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comments18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16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xl/comments19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comments3.xml" ContentType="application/vnd.openxmlformats-officedocument.spreadsheetml.comments+xml"/>
  <Override PartName="/xl/comments17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860" windowWidth="15576" windowHeight="5892" tabRatio="886"/>
  </bookViews>
  <sheets>
    <sheet name="Sheet2" sheetId="85" r:id="rId1"/>
    <sheet name="ภาพรวมผลIR รายหน่วยงาน" sheetId="73" r:id="rId2"/>
    <sheet name="1.สอส.กลุ่มวิเคราะห์ฯ" sheetId="74" r:id="rId3"/>
    <sheet name="2.ชัยนาท" sheetId="44" r:id="rId4"/>
    <sheet name="3.สระแก้ว" sheetId="45" r:id="rId5"/>
    <sheet name="4.นครราชสีมา" sheetId="46" r:id="rId6"/>
    <sheet name="5.ยโสธร" sheetId="47" r:id="rId7"/>
    <sheet name="6.บุรีรัมย์" sheetId="48" r:id="rId8"/>
    <sheet name="7.อำนาจเจริญ" sheetId="79" r:id="rId9"/>
    <sheet name="8.ศูนย์ฯเคี้ยวเอื้อง" sheetId="49" r:id="rId10"/>
    <sheet name="9.ร้อยเอ็ด" sheetId="50" r:id="rId11"/>
    <sheet name="10.มหาสารคาม" sheetId="51" r:id="rId12"/>
    <sheet name="11.อุดรธานี" sheetId="52" r:id="rId13"/>
    <sheet name="12.กาฬสินธุ์" sheetId="53" r:id="rId14"/>
    <sheet name="13.นครพนม" sheetId="54" r:id="rId15"/>
    <sheet name="14.สกลนคร" sheetId="55" r:id="rId16"/>
    <sheet name="15.หนองคาย" sheetId="56" r:id="rId17"/>
    <sheet name="16.เลย" sheetId="57" r:id="rId18"/>
    <sheet name="17.ลำปาง" sheetId="59" r:id="rId19"/>
    <sheet name="18.แพร่" sheetId="60" r:id="rId20"/>
    <sheet name="19.เชียงราย" sheetId="58" r:id="rId21"/>
    <sheet name="20.เพชรบูรณ์" sheetId="61" r:id="rId22"/>
    <sheet name="21.สุโขทัย" sheetId="62" r:id="rId23"/>
    <sheet name="22.พิจิตร" sheetId="63" r:id="rId24"/>
    <sheet name="23.เพชรบุรี" sheetId="64" r:id="rId25"/>
    <sheet name="24.สุพรรณบุรี" sheetId="65" r:id="rId26"/>
    <sheet name="25.ประจวบฯ" sheetId="66" r:id="rId27"/>
    <sheet name="26.กาญจนบุรี" sheetId="81" r:id="rId28"/>
    <sheet name="27.สุราษฎร์ฯ" sheetId="67" r:id="rId29"/>
    <sheet name="28.ชุมพร" sheetId="68" r:id="rId30"/>
    <sheet name="29.ตรัง" sheetId="69" r:id="rId31"/>
    <sheet name="30.พัทลุง" sheetId="70" r:id="rId32"/>
    <sheet name="31.นครศรีธรรมราช" sheetId="82" r:id="rId33"/>
    <sheet name="32.สตูล" sheetId="72" r:id="rId34"/>
    <sheet name="33.นราธิวาส" sheetId="71" r:id="rId35"/>
    <sheet name="Sheet1" sheetId="84" r:id="rId36"/>
  </sheets>
  <externalReferences>
    <externalReference r:id="rId37"/>
    <externalReference r:id="rId38"/>
  </externalReferences>
  <definedNames>
    <definedName name="_xlnm.Print_Area" localSheetId="27">'26.กาญจนบุรี'!$A:$G</definedName>
    <definedName name="_xlnm.Print_Area" localSheetId="1">'ภาพรวมผลIR รายหน่วยงาน'!$A$1:$G$394</definedName>
    <definedName name="_xlnm.Print_Titles" localSheetId="3">'2.ชัยนาท'!$A:$G,'2.ชัยนาท'!$1:$4</definedName>
    <definedName name="_xlnm.Print_Titles" localSheetId="1">'ภาพรวมผลIR รายหน่วยงาน'!$A:$G,'ภาพรวมผลIR รายหน่วยงาน'!$1:$4</definedName>
    <definedName name="sheet2">#REF!</definedName>
    <definedName name="ด44">#REF!</definedName>
    <definedName name="แบบรายงาน">#REF!</definedName>
  </definedNames>
  <calcPr calcId="125725" fullCalcOnLoad="1"/>
</workbook>
</file>

<file path=xl/calcChain.xml><?xml version="1.0" encoding="utf-8"?>
<calcChain xmlns="http://schemas.openxmlformats.org/spreadsheetml/2006/main">
  <c r="P389" i="47"/>
  <c r="P380"/>
  <c r="P371"/>
  <c r="P362"/>
  <c r="P352"/>
  <c r="P345"/>
  <c r="P337"/>
  <c r="P334"/>
  <c r="P327"/>
  <c r="P323"/>
  <c r="P317"/>
  <c r="P306"/>
  <c r="P294"/>
  <c r="P287"/>
  <c r="E127" i="74"/>
  <c r="S354"/>
  <c r="R354"/>
  <c r="E242"/>
  <c r="E138"/>
  <c r="E296"/>
  <c r="E308"/>
  <c r="E329"/>
  <c r="E386" i="71"/>
  <c r="I386"/>
  <c r="J386"/>
  <c r="K386"/>
  <c r="L386"/>
  <c r="M386"/>
  <c r="N386"/>
  <c r="O386"/>
  <c r="P386"/>
  <c r="Q386"/>
  <c r="R386"/>
  <c r="S386"/>
  <c r="H386"/>
  <c r="P362" i="46"/>
  <c r="E101" i="73"/>
  <c r="E70" i="56"/>
  <c r="R103" i="72"/>
  <c r="S103"/>
  <c r="E70" i="47"/>
  <c r="R68" i="49"/>
  <c r="J103" i="46"/>
  <c r="K103"/>
  <c r="L103"/>
  <c r="M103"/>
  <c r="N103"/>
  <c r="O103"/>
  <c r="P103"/>
  <c r="Q103"/>
  <c r="R103"/>
  <c r="S103"/>
  <c r="J103" i="45"/>
  <c r="K103"/>
  <c r="L103"/>
  <c r="M103"/>
  <c r="N103"/>
  <c r="O103"/>
  <c r="P103"/>
  <c r="Q103"/>
  <c r="R103"/>
  <c r="S103"/>
  <c r="E229" i="72"/>
  <c r="E229" i="82"/>
  <c r="E229" i="70"/>
  <c r="E105" i="67"/>
  <c r="E296" i="81"/>
  <c r="E242"/>
  <c r="E261" i="65"/>
  <c r="E283"/>
  <c r="E229"/>
  <c r="E296" i="58"/>
  <c r="E242"/>
  <c r="E261" i="50"/>
  <c r="E261" i="56"/>
  <c r="E105"/>
  <c r="E296" i="57"/>
  <c r="E339"/>
  <c r="E283"/>
  <c r="E296" i="53"/>
  <c r="E296" i="51"/>
  <c r="E261"/>
  <c r="E296" i="46"/>
  <c r="E229" i="45"/>
  <c r="E296" i="44"/>
  <c r="E229"/>
  <c r="S389" i="59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6"/>
  <c r="S117" i="65"/>
  <c r="S109" i="51"/>
  <c r="S389" i="81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389" i="64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6"/>
  <c r="S389" i="67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75" i="61"/>
  <c r="S74"/>
  <c r="S389"/>
  <c r="S362"/>
  <c r="S352"/>
  <c r="S345"/>
  <c r="S337"/>
  <c r="S327"/>
  <c r="S323"/>
  <c r="S317"/>
  <c r="S306"/>
  <c r="S294"/>
  <c r="S281"/>
  <c r="S271"/>
  <c r="S240"/>
  <c r="S227"/>
  <c r="S189"/>
  <c r="S179"/>
  <c r="S176"/>
  <c r="S169"/>
  <c r="S159"/>
  <c r="S153"/>
  <c r="S147"/>
  <c r="S142"/>
  <c r="S136"/>
  <c r="S132"/>
  <c r="S125"/>
  <c r="S109"/>
  <c r="S103"/>
  <c r="S88"/>
  <c r="S68"/>
  <c r="S57"/>
  <c r="S39"/>
  <c r="S23"/>
  <c r="S11"/>
  <c r="S10"/>
  <c r="S8"/>
  <c r="S6"/>
  <c r="S389" i="47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6"/>
  <c r="S389" i="72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6"/>
  <c r="S169"/>
  <c r="S159"/>
  <c r="S153"/>
  <c r="S147"/>
  <c r="S142"/>
  <c r="S136"/>
  <c r="S132"/>
  <c r="S125"/>
  <c r="S109"/>
  <c r="S88"/>
  <c r="S75"/>
  <c r="S74"/>
  <c r="S70"/>
  <c r="S68"/>
  <c r="S57"/>
  <c r="S39"/>
  <c r="S23"/>
  <c r="S11"/>
  <c r="S10"/>
  <c r="S8"/>
  <c r="S6"/>
  <c r="S389" i="53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6"/>
  <c r="S389" i="60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6"/>
  <c r="S389" i="51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214"/>
  <c r="S202"/>
  <c r="S201"/>
  <c r="S197"/>
  <c r="S189"/>
  <c r="S179"/>
  <c r="S176"/>
  <c r="S169"/>
  <c r="S159"/>
  <c r="S153"/>
  <c r="S147"/>
  <c r="S142"/>
  <c r="S136"/>
  <c r="S132"/>
  <c r="S125"/>
  <c r="S103"/>
  <c r="S88"/>
  <c r="S75"/>
  <c r="S74"/>
  <c r="S68"/>
  <c r="S39"/>
  <c r="S23"/>
  <c r="S11"/>
  <c r="S10"/>
  <c r="S8"/>
  <c r="S6"/>
  <c r="S389" i="54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88"/>
  <c r="S75"/>
  <c r="S74"/>
  <c r="S68"/>
  <c r="S57"/>
  <c r="S39"/>
  <c r="S23"/>
  <c r="S11"/>
  <c r="S10"/>
  <c r="S8"/>
  <c r="S6"/>
  <c r="S389" i="52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6"/>
  <c r="S389" i="79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6"/>
  <c r="R57" i="56"/>
  <c r="S389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88"/>
  <c r="S75"/>
  <c r="S74"/>
  <c r="S68"/>
  <c r="S57"/>
  <c r="S39"/>
  <c r="S23"/>
  <c r="S11"/>
  <c r="S10"/>
  <c r="S8"/>
  <c r="S352" i="45"/>
  <c r="S345"/>
  <c r="S337"/>
  <c r="S334"/>
  <c r="S327"/>
  <c r="S323"/>
  <c r="S317"/>
  <c r="S294"/>
  <c r="S287"/>
  <c r="S281"/>
  <c r="S271"/>
  <c r="S259"/>
  <c r="S240"/>
  <c r="S227"/>
  <c r="S189"/>
  <c r="S179"/>
  <c r="S169"/>
  <c r="S159"/>
  <c r="S153"/>
  <c r="S147"/>
  <c r="S142"/>
  <c r="S136"/>
  <c r="S132"/>
  <c r="S125"/>
  <c r="S109"/>
  <c r="S88"/>
  <c r="S75"/>
  <c r="S74"/>
  <c r="S68"/>
  <c r="S57"/>
  <c r="S39"/>
  <c r="S23"/>
  <c r="S11"/>
  <c r="S10"/>
  <c r="S8"/>
  <c r="S6"/>
  <c r="S389" i="63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389" i="71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6"/>
  <c r="S389" i="82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P109" i="46"/>
  <c r="S109"/>
  <c r="S75"/>
  <c r="S74"/>
  <c r="S352"/>
  <c r="S345"/>
  <c r="S337"/>
  <c r="S327"/>
  <c r="S323"/>
  <c r="S317"/>
  <c r="S294"/>
  <c r="S287"/>
  <c r="S271"/>
  <c r="S259"/>
  <c r="S240"/>
  <c r="S227"/>
  <c r="S214"/>
  <c r="S201"/>
  <c r="S197"/>
  <c r="S189"/>
  <c r="S179"/>
  <c r="S169"/>
  <c r="S159"/>
  <c r="S153"/>
  <c r="S147"/>
  <c r="S142"/>
  <c r="S136"/>
  <c r="S132"/>
  <c r="S125"/>
  <c r="S88"/>
  <c r="S68"/>
  <c r="S57"/>
  <c r="S39"/>
  <c r="S23"/>
  <c r="S11"/>
  <c r="S10"/>
  <c r="S8"/>
  <c r="S6"/>
  <c r="S389" i="69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6"/>
  <c r="S339" i="58"/>
  <c r="S337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7"/>
  <c r="S315"/>
  <c r="S314"/>
  <c r="S313"/>
  <c r="S312"/>
  <c r="S311"/>
  <c r="S310"/>
  <c r="S309"/>
  <c r="S308"/>
  <c r="S306"/>
  <c r="S304"/>
  <c r="S303"/>
  <c r="S302"/>
  <c r="S301"/>
  <c r="S300"/>
  <c r="S299"/>
  <c r="S298"/>
  <c r="S297"/>
  <c r="S296"/>
  <c r="S294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1"/>
  <c r="S269"/>
  <c r="S268"/>
  <c r="S267"/>
  <c r="S266"/>
  <c r="S265"/>
  <c r="S264"/>
  <c r="S263"/>
  <c r="S262"/>
  <c r="S261"/>
  <c r="S259"/>
  <c r="S256"/>
  <c r="S255"/>
  <c r="S254"/>
  <c r="S253"/>
  <c r="S252"/>
  <c r="S251"/>
  <c r="S250"/>
  <c r="S249"/>
  <c r="S248"/>
  <c r="S247"/>
  <c r="S246"/>
  <c r="S245"/>
  <c r="S244"/>
  <c r="S243"/>
  <c r="S242"/>
  <c r="S240"/>
  <c r="S238"/>
  <c r="S237"/>
  <c r="S236"/>
  <c r="S235"/>
  <c r="S234"/>
  <c r="S233"/>
  <c r="S232"/>
  <c r="S231"/>
  <c r="S230"/>
  <c r="S227"/>
  <c r="S229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89"/>
  <c r="S179"/>
  <c r="S176"/>
  <c r="S169"/>
  <c r="S159"/>
  <c r="S153"/>
  <c r="S147"/>
  <c r="S142"/>
  <c r="S138"/>
  <c r="S136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3"/>
  <c r="S96"/>
  <c r="S95"/>
  <c r="S94"/>
  <c r="S93"/>
  <c r="S92"/>
  <c r="S91"/>
  <c r="S90"/>
  <c r="S89"/>
  <c r="S88"/>
  <c r="S83"/>
  <c r="S77"/>
  <c r="S75"/>
  <c r="S74"/>
  <c r="S76"/>
  <c r="S70"/>
  <c r="S68"/>
  <c r="S66"/>
  <c r="S65"/>
  <c r="S64"/>
  <c r="S63"/>
  <c r="S62"/>
  <c r="S61"/>
  <c r="S60"/>
  <c r="S59"/>
  <c r="S58"/>
  <c r="S57"/>
  <c r="S55"/>
  <c r="S54"/>
  <c r="S53"/>
  <c r="S52"/>
  <c r="S39"/>
  <c r="S23"/>
  <c r="S22"/>
  <c r="S11"/>
  <c r="S8"/>
  <c r="S6"/>
  <c r="S389" i="55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75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6"/>
  <c r="S389" i="57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6"/>
  <c r="S389" i="70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6"/>
  <c r="S389" i="68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6"/>
  <c r="S380" i="48"/>
  <c r="S371"/>
  <c r="S362"/>
  <c r="S352"/>
  <c r="S345"/>
  <c r="S337"/>
  <c r="S327"/>
  <c r="S323"/>
  <c r="S317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68"/>
  <c r="S39"/>
  <c r="S23"/>
  <c r="S11"/>
  <c r="S10"/>
  <c r="S8"/>
  <c r="S6"/>
  <c r="S389" i="49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389" i="50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6"/>
  <c r="S389" i="65"/>
  <c r="S380"/>
  <c r="S371"/>
  <c r="S362"/>
  <c r="S352"/>
  <c r="S345"/>
  <c r="S337"/>
  <c r="S334"/>
  <c r="S327"/>
  <c r="S323"/>
  <c r="S317"/>
  <c r="S306"/>
  <c r="S294"/>
  <c r="S287"/>
  <c r="S281"/>
  <c r="S271"/>
  <c r="S259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57"/>
  <c r="S39"/>
  <c r="S23"/>
  <c r="S11"/>
  <c r="S10"/>
  <c r="S8"/>
  <c r="S6"/>
  <c r="S389" i="62"/>
  <c r="S380"/>
  <c r="S371"/>
  <c r="S362"/>
  <c r="S352"/>
  <c r="S345"/>
  <c r="S334"/>
  <c r="S327"/>
  <c r="S323"/>
  <c r="S317"/>
  <c r="S306"/>
  <c r="S287"/>
  <c r="S281"/>
  <c r="S259"/>
  <c r="S240"/>
  <c r="S227"/>
  <c r="S17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6"/>
  <c r="S296" i="74"/>
  <c r="S283"/>
  <c r="S242"/>
  <c r="S329"/>
  <c r="S319"/>
  <c r="S229"/>
  <c r="S261"/>
  <c r="S191"/>
  <c r="S127"/>
  <c r="S70"/>
  <c r="S337" i="44"/>
  <c r="S334"/>
  <c r="S327"/>
  <c r="S323"/>
  <c r="S317"/>
  <c r="S306"/>
  <c r="S294"/>
  <c r="S287"/>
  <c r="S281"/>
  <c r="S271"/>
  <c r="S259"/>
  <c r="S240"/>
  <c r="S227"/>
  <c r="S189"/>
  <c r="S179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6"/>
  <c r="S389" i="66"/>
  <c r="S380"/>
  <c r="S371"/>
  <c r="S362"/>
  <c r="S352"/>
  <c r="S345"/>
  <c r="S337"/>
  <c r="S334"/>
  <c r="S327"/>
  <c r="S323"/>
  <c r="S317"/>
  <c r="S306"/>
  <c r="S294"/>
  <c r="S287"/>
  <c r="S281"/>
  <c r="S271"/>
  <c r="S259"/>
  <c r="S240"/>
  <c r="S227"/>
  <c r="S189"/>
  <c r="S179"/>
  <c r="S176"/>
  <c r="S169"/>
  <c r="S159"/>
  <c r="S153"/>
  <c r="S147"/>
  <c r="S142"/>
  <c r="S136"/>
  <c r="S132"/>
  <c r="S125"/>
  <c r="S109"/>
  <c r="S103"/>
  <c r="S88"/>
  <c r="S75"/>
  <c r="S74"/>
  <c r="S68"/>
  <c r="S57"/>
  <c r="S39"/>
  <c r="S23"/>
  <c r="S11"/>
  <c r="S10"/>
  <c r="S8"/>
  <c r="S6"/>
  <c r="E105" i="71"/>
  <c r="E74"/>
  <c r="I103" i="72"/>
  <c r="J103"/>
  <c r="K103"/>
  <c r="L103"/>
  <c r="M103"/>
  <c r="N103"/>
  <c r="O103"/>
  <c r="P103"/>
  <c r="H103"/>
  <c r="J103" i="82"/>
  <c r="E105" i="72"/>
  <c r="E74"/>
  <c r="E105" i="82"/>
  <c r="E74"/>
  <c r="E105" i="69"/>
  <c r="E74"/>
  <c r="E105" i="64"/>
  <c r="E74"/>
  <c r="E74" i="49"/>
  <c r="E74" i="79"/>
  <c r="E74" i="48"/>
  <c r="E74" i="47"/>
  <c r="E74" i="45"/>
  <c r="E138" i="44"/>
  <c r="E70" i="71"/>
  <c r="E70" i="72"/>
  <c r="E70" i="68"/>
  <c r="E70" i="69"/>
  <c r="E70" i="67"/>
  <c r="E70" i="81"/>
  <c r="E70" i="65"/>
  <c r="E70" i="66"/>
  <c r="E70" i="64"/>
  <c r="E70" i="62"/>
  <c r="E70" i="63"/>
  <c r="E70" i="61"/>
  <c r="E70" i="58"/>
  <c r="E70" i="60"/>
  <c r="E70" i="59"/>
  <c r="E70" i="50"/>
  <c r="E70" i="55"/>
  <c r="F70"/>
  <c r="E70" i="54"/>
  <c r="E70" i="57"/>
  <c r="E70" i="52"/>
  <c r="E70" i="53"/>
  <c r="E70" i="51"/>
  <c r="E70" i="79"/>
  <c r="E70" i="48"/>
  <c r="E70" i="46"/>
  <c r="E70" i="45"/>
  <c r="E70" i="44"/>
  <c r="E70" i="49"/>
  <c r="E171" i="72"/>
  <c r="E191" i="67"/>
  <c r="E191" i="50"/>
  <c r="E191" i="57"/>
  <c r="E191" i="46"/>
  <c r="E138"/>
  <c r="E127" i="59"/>
  <c r="E127" i="56"/>
  <c r="E127" i="51"/>
  <c r="E127" i="46"/>
  <c r="E127" i="44"/>
  <c r="E105" i="59"/>
  <c r="J103" i="56"/>
  <c r="K103"/>
  <c r="L103"/>
  <c r="M103"/>
  <c r="N103"/>
  <c r="O103"/>
  <c r="P103"/>
  <c r="Q103"/>
  <c r="R103"/>
  <c r="E74"/>
  <c r="E105" i="52"/>
  <c r="E105" i="51"/>
  <c r="E103"/>
  <c r="E105" i="49"/>
  <c r="E103"/>
  <c r="E105" i="44"/>
  <c r="R389" i="51"/>
  <c r="R380"/>
  <c r="R371"/>
  <c r="R362"/>
  <c r="R352"/>
  <c r="R345"/>
  <c r="R337"/>
  <c r="R334"/>
  <c r="R327"/>
  <c r="R317"/>
  <c r="R294"/>
  <c r="R287"/>
  <c r="R281"/>
  <c r="R271"/>
  <c r="R259"/>
  <c r="R240"/>
  <c r="R227"/>
  <c r="R214"/>
  <c r="R202"/>
  <c r="R201"/>
  <c r="R197"/>
  <c r="R18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109" i="61"/>
  <c r="R85"/>
  <c r="R229" i="74"/>
  <c r="R261"/>
  <c r="R191"/>
  <c r="R138"/>
  <c r="R70"/>
  <c r="R334" i="61"/>
  <c r="R294"/>
  <c r="R287"/>
  <c r="R281"/>
  <c r="R271"/>
  <c r="R259"/>
  <c r="R240"/>
  <c r="R189"/>
  <c r="R176"/>
  <c r="R169"/>
  <c r="R147"/>
  <c r="R136"/>
  <c r="R132"/>
  <c r="R125"/>
  <c r="R103"/>
  <c r="R88"/>
  <c r="R75"/>
  <c r="R74"/>
  <c r="R68"/>
  <c r="R57"/>
  <c r="R11"/>
  <c r="R10"/>
  <c r="R8"/>
  <c r="R389" i="47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67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81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75"/>
  <c r="R74"/>
  <c r="R68"/>
  <c r="R57"/>
  <c r="R39"/>
  <c r="R23"/>
  <c r="R11"/>
  <c r="R10"/>
  <c r="R8"/>
  <c r="R6"/>
  <c r="R352" i="45"/>
  <c r="R345"/>
  <c r="R337"/>
  <c r="R334"/>
  <c r="R327"/>
  <c r="R323"/>
  <c r="R317"/>
  <c r="R294"/>
  <c r="R287"/>
  <c r="R281"/>
  <c r="R271"/>
  <c r="R259"/>
  <c r="R240"/>
  <c r="R227"/>
  <c r="R189"/>
  <c r="R179"/>
  <c r="R169"/>
  <c r="R159"/>
  <c r="R153"/>
  <c r="R147"/>
  <c r="R142"/>
  <c r="R136"/>
  <c r="R132"/>
  <c r="R125"/>
  <c r="R109"/>
  <c r="R88"/>
  <c r="R75"/>
  <c r="R74"/>
  <c r="R68"/>
  <c r="R57"/>
  <c r="R39"/>
  <c r="R23"/>
  <c r="R11"/>
  <c r="R10"/>
  <c r="R8"/>
  <c r="R6"/>
  <c r="R389" i="65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72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6"/>
  <c r="R169"/>
  <c r="R159"/>
  <c r="R153"/>
  <c r="R147"/>
  <c r="R142"/>
  <c r="R136"/>
  <c r="R132"/>
  <c r="R125"/>
  <c r="R109"/>
  <c r="R88"/>
  <c r="R75"/>
  <c r="R74"/>
  <c r="R68"/>
  <c r="R57"/>
  <c r="R39"/>
  <c r="R23"/>
  <c r="R11"/>
  <c r="R10"/>
  <c r="R8"/>
  <c r="R6"/>
  <c r="R389" i="53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57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56"/>
  <c r="R380"/>
  <c r="R371"/>
  <c r="R362"/>
  <c r="R352"/>
  <c r="R345"/>
  <c r="R327"/>
  <c r="R323"/>
  <c r="R317"/>
  <c r="R306"/>
  <c r="R294"/>
  <c r="R287"/>
  <c r="R281"/>
  <c r="R271"/>
  <c r="R259"/>
  <c r="R227"/>
  <c r="R189"/>
  <c r="R179"/>
  <c r="R176"/>
  <c r="R169"/>
  <c r="R159"/>
  <c r="R153"/>
  <c r="R147"/>
  <c r="R142"/>
  <c r="R136"/>
  <c r="R132"/>
  <c r="R125"/>
  <c r="R109"/>
  <c r="R88"/>
  <c r="R75"/>
  <c r="R74"/>
  <c r="R68"/>
  <c r="R39"/>
  <c r="R23"/>
  <c r="R11"/>
  <c r="R10"/>
  <c r="R8"/>
  <c r="R6"/>
  <c r="R327" i="58"/>
  <c r="R389"/>
  <c r="R380"/>
  <c r="R371"/>
  <c r="R362"/>
  <c r="R352"/>
  <c r="R345"/>
  <c r="R339"/>
  <c r="R337"/>
  <c r="R335"/>
  <c r="R334"/>
  <c r="R333"/>
  <c r="R326"/>
  <c r="R325"/>
  <c r="R324"/>
  <c r="R323"/>
  <c r="R322"/>
  <c r="R321"/>
  <c r="R320"/>
  <c r="R319"/>
  <c r="R317"/>
  <c r="R315"/>
  <c r="R314"/>
  <c r="R313"/>
  <c r="R312"/>
  <c r="R311"/>
  <c r="R310"/>
  <c r="R309"/>
  <c r="R308"/>
  <c r="R306"/>
  <c r="R304"/>
  <c r="R303"/>
  <c r="R302"/>
  <c r="R301"/>
  <c r="R300"/>
  <c r="R299"/>
  <c r="R298"/>
  <c r="R297"/>
  <c r="R296"/>
  <c r="R294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1"/>
  <c r="R269"/>
  <c r="R268"/>
  <c r="R267"/>
  <c r="R266"/>
  <c r="R265"/>
  <c r="R264"/>
  <c r="R263"/>
  <c r="R262"/>
  <c r="R261"/>
  <c r="R259"/>
  <c r="R256"/>
  <c r="R255"/>
  <c r="R254"/>
  <c r="R253"/>
  <c r="R252"/>
  <c r="R251"/>
  <c r="R250"/>
  <c r="R249"/>
  <c r="R248"/>
  <c r="R247"/>
  <c r="R246"/>
  <c r="R245"/>
  <c r="R244"/>
  <c r="R243"/>
  <c r="R242"/>
  <c r="R240"/>
  <c r="R238"/>
  <c r="R237"/>
  <c r="R236"/>
  <c r="R235"/>
  <c r="R234"/>
  <c r="R233"/>
  <c r="R232"/>
  <c r="R231"/>
  <c r="R230"/>
  <c r="R229"/>
  <c r="R227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89"/>
  <c r="R179"/>
  <c r="R176"/>
  <c r="R169"/>
  <c r="R159"/>
  <c r="R153"/>
  <c r="R147"/>
  <c r="R142"/>
  <c r="R138"/>
  <c r="R136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3"/>
  <c r="R96"/>
  <c r="R95"/>
  <c r="R94"/>
  <c r="R93"/>
  <c r="R92"/>
  <c r="R91"/>
  <c r="R90"/>
  <c r="R89"/>
  <c r="R88"/>
  <c r="R83"/>
  <c r="R77"/>
  <c r="R75"/>
  <c r="R74"/>
  <c r="R76"/>
  <c r="R70"/>
  <c r="R68"/>
  <c r="R66"/>
  <c r="R65"/>
  <c r="R64"/>
  <c r="R63"/>
  <c r="R62"/>
  <c r="R61"/>
  <c r="R60"/>
  <c r="R59"/>
  <c r="R58"/>
  <c r="R57"/>
  <c r="R55"/>
  <c r="R54"/>
  <c r="R53"/>
  <c r="R52"/>
  <c r="R39"/>
  <c r="R23"/>
  <c r="R22"/>
  <c r="R11"/>
  <c r="R10"/>
  <c r="R8"/>
  <c r="R6"/>
  <c r="R389" i="62"/>
  <c r="R380"/>
  <c r="R371"/>
  <c r="R362"/>
  <c r="R352"/>
  <c r="R345"/>
  <c r="R337"/>
  <c r="R334"/>
  <c r="R327"/>
  <c r="R317"/>
  <c r="R306"/>
  <c r="R294"/>
  <c r="R287"/>
  <c r="R281"/>
  <c r="R271"/>
  <c r="R259"/>
  <c r="R240"/>
  <c r="R227"/>
  <c r="R18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11"/>
  <c r="R10"/>
  <c r="R8"/>
  <c r="R6"/>
  <c r="R389" i="48"/>
  <c r="R380"/>
  <c r="R371"/>
  <c r="R362"/>
  <c r="R352"/>
  <c r="R345"/>
  <c r="R337"/>
  <c r="R334"/>
  <c r="R327"/>
  <c r="R323"/>
  <c r="R317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50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55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75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59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66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52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389" i="68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37" i="44"/>
  <c r="R334"/>
  <c r="R327"/>
  <c r="R323"/>
  <c r="R317"/>
  <c r="R306"/>
  <c r="R294"/>
  <c r="R287"/>
  <c r="R281"/>
  <c r="R271"/>
  <c r="R259"/>
  <c r="R240"/>
  <c r="R227"/>
  <c r="R189"/>
  <c r="R179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54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75"/>
  <c r="R74"/>
  <c r="R68"/>
  <c r="R57"/>
  <c r="R39"/>
  <c r="R23"/>
  <c r="R11"/>
  <c r="R10"/>
  <c r="R8"/>
  <c r="R389" i="69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71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64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70"/>
  <c r="R380"/>
  <c r="R371"/>
  <c r="R362"/>
  <c r="R352"/>
  <c r="R345"/>
  <c r="R337"/>
  <c r="R334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60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63"/>
  <c r="R380"/>
  <c r="R371"/>
  <c r="R362"/>
  <c r="R352"/>
  <c r="R345"/>
  <c r="R337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82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89" i="79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6"/>
  <c r="R169"/>
  <c r="R159"/>
  <c r="R153"/>
  <c r="R147"/>
  <c r="R142"/>
  <c r="R136"/>
  <c r="R132"/>
  <c r="R125"/>
  <c r="R109"/>
  <c r="R103"/>
  <c r="R88"/>
  <c r="R75"/>
  <c r="R74"/>
  <c r="R68"/>
  <c r="R57"/>
  <c r="R39"/>
  <c r="R23"/>
  <c r="R11"/>
  <c r="R10"/>
  <c r="R8"/>
  <c r="R6"/>
  <c r="R352" i="46"/>
  <c r="R345"/>
  <c r="R337"/>
  <c r="R327"/>
  <c r="R323"/>
  <c r="R317"/>
  <c r="R294"/>
  <c r="R287"/>
  <c r="R271"/>
  <c r="R259"/>
  <c r="R240"/>
  <c r="R227"/>
  <c r="R214"/>
  <c r="R201"/>
  <c r="R197"/>
  <c r="R189"/>
  <c r="R179"/>
  <c r="R169"/>
  <c r="R159"/>
  <c r="R153"/>
  <c r="R147"/>
  <c r="R142"/>
  <c r="R136"/>
  <c r="R132"/>
  <c r="R125"/>
  <c r="R109"/>
  <c r="R88"/>
  <c r="R75"/>
  <c r="R74"/>
  <c r="R68"/>
  <c r="R57"/>
  <c r="R39"/>
  <c r="R23"/>
  <c r="R11"/>
  <c r="R10"/>
  <c r="R8"/>
  <c r="R6"/>
  <c r="R389" i="49"/>
  <c r="R380"/>
  <c r="R371"/>
  <c r="R362"/>
  <c r="R352"/>
  <c r="R345"/>
  <c r="R337"/>
  <c r="R334"/>
  <c r="R327"/>
  <c r="R323"/>
  <c r="R317"/>
  <c r="R306"/>
  <c r="R294"/>
  <c r="R287"/>
  <c r="R281"/>
  <c r="R271"/>
  <c r="R259"/>
  <c r="R240"/>
  <c r="R227"/>
  <c r="R189"/>
  <c r="R179"/>
  <c r="R176"/>
  <c r="R169"/>
  <c r="R159"/>
  <c r="R153"/>
  <c r="R147"/>
  <c r="R142"/>
  <c r="R136"/>
  <c r="R132"/>
  <c r="R125"/>
  <c r="R109"/>
  <c r="R103"/>
  <c r="R88"/>
  <c r="R75"/>
  <c r="R74"/>
  <c r="R57"/>
  <c r="R39"/>
  <c r="R23"/>
  <c r="R11"/>
  <c r="R10"/>
  <c r="R8"/>
  <c r="R6"/>
  <c r="E273" i="51"/>
  <c r="I214" i="67"/>
  <c r="J214"/>
  <c r="K214"/>
  <c r="L214"/>
  <c r="M214"/>
  <c r="N214"/>
  <c r="O214"/>
  <c r="P214"/>
  <c r="Q214"/>
  <c r="H214"/>
  <c r="I202"/>
  <c r="I201"/>
  <c r="J202"/>
  <c r="J201"/>
  <c r="K202"/>
  <c r="K201"/>
  <c r="L202"/>
  <c r="L201"/>
  <c r="M202"/>
  <c r="M201"/>
  <c r="N202"/>
  <c r="N201"/>
  <c r="O202"/>
  <c r="O201"/>
  <c r="P202"/>
  <c r="P201"/>
  <c r="Q202"/>
  <c r="Q201"/>
  <c r="H202"/>
  <c r="H201"/>
  <c r="I214" i="64"/>
  <c r="J214"/>
  <c r="K214"/>
  <c r="L214"/>
  <c r="M214"/>
  <c r="N214"/>
  <c r="O214"/>
  <c r="P214"/>
  <c r="Q214"/>
  <c r="H214"/>
  <c r="I202"/>
  <c r="I201"/>
  <c r="J202"/>
  <c r="J201"/>
  <c r="K202"/>
  <c r="K201"/>
  <c r="L202"/>
  <c r="L201"/>
  <c r="M202"/>
  <c r="M201"/>
  <c r="N202"/>
  <c r="N201"/>
  <c r="O202"/>
  <c r="O201"/>
  <c r="P202"/>
  <c r="P201"/>
  <c r="Q202"/>
  <c r="Q201"/>
  <c r="H202"/>
  <c r="H201"/>
  <c r="I202" i="59"/>
  <c r="J202"/>
  <c r="K202"/>
  <c r="L202"/>
  <c r="M202"/>
  <c r="N202"/>
  <c r="O202"/>
  <c r="P202"/>
  <c r="Q202"/>
  <c r="H202"/>
  <c r="E202"/>
  <c r="I214"/>
  <c r="J214"/>
  <c r="K214"/>
  <c r="L214"/>
  <c r="M214"/>
  <c r="N214"/>
  <c r="O214"/>
  <c r="P214"/>
  <c r="Q214"/>
  <c r="H214"/>
  <c r="I197"/>
  <c r="J197"/>
  <c r="K197"/>
  <c r="L197"/>
  <c r="M197"/>
  <c r="N197"/>
  <c r="O197"/>
  <c r="P197"/>
  <c r="Q197"/>
  <c r="H197"/>
  <c r="I202" i="55"/>
  <c r="I201"/>
  <c r="J202"/>
  <c r="J201"/>
  <c r="K202"/>
  <c r="K201"/>
  <c r="L202"/>
  <c r="L201"/>
  <c r="M202"/>
  <c r="M201"/>
  <c r="N202"/>
  <c r="N201"/>
  <c r="O202"/>
  <c r="O201"/>
  <c r="P202"/>
  <c r="P201"/>
  <c r="Q202"/>
  <c r="Q201"/>
  <c r="H202"/>
  <c r="H201"/>
  <c r="K202" i="51"/>
  <c r="L202"/>
  <c r="M202"/>
  <c r="N202"/>
  <c r="O202"/>
  <c r="P202"/>
  <c r="Q202"/>
  <c r="I202"/>
  <c r="J202"/>
  <c r="J201"/>
  <c r="H202"/>
  <c r="I214" i="49"/>
  <c r="J214"/>
  <c r="K214"/>
  <c r="L214"/>
  <c r="M214"/>
  <c r="N214"/>
  <c r="O214"/>
  <c r="P214"/>
  <c r="Q214"/>
  <c r="H214"/>
  <c r="I202"/>
  <c r="J202"/>
  <c r="K202"/>
  <c r="L202"/>
  <c r="M202"/>
  <c r="N202"/>
  <c r="O202"/>
  <c r="P202"/>
  <c r="P201"/>
  <c r="Q202"/>
  <c r="H202"/>
  <c r="H201"/>
  <c r="I201"/>
  <c r="J201"/>
  <c r="K201"/>
  <c r="L201"/>
  <c r="M201"/>
  <c r="O201"/>
  <c r="Q201"/>
  <c r="I214" i="46"/>
  <c r="J214"/>
  <c r="J201"/>
  <c r="K214"/>
  <c r="K201"/>
  <c r="L214"/>
  <c r="M214"/>
  <c r="N214"/>
  <c r="N201"/>
  <c r="O214"/>
  <c r="O201"/>
  <c r="P214"/>
  <c r="Q214"/>
  <c r="H214"/>
  <c r="L201"/>
  <c r="M201"/>
  <c r="P201"/>
  <c r="Q201"/>
  <c r="I201"/>
  <c r="H201"/>
  <c r="I214" i="45"/>
  <c r="J214"/>
  <c r="K214"/>
  <c r="L214"/>
  <c r="M214"/>
  <c r="N214"/>
  <c r="O214"/>
  <c r="P214"/>
  <c r="Q214"/>
  <c r="H214"/>
  <c r="I202"/>
  <c r="I201"/>
  <c r="J202"/>
  <c r="J201"/>
  <c r="K202"/>
  <c r="K201"/>
  <c r="L202"/>
  <c r="L201"/>
  <c r="M202"/>
  <c r="M201"/>
  <c r="N202"/>
  <c r="N201"/>
  <c r="O202"/>
  <c r="O201"/>
  <c r="P202"/>
  <c r="P201"/>
  <c r="Q202"/>
  <c r="Q201"/>
  <c r="H202"/>
  <c r="H201"/>
  <c r="I202" i="44"/>
  <c r="I201"/>
  <c r="J202"/>
  <c r="J201"/>
  <c r="K202"/>
  <c r="K201"/>
  <c r="L202"/>
  <c r="L201"/>
  <c r="M202"/>
  <c r="M201"/>
  <c r="N202"/>
  <c r="N201"/>
  <c r="O202"/>
  <c r="O201"/>
  <c r="P202"/>
  <c r="P201"/>
  <c r="Q202"/>
  <c r="Q201"/>
  <c r="H202"/>
  <c r="H201"/>
  <c r="I214"/>
  <c r="J214"/>
  <c r="K214"/>
  <c r="L214"/>
  <c r="M214"/>
  <c r="N214"/>
  <c r="O214"/>
  <c r="P214"/>
  <c r="Q214"/>
  <c r="H214"/>
  <c r="I214" i="51"/>
  <c r="J214"/>
  <c r="K214"/>
  <c r="L214"/>
  <c r="M214"/>
  <c r="N214"/>
  <c r="O214"/>
  <c r="P214"/>
  <c r="P201"/>
  <c r="Q214"/>
  <c r="H214"/>
  <c r="I201"/>
  <c r="K201"/>
  <c r="L201"/>
  <c r="M201"/>
  <c r="N201"/>
  <c r="O201"/>
  <c r="Q201"/>
  <c r="H201"/>
  <c r="I197"/>
  <c r="J197"/>
  <c r="K197"/>
  <c r="L197"/>
  <c r="M197"/>
  <c r="N197"/>
  <c r="O197"/>
  <c r="P197"/>
  <c r="Q197"/>
  <c r="H197"/>
  <c r="Q109" i="47"/>
  <c r="N201" i="49"/>
  <c r="Q389" i="57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89" i="81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89" i="56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88"/>
  <c r="Q75"/>
  <c r="Q74"/>
  <c r="Q68"/>
  <c r="Q57"/>
  <c r="Q39"/>
  <c r="Q23"/>
  <c r="Q11"/>
  <c r="Q10"/>
  <c r="Q8"/>
  <c r="Q6"/>
  <c r="Q109" i="61"/>
  <c r="Q389" i="50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389" i="61"/>
  <c r="Q380"/>
  <c r="Q362"/>
  <c r="Q352"/>
  <c r="Q345"/>
  <c r="Q337"/>
  <c r="Q334"/>
  <c r="Q327"/>
  <c r="Q323"/>
  <c r="Q317"/>
  <c r="Q294"/>
  <c r="Q287"/>
  <c r="Q281"/>
  <c r="Q271"/>
  <c r="Q259"/>
  <c r="Q240"/>
  <c r="Q227"/>
  <c r="Q189"/>
  <c r="Q176"/>
  <c r="Q169"/>
  <c r="Q159"/>
  <c r="Q153"/>
  <c r="Q147"/>
  <c r="Q142"/>
  <c r="Q136"/>
  <c r="Q132"/>
  <c r="Q125"/>
  <c r="Q103"/>
  <c r="Q75"/>
  <c r="Q74"/>
  <c r="Q68"/>
  <c r="Q57"/>
  <c r="Q39"/>
  <c r="Q23"/>
  <c r="Q11"/>
  <c r="Q10"/>
  <c r="Q8"/>
  <c r="Q6"/>
  <c r="Q389" i="65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52" i="45"/>
  <c r="Q345"/>
  <c r="Q337"/>
  <c r="Q334"/>
  <c r="Q327"/>
  <c r="Q323"/>
  <c r="Q317"/>
  <c r="Q294"/>
  <c r="Q287"/>
  <c r="Q281"/>
  <c r="Q271"/>
  <c r="Q259"/>
  <c r="Q240"/>
  <c r="Q227"/>
  <c r="Q189"/>
  <c r="Q179"/>
  <c r="Q169"/>
  <c r="Q159"/>
  <c r="Q153"/>
  <c r="Q147"/>
  <c r="Q142"/>
  <c r="Q136"/>
  <c r="Q132"/>
  <c r="Q125"/>
  <c r="Q109"/>
  <c r="Q88"/>
  <c r="Q75"/>
  <c r="Q74"/>
  <c r="Q68"/>
  <c r="Q57"/>
  <c r="Q39"/>
  <c r="Q23"/>
  <c r="Q11"/>
  <c r="Q10"/>
  <c r="Q8"/>
  <c r="Q6"/>
  <c r="Q352" i="46"/>
  <c r="Q345"/>
  <c r="Q337"/>
  <c r="Q327"/>
  <c r="Q323"/>
  <c r="Q317"/>
  <c r="Q294"/>
  <c r="Q287"/>
  <c r="Q271"/>
  <c r="Q259"/>
  <c r="Q240"/>
  <c r="Q227"/>
  <c r="Q197"/>
  <c r="Q189"/>
  <c r="Q179"/>
  <c r="Q169"/>
  <c r="Q159"/>
  <c r="Q153"/>
  <c r="Q147"/>
  <c r="Q142"/>
  <c r="Q136"/>
  <c r="Q132"/>
  <c r="Q125"/>
  <c r="Q109"/>
  <c r="Q88"/>
  <c r="Q75"/>
  <c r="Q74"/>
  <c r="Q68"/>
  <c r="Q57"/>
  <c r="Q39"/>
  <c r="Q23"/>
  <c r="Q11"/>
  <c r="Q10"/>
  <c r="Q8"/>
  <c r="Q6"/>
  <c r="Q389" i="55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75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89" i="52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75" i="54"/>
  <c r="Q74"/>
  <c r="Q308" i="74"/>
  <c r="Q389" i="53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89" i="68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89" i="82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89" i="72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6"/>
  <c r="Q169"/>
  <c r="Q159"/>
  <c r="Q153"/>
  <c r="Q147"/>
  <c r="Q142"/>
  <c r="Q136"/>
  <c r="Q132"/>
  <c r="Q125"/>
  <c r="Q109"/>
  <c r="Q105"/>
  <c r="Q103"/>
  <c r="Q88"/>
  <c r="Q75"/>
  <c r="Q74"/>
  <c r="Q68"/>
  <c r="Q57"/>
  <c r="Q55"/>
  <c r="Q39"/>
  <c r="Q23"/>
  <c r="Q11"/>
  <c r="Q10"/>
  <c r="Q8"/>
  <c r="Q6"/>
  <c r="Q389" i="49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389" i="67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89" i="64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389" i="71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89" i="58"/>
  <c r="Q380"/>
  <c r="Q371"/>
  <c r="Q362"/>
  <c r="Q352"/>
  <c r="Q345"/>
  <c r="Q337"/>
  <c r="Q334"/>
  <c r="Q327"/>
  <c r="Q323"/>
  <c r="Q317"/>
  <c r="Q306"/>
  <c r="Q294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89" i="79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P389" i="60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Q337" i="44"/>
  <c r="Q334"/>
  <c r="Q327"/>
  <c r="Q323"/>
  <c r="Q317"/>
  <c r="Q306"/>
  <c r="Q294"/>
  <c r="Q287"/>
  <c r="Q281"/>
  <c r="Q271"/>
  <c r="Q259"/>
  <c r="Q240"/>
  <c r="Q227"/>
  <c r="Q189"/>
  <c r="Q179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89" i="59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89" i="51"/>
  <c r="Q380"/>
  <c r="Q371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O75" i="70"/>
  <c r="P75"/>
  <c r="Q389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89" i="69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89" i="63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89" i="62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89" i="66"/>
  <c r="Q380"/>
  <c r="Q371"/>
  <c r="Q362"/>
  <c r="Q352"/>
  <c r="Q345"/>
  <c r="Q337"/>
  <c r="Q334"/>
  <c r="Q327"/>
  <c r="Q323"/>
  <c r="Q317"/>
  <c r="Q306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89" i="48"/>
  <c r="Q380"/>
  <c r="Q371"/>
  <c r="Q362"/>
  <c r="Q352"/>
  <c r="Q345"/>
  <c r="Q337"/>
  <c r="Q334"/>
  <c r="Q327"/>
  <c r="Q323"/>
  <c r="Q317"/>
  <c r="Q294"/>
  <c r="Q287"/>
  <c r="Q281"/>
  <c r="Q271"/>
  <c r="Q259"/>
  <c r="Q240"/>
  <c r="Q227"/>
  <c r="Q189"/>
  <c r="Q179"/>
  <c r="Q176"/>
  <c r="Q169"/>
  <c r="Q159"/>
  <c r="Q153"/>
  <c r="Q147"/>
  <c r="Q142"/>
  <c r="Q136"/>
  <c r="Q132"/>
  <c r="Q125"/>
  <c r="Q109"/>
  <c r="Q103"/>
  <c r="Q88"/>
  <c r="Q75"/>
  <c r="Q74"/>
  <c r="Q68"/>
  <c r="Q57"/>
  <c r="Q39"/>
  <c r="Q23"/>
  <c r="Q11"/>
  <c r="Q10"/>
  <c r="Q8"/>
  <c r="Q6"/>
  <c r="Q354" i="74"/>
  <c r="M319"/>
  <c r="Q229"/>
  <c r="Q261"/>
  <c r="Q191"/>
  <c r="Q105"/>
  <c r="Q70"/>
  <c r="P389" i="57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89" i="65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89" i="81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89" i="63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52" i="45"/>
  <c r="P345"/>
  <c r="P337"/>
  <c r="P334"/>
  <c r="P327"/>
  <c r="P323"/>
  <c r="P317"/>
  <c r="P294"/>
  <c r="P287"/>
  <c r="P281"/>
  <c r="P271"/>
  <c r="P259"/>
  <c r="P240"/>
  <c r="P227"/>
  <c r="P189"/>
  <c r="P179"/>
  <c r="P169"/>
  <c r="P159"/>
  <c r="P153"/>
  <c r="P147"/>
  <c r="P142"/>
  <c r="P136"/>
  <c r="P132"/>
  <c r="P125"/>
  <c r="P109"/>
  <c r="P88"/>
  <c r="P75"/>
  <c r="P74"/>
  <c r="P68"/>
  <c r="P57"/>
  <c r="P39"/>
  <c r="P23"/>
  <c r="P11"/>
  <c r="P10"/>
  <c r="P8"/>
  <c r="P6"/>
  <c r="P389" i="55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75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37" i="44"/>
  <c r="P334"/>
  <c r="P327"/>
  <c r="P323"/>
  <c r="P317"/>
  <c r="P306"/>
  <c r="P294"/>
  <c r="P287"/>
  <c r="P281"/>
  <c r="P271"/>
  <c r="P259"/>
  <c r="P240"/>
  <c r="P227"/>
  <c r="P189"/>
  <c r="P179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89" i="82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89" i="50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281" i="47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89" i="70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4"/>
  <c r="P68"/>
  <c r="P57"/>
  <c r="P39"/>
  <c r="P23"/>
  <c r="P11"/>
  <c r="P10"/>
  <c r="P8"/>
  <c r="P6"/>
  <c r="P389" i="52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89" i="69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89" i="71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89" i="53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89" i="67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80" i="61"/>
  <c r="P371"/>
  <c r="P362"/>
  <c r="P352"/>
  <c r="P337"/>
  <c r="P334"/>
  <c r="P317"/>
  <c r="P306"/>
  <c r="P294"/>
  <c r="P287"/>
  <c r="P281"/>
  <c r="P271"/>
  <c r="P259"/>
  <c r="P240"/>
  <c r="P227"/>
  <c r="P189"/>
  <c r="P169"/>
  <c r="P159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89" i="49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89" i="66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52" i="46"/>
  <c r="P345"/>
  <c r="P337"/>
  <c r="P327"/>
  <c r="P323"/>
  <c r="P317"/>
  <c r="P294"/>
  <c r="P287"/>
  <c r="P271"/>
  <c r="P259"/>
  <c r="P240"/>
  <c r="P227"/>
  <c r="P197"/>
  <c r="P189"/>
  <c r="P179"/>
  <c r="P169"/>
  <c r="P159"/>
  <c r="P153"/>
  <c r="P147"/>
  <c r="P142"/>
  <c r="P136"/>
  <c r="P132"/>
  <c r="P125"/>
  <c r="P88"/>
  <c r="P75"/>
  <c r="P74"/>
  <c r="P68"/>
  <c r="P57"/>
  <c r="P39"/>
  <c r="P23"/>
  <c r="P11"/>
  <c r="P10"/>
  <c r="P8"/>
  <c r="P6"/>
  <c r="P389" i="64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389" i="58"/>
  <c r="P380"/>
  <c r="P371"/>
  <c r="P362"/>
  <c r="P352"/>
  <c r="P345"/>
  <c r="P337"/>
  <c r="P334"/>
  <c r="P327"/>
  <c r="P323"/>
  <c r="P317"/>
  <c r="P306"/>
  <c r="P294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89" i="62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89" i="68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89" i="72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6"/>
  <c r="P169"/>
  <c r="P159"/>
  <c r="P153"/>
  <c r="P147"/>
  <c r="P142"/>
  <c r="P136"/>
  <c r="P132"/>
  <c r="P125"/>
  <c r="P109"/>
  <c r="P88"/>
  <c r="P75"/>
  <c r="P74"/>
  <c r="P68"/>
  <c r="P57"/>
  <c r="P39"/>
  <c r="P23"/>
  <c r="P11"/>
  <c r="P10"/>
  <c r="P8"/>
  <c r="P6"/>
  <c r="P389" i="59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P389" i="79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I103" i="54"/>
  <c r="J103"/>
  <c r="K103"/>
  <c r="L103"/>
  <c r="M103"/>
  <c r="N103"/>
  <c r="O103"/>
  <c r="P103"/>
  <c r="H103"/>
  <c r="H103" i="51"/>
  <c r="P389" i="56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88"/>
  <c r="P75"/>
  <c r="P74"/>
  <c r="P68"/>
  <c r="P57"/>
  <c r="P39"/>
  <c r="P23"/>
  <c r="P11"/>
  <c r="P10"/>
  <c r="P8"/>
  <c r="P6"/>
  <c r="P389" i="54"/>
  <c r="P380"/>
  <c r="P371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88"/>
  <c r="P75"/>
  <c r="P74"/>
  <c r="P68"/>
  <c r="P57"/>
  <c r="P39"/>
  <c r="P23"/>
  <c r="P11"/>
  <c r="P10"/>
  <c r="P8"/>
  <c r="P6"/>
  <c r="P389" i="51"/>
  <c r="P380"/>
  <c r="P362"/>
  <c r="P352"/>
  <c r="P345"/>
  <c r="P337"/>
  <c r="P334"/>
  <c r="P327"/>
  <c r="P323"/>
  <c r="P317"/>
  <c r="P306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F103" i="54"/>
  <c r="F93" i="46"/>
  <c r="G93"/>
  <c r="F94"/>
  <c r="E319" i="74"/>
  <c r="E319" i="79"/>
  <c r="E329" i="61"/>
  <c r="E329" i="49"/>
  <c r="E329" i="45"/>
  <c r="E319" i="53"/>
  <c r="E319" i="60"/>
  <c r="E329" i="65"/>
  <c r="E329" i="52"/>
  <c r="E329" i="46"/>
  <c r="E329" i="48"/>
  <c r="P354" i="74"/>
  <c r="P273"/>
  <c r="P229"/>
  <c r="P261"/>
  <c r="P191"/>
  <c r="P138"/>
  <c r="P105"/>
  <c r="P70"/>
  <c r="P389" i="48"/>
  <c r="P380"/>
  <c r="P371"/>
  <c r="P362"/>
  <c r="P352"/>
  <c r="P345"/>
  <c r="P337"/>
  <c r="P334"/>
  <c r="P327"/>
  <c r="P323"/>
  <c r="P317"/>
  <c r="P294"/>
  <c r="P287"/>
  <c r="P281"/>
  <c r="P271"/>
  <c r="P259"/>
  <c r="P240"/>
  <c r="P227"/>
  <c r="P189"/>
  <c r="P179"/>
  <c r="P176"/>
  <c r="P169"/>
  <c r="P159"/>
  <c r="P153"/>
  <c r="P147"/>
  <c r="P142"/>
  <c r="P136"/>
  <c r="P132"/>
  <c r="P125"/>
  <c r="P109"/>
  <c r="P103"/>
  <c r="P88"/>
  <c r="P75"/>
  <c r="P74"/>
  <c r="P68"/>
  <c r="P57"/>
  <c r="P39"/>
  <c r="P23"/>
  <c r="P11"/>
  <c r="P10"/>
  <c r="P8"/>
  <c r="P6"/>
  <c r="J323" i="74"/>
  <c r="H323" i="46"/>
  <c r="I323"/>
  <c r="J323"/>
  <c r="K323"/>
  <c r="L323"/>
  <c r="M323"/>
  <c r="N323"/>
  <c r="O323"/>
  <c r="F344" i="74"/>
  <c r="J362" i="46"/>
  <c r="K362"/>
  <c r="L362"/>
  <c r="M362"/>
  <c r="N362"/>
  <c r="O362"/>
  <c r="E306" i="57"/>
  <c r="E306" i="81"/>
  <c r="E306" i="58"/>
  <c r="E306" i="79"/>
  <c r="E306" i="74"/>
  <c r="E306" i="73"/>
  <c r="E294" i="44"/>
  <c r="N281" i="72"/>
  <c r="O281" i="48"/>
  <c r="J281" i="46"/>
  <c r="K281"/>
  <c r="L281"/>
  <c r="M281"/>
  <c r="N281"/>
  <c r="O281"/>
  <c r="F237" i="56"/>
  <c r="I179" i="48"/>
  <c r="J179"/>
  <c r="K179"/>
  <c r="L179"/>
  <c r="M179"/>
  <c r="N179"/>
  <c r="O179"/>
  <c r="H179"/>
  <c r="I177" i="50"/>
  <c r="J177"/>
  <c r="K177"/>
  <c r="L177"/>
  <c r="M177"/>
  <c r="N177"/>
  <c r="O177"/>
  <c r="H177"/>
  <c r="I177" i="57"/>
  <c r="J177"/>
  <c r="K177"/>
  <c r="L177"/>
  <c r="M177"/>
  <c r="N177"/>
  <c r="O177"/>
  <c r="H177"/>
  <c r="I177" i="48"/>
  <c r="J177"/>
  <c r="K177"/>
  <c r="L177"/>
  <c r="M177"/>
  <c r="N177"/>
  <c r="O177"/>
  <c r="H177"/>
  <c r="I179" i="46"/>
  <c r="H179"/>
  <c r="F51" i="45"/>
  <c r="O39"/>
  <c r="O75" i="48"/>
  <c r="O74"/>
  <c r="O389"/>
  <c r="O380"/>
  <c r="O371"/>
  <c r="O362"/>
  <c r="O352"/>
  <c r="O345"/>
  <c r="O337"/>
  <c r="O334"/>
  <c r="O327"/>
  <c r="O323"/>
  <c r="O317"/>
  <c r="O294"/>
  <c r="O287"/>
  <c r="O271"/>
  <c r="O259"/>
  <c r="O240"/>
  <c r="O227"/>
  <c r="O189"/>
  <c r="O176"/>
  <c r="O169"/>
  <c r="O159"/>
  <c r="O153"/>
  <c r="O147"/>
  <c r="O142"/>
  <c r="O136"/>
  <c r="O132"/>
  <c r="O125"/>
  <c r="O109"/>
  <c r="O88"/>
  <c r="O68"/>
  <c r="O57"/>
  <c r="O39"/>
  <c r="O23"/>
  <c r="O11"/>
  <c r="O10"/>
  <c r="O8"/>
  <c r="O6"/>
  <c r="O337" i="44"/>
  <c r="O334"/>
  <c r="O327"/>
  <c r="O323"/>
  <c r="O317"/>
  <c r="O306"/>
  <c r="O294"/>
  <c r="O287"/>
  <c r="O281"/>
  <c r="O271"/>
  <c r="O259"/>
  <c r="O240"/>
  <c r="O227"/>
  <c r="O189"/>
  <c r="O179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389" i="50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68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61"/>
  <c r="O380"/>
  <c r="O371"/>
  <c r="O362"/>
  <c r="O352"/>
  <c r="O345"/>
  <c r="O337"/>
  <c r="O334"/>
  <c r="O327"/>
  <c r="O323"/>
  <c r="O317"/>
  <c r="O306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23"/>
  <c r="O11"/>
  <c r="O10"/>
  <c r="O8"/>
  <c r="O6"/>
  <c r="O87" i="65"/>
  <c r="O83"/>
  <c r="O85"/>
  <c r="O77"/>
  <c r="O352" i="46"/>
  <c r="O345"/>
  <c r="O337"/>
  <c r="O327"/>
  <c r="O317"/>
  <c r="O294"/>
  <c r="O287"/>
  <c r="O271"/>
  <c r="O259"/>
  <c r="O240"/>
  <c r="O227"/>
  <c r="O197"/>
  <c r="O189"/>
  <c r="O179"/>
  <c r="O169"/>
  <c r="O159"/>
  <c r="O153"/>
  <c r="O147"/>
  <c r="O142"/>
  <c r="O136"/>
  <c r="O132"/>
  <c r="O125"/>
  <c r="O109"/>
  <c r="O88"/>
  <c r="O75"/>
  <c r="O74"/>
  <c r="O68"/>
  <c r="O57"/>
  <c r="O39"/>
  <c r="O23"/>
  <c r="O11"/>
  <c r="O10"/>
  <c r="O8"/>
  <c r="O352" i="45"/>
  <c r="O345"/>
  <c r="O337"/>
  <c r="O334"/>
  <c r="O327"/>
  <c r="O323"/>
  <c r="O317"/>
  <c r="O294"/>
  <c r="O287"/>
  <c r="O281"/>
  <c r="O271"/>
  <c r="O259"/>
  <c r="O240"/>
  <c r="O227"/>
  <c r="O189"/>
  <c r="O179"/>
  <c r="O169"/>
  <c r="O159"/>
  <c r="O153"/>
  <c r="O147"/>
  <c r="O142"/>
  <c r="O136"/>
  <c r="O132"/>
  <c r="O125"/>
  <c r="O109"/>
  <c r="O88"/>
  <c r="O75"/>
  <c r="O74"/>
  <c r="O68"/>
  <c r="O57"/>
  <c r="O23"/>
  <c r="O11"/>
  <c r="O10"/>
  <c r="O8"/>
  <c r="O6"/>
  <c r="O389" i="81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389" i="57"/>
  <c r="O380"/>
  <c r="O371"/>
  <c r="O362"/>
  <c r="O352"/>
  <c r="O345"/>
  <c r="O337"/>
  <c r="O334"/>
  <c r="O327"/>
  <c r="O323"/>
  <c r="O317"/>
  <c r="O306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56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88"/>
  <c r="O75"/>
  <c r="O74"/>
  <c r="O68"/>
  <c r="O57"/>
  <c r="O39"/>
  <c r="O23"/>
  <c r="O11"/>
  <c r="O10"/>
  <c r="O8"/>
  <c r="O6"/>
  <c r="O389" i="47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70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4"/>
  <c r="O68"/>
  <c r="O57"/>
  <c r="O39"/>
  <c r="O23"/>
  <c r="O11"/>
  <c r="O10"/>
  <c r="O8"/>
  <c r="O6"/>
  <c r="O389" i="67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71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58"/>
  <c r="O380"/>
  <c r="O371"/>
  <c r="O362"/>
  <c r="O352"/>
  <c r="O345"/>
  <c r="O337"/>
  <c r="O334"/>
  <c r="O327"/>
  <c r="O323"/>
  <c r="O317"/>
  <c r="O306"/>
  <c r="O294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64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49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55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75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72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6"/>
  <c r="O171"/>
  <c r="O169"/>
  <c r="O159"/>
  <c r="O153"/>
  <c r="O147"/>
  <c r="O142"/>
  <c r="O136"/>
  <c r="O132"/>
  <c r="O125"/>
  <c r="O109"/>
  <c r="O88"/>
  <c r="O75"/>
  <c r="O74"/>
  <c r="O68"/>
  <c r="O57"/>
  <c r="O39"/>
  <c r="O23"/>
  <c r="O11"/>
  <c r="O10"/>
  <c r="O8"/>
  <c r="O6"/>
  <c r="O389" i="60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53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54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88"/>
  <c r="O75"/>
  <c r="O74"/>
  <c r="O68"/>
  <c r="O57"/>
  <c r="O39"/>
  <c r="O23"/>
  <c r="O11"/>
  <c r="O10"/>
  <c r="O8"/>
  <c r="O6"/>
  <c r="O389" i="65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79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51"/>
  <c r="O380"/>
  <c r="O371"/>
  <c r="O352"/>
  <c r="O345"/>
  <c r="O337"/>
  <c r="O334"/>
  <c r="O327"/>
  <c r="O323"/>
  <c r="O317"/>
  <c r="O306"/>
  <c r="O294"/>
  <c r="O287"/>
  <c r="O281"/>
  <c r="O271"/>
  <c r="O259"/>
  <c r="O240"/>
  <c r="O227"/>
  <c r="O18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62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69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52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63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66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59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89" i="82"/>
  <c r="O380"/>
  <c r="O371"/>
  <c r="O362"/>
  <c r="O352"/>
  <c r="O345"/>
  <c r="O337"/>
  <c r="O334"/>
  <c r="O327"/>
  <c r="O323"/>
  <c r="O317"/>
  <c r="O306"/>
  <c r="O294"/>
  <c r="O287"/>
  <c r="O281"/>
  <c r="O271"/>
  <c r="O259"/>
  <c r="O240"/>
  <c r="O227"/>
  <c r="O189"/>
  <c r="O179"/>
  <c r="O176"/>
  <c r="O169"/>
  <c r="O159"/>
  <c r="O153"/>
  <c r="O147"/>
  <c r="O142"/>
  <c r="O136"/>
  <c r="O132"/>
  <c r="O125"/>
  <c r="O109"/>
  <c r="O103"/>
  <c r="O88"/>
  <c r="O75"/>
  <c r="O74"/>
  <c r="O68"/>
  <c r="O57"/>
  <c r="O39"/>
  <c r="O23"/>
  <c r="O11"/>
  <c r="O10"/>
  <c r="O8"/>
  <c r="O6"/>
  <c r="O354" i="74"/>
  <c r="O296"/>
  <c r="O273"/>
  <c r="O229"/>
  <c r="O261"/>
  <c r="O191"/>
  <c r="O138"/>
  <c r="O149"/>
  <c r="O105"/>
  <c r="O70"/>
  <c r="E161" i="46"/>
  <c r="E159"/>
  <c r="N389" i="51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6"/>
  <c r="N169"/>
  <c r="N159"/>
  <c r="N153"/>
  <c r="N147"/>
  <c r="N136"/>
  <c r="N132"/>
  <c r="N125"/>
  <c r="N109"/>
  <c r="N103"/>
  <c r="N88"/>
  <c r="N75"/>
  <c r="N74"/>
  <c r="N57"/>
  <c r="N39"/>
  <c r="N23"/>
  <c r="N11"/>
  <c r="N10"/>
  <c r="N8"/>
  <c r="N6"/>
  <c r="N352" i="45"/>
  <c r="N345"/>
  <c r="N337"/>
  <c r="N334"/>
  <c r="N327"/>
  <c r="N323"/>
  <c r="N317"/>
  <c r="N294"/>
  <c r="N287"/>
  <c r="N281"/>
  <c r="N271"/>
  <c r="N259"/>
  <c r="N240"/>
  <c r="N227"/>
  <c r="N189"/>
  <c r="N179"/>
  <c r="N169"/>
  <c r="N159"/>
  <c r="N153"/>
  <c r="N147"/>
  <c r="N142"/>
  <c r="N136"/>
  <c r="N132"/>
  <c r="N125"/>
  <c r="N109"/>
  <c r="N88"/>
  <c r="N75"/>
  <c r="N74"/>
  <c r="N68"/>
  <c r="N57"/>
  <c r="N39"/>
  <c r="N23"/>
  <c r="N11"/>
  <c r="N10"/>
  <c r="N8"/>
  <c r="N6"/>
  <c r="N389" i="55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75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389" i="56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88"/>
  <c r="N75"/>
  <c r="N74"/>
  <c r="N68"/>
  <c r="N57"/>
  <c r="N39"/>
  <c r="N23"/>
  <c r="N11"/>
  <c r="N10"/>
  <c r="N8"/>
  <c r="N6"/>
  <c r="N389" i="72"/>
  <c r="N380"/>
  <c r="N371"/>
  <c r="N362"/>
  <c r="N352"/>
  <c r="N345"/>
  <c r="N337"/>
  <c r="N334"/>
  <c r="N327"/>
  <c r="N323"/>
  <c r="N317"/>
  <c r="N259"/>
  <c r="N240"/>
  <c r="N227"/>
  <c r="N189"/>
  <c r="N176"/>
  <c r="N169"/>
  <c r="N159"/>
  <c r="N153"/>
  <c r="N147"/>
  <c r="N142"/>
  <c r="N136"/>
  <c r="N132"/>
  <c r="N125"/>
  <c r="N109"/>
  <c r="N88"/>
  <c r="N75"/>
  <c r="N74"/>
  <c r="N68"/>
  <c r="N57"/>
  <c r="N39"/>
  <c r="N23"/>
  <c r="N11"/>
  <c r="N10"/>
  <c r="N8"/>
  <c r="N6"/>
  <c r="N389" i="53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6"/>
  <c r="M75" i="65"/>
  <c r="N389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6"/>
  <c r="N337" i="44"/>
  <c r="N334"/>
  <c r="N327"/>
  <c r="N323"/>
  <c r="N317"/>
  <c r="N306"/>
  <c r="N294"/>
  <c r="N287"/>
  <c r="N281"/>
  <c r="N271"/>
  <c r="N259"/>
  <c r="N240"/>
  <c r="N227"/>
  <c r="N189"/>
  <c r="N179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6"/>
  <c r="N389" i="68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6"/>
  <c r="N389" i="47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6"/>
  <c r="N389" i="64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6"/>
  <c r="N389" i="54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75"/>
  <c r="N74"/>
  <c r="N68"/>
  <c r="N57"/>
  <c r="N39"/>
  <c r="N23"/>
  <c r="N11"/>
  <c r="N10"/>
  <c r="N8"/>
  <c r="N6"/>
  <c r="N389" i="57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6"/>
  <c r="N389" i="49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6"/>
  <c r="M389" i="81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N389" i="69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6"/>
  <c r="K75" i="60"/>
  <c r="L75"/>
  <c r="M75"/>
  <c r="N75"/>
  <c r="N74"/>
  <c r="N389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68"/>
  <c r="N57"/>
  <c r="N39"/>
  <c r="N23"/>
  <c r="N11"/>
  <c r="N10"/>
  <c r="N8"/>
  <c r="N6"/>
  <c r="N389" i="82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6"/>
  <c r="N389" i="79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6"/>
  <c r="N389" i="67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6"/>
  <c r="N389" i="71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6"/>
  <c r="N389" i="66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389" i="58"/>
  <c r="N380"/>
  <c r="N371"/>
  <c r="N362"/>
  <c r="N352"/>
  <c r="N345"/>
  <c r="N337"/>
  <c r="N334"/>
  <c r="N327"/>
  <c r="N323"/>
  <c r="N317"/>
  <c r="N306"/>
  <c r="N294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6"/>
  <c r="N352" i="46"/>
  <c r="N345"/>
  <c r="N337"/>
  <c r="N327"/>
  <c r="N317"/>
  <c r="N294"/>
  <c r="N287"/>
  <c r="N271"/>
  <c r="N259"/>
  <c r="N240"/>
  <c r="N227"/>
  <c r="N197"/>
  <c r="N189"/>
  <c r="N179"/>
  <c r="N169"/>
  <c r="N159"/>
  <c r="N153"/>
  <c r="N147"/>
  <c r="N142"/>
  <c r="N136"/>
  <c r="N132"/>
  <c r="N125"/>
  <c r="N109"/>
  <c r="N88"/>
  <c r="N75"/>
  <c r="N74"/>
  <c r="N68"/>
  <c r="N57"/>
  <c r="N39"/>
  <c r="N23"/>
  <c r="N11"/>
  <c r="N10"/>
  <c r="N8"/>
  <c r="N6"/>
  <c r="N389" i="59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389" i="52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6"/>
  <c r="N109" i="61"/>
  <c r="N389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3"/>
  <c r="N88"/>
  <c r="N75"/>
  <c r="N74"/>
  <c r="N68"/>
  <c r="N57"/>
  <c r="N39"/>
  <c r="N23"/>
  <c r="N11"/>
  <c r="N10"/>
  <c r="N8"/>
  <c r="N6"/>
  <c r="N389" i="70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6"/>
  <c r="N389" i="48"/>
  <c r="N380"/>
  <c r="N371"/>
  <c r="N362"/>
  <c r="N352"/>
  <c r="N345"/>
  <c r="N337"/>
  <c r="N334"/>
  <c r="N327"/>
  <c r="N323"/>
  <c r="N317"/>
  <c r="N294"/>
  <c r="N287"/>
  <c r="N281"/>
  <c r="N271"/>
  <c r="N259"/>
  <c r="N240"/>
  <c r="N227"/>
  <c r="N18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389" i="50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23"/>
  <c r="N11"/>
  <c r="N10"/>
  <c r="N8"/>
  <c r="N6"/>
  <c r="N354" i="74"/>
  <c r="N229"/>
  <c r="N273"/>
  <c r="N261"/>
  <c r="N296"/>
  <c r="N149"/>
  <c r="N138"/>
  <c r="N70"/>
  <c r="N105"/>
  <c r="F279" i="45"/>
  <c r="F278"/>
  <c r="F279" i="44"/>
  <c r="F278"/>
  <c r="F278" i="74"/>
  <c r="F277"/>
  <c r="F89" i="63"/>
  <c r="N75"/>
  <c r="N74"/>
  <c r="N389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68"/>
  <c r="N57"/>
  <c r="N39"/>
  <c r="N23"/>
  <c r="N11"/>
  <c r="N10"/>
  <c r="N8"/>
  <c r="N6"/>
  <c r="N389" i="62"/>
  <c r="N380"/>
  <c r="N371"/>
  <c r="N362"/>
  <c r="N352"/>
  <c r="N345"/>
  <c r="N337"/>
  <c r="N334"/>
  <c r="N327"/>
  <c r="N323"/>
  <c r="N317"/>
  <c r="N306"/>
  <c r="N294"/>
  <c r="N287"/>
  <c r="N281"/>
  <c r="N271"/>
  <c r="N259"/>
  <c r="N240"/>
  <c r="N227"/>
  <c r="N189"/>
  <c r="N179"/>
  <c r="N176"/>
  <c r="N169"/>
  <c r="N159"/>
  <c r="N153"/>
  <c r="N147"/>
  <c r="N142"/>
  <c r="N136"/>
  <c r="N132"/>
  <c r="N125"/>
  <c r="N109"/>
  <c r="N103"/>
  <c r="N88"/>
  <c r="N75"/>
  <c r="N74"/>
  <c r="N68"/>
  <c r="N57"/>
  <c r="N39"/>
  <c r="N11"/>
  <c r="N10"/>
  <c r="N8"/>
  <c r="N6"/>
  <c r="E288" i="45"/>
  <c r="F288" i="44"/>
  <c r="E300" i="73"/>
  <c r="H197" i="46"/>
  <c r="M337" i="44"/>
  <c r="M334"/>
  <c r="M327"/>
  <c r="M323"/>
  <c r="M317"/>
  <c r="M306"/>
  <c r="M294"/>
  <c r="M287"/>
  <c r="M281"/>
  <c r="M271"/>
  <c r="M259"/>
  <c r="M240"/>
  <c r="M227"/>
  <c r="M189"/>
  <c r="M179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389" i="56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88"/>
  <c r="M75"/>
  <c r="M74"/>
  <c r="M68"/>
  <c r="M57"/>
  <c r="M39"/>
  <c r="M23"/>
  <c r="M11"/>
  <c r="M10"/>
  <c r="M8"/>
  <c r="M6"/>
  <c r="M389" i="82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M177" i="51"/>
  <c r="M389" i="55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75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M389" i="79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M389" i="72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6"/>
  <c r="M169"/>
  <c r="M159"/>
  <c r="M153"/>
  <c r="M147"/>
  <c r="M142"/>
  <c r="M136"/>
  <c r="M132"/>
  <c r="M125"/>
  <c r="M109"/>
  <c r="M88"/>
  <c r="M75"/>
  <c r="M74"/>
  <c r="M68"/>
  <c r="M57"/>
  <c r="M39"/>
  <c r="M23"/>
  <c r="M11"/>
  <c r="M10"/>
  <c r="M8"/>
  <c r="M6"/>
  <c r="M389" i="68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M389" i="65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4"/>
  <c r="M68"/>
  <c r="M57"/>
  <c r="M39"/>
  <c r="M23"/>
  <c r="M11"/>
  <c r="M10"/>
  <c r="M8"/>
  <c r="M6"/>
  <c r="M389" i="52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M39" i="61"/>
  <c r="M352" i="45"/>
  <c r="M345"/>
  <c r="M337"/>
  <c r="M334"/>
  <c r="M327"/>
  <c r="M323"/>
  <c r="M317"/>
  <c r="M294"/>
  <c r="M287"/>
  <c r="M281"/>
  <c r="M271"/>
  <c r="M259"/>
  <c r="M240"/>
  <c r="M227"/>
  <c r="M189"/>
  <c r="M179"/>
  <c r="M169"/>
  <c r="M159"/>
  <c r="M153"/>
  <c r="M147"/>
  <c r="M142"/>
  <c r="M136"/>
  <c r="M132"/>
  <c r="M125"/>
  <c r="M109"/>
  <c r="M88"/>
  <c r="M75"/>
  <c r="M74"/>
  <c r="M68"/>
  <c r="M57"/>
  <c r="M39"/>
  <c r="M23"/>
  <c r="M11"/>
  <c r="M10"/>
  <c r="M8"/>
  <c r="M109" i="61"/>
  <c r="M389"/>
  <c r="M362"/>
  <c r="M352"/>
  <c r="M345"/>
  <c r="M337"/>
  <c r="M334"/>
  <c r="M327"/>
  <c r="M317"/>
  <c r="M306"/>
  <c r="M294"/>
  <c r="M287"/>
  <c r="M281"/>
  <c r="M271"/>
  <c r="M259"/>
  <c r="M240"/>
  <c r="M227"/>
  <c r="M189"/>
  <c r="M179"/>
  <c r="M176"/>
  <c r="M169"/>
  <c r="M159"/>
  <c r="M147"/>
  <c r="M142"/>
  <c r="M136"/>
  <c r="M132"/>
  <c r="M125"/>
  <c r="M103"/>
  <c r="M88"/>
  <c r="M75"/>
  <c r="M74"/>
  <c r="M68"/>
  <c r="M57"/>
  <c r="M23"/>
  <c r="M11"/>
  <c r="M10"/>
  <c r="M8"/>
  <c r="M6"/>
  <c r="M389" i="67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M352" i="46"/>
  <c r="M345"/>
  <c r="M337"/>
  <c r="M334"/>
  <c r="M327"/>
  <c r="M317"/>
  <c r="M294"/>
  <c r="M287"/>
  <c r="M271"/>
  <c r="M259"/>
  <c r="M240"/>
  <c r="M227"/>
  <c r="M197"/>
  <c r="M189"/>
  <c r="M179"/>
  <c r="M169"/>
  <c r="M159"/>
  <c r="M153"/>
  <c r="M147"/>
  <c r="M142"/>
  <c r="M136"/>
  <c r="M132"/>
  <c r="M125"/>
  <c r="M109"/>
  <c r="M88"/>
  <c r="M75"/>
  <c r="M74"/>
  <c r="M68"/>
  <c r="M57"/>
  <c r="M39"/>
  <c r="M23"/>
  <c r="M11"/>
  <c r="M10"/>
  <c r="M8"/>
  <c r="M6"/>
  <c r="M389" i="50"/>
  <c r="M380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M389" i="64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389" i="49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M389" i="57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389" i="59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M389" i="60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4"/>
  <c r="M68"/>
  <c r="M57"/>
  <c r="M39"/>
  <c r="M23"/>
  <c r="M11"/>
  <c r="M10"/>
  <c r="M8"/>
  <c r="M6"/>
  <c r="M389" i="69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25"/>
  <c r="M109"/>
  <c r="M103"/>
  <c r="M88"/>
  <c r="M75"/>
  <c r="M74"/>
  <c r="M68"/>
  <c r="M57"/>
  <c r="M39"/>
  <c r="M23"/>
  <c r="M11"/>
  <c r="M10"/>
  <c r="M8"/>
  <c r="M6"/>
  <c r="M389" i="47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M389" i="58"/>
  <c r="M380"/>
  <c r="M371"/>
  <c r="M362"/>
  <c r="M352"/>
  <c r="M345"/>
  <c r="M337"/>
  <c r="M334"/>
  <c r="M327"/>
  <c r="M323"/>
  <c r="M317"/>
  <c r="M306"/>
  <c r="M294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M389" i="54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88"/>
  <c r="M75"/>
  <c r="M74"/>
  <c r="M68"/>
  <c r="M57"/>
  <c r="M39"/>
  <c r="M23"/>
  <c r="M11"/>
  <c r="M10"/>
  <c r="M8"/>
  <c r="M6"/>
  <c r="M389" i="70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M389" i="74"/>
  <c r="M380"/>
  <c r="M371"/>
  <c r="M362"/>
  <c r="M354"/>
  <c r="M352"/>
  <c r="M345"/>
  <c r="M337"/>
  <c r="M334"/>
  <c r="M327"/>
  <c r="M323"/>
  <c r="M317"/>
  <c r="M306"/>
  <c r="M294"/>
  <c r="M287"/>
  <c r="M283"/>
  <c r="M281"/>
  <c r="M273"/>
  <c r="M271"/>
  <c r="M261"/>
  <c r="M259"/>
  <c r="M240"/>
  <c r="M229"/>
  <c r="M227"/>
  <c r="M191"/>
  <c r="M189"/>
  <c r="M179"/>
  <c r="M171"/>
  <c r="M169"/>
  <c r="M159"/>
  <c r="M153"/>
  <c r="M149"/>
  <c r="M147"/>
  <c r="M142"/>
  <c r="M138"/>
  <c r="M136"/>
  <c r="M132"/>
  <c r="M125"/>
  <c r="M109"/>
  <c r="M105"/>
  <c r="M103"/>
  <c r="M88"/>
  <c r="M75"/>
  <c r="M74"/>
  <c r="M6"/>
  <c r="M70"/>
  <c r="M68"/>
  <c r="M57"/>
  <c r="M39"/>
  <c r="M23"/>
  <c r="M11"/>
  <c r="M10"/>
  <c r="M8"/>
  <c r="M389" i="63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389" i="48"/>
  <c r="M380"/>
  <c r="M371"/>
  <c r="M362"/>
  <c r="M352"/>
  <c r="M345"/>
  <c r="M337"/>
  <c r="M334"/>
  <c r="M327"/>
  <c r="M323"/>
  <c r="M317"/>
  <c r="M294"/>
  <c r="M287"/>
  <c r="M281"/>
  <c r="M271"/>
  <c r="M259"/>
  <c r="M240"/>
  <c r="M227"/>
  <c r="M18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M389" i="62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M389" i="53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M389" i="66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389" i="71"/>
  <c r="M380"/>
  <c r="M371"/>
  <c r="M362"/>
  <c r="M352"/>
  <c r="M345"/>
  <c r="M337"/>
  <c r="M334"/>
  <c r="M327"/>
  <c r="M323"/>
  <c r="M317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M389" i="51"/>
  <c r="M380"/>
  <c r="M371"/>
  <c r="M362"/>
  <c r="M352"/>
  <c r="M345"/>
  <c r="M337"/>
  <c r="M334"/>
  <c r="M327"/>
  <c r="M323"/>
  <c r="M306"/>
  <c r="M294"/>
  <c r="M287"/>
  <c r="M281"/>
  <c r="M271"/>
  <c r="M259"/>
  <c r="M240"/>
  <c r="M227"/>
  <c r="M189"/>
  <c r="M179"/>
  <c r="M176"/>
  <c r="M169"/>
  <c r="M159"/>
  <c r="M153"/>
  <c r="M147"/>
  <c r="M142"/>
  <c r="M136"/>
  <c r="M132"/>
  <c r="M125"/>
  <c r="M109"/>
  <c r="M103"/>
  <c r="M88"/>
  <c r="M75"/>
  <c r="M74"/>
  <c r="M68"/>
  <c r="M57"/>
  <c r="M39"/>
  <c r="M23"/>
  <c r="M11"/>
  <c r="M10"/>
  <c r="M8"/>
  <c r="M6"/>
  <c r="F76" i="71"/>
  <c r="L389" i="65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71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58"/>
  <c r="L380"/>
  <c r="L371"/>
  <c r="L362"/>
  <c r="L352"/>
  <c r="L345"/>
  <c r="L337"/>
  <c r="L334"/>
  <c r="L327"/>
  <c r="L323"/>
  <c r="L317"/>
  <c r="L306"/>
  <c r="L294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61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52" i="45"/>
  <c r="L345"/>
  <c r="L337"/>
  <c r="L334"/>
  <c r="L327"/>
  <c r="L323"/>
  <c r="L317"/>
  <c r="L294"/>
  <c r="L287"/>
  <c r="L281"/>
  <c r="L271"/>
  <c r="L259"/>
  <c r="L240"/>
  <c r="L227"/>
  <c r="L189"/>
  <c r="L179"/>
  <c r="L169"/>
  <c r="L159"/>
  <c r="L153"/>
  <c r="L147"/>
  <c r="L142"/>
  <c r="L136"/>
  <c r="L132"/>
  <c r="L125"/>
  <c r="L109"/>
  <c r="L88"/>
  <c r="L75"/>
  <c r="L74"/>
  <c r="L68"/>
  <c r="L57"/>
  <c r="L39"/>
  <c r="L23"/>
  <c r="L11"/>
  <c r="L10"/>
  <c r="L8"/>
  <c r="L6"/>
  <c r="L191" i="74"/>
  <c r="L296"/>
  <c r="L149"/>
  <c r="L352" i="46"/>
  <c r="L345"/>
  <c r="L337"/>
  <c r="L327"/>
  <c r="L317"/>
  <c r="L294"/>
  <c r="L287"/>
  <c r="L271"/>
  <c r="L259"/>
  <c r="L240"/>
  <c r="L227"/>
  <c r="L197"/>
  <c r="L189"/>
  <c r="L179"/>
  <c r="L169"/>
  <c r="L159"/>
  <c r="L153"/>
  <c r="L147"/>
  <c r="L142"/>
  <c r="L136"/>
  <c r="L132"/>
  <c r="L125"/>
  <c r="L109"/>
  <c r="L88"/>
  <c r="L75"/>
  <c r="L74"/>
  <c r="L68"/>
  <c r="L57"/>
  <c r="L39"/>
  <c r="L23"/>
  <c r="L11"/>
  <c r="L10"/>
  <c r="L8"/>
  <c r="L389" i="81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67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56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88"/>
  <c r="L75"/>
  <c r="L74"/>
  <c r="L68"/>
  <c r="L57"/>
  <c r="L39"/>
  <c r="L23"/>
  <c r="L11"/>
  <c r="L10"/>
  <c r="L8"/>
  <c r="L6"/>
  <c r="L389" i="70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72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88"/>
  <c r="L75"/>
  <c r="L74"/>
  <c r="L68"/>
  <c r="L57"/>
  <c r="L39"/>
  <c r="L23"/>
  <c r="L11"/>
  <c r="L10"/>
  <c r="L8"/>
  <c r="L6"/>
  <c r="L389" i="47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37" i="44"/>
  <c r="L334"/>
  <c r="L327"/>
  <c r="L323"/>
  <c r="L317"/>
  <c r="L306"/>
  <c r="L294"/>
  <c r="L287"/>
  <c r="L281"/>
  <c r="L271"/>
  <c r="L259"/>
  <c r="L240"/>
  <c r="L227"/>
  <c r="L189"/>
  <c r="L179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64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55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75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59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88"/>
  <c r="L75"/>
  <c r="L74"/>
  <c r="L57"/>
  <c r="L39"/>
  <c r="L23"/>
  <c r="L11"/>
  <c r="L10"/>
  <c r="L8"/>
  <c r="L6"/>
  <c r="L389" i="54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88"/>
  <c r="L75"/>
  <c r="L74"/>
  <c r="L68"/>
  <c r="L57"/>
  <c r="L39"/>
  <c r="L23"/>
  <c r="L11"/>
  <c r="L10"/>
  <c r="L8"/>
  <c r="L6"/>
  <c r="L389" i="52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53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69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74"/>
  <c r="L57"/>
  <c r="L39"/>
  <c r="L23"/>
  <c r="L11"/>
  <c r="L10"/>
  <c r="L8"/>
  <c r="L6"/>
  <c r="L389" i="57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68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50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63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49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79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82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K75" i="48"/>
  <c r="K74"/>
  <c r="L389"/>
  <c r="L380"/>
  <c r="L371"/>
  <c r="L362"/>
  <c r="L352"/>
  <c r="L345"/>
  <c r="L337"/>
  <c r="L334"/>
  <c r="L327"/>
  <c r="L323"/>
  <c r="L317"/>
  <c r="L294"/>
  <c r="L287"/>
  <c r="L281"/>
  <c r="L271"/>
  <c r="L259"/>
  <c r="L240"/>
  <c r="L227"/>
  <c r="L18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389" i="51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68"/>
  <c r="L57"/>
  <c r="L39"/>
  <c r="L23"/>
  <c r="L11"/>
  <c r="L10"/>
  <c r="L8"/>
  <c r="L6"/>
  <c r="L389" i="60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4"/>
  <c r="L68"/>
  <c r="L57"/>
  <c r="L39"/>
  <c r="L23"/>
  <c r="L11"/>
  <c r="L10"/>
  <c r="L8"/>
  <c r="L6"/>
  <c r="L389" i="62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L70" i="74"/>
  <c r="K70"/>
  <c r="L105"/>
  <c r="K105"/>
  <c r="L138"/>
  <c r="J149"/>
  <c r="L389" i="66"/>
  <c r="L380"/>
  <c r="L371"/>
  <c r="L362"/>
  <c r="L352"/>
  <c r="L345"/>
  <c r="L337"/>
  <c r="L334"/>
  <c r="L327"/>
  <c r="L323"/>
  <c r="L317"/>
  <c r="L306"/>
  <c r="L294"/>
  <c r="L287"/>
  <c r="L281"/>
  <c r="L271"/>
  <c r="L259"/>
  <c r="L240"/>
  <c r="L227"/>
  <c r="L189"/>
  <c r="L179"/>
  <c r="L176"/>
  <c r="L169"/>
  <c r="L159"/>
  <c r="L153"/>
  <c r="L147"/>
  <c r="L142"/>
  <c r="L136"/>
  <c r="L132"/>
  <c r="L125"/>
  <c r="L109"/>
  <c r="L103"/>
  <c r="L88"/>
  <c r="L75"/>
  <c r="L74"/>
  <c r="L68"/>
  <c r="L57"/>
  <c r="L39"/>
  <c r="L23"/>
  <c r="L11"/>
  <c r="L10"/>
  <c r="L8"/>
  <c r="L6"/>
  <c r="F108" i="47"/>
  <c r="F108" i="52"/>
  <c r="F108" i="53"/>
  <c r="F108" i="56"/>
  <c r="I109" i="71"/>
  <c r="J109"/>
  <c r="K109"/>
  <c r="H109"/>
  <c r="F109"/>
  <c r="I109" i="72"/>
  <c r="J109"/>
  <c r="K109"/>
  <c r="H109"/>
  <c r="F109"/>
  <c r="I109" i="82"/>
  <c r="J109"/>
  <c r="K109"/>
  <c r="H109"/>
  <c r="F109"/>
  <c r="I109" i="70"/>
  <c r="J109"/>
  <c r="K109"/>
  <c r="H109"/>
  <c r="F109"/>
  <c r="I109" i="69"/>
  <c r="J109"/>
  <c r="K109"/>
  <c r="H109"/>
  <c r="F109"/>
  <c r="I109" i="68"/>
  <c r="J109"/>
  <c r="K109"/>
  <c r="H109"/>
  <c r="F109"/>
  <c r="I109" i="67"/>
  <c r="J109"/>
  <c r="K109"/>
  <c r="H109"/>
  <c r="F109"/>
  <c r="I109" i="81"/>
  <c r="J109"/>
  <c r="K109"/>
  <c r="N109"/>
  <c r="H109"/>
  <c r="F109"/>
  <c r="I109" i="66"/>
  <c r="J109"/>
  <c r="K109"/>
  <c r="H109"/>
  <c r="F109"/>
  <c r="I109" i="65"/>
  <c r="J109"/>
  <c r="K109"/>
  <c r="H109"/>
  <c r="F109"/>
  <c r="I109" i="64"/>
  <c r="J109"/>
  <c r="K109"/>
  <c r="H109"/>
  <c r="F109"/>
  <c r="I109" i="63"/>
  <c r="J109"/>
  <c r="K109"/>
  <c r="H109"/>
  <c r="F109"/>
  <c r="I109" i="62"/>
  <c r="J109"/>
  <c r="K109"/>
  <c r="H109"/>
  <c r="F109"/>
  <c r="I109" i="61"/>
  <c r="J109"/>
  <c r="K109"/>
  <c r="H109"/>
  <c r="F109"/>
  <c r="I109" i="58"/>
  <c r="J109"/>
  <c r="K109"/>
  <c r="H109"/>
  <c r="F109"/>
  <c r="I109" i="60"/>
  <c r="J109"/>
  <c r="K109"/>
  <c r="Q109"/>
  <c r="H109"/>
  <c r="F109"/>
  <c r="I109" i="59"/>
  <c r="J109"/>
  <c r="K109"/>
  <c r="H109"/>
  <c r="F109"/>
  <c r="I109" i="57"/>
  <c r="J109"/>
  <c r="K109"/>
  <c r="H109"/>
  <c r="F109"/>
  <c r="I109" i="56"/>
  <c r="J109"/>
  <c r="K109"/>
  <c r="H109"/>
  <c r="F109"/>
  <c r="I109" i="55"/>
  <c r="J109"/>
  <c r="K109"/>
  <c r="H109"/>
  <c r="F109"/>
  <c r="I109" i="54"/>
  <c r="J109"/>
  <c r="K109"/>
  <c r="H109"/>
  <c r="F109"/>
  <c r="I109" i="53"/>
  <c r="J109"/>
  <c r="K109"/>
  <c r="H109"/>
  <c r="F109"/>
  <c r="I109" i="52"/>
  <c r="J109"/>
  <c r="K109"/>
  <c r="H109"/>
  <c r="F109"/>
  <c r="I109" i="51"/>
  <c r="J109"/>
  <c r="K109"/>
  <c r="H109"/>
  <c r="F109"/>
  <c r="I109" i="50"/>
  <c r="J109"/>
  <c r="K109"/>
  <c r="H109"/>
  <c r="F109"/>
  <c r="I109" i="49"/>
  <c r="K109"/>
  <c r="H109"/>
  <c r="I109" i="79"/>
  <c r="J109"/>
  <c r="K109"/>
  <c r="H109"/>
  <c r="F109"/>
  <c r="I109" i="48"/>
  <c r="J109"/>
  <c r="K109"/>
  <c r="H109"/>
  <c r="I109" i="47"/>
  <c r="J109"/>
  <c r="K109"/>
  <c r="H109"/>
  <c r="F109"/>
  <c r="I109" i="46"/>
  <c r="J109"/>
  <c r="K109"/>
  <c r="H109"/>
  <c r="F109"/>
  <c r="I109" i="45"/>
  <c r="J109"/>
  <c r="K109"/>
  <c r="H109"/>
  <c r="F109"/>
  <c r="H109" i="44"/>
  <c r="K389" i="65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81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57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44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69"/>
  <c r="K159"/>
  <c r="K153"/>
  <c r="K147"/>
  <c r="K142"/>
  <c r="K136"/>
  <c r="K132"/>
  <c r="K125"/>
  <c r="K109"/>
  <c r="K103"/>
  <c r="K88"/>
  <c r="K75"/>
  <c r="K74"/>
  <c r="K68"/>
  <c r="K57"/>
  <c r="K39"/>
  <c r="K23"/>
  <c r="K11"/>
  <c r="K10"/>
  <c r="K8"/>
  <c r="K6"/>
  <c r="K389" i="54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6"/>
  <c r="K169"/>
  <c r="K159"/>
  <c r="K153"/>
  <c r="K147"/>
  <c r="K142"/>
  <c r="K136"/>
  <c r="K132"/>
  <c r="K125"/>
  <c r="K75"/>
  <c r="K74"/>
  <c r="K68"/>
  <c r="K57"/>
  <c r="K39"/>
  <c r="K23"/>
  <c r="K11"/>
  <c r="K10"/>
  <c r="K8"/>
  <c r="K6"/>
  <c r="K389" i="67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52" i="46"/>
  <c r="K345"/>
  <c r="K337"/>
  <c r="K334"/>
  <c r="K327"/>
  <c r="K317"/>
  <c r="K294"/>
  <c r="K287"/>
  <c r="K271"/>
  <c r="K259"/>
  <c r="K240"/>
  <c r="K227"/>
  <c r="K197"/>
  <c r="K189"/>
  <c r="K179"/>
  <c r="K169"/>
  <c r="K159"/>
  <c r="K153"/>
  <c r="K147"/>
  <c r="K142"/>
  <c r="K136"/>
  <c r="K132"/>
  <c r="K125"/>
  <c r="K88"/>
  <c r="K75"/>
  <c r="K74"/>
  <c r="K57"/>
  <c r="K39"/>
  <c r="K23"/>
  <c r="K11"/>
  <c r="K10"/>
  <c r="K8"/>
  <c r="K6"/>
  <c r="K352" i="45"/>
  <c r="K345"/>
  <c r="K337"/>
  <c r="K334"/>
  <c r="K327"/>
  <c r="K323"/>
  <c r="K317"/>
  <c r="K294"/>
  <c r="K287"/>
  <c r="K281"/>
  <c r="K271"/>
  <c r="K259"/>
  <c r="K240"/>
  <c r="K227"/>
  <c r="K189"/>
  <c r="K179"/>
  <c r="K169"/>
  <c r="K159"/>
  <c r="K153"/>
  <c r="K147"/>
  <c r="K142"/>
  <c r="K136"/>
  <c r="K132"/>
  <c r="K125"/>
  <c r="K88"/>
  <c r="K75"/>
  <c r="K74"/>
  <c r="K68"/>
  <c r="K57"/>
  <c r="K39"/>
  <c r="K23"/>
  <c r="K11"/>
  <c r="K10"/>
  <c r="K8"/>
  <c r="K6"/>
  <c r="K354" i="74"/>
  <c r="K273"/>
  <c r="K229"/>
  <c r="J117" i="49"/>
  <c r="J109"/>
  <c r="F109"/>
  <c r="J75" i="48"/>
  <c r="I75"/>
  <c r="K89" i="66"/>
  <c r="K389" i="48"/>
  <c r="K362"/>
  <c r="K352"/>
  <c r="K345"/>
  <c r="K337"/>
  <c r="K334"/>
  <c r="K327"/>
  <c r="K323"/>
  <c r="K317"/>
  <c r="K294"/>
  <c r="K287"/>
  <c r="K281"/>
  <c r="K271"/>
  <c r="K259"/>
  <c r="K240"/>
  <c r="K227"/>
  <c r="K189"/>
  <c r="K176"/>
  <c r="K169"/>
  <c r="K159"/>
  <c r="K147"/>
  <c r="K142"/>
  <c r="K136"/>
  <c r="K132"/>
  <c r="K125"/>
  <c r="K103"/>
  <c r="K88"/>
  <c r="K68"/>
  <c r="K57"/>
  <c r="K39"/>
  <c r="K23"/>
  <c r="K11"/>
  <c r="K10"/>
  <c r="K8"/>
  <c r="K6"/>
  <c r="K389" i="70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0" i="72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6"/>
  <c r="K169"/>
  <c r="K159"/>
  <c r="K153"/>
  <c r="K147"/>
  <c r="K142"/>
  <c r="K136"/>
  <c r="K132"/>
  <c r="K125"/>
  <c r="K88"/>
  <c r="K75"/>
  <c r="K74"/>
  <c r="K70"/>
  <c r="K68"/>
  <c r="K57"/>
  <c r="K39"/>
  <c r="K23"/>
  <c r="K11"/>
  <c r="K10"/>
  <c r="K8"/>
  <c r="K6"/>
  <c r="K389" i="71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66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53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55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75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60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4"/>
  <c r="K68"/>
  <c r="K57"/>
  <c r="K39"/>
  <c r="K23"/>
  <c r="K11"/>
  <c r="K10"/>
  <c r="K8"/>
  <c r="K6"/>
  <c r="K389" i="79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50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56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88"/>
  <c r="K75"/>
  <c r="K74"/>
  <c r="K68"/>
  <c r="K57"/>
  <c r="K39"/>
  <c r="K23"/>
  <c r="K11"/>
  <c r="K10"/>
  <c r="K8"/>
  <c r="K6"/>
  <c r="K389" i="68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58"/>
  <c r="K380"/>
  <c r="K371"/>
  <c r="K362"/>
  <c r="K352"/>
  <c r="K345"/>
  <c r="K337"/>
  <c r="K334"/>
  <c r="K327"/>
  <c r="K323"/>
  <c r="K317"/>
  <c r="K306"/>
  <c r="K294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63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47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59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49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52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82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64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61"/>
  <c r="K380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36"/>
  <c r="K132"/>
  <c r="K125"/>
  <c r="K103"/>
  <c r="K88"/>
  <c r="K75"/>
  <c r="K74"/>
  <c r="K68"/>
  <c r="K57"/>
  <c r="K39"/>
  <c r="K23"/>
  <c r="K11"/>
  <c r="K10"/>
  <c r="K8"/>
  <c r="K389" i="69"/>
  <c r="K380"/>
  <c r="K371"/>
  <c r="K362"/>
  <c r="K352"/>
  <c r="K345"/>
  <c r="K337"/>
  <c r="K334"/>
  <c r="K327"/>
  <c r="K323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K389" i="62"/>
  <c r="K380"/>
  <c r="K362"/>
  <c r="K352"/>
  <c r="K345"/>
  <c r="K334"/>
  <c r="K327"/>
  <c r="K317"/>
  <c r="K306"/>
  <c r="K294"/>
  <c r="K287"/>
  <c r="K281"/>
  <c r="K271"/>
  <c r="K259"/>
  <c r="K240"/>
  <c r="K227"/>
  <c r="K189"/>
  <c r="K179"/>
  <c r="K176"/>
  <c r="K169"/>
  <c r="K159"/>
  <c r="K153"/>
  <c r="K147"/>
  <c r="K142"/>
  <c r="K136"/>
  <c r="K132"/>
  <c r="K125"/>
  <c r="K103"/>
  <c r="K88"/>
  <c r="K75"/>
  <c r="K74"/>
  <c r="K68"/>
  <c r="K57"/>
  <c r="K39"/>
  <c r="K23"/>
  <c r="K11"/>
  <c r="K10"/>
  <c r="K8"/>
  <c r="K6"/>
  <c r="J389" i="57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389" i="44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69"/>
  <c r="J159"/>
  <c r="J153"/>
  <c r="J147"/>
  <c r="J142"/>
  <c r="J136"/>
  <c r="J132"/>
  <c r="J125"/>
  <c r="J109"/>
  <c r="J103"/>
  <c r="J88"/>
  <c r="J75"/>
  <c r="J74"/>
  <c r="J68"/>
  <c r="J57"/>
  <c r="J39"/>
  <c r="J23"/>
  <c r="J11"/>
  <c r="J10"/>
  <c r="J8"/>
  <c r="J6"/>
  <c r="J352" i="46"/>
  <c r="J345"/>
  <c r="J337"/>
  <c r="J327"/>
  <c r="J317"/>
  <c r="J294"/>
  <c r="J287"/>
  <c r="J271"/>
  <c r="J259"/>
  <c r="J240"/>
  <c r="J227"/>
  <c r="J197"/>
  <c r="J189"/>
  <c r="J179"/>
  <c r="J169"/>
  <c r="J159"/>
  <c r="J153"/>
  <c r="J147"/>
  <c r="J142"/>
  <c r="J136"/>
  <c r="J132"/>
  <c r="J125"/>
  <c r="J88"/>
  <c r="J75"/>
  <c r="J74"/>
  <c r="J68"/>
  <c r="J57"/>
  <c r="J39"/>
  <c r="J23"/>
  <c r="J11"/>
  <c r="J10"/>
  <c r="J8"/>
  <c r="J6"/>
  <c r="J380" i="72"/>
  <c r="I380"/>
  <c r="J371"/>
  <c r="I371"/>
  <c r="J362"/>
  <c r="I362"/>
  <c r="I359"/>
  <c r="J352"/>
  <c r="I352"/>
  <c r="J345"/>
  <c r="I345"/>
  <c r="J337"/>
  <c r="I337"/>
  <c r="J334"/>
  <c r="I334"/>
  <c r="J327"/>
  <c r="I327"/>
  <c r="J323"/>
  <c r="I323"/>
  <c r="J317"/>
  <c r="I317"/>
  <c r="J306"/>
  <c r="I306"/>
  <c r="J294"/>
  <c r="I294"/>
  <c r="J287"/>
  <c r="I287"/>
  <c r="J281"/>
  <c r="I281"/>
  <c r="J271"/>
  <c r="I271"/>
  <c r="J259"/>
  <c r="I259"/>
  <c r="J240"/>
  <c r="I240"/>
  <c r="J227"/>
  <c r="I227"/>
  <c r="J197"/>
  <c r="J189"/>
  <c r="I189"/>
  <c r="J176"/>
  <c r="I176"/>
  <c r="J169"/>
  <c r="I169"/>
  <c r="J159"/>
  <c r="I159"/>
  <c r="J153"/>
  <c r="I153"/>
  <c r="J147"/>
  <c r="I147"/>
  <c r="J142"/>
  <c r="I142"/>
  <c r="J136"/>
  <c r="I136"/>
  <c r="J132"/>
  <c r="I132"/>
  <c r="J125"/>
  <c r="I125"/>
  <c r="J88"/>
  <c r="I88"/>
  <c r="J75"/>
  <c r="I75"/>
  <c r="J74"/>
  <c r="I74"/>
  <c r="J68"/>
  <c r="I68"/>
  <c r="J57"/>
  <c r="I57"/>
  <c r="J39"/>
  <c r="I39"/>
  <c r="J23"/>
  <c r="I23"/>
  <c r="J11"/>
  <c r="I11"/>
  <c r="J10"/>
  <c r="I10"/>
  <c r="J8"/>
  <c r="I8"/>
  <c r="J6"/>
  <c r="I6"/>
  <c r="J389" i="81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389" i="48"/>
  <c r="J380"/>
  <c r="J371"/>
  <c r="J362"/>
  <c r="J352"/>
  <c r="J345"/>
  <c r="J337"/>
  <c r="J334"/>
  <c r="J327"/>
  <c r="J323"/>
  <c r="J317"/>
  <c r="J294"/>
  <c r="J287"/>
  <c r="J281"/>
  <c r="J271"/>
  <c r="J259"/>
  <c r="J240"/>
  <c r="J227"/>
  <c r="J189"/>
  <c r="J176"/>
  <c r="J169"/>
  <c r="J159"/>
  <c r="J153"/>
  <c r="J147"/>
  <c r="J142"/>
  <c r="J136"/>
  <c r="J132"/>
  <c r="J125"/>
  <c r="J103"/>
  <c r="J88"/>
  <c r="J74"/>
  <c r="J68"/>
  <c r="J57"/>
  <c r="J39"/>
  <c r="J23"/>
  <c r="J11"/>
  <c r="J10"/>
  <c r="J8"/>
  <c r="J6"/>
  <c r="J352" i="45"/>
  <c r="J345"/>
  <c r="J337"/>
  <c r="J334"/>
  <c r="J327"/>
  <c r="J323"/>
  <c r="J317"/>
  <c r="J294"/>
  <c r="J287"/>
  <c r="J281"/>
  <c r="J271"/>
  <c r="J259"/>
  <c r="J240"/>
  <c r="J227"/>
  <c r="J189"/>
  <c r="J179"/>
  <c r="J169"/>
  <c r="J159"/>
  <c r="J153"/>
  <c r="J147"/>
  <c r="J142"/>
  <c r="J136"/>
  <c r="J132"/>
  <c r="J125"/>
  <c r="J88"/>
  <c r="J75"/>
  <c r="J74"/>
  <c r="J68"/>
  <c r="J57"/>
  <c r="J39"/>
  <c r="J23"/>
  <c r="J11"/>
  <c r="J10"/>
  <c r="J8"/>
  <c r="J6"/>
  <c r="J11" i="65"/>
  <c r="J23"/>
  <c r="J39"/>
  <c r="J57"/>
  <c r="J68"/>
  <c r="J75"/>
  <c r="J74"/>
  <c r="J88"/>
  <c r="J103"/>
  <c r="J125"/>
  <c r="J132"/>
  <c r="J136"/>
  <c r="J142"/>
  <c r="J147"/>
  <c r="J153"/>
  <c r="J159"/>
  <c r="J169"/>
  <c r="J179"/>
  <c r="J176"/>
  <c r="J189"/>
  <c r="J227"/>
  <c r="J240"/>
  <c r="J259"/>
  <c r="J271"/>
  <c r="J281"/>
  <c r="J294"/>
  <c r="J287"/>
  <c r="J306"/>
  <c r="J317"/>
  <c r="J323"/>
  <c r="J327"/>
  <c r="J334"/>
  <c r="J337"/>
  <c r="J345"/>
  <c r="J352"/>
  <c r="J362"/>
  <c r="J371"/>
  <c r="J380"/>
  <c r="J389"/>
  <c r="J10"/>
  <c r="J8"/>
  <c r="J6"/>
  <c r="J389" i="69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352" i="56"/>
  <c r="J345"/>
  <c r="J337"/>
  <c r="J334"/>
  <c r="J327"/>
  <c r="J323"/>
  <c r="J317"/>
  <c r="J294"/>
  <c r="J287"/>
  <c r="J271"/>
  <c r="J259"/>
  <c r="J240"/>
  <c r="J227"/>
  <c r="J189"/>
  <c r="J179"/>
  <c r="J169"/>
  <c r="J159"/>
  <c r="J153"/>
  <c r="J147"/>
  <c r="J136"/>
  <c r="J132"/>
  <c r="J125"/>
  <c r="J88"/>
  <c r="J75"/>
  <c r="J74"/>
  <c r="J68"/>
  <c r="J57"/>
  <c r="J39"/>
  <c r="J23"/>
  <c r="J11"/>
  <c r="J10"/>
  <c r="J8"/>
  <c r="J6"/>
  <c r="J389" i="67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389" i="55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6"/>
  <c r="J175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389" i="61"/>
  <c r="J380"/>
  <c r="J371"/>
  <c r="J36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389" i="60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F9" i="53"/>
  <c r="J229" i="74"/>
  <c r="J319"/>
  <c r="F319"/>
  <c r="J389" i="63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105" i="74"/>
  <c r="I70"/>
  <c r="H70"/>
  <c r="J70"/>
  <c r="J389" i="49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389" i="68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389" i="51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389" i="53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389" i="59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389" i="82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88"/>
  <c r="J75"/>
  <c r="J74"/>
  <c r="J68"/>
  <c r="J57"/>
  <c r="J39"/>
  <c r="J23"/>
  <c r="J11"/>
  <c r="J10"/>
  <c r="J8"/>
  <c r="J6"/>
  <c r="J389" i="66"/>
  <c r="I389"/>
  <c r="H389"/>
  <c r="J380"/>
  <c r="I380"/>
  <c r="H380"/>
  <c r="J371"/>
  <c r="I371"/>
  <c r="H371"/>
  <c r="J362"/>
  <c r="I362"/>
  <c r="H362"/>
  <c r="J352"/>
  <c r="I352"/>
  <c r="H352"/>
  <c r="J345"/>
  <c r="I345"/>
  <c r="H345"/>
  <c r="J337"/>
  <c r="I337"/>
  <c r="H337"/>
  <c r="J334"/>
  <c r="I334"/>
  <c r="H334"/>
  <c r="J327"/>
  <c r="I327"/>
  <c r="H327"/>
  <c r="J323"/>
  <c r="I323"/>
  <c r="H323"/>
  <c r="J317"/>
  <c r="I317"/>
  <c r="H317"/>
  <c r="J306"/>
  <c r="I306"/>
  <c r="H306"/>
  <c r="J294"/>
  <c r="I294"/>
  <c r="H294"/>
  <c r="J287"/>
  <c r="I287"/>
  <c r="H287"/>
  <c r="J281"/>
  <c r="I281"/>
  <c r="H281"/>
  <c r="J271"/>
  <c r="I271"/>
  <c r="H271"/>
  <c r="J259"/>
  <c r="I259"/>
  <c r="H259"/>
  <c r="J240"/>
  <c r="I240"/>
  <c r="H240"/>
  <c r="J227"/>
  <c r="I227"/>
  <c r="H227"/>
  <c r="J189"/>
  <c r="I189"/>
  <c r="H189"/>
  <c r="J179"/>
  <c r="I179"/>
  <c r="H179"/>
  <c r="J176"/>
  <c r="I176"/>
  <c r="H176"/>
  <c r="J169"/>
  <c r="I169"/>
  <c r="H169"/>
  <c r="J159"/>
  <c r="I159"/>
  <c r="H159"/>
  <c r="J153"/>
  <c r="I153"/>
  <c r="H153"/>
  <c r="J147"/>
  <c r="I147"/>
  <c r="H147"/>
  <c r="J142"/>
  <c r="I142"/>
  <c r="H142"/>
  <c r="J136"/>
  <c r="I136"/>
  <c r="H136"/>
  <c r="J132"/>
  <c r="I132"/>
  <c r="H132"/>
  <c r="J125"/>
  <c r="I125"/>
  <c r="H125"/>
  <c r="J103"/>
  <c r="I103"/>
  <c r="H103"/>
  <c r="J88"/>
  <c r="I88"/>
  <c r="H88"/>
  <c r="J75"/>
  <c r="J74"/>
  <c r="I75"/>
  <c r="H75"/>
  <c r="H74"/>
  <c r="I74"/>
  <c r="J68"/>
  <c r="I68"/>
  <c r="H68"/>
  <c r="J57"/>
  <c r="I57"/>
  <c r="H57"/>
  <c r="J39"/>
  <c r="I39"/>
  <c r="H39"/>
  <c r="J23"/>
  <c r="I23"/>
  <c r="H23"/>
  <c r="J11"/>
  <c r="J10"/>
  <c r="J8"/>
  <c r="J6"/>
  <c r="I11"/>
  <c r="H11"/>
  <c r="H10"/>
  <c r="H8"/>
  <c r="H6"/>
  <c r="I10"/>
  <c r="I8"/>
  <c r="I6"/>
  <c r="J389" i="50"/>
  <c r="J380"/>
  <c r="J371"/>
  <c r="J362"/>
  <c r="J352"/>
  <c r="J345"/>
  <c r="J337"/>
  <c r="J334"/>
  <c r="J327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389" i="58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389" i="54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88"/>
  <c r="J75"/>
  <c r="J74"/>
  <c r="J68"/>
  <c r="J57"/>
  <c r="J39"/>
  <c r="J23"/>
  <c r="J11"/>
  <c r="J10"/>
  <c r="J8"/>
  <c r="J6"/>
  <c r="J380" i="62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389" i="64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389" i="47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25"/>
  <c r="J103"/>
  <c r="J88"/>
  <c r="J75"/>
  <c r="J74"/>
  <c r="J68"/>
  <c r="J39"/>
  <c r="J23"/>
  <c r="J11"/>
  <c r="J10"/>
  <c r="J8"/>
  <c r="J6"/>
  <c r="J389" i="70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389" i="79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389" i="71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J389" i="52"/>
  <c r="J380"/>
  <c r="J371"/>
  <c r="J362"/>
  <c r="J352"/>
  <c r="J345"/>
  <c r="J337"/>
  <c r="J334"/>
  <c r="J327"/>
  <c r="J323"/>
  <c r="J317"/>
  <c r="J306"/>
  <c r="J294"/>
  <c r="J287"/>
  <c r="J281"/>
  <c r="J271"/>
  <c r="J259"/>
  <c r="J240"/>
  <c r="J227"/>
  <c r="J189"/>
  <c r="J179"/>
  <c r="J176"/>
  <c r="J169"/>
  <c r="J159"/>
  <c r="J153"/>
  <c r="J147"/>
  <c r="J142"/>
  <c r="J136"/>
  <c r="J132"/>
  <c r="J125"/>
  <c r="J103"/>
  <c r="J88"/>
  <c r="J75"/>
  <c r="J74"/>
  <c r="J68"/>
  <c r="J57"/>
  <c r="J39"/>
  <c r="J23"/>
  <c r="J11"/>
  <c r="J10"/>
  <c r="J8"/>
  <c r="J6"/>
  <c r="F45" i="74"/>
  <c r="F24"/>
  <c r="H125"/>
  <c r="H147"/>
  <c r="H159"/>
  <c r="H169"/>
  <c r="H271"/>
  <c r="H281"/>
  <c r="H294"/>
  <c r="H327"/>
  <c r="H337"/>
  <c r="H352"/>
  <c r="H362"/>
  <c r="H371"/>
  <c r="H380"/>
  <c r="I389"/>
  <c r="J389"/>
  <c r="K389"/>
  <c r="L389"/>
  <c r="N389"/>
  <c r="O389"/>
  <c r="P389"/>
  <c r="Q389"/>
  <c r="R389"/>
  <c r="S389"/>
  <c r="H389"/>
  <c r="I380"/>
  <c r="J380"/>
  <c r="K380"/>
  <c r="L380"/>
  <c r="N380"/>
  <c r="O380"/>
  <c r="P380"/>
  <c r="Q380"/>
  <c r="R380"/>
  <c r="S380"/>
  <c r="I371"/>
  <c r="J371"/>
  <c r="K371"/>
  <c r="L371"/>
  <c r="N371"/>
  <c r="O371"/>
  <c r="P371"/>
  <c r="Q371"/>
  <c r="R371"/>
  <c r="S371"/>
  <c r="I362"/>
  <c r="J362"/>
  <c r="K362"/>
  <c r="L362"/>
  <c r="N362"/>
  <c r="O362"/>
  <c r="P362"/>
  <c r="Q362"/>
  <c r="R362"/>
  <c r="S362"/>
  <c r="I352"/>
  <c r="J352"/>
  <c r="K352"/>
  <c r="L352"/>
  <c r="N352"/>
  <c r="O352"/>
  <c r="P352"/>
  <c r="Q352"/>
  <c r="R352"/>
  <c r="S352"/>
  <c r="I337"/>
  <c r="J337"/>
  <c r="K337"/>
  <c r="L337"/>
  <c r="N337"/>
  <c r="O337"/>
  <c r="P337"/>
  <c r="Q337"/>
  <c r="R337"/>
  <c r="S337"/>
  <c r="I317"/>
  <c r="J317"/>
  <c r="K317"/>
  <c r="L317"/>
  <c r="N317"/>
  <c r="O317"/>
  <c r="P317"/>
  <c r="Q317"/>
  <c r="R317"/>
  <c r="S317"/>
  <c r="H317"/>
  <c r="H306"/>
  <c r="I306"/>
  <c r="J306"/>
  <c r="K306"/>
  <c r="L306"/>
  <c r="N306"/>
  <c r="O306"/>
  <c r="P306"/>
  <c r="Q306"/>
  <c r="R306"/>
  <c r="S306"/>
  <c r="I294"/>
  <c r="J294"/>
  <c r="K294"/>
  <c r="L294"/>
  <c r="N294"/>
  <c r="O294"/>
  <c r="P294"/>
  <c r="Q294"/>
  <c r="R294"/>
  <c r="S294"/>
  <c r="I281"/>
  <c r="J281"/>
  <c r="K281"/>
  <c r="L281"/>
  <c r="N281"/>
  <c r="O281"/>
  <c r="P281"/>
  <c r="Q281"/>
  <c r="R281"/>
  <c r="S281"/>
  <c r="I271"/>
  <c r="J271"/>
  <c r="K271"/>
  <c r="L271"/>
  <c r="N271"/>
  <c r="O271"/>
  <c r="P271"/>
  <c r="Q271"/>
  <c r="R271"/>
  <c r="S271"/>
  <c r="I259"/>
  <c r="J259"/>
  <c r="K259"/>
  <c r="L259"/>
  <c r="N259"/>
  <c r="O259"/>
  <c r="P259"/>
  <c r="Q259"/>
  <c r="R259"/>
  <c r="S259"/>
  <c r="H259"/>
  <c r="I240"/>
  <c r="J240"/>
  <c r="K240"/>
  <c r="L240"/>
  <c r="N240"/>
  <c r="O240"/>
  <c r="P240"/>
  <c r="Q240"/>
  <c r="R240"/>
  <c r="S240"/>
  <c r="H240"/>
  <c r="J227"/>
  <c r="K227"/>
  <c r="L227"/>
  <c r="N227"/>
  <c r="O227"/>
  <c r="P227"/>
  <c r="Q227"/>
  <c r="R227"/>
  <c r="S227"/>
  <c r="H227"/>
  <c r="I189"/>
  <c r="J189"/>
  <c r="K189"/>
  <c r="L189"/>
  <c r="N189"/>
  <c r="O189"/>
  <c r="P189"/>
  <c r="Q189"/>
  <c r="R189"/>
  <c r="S189"/>
  <c r="I169"/>
  <c r="J169"/>
  <c r="K169"/>
  <c r="L169"/>
  <c r="N169"/>
  <c r="O169"/>
  <c r="P169"/>
  <c r="Q169"/>
  <c r="R169"/>
  <c r="S169"/>
  <c r="I159"/>
  <c r="J159"/>
  <c r="K159"/>
  <c r="L159"/>
  <c r="N159"/>
  <c r="O159"/>
  <c r="P159"/>
  <c r="Q159"/>
  <c r="R159"/>
  <c r="S159"/>
  <c r="J147"/>
  <c r="K147"/>
  <c r="L147"/>
  <c r="N147"/>
  <c r="O147"/>
  <c r="P147"/>
  <c r="Q147"/>
  <c r="R147"/>
  <c r="S147"/>
  <c r="H136"/>
  <c r="H88"/>
  <c r="H103"/>
  <c r="I103"/>
  <c r="J103"/>
  <c r="K103"/>
  <c r="L103"/>
  <c r="N103"/>
  <c r="O103"/>
  <c r="P103"/>
  <c r="Q103"/>
  <c r="R103"/>
  <c r="S103"/>
  <c r="F90"/>
  <c r="F89"/>
  <c r="I88"/>
  <c r="J88"/>
  <c r="K88"/>
  <c r="L88"/>
  <c r="N88"/>
  <c r="O88"/>
  <c r="P88"/>
  <c r="Q88"/>
  <c r="R88"/>
  <c r="S88"/>
  <c r="H75"/>
  <c r="H68"/>
  <c r="F62"/>
  <c r="F58"/>
  <c r="H57"/>
  <c r="F52"/>
  <c r="F53"/>
  <c r="F50"/>
  <c r="F40"/>
  <c r="H39"/>
  <c r="G50"/>
  <c r="F49"/>
  <c r="E39"/>
  <c r="H23"/>
  <c r="E23"/>
  <c r="H11"/>
  <c r="E11"/>
  <c r="I389" i="44"/>
  <c r="L389"/>
  <c r="M389"/>
  <c r="N389"/>
  <c r="O389"/>
  <c r="P389"/>
  <c r="Q389"/>
  <c r="R389"/>
  <c r="S389"/>
  <c r="H389"/>
  <c r="I380"/>
  <c r="L380"/>
  <c r="M380"/>
  <c r="N380"/>
  <c r="O380"/>
  <c r="P380"/>
  <c r="Q380"/>
  <c r="R380"/>
  <c r="S380"/>
  <c r="H380"/>
  <c r="I371"/>
  <c r="L371"/>
  <c r="M371"/>
  <c r="N371"/>
  <c r="O371"/>
  <c r="P371"/>
  <c r="Q371"/>
  <c r="R371"/>
  <c r="S371"/>
  <c r="H371"/>
  <c r="I362"/>
  <c r="L362"/>
  <c r="M362"/>
  <c r="N362"/>
  <c r="O362"/>
  <c r="P362"/>
  <c r="Q362"/>
  <c r="R362"/>
  <c r="S362"/>
  <c r="H362"/>
  <c r="I306"/>
  <c r="H306"/>
  <c r="H159"/>
  <c r="H147"/>
  <c r="H136"/>
  <c r="H125"/>
  <c r="I103"/>
  <c r="H103"/>
  <c r="I88"/>
  <c r="H88"/>
  <c r="H75"/>
  <c r="H57"/>
  <c r="H39"/>
  <c r="E39"/>
  <c r="F50"/>
  <c r="G50"/>
  <c r="F51"/>
  <c r="G51"/>
  <c r="H23"/>
  <c r="H11"/>
  <c r="E11"/>
  <c r="I389" i="45"/>
  <c r="H389"/>
  <c r="I380"/>
  <c r="H380"/>
  <c r="I371"/>
  <c r="H371"/>
  <c r="I362"/>
  <c r="H362"/>
  <c r="I306"/>
  <c r="H306"/>
  <c r="I103"/>
  <c r="H103"/>
  <c r="I88"/>
  <c r="H88"/>
  <c r="H39"/>
  <c r="E39"/>
  <c r="H23"/>
  <c r="H11"/>
  <c r="E11"/>
  <c r="I389" i="46"/>
  <c r="H389"/>
  <c r="I380"/>
  <c r="H380"/>
  <c r="I371"/>
  <c r="H371"/>
  <c r="I362"/>
  <c r="H362"/>
  <c r="I306"/>
  <c r="H306"/>
  <c r="I103"/>
  <c r="H103"/>
  <c r="I88"/>
  <c r="H88"/>
  <c r="H57"/>
  <c r="H39"/>
  <c r="E39"/>
  <c r="H23"/>
  <c r="E23"/>
  <c r="H11"/>
  <c r="E11"/>
  <c r="I389" i="47"/>
  <c r="H389"/>
  <c r="I380"/>
  <c r="H380"/>
  <c r="I371"/>
  <c r="H371"/>
  <c r="I362"/>
  <c r="H362"/>
  <c r="I306"/>
  <c r="H306"/>
  <c r="I103"/>
  <c r="H103"/>
  <c r="H88"/>
  <c r="H57"/>
  <c r="H39"/>
  <c r="F49"/>
  <c r="F50"/>
  <c r="G50"/>
  <c r="F51"/>
  <c r="G51"/>
  <c r="E39"/>
  <c r="H23"/>
  <c r="E23"/>
  <c r="H11"/>
  <c r="E11"/>
  <c r="H88" i="48"/>
  <c r="I389"/>
  <c r="H389"/>
  <c r="I380"/>
  <c r="H380"/>
  <c r="I371"/>
  <c r="H371"/>
  <c r="I362"/>
  <c r="H362"/>
  <c r="I103"/>
  <c r="H103"/>
  <c r="E88" i="79"/>
  <c r="H88"/>
  <c r="H57"/>
  <c r="E39"/>
  <c r="H39"/>
  <c r="E88" i="49"/>
  <c r="H88"/>
  <c r="H68"/>
  <c r="H57"/>
  <c r="H39"/>
  <c r="E11"/>
  <c r="H88" i="50"/>
  <c r="H389" i="52"/>
  <c r="H380"/>
  <c r="H371"/>
  <c r="H362"/>
  <c r="H352"/>
  <c r="H337"/>
  <c r="H327"/>
  <c r="H317"/>
  <c r="H306"/>
  <c r="H294"/>
  <c r="H281"/>
  <c r="H271"/>
  <c r="H259"/>
  <c r="E39" i="48"/>
  <c r="E23"/>
  <c r="H11"/>
  <c r="E11"/>
  <c r="I389" i="79"/>
  <c r="H389"/>
  <c r="I380"/>
  <c r="H380"/>
  <c r="I371"/>
  <c r="H371"/>
  <c r="I362"/>
  <c r="H362"/>
  <c r="I306"/>
  <c r="H306"/>
  <c r="I103"/>
  <c r="H103"/>
  <c r="I88"/>
  <c r="E57"/>
  <c r="F50"/>
  <c r="G50"/>
  <c r="F51"/>
  <c r="G51"/>
  <c r="H23"/>
  <c r="E23"/>
  <c r="H11"/>
  <c r="E11"/>
  <c r="I389" i="49"/>
  <c r="H389"/>
  <c r="I380"/>
  <c r="H380"/>
  <c r="I371"/>
  <c r="H371"/>
  <c r="I362"/>
  <c r="H362"/>
  <c r="I306"/>
  <c r="H306"/>
  <c r="I103"/>
  <c r="H103"/>
  <c r="H23"/>
  <c r="E23"/>
  <c r="H11"/>
  <c r="H380" i="50"/>
  <c r="H371"/>
  <c r="H362"/>
  <c r="H352"/>
  <c r="H337"/>
  <c r="E23"/>
  <c r="E11"/>
  <c r="H189"/>
  <c r="H169"/>
  <c r="H159"/>
  <c r="H153"/>
  <c r="H147"/>
  <c r="I136"/>
  <c r="H136"/>
  <c r="I125"/>
  <c r="H125"/>
  <c r="I103"/>
  <c r="H103"/>
  <c r="E88"/>
  <c r="I88"/>
  <c r="H57"/>
  <c r="E57"/>
  <c r="H23"/>
  <c r="H39"/>
  <c r="E39"/>
  <c r="H281"/>
  <c r="H306"/>
  <c r="I327"/>
  <c r="H327"/>
  <c r="I337"/>
  <c r="I352"/>
  <c r="I362"/>
  <c r="I371"/>
  <c r="I389"/>
  <c r="H389"/>
  <c r="F103" i="49"/>
  <c r="E57"/>
  <c r="F49"/>
  <c r="F50"/>
  <c r="G50"/>
  <c r="F51"/>
  <c r="G51"/>
  <c r="E39"/>
  <c r="H317" i="50"/>
  <c r="H294"/>
  <c r="H271"/>
  <c r="I259"/>
  <c r="H259"/>
  <c r="I380"/>
  <c r="I306"/>
  <c r="E202"/>
  <c r="F202"/>
  <c r="I147"/>
  <c r="F50"/>
  <c r="G50"/>
  <c r="F51"/>
  <c r="G51"/>
  <c r="F52"/>
  <c r="H11"/>
  <c r="I389" i="51"/>
  <c r="H389"/>
  <c r="I380"/>
  <c r="H380"/>
  <c r="I371"/>
  <c r="H371"/>
  <c r="I362"/>
  <c r="H362"/>
  <c r="H352"/>
  <c r="I337"/>
  <c r="H337"/>
  <c r="H327"/>
  <c r="H317"/>
  <c r="I306"/>
  <c r="H306"/>
  <c r="I294"/>
  <c r="H294"/>
  <c r="I281"/>
  <c r="H281"/>
  <c r="I271"/>
  <c r="H271"/>
  <c r="I259"/>
  <c r="H259"/>
  <c r="I88"/>
  <c r="H88"/>
  <c r="E88"/>
  <c r="I68"/>
  <c r="H68"/>
  <c r="I57"/>
  <c r="H57"/>
  <c r="E57"/>
  <c r="H39"/>
  <c r="E39"/>
  <c r="H23"/>
  <c r="E23"/>
  <c r="H11"/>
  <c r="E11"/>
  <c r="I240" i="52"/>
  <c r="H240"/>
  <c r="I227"/>
  <c r="H227"/>
  <c r="E189"/>
  <c r="I189"/>
  <c r="H189"/>
  <c r="F189"/>
  <c r="I169"/>
  <c r="H169"/>
  <c r="E159"/>
  <c r="I159"/>
  <c r="H159"/>
  <c r="F159"/>
  <c r="H153"/>
  <c r="H147"/>
  <c r="E147"/>
  <c r="H136"/>
  <c r="I136"/>
  <c r="I132"/>
  <c r="H132"/>
  <c r="E132"/>
  <c r="F127"/>
  <c r="E125"/>
  <c r="E109"/>
  <c r="I103"/>
  <c r="H103"/>
  <c r="I88"/>
  <c r="H88"/>
  <c r="E88"/>
  <c r="I68"/>
  <c r="H68"/>
  <c r="F68"/>
  <c r="E57"/>
  <c r="I57"/>
  <c r="H57"/>
  <c r="E39"/>
  <c r="I39"/>
  <c r="H39"/>
  <c r="I23"/>
  <c r="H23"/>
  <c r="E23"/>
  <c r="H11"/>
  <c r="I125"/>
  <c r="H125"/>
  <c r="F125"/>
  <c r="I103" i="51"/>
  <c r="F50"/>
  <c r="G50"/>
  <c r="F51"/>
  <c r="G51"/>
  <c r="F359" i="52"/>
  <c r="I389"/>
  <c r="I380"/>
  <c r="I371"/>
  <c r="I362"/>
  <c r="I352"/>
  <c r="I337"/>
  <c r="I327"/>
  <c r="I306"/>
  <c r="I259"/>
  <c r="F50"/>
  <c r="G50"/>
  <c r="F51"/>
  <c r="G51"/>
  <c r="E11"/>
  <c r="H389" i="53"/>
  <c r="E389"/>
  <c r="H57"/>
  <c r="H39"/>
  <c r="H23"/>
  <c r="H11"/>
  <c r="H169"/>
  <c r="H189"/>
  <c r="I227"/>
  <c r="H227"/>
  <c r="H271"/>
  <c r="H281"/>
  <c r="H294"/>
  <c r="F301"/>
  <c r="F300"/>
  <c r="H380"/>
  <c r="H371"/>
  <c r="H362"/>
  <c r="H352"/>
  <c r="H337"/>
  <c r="H327"/>
  <c r="H317"/>
  <c r="H306"/>
  <c r="H259"/>
  <c r="H88"/>
  <c r="E88"/>
  <c r="H103"/>
  <c r="H68"/>
  <c r="I389"/>
  <c r="I380"/>
  <c r="I371"/>
  <c r="I362"/>
  <c r="I317"/>
  <c r="I306"/>
  <c r="H240"/>
  <c r="F202"/>
  <c r="E202"/>
  <c r="I169"/>
  <c r="H159"/>
  <c r="H147"/>
  <c r="H136"/>
  <c r="F127"/>
  <c r="I125"/>
  <c r="H125"/>
  <c r="F105"/>
  <c r="I103"/>
  <c r="F103"/>
  <c r="I88"/>
  <c r="I39"/>
  <c r="F50"/>
  <c r="G50"/>
  <c r="F51"/>
  <c r="G51"/>
  <c r="E39"/>
  <c r="E23"/>
  <c r="I11"/>
  <c r="E11"/>
  <c r="H179" i="54"/>
  <c r="H176"/>
  <c r="F202"/>
  <c r="E202"/>
  <c r="E345"/>
  <c r="H345"/>
  <c r="I389"/>
  <c r="H389"/>
  <c r="I380"/>
  <c r="H380"/>
  <c r="I371"/>
  <c r="H371"/>
  <c r="I362"/>
  <c r="H362"/>
  <c r="H352"/>
  <c r="H337"/>
  <c r="H327"/>
  <c r="I306"/>
  <c r="H306"/>
  <c r="H294"/>
  <c r="H281"/>
  <c r="H271"/>
  <c r="H259"/>
  <c r="H240"/>
  <c r="H227"/>
  <c r="H169"/>
  <c r="H159"/>
  <c r="H147"/>
  <c r="I88"/>
  <c r="H88"/>
  <c r="E88"/>
  <c r="H57"/>
  <c r="E57"/>
  <c r="F50"/>
  <c r="G50"/>
  <c r="F51"/>
  <c r="G51"/>
  <c r="I39"/>
  <c r="H39"/>
  <c r="E39"/>
  <c r="H23"/>
  <c r="E23"/>
  <c r="I11"/>
  <c r="H11"/>
  <c r="E11"/>
  <c r="I389" i="55"/>
  <c r="H389"/>
  <c r="I380"/>
  <c r="H380"/>
  <c r="I371"/>
  <c r="H371"/>
  <c r="I362"/>
  <c r="H362"/>
  <c r="I306"/>
  <c r="H306"/>
  <c r="H240"/>
  <c r="H227"/>
  <c r="H189"/>
  <c r="H136"/>
  <c r="H125"/>
  <c r="I103"/>
  <c r="H103"/>
  <c r="I88"/>
  <c r="H88"/>
  <c r="E88"/>
  <c r="E57"/>
  <c r="H57"/>
  <c r="I39"/>
  <c r="F40"/>
  <c r="H39"/>
  <c r="F50"/>
  <c r="G50"/>
  <c r="F51"/>
  <c r="G51"/>
  <c r="E39"/>
  <c r="I23"/>
  <c r="H23"/>
  <c r="E23"/>
  <c r="H11"/>
  <c r="E11"/>
  <c r="I389" i="56"/>
  <c r="H389"/>
  <c r="I380"/>
  <c r="H380"/>
  <c r="I371"/>
  <c r="H371"/>
  <c r="I362"/>
  <c r="H362"/>
  <c r="H352"/>
  <c r="H337"/>
  <c r="H327"/>
  <c r="H317"/>
  <c r="I306"/>
  <c r="H306"/>
  <c r="H227"/>
  <c r="E202"/>
  <c r="F190"/>
  <c r="I189"/>
  <c r="H189"/>
  <c r="F177"/>
  <c r="H179"/>
  <c r="H176"/>
  <c r="H169"/>
  <c r="H159"/>
  <c r="H153"/>
  <c r="H136"/>
  <c r="H132"/>
  <c r="H125"/>
  <c r="F89"/>
  <c r="I88"/>
  <c r="H88"/>
  <c r="E88"/>
  <c r="F60"/>
  <c r="H57"/>
  <c r="E57"/>
  <c r="E39"/>
  <c r="I39"/>
  <c r="H39"/>
  <c r="F50"/>
  <c r="G50"/>
  <c r="F51"/>
  <c r="G51"/>
  <c r="F52"/>
  <c r="H23"/>
  <c r="E23"/>
  <c r="H11"/>
  <c r="E11"/>
  <c r="F70" i="57"/>
  <c r="F59"/>
  <c r="F41"/>
  <c r="F12"/>
  <c r="H103"/>
  <c r="H88"/>
  <c r="H57"/>
  <c r="I11"/>
  <c r="H11"/>
  <c r="I23"/>
  <c r="H23"/>
  <c r="I39"/>
  <c r="H39"/>
  <c r="I57"/>
  <c r="H68"/>
  <c r="I103"/>
  <c r="I125"/>
  <c r="H125"/>
  <c r="H189"/>
  <c r="I240"/>
  <c r="H240"/>
  <c r="H327"/>
  <c r="H337"/>
  <c r="H345"/>
  <c r="H352"/>
  <c r="H362"/>
  <c r="H371"/>
  <c r="H380"/>
  <c r="I389"/>
  <c r="H389"/>
  <c r="I380"/>
  <c r="I371"/>
  <c r="I362"/>
  <c r="I306"/>
  <c r="H306"/>
  <c r="H227"/>
  <c r="I189"/>
  <c r="I169"/>
  <c r="H169"/>
  <c r="I159"/>
  <c r="H159"/>
  <c r="I147"/>
  <c r="H147"/>
  <c r="I136"/>
  <c r="H136"/>
  <c r="I88"/>
  <c r="I68"/>
  <c r="F50"/>
  <c r="G50"/>
  <c r="F51"/>
  <c r="G51"/>
  <c r="E39"/>
  <c r="E23"/>
  <c r="E11"/>
  <c r="H271" i="59"/>
  <c r="H281"/>
  <c r="I306"/>
  <c r="H306"/>
  <c r="H389"/>
  <c r="I362"/>
  <c r="H362"/>
  <c r="I371"/>
  <c r="H371"/>
  <c r="I380"/>
  <c r="H380"/>
  <c r="I389"/>
  <c r="I103"/>
  <c r="H103"/>
  <c r="H88"/>
  <c r="F70"/>
  <c r="I68"/>
  <c r="H68"/>
  <c r="F68"/>
  <c r="H57"/>
  <c r="F50"/>
  <c r="G50"/>
  <c r="F51"/>
  <c r="G51"/>
  <c r="I39"/>
  <c r="H39"/>
  <c r="E39"/>
  <c r="F24"/>
  <c r="H23"/>
  <c r="E23"/>
  <c r="H11"/>
  <c r="F12"/>
  <c r="E11"/>
  <c r="F89" i="60"/>
  <c r="H88"/>
  <c r="E88"/>
  <c r="H11"/>
  <c r="I389"/>
  <c r="Q389"/>
  <c r="H389"/>
  <c r="I380"/>
  <c r="Q380"/>
  <c r="H380"/>
  <c r="I371"/>
  <c r="Q371"/>
  <c r="H371"/>
  <c r="I362"/>
  <c r="Q362"/>
  <c r="H362"/>
  <c r="I306"/>
  <c r="Q306"/>
  <c r="H306"/>
  <c r="H259"/>
  <c r="H240"/>
  <c r="I227"/>
  <c r="Q227"/>
  <c r="H227"/>
  <c r="I189"/>
  <c r="Q189"/>
  <c r="H189"/>
  <c r="I169"/>
  <c r="Q169"/>
  <c r="H169"/>
  <c r="I159"/>
  <c r="Q159"/>
  <c r="H159"/>
  <c r="I147"/>
  <c r="Q147"/>
  <c r="H147"/>
  <c r="F137"/>
  <c r="I136"/>
  <c r="Q136"/>
  <c r="H136"/>
  <c r="F136"/>
  <c r="I125"/>
  <c r="Q125"/>
  <c r="H125"/>
  <c r="F125"/>
  <c r="I103"/>
  <c r="Q103"/>
  <c r="H103"/>
  <c r="I88"/>
  <c r="Q88"/>
  <c r="I57"/>
  <c r="Q57"/>
  <c r="H57"/>
  <c r="I39"/>
  <c r="Q39"/>
  <c r="H39"/>
  <c r="F50"/>
  <c r="G50"/>
  <c r="F51"/>
  <c r="G51"/>
  <c r="E39"/>
  <c r="F36"/>
  <c r="H23"/>
  <c r="E23"/>
  <c r="F20"/>
  <c r="E11"/>
  <c r="H88" i="58"/>
  <c r="H57"/>
  <c r="I389"/>
  <c r="S389"/>
  <c r="H389"/>
  <c r="I380"/>
  <c r="S380"/>
  <c r="H380"/>
  <c r="H362"/>
  <c r="I371"/>
  <c r="S371"/>
  <c r="H371"/>
  <c r="I362"/>
  <c r="S362"/>
  <c r="I352"/>
  <c r="S352"/>
  <c r="H352"/>
  <c r="I337"/>
  <c r="H337"/>
  <c r="I327"/>
  <c r="H327"/>
  <c r="I317"/>
  <c r="H317"/>
  <c r="I306"/>
  <c r="H306"/>
  <c r="I294"/>
  <c r="H294"/>
  <c r="H281"/>
  <c r="H271"/>
  <c r="H259"/>
  <c r="H240"/>
  <c r="H227"/>
  <c r="H189"/>
  <c r="I189"/>
  <c r="I176"/>
  <c r="H176"/>
  <c r="H153"/>
  <c r="E147"/>
  <c r="F148"/>
  <c r="H147"/>
  <c r="F137"/>
  <c r="E136"/>
  <c r="I136"/>
  <c r="H136"/>
  <c r="F136"/>
  <c r="I125"/>
  <c r="H125"/>
  <c r="E103"/>
  <c r="I103"/>
  <c r="H103"/>
  <c r="F103"/>
  <c r="I88"/>
  <c r="E88"/>
  <c r="E57"/>
  <c r="I57"/>
  <c r="I39"/>
  <c r="H39"/>
  <c r="E39"/>
  <c r="I23"/>
  <c r="H23"/>
  <c r="E23"/>
  <c r="I11"/>
  <c r="H11"/>
  <c r="E11"/>
  <c r="I11" i="61"/>
  <c r="H11"/>
  <c r="E11"/>
  <c r="H23"/>
  <c r="E23"/>
  <c r="I39"/>
  <c r="H39"/>
  <c r="E39"/>
  <c r="E57"/>
  <c r="H57"/>
  <c r="H88"/>
  <c r="I176"/>
  <c r="H176"/>
  <c r="I389"/>
  <c r="H389"/>
  <c r="I380"/>
  <c r="H380"/>
  <c r="I371"/>
  <c r="H371"/>
  <c r="I362"/>
  <c r="H362"/>
  <c r="I352"/>
  <c r="H352"/>
  <c r="H337"/>
  <c r="I337"/>
  <c r="I327"/>
  <c r="H327"/>
  <c r="I317"/>
  <c r="H317"/>
  <c r="I306"/>
  <c r="H306"/>
  <c r="I294"/>
  <c r="H294"/>
  <c r="H281"/>
  <c r="I271"/>
  <c r="H271"/>
  <c r="I240"/>
  <c r="H240"/>
  <c r="F228"/>
  <c r="I227"/>
  <c r="H227"/>
  <c r="F227"/>
  <c r="I189"/>
  <c r="H189"/>
  <c r="I147"/>
  <c r="H147"/>
  <c r="I136"/>
  <c r="H136"/>
  <c r="I125"/>
  <c r="H125"/>
  <c r="F105"/>
  <c r="I103"/>
  <c r="H103"/>
  <c r="I57"/>
  <c r="F40"/>
  <c r="F50"/>
  <c r="G50"/>
  <c r="F51"/>
  <c r="G51"/>
  <c r="F34"/>
  <c r="H176" i="72"/>
  <c r="I389" i="62"/>
  <c r="H389"/>
  <c r="I380"/>
  <c r="H380"/>
  <c r="I371"/>
  <c r="H371"/>
  <c r="I362"/>
  <c r="H362"/>
  <c r="I306"/>
  <c r="H306"/>
  <c r="H179"/>
  <c r="H176"/>
  <c r="I103"/>
  <c r="H103"/>
  <c r="H88"/>
  <c r="E88"/>
  <c r="H57"/>
  <c r="I39"/>
  <c r="H39"/>
  <c r="F50"/>
  <c r="G50"/>
  <c r="F51"/>
  <c r="G51"/>
  <c r="E39"/>
  <c r="H23"/>
  <c r="E23"/>
  <c r="H11"/>
  <c r="F21"/>
  <c r="E11"/>
  <c r="I345" i="63"/>
  <c r="H345"/>
  <c r="H345" i="64"/>
  <c r="H345" i="65"/>
  <c r="F345" s="1"/>
  <c r="F106"/>
  <c r="I389" i="63"/>
  <c r="H389"/>
  <c r="I380"/>
  <c r="H380"/>
  <c r="F372"/>
  <c r="I371"/>
  <c r="H371"/>
  <c r="F363"/>
  <c r="I362"/>
  <c r="H362"/>
  <c r="H352"/>
  <c r="H337"/>
  <c r="H327"/>
  <c r="H317"/>
  <c r="F307"/>
  <c r="I306"/>
  <c r="H306"/>
  <c r="F306"/>
  <c r="I103"/>
  <c r="H103"/>
  <c r="H39"/>
  <c r="E39"/>
  <c r="F50"/>
  <c r="G50"/>
  <c r="F51"/>
  <c r="G51"/>
  <c r="E23"/>
  <c r="I11"/>
  <c r="H11"/>
  <c r="H10"/>
  <c r="E11"/>
  <c r="E39" i="64"/>
  <c r="H317"/>
  <c r="I306"/>
  <c r="H306"/>
  <c r="I294"/>
  <c r="I287"/>
  <c r="H294"/>
  <c r="I281"/>
  <c r="H281"/>
  <c r="I271"/>
  <c r="H271"/>
  <c r="I259"/>
  <c r="H259"/>
  <c r="I240"/>
  <c r="H240"/>
  <c r="I227"/>
  <c r="H227"/>
  <c r="I189"/>
  <c r="H189"/>
  <c r="I169"/>
  <c r="H169"/>
  <c r="I159"/>
  <c r="H159"/>
  <c r="I147"/>
  <c r="H147"/>
  <c r="I136"/>
  <c r="H136"/>
  <c r="F136"/>
  <c r="F138"/>
  <c r="H125" i="65"/>
  <c r="F125"/>
  <c r="I125" i="64"/>
  <c r="H125"/>
  <c r="F125"/>
  <c r="H88"/>
  <c r="E88"/>
  <c r="H57"/>
  <c r="H39"/>
  <c r="H23"/>
  <c r="E23"/>
  <c r="H11"/>
  <c r="E11"/>
  <c r="I389"/>
  <c r="H389"/>
  <c r="I380"/>
  <c r="H380"/>
  <c r="I371"/>
  <c r="H371"/>
  <c r="I362"/>
  <c r="H362"/>
  <c r="I317"/>
  <c r="I103"/>
  <c r="H103"/>
  <c r="H68"/>
  <c r="F50"/>
  <c r="F51"/>
  <c r="F52"/>
  <c r="F17"/>
  <c r="F12"/>
  <c r="E39" i="65"/>
  <c r="H389"/>
  <c r="H380"/>
  <c r="H371"/>
  <c r="H362"/>
  <c r="H352"/>
  <c r="H337"/>
  <c r="H327"/>
  <c r="H317"/>
  <c r="I306"/>
  <c r="H306"/>
  <c r="I294"/>
  <c r="H294"/>
  <c r="H287"/>
  <c r="I281"/>
  <c r="H281"/>
  <c r="I271"/>
  <c r="H271"/>
  <c r="I259"/>
  <c r="H259"/>
  <c r="I240"/>
  <c r="H240"/>
  <c r="I227"/>
  <c r="H227"/>
  <c r="I189"/>
  <c r="H189"/>
  <c r="I169"/>
  <c r="H169"/>
  <c r="I159"/>
  <c r="H159"/>
  <c r="H147"/>
  <c r="I147"/>
  <c r="I136"/>
  <c r="H136"/>
  <c r="I125"/>
  <c r="I103"/>
  <c r="F103"/>
  <c r="H103"/>
  <c r="I68"/>
  <c r="H68"/>
  <c r="E23"/>
  <c r="E11"/>
  <c r="F341"/>
  <c r="F391"/>
  <c r="F390"/>
  <c r="I389"/>
  <c r="I380"/>
  <c r="I371"/>
  <c r="I362"/>
  <c r="F53"/>
  <c r="H39"/>
  <c r="F50"/>
  <c r="G50"/>
  <c r="F51"/>
  <c r="F24"/>
  <c r="F22"/>
  <c r="F12"/>
  <c r="H11"/>
  <c r="I88" i="67"/>
  <c r="H88"/>
  <c r="H39" i="81"/>
  <c r="E39"/>
  <c r="F53" i="66"/>
  <c r="E39"/>
  <c r="F47"/>
  <c r="F48"/>
  <c r="F49"/>
  <c r="F50"/>
  <c r="F51"/>
  <c r="G51"/>
  <c r="F24"/>
  <c r="E23"/>
  <c r="F12"/>
  <c r="E11"/>
  <c r="I389" i="81"/>
  <c r="N389"/>
  <c r="H389"/>
  <c r="I380"/>
  <c r="N380"/>
  <c r="H380"/>
  <c r="I371"/>
  <c r="N371"/>
  <c r="H371"/>
  <c r="I362"/>
  <c r="N362"/>
  <c r="H362"/>
  <c r="H352"/>
  <c r="H337"/>
  <c r="I306"/>
  <c r="N306"/>
  <c r="H306"/>
  <c r="I294"/>
  <c r="I287"/>
  <c r="N294"/>
  <c r="H294"/>
  <c r="I281"/>
  <c r="N281"/>
  <c r="H281"/>
  <c r="I271"/>
  <c r="N271"/>
  <c r="H271"/>
  <c r="I259"/>
  <c r="N259"/>
  <c r="H259"/>
  <c r="I240"/>
  <c r="N240"/>
  <c r="H240"/>
  <c r="H227"/>
  <c r="H189"/>
  <c r="I169"/>
  <c r="N169"/>
  <c r="H169"/>
  <c r="I159"/>
  <c r="N159"/>
  <c r="H159"/>
  <c r="I147"/>
  <c r="N147"/>
  <c r="H147"/>
  <c r="I136"/>
  <c r="N136"/>
  <c r="H136"/>
  <c r="I125"/>
  <c r="N125"/>
  <c r="H125"/>
  <c r="H103"/>
  <c r="I103"/>
  <c r="N103"/>
  <c r="I88"/>
  <c r="N88"/>
  <c r="H88"/>
  <c r="E88"/>
  <c r="F72"/>
  <c r="I68"/>
  <c r="N68"/>
  <c r="H68"/>
  <c r="F68"/>
  <c r="E57"/>
  <c r="I57"/>
  <c r="N57"/>
  <c r="H57"/>
  <c r="I39"/>
  <c r="N39"/>
  <c r="F50"/>
  <c r="F51"/>
  <c r="I23"/>
  <c r="I10"/>
  <c r="N23"/>
  <c r="H23"/>
  <c r="E23"/>
  <c r="F12"/>
  <c r="E11"/>
  <c r="E57" i="67"/>
  <c r="E39"/>
  <c r="E23"/>
  <c r="E11"/>
  <c r="I352"/>
  <c r="H352"/>
  <c r="H362"/>
  <c r="H371"/>
  <c r="H380"/>
  <c r="H389"/>
  <c r="I389"/>
  <c r="I380"/>
  <c r="I371"/>
  <c r="H337"/>
  <c r="I362"/>
  <c r="I337"/>
  <c r="I327"/>
  <c r="H327"/>
  <c r="H317"/>
  <c r="I306"/>
  <c r="H306"/>
  <c r="I294"/>
  <c r="H294"/>
  <c r="H287"/>
  <c r="I281"/>
  <c r="H281"/>
  <c r="I271"/>
  <c r="H271"/>
  <c r="I259"/>
  <c r="H259"/>
  <c r="I103"/>
  <c r="H103"/>
  <c r="H39"/>
  <c r="F52"/>
  <c r="F50"/>
  <c r="G50"/>
  <c r="F51"/>
  <c r="G51"/>
  <c r="H23"/>
  <c r="H11"/>
  <c r="H10"/>
  <c r="I389" i="68"/>
  <c r="H389"/>
  <c r="I380"/>
  <c r="H380"/>
  <c r="I371"/>
  <c r="H371"/>
  <c r="I362"/>
  <c r="H362"/>
  <c r="H352"/>
  <c r="H337"/>
  <c r="H327"/>
  <c r="H317"/>
  <c r="I306"/>
  <c r="H306"/>
  <c r="I294"/>
  <c r="H294"/>
  <c r="I281"/>
  <c r="H281"/>
  <c r="H271"/>
  <c r="F260"/>
  <c r="F249"/>
  <c r="F241"/>
  <c r="F236"/>
  <c r="I227"/>
  <c r="H227"/>
  <c r="F228"/>
  <c r="F203"/>
  <c r="F180"/>
  <c r="I103"/>
  <c r="H103"/>
  <c r="H57"/>
  <c r="H39"/>
  <c r="F50"/>
  <c r="G50"/>
  <c r="F51"/>
  <c r="G51"/>
  <c r="F52"/>
  <c r="G52"/>
  <c r="E39"/>
  <c r="E23"/>
  <c r="H23"/>
  <c r="H11"/>
  <c r="H10"/>
  <c r="E11"/>
  <c r="I389" i="69"/>
  <c r="H389"/>
  <c r="E380"/>
  <c r="I380"/>
  <c r="H380"/>
  <c r="I371"/>
  <c r="H371"/>
  <c r="I362"/>
  <c r="H362"/>
  <c r="I306"/>
  <c r="H306"/>
  <c r="F221"/>
  <c r="H227"/>
  <c r="H147"/>
  <c r="H136"/>
  <c r="H125"/>
  <c r="I103"/>
  <c r="H103"/>
  <c r="H88"/>
  <c r="E57"/>
  <c r="H39"/>
  <c r="F49"/>
  <c r="F50"/>
  <c r="G50"/>
  <c r="F51"/>
  <c r="G51"/>
  <c r="F52"/>
  <c r="G52"/>
  <c r="E39"/>
  <c r="H39" i="70"/>
  <c r="F53"/>
  <c r="G53"/>
  <c r="E39"/>
  <c r="F52" i="82"/>
  <c r="H39"/>
  <c r="H10"/>
  <c r="E39"/>
  <c r="H39" i="72"/>
  <c r="F50"/>
  <c r="G50"/>
  <c r="F51"/>
  <c r="G51"/>
  <c r="F52"/>
  <c r="G52"/>
  <c r="E39"/>
  <c r="E39" i="71"/>
  <c r="E23"/>
  <c r="F21" i="72"/>
  <c r="E23"/>
  <c r="E23" i="82"/>
  <c r="E23" i="70"/>
  <c r="E23" i="69"/>
  <c r="F12" i="72"/>
  <c r="E11"/>
  <c r="E11" i="82"/>
  <c r="F18" i="69"/>
  <c r="H11"/>
  <c r="E11"/>
  <c r="I389" i="70"/>
  <c r="H389"/>
  <c r="I380"/>
  <c r="H380"/>
  <c r="I371"/>
  <c r="H371"/>
  <c r="I362"/>
  <c r="H362"/>
  <c r="I352"/>
  <c r="H352"/>
  <c r="I337"/>
  <c r="H337"/>
  <c r="I327"/>
  <c r="H327"/>
  <c r="H317"/>
  <c r="I306"/>
  <c r="H306"/>
  <c r="I294"/>
  <c r="H294"/>
  <c r="I271"/>
  <c r="H271"/>
  <c r="I259"/>
  <c r="H259"/>
  <c r="I240"/>
  <c r="H240"/>
  <c r="I227"/>
  <c r="H227"/>
  <c r="F197"/>
  <c r="I189"/>
  <c r="H189"/>
  <c r="I169"/>
  <c r="H169"/>
  <c r="I159"/>
  <c r="H159"/>
  <c r="I147"/>
  <c r="H147"/>
  <c r="I136"/>
  <c r="H136"/>
  <c r="I125"/>
  <c r="H125"/>
  <c r="H103"/>
  <c r="I103"/>
  <c r="E88"/>
  <c r="I88"/>
  <c r="H88"/>
  <c r="I68"/>
  <c r="H68"/>
  <c r="I57"/>
  <c r="H57"/>
  <c r="F50"/>
  <c r="G50"/>
  <c r="F51"/>
  <c r="G51"/>
  <c r="F52"/>
  <c r="G52"/>
  <c r="I39"/>
  <c r="H23"/>
  <c r="H11"/>
  <c r="H10"/>
  <c r="E11"/>
  <c r="I389" i="82"/>
  <c r="H389"/>
  <c r="I380"/>
  <c r="H380"/>
  <c r="I371"/>
  <c r="H371"/>
  <c r="I362"/>
  <c r="H362"/>
  <c r="H352"/>
  <c r="H327"/>
  <c r="H317"/>
  <c r="I306"/>
  <c r="H306"/>
  <c r="H294"/>
  <c r="I281"/>
  <c r="H281"/>
  <c r="I271"/>
  <c r="H271"/>
  <c r="H259"/>
  <c r="I240"/>
  <c r="H240"/>
  <c r="F104"/>
  <c r="I103"/>
  <c r="H103"/>
  <c r="H88"/>
  <c r="H68"/>
  <c r="H57"/>
  <c r="F50"/>
  <c r="G50"/>
  <c r="F51"/>
  <c r="G51"/>
  <c r="H380" i="72"/>
  <c r="H362"/>
  <c r="H352"/>
  <c r="H337"/>
  <c r="H327"/>
  <c r="F308"/>
  <c r="F302"/>
  <c r="F300"/>
  <c r="H306"/>
  <c r="F41" i="71"/>
  <c r="F42"/>
  <c r="F43"/>
  <c r="F44"/>
  <c r="F45"/>
  <c r="F46"/>
  <c r="F47"/>
  <c r="F48"/>
  <c r="F49"/>
  <c r="F50"/>
  <c r="F51"/>
  <c r="F40"/>
  <c r="F266"/>
  <c r="G266"/>
  <c r="F295"/>
  <c r="F307"/>
  <c r="F318"/>
  <c r="F324"/>
  <c r="G324"/>
  <c r="F388"/>
  <c r="H389"/>
  <c r="F389"/>
  <c r="I389"/>
  <c r="H380"/>
  <c r="I380"/>
  <c r="H371"/>
  <c r="F371"/>
  <c r="I371"/>
  <c r="H362"/>
  <c r="I362"/>
  <c r="H306"/>
  <c r="I306"/>
  <c r="H103"/>
  <c r="I103"/>
  <c r="G50" i="81"/>
  <c r="G51"/>
  <c r="E39" i="73"/>
  <c r="G51" i="65"/>
  <c r="G51" i="64"/>
  <c r="G52"/>
  <c r="G50"/>
  <c r="G50" i="66"/>
  <c r="F306" i="71"/>
  <c r="G306"/>
  <c r="F345" i="63"/>
  <c r="H39" i="48"/>
  <c r="G50"/>
  <c r="G51"/>
  <c r="G50" i="45"/>
  <c r="G51"/>
  <c r="H281" i="71"/>
  <c r="I281"/>
  <c r="H281" i="72"/>
  <c r="I281" i="70"/>
  <c r="H281"/>
  <c r="I281" i="69"/>
  <c r="H281"/>
  <c r="I281" i="63"/>
  <c r="H281"/>
  <c r="I281" i="62"/>
  <c r="H281"/>
  <c r="I281" i="61"/>
  <c r="I281" i="58"/>
  <c r="G277"/>
  <c r="I281" i="60"/>
  <c r="Q281"/>
  <c r="H281"/>
  <c r="I281" i="59"/>
  <c r="I281" i="57"/>
  <c r="H281"/>
  <c r="I281" i="56"/>
  <c r="H281"/>
  <c r="I281" i="55"/>
  <c r="H281"/>
  <c r="I281" i="54"/>
  <c r="I281" i="53"/>
  <c r="I281" i="52"/>
  <c r="F281"/>
  <c r="I281" i="50"/>
  <c r="I281" i="49"/>
  <c r="H281"/>
  <c r="I281" i="79"/>
  <c r="H281"/>
  <c r="I281" i="48"/>
  <c r="H281"/>
  <c r="I281" i="47"/>
  <c r="H281"/>
  <c r="I281" i="46"/>
  <c r="F281"/>
  <c r="K281" i="73"/>
  <c r="H281" i="46"/>
  <c r="F286"/>
  <c r="F285"/>
  <c r="F284"/>
  <c r="F283"/>
  <c r="F282"/>
  <c r="F280"/>
  <c r="F279"/>
  <c r="F278"/>
  <c r="F277"/>
  <c r="I281" i="45"/>
  <c r="H281"/>
  <c r="F281"/>
  <c r="F286"/>
  <c r="G286"/>
  <c r="F285"/>
  <c r="G285"/>
  <c r="F284"/>
  <c r="G284"/>
  <c r="F283"/>
  <c r="G283"/>
  <c r="F282"/>
  <c r="G282"/>
  <c r="F280"/>
  <c r="G280"/>
  <c r="G279"/>
  <c r="G278"/>
  <c r="F277"/>
  <c r="G277"/>
  <c r="I281" i="44"/>
  <c r="H281"/>
  <c r="F281"/>
  <c r="E281"/>
  <c r="J389" i="72"/>
  <c r="H389"/>
  <c r="K389"/>
  <c r="I389"/>
  <c r="G281" i="44"/>
  <c r="I179" i="55"/>
  <c r="F181"/>
  <c r="I176"/>
  <c r="I175"/>
  <c r="F63" i="71"/>
  <c r="F64"/>
  <c r="F63" i="72"/>
  <c r="AM63" i="73"/>
  <c r="F64" i="72"/>
  <c r="E57"/>
  <c r="F63" i="82"/>
  <c r="F64"/>
  <c r="F63" i="70"/>
  <c r="F64"/>
  <c r="F65"/>
  <c r="F63" i="69"/>
  <c r="F64"/>
  <c r="F63" i="68"/>
  <c r="F64"/>
  <c r="E57"/>
  <c r="H57" i="67"/>
  <c r="F63"/>
  <c r="F64"/>
  <c r="F63" i="81"/>
  <c r="F64"/>
  <c r="E57" i="66"/>
  <c r="F63"/>
  <c r="F64"/>
  <c r="H57" i="65"/>
  <c r="E57"/>
  <c r="I57" i="64"/>
  <c r="F62"/>
  <c r="F63"/>
  <c r="F64"/>
  <c r="E57"/>
  <c r="F62" i="63"/>
  <c r="F63"/>
  <c r="F64"/>
  <c r="F63" i="62"/>
  <c r="F64"/>
  <c r="E57"/>
  <c r="F63" i="61"/>
  <c r="F64"/>
  <c r="E57" i="59"/>
  <c r="F63" i="57"/>
  <c r="F64"/>
  <c r="E57"/>
  <c r="F63" i="56"/>
  <c r="F64"/>
  <c r="F64" i="55"/>
  <c r="F63" i="54"/>
  <c r="F64"/>
  <c r="E57" i="53"/>
  <c r="F63"/>
  <c r="F64"/>
  <c r="F63" i="52"/>
  <c r="F64"/>
  <c r="F63" i="51"/>
  <c r="F64"/>
  <c r="F63" i="50"/>
  <c r="F64"/>
  <c r="F63" i="49"/>
  <c r="F64"/>
  <c r="F63" i="79"/>
  <c r="F64"/>
  <c r="F63" i="48"/>
  <c r="F64"/>
  <c r="F65"/>
  <c r="E57"/>
  <c r="F63" i="47"/>
  <c r="F64"/>
  <c r="E57"/>
  <c r="F63" i="45"/>
  <c r="F64"/>
  <c r="F63" i="46"/>
  <c r="F64"/>
  <c r="E57"/>
  <c r="H57" i="45"/>
  <c r="E57"/>
  <c r="F63" i="44"/>
  <c r="F64"/>
  <c r="E57"/>
  <c r="E57" i="74"/>
  <c r="I352" i="56"/>
  <c r="I345"/>
  <c r="H345"/>
  <c r="I337"/>
  <c r="I334"/>
  <c r="H334"/>
  <c r="I327"/>
  <c r="I323"/>
  <c r="H323"/>
  <c r="I317"/>
  <c r="I294"/>
  <c r="H294"/>
  <c r="I287"/>
  <c r="H287"/>
  <c r="I271"/>
  <c r="H271"/>
  <c r="I259"/>
  <c r="H259"/>
  <c r="I240"/>
  <c r="H240"/>
  <c r="I227"/>
  <c r="I179"/>
  <c r="I176"/>
  <c r="I169"/>
  <c r="I159"/>
  <c r="I153"/>
  <c r="I147"/>
  <c r="H147"/>
  <c r="I136"/>
  <c r="I132"/>
  <c r="I125"/>
  <c r="I103"/>
  <c r="H103"/>
  <c r="I75"/>
  <c r="H75"/>
  <c r="I74"/>
  <c r="H74"/>
  <c r="I68"/>
  <c r="H68"/>
  <c r="I57"/>
  <c r="H10"/>
  <c r="H8"/>
  <c r="H6"/>
  <c r="I23"/>
  <c r="I11"/>
  <c r="I10"/>
  <c r="I8"/>
  <c r="I6"/>
  <c r="I352" i="51"/>
  <c r="I345"/>
  <c r="H345"/>
  <c r="I334"/>
  <c r="H334"/>
  <c r="I327"/>
  <c r="I323"/>
  <c r="H323"/>
  <c r="I317"/>
  <c r="I287"/>
  <c r="H287"/>
  <c r="I240"/>
  <c r="H240"/>
  <c r="I227"/>
  <c r="H227"/>
  <c r="I189"/>
  <c r="H189"/>
  <c r="I179"/>
  <c r="I176"/>
  <c r="H179"/>
  <c r="H176"/>
  <c r="I169"/>
  <c r="H169"/>
  <c r="I159"/>
  <c r="H159"/>
  <c r="I153"/>
  <c r="H153"/>
  <c r="I147"/>
  <c r="H147"/>
  <c r="I142"/>
  <c r="H142"/>
  <c r="I136"/>
  <c r="H136"/>
  <c r="I132"/>
  <c r="H132"/>
  <c r="I125"/>
  <c r="H125"/>
  <c r="I75"/>
  <c r="H75"/>
  <c r="I74"/>
  <c r="H74"/>
  <c r="I39"/>
  <c r="I23"/>
  <c r="I11"/>
  <c r="I10"/>
  <c r="I8"/>
  <c r="I6"/>
  <c r="H10"/>
  <c r="H8"/>
  <c r="H6"/>
  <c r="F50" i="46"/>
  <c r="G50"/>
  <c r="F51"/>
  <c r="F52"/>
  <c r="I352"/>
  <c r="H352"/>
  <c r="I345"/>
  <c r="H345"/>
  <c r="I337"/>
  <c r="H337"/>
  <c r="I334"/>
  <c r="I327"/>
  <c r="H327"/>
  <c r="I317"/>
  <c r="H317"/>
  <c r="I294"/>
  <c r="H294"/>
  <c r="I287"/>
  <c r="H287"/>
  <c r="I271"/>
  <c r="H271"/>
  <c r="I259"/>
  <c r="H259"/>
  <c r="I240"/>
  <c r="H240"/>
  <c r="I227"/>
  <c r="H227"/>
  <c r="I197"/>
  <c r="I189"/>
  <c r="H189"/>
  <c r="I176"/>
  <c r="H176"/>
  <c r="I169"/>
  <c r="H169"/>
  <c r="I159"/>
  <c r="H159"/>
  <c r="I153"/>
  <c r="H153"/>
  <c r="I147"/>
  <c r="H147"/>
  <c r="F147"/>
  <c r="I142"/>
  <c r="H142"/>
  <c r="I136"/>
  <c r="H136"/>
  <c r="I132"/>
  <c r="H132"/>
  <c r="I125"/>
  <c r="H125"/>
  <c r="I75"/>
  <c r="H75"/>
  <c r="I74"/>
  <c r="H74"/>
  <c r="I68"/>
  <c r="H68"/>
  <c r="I57"/>
  <c r="I39"/>
  <c r="I23"/>
  <c r="I11"/>
  <c r="I10"/>
  <c r="I8"/>
  <c r="I6"/>
  <c r="H10"/>
  <c r="H8"/>
  <c r="H6"/>
  <c r="F49" i="58"/>
  <c r="F50"/>
  <c r="G50"/>
  <c r="F51"/>
  <c r="G51"/>
  <c r="F52"/>
  <c r="F63" i="55"/>
  <c r="U63" i="73"/>
  <c r="E88" i="82"/>
  <c r="E88" i="59"/>
  <c r="E88" i="57"/>
  <c r="E88" i="48"/>
  <c r="E88" i="47"/>
  <c r="E88" i="46"/>
  <c r="E88" i="45"/>
  <c r="E88" i="44"/>
  <c r="E88" i="74"/>
  <c r="E88" i="71"/>
  <c r="E88" i="72"/>
  <c r="E88" i="68"/>
  <c r="E88" i="67"/>
  <c r="E88" i="66"/>
  <c r="E88" i="65"/>
  <c r="E88" i="63"/>
  <c r="E88" i="61"/>
  <c r="I352" i="44"/>
  <c r="H352"/>
  <c r="I345"/>
  <c r="H345"/>
  <c r="I337"/>
  <c r="H337"/>
  <c r="I334"/>
  <c r="H334"/>
  <c r="I327"/>
  <c r="H327"/>
  <c r="I323"/>
  <c r="H323"/>
  <c r="I317"/>
  <c r="H317"/>
  <c r="I294"/>
  <c r="H294"/>
  <c r="H287"/>
  <c r="I287"/>
  <c r="I271"/>
  <c r="H271"/>
  <c r="I259"/>
  <c r="H259"/>
  <c r="I240"/>
  <c r="H240"/>
  <c r="I227"/>
  <c r="H227"/>
  <c r="I189"/>
  <c r="H189"/>
  <c r="I179"/>
  <c r="H179"/>
  <c r="I169"/>
  <c r="H169"/>
  <c r="I159"/>
  <c r="I153"/>
  <c r="H153"/>
  <c r="I147"/>
  <c r="I142"/>
  <c r="H142"/>
  <c r="I136"/>
  <c r="I132"/>
  <c r="H132"/>
  <c r="I125"/>
  <c r="I109"/>
  <c r="I75"/>
  <c r="I74"/>
  <c r="H74"/>
  <c r="I68"/>
  <c r="H68"/>
  <c r="I57"/>
  <c r="I39"/>
  <c r="I23"/>
  <c r="I11"/>
  <c r="I10"/>
  <c r="I8"/>
  <c r="H10"/>
  <c r="H8"/>
  <c r="H6"/>
  <c r="I6"/>
  <c r="F63" i="59"/>
  <c r="F64"/>
  <c r="F63" i="60"/>
  <c r="F64"/>
  <c r="F63" i="58"/>
  <c r="F64"/>
  <c r="F63" i="65"/>
  <c r="F64"/>
  <c r="H191" i="74"/>
  <c r="H189"/>
  <c r="I229"/>
  <c r="I227"/>
  <c r="I149"/>
  <c r="I147"/>
  <c r="I352" i="45"/>
  <c r="H352"/>
  <c r="I345"/>
  <c r="H345"/>
  <c r="I337"/>
  <c r="H337"/>
  <c r="I334"/>
  <c r="H334"/>
  <c r="I327"/>
  <c r="H327"/>
  <c r="I323"/>
  <c r="H323"/>
  <c r="I317"/>
  <c r="H317"/>
  <c r="I294"/>
  <c r="H294"/>
  <c r="I287"/>
  <c r="H287"/>
  <c r="I271"/>
  <c r="H271"/>
  <c r="I259"/>
  <c r="H259"/>
  <c r="I240"/>
  <c r="H240"/>
  <c r="I227"/>
  <c r="H227"/>
  <c r="I189"/>
  <c r="H189"/>
  <c r="I179"/>
  <c r="I176"/>
  <c r="H179"/>
  <c r="H176"/>
  <c r="I169"/>
  <c r="H169"/>
  <c r="I159"/>
  <c r="H159"/>
  <c r="I153"/>
  <c r="H153"/>
  <c r="I147"/>
  <c r="H147"/>
  <c r="I142"/>
  <c r="H142"/>
  <c r="I136"/>
  <c r="H136"/>
  <c r="I132"/>
  <c r="H132"/>
  <c r="I125"/>
  <c r="H125"/>
  <c r="I75"/>
  <c r="I74"/>
  <c r="H75"/>
  <c r="H74"/>
  <c r="I68"/>
  <c r="H68"/>
  <c r="I57"/>
  <c r="I39"/>
  <c r="I23"/>
  <c r="I11"/>
  <c r="I10"/>
  <c r="I8"/>
  <c r="I6"/>
  <c r="H10"/>
  <c r="H8"/>
  <c r="I352" i="81"/>
  <c r="I345"/>
  <c r="H345"/>
  <c r="I337"/>
  <c r="I334"/>
  <c r="H334"/>
  <c r="I327"/>
  <c r="H327"/>
  <c r="I323"/>
  <c r="H323"/>
  <c r="I317"/>
  <c r="H317"/>
  <c r="H287"/>
  <c r="I227"/>
  <c r="I189"/>
  <c r="I179"/>
  <c r="I176"/>
  <c r="H179"/>
  <c r="H176"/>
  <c r="I153"/>
  <c r="H153"/>
  <c r="I142"/>
  <c r="H142"/>
  <c r="I132"/>
  <c r="H132"/>
  <c r="I75"/>
  <c r="H75"/>
  <c r="I74"/>
  <c r="H74"/>
  <c r="I11"/>
  <c r="H11"/>
  <c r="I8"/>
  <c r="I6"/>
  <c r="H10"/>
  <c r="H8"/>
  <c r="H6"/>
  <c r="I352" i="79"/>
  <c r="H352"/>
  <c r="I345"/>
  <c r="H345"/>
  <c r="I337"/>
  <c r="H337"/>
  <c r="I334"/>
  <c r="H334"/>
  <c r="I327"/>
  <c r="H327"/>
  <c r="I323"/>
  <c r="H323"/>
  <c r="I317"/>
  <c r="H317"/>
  <c r="I294"/>
  <c r="H294"/>
  <c r="I287"/>
  <c r="H287"/>
  <c r="I271"/>
  <c r="H271"/>
  <c r="I259"/>
  <c r="H259"/>
  <c r="I240"/>
  <c r="H240"/>
  <c r="I227"/>
  <c r="H227"/>
  <c r="I189"/>
  <c r="H189"/>
  <c r="I179"/>
  <c r="I176"/>
  <c r="H179"/>
  <c r="H176"/>
  <c r="I169"/>
  <c r="H169"/>
  <c r="I159"/>
  <c r="H159"/>
  <c r="I153"/>
  <c r="H153"/>
  <c r="I147"/>
  <c r="H147"/>
  <c r="I142"/>
  <c r="H142"/>
  <c r="I136"/>
  <c r="H136"/>
  <c r="I132"/>
  <c r="H132"/>
  <c r="I125"/>
  <c r="H125"/>
  <c r="I75"/>
  <c r="H75"/>
  <c r="I74"/>
  <c r="H74"/>
  <c r="F74"/>
  <c r="I68"/>
  <c r="H68"/>
  <c r="I57"/>
  <c r="I39"/>
  <c r="I23"/>
  <c r="I11"/>
  <c r="I10"/>
  <c r="I8"/>
  <c r="I6"/>
  <c r="H10"/>
  <c r="H8"/>
  <c r="H6"/>
  <c r="I352" i="65"/>
  <c r="I345"/>
  <c r="I337"/>
  <c r="I334"/>
  <c r="H334"/>
  <c r="I327"/>
  <c r="I323"/>
  <c r="H323"/>
  <c r="I317"/>
  <c r="I287"/>
  <c r="I179"/>
  <c r="I176"/>
  <c r="H179"/>
  <c r="H176"/>
  <c r="I153"/>
  <c r="H153"/>
  <c r="I142"/>
  <c r="H142"/>
  <c r="I132"/>
  <c r="H132"/>
  <c r="I88"/>
  <c r="H88"/>
  <c r="I75"/>
  <c r="H75"/>
  <c r="I74"/>
  <c r="H74"/>
  <c r="I57"/>
  <c r="I39"/>
  <c r="I23"/>
  <c r="H23"/>
  <c r="I11"/>
  <c r="I10"/>
  <c r="I8"/>
  <c r="I6"/>
  <c r="H10"/>
  <c r="H8"/>
  <c r="H6"/>
  <c r="I352" i="53"/>
  <c r="I345"/>
  <c r="H345"/>
  <c r="I337"/>
  <c r="I334"/>
  <c r="H334"/>
  <c r="I327"/>
  <c r="I323"/>
  <c r="H323"/>
  <c r="I294"/>
  <c r="I287"/>
  <c r="H287"/>
  <c r="I271"/>
  <c r="I259"/>
  <c r="I240"/>
  <c r="I189"/>
  <c r="I179"/>
  <c r="H179"/>
  <c r="I159"/>
  <c r="I153"/>
  <c r="H153"/>
  <c r="I147"/>
  <c r="I142"/>
  <c r="H142"/>
  <c r="I136"/>
  <c r="I132"/>
  <c r="H132"/>
  <c r="I75"/>
  <c r="H75"/>
  <c r="I74"/>
  <c r="H74"/>
  <c r="I68"/>
  <c r="I57"/>
  <c r="I23"/>
  <c r="I10"/>
  <c r="I8"/>
  <c r="I6"/>
  <c r="H10"/>
  <c r="H8"/>
  <c r="H6"/>
  <c r="I345" i="58"/>
  <c r="H345"/>
  <c r="I334"/>
  <c r="H334"/>
  <c r="I323"/>
  <c r="H323"/>
  <c r="I287"/>
  <c r="H287"/>
  <c r="I271"/>
  <c r="I259"/>
  <c r="I240"/>
  <c r="I227"/>
  <c r="I169"/>
  <c r="H169"/>
  <c r="I159"/>
  <c r="H159"/>
  <c r="I153"/>
  <c r="I147"/>
  <c r="I142"/>
  <c r="H142"/>
  <c r="I132"/>
  <c r="H132"/>
  <c r="I75"/>
  <c r="H75"/>
  <c r="I74"/>
  <c r="H74"/>
  <c r="I68"/>
  <c r="H68"/>
  <c r="I10"/>
  <c r="I8"/>
  <c r="I6"/>
  <c r="H10"/>
  <c r="H8"/>
  <c r="H6"/>
  <c r="I345" i="52"/>
  <c r="H345"/>
  <c r="I334"/>
  <c r="H334"/>
  <c r="I323"/>
  <c r="H323"/>
  <c r="I317"/>
  <c r="I294"/>
  <c r="I287"/>
  <c r="H287"/>
  <c r="I271"/>
  <c r="I179"/>
  <c r="I176"/>
  <c r="H179"/>
  <c r="H176"/>
  <c r="I153"/>
  <c r="I147"/>
  <c r="I142"/>
  <c r="H142"/>
  <c r="I75"/>
  <c r="I74"/>
  <c r="H75"/>
  <c r="H74"/>
  <c r="I11"/>
  <c r="I10"/>
  <c r="I8"/>
  <c r="I6"/>
  <c r="H10"/>
  <c r="H8"/>
  <c r="H6"/>
  <c r="I88" i="71"/>
  <c r="H88"/>
  <c r="I352"/>
  <c r="H352"/>
  <c r="I345"/>
  <c r="H345"/>
  <c r="I337"/>
  <c r="H337"/>
  <c r="I334"/>
  <c r="H334"/>
  <c r="I327"/>
  <c r="H327"/>
  <c r="I323"/>
  <c r="H323"/>
  <c r="I317"/>
  <c r="H317"/>
  <c r="I294"/>
  <c r="I287"/>
  <c r="H294"/>
  <c r="H287"/>
  <c r="I271"/>
  <c r="H271"/>
  <c r="I259"/>
  <c r="H259"/>
  <c r="I240"/>
  <c r="H240"/>
  <c r="I227"/>
  <c r="H227"/>
  <c r="I189"/>
  <c r="H189"/>
  <c r="I179"/>
  <c r="I176"/>
  <c r="H179"/>
  <c r="H176"/>
  <c r="I169"/>
  <c r="H169"/>
  <c r="I159"/>
  <c r="H159"/>
  <c r="I153"/>
  <c r="H153"/>
  <c r="I147"/>
  <c r="H147"/>
  <c r="I142"/>
  <c r="H142"/>
  <c r="I136"/>
  <c r="H136"/>
  <c r="I132"/>
  <c r="H132"/>
  <c r="I125"/>
  <c r="H125"/>
  <c r="I75"/>
  <c r="I74"/>
  <c r="H75"/>
  <c r="H74"/>
  <c r="F74"/>
  <c r="I68"/>
  <c r="H68"/>
  <c r="I57"/>
  <c r="H57"/>
  <c r="I39"/>
  <c r="H39"/>
  <c r="I23"/>
  <c r="H23"/>
  <c r="H10"/>
  <c r="H8"/>
  <c r="H6"/>
  <c r="I11"/>
  <c r="I10"/>
  <c r="I8"/>
  <c r="I6"/>
  <c r="H11"/>
  <c r="H88" i="72"/>
  <c r="I88" i="82"/>
  <c r="I88" i="69"/>
  <c r="I88" i="68"/>
  <c r="H88"/>
  <c r="I88" i="64"/>
  <c r="I88" i="63"/>
  <c r="H88"/>
  <c r="I88" i="62"/>
  <c r="I88" i="61"/>
  <c r="I88" i="59"/>
  <c r="F89" i="55"/>
  <c r="I352" i="68"/>
  <c r="I345"/>
  <c r="H345"/>
  <c r="I337"/>
  <c r="I334"/>
  <c r="H334"/>
  <c r="I327"/>
  <c r="I323"/>
  <c r="H323"/>
  <c r="I317"/>
  <c r="I287"/>
  <c r="H287"/>
  <c r="I271"/>
  <c r="I259"/>
  <c r="H259"/>
  <c r="I240"/>
  <c r="H240"/>
  <c r="I189"/>
  <c r="H189"/>
  <c r="I179"/>
  <c r="I176"/>
  <c r="H179"/>
  <c r="H176"/>
  <c r="I169"/>
  <c r="H169"/>
  <c r="I159"/>
  <c r="H159"/>
  <c r="I153"/>
  <c r="H153"/>
  <c r="I147"/>
  <c r="H147"/>
  <c r="I142"/>
  <c r="H142"/>
  <c r="I136"/>
  <c r="H136"/>
  <c r="I132"/>
  <c r="H132"/>
  <c r="I125"/>
  <c r="H125"/>
  <c r="I75"/>
  <c r="H75"/>
  <c r="I74"/>
  <c r="H74"/>
  <c r="I68"/>
  <c r="H68"/>
  <c r="I57"/>
  <c r="I39"/>
  <c r="I23"/>
  <c r="I11"/>
  <c r="I10"/>
  <c r="H8"/>
  <c r="H6"/>
  <c r="I8"/>
  <c r="I6"/>
  <c r="F273" i="72"/>
  <c r="H345"/>
  <c r="H334"/>
  <c r="H323"/>
  <c r="H317"/>
  <c r="H371"/>
  <c r="H294"/>
  <c r="H287"/>
  <c r="H271"/>
  <c r="H259"/>
  <c r="H240"/>
  <c r="H227"/>
  <c r="H189"/>
  <c r="H169"/>
  <c r="H159"/>
  <c r="H153"/>
  <c r="H147"/>
  <c r="H142"/>
  <c r="H136"/>
  <c r="H132"/>
  <c r="H125"/>
  <c r="H75"/>
  <c r="H74"/>
  <c r="H68"/>
  <c r="H57"/>
  <c r="H23"/>
  <c r="H11"/>
  <c r="H10"/>
  <c r="H8"/>
  <c r="H6"/>
  <c r="I352" i="57"/>
  <c r="I345"/>
  <c r="I337"/>
  <c r="I334"/>
  <c r="H334"/>
  <c r="I327"/>
  <c r="I323"/>
  <c r="H323"/>
  <c r="I317"/>
  <c r="H317"/>
  <c r="I294"/>
  <c r="H294"/>
  <c r="I287"/>
  <c r="H287"/>
  <c r="I271"/>
  <c r="H271"/>
  <c r="I259"/>
  <c r="H259"/>
  <c r="I227"/>
  <c r="I179"/>
  <c r="I176"/>
  <c r="H179"/>
  <c r="I153"/>
  <c r="H153"/>
  <c r="I142"/>
  <c r="H142"/>
  <c r="I132"/>
  <c r="H132"/>
  <c r="I75"/>
  <c r="H75"/>
  <c r="H74"/>
  <c r="I74"/>
  <c r="I10"/>
  <c r="I8"/>
  <c r="I6"/>
  <c r="H10"/>
  <c r="H8"/>
  <c r="H6"/>
  <c r="H176"/>
  <c r="I345" i="61"/>
  <c r="H345"/>
  <c r="I334"/>
  <c r="H334"/>
  <c r="H323"/>
  <c r="I287"/>
  <c r="H287"/>
  <c r="I259"/>
  <c r="H259"/>
  <c r="I169"/>
  <c r="H169"/>
  <c r="I159"/>
  <c r="H159"/>
  <c r="I153"/>
  <c r="H153"/>
  <c r="I142"/>
  <c r="H142"/>
  <c r="I132"/>
  <c r="H132"/>
  <c r="I75"/>
  <c r="I74"/>
  <c r="H75"/>
  <c r="H74"/>
  <c r="I68"/>
  <c r="H68"/>
  <c r="I23"/>
  <c r="I10"/>
  <c r="I8"/>
  <c r="I6"/>
  <c r="H10"/>
  <c r="H8"/>
  <c r="H6"/>
  <c r="I352" i="60"/>
  <c r="H352"/>
  <c r="I345"/>
  <c r="H345"/>
  <c r="I337"/>
  <c r="H337"/>
  <c r="I334"/>
  <c r="H334"/>
  <c r="I327"/>
  <c r="H327"/>
  <c r="I323"/>
  <c r="H323"/>
  <c r="I317"/>
  <c r="H317"/>
  <c r="I294"/>
  <c r="H294"/>
  <c r="I287"/>
  <c r="H287"/>
  <c r="I271"/>
  <c r="H271"/>
  <c r="I259"/>
  <c r="I240"/>
  <c r="I179"/>
  <c r="I176"/>
  <c r="H179"/>
  <c r="H176"/>
  <c r="I153"/>
  <c r="H153"/>
  <c r="I142"/>
  <c r="H142"/>
  <c r="I132"/>
  <c r="H132"/>
  <c r="I75"/>
  <c r="H75"/>
  <c r="I74"/>
  <c r="H74"/>
  <c r="I68"/>
  <c r="H68"/>
  <c r="I23"/>
  <c r="I11"/>
  <c r="I10"/>
  <c r="I8"/>
  <c r="I6"/>
  <c r="H10"/>
  <c r="H8"/>
  <c r="H6"/>
  <c r="I88" i="49"/>
  <c r="I88" i="48"/>
  <c r="I352" i="69"/>
  <c r="H352"/>
  <c r="I345"/>
  <c r="H345"/>
  <c r="I337"/>
  <c r="H337"/>
  <c r="I334"/>
  <c r="H334"/>
  <c r="I327"/>
  <c r="H327"/>
  <c r="I323"/>
  <c r="H323"/>
  <c r="I317"/>
  <c r="H317"/>
  <c r="I294"/>
  <c r="H294"/>
  <c r="I287"/>
  <c r="H287"/>
  <c r="I271"/>
  <c r="H271"/>
  <c r="I259"/>
  <c r="H259"/>
  <c r="I240"/>
  <c r="H240"/>
  <c r="I227"/>
  <c r="I189"/>
  <c r="H189"/>
  <c r="I179"/>
  <c r="I176"/>
  <c r="H179"/>
  <c r="H176"/>
  <c r="I169"/>
  <c r="H169"/>
  <c r="I159"/>
  <c r="H159"/>
  <c r="I153"/>
  <c r="H153"/>
  <c r="I147"/>
  <c r="I142"/>
  <c r="H142"/>
  <c r="I136"/>
  <c r="I132"/>
  <c r="H132"/>
  <c r="I125"/>
  <c r="I75"/>
  <c r="H75"/>
  <c r="I74"/>
  <c r="H74"/>
  <c r="I68"/>
  <c r="H68"/>
  <c r="I57"/>
  <c r="H57"/>
  <c r="I39"/>
  <c r="I23"/>
  <c r="H23"/>
  <c r="H10"/>
  <c r="H8"/>
  <c r="H6"/>
  <c r="I11"/>
  <c r="I10"/>
  <c r="I8"/>
  <c r="I6"/>
  <c r="I88" i="47"/>
  <c r="I352" i="63"/>
  <c r="I337"/>
  <c r="I334"/>
  <c r="H334"/>
  <c r="I327"/>
  <c r="I323"/>
  <c r="H323"/>
  <c r="I317"/>
  <c r="I294"/>
  <c r="H294"/>
  <c r="I287"/>
  <c r="H287"/>
  <c r="I271"/>
  <c r="H271"/>
  <c r="I259"/>
  <c r="H259"/>
  <c r="I240"/>
  <c r="H240"/>
  <c r="I227"/>
  <c r="H227"/>
  <c r="I189"/>
  <c r="H189"/>
  <c r="I179"/>
  <c r="I176"/>
  <c r="H179"/>
  <c r="H176"/>
  <c r="I169"/>
  <c r="H169"/>
  <c r="I159"/>
  <c r="H159"/>
  <c r="I153"/>
  <c r="H153"/>
  <c r="I147"/>
  <c r="H147"/>
  <c r="I142"/>
  <c r="H142"/>
  <c r="I136"/>
  <c r="H136"/>
  <c r="I132"/>
  <c r="H132"/>
  <c r="I125"/>
  <c r="H125"/>
  <c r="I75"/>
  <c r="H75"/>
  <c r="I74"/>
  <c r="H74"/>
  <c r="I68"/>
  <c r="H68"/>
  <c r="I57"/>
  <c r="H57"/>
  <c r="I39"/>
  <c r="I23"/>
  <c r="H23"/>
  <c r="I10"/>
  <c r="I8"/>
  <c r="I6"/>
  <c r="H8"/>
  <c r="H6"/>
  <c r="I352" i="48"/>
  <c r="H352"/>
  <c r="I345"/>
  <c r="H345"/>
  <c r="I337"/>
  <c r="H337"/>
  <c r="I334"/>
  <c r="H334"/>
  <c r="I327"/>
  <c r="H327"/>
  <c r="I323"/>
  <c r="H323"/>
  <c r="I317"/>
  <c r="H317"/>
  <c r="I294"/>
  <c r="H294"/>
  <c r="I287"/>
  <c r="H287"/>
  <c r="I271"/>
  <c r="H271"/>
  <c r="I259"/>
  <c r="H259"/>
  <c r="I240"/>
  <c r="H240"/>
  <c r="I227"/>
  <c r="H227"/>
  <c r="I189"/>
  <c r="H189"/>
  <c r="I176"/>
  <c r="I169"/>
  <c r="H169"/>
  <c r="I159"/>
  <c r="H159"/>
  <c r="I153"/>
  <c r="H153"/>
  <c r="I147"/>
  <c r="H147"/>
  <c r="I142"/>
  <c r="H142"/>
  <c r="I136"/>
  <c r="H136"/>
  <c r="I132"/>
  <c r="H132"/>
  <c r="I125"/>
  <c r="H125"/>
  <c r="H75"/>
  <c r="I74"/>
  <c r="H74"/>
  <c r="I68"/>
  <c r="H68"/>
  <c r="I57"/>
  <c r="H57"/>
  <c r="I39"/>
  <c r="I23"/>
  <c r="H23"/>
  <c r="H10"/>
  <c r="I11"/>
  <c r="I10"/>
  <c r="I8"/>
  <c r="I6"/>
  <c r="H8"/>
  <c r="H6"/>
  <c r="I352" i="64"/>
  <c r="H352"/>
  <c r="I345"/>
  <c r="I337"/>
  <c r="H337"/>
  <c r="I334"/>
  <c r="H334"/>
  <c r="I327"/>
  <c r="H327"/>
  <c r="I323"/>
  <c r="H323"/>
  <c r="H287"/>
  <c r="I179"/>
  <c r="I176"/>
  <c r="H179"/>
  <c r="H176"/>
  <c r="I153"/>
  <c r="H153"/>
  <c r="I142"/>
  <c r="H142"/>
  <c r="I132"/>
  <c r="H132"/>
  <c r="I75"/>
  <c r="H75"/>
  <c r="I74"/>
  <c r="H74"/>
  <c r="I68"/>
  <c r="I39"/>
  <c r="I23"/>
  <c r="I11"/>
  <c r="I10"/>
  <c r="I8"/>
  <c r="I6"/>
  <c r="H10"/>
  <c r="H8"/>
  <c r="H6"/>
  <c r="I352" i="59"/>
  <c r="H352"/>
  <c r="I345"/>
  <c r="H345"/>
  <c r="I337"/>
  <c r="H337"/>
  <c r="I334"/>
  <c r="H334"/>
  <c r="I327"/>
  <c r="H327"/>
  <c r="I323"/>
  <c r="H323"/>
  <c r="I317"/>
  <c r="H317"/>
  <c r="I294"/>
  <c r="H294"/>
  <c r="I287"/>
  <c r="H287"/>
  <c r="I271"/>
  <c r="I259"/>
  <c r="H259"/>
  <c r="I240"/>
  <c r="H240"/>
  <c r="I227"/>
  <c r="H227"/>
  <c r="I189"/>
  <c r="H189"/>
  <c r="I179"/>
  <c r="I176"/>
  <c r="H179"/>
  <c r="H176"/>
  <c r="I169"/>
  <c r="H169"/>
  <c r="I159"/>
  <c r="H159"/>
  <c r="I153"/>
  <c r="H153"/>
  <c r="I147"/>
  <c r="H147"/>
  <c r="I142"/>
  <c r="H142"/>
  <c r="I136"/>
  <c r="H136"/>
  <c r="I132"/>
  <c r="H132"/>
  <c r="I125"/>
  <c r="H125"/>
  <c r="I75"/>
  <c r="H75"/>
  <c r="I74"/>
  <c r="H74"/>
  <c r="I57"/>
  <c r="I23"/>
  <c r="I11"/>
  <c r="I10"/>
  <c r="I8"/>
  <c r="I6"/>
  <c r="H10"/>
  <c r="H8"/>
  <c r="H6"/>
  <c r="I345" i="67"/>
  <c r="H345"/>
  <c r="I334"/>
  <c r="H334"/>
  <c r="I323"/>
  <c r="H323"/>
  <c r="I317"/>
  <c r="I287"/>
  <c r="I240"/>
  <c r="H240"/>
  <c r="I227"/>
  <c r="H227"/>
  <c r="I189"/>
  <c r="H189"/>
  <c r="I179"/>
  <c r="I176"/>
  <c r="H179"/>
  <c r="H176"/>
  <c r="I169"/>
  <c r="H169"/>
  <c r="I159"/>
  <c r="H159"/>
  <c r="I153"/>
  <c r="H153"/>
  <c r="I147"/>
  <c r="H147"/>
  <c r="I142"/>
  <c r="H142"/>
  <c r="I136"/>
  <c r="H136"/>
  <c r="I132"/>
  <c r="H132"/>
  <c r="I125"/>
  <c r="H125"/>
  <c r="I75"/>
  <c r="H75"/>
  <c r="I74"/>
  <c r="H74"/>
  <c r="I68"/>
  <c r="H68"/>
  <c r="I57"/>
  <c r="I39"/>
  <c r="I23"/>
  <c r="I11"/>
  <c r="I10"/>
  <c r="H8"/>
  <c r="H6"/>
  <c r="I8"/>
  <c r="I6"/>
  <c r="I352" i="47"/>
  <c r="H352"/>
  <c r="I345"/>
  <c r="H345"/>
  <c r="I337"/>
  <c r="H337"/>
  <c r="I334"/>
  <c r="H334"/>
  <c r="I327"/>
  <c r="H327"/>
  <c r="I323"/>
  <c r="H323"/>
  <c r="I317"/>
  <c r="H317"/>
  <c r="I294"/>
  <c r="H294"/>
  <c r="I287"/>
  <c r="H287"/>
  <c r="I271"/>
  <c r="H271"/>
  <c r="I259"/>
  <c r="H259"/>
  <c r="I240"/>
  <c r="H240"/>
  <c r="I227"/>
  <c r="H227"/>
  <c r="I189"/>
  <c r="H189"/>
  <c r="I179"/>
  <c r="I176"/>
  <c r="H179"/>
  <c r="H176"/>
  <c r="I169"/>
  <c r="H169"/>
  <c r="I159"/>
  <c r="H159"/>
  <c r="I153"/>
  <c r="H153"/>
  <c r="I147"/>
  <c r="H147"/>
  <c r="I142"/>
  <c r="H142"/>
  <c r="I136"/>
  <c r="H136"/>
  <c r="I132"/>
  <c r="H132"/>
  <c r="I125"/>
  <c r="H125"/>
  <c r="I75"/>
  <c r="H75"/>
  <c r="I74"/>
  <c r="H74"/>
  <c r="I68"/>
  <c r="H68"/>
  <c r="I57"/>
  <c r="I39"/>
  <c r="I23"/>
  <c r="I11"/>
  <c r="I10"/>
  <c r="I8"/>
  <c r="I6"/>
  <c r="H10"/>
  <c r="H8"/>
  <c r="H6"/>
  <c r="I352" i="62"/>
  <c r="H352"/>
  <c r="I345"/>
  <c r="H345"/>
  <c r="I337"/>
  <c r="H337"/>
  <c r="I334"/>
  <c r="H334"/>
  <c r="I327"/>
  <c r="H327"/>
  <c r="I323"/>
  <c r="H323"/>
  <c r="I317"/>
  <c r="H317"/>
  <c r="I294"/>
  <c r="H294"/>
  <c r="I287"/>
  <c r="H287"/>
  <c r="I271"/>
  <c r="H271"/>
  <c r="I259"/>
  <c r="H259"/>
  <c r="I240"/>
  <c r="H240"/>
  <c r="H227"/>
  <c r="I189"/>
  <c r="H189"/>
  <c r="I179"/>
  <c r="I176"/>
  <c r="I169"/>
  <c r="H169"/>
  <c r="I159"/>
  <c r="H159"/>
  <c r="I153"/>
  <c r="H153"/>
  <c r="I147"/>
  <c r="H147"/>
  <c r="I142"/>
  <c r="H142"/>
  <c r="I136"/>
  <c r="H136"/>
  <c r="I132"/>
  <c r="H132"/>
  <c r="I125"/>
  <c r="H125"/>
  <c r="I75"/>
  <c r="H75"/>
  <c r="I74"/>
  <c r="H74"/>
  <c r="I68"/>
  <c r="H68"/>
  <c r="I57"/>
  <c r="I23"/>
  <c r="I11"/>
  <c r="I10"/>
  <c r="I8"/>
  <c r="I6"/>
  <c r="H10"/>
  <c r="H8"/>
  <c r="I352" i="55"/>
  <c r="H352"/>
  <c r="I345"/>
  <c r="H345"/>
  <c r="I337"/>
  <c r="H337"/>
  <c r="I334"/>
  <c r="H334"/>
  <c r="I327"/>
  <c r="H327"/>
  <c r="I323"/>
  <c r="H323"/>
  <c r="I317"/>
  <c r="H317"/>
  <c r="I294"/>
  <c r="H294"/>
  <c r="I287"/>
  <c r="H287"/>
  <c r="I271"/>
  <c r="H271"/>
  <c r="I259"/>
  <c r="H259"/>
  <c r="I240"/>
  <c r="I227"/>
  <c r="I189"/>
  <c r="H179"/>
  <c r="I169"/>
  <c r="H169"/>
  <c r="I159"/>
  <c r="H159"/>
  <c r="I153"/>
  <c r="H153"/>
  <c r="I147"/>
  <c r="H147"/>
  <c r="I142"/>
  <c r="H142"/>
  <c r="I136"/>
  <c r="I132"/>
  <c r="H132"/>
  <c r="I125"/>
  <c r="I75"/>
  <c r="H75"/>
  <c r="I74"/>
  <c r="H74"/>
  <c r="I68"/>
  <c r="H68"/>
  <c r="I57"/>
  <c r="I11"/>
  <c r="I10"/>
  <c r="I8"/>
  <c r="I6"/>
  <c r="H10"/>
  <c r="H8"/>
  <c r="H6"/>
  <c r="H176"/>
  <c r="I352" i="49"/>
  <c r="H352"/>
  <c r="I345"/>
  <c r="H345"/>
  <c r="I337"/>
  <c r="H337"/>
  <c r="I334"/>
  <c r="H334"/>
  <c r="I327"/>
  <c r="H327"/>
  <c r="I323"/>
  <c r="H323"/>
  <c r="I317"/>
  <c r="H317"/>
  <c r="I294"/>
  <c r="H294"/>
  <c r="I287"/>
  <c r="H287"/>
  <c r="I271"/>
  <c r="H271"/>
  <c r="I259"/>
  <c r="H259"/>
  <c r="I240"/>
  <c r="H240"/>
  <c r="I227"/>
  <c r="H227"/>
  <c r="I189"/>
  <c r="H189"/>
  <c r="I179"/>
  <c r="I176"/>
  <c r="H179"/>
  <c r="H176"/>
  <c r="I169"/>
  <c r="H169"/>
  <c r="I159"/>
  <c r="H159"/>
  <c r="I153"/>
  <c r="H153"/>
  <c r="I147"/>
  <c r="H147"/>
  <c r="I142"/>
  <c r="H142"/>
  <c r="I136"/>
  <c r="H136"/>
  <c r="I132"/>
  <c r="H132"/>
  <c r="I125"/>
  <c r="H125"/>
  <c r="I75"/>
  <c r="H75"/>
  <c r="I74"/>
  <c r="H74"/>
  <c r="I68"/>
  <c r="I57"/>
  <c r="I39"/>
  <c r="I23"/>
  <c r="I11"/>
  <c r="I10"/>
  <c r="I8"/>
  <c r="I6"/>
  <c r="H10"/>
  <c r="H8"/>
  <c r="H175" i="55"/>
  <c r="I352" i="54"/>
  <c r="I345"/>
  <c r="I337"/>
  <c r="I334"/>
  <c r="H334"/>
  <c r="I327"/>
  <c r="I323"/>
  <c r="H323"/>
  <c r="I317"/>
  <c r="H317"/>
  <c r="I294"/>
  <c r="I287"/>
  <c r="H287"/>
  <c r="I271"/>
  <c r="I259"/>
  <c r="I240"/>
  <c r="I227"/>
  <c r="I189"/>
  <c r="H189"/>
  <c r="I179"/>
  <c r="I169"/>
  <c r="I159"/>
  <c r="I153"/>
  <c r="H153"/>
  <c r="I147"/>
  <c r="I142"/>
  <c r="H142"/>
  <c r="I136"/>
  <c r="H136"/>
  <c r="I132"/>
  <c r="H132"/>
  <c r="I125"/>
  <c r="H125"/>
  <c r="I75"/>
  <c r="H75"/>
  <c r="I74"/>
  <c r="H74"/>
  <c r="I68"/>
  <c r="H68"/>
  <c r="I57"/>
  <c r="I23"/>
  <c r="I10"/>
  <c r="I8"/>
  <c r="I6"/>
  <c r="H10"/>
  <c r="H8"/>
  <c r="I176"/>
  <c r="I345" i="50"/>
  <c r="H345"/>
  <c r="I334"/>
  <c r="H334"/>
  <c r="I323"/>
  <c r="H323"/>
  <c r="I317"/>
  <c r="I294"/>
  <c r="I287"/>
  <c r="H287"/>
  <c r="I271"/>
  <c r="I240"/>
  <c r="H240"/>
  <c r="I227"/>
  <c r="H227"/>
  <c r="I189"/>
  <c r="I179"/>
  <c r="I176"/>
  <c r="H179"/>
  <c r="H176"/>
  <c r="I169"/>
  <c r="I159"/>
  <c r="I153"/>
  <c r="I142"/>
  <c r="H142"/>
  <c r="I132"/>
  <c r="H132"/>
  <c r="I75"/>
  <c r="H75"/>
  <c r="I74"/>
  <c r="H74"/>
  <c r="I68"/>
  <c r="H68"/>
  <c r="I57"/>
  <c r="I39"/>
  <c r="I23"/>
  <c r="I11"/>
  <c r="I10"/>
  <c r="I8"/>
  <c r="H10"/>
  <c r="H8"/>
  <c r="H6"/>
  <c r="I6"/>
  <c r="I345" i="70"/>
  <c r="H345"/>
  <c r="I334"/>
  <c r="H334"/>
  <c r="I323"/>
  <c r="H323"/>
  <c r="I317"/>
  <c r="I287"/>
  <c r="H287"/>
  <c r="I179"/>
  <c r="I176"/>
  <c r="H179"/>
  <c r="H176"/>
  <c r="I153"/>
  <c r="H153"/>
  <c r="I142"/>
  <c r="H142"/>
  <c r="I132"/>
  <c r="H132"/>
  <c r="I75"/>
  <c r="H75"/>
  <c r="I74"/>
  <c r="H74"/>
  <c r="I23"/>
  <c r="I11"/>
  <c r="I10"/>
  <c r="I8"/>
  <c r="I6"/>
  <c r="H8"/>
  <c r="H6"/>
  <c r="I352" i="82"/>
  <c r="I345"/>
  <c r="H345"/>
  <c r="I337"/>
  <c r="H337"/>
  <c r="I334"/>
  <c r="H334"/>
  <c r="I327"/>
  <c r="I323"/>
  <c r="H323"/>
  <c r="I317"/>
  <c r="I294"/>
  <c r="I287"/>
  <c r="H287"/>
  <c r="I259"/>
  <c r="I227"/>
  <c r="H227"/>
  <c r="I189"/>
  <c r="H189"/>
  <c r="I179"/>
  <c r="I176"/>
  <c r="H179"/>
  <c r="H176"/>
  <c r="I169"/>
  <c r="H169"/>
  <c r="I159"/>
  <c r="H159"/>
  <c r="I153"/>
  <c r="H153"/>
  <c r="I147"/>
  <c r="H147"/>
  <c r="I142"/>
  <c r="H142"/>
  <c r="I136"/>
  <c r="H136"/>
  <c r="I132"/>
  <c r="H132"/>
  <c r="I125"/>
  <c r="H125"/>
  <c r="I75"/>
  <c r="H75"/>
  <c r="I74"/>
  <c r="H74"/>
  <c r="I68"/>
  <c r="I57"/>
  <c r="I39"/>
  <c r="I23"/>
  <c r="H23"/>
  <c r="I11"/>
  <c r="H11"/>
  <c r="I10"/>
  <c r="H8"/>
  <c r="H6"/>
  <c r="I8"/>
  <c r="I6"/>
  <c r="E261" i="73"/>
  <c r="E345" i="50"/>
  <c r="E352"/>
  <c r="E362"/>
  <c r="E371"/>
  <c r="E380"/>
  <c r="E389"/>
  <c r="E345" i="45"/>
  <c r="E352"/>
  <c r="E362"/>
  <c r="E371"/>
  <c r="E380"/>
  <c r="E389"/>
  <c r="G51" i="46"/>
  <c r="E242" i="71"/>
  <c r="E242" i="72"/>
  <c r="E242" i="82"/>
  <c r="E242" i="70"/>
  <c r="E242" i="69"/>
  <c r="E242" i="68"/>
  <c r="E242" i="67"/>
  <c r="E242" i="66"/>
  <c r="E242" i="65"/>
  <c r="E242" i="64"/>
  <c r="E242" i="63"/>
  <c r="E242" i="62"/>
  <c r="E242" i="61"/>
  <c r="E242" i="60"/>
  <c r="E242" i="59"/>
  <c r="E242" i="57"/>
  <c r="E242" i="56"/>
  <c r="E242" i="55"/>
  <c r="E242" i="54"/>
  <c r="E242" i="53"/>
  <c r="E242" i="52"/>
  <c r="E240"/>
  <c r="F242"/>
  <c r="G242"/>
  <c r="F243"/>
  <c r="G243"/>
  <c r="F244"/>
  <c r="E242" i="51"/>
  <c r="E242" i="50"/>
  <c r="E242" i="79"/>
  <c r="E242" i="47"/>
  <c r="E242" i="48"/>
  <c r="F123" i="71"/>
  <c r="G123"/>
  <c r="F124"/>
  <c r="G124"/>
  <c r="F126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70"/>
  <c r="G170"/>
  <c r="F171"/>
  <c r="G171"/>
  <c r="F172"/>
  <c r="G172"/>
  <c r="F173"/>
  <c r="G173"/>
  <c r="F174"/>
  <c r="G174"/>
  <c r="F175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F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60"/>
  <c r="G260"/>
  <c r="F261"/>
  <c r="G261"/>
  <c r="F262"/>
  <c r="G262"/>
  <c r="F263"/>
  <c r="G263"/>
  <c r="F264"/>
  <c r="G264"/>
  <c r="F265"/>
  <c r="G265"/>
  <c r="F267"/>
  <c r="G267"/>
  <c r="F268"/>
  <c r="G268"/>
  <c r="F269"/>
  <c r="G269"/>
  <c r="F270"/>
  <c r="G270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G318"/>
  <c r="F319"/>
  <c r="G319"/>
  <c r="F320"/>
  <c r="G320"/>
  <c r="F321"/>
  <c r="G321"/>
  <c r="F322"/>
  <c r="G322"/>
  <c r="F325"/>
  <c r="G325"/>
  <c r="F326"/>
  <c r="G326"/>
  <c r="F328"/>
  <c r="G328"/>
  <c r="F329"/>
  <c r="G329"/>
  <c r="F330"/>
  <c r="G330"/>
  <c r="F331"/>
  <c r="G331"/>
  <c r="F332"/>
  <c r="G332"/>
  <c r="F333"/>
  <c r="G333"/>
  <c r="F335"/>
  <c r="G335"/>
  <c r="F336"/>
  <c r="G336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G388"/>
  <c r="F390"/>
  <c r="G390"/>
  <c r="F391"/>
  <c r="G391"/>
  <c r="F392"/>
  <c r="G392"/>
  <c r="F393"/>
  <c r="G393"/>
  <c r="F394"/>
  <c r="G394"/>
  <c r="F126" i="72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70"/>
  <c r="G170"/>
  <c r="F171"/>
  <c r="G171"/>
  <c r="F172"/>
  <c r="G172"/>
  <c r="F173"/>
  <c r="G173"/>
  <c r="F174"/>
  <c r="G174"/>
  <c r="F175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F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2"/>
  <c r="G272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5"/>
  <c r="G295"/>
  <c r="F296"/>
  <c r="G296"/>
  <c r="F297"/>
  <c r="G297"/>
  <c r="F298"/>
  <c r="G298"/>
  <c r="F299"/>
  <c r="G299"/>
  <c r="G300"/>
  <c r="F301"/>
  <c r="G301"/>
  <c r="G302"/>
  <c r="F303"/>
  <c r="G303"/>
  <c r="F304"/>
  <c r="G304"/>
  <c r="F305"/>
  <c r="G305"/>
  <c r="F306"/>
  <c r="G306"/>
  <c r="F307"/>
  <c r="G307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3"/>
  <c r="F324"/>
  <c r="G324"/>
  <c r="F325"/>
  <c r="G325"/>
  <c r="F326"/>
  <c r="G326"/>
  <c r="F328"/>
  <c r="G328"/>
  <c r="F329"/>
  <c r="G329"/>
  <c r="F330"/>
  <c r="G330"/>
  <c r="F331"/>
  <c r="G331"/>
  <c r="F332"/>
  <c r="G332"/>
  <c r="F333"/>
  <c r="G333"/>
  <c r="F335"/>
  <c r="G335"/>
  <c r="F336"/>
  <c r="G336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175" i="82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F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0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1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8"/>
  <c r="G328"/>
  <c r="F329"/>
  <c r="G329"/>
  <c r="F330"/>
  <c r="G330"/>
  <c r="F331"/>
  <c r="G331"/>
  <c r="F332"/>
  <c r="G332"/>
  <c r="F333"/>
  <c r="G333"/>
  <c r="F335"/>
  <c r="G335"/>
  <c r="F336"/>
  <c r="G336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123" i="70"/>
  <c r="G123"/>
  <c r="F124"/>
  <c r="G124"/>
  <c r="F125"/>
  <c r="F126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F136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7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59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69"/>
  <c r="F170"/>
  <c r="G170"/>
  <c r="F171"/>
  <c r="G171"/>
  <c r="F172"/>
  <c r="G172"/>
  <c r="F173"/>
  <c r="G173"/>
  <c r="F174"/>
  <c r="G174"/>
  <c r="F175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89"/>
  <c r="F190"/>
  <c r="G190"/>
  <c r="F191"/>
  <c r="G191"/>
  <c r="F192"/>
  <c r="G192"/>
  <c r="F193"/>
  <c r="G193"/>
  <c r="F194"/>
  <c r="G194"/>
  <c r="F195"/>
  <c r="G195"/>
  <c r="F196"/>
  <c r="G196"/>
  <c r="F198"/>
  <c r="G198"/>
  <c r="F199"/>
  <c r="G199"/>
  <c r="F200"/>
  <c r="G200"/>
  <c r="F201"/>
  <c r="F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7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0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59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1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4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7"/>
  <c r="F328"/>
  <c r="G328"/>
  <c r="F329"/>
  <c r="G329"/>
  <c r="F330"/>
  <c r="G330"/>
  <c r="F331"/>
  <c r="G331"/>
  <c r="F332"/>
  <c r="G332"/>
  <c r="F333"/>
  <c r="G333"/>
  <c r="F335"/>
  <c r="G335"/>
  <c r="F336"/>
  <c r="G336"/>
  <c r="F337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2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126" i="69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70"/>
  <c r="G170"/>
  <c r="F171"/>
  <c r="G171"/>
  <c r="F172"/>
  <c r="G172"/>
  <c r="F173"/>
  <c r="G173"/>
  <c r="F174"/>
  <c r="G174"/>
  <c r="F175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F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G221"/>
  <c r="F222"/>
  <c r="G222"/>
  <c r="F223"/>
  <c r="G223"/>
  <c r="F224"/>
  <c r="G224"/>
  <c r="F225"/>
  <c r="G225"/>
  <c r="F226"/>
  <c r="G226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8"/>
  <c r="G328"/>
  <c r="F329"/>
  <c r="G329"/>
  <c r="F330"/>
  <c r="G330"/>
  <c r="F331"/>
  <c r="G331"/>
  <c r="F332"/>
  <c r="G332"/>
  <c r="F333"/>
  <c r="G333"/>
  <c r="F335"/>
  <c r="G335"/>
  <c r="F336"/>
  <c r="G336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123" i="68"/>
  <c r="G123"/>
  <c r="F124"/>
  <c r="G124"/>
  <c r="F126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70"/>
  <c r="G170"/>
  <c r="F171"/>
  <c r="G171"/>
  <c r="F172"/>
  <c r="G172"/>
  <c r="F173"/>
  <c r="G173"/>
  <c r="F174"/>
  <c r="G174"/>
  <c r="F175"/>
  <c r="F177"/>
  <c r="F178"/>
  <c r="G178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F202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G228"/>
  <c r="F229"/>
  <c r="G229"/>
  <c r="F230"/>
  <c r="G230"/>
  <c r="F231"/>
  <c r="G231"/>
  <c r="F232"/>
  <c r="G232"/>
  <c r="F233"/>
  <c r="G233"/>
  <c r="F234"/>
  <c r="G234"/>
  <c r="F235"/>
  <c r="G235"/>
  <c r="G236"/>
  <c r="F237"/>
  <c r="G237"/>
  <c r="F238"/>
  <c r="G238"/>
  <c r="F239"/>
  <c r="G239"/>
  <c r="G241"/>
  <c r="F242"/>
  <c r="G242"/>
  <c r="F243"/>
  <c r="G243"/>
  <c r="F244"/>
  <c r="G244"/>
  <c r="F245"/>
  <c r="G245"/>
  <c r="F246"/>
  <c r="G246"/>
  <c r="F247"/>
  <c r="G247"/>
  <c r="F248"/>
  <c r="G248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4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8"/>
  <c r="G328"/>
  <c r="F329"/>
  <c r="G329"/>
  <c r="F330"/>
  <c r="G330"/>
  <c r="F331"/>
  <c r="G331"/>
  <c r="F332"/>
  <c r="G332"/>
  <c r="F333"/>
  <c r="G333"/>
  <c r="F335"/>
  <c r="G335"/>
  <c r="F336"/>
  <c r="G336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123" i="67"/>
  <c r="G123"/>
  <c r="F124"/>
  <c r="G124"/>
  <c r="F126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70"/>
  <c r="G170"/>
  <c r="F171"/>
  <c r="G171"/>
  <c r="F172"/>
  <c r="G172"/>
  <c r="F173"/>
  <c r="G173"/>
  <c r="F174"/>
  <c r="G174"/>
  <c r="F175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F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59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1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4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7"/>
  <c r="F328"/>
  <c r="G328"/>
  <c r="F329"/>
  <c r="G329"/>
  <c r="F330"/>
  <c r="G330"/>
  <c r="F331"/>
  <c r="G331"/>
  <c r="F332"/>
  <c r="G332"/>
  <c r="F333"/>
  <c r="G333"/>
  <c r="F335"/>
  <c r="G335"/>
  <c r="F336"/>
  <c r="G336"/>
  <c r="F337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2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121" i="81"/>
  <c r="F122"/>
  <c r="F123"/>
  <c r="F124"/>
  <c r="F125"/>
  <c r="F126"/>
  <c r="F127"/>
  <c r="F128"/>
  <c r="F129"/>
  <c r="F130"/>
  <c r="F131"/>
  <c r="F133"/>
  <c r="F134"/>
  <c r="F135"/>
  <c r="F136"/>
  <c r="F137"/>
  <c r="F138"/>
  <c r="F139"/>
  <c r="F140"/>
  <c r="F141"/>
  <c r="F143"/>
  <c r="F144"/>
  <c r="F145"/>
  <c r="F146"/>
  <c r="F147"/>
  <c r="F148"/>
  <c r="F149"/>
  <c r="F150"/>
  <c r="F151"/>
  <c r="F152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7"/>
  <c r="F178"/>
  <c r="F180"/>
  <c r="F181"/>
  <c r="F182"/>
  <c r="F183"/>
  <c r="F184"/>
  <c r="F185"/>
  <c r="F186"/>
  <c r="F187"/>
  <c r="F188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G307"/>
  <c r="F308"/>
  <c r="F309"/>
  <c r="F310"/>
  <c r="F311"/>
  <c r="F312"/>
  <c r="F313"/>
  <c r="F314"/>
  <c r="F315"/>
  <c r="F316"/>
  <c r="F318"/>
  <c r="F319"/>
  <c r="F320"/>
  <c r="F321"/>
  <c r="F322"/>
  <c r="F324"/>
  <c r="F325"/>
  <c r="F326"/>
  <c r="F328"/>
  <c r="F329"/>
  <c r="F330"/>
  <c r="F331"/>
  <c r="F332"/>
  <c r="F333"/>
  <c r="F335"/>
  <c r="F336"/>
  <c r="F338"/>
  <c r="F339"/>
  <c r="F340"/>
  <c r="F341"/>
  <c r="F342"/>
  <c r="F343"/>
  <c r="F344"/>
  <c r="F346"/>
  <c r="F347"/>
  <c r="F348"/>
  <c r="F349"/>
  <c r="F350"/>
  <c r="F351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125" i="66"/>
  <c r="F126"/>
  <c r="F127"/>
  <c r="F128"/>
  <c r="F129"/>
  <c r="F130"/>
  <c r="F131"/>
  <c r="F133"/>
  <c r="F134"/>
  <c r="F135"/>
  <c r="F136"/>
  <c r="F137"/>
  <c r="F138"/>
  <c r="F139"/>
  <c r="F140"/>
  <c r="F141"/>
  <c r="F143"/>
  <c r="F144"/>
  <c r="F145"/>
  <c r="F146"/>
  <c r="F147"/>
  <c r="F148"/>
  <c r="F149"/>
  <c r="F150"/>
  <c r="F151"/>
  <c r="F152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7"/>
  <c r="F178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G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8"/>
  <c r="F319"/>
  <c r="F320"/>
  <c r="F321"/>
  <c r="F322"/>
  <c r="F324"/>
  <c r="F325"/>
  <c r="F326"/>
  <c r="F328"/>
  <c r="F329"/>
  <c r="F330"/>
  <c r="F331"/>
  <c r="F332"/>
  <c r="F333"/>
  <c r="F335"/>
  <c r="F336"/>
  <c r="F338"/>
  <c r="F339"/>
  <c r="F340"/>
  <c r="F341"/>
  <c r="F342"/>
  <c r="F343"/>
  <c r="F344"/>
  <c r="F346"/>
  <c r="F347"/>
  <c r="F348"/>
  <c r="F349"/>
  <c r="F350"/>
  <c r="F351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1"/>
  <c r="F382"/>
  <c r="F383"/>
  <c r="F384"/>
  <c r="F385"/>
  <c r="F386"/>
  <c r="F387"/>
  <c r="F388"/>
  <c r="F389"/>
  <c r="F390"/>
  <c r="F391"/>
  <c r="F392"/>
  <c r="F393"/>
  <c r="F394"/>
  <c r="F123" i="65"/>
  <c r="F124"/>
  <c r="F126"/>
  <c r="F127"/>
  <c r="F128"/>
  <c r="F129"/>
  <c r="F130"/>
  <c r="F131"/>
  <c r="F133"/>
  <c r="F134"/>
  <c r="F135"/>
  <c r="F136"/>
  <c r="F137"/>
  <c r="F138"/>
  <c r="F139"/>
  <c r="F140"/>
  <c r="F141"/>
  <c r="F143"/>
  <c r="F144"/>
  <c r="F145"/>
  <c r="F146"/>
  <c r="F147"/>
  <c r="F148"/>
  <c r="F149"/>
  <c r="F150"/>
  <c r="F151"/>
  <c r="F152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7"/>
  <c r="F178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8"/>
  <c r="F319"/>
  <c r="F320"/>
  <c r="F321"/>
  <c r="F322"/>
  <c r="F324"/>
  <c r="F325"/>
  <c r="F326"/>
  <c r="F328"/>
  <c r="F329"/>
  <c r="F330"/>
  <c r="F331"/>
  <c r="F332"/>
  <c r="F333"/>
  <c r="F335"/>
  <c r="F336"/>
  <c r="F338"/>
  <c r="F339"/>
  <c r="F340"/>
  <c r="G341"/>
  <c r="F342"/>
  <c r="F343"/>
  <c r="F344"/>
  <c r="F346"/>
  <c r="F347"/>
  <c r="F348"/>
  <c r="F349"/>
  <c r="F350"/>
  <c r="F351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G390"/>
  <c r="G391"/>
  <c r="F392"/>
  <c r="F393"/>
  <c r="F394"/>
  <c r="F126" i="64"/>
  <c r="F127"/>
  <c r="F128"/>
  <c r="F129"/>
  <c r="F130"/>
  <c r="F131"/>
  <c r="F133"/>
  <c r="F134"/>
  <c r="F135"/>
  <c r="F137"/>
  <c r="G138"/>
  <c r="F139"/>
  <c r="F140"/>
  <c r="F141"/>
  <c r="F143"/>
  <c r="F144"/>
  <c r="F145"/>
  <c r="F146"/>
  <c r="F147"/>
  <c r="F148"/>
  <c r="F149"/>
  <c r="F150"/>
  <c r="F151"/>
  <c r="F152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7"/>
  <c r="F178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4"/>
  <c r="F325"/>
  <c r="F326"/>
  <c r="F328"/>
  <c r="F329"/>
  <c r="F330"/>
  <c r="F331"/>
  <c r="F332"/>
  <c r="F333"/>
  <c r="F335"/>
  <c r="F336"/>
  <c r="F338"/>
  <c r="F339"/>
  <c r="F340"/>
  <c r="F341"/>
  <c r="F342"/>
  <c r="F343"/>
  <c r="F344"/>
  <c r="F346"/>
  <c r="F347"/>
  <c r="F348"/>
  <c r="F349"/>
  <c r="F350"/>
  <c r="F351"/>
  <c r="F353"/>
  <c r="F354"/>
  <c r="F355"/>
  <c r="F356"/>
  <c r="F357"/>
  <c r="F358"/>
  <c r="F359"/>
  <c r="F360"/>
  <c r="F361"/>
  <c r="F362"/>
  <c r="F363"/>
  <c r="G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123" i="63"/>
  <c r="G123"/>
  <c r="F124"/>
  <c r="G124"/>
  <c r="F126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70"/>
  <c r="G170"/>
  <c r="F171"/>
  <c r="G171"/>
  <c r="F172"/>
  <c r="G172"/>
  <c r="F173"/>
  <c r="G173"/>
  <c r="F174"/>
  <c r="G174"/>
  <c r="F175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F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G306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8"/>
  <c r="G328"/>
  <c r="F329"/>
  <c r="G329"/>
  <c r="F330"/>
  <c r="G330"/>
  <c r="F331"/>
  <c r="G331"/>
  <c r="F332"/>
  <c r="G332"/>
  <c r="F333"/>
  <c r="G333"/>
  <c r="F335"/>
  <c r="G335"/>
  <c r="F336"/>
  <c r="G336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G363"/>
  <c r="F364"/>
  <c r="G364"/>
  <c r="F365"/>
  <c r="G365"/>
  <c r="F366"/>
  <c r="G366"/>
  <c r="F367"/>
  <c r="G367"/>
  <c r="F368"/>
  <c r="G368"/>
  <c r="F369"/>
  <c r="G369"/>
  <c r="F370"/>
  <c r="G370"/>
  <c r="F371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126" i="62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70"/>
  <c r="G170"/>
  <c r="F171"/>
  <c r="G171"/>
  <c r="F172"/>
  <c r="G172"/>
  <c r="F173"/>
  <c r="G173"/>
  <c r="F174"/>
  <c r="G174"/>
  <c r="F175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F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8"/>
  <c r="G328"/>
  <c r="F329"/>
  <c r="G329"/>
  <c r="F330"/>
  <c r="G330"/>
  <c r="F331"/>
  <c r="G331"/>
  <c r="F332"/>
  <c r="G332"/>
  <c r="F333"/>
  <c r="G333"/>
  <c r="F335"/>
  <c r="G335"/>
  <c r="F336"/>
  <c r="G336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125" i="61"/>
  <c r="F126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F136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7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70"/>
  <c r="G170"/>
  <c r="F171"/>
  <c r="G171"/>
  <c r="F172"/>
  <c r="G172"/>
  <c r="F173"/>
  <c r="G173"/>
  <c r="F174"/>
  <c r="G174"/>
  <c r="F175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89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F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0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1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4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7"/>
  <c r="F318"/>
  <c r="G318"/>
  <c r="F319"/>
  <c r="G319"/>
  <c r="F320"/>
  <c r="G320"/>
  <c r="F321"/>
  <c r="G321"/>
  <c r="F322"/>
  <c r="G322"/>
  <c r="F324"/>
  <c r="G324"/>
  <c r="F325"/>
  <c r="G325"/>
  <c r="F326"/>
  <c r="G326"/>
  <c r="F327"/>
  <c r="F328"/>
  <c r="G328"/>
  <c r="F329"/>
  <c r="G329"/>
  <c r="F330"/>
  <c r="G330"/>
  <c r="F331"/>
  <c r="G331"/>
  <c r="F332"/>
  <c r="G332"/>
  <c r="F333"/>
  <c r="G333"/>
  <c r="F335"/>
  <c r="G335"/>
  <c r="F336"/>
  <c r="G336"/>
  <c r="F337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2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324" i="58"/>
  <c r="G324"/>
  <c r="F325"/>
  <c r="G325"/>
  <c r="F326"/>
  <c r="G326"/>
  <c r="F327"/>
  <c r="F328"/>
  <c r="G328"/>
  <c r="F329"/>
  <c r="G329"/>
  <c r="F330"/>
  <c r="G330"/>
  <c r="F331"/>
  <c r="G331"/>
  <c r="F332"/>
  <c r="G332"/>
  <c r="F333"/>
  <c r="G333"/>
  <c r="F335"/>
  <c r="G335"/>
  <c r="F336"/>
  <c r="G336"/>
  <c r="F337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2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G386"/>
  <c r="H386"/>
  <c r="F387"/>
  <c r="G387"/>
  <c r="F388"/>
  <c r="G388"/>
  <c r="F389"/>
  <c r="F390"/>
  <c r="G390"/>
  <c r="F391"/>
  <c r="G391"/>
  <c r="F392"/>
  <c r="G392"/>
  <c r="F393"/>
  <c r="G393"/>
  <c r="F394"/>
  <c r="G394"/>
  <c r="F123" i="60"/>
  <c r="G123"/>
  <c r="F124"/>
  <c r="G124"/>
  <c r="F126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7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69"/>
  <c r="F170"/>
  <c r="G170"/>
  <c r="F171"/>
  <c r="G171"/>
  <c r="F172"/>
  <c r="G172"/>
  <c r="F173"/>
  <c r="G173"/>
  <c r="F174"/>
  <c r="G174"/>
  <c r="F175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89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F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7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8"/>
  <c r="G328"/>
  <c r="F329"/>
  <c r="G329"/>
  <c r="F330"/>
  <c r="G330"/>
  <c r="F331"/>
  <c r="G331"/>
  <c r="F332"/>
  <c r="G332"/>
  <c r="F333"/>
  <c r="G333"/>
  <c r="F335"/>
  <c r="G335"/>
  <c r="F336"/>
  <c r="G336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126" i="59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70"/>
  <c r="G170"/>
  <c r="F171"/>
  <c r="G171"/>
  <c r="F172"/>
  <c r="G172"/>
  <c r="F173"/>
  <c r="G173"/>
  <c r="F174"/>
  <c r="G174"/>
  <c r="F175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8"/>
  <c r="G328"/>
  <c r="F329"/>
  <c r="G329"/>
  <c r="F330"/>
  <c r="G330"/>
  <c r="F331"/>
  <c r="G331"/>
  <c r="F332"/>
  <c r="G332"/>
  <c r="F333"/>
  <c r="G333"/>
  <c r="F335"/>
  <c r="G335"/>
  <c r="F336"/>
  <c r="G336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123" i="57"/>
  <c r="G123"/>
  <c r="F124"/>
  <c r="G124"/>
  <c r="F125"/>
  <c r="F126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F136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7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59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69"/>
  <c r="F170"/>
  <c r="G170"/>
  <c r="F171"/>
  <c r="G171"/>
  <c r="F172"/>
  <c r="G172"/>
  <c r="F173"/>
  <c r="G173"/>
  <c r="F174"/>
  <c r="G174"/>
  <c r="F175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89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F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0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8"/>
  <c r="G328"/>
  <c r="F329"/>
  <c r="G329"/>
  <c r="F330"/>
  <c r="G330"/>
  <c r="F331"/>
  <c r="G331"/>
  <c r="F332"/>
  <c r="G332"/>
  <c r="F333"/>
  <c r="G333"/>
  <c r="F335"/>
  <c r="G335"/>
  <c r="F336"/>
  <c r="G336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394" i="56"/>
  <c r="G394"/>
  <c r="F126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70"/>
  <c r="G170"/>
  <c r="F171"/>
  <c r="G171"/>
  <c r="F172"/>
  <c r="G172"/>
  <c r="F173"/>
  <c r="G173"/>
  <c r="F174"/>
  <c r="G174"/>
  <c r="F175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89"/>
  <c r="G190"/>
  <c r="F191"/>
  <c r="G191"/>
  <c r="F192"/>
  <c r="G192"/>
  <c r="F193"/>
  <c r="G193"/>
  <c r="F194"/>
  <c r="G194"/>
  <c r="G195"/>
  <c r="G196"/>
  <c r="F197"/>
  <c r="F198"/>
  <c r="G198"/>
  <c r="F199"/>
  <c r="G199"/>
  <c r="F200"/>
  <c r="G200"/>
  <c r="F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G237"/>
  <c r="F238"/>
  <c r="G238"/>
  <c r="F239"/>
  <c r="G239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8"/>
  <c r="G328"/>
  <c r="F329"/>
  <c r="G329"/>
  <c r="F330"/>
  <c r="G330"/>
  <c r="F331"/>
  <c r="G331"/>
  <c r="F332"/>
  <c r="G332"/>
  <c r="F333"/>
  <c r="G333"/>
  <c r="F335"/>
  <c r="G335"/>
  <c r="F336"/>
  <c r="G336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G377"/>
  <c r="F378"/>
  <c r="G378"/>
  <c r="F379"/>
  <c r="G379"/>
  <c r="F380"/>
  <c r="F381"/>
  <c r="G381"/>
  <c r="F382"/>
  <c r="G382"/>
  <c r="F383"/>
  <c r="G383"/>
  <c r="F384"/>
  <c r="G384"/>
  <c r="F385"/>
  <c r="G385"/>
  <c r="G386"/>
  <c r="F387"/>
  <c r="G387"/>
  <c r="F388"/>
  <c r="G388"/>
  <c r="F389"/>
  <c r="F390"/>
  <c r="G390"/>
  <c r="F391"/>
  <c r="G391"/>
  <c r="F392"/>
  <c r="G392"/>
  <c r="F393"/>
  <c r="G393"/>
  <c r="F124"/>
  <c r="G124"/>
  <c r="F123" i="55"/>
  <c r="G123"/>
  <c r="F124"/>
  <c r="G124"/>
  <c r="F126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70"/>
  <c r="G170"/>
  <c r="F171"/>
  <c r="G171"/>
  <c r="F172"/>
  <c r="G172"/>
  <c r="F173"/>
  <c r="G173"/>
  <c r="F174"/>
  <c r="G174"/>
  <c r="F177"/>
  <c r="F178"/>
  <c r="G178"/>
  <c r="F180"/>
  <c r="G180"/>
  <c r="G181"/>
  <c r="F182"/>
  <c r="G182"/>
  <c r="F183"/>
  <c r="G183"/>
  <c r="F184"/>
  <c r="G184"/>
  <c r="F185"/>
  <c r="G185"/>
  <c r="F186"/>
  <c r="G186"/>
  <c r="F187"/>
  <c r="G187"/>
  <c r="F188"/>
  <c r="G188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F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8"/>
  <c r="G328"/>
  <c r="F329"/>
  <c r="G329"/>
  <c r="F330"/>
  <c r="G330"/>
  <c r="F331"/>
  <c r="G331"/>
  <c r="F332"/>
  <c r="G332"/>
  <c r="F333"/>
  <c r="G333"/>
  <c r="F335"/>
  <c r="G335"/>
  <c r="F336"/>
  <c r="G336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123" i="54"/>
  <c r="G123"/>
  <c r="F124"/>
  <c r="G124"/>
  <c r="F126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70"/>
  <c r="G170"/>
  <c r="F171"/>
  <c r="G171"/>
  <c r="F172"/>
  <c r="G172"/>
  <c r="F173"/>
  <c r="G173"/>
  <c r="F174"/>
  <c r="G174"/>
  <c r="F175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G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8"/>
  <c r="G328"/>
  <c r="F329"/>
  <c r="G329"/>
  <c r="F330"/>
  <c r="G330"/>
  <c r="F331"/>
  <c r="G331"/>
  <c r="F332"/>
  <c r="G332"/>
  <c r="F333"/>
  <c r="G333"/>
  <c r="F335"/>
  <c r="G335"/>
  <c r="F336"/>
  <c r="G336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123" i="53"/>
  <c r="G123"/>
  <c r="F124"/>
  <c r="G124"/>
  <c r="F125"/>
  <c r="F126"/>
  <c r="G126"/>
  <c r="G127"/>
  <c r="F128"/>
  <c r="G128"/>
  <c r="F129"/>
  <c r="G129"/>
  <c r="F130"/>
  <c r="G130"/>
  <c r="F131"/>
  <c r="G131"/>
  <c r="F133"/>
  <c r="G133"/>
  <c r="F134"/>
  <c r="G134"/>
  <c r="F135"/>
  <c r="G135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69"/>
  <c r="F170"/>
  <c r="G170"/>
  <c r="F171"/>
  <c r="G171"/>
  <c r="F172"/>
  <c r="G172"/>
  <c r="F173"/>
  <c r="G173"/>
  <c r="F174"/>
  <c r="G174"/>
  <c r="F175"/>
  <c r="F176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G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7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1"/>
  <c r="G241"/>
  <c r="F242"/>
  <c r="G242"/>
  <c r="F243"/>
  <c r="G243"/>
  <c r="F244"/>
  <c r="G244"/>
  <c r="F245"/>
  <c r="G245"/>
  <c r="F246"/>
  <c r="G246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5"/>
  <c r="G295"/>
  <c r="F296"/>
  <c r="G296"/>
  <c r="F297"/>
  <c r="G297"/>
  <c r="F298"/>
  <c r="G298"/>
  <c r="F299"/>
  <c r="G299"/>
  <c r="G300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G313"/>
  <c r="F314"/>
  <c r="F315"/>
  <c r="G315"/>
  <c r="F316"/>
  <c r="G316"/>
  <c r="F317"/>
  <c r="F318"/>
  <c r="G318"/>
  <c r="F319"/>
  <c r="G319"/>
  <c r="F320"/>
  <c r="G320"/>
  <c r="F321"/>
  <c r="G321"/>
  <c r="F322"/>
  <c r="G322"/>
  <c r="F324"/>
  <c r="G324"/>
  <c r="F325"/>
  <c r="G325"/>
  <c r="F326"/>
  <c r="G326"/>
  <c r="F328"/>
  <c r="G328"/>
  <c r="F329"/>
  <c r="G329"/>
  <c r="F330"/>
  <c r="G330"/>
  <c r="F331"/>
  <c r="G331"/>
  <c r="F332"/>
  <c r="G332"/>
  <c r="G333"/>
  <c r="F335"/>
  <c r="G335"/>
  <c r="F336"/>
  <c r="G336"/>
  <c r="F338"/>
  <c r="G338"/>
  <c r="F339"/>
  <c r="G339"/>
  <c r="F340"/>
  <c r="G340"/>
  <c r="F341"/>
  <c r="G341"/>
  <c r="F342"/>
  <c r="G342"/>
  <c r="F343"/>
  <c r="G343"/>
  <c r="G344"/>
  <c r="F346"/>
  <c r="G346"/>
  <c r="F347"/>
  <c r="G347"/>
  <c r="F348"/>
  <c r="G348"/>
  <c r="F349"/>
  <c r="G349"/>
  <c r="F350"/>
  <c r="G350"/>
  <c r="F351"/>
  <c r="G351"/>
  <c r="F353"/>
  <c r="G353"/>
  <c r="F354"/>
  <c r="G354"/>
  <c r="F355"/>
  <c r="G355"/>
  <c r="F356"/>
  <c r="G356"/>
  <c r="F357"/>
  <c r="G357"/>
  <c r="F358"/>
  <c r="G358"/>
  <c r="G359"/>
  <c r="F360"/>
  <c r="G360"/>
  <c r="F361"/>
  <c r="G361"/>
  <c r="F362"/>
  <c r="F363"/>
  <c r="G363"/>
  <c r="F364"/>
  <c r="G364"/>
  <c r="F365"/>
  <c r="G365"/>
  <c r="F366"/>
  <c r="G366"/>
  <c r="F367"/>
  <c r="G367"/>
  <c r="G368"/>
  <c r="F369"/>
  <c r="G369"/>
  <c r="F370"/>
  <c r="G370"/>
  <c r="F371"/>
  <c r="F372"/>
  <c r="G372"/>
  <c r="F373"/>
  <c r="G373"/>
  <c r="F374"/>
  <c r="G374"/>
  <c r="F375"/>
  <c r="G375"/>
  <c r="F376"/>
  <c r="G376"/>
  <c r="G377"/>
  <c r="F378"/>
  <c r="G378"/>
  <c r="F379"/>
  <c r="G379"/>
  <c r="F380"/>
  <c r="F381"/>
  <c r="G381"/>
  <c r="F382"/>
  <c r="G382"/>
  <c r="F383"/>
  <c r="G383"/>
  <c r="F384"/>
  <c r="G384"/>
  <c r="F385"/>
  <c r="G385"/>
  <c r="G386"/>
  <c r="F387"/>
  <c r="G387"/>
  <c r="F388"/>
  <c r="G388"/>
  <c r="F389"/>
  <c r="F390"/>
  <c r="G390"/>
  <c r="F391"/>
  <c r="G391"/>
  <c r="F392"/>
  <c r="G392"/>
  <c r="F393"/>
  <c r="G393"/>
  <c r="F394"/>
  <c r="G394"/>
  <c r="G125" i="52"/>
  <c r="F126"/>
  <c r="G126"/>
  <c r="G127"/>
  <c r="F128"/>
  <c r="G128"/>
  <c r="F129"/>
  <c r="G129"/>
  <c r="F130"/>
  <c r="G130"/>
  <c r="F131"/>
  <c r="G131"/>
  <c r="F132"/>
  <c r="G132"/>
  <c r="F133"/>
  <c r="G133"/>
  <c r="F134"/>
  <c r="G134"/>
  <c r="F135"/>
  <c r="G135"/>
  <c r="F136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G159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69"/>
  <c r="F170"/>
  <c r="G170"/>
  <c r="F171"/>
  <c r="G171"/>
  <c r="F172"/>
  <c r="G172"/>
  <c r="F173"/>
  <c r="G173"/>
  <c r="F174"/>
  <c r="G174"/>
  <c r="F175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G189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F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7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0"/>
  <c r="F241"/>
  <c r="G241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59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7"/>
  <c r="F328"/>
  <c r="G328"/>
  <c r="F329"/>
  <c r="G329"/>
  <c r="F330"/>
  <c r="G330"/>
  <c r="F331"/>
  <c r="G331"/>
  <c r="F332"/>
  <c r="G332"/>
  <c r="F333"/>
  <c r="G333"/>
  <c r="F335"/>
  <c r="G335"/>
  <c r="F336"/>
  <c r="G336"/>
  <c r="F337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2"/>
  <c r="F353"/>
  <c r="G353"/>
  <c r="F354"/>
  <c r="G354"/>
  <c r="F355"/>
  <c r="G355"/>
  <c r="F356"/>
  <c r="G356"/>
  <c r="F357"/>
  <c r="G357"/>
  <c r="F358"/>
  <c r="G358"/>
  <c r="G359"/>
  <c r="F360"/>
  <c r="G360"/>
  <c r="F361"/>
  <c r="G361"/>
  <c r="F362"/>
  <c r="F363"/>
  <c r="G363"/>
  <c r="F364"/>
  <c r="G364"/>
  <c r="F365"/>
  <c r="G365"/>
  <c r="F366"/>
  <c r="G366"/>
  <c r="F367"/>
  <c r="G367"/>
  <c r="G368"/>
  <c r="F369"/>
  <c r="G369"/>
  <c r="F370"/>
  <c r="G370"/>
  <c r="F371"/>
  <c r="F372"/>
  <c r="G372"/>
  <c r="F373"/>
  <c r="G373"/>
  <c r="F374"/>
  <c r="G374"/>
  <c r="F375"/>
  <c r="G375"/>
  <c r="F376"/>
  <c r="G376"/>
  <c r="G377"/>
  <c r="F378"/>
  <c r="G378"/>
  <c r="F379"/>
  <c r="G379"/>
  <c r="F380"/>
  <c r="F381"/>
  <c r="G381"/>
  <c r="F382"/>
  <c r="G382"/>
  <c r="F383"/>
  <c r="G383"/>
  <c r="F384"/>
  <c r="G384"/>
  <c r="F385"/>
  <c r="G385"/>
  <c r="G386"/>
  <c r="F387"/>
  <c r="G387"/>
  <c r="F388"/>
  <c r="G388"/>
  <c r="F389"/>
  <c r="F390"/>
  <c r="G390"/>
  <c r="F391"/>
  <c r="G391"/>
  <c r="F392"/>
  <c r="G392"/>
  <c r="F393"/>
  <c r="G393"/>
  <c r="F394"/>
  <c r="G394"/>
  <c r="F126" i="51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70"/>
  <c r="G170"/>
  <c r="F171"/>
  <c r="G171"/>
  <c r="F172"/>
  <c r="G172"/>
  <c r="F173"/>
  <c r="G173"/>
  <c r="F174"/>
  <c r="G174"/>
  <c r="F175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F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59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1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4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8"/>
  <c r="G328"/>
  <c r="F329"/>
  <c r="G329"/>
  <c r="F330"/>
  <c r="G330"/>
  <c r="F331"/>
  <c r="G331"/>
  <c r="F332"/>
  <c r="G332"/>
  <c r="F333"/>
  <c r="G333"/>
  <c r="F335"/>
  <c r="G335"/>
  <c r="F336"/>
  <c r="G336"/>
  <c r="F337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3"/>
  <c r="G353"/>
  <c r="F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123" i="50"/>
  <c r="G123"/>
  <c r="F124"/>
  <c r="G124"/>
  <c r="F125"/>
  <c r="F126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F136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7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70"/>
  <c r="G170"/>
  <c r="F171"/>
  <c r="G171"/>
  <c r="F172"/>
  <c r="G172"/>
  <c r="F173"/>
  <c r="G173"/>
  <c r="F174"/>
  <c r="G174"/>
  <c r="F175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G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59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7"/>
  <c r="F328"/>
  <c r="G328"/>
  <c r="F329"/>
  <c r="G329"/>
  <c r="F330"/>
  <c r="G330"/>
  <c r="F331"/>
  <c r="G331"/>
  <c r="F332"/>
  <c r="G332"/>
  <c r="F333"/>
  <c r="G333"/>
  <c r="F335"/>
  <c r="G335"/>
  <c r="F336"/>
  <c r="G336"/>
  <c r="F337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2"/>
  <c r="G352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G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G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G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G389"/>
  <c r="F390"/>
  <c r="G390"/>
  <c r="F391"/>
  <c r="G391"/>
  <c r="F392"/>
  <c r="G392"/>
  <c r="F393"/>
  <c r="G393"/>
  <c r="F394"/>
  <c r="G394"/>
  <c r="F126" i="49"/>
  <c r="G126"/>
  <c r="F127"/>
  <c r="G127"/>
  <c r="F128"/>
  <c r="G128"/>
  <c r="F129"/>
  <c r="G129"/>
  <c r="F130"/>
  <c r="G130"/>
  <c r="F131"/>
  <c r="G131"/>
  <c r="F133"/>
  <c r="G133"/>
  <c r="F134"/>
  <c r="G134"/>
  <c r="F135"/>
  <c r="G135"/>
  <c r="F137"/>
  <c r="G137"/>
  <c r="F138"/>
  <c r="G138"/>
  <c r="F139"/>
  <c r="G139"/>
  <c r="F140"/>
  <c r="G140"/>
  <c r="F141"/>
  <c r="G141"/>
  <c r="F143"/>
  <c r="G143"/>
  <c r="F144"/>
  <c r="G144"/>
  <c r="F145"/>
  <c r="G145"/>
  <c r="F146"/>
  <c r="G146"/>
  <c r="F148"/>
  <c r="G148"/>
  <c r="F149"/>
  <c r="G149"/>
  <c r="F150"/>
  <c r="G150"/>
  <c r="F151"/>
  <c r="G151"/>
  <c r="F152"/>
  <c r="G152"/>
  <c r="F154"/>
  <c r="G154"/>
  <c r="F155"/>
  <c r="G155"/>
  <c r="F156"/>
  <c r="G156"/>
  <c r="F157"/>
  <c r="G157"/>
  <c r="F158"/>
  <c r="G158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70"/>
  <c r="G170"/>
  <c r="F171"/>
  <c r="G171"/>
  <c r="F172"/>
  <c r="G172"/>
  <c r="F173"/>
  <c r="G173"/>
  <c r="F174"/>
  <c r="G174"/>
  <c r="F175"/>
  <c r="F177"/>
  <c r="F178"/>
  <c r="G178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90"/>
  <c r="G190"/>
  <c r="F191"/>
  <c r="G191"/>
  <c r="F192"/>
  <c r="G192"/>
  <c r="F193"/>
  <c r="G193"/>
  <c r="F194"/>
  <c r="G194"/>
  <c r="F195"/>
  <c r="G195"/>
  <c r="F196"/>
  <c r="G196"/>
  <c r="F197"/>
  <c r="F198"/>
  <c r="G198"/>
  <c r="F199"/>
  <c r="G199"/>
  <c r="F200"/>
  <c r="G200"/>
  <c r="F201"/>
  <c r="F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288"/>
  <c r="F289"/>
  <c r="G289"/>
  <c r="F290"/>
  <c r="G290"/>
  <c r="F291"/>
  <c r="G291"/>
  <c r="F292"/>
  <c r="G292"/>
  <c r="F293"/>
  <c r="G293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8"/>
  <c r="G328"/>
  <c r="F329"/>
  <c r="G329"/>
  <c r="F330"/>
  <c r="G330"/>
  <c r="F331"/>
  <c r="G331"/>
  <c r="F332"/>
  <c r="G332"/>
  <c r="F333"/>
  <c r="G333"/>
  <c r="F335"/>
  <c r="G335"/>
  <c r="F336"/>
  <c r="G336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3"/>
  <c r="G353"/>
  <c r="F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288" i="79"/>
  <c r="F289"/>
  <c r="G289"/>
  <c r="F290"/>
  <c r="G290"/>
  <c r="F291"/>
  <c r="G291"/>
  <c r="F292"/>
  <c r="G292"/>
  <c r="F293"/>
  <c r="G293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8"/>
  <c r="G328"/>
  <c r="F329"/>
  <c r="G329"/>
  <c r="F330"/>
  <c r="G330"/>
  <c r="F331"/>
  <c r="G331"/>
  <c r="F332"/>
  <c r="G332"/>
  <c r="F333"/>
  <c r="G333"/>
  <c r="F335"/>
  <c r="G335"/>
  <c r="F336"/>
  <c r="G336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277"/>
  <c r="G277"/>
  <c r="F278"/>
  <c r="G278"/>
  <c r="F279"/>
  <c r="G279"/>
  <c r="F280"/>
  <c r="G280"/>
  <c r="F281"/>
  <c r="F282"/>
  <c r="G282"/>
  <c r="F283"/>
  <c r="G283"/>
  <c r="F284"/>
  <c r="G284"/>
  <c r="F285"/>
  <c r="G285"/>
  <c r="F286"/>
  <c r="G286"/>
  <c r="F313" i="48"/>
  <c r="G313"/>
  <c r="F314"/>
  <c r="F315"/>
  <c r="G315"/>
  <c r="F316"/>
  <c r="G316"/>
  <c r="F318"/>
  <c r="G318"/>
  <c r="F319"/>
  <c r="G319"/>
  <c r="F320"/>
  <c r="G320"/>
  <c r="F321"/>
  <c r="G321"/>
  <c r="F322"/>
  <c r="G322"/>
  <c r="F324"/>
  <c r="G324"/>
  <c r="F325"/>
  <c r="G325"/>
  <c r="F326"/>
  <c r="G326"/>
  <c r="F328"/>
  <c r="G328"/>
  <c r="F329"/>
  <c r="G329"/>
  <c r="F330"/>
  <c r="G330"/>
  <c r="F331"/>
  <c r="G331"/>
  <c r="F332"/>
  <c r="G332"/>
  <c r="F333"/>
  <c r="G333"/>
  <c r="F335"/>
  <c r="G335"/>
  <c r="F336"/>
  <c r="G336"/>
  <c r="F338"/>
  <c r="G338"/>
  <c r="F339"/>
  <c r="G339"/>
  <c r="F340"/>
  <c r="G340"/>
  <c r="F341"/>
  <c r="G341"/>
  <c r="F342"/>
  <c r="G342"/>
  <c r="F343"/>
  <c r="G343"/>
  <c r="F344"/>
  <c r="G344"/>
  <c r="F346"/>
  <c r="G346"/>
  <c r="F347"/>
  <c r="G347"/>
  <c r="F348"/>
  <c r="G348"/>
  <c r="F349"/>
  <c r="G349"/>
  <c r="F350"/>
  <c r="G350"/>
  <c r="F351"/>
  <c r="G351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F390"/>
  <c r="G390"/>
  <c r="F391"/>
  <c r="G391"/>
  <c r="F392"/>
  <c r="G392"/>
  <c r="F393"/>
  <c r="G393"/>
  <c r="F394"/>
  <c r="G394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G287"/>
  <c r="G277"/>
  <c r="F339" i="47"/>
  <c r="G339"/>
  <c r="F340"/>
  <c r="F341"/>
  <c r="G341"/>
  <c r="F342"/>
  <c r="F343"/>
  <c r="G343"/>
  <c r="F344"/>
  <c r="G344"/>
  <c r="F346"/>
  <c r="F347"/>
  <c r="G347"/>
  <c r="F348"/>
  <c r="F349"/>
  <c r="G349"/>
  <c r="F350"/>
  <c r="G350"/>
  <c r="F351"/>
  <c r="G351"/>
  <c r="F353"/>
  <c r="G353"/>
  <c r="F354"/>
  <c r="F355"/>
  <c r="G355"/>
  <c r="F356"/>
  <c r="F357"/>
  <c r="G357"/>
  <c r="F358"/>
  <c r="F359"/>
  <c r="G359"/>
  <c r="F360"/>
  <c r="F361"/>
  <c r="G361"/>
  <c r="F362"/>
  <c r="F363"/>
  <c r="F364"/>
  <c r="G364"/>
  <c r="F365"/>
  <c r="G365"/>
  <c r="F366"/>
  <c r="F367"/>
  <c r="G367"/>
  <c r="F368"/>
  <c r="G368"/>
  <c r="F369"/>
  <c r="F370"/>
  <c r="F371"/>
  <c r="F372"/>
  <c r="F373"/>
  <c r="G373"/>
  <c r="F374"/>
  <c r="F375"/>
  <c r="G375"/>
  <c r="F376"/>
  <c r="G376"/>
  <c r="F377"/>
  <c r="G377"/>
  <c r="F378"/>
  <c r="F379"/>
  <c r="G379"/>
  <c r="F380"/>
  <c r="F381"/>
  <c r="G381"/>
  <c r="F382"/>
  <c r="G382"/>
  <c r="F383"/>
  <c r="F384"/>
  <c r="G384"/>
  <c r="F385"/>
  <c r="G385"/>
  <c r="F386"/>
  <c r="G386"/>
  <c r="F387"/>
  <c r="G387"/>
  <c r="F388"/>
  <c r="G388"/>
  <c r="F389"/>
  <c r="F390"/>
  <c r="F391"/>
  <c r="G391"/>
  <c r="F392"/>
  <c r="G392"/>
  <c r="F393"/>
  <c r="G393"/>
  <c r="F394"/>
  <c r="F338"/>
  <c r="G338"/>
  <c r="G118"/>
  <c r="G131"/>
  <c r="G143"/>
  <c r="G195"/>
  <c r="G196"/>
  <c r="G233"/>
  <c r="G234"/>
  <c r="G246"/>
  <c r="G247"/>
  <c r="G248"/>
  <c r="G265"/>
  <c r="G277"/>
  <c r="G287"/>
  <c r="G300"/>
  <c r="G301"/>
  <c r="G302"/>
  <c r="G303"/>
  <c r="G304"/>
  <c r="G305"/>
  <c r="G306"/>
  <c r="G307"/>
  <c r="G308"/>
  <c r="G309"/>
  <c r="G310"/>
  <c r="G311"/>
  <c r="G312"/>
  <c r="G313"/>
  <c r="G333"/>
  <c r="G340"/>
  <c r="G342"/>
  <c r="G346"/>
  <c r="G348"/>
  <c r="G354"/>
  <c r="G356"/>
  <c r="G358"/>
  <c r="G360"/>
  <c r="G363"/>
  <c r="G366"/>
  <c r="G369"/>
  <c r="G370"/>
  <c r="G372"/>
  <c r="G374"/>
  <c r="G378"/>
  <c r="G383"/>
  <c r="G390"/>
  <c r="F320" i="46"/>
  <c r="F321"/>
  <c r="F322"/>
  <c r="F324"/>
  <c r="F325"/>
  <c r="F326"/>
  <c r="F328"/>
  <c r="F329"/>
  <c r="F330"/>
  <c r="F331"/>
  <c r="F332"/>
  <c r="F333"/>
  <c r="F335"/>
  <c r="F336"/>
  <c r="F338"/>
  <c r="F339"/>
  <c r="F340"/>
  <c r="F341"/>
  <c r="F342"/>
  <c r="F343"/>
  <c r="F344"/>
  <c r="F346"/>
  <c r="F347"/>
  <c r="F348"/>
  <c r="F349"/>
  <c r="F350"/>
  <c r="G350"/>
  <c r="F351"/>
  <c r="G351"/>
  <c r="F353"/>
  <c r="F354"/>
  <c r="F355"/>
  <c r="F356"/>
  <c r="F357"/>
  <c r="F358"/>
  <c r="F359"/>
  <c r="F360"/>
  <c r="G360"/>
  <c r="F361"/>
  <c r="G361"/>
  <c r="F362"/>
  <c r="F363"/>
  <c r="F364"/>
  <c r="F365"/>
  <c r="F366"/>
  <c r="F367"/>
  <c r="F368"/>
  <c r="F369"/>
  <c r="G369"/>
  <c r="F370"/>
  <c r="G370"/>
  <c r="F371"/>
  <c r="F372"/>
  <c r="F373"/>
  <c r="F374"/>
  <c r="F375"/>
  <c r="F376"/>
  <c r="F377"/>
  <c r="F378"/>
  <c r="G378"/>
  <c r="F379"/>
  <c r="G379"/>
  <c r="F380"/>
  <c r="F381"/>
  <c r="F382"/>
  <c r="F383"/>
  <c r="F384"/>
  <c r="F385"/>
  <c r="F386"/>
  <c r="F387"/>
  <c r="G387"/>
  <c r="F388"/>
  <c r="G388"/>
  <c r="F389"/>
  <c r="F390"/>
  <c r="F391"/>
  <c r="F392"/>
  <c r="F393"/>
  <c r="F394"/>
  <c r="F308"/>
  <c r="G308"/>
  <c r="F309"/>
  <c r="G309"/>
  <c r="F310"/>
  <c r="G310"/>
  <c r="F311"/>
  <c r="G311"/>
  <c r="F312"/>
  <c r="F313"/>
  <c r="F314"/>
  <c r="F315"/>
  <c r="F316"/>
  <c r="F318"/>
  <c r="F319"/>
  <c r="F307"/>
  <c r="G307"/>
  <c r="F300"/>
  <c r="G300"/>
  <c r="F301"/>
  <c r="G301"/>
  <c r="F302"/>
  <c r="G302"/>
  <c r="F303"/>
  <c r="G303"/>
  <c r="F304"/>
  <c r="G304"/>
  <c r="F305"/>
  <c r="G305"/>
  <c r="F306"/>
  <c r="G306"/>
  <c r="F381" i="45"/>
  <c r="F382"/>
  <c r="F383"/>
  <c r="F384"/>
  <c r="F385"/>
  <c r="F386"/>
  <c r="F387"/>
  <c r="G387"/>
  <c r="F388"/>
  <c r="G388"/>
  <c r="F389"/>
  <c r="F390"/>
  <c r="F391"/>
  <c r="F392"/>
  <c r="F393"/>
  <c r="F394"/>
  <c r="F300"/>
  <c r="F301"/>
  <c r="G301"/>
  <c r="F302"/>
  <c r="G302"/>
  <c r="F303"/>
  <c r="G303"/>
  <c r="F304"/>
  <c r="G304"/>
  <c r="F305"/>
  <c r="G305"/>
  <c r="F306"/>
  <c r="F307"/>
  <c r="G307"/>
  <c r="F308"/>
  <c r="G308"/>
  <c r="F309"/>
  <c r="G309"/>
  <c r="F310"/>
  <c r="G310"/>
  <c r="F311"/>
  <c r="G311"/>
  <c r="F312"/>
  <c r="F313"/>
  <c r="F314"/>
  <c r="F315"/>
  <c r="F316"/>
  <c r="F318"/>
  <c r="F319"/>
  <c r="F320"/>
  <c r="F321"/>
  <c r="F322"/>
  <c r="F324"/>
  <c r="F325"/>
  <c r="F326"/>
  <c r="F328"/>
  <c r="F329"/>
  <c r="F330"/>
  <c r="F331"/>
  <c r="F332"/>
  <c r="F333"/>
  <c r="F335"/>
  <c r="F336"/>
  <c r="F338"/>
  <c r="F339"/>
  <c r="F340"/>
  <c r="F341"/>
  <c r="F342"/>
  <c r="F343"/>
  <c r="F344"/>
  <c r="F346"/>
  <c r="F347"/>
  <c r="F348"/>
  <c r="F349"/>
  <c r="F350"/>
  <c r="G350"/>
  <c r="F351"/>
  <c r="G351"/>
  <c r="F353"/>
  <c r="F354"/>
  <c r="F355"/>
  <c r="F356"/>
  <c r="F357"/>
  <c r="F358"/>
  <c r="F359"/>
  <c r="F360"/>
  <c r="G360"/>
  <c r="F361"/>
  <c r="G361"/>
  <c r="F362"/>
  <c r="F363"/>
  <c r="F364"/>
  <c r="F365"/>
  <c r="F366"/>
  <c r="F367"/>
  <c r="F368"/>
  <c r="F369"/>
  <c r="G369"/>
  <c r="F370"/>
  <c r="G370"/>
  <c r="F371"/>
  <c r="F372"/>
  <c r="F373"/>
  <c r="F374"/>
  <c r="F375"/>
  <c r="F376"/>
  <c r="F377"/>
  <c r="F378"/>
  <c r="G378"/>
  <c r="F379"/>
  <c r="G379"/>
  <c r="F380"/>
  <c r="F299"/>
  <c r="F137" i="44"/>
  <c r="F138"/>
  <c r="F139"/>
  <c r="F140"/>
  <c r="F141"/>
  <c r="F143"/>
  <c r="F144"/>
  <c r="F145"/>
  <c r="F146"/>
  <c r="F148"/>
  <c r="F149"/>
  <c r="F150"/>
  <c r="F151"/>
  <c r="F152"/>
  <c r="F154"/>
  <c r="F155"/>
  <c r="F156"/>
  <c r="F157"/>
  <c r="F158"/>
  <c r="F160"/>
  <c r="F161"/>
  <c r="F162"/>
  <c r="F163"/>
  <c r="F164"/>
  <c r="F165"/>
  <c r="F166"/>
  <c r="F167"/>
  <c r="F168"/>
  <c r="F170"/>
  <c r="F171"/>
  <c r="F172"/>
  <c r="F173"/>
  <c r="F174"/>
  <c r="F175"/>
  <c r="F176"/>
  <c r="F177"/>
  <c r="F178"/>
  <c r="F180"/>
  <c r="F181"/>
  <c r="F182"/>
  <c r="F183"/>
  <c r="F184"/>
  <c r="F185"/>
  <c r="F186"/>
  <c r="F187"/>
  <c r="F188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8"/>
  <c r="F229"/>
  <c r="F230"/>
  <c r="F231"/>
  <c r="F232"/>
  <c r="F233"/>
  <c r="F234"/>
  <c r="F235"/>
  <c r="F236"/>
  <c r="F237"/>
  <c r="F238"/>
  <c r="F239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60"/>
  <c r="F261"/>
  <c r="F262"/>
  <c r="F263"/>
  <c r="F264"/>
  <c r="F265"/>
  <c r="F266"/>
  <c r="F267"/>
  <c r="F268"/>
  <c r="F269"/>
  <c r="F270"/>
  <c r="F272"/>
  <c r="F273"/>
  <c r="F274"/>
  <c r="F275"/>
  <c r="F276"/>
  <c r="F277"/>
  <c r="G277"/>
  <c r="G278"/>
  <c r="G279"/>
  <c r="F280"/>
  <c r="G280"/>
  <c r="F282"/>
  <c r="G282"/>
  <c r="F283"/>
  <c r="G283"/>
  <c r="F284"/>
  <c r="G284"/>
  <c r="F285"/>
  <c r="G285"/>
  <c r="F286"/>
  <c r="G286"/>
  <c r="F289"/>
  <c r="F290"/>
  <c r="F291"/>
  <c r="G291"/>
  <c r="F292"/>
  <c r="F293"/>
  <c r="F295"/>
  <c r="F296"/>
  <c r="F297"/>
  <c r="F298"/>
  <c r="F299"/>
  <c r="F300"/>
  <c r="F301"/>
  <c r="G301"/>
  <c r="F302"/>
  <c r="G302"/>
  <c r="F303"/>
  <c r="G303"/>
  <c r="F304"/>
  <c r="G304"/>
  <c r="F305"/>
  <c r="G305"/>
  <c r="F306"/>
  <c r="F307"/>
  <c r="G307"/>
  <c r="F308"/>
  <c r="G308"/>
  <c r="F309"/>
  <c r="G309"/>
  <c r="F310"/>
  <c r="G310"/>
  <c r="F311"/>
  <c r="G311"/>
  <c r="F312"/>
  <c r="F313"/>
  <c r="F314"/>
  <c r="F315"/>
  <c r="F316"/>
  <c r="F318"/>
  <c r="F319"/>
  <c r="F320"/>
  <c r="F321"/>
  <c r="F322"/>
  <c r="F324"/>
  <c r="F325"/>
  <c r="F326"/>
  <c r="F328"/>
  <c r="F329"/>
  <c r="F330"/>
  <c r="F331"/>
  <c r="F332"/>
  <c r="F333"/>
  <c r="F335"/>
  <c r="F336"/>
  <c r="F338"/>
  <c r="F339"/>
  <c r="F340"/>
  <c r="F341"/>
  <c r="F342"/>
  <c r="F343"/>
  <c r="F344"/>
  <c r="F346"/>
  <c r="F347"/>
  <c r="F348"/>
  <c r="F349"/>
  <c r="F350"/>
  <c r="G350"/>
  <c r="F351"/>
  <c r="G351"/>
  <c r="F353"/>
  <c r="F354"/>
  <c r="F355"/>
  <c r="F356"/>
  <c r="F357"/>
  <c r="F358"/>
  <c r="F359"/>
  <c r="F360"/>
  <c r="G360"/>
  <c r="F361"/>
  <c r="G361"/>
  <c r="F362"/>
  <c r="F363"/>
  <c r="F364"/>
  <c r="F365"/>
  <c r="F366"/>
  <c r="F367"/>
  <c r="F368"/>
  <c r="F369"/>
  <c r="G369"/>
  <c r="F370"/>
  <c r="G370"/>
  <c r="F371"/>
  <c r="F372"/>
  <c r="F373"/>
  <c r="F374"/>
  <c r="F375"/>
  <c r="F376"/>
  <c r="F377"/>
  <c r="F378"/>
  <c r="G378"/>
  <c r="F379"/>
  <c r="G379"/>
  <c r="F380"/>
  <c r="F381"/>
  <c r="F382"/>
  <c r="F383"/>
  <c r="F384"/>
  <c r="F385"/>
  <c r="F386"/>
  <c r="F387"/>
  <c r="G387"/>
  <c r="F388"/>
  <c r="G388"/>
  <c r="F389"/>
  <c r="F390"/>
  <c r="F391"/>
  <c r="F392"/>
  <c r="F393"/>
  <c r="F394"/>
  <c r="F135"/>
  <c r="F13" i="74"/>
  <c r="F14"/>
  <c r="F15"/>
  <c r="F16"/>
  <c r="F17"/>
  <c r="F18"/>
  <c r="F19"/>
  <c r="F20"/>
  <c r="F21"/>
  <c r="F22"/>
  <c r="F25"/>
  <c r="F26"/>
  <c r="F27"/>
  <c r="F28"/>
  <c r="F29"/>
  <c r="F30"/>
  <c r="F31"/>
  <c r="F32"/>
  <c r="F33"/>
  <c r="F34"/>
  <c r="F35"/>
  <c r="F36"/>
  <c r="F37"/>
  <c r="F38"/>
  <c r="F41"/>
  <c r="F42"/>
  <c r="F43"/>
  <c r="F44"/>
  <c r="F46"/>
  <c r="F47"/>
  <c r="F48"/>
  <c r="F51"/>
  <c r="G51"/>
  <c r="F54"/>
  <c r="F55"/>
  <c r="F56"/>
  <c r="F59"/>
  <c r="F60"/>
  <c r="F61"/>
  <c r="F63"/>
  <c r="F64"/>
  <c r="F65"/>
  <c r="F66"/>
  <c r="F67"/>
  <c r="F69"/>
  <c r="F70"/>
  <c r="F71"/>
  <c r="F72"/>
  <c r="F73"/>
  <c r="F76"/>
  <c r="F77"/>
  <c r="F78"/>
  <c r="F79"/>
  <c r="F80"/>
  <c r="F81"/>
  <c r="F82"/>
  <c r="F83"/>
  <c r="F84"/>
  <c r="F85"/>
  <c r="F86"/>
  <c r="F87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10"/>
  <c r="F111"/>
  <c r="F112"/>
  <c r="F113"/>
  <c r="F114"/>
  <c r="F115"/>
  <c r="F116"/>
  <c r="F117"/>
  <c r="F118"/>
  <c r="H118" i="73"/>
  <c r="F119" i="74"/>
  <c r="F120"/>
  <c r="F121"/>
  <c r="F122"/>
  <c r="F123"/>
  <c r="F124"/>
  <c r="F126"/>
  <c r="F127"/>
  <c r="F128"/>
  <c r="F129"/>
  <c r="F130"/>
  <c r="F131"/>
  <c r="F133"/>
  <c r="F134"/>
  <c r="F135"/>
  <c r="F137"/>
  <c r="F138"/>
  <c r="F139"/>
  <c r="F140"/>
  <c r="F141"/>
  <c r="F143"/>
  <c r="F144"/>
  <c r="F145"/>
  <c r="F146"/>
  <c r="F148"/>
  <c r="F149"/>
  <c r="F150"/>
  <c r="F151"/>
  <c r="F152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80"/>
  <c r="F181"/>
  <c r="F182"/>
  <c r="F183"/>
  <c r="F184"/>
  <c r="F185"/>
  <c r="F186"/>
  <c r="F187"/>
  <c r="F188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2"/>
  <c r="F273"/>
  <c r="F274"/>
  <c r="F275"/>
  <c r="F276"/>
  <c r="G278"/>
  <c r="F279"/>
  <c r="G279"/>
  <c r="F280"/>
  <c r="G280"/>
  <c r="F281"/>
  <c r="H281" i="73"/>
  <c r="F282" i="74"/>
  <c r="G282"/>
  <c r="F283"/>
  <c r="G283"/>
  <c r="F284"/>
  <c r="G284"/>
  <c r="F285"/>
  <c r="G285"/>
  <c r="F286"/>
  <c r="G286"/>
  <c r="F288"/>
  <c r="F289"/>
  <c r="F290"/>
  <c r="F291"/>
  <c r="G291"/>
  <c r="F292"/>
  <c r="F293"/>
  <c r="F294"/>
  <c r="F295"/>
  <c r="F296"/>
  <c r="F297"/>
  <c r="F298"/>
  <c r="F299"/>
  <c r="F300"/>
  <c r="F301"/>
  <c r="G301"/>
  <c r="F302"/>
  <c r="G302"/>
  <c r="F303"/>
  <c r="G303"/>
  <c r="F304"/>
  <c r="G304"/>
  <c r="F305"/>
  <c r="G305"/>
  <c r="F306"/>
  <c r="F307"/>
  <c r="G307"/>
  <c r="F308"/>
  <c r="G308"/>
  <c r="F309"/>
  <c r="G309"/>
  <c r="F310"/>
  <c r="G310"/>
  <c r="F311"/>
  <c r="G311"/>
  <c r="F312"/>
  <c r="F313"/>
  <c r="F314"/>
  <c r="F315"/>
  <c r="F316"/>
  <c r="F317"/>
  <c r="F318"/>
  <c r="F320"/>
  <c r="F321"/>
  <c r="F322"/>
  <c r="F324"/>
  <c r="F325"/>
  <c r="F326"/>
  <c r="F328"/>
  <c r="F329"/>
  <c r="F330"/>
  <c r="F331"/>
  <c r="F332"/>
  <c r="F333"/>
  <c r="F335"/>
  <c r="F336"/>
  <c r="F337"/>
  <c r="F338"/>
  <c r="F339"/>
  <c r="F340"/>
  <c r="F341"/>
  <c r="F342"/>
  <c r="F343"/>
  <c r="F346"/>
  <c r="F347"/>
  <c r="F348"/>
  <c r="F349"/>
  <c r="F350"/>
  <c r="F351"/>
  <c r="F353"/>
  <c r="F354"/>
  <c r="F355"/>
  <c r="F356"/>
  <c r="F357"/>
  <c r="F358"/>
  <c r="F359"/>
  <c r="F360"/>
  <c r="G360"/>
  <c r="F361"/>
  <c r="G361"/>
  <c r="F362"/>
  <c r="F363"/>
  <c r="F364"/>
  <c r="F365"/>
  <c r="F366"/>
  <c r="F367"/>
  <c r="F368"/>
  <c r="F369"/>
  <c r="G369"/>
  <c r="F370"/>
  <c r="G370"/>
  <c r="F371"/>
  <c r="F372"/>
  <c r="F373"/>
  <c r="F374"/>
  <c r="F375"/>
  <c r="F376"/>
  <c r="F377"/>
  <c r="F378"/>
  <c r="G378"/>
  <c r="F379"/>
  <c r="G379"/>
  <c r="F380"/>
  <c r="F381"/>
  <c r="F382"/>
  <c r="F383"/>
  <c r="F384"/>
  <c r="F385"/>
  <c r="F386"/>
  <c r="F387"/>
  <c r="G387"/>
  <c r="F388"/>
  <c r="G388"/>
  <c r="F389"/>
  <c r="F390"/>
  <c r="F391"/>
  <c r="F392"/>
  <c r="F393"/>
  <c r="F394"/>
  <c r="F12"/>
  <c r="F11"/>
  <c r="G384" i="64"/>
  <c r="G369"/>
  <c r="G366"/>
  <c r="G374" i="81"/>
  <c r="G357"/>
  <c r="G277" i="66"/>
  <c r="G219"/>
  <c r="G274"/>
  <c r="G216"/>
  <c r="G212"/>
  <c r="G297" i="65"/>
  <c r="G286"/>
  <c r="G298"/>
  <c r="G283"/>
  <c r="G284"/>
  <c r="G381" i="64"/>
  <c r="G370"/>
  <c r="G367"/>
  <c r="G364"/>
  <c r="G382"/>
  <c r="G368"/>
  <c r="G365"/>
  <c r="G210" i="66"/>
  <c r="G360" i="81"/>
  <c r="G377"/>
  <c r="G394"/>
  <c r="G391"/>
  <c r="G354"/>
  <c r="G210" i="65"/>
  <c r="G211"/>
  <c r="G299"/>
  <c r="G296"/>
  <c r="G285"/>
  <c r="G282"/>
  <c r="G208"/>
  <c r="G212"/>
  <c r="G392" i="81"/>
  <c r="G378"/>
  <c r="G375"/>
  <c r="G372"/>
  <c r="G361"/>
  <c r="G358"/>
  <c r="G355"/>
  <c r="G308"/>
  <c r="G393"/>
  <c r="G390"/>
  <c r="G379"/>
  <c r="G376"/>
  <c r="G373"/>
  <c r="G359"/>
  <c r="G356"/>
  <c r="G386" i="64"/>
  <c r="G385"/>
  <c r="G383"/>
  <c r="F88" i="74"/>
  <c r="H88" i="73"/>
  <c r="F57" i="74"/>
  <c r="H57" i="73"/>
  <c r="G393" i="64"/>
  <c r="G391"/>
  <c r="G379"/>
  <c r="G377"/>
  <c r="G375"/>
  <c r="G373"/>
  <c r="G361"/>
  <c r="G359"/>
  <c r="G357"/>
  <c r="G355"/>
  <c r="G353"/>
  <c r="G351"/>
  <c r="G349"/>
  <c r="G347"/>
  <c r="G343"/>
  <c r="G341"/>
  <c r="G339"/>
  <c r="G335"/>
  <c r="G333"/>
  <c r="G331"/>
  <c r="G329"/>
  <c r="G325"/>
  <c r="G321"/>
  <c r="G319"/>
  <c r="G315"/>
  <c r="G313"/>
  <c r="G311"/>
  <c r="G280"/>
  <c r="G278"/>
  <c r="G394"/>
  <c r="G392"/>
  <c r="G390"/>
  <c r="G388"/>
  <c r="G387"/>
  <c r="G378"/>
  <c r="G376"/>
  <c r="G374"/>
  <c r="G372"/>
  <c r="G360"/>
  <c r="G358"/>
  <c r="G356"/>
  <c r="G354"/>
  <c r="G350"/>
  <c r="G348"/>
  <c r="G346"/>
  <c r="G344"/>
  <c r="G342"/>
  <c r="G340"/>
  <c r="G338"/>
  <c r="G336"/>
  <c r="G332"/>
  <c r="G330"/>
  <c r="G328"/>
  <c r="G326"/>
  <c r="G324"/>
  <c r="G322"/>
  <c r="G320"/>
  <c r="G318"/>
  <c r="G316"/>
  <c r="G312"/>
  <c r="G310"/>
  <c r="G308"/>
  <c r="G306"/>
  <c r="G304"/>
  <c r="G302"/>
  <c r="G300"/>
  <c r="G298"/>
  <c r="G296"/>
  <c r="G292"/>
  <c r="G290"/>
  <c r="G285"/>
  <c r="G283"/>
  <c r="G279"/>
  <c r="G277"/>
  <c r="G309"/>
  <c r="G307"/>
  <c r="G305"/>
  <c r="G303"/>
  <c r="G301"/>
  <c r="G299"/>
  <c r="G297"/>
  <c r="G295"/>
  <c r="G293"/>
  <c r="G291"/>
  <c r="G289"/>
  <c r="G286"/>
  <c r="G284"/>
  <c r="G282"/>
  <c r="G276"/>
  <c r="G275"/>
  <c r="G274"/>
  <c r="G273"/>
  <c r="G272"/>
  <c r="G270"/>
  <c r="G268"/>
  <c r="G266"/>
  <c r="G264"/>
  <c r="G262"/>
  <c r="G260"/>
  <c r="G258"/>
  <c r="G256"/>
  <c r="G254"/>
  <c r="G252"/>
  <c r="G250"/>
  <c r="G248"/>
  <c r="G246"/>
  <c r="G244"/>
  <c r="G242"/>
  <c r="G238"/>
  <c r="G236"/>
  <c r="G234"/>
  <c r="G232"/>
  <c r="G230"/>
  <c r="G228"/>
  <c r="G226"/>
  <c r="G225"/>
  <c r="G224"/>
  <c r="G223"/>
  <c r="G222"/>
  <c r="G221"/>
  <c r="G220"/>
  <c r="G219"/>
  <c r="G218"/>
  <c r="G217"/>
  <c r="G216"/>
  <c r="G215"/>
  <c r="G213"/>
  <c r="G212"/>
  <c r="G211"/>
  <c r="G210"/>
  <c r="G209"/>
  <c r="G207"/>
  <c r="G205"/>
  <c r="G203"/>
  <c r="G199"/>
  <c r="G195"/>
  <c r="G193"/>
  <c r="G191"/>
  <c r="G187"/>
  <c r="G185"/>
  <c r="G183"/>
  <c r="G181"/>
  <c r="G173"/>
  <c r="G171"/>
  <c r="G167"/>
  <c r="G165"/>
  <c r="G163"/>
  <c r="G161"/>
  <c r="G157"/>
  <c r="G155"/>
  <c r="G151"/>
  <c r="G149"/>
  <c r="G145"/>
  <c r="G143"/>
  <c r="G141"/>
  <c r="G139"/>
  <c r="G137"/>
  <c r="G135"/>
  <c r="G133"/>
  <c r="G131"/>
  <c r="G129"/>
  <c r="G127"/>
  <c r="G393" i="65"/>
  <c r="G387"/>
  <c r="G385"/>
  <c r="G383"/>
  <c r="G381"/>
  <c r="G379"/>
  <c r="G377"/>
  <c r="G375"/>
  <c r="G373"/>
  <c r="G369"/>
  <c r="G367"/>
  <c r="G365"/>
  <c r="G363"/>
  <c r="G361"/>
  <c r="G359"/>
  <c r="G357"/>
  <c r="G355"/>
  <c r="G353"/>
  <c r="G350"/>
  <c r="G348"/>
  <c r="G346"/>
  <c r="G343"/>
  <c r="G339"/>
  <c r="G336"/>
  <c r="G333"/>
  <c r="G331"/>
  <c r="G329"/>
  <c r="G326"/>
  <c r="G324"/>
  <c r="G321"/>
  <c r="G319"/>
  <c r="G316"/>
  <c r="G312"/>
  <c r="G310"/>
  <c r="G308"/>
  <c r="G306"/>
  <c r="G304"/>
  <c r="G302"/>
  <c r="G300"/>
  <c r="G292"/>
  <c r="G290"/>
  <c r="G280"/>
  <c r="G278"/>
  <c r="G276"/>
  <c r="G274"/>
  <c r="G272"/>
  <c r="G270"/>
  <c r="G268"/>
  <c r="G266"/>
  <c r="G264"/>
  <c r="G262"/>
  <c r="G260"/>
  <c r="G258"/>
  <c r="G256"/>
  <c r="G254"/>
  <c r="G252"/>
  <c r="G250"/>
  <c r="G248"/>
  <c r="G246"/>
  <c r="G244"/>
  <c r="G242"/>
  <c r="G238"/>
  <c r="G236"/>
  <c r="G234"/>
  <c r="G232"/>
  <c r="G230"/>
  <c r="G228"/>
  <c r="G226"/>
  <c r="G225"/>
  <c r="G224"/>
  <c r="G223"/>
  <c r="G222"/>
  <c r="G221"/>
  <c r="G220"/>
  <c r="G219"/>
  <c r="G218"/>
  <c r="G217"/>
  <c r="G216"/>
  <c r="G215"/>
  <c r="G213"/>
  <c r="G209"/>
  <c r="G206"/>
  <c r="G204"/>
  <c r="G200"/>
  <c r="G198"/>
  <c r="G196"/>
  <c r="G194"/>
  <c r="G192"/>
  <c r="G190"/>
  <c r="G188"/>
  <c r="G186"/>
  <c r="G184"/>
  <c r="G182"/>
  <c r="G180"/>
  <c r="G174"/>
  <c r="G172"/>
  <c r="G170"/>
  <c r="G168"/>
  <c r="G166"/>
  <c r="G164"/>
  <c r="G162"/>
  <c r="G160"/>
  <c r="G158"/>
  <c r="G156"/>
  <c r="G154"/>
  <c r="G151"/>
  <c r="G149"/>
  <c r="G145"/>
  <c r="G143"/>
  <c r="G140"/>
  <c r="G138"/>
  <c r="G134"/>
  <c r="G131"/>
  <c r="G129"/>
  <c r="G127"/>
  <c r="G123"/>
  <c r="G388" i="81"/>
  <c r="G386"/>
  <c r="G384"/>
  <c r="G382"/>
  <c r="G370"/>
  <c r="G368"/>
  <c r="G366"/>
  <c r="G364"/>
  <c r="G350"/>
  <c r="G348"/>
  <c r="G346"/>
  <c r="G344"/>
  <c r="G342"/>
  <c r="G340"/>
  <c r="G338"/>
  <c r="G336"/>
  <c r="G335"/>
  <c r="G333"/>
  <c r="G332"/>
  <c r="G331"/>
  <c r="G330"/>
  <c r="G329"/>
  <c r="G328"/>
  <c r="G326"/>
  <c r="G325"/>
  <c r="G324"/>
  <c r="G322"/>
  <c r="G321"/>
  <c r="G320"/>
  <c r="G319"/>
  <c r="G318"/>
  <c r="G316"/>
  <c r="G315"/>
  <c r="G313"/>
  <c r="G312"/>
  <c r="G311"/>
  <c r="G310"/>
  <c r="G309"/>
  <c r="G306"/>
  <c r="G304"/>
  <c r="G302"/>
  <c r="G300"/>
  <c r="G298"/>
  <c r="G296"/>
  <c r="G292"/>
  <c r="G290"/>
  <c r="G285"/>
  <c r="G283"/>
  <c r="G279"/>
  <c r="G277"/>
  <c r="G275"/>
  <c r="G273"/>
  <c r="G269"/>
  <c r="G267"/>
  <c r="G265"/>
  <c r="G263"/>
  <c r="G261"/>
  <c r="G257"/>
  <c r="G255"/>
  <c r="G253"/>
  <c r="G251"/>
  <c r="G249"/>
  <c r="G247"/>
  <c r="G245"/>
  <c r="G243"/>
  <c r="G241"/>
  <c r="G239"/>
  <c r="G237"/>
  <c r="G235"/>
  <c r="G233"/>
  <c r="G231"/>
  <c r="G229"/>
  <c r="G225"/>
  <c r="G223"/>
  <c r="G221"/>
  <c r="G219"/>
  <c r="G217"/>
  <c r="G215"/>
  <c r="G213"/>
  <c r="G211"/>
  <c r="G209"/>
  <c r="G207"/>
  <c r="G205"/>
  <c r="G203"/>
  <c r="G199"/>
  <c r="G195"/>
  <c r="G193"/>
  <c r="G191"/>
  <c r="G187"/>
  <c r="G185"/>
  <c r="G183"/>
  <c r="G181"/>
  <c r="G173"/>
  <c r="G171"/>
  <c r="G167"/>
  <c r="G165"/>
  <c r="G163"/>
  <c r="G161"/>
  <c r="G157"/>
  <c r="G155"/>
  <c r="G151"/>
  <c r="G149"/>
  <c r="G145"/>
  <c r="G143"/>
  <c r="G141"/>
  <c r="G139"/>
  <c r="G137"/>
  <c r="G135"/>
  <c r="G133"/>
  <c r="G131"/>
  <c r="G129"/>
  <c r="G127"/>
  <c r="G123"/>
  <c r="G121"/>
  <c r="G269" i="64"/>
  <c r="G267"/>
  <c r="G265"/>
  <c r="G263"/>
  <c r="G261"/>
  <c r="G257"/>
  <c r="G255"/>
  <c r="G253"/>
  <c r="G251"/>
  <c r="G249"/>
  <c r="G247"/>
  <c r="G245"/>
  <c r="G243"/>
  <c r="G241"/>
  <c r="G239"/>
  <c r="G237"/>
  <c r="G235"/>
  <c r="G233"/>
  <c r="G231"/>
  <c r="G229"/>
  <c r="G208"/>
  <c r="G206"/>
  <c r="G204"/>
  <c r="G200"/>
  <c r="G198"/>
  <c r="G196"/>
  <c r="G194"/>
  <c r="G192"/>
  <c r="G190"/>
  <c r="G188"/>
  <c r="G186"/>
  <c r="G184"/>
  <c r="G182"/>
  <c r="G180"/>
  <c r="G178"/>
  <c r="G174"/>
  <c r="G172"/>
  <c r="G170"/>
  <c r="G168"/>
  <c r="G166"/>
  <c r="G164"/>
  <c r="G162"/>
  <c r="G160"/>
  <c r="G158"/>
  <c r="G156"/>
  <c r="G154"/>
  <c r="G152"/>
  <c r="G150"/>
  <c r="G148"/>
  <c r="G146"/>
  <c r="G144"/>
  <c r="G140"/>
  <c r="G134"/>
  <c r="G130"/>
  <c r="G128"/>
  <c r="G126"/>
  <c r="G394" i="65"/>
  <c r="G392"/>
  <c r="G388"/>
  <c r="G386"/>
  <c r="G384"/>
  <c r="G382"/>
  <c r="G378"/>
  <c r="G376"/>
  <c r="G374"/>
  <c r="G372"/>
  <c r="G370"/>
  <c r="G368"/>
  <c r="G366"/>
  <c r="G364"/>
  <c r="G360"/>
  <c r="G358"/>
  <c r="G356"/>
  <c r="G354"/>
  <c r="G351"/>
  <c r="G349"/>
  <c r="G347"/>
  <c r="G344"/>
  <c r="G342"/>
  <c r="G340"/>
  <c r="G338"/>
  <c r="G335"/>
  <c r="G332"/>
  <c r="G330"/>
  <c r="G328"/>
  <c r="G325"/>
  <c r="G322"/>
  <c r="G320"/>
  <c r="G318"/>
  <c r="G315"/>
  <c r="G313"/>
  <c r="G311"/>
  <c r="G309"/>
  <c r="G307"/>
  <c r="G305"/>
  <c r="G303"/>
  <c r="G301"/>
  <c r="G295"/>
  <c r="G293"/>
  <c r="G291"/>
  <c r="G289"/>
  <c r="G279"/>
  <c r="G277"/>
  <c r="G275"/>
  <c r="G273"/>
  <c r="G269"/>
  <c r="G267"/>
  <c r="G265"/>
  <c r="G263"/>
  <c r="G261"/>
  <c r="G257"/>
  <c r="G255"/>
  <c r="G253"/>
  <c r="G251"/>
  <c r="G249"/>
  <c r="G247"/>
  <c r="G245"/>
  <c r="G243"/>
  <c r="G241"/>
  <c r="G239"/>
  <c r="G237"/>
  <c r="G235"/>
  <c r="G233"/>
  <c r="G231"/>
  <c r="G229"/>
  <c r="G207"/>
  <c r="G205"/>
  <c r="G203"/>
  <c r="G199"/>
  <c r="G195"/>
  <c r="G193"/>
  <c r="G191"/>
  <c r="G187"/>
  <c r="G185"/>
  <c r="G183"/>
  <c r="G181"/>
  <c r="G178"/>
  <c r="G173"/>
  <c r="G171"/>
  <c r="G167"/>
  <c r="G165"/>
  <c r="G163"/>
  <c r="G161"/>
  <c r="G157"/>
  <c r="G155"/>
  <c r="G152"/>
  <c r="G150"/>
  <c r="G148"/>
  <c r="G146"/>
  <c r="G144"/>
  <c r="G141"/>
  <c r="G139"/>
  <c r="G137"/>
  <c r="G135"/>
  <c r="G133"/>
  <c r="G130"/>
  <c r="G128"/>
  <c r="G126"/>
  <c r="G124"/>
  <c r="G280" i="66"/>
  <c r="G225"/>
  <c r="G222"/>
  <c r="G387" i="81"/>
  <c r="G385"/>
  <c r="G383"/>
  <c r="G381"/>
  <c r="G369"/>
  <c r="G367"/>
  <c r="G365"/>
  <c r="G363"/>
  <c r="G353"/>
  <c r="G351"/>
  <c r="G349"/>
  <c r="G347"/>
  <c r="G343"/>
  <c r="G341"/>
  <c r="G339"/>
  <c r="G305"/>
  <c r="G303"/>
  <c r="G301"/>
  <c r="G299"/>
  <c r="G297"/>
  <c r="G295"/>
  <c r="G293"/>
  <c r="G291"/>
  <c r="G289"/>
  <c r="G286"/>
  <c r="G284"/>
  <c r="G282"/>
  <c r="G280"/>
  <c r="G278"/>
  <c r="G276"/>
  <c r="G274"/>
  <c r="G272"/>
  <c r="G270"/>
  <c r="G268"/>
  <c r="G266"/>
  <c r="G264"/>
  <c r="G262"/>
  <c r="G260"/>
  <c r="G258"/>
  <c r="G256"/>
  <c r="G254"/>
  <c r="G252"/>
  <c r="G250"/>
  <c r="G248"/>
  <c r="G246"/>
  <c r="G244"/>
  <c r="G242"/>
  <c r="G238"/>
  <c r="G236"/>
  <c r="G234"/>
  <c r="G232"/>
  <c r="G230"/>
  <c r="G228"/>
  <c r="G226"/>
  <c r="G224"/>
  <c r="G222"/>
  <c r="G220"/>
  <c r="G218"/>
  <c r="G216"/>
  <c r="G212"/>
  <c r="G210"/>
  <c r="G208"/>
  <c r="G206"/>
  <c r="G204"/>
  <c r="G200"/>
  <c r="G198"/>
  <c r="G196"/>
  <c r="G194"/>
  <c r="G192"/>
  <c r="G190"/>
  <c r="G188"/>
  <c r="G186"/>
  <c r="G184"/>
  <c r="G182"/>
  <c r="G180"/>
  <c r="G178"/>
  <c r="G174"/>
  <c r="G172"/>
  <c r="G170"/>
  <c r="G168"/>
  <c r="G166"/>
  <c r="G164"/>
  <c r="G162"/>
  <c r="G160"/>
  <c r="G158"/>
  <c r="G156"/>
  <c r="G154"/>
  <c r="G152"/>
  <c r="G150"/>
  <c r="G148"/>
  <c r="G146"/>
  <c r="G144"/>
  <c r="G140"/>
  <c r="G138"/>
  <c r="G134"/>
  <c r="G130"/>
  <c r="G128"/>
  <c r="G126"/>
  <c r="G124"/>
  <c r="G122"/>
  <c r="G390" i="66"/>
  <c r="G384"/>
  <c r="G377"/>
  <c r="G365"/>
  <c r="G359"/>
  <c r="G353"/>
  <c r="G347"/>
  <c r="G341"/>
  <c r="G335"/>
  <c r="G329"/>
  <c r="G311"/>
  <c r="G305"/>
  <c r="G299"/>
  <c r="G293"/>
  <c r="G286"/>
  <c r="G265"/>
  <c r="G253"/>
  <c r="G247"/>
  <c r="G241"/>
  <c r="G235"/>
  <c r="G229"/>
  <c r="G204"/>
  <c r="G198"/>
  <c r="G192"/>
  <c r="G186"/>
  <c r="G180"/>
  <c r="G174"/>
  <c r="G168"/>
  <c r="G162"/>
  <c r="G156"/>
  <c r="G150"/>
  <c r="G144"/>
  <c r="G138"/>
  <c r="G126"/>
  <c r="G391"/>
  <c r="G385"/>
  <c r="G378"/>
  <c r="G372"/>
  <c r="G366"/>
  <c r="G360"/>
  <c r="G354"/>
  <c r="G348"/>
  <c r="G342"/>
  <c r="G336"/>
  <c r="G330"/>
  <c r="G324"/>
  <c r="G318"/>
  <c r="G312"/>
  <c r="G306"/>
  <c r="G300"/>
  <c r="G266"/>
  <c r="G260"/>
  <c r="G254"/>
  <c r="G248"/>
  <c r="G242"/>
  <c r="G236"/>
  <c r="G230"/>
  <c r="G205"/>
  <c r="G199"/>
  <c r="G193"/>
  <c r="G187"/>
  <c r="G181"/>
  <c r="G163"/>
  <c r="G157"/>
  <c r="G151"/>
  <c r="G145"/>
  <c r="G139"/>
  <c r="G133"/>
  <c r="G127"/>
  <c r="G392"/>
  <c r="G386"/>
  <c r="G379"/>
  <c r="G373"/>
  <c r="G367"/>
  <c r="G361"/>
  <c r="G355"/>
  <c r="G349"/>
  <c r="G343"/>
  <c r="G331"/>
  <c r="G325"/>
  <c r="G319"/>
  <c r="G313"/>
  <c r="G307"/>
  <c r="G301"/>
  <c r="G295"/>
  <c r="G289"/>
  <c r="G282"/>
  <c r="G267"/>
  <c r="G261"/>
  <c r="G255"/>
  <c r="G249"/>
  <c r="G243"/>
  <c r="G237"/>
  <c r="G231"/>
  <c r="G206"/>
  <c r="G200"/>
  <c r="G194"/>
  <c r="G188"/>
  <c r="G182"/>
  <c r="G170"/>
  <c r="G164"/>
  <c r="G158"/>
  <c r="G152"/>
  <c r="G146"/>
  <c r="G140"/>
  <c r="G134"/>
  <c r="G128"/>
  <c r="G278"/>
  <c r="G275"/>
  <c r="G272"/>
  <c r="G393"/>
  <c r="G387"/>
  <c r="G381"/>
  <c r="G374"/>
  <c r="G368"/>
  <c r="G356"/>
  <c r="G350"/>
  <c r="G344"/>
  <c r="G338"/>
  <c r="G332"/>
  <c r="G326"/>
  <c r="G320"/>
  <c r="G308"/>
  <c r="G302"/>
  <c r="G296"/>
  <c r="G290"/>
  <c r="G283"/>
  <c r="G268"/>
  <c r="G262"/>
  <c r="G256"/>
  <c r="G250"/>
  <c r="G244"/>
  <c r="G238"/>
  <c r="G232"/>
  <c r="G207"/>
  <c r="G195"/>
  <c r="G183"/>
  <c r="G171"/>
  <c r="G165"/>
  <c r="G141"/>
  <c r="G135"/>
  <c r="G129"/>
  <c r="G226"/>
  <c r="G223"/>
  <c r="G220"/>
  <c r="G217"/>
  <c r="G211"/>
  <c r="G394"/>
  <c r="G388"/>
  <c r="G382"/>
  <c r="G375"/>
  <c r="G369"/>
  <c r="G363"/>
  <c r="G357"/>
  <c r="G351"/>
  <c r="G339"/>
  <c r="G333"/>
  <c r="G321"/>
  <c r="G315"/>
  <c r="G309"/>
  <c r="G303"/>
  <c r="G297"/>
  <c r="G291"/>
  <c r="G284"/>
  <c r="G269"/>
  <c r="G263"/>
  <c r="G257"/>
  <c r="G251"/>
  <c r="G245"/>
  <c r="G239"/>
  <c r="G233"/>
  <c r="G208"/>
  <c r="G196"/>
  <c r="G190"/>
  <c r="G184"/>
  <c r="G178"/>
  <c r="G172"/>
  <c r="G166"/>
  <c r="G160"/>
  <c r="G154"/>
  <c r="G148"/>
  <c r="G130"/>
  <c r="G279"/>
  <c r="G276"/>
  <c r="G273"/>
  <c r="G383"/>
  <c r="G376"/>
  <c r="G370"/>
  <c r="G364"/>
  <c r="G358"/>
  <c r="G346"/>
  <c r="G340"/>
  <c r="G328"/>
  <c r="G322"/>
  <c r="G316"/>
  <c r="G310"/>
  <c r="G304"/>
  <c r="G298"/>
  <c r="G292"/>
  <c r="G285"/>
  <c r="G270"/>
  <c r="G264"/>
  <c r="G258"/>
  <c r="G252"/>
  <c r="G246"/>
  <c r="G234"/>
  <c r="G228"/>
  <c r="G209"/>
  <c r="G203"/>
  <c r="G191"/>
  <c r="G185"/>
  <c r="G173"/>
  <c r="G167"/>
  <c r="G161"/>
  <c r="G155"/>
  <c r="G149"/>
  <c r="G143"/>
  <c r="G137"/>
  <c r="G131"/>
  <c r="G224"/>
  <c r="G221"/>
  <c r="G218"/>
  <c r="G215"/>
  <c r="G203" i="56"/>
  <c r="F202"/>
  <c r="F201"/>
  <c r="V201" i="73"/>
  <c r="F256" i="48"/>
  <c r="G256"/>
  <c r="F257"/>
  <c r="G257"/>
  <c r="F256" i="79"/>
  <c r="G256"/>
  <c r="F257"/>
  <c r="G257"/>
  <c r="F258"/>
  <c r="F256" i="58"/>
  <c r="G256"/>
  <c r="F257"/>
  <c r="G257"/>
  <c r="F256" i="47"/>
  <c r="G256"/>
  <c r="F257"/>
  <c r="G257"/>
  <c r="F256" i="46"/>
  <c r="G256"/>
  <c r="F257"/>
  <c r="G257"/>
  <c r="F257" i="45"/>
  <c r="G257"/>
  <c r="I256" i="73"/>
  <c r="G257" i="74"/>
  <c r="G256"/>
  <c r="O256" i="73"/>
  <c r="P256"/>
  <c r="Q256"/>
  <c r="R256"/>
  <c r="S256"/>
  <c r="T256"/>
  <c r="U256"/>
  <c r="V256"/>
  <c r="W256"/>
  <c r="X256"/>
  <c r="Y256"/>
  <c r="AA256"/>
  <c r="AB256"/>
  <c r="AC256"/>
  <c r="AD256"/>
  <c r="AE256"/>
  <c r="AF256"/>
  <c r="AG256"/>
  <c r="AH256"/>
  <c r="AI256"/>
  <c r="AJ256"/>
  <c r="AK256"/>
  <c r="AL256"/>
  <c r="AM256"/>
  <c r="AN256"/>
  <c r="H256"/>
  <c r="E256"/>
  <c r="F300" i="58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K256" i="73"/>
  <c r="N256"/>
  <c r="M256"/>
  <c r="Z256"/>
  <c r="G202" i="56"/>
  <c r="G256" i="44"/>
  <c r="E242" i="46"/>
  <c r="E242" i="45"/>
  <c r="F178" i="58"/>
  <c r="F180"/>
  <c r="F181"/>
  <c r="F182"/>
  <c r="F183"/>
  <c r="F184"/>
  <c r="F185"/>
  <c r="F186"/>
  <c r="F177"/>
  <c r="F178" i="79"/>
  <c r="F180"/>
  <c r="F181"/>
  <c r="F182"/>
  <c r="F183"/>
  <c r="F184"/>
  <c r="F185"/>
  <c r="F186"/>
  <c r="F177"/>
  <c r="F178" i="48"/>
  <c r="F180"/>
  <c r="F181"/>
  <c r="F182"/>
  <c r="F183"/>
  <c r="F184"/>
  <c r="F185"/>
  <c r="F186"/>
  <c r="F178" i="47"/>
  <c r="G178"/>
  <c r="F180"/>
  <c r="G180"/>
  <c r="F181"/>
  <c r="G181"/>
  <c r="F182"/>
  <c r="G182"/>
  <c r="F183"/>
  <c r="G183"/>
  <c r="F184"/>
  <c r="G184"/>
  <c r="F185"/>
  <c r="G185"/>
  <c r="F186"/>
  <c r="G186"/>
  <c r="F177"/>
  <c r="F181" i="46"/>
  <c r="F182"/>
  <c r="F183"/>
  <c r="F184"/>
  <c r="F185"/>
  <c r="F186"/>
  <c r="F180"/>
  <c r="F179" i="48"/>
  <c r="F179" i="47"/>
  <c r="G179"/>
  <c r="F177" i="46"/>
  <c r="K177" i="73"/>
  <c r="F178" i="46"/>
  <c r="E181"/>
  <c r="E182"/>
  <c r="E183"/>
  <c r="E184"/>
  <c r="E185"/>
  <c r="E186"/>
  <c r="E180"/>
  <c r="E179" i="74"/>
  <c r="I179"/>
  <c r="J179"/>
  <c r="K179"/>
  <c r="L179"/>
  <c r="N179"/>
  <c r="O179"/>
  <c r="P179"/>
  <c r="Q179"/>
  <c r="R179"/>
  <c r="S179"/>
  <c r="H179"/>
  <c r="F179"/>
  <c r="H179" i="73"/>
  <c r="N179" i="81"/>
  <c r="N176"/>
  <c r="F176"/>
  <c r="Q179" i="60"/>
  <c r="Q176"/>
  <c r="F176"/>
  <c r="F176" i="54"/>
  <c r="F179"/>
  <c r="G179"/>
  <c r="F179" i="55"/>
  <c r="G179"/>
  <c r="F176" i="59"/>
  <c r="F179"/>
  <c r="G179"/>
  <c r="F179" i="58"/>
  <c r="F176"/>
  <c r="F176" i="61"/>
  <c r="F179"/>
  <c r="F176" i="63"/>
  <c r="F179"/>
  <c r="F176" i="64"/>
  <c r="F179"/>
  <c r="F176" i="82"/>
  <c r="F179"/>
  <c r="F176" i="72"/>
  <c r="F179"/>
  <c r="F179" i="46"/>
  <c r="F179" i="79"/>
  <c r="F176" i="51"/>
  <c r="F179"/>
  <c r="G179"/>
  <c r="F176" i="52"/>
  <c r="F179"/>
  <c r="F179" i="53"/>
  <c r="G179"/>
  <c r="F176" i="56"/>
  <c r="F179"/>
  <c r="F176" i="57"/>
  <c r="F179"/>
  <c r="F176" i="62"/>
  <c r="F179"/>
  <c r="G179"/>
  <c r="F179" i="60"/>
  <c r="G179"/>
  <c r="F176" i="66"/>
  <c r="F179"/>
  <c r="F179" i="81"/>
  <c r="F176" i="67"/>
  <c r="F179"/>
  <c r="F176" i="68"/>
  <c r="F179"/>
  <c r="F176" i="69"/>
  <c r="F179"/>
  <c r="F176" i="70"/>
  <c r="F179"/>
  <c r="F179" i="44"/>
  <c r="F176" i="49"/>
  <c r="F179"/>
  <c r="F176" i="50"/>
  <c r="F179"/>
  <c r="G179"/>
  <c r="F176" i="65"/>
  <c r="F179"/>
  <c r="F176" i="71"/>
  <c r="F179"/>
  <c r="E354" i="51"/>
  <c r="G354"/>
  <c r="E354" i="46"/>
  <c r="E354" i="49"/>
  <c r="G354"/>
  <c r="E354" i="74"/>
  <c r="E362" i="66"/>
  <c r="G362"/>
  <c r="E362" i="48"/>
  <c r="G362"/>
  <c r="F175" i="55"/>
  <c r="F176"/>
  <c r="E106" i="73"/>
  <c r="E103" i="81"/>
  <c r="E100" i="73"/>
  <c r="E102"/>
  <c r="E104"/>
  <c r="E105"/>
  <c r="E107"/>
  <c r="E108"/>
  <c r="AL50"/>
  <c r="AL51"/>
  <c r="AL63"/>
  <c r="AL64"/>
  <c r="AL111"/>
  <c r="AL115"/>
  <c r="AL118"/>
  <c r="AL131"/>
  <c r="AL143"/>
  <c r="AL175"/>
  <c r="AL195"/>
  <c r="AL196"/>
  <c r="AL233"/>
  <c r="AL234"/>
  <c r="AL246"/>
  <c r="AL247"/>
  <c r="AL248"/>
  <c r="AL257"/>
  <c r="AL265"/>
  <c r="AL277"/>
  <c r="AL300"/>
  <c r="AL301"/>
  <c r="AL302"/>
  <c r="AL303"/>
  <c r="AL304"/>
  <c r="AL305"/>
  <c r="AL306"/>
  <c r="AL307"/>
  <c r="AL308"/>
  <c r="AL309"/>
  <c r="AL310"/>
  <c r="AL311"/>
  <c r="AL312"/>
  <c r="AL313"/>
  <c r="AL333"/>
  <c r="AL343"/>
  <c r="AL344"/>
  <c r="AL358"/>
  <c r="AL359"/>
  <c r="AL360"/>
  <c r="AL361"/>
  <c r="AL368"/>
  <c r="AL369"/>
  <c r="AL370"/>
  <c r="AL377"/>
  <c r="AL378"/>
  <c r="AL379"/>
  <c r="AL386"/>
  <c r="AL387"/>
  <c r="AL388"/>
  <c r="AG63"/>
  <c r="AG64"/>
  <c r="AG111"/>
  <c r="AG115"/>
  <c r="AG118"/>
  <c r="AG131"/>
  <c r="AG143"/>
  <c r="AG175"/>
  <c r="AG195"/>
  <c r="AG196"/>
  <c r="AG233"/>
  <c r="AG234"/>
  <c r="AG246"/>
  <c r="AG247"/>
  <c r="AG248"/>
  <c r="AG257"/>
  <c r="AG265"/>
  <c r="AG277"/>
  <c r="AG300"/>
  <c r="AG301"/>
  <c r="AG302"/>
  <c r="AG303"/>
  <c r="AG304"/>
  <c r="AG305"/>
  <c r="AG306"/>
  <c r="AG307"/>
  <c r="AG308"/>
  <c r="AG309"/>
  <c r="AG310"/>
  <c r="AG311"/>
  <c r="AG312"/>
  <c r="AG313"/>
  <c r="AG333"/>
  <c r="AG343"/>
  <c r="AG344"/>
  <c r="AG358"/>
  <c r="AG359"/>
  <c r="AG360"/>
  <c r="AG361"/>
  <c r="AG368"/>
  <c r="AG369"/>
  <c r="AG370"/>
  <c r="AG377"/>
  <c r="AG378"/>
  <c r="AG379"/>
  <c r="AG386"/>
  <c r="AG387"/>
  <c r="AG388"/>
  <c r="AG50"/>
  <c r="AG51"/>
  <c r="E109" i="61"/>
  <c r="E109" i="45"/>
  <c r="E74" i="54"/>
  <c r="F77" i="45"/>
  <c r="F76"/>
  <c r="G76"/>
  <c r="F56" i="44"/>
  <c r="F80"/>
  <c r="G80"/>
  <c r="AE387" i="73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H50"/>
  <c r="AI50"/>
  <c r="AJ50"/>
  <c r="AK50"/>
  <c r="AM50"/>
  <c r="AN50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H51"/>
  <c r="AI51"/>
  <c r="AJ51"/>
  <c r="AK51"/>
  <c r="AM51"/>
  <c r="AN51"/>
  <c r="H63"/>
  <c r="I63"/>
  <c r="J63"/>
  <c r="K63"/>
  <c r="L63"/>
  <c r="M63"/>
  <c r="N63"/>
  <c r="O63"/>
  <c r="P63"/>
  <c r="Q63"/>
  <c r="R63"/>
  <c r="S63"/>
  <c r="T63"/>
  <c r="V63"/>
  <c r="W63"/>
  <c r="X63"/>
  <c r="Y63"/>
  <c r="Z63"/>
  <c r="AA63"/>
  <c r="AB63"/>
  <c r="AC63"/>
  <c r="AD63"/>
  <c r="AE63"/>
  <c r="AF63"/>
  <c r="AH63"/>
  <c r="AI63"/>
  <c r="AJ63"/>
  <c r="AK63"/>
  <c r="AN63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H64"/>
  <c r="AI64"/>
  <c r="AJ64"/>
  <c r="AK64"/>
  <c r="AM64"/>
  <c r="AN64"/>
  <c r="J77"/>
  <c r="I80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AE111"/>
  <c r="AF111"/>
  <c r="AH111"/>
  <c r="AI111"/>
  <c r="AJ111"/>
  <c r="AK111"/>
  <c r="AM111"/>
  <c r="AN111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H115"/>
  <c r="AI115"/>
  <c r="AJ115"/>
  <c r="AK115"/>
  <c r="AM115"/>
  <c r="AN115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AE118"/>
  <c r="AF118"/>
  <c r="AH118"/>
  <c r="AI118"/>
  <c r="AJ118"/>
  <c r="AK118"/>
  <c r="AM118"/>
  <c r="AN118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H131"/>
  <c r="AI131"/>
  <c r="AJ131"/>
  <c r="AK131"/>
  <c r="AM131"/>
  <c r="AN131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AE143"/>
  <c r="AF143"/>
  <c r="AH143"/>
  <c r="AI143"/>
  <c r="AJ143"/>
  <c r="AK143"/>
  <c r="AM143"/>
  <c r="AN143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H175"/>
  <c r="AI175"/>
  <c r="AJ175"/>
  <c r="AK175"/>
  <c r="AM175"/>
  <c r="AN17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AE195"/>
  <c r="AF195"/>
  <c r="AH195"/>
  <c r="AI195"/>
  <c r="AJ195"/>
  <c r="AK195"/>
  <c r="AM195"/>
  <c r="AN195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AE196"/>
  <c r="AF196"/>
  <c r="AH196"/>
  <c r="AI196"/>
  <c r="AJ196"/>
  <c r="AK196"/>
  <c r="AM196"/>
  <c r="AN196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AE233"/>
  <c r="AF233"/>
  <c r="AH233"/>
  <c r="AI233"/>
  <c r="AJ233"/>
  <c r="AK233"/>
  <c r="AM233"/>
  <c r="AN233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AE234"/>
  <c r="AF234"/>
  <c r="AH234"/>
  <c r="AI234"/>
  <c r="AJ234"/>
  <c r="AK234"/>
  <c r="AM234"/>
  <c r="AN234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AE246"/>
  <c r="AF246"/>
  <c r="AH246"/>
  <c r="AI246"/>
  <c r="AJ246"/>
  <c r="AK246"/>
  <c r="AM246"/>
  <c r="AN246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AE247"/>
  <c r="AF247"/>
  <c r="AH247"/>
  <c r="AI247"/>
  <c r="AJ247"/>
  <c r="AK247"/>
  <c r="AM247"/>
  <c r="AN247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AE248"/>
  <c r="AF248"/>
  <c r="AH248"/>
  <c r="AI248"/>
  <c r="AJ248"/>
  <c r="AK248"/>
  <c r="AM248"/>
  <c r="AN248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AE257"/>
  <c r="AF257"/>
  <c r="AH257"/>
  <c r="AI257"/>
  <c r="AJ257"/>
  <c r="AK257"/>
  <c r="AM257"/>
  <c r="AN257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AE265"/>
  <c r="AF265"/>
  <c r="AH265"/>
  <c r="AI265"/>
  <c r="AJ265"/>
  <c r="AK265"/>
  <c r="AM265"/>
  <c r="AN265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AE277"/>
  <c r="AF277"/>
  <c r="AH277"/>
  <c r="AI277"/>
  <c r="AJ277"/>
  <c r="AK277"/>
  <c r="AM277"/>
  <c r="AN277"/>
  <c r="J287"/>
  <c r="K287"/>
  <c r="L287"/>
  <c r="M287"/>
  <c r="Z287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AE300"/>
  <c r="AF300"/>
  <c r="AH300"/>
  <c r="AI300"/>
  <c r="AJ300"/>
  <c r="AK300"/>
  <c r="AM300"/>
  <c r="AN300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AE301"/>
  <c r="AF301"/>
  <c r="AH301"/>
  <c r="AI301"/>
  <c r="AJ301"/>
  <c r="AK301"/>
  <c r="AM301"/>
  <c r="AN301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AE302"/>
  <c r="AF302"/>
  <c r="AH302"/>
  <c r="AI302"/>
  <c r="AJ302"/>
  <c r="AK302"/>
  <c r="AM302"/>
  <c r="AN302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AE303"/>
  <c r="AF303"/>
  <c r="AH303"/>
  <c r="AI303"/>
  <c r="AJ303"/>
  <c r="AK303"/>
  <c r="AM303"/>
  <c r="AN303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AE304"/>
  <c r="AF304"/>
  <c r="AH304"/>
  <c r="AI304"/>
  <c r="AJ304"/>
  <c r="AK304"/>
  <c r="AM304"/>
  <c r="AN304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AE305"/>
  <c r="AF305"/>
  <c r="AH305"/>
  <c r="AI305"/>
  <c r="AJ305"/>
  <c r="AK305"/>
  <c r="AM305"/>
  <c r="AN305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AE306"/>
  <c r="AF306"/>
  <c r="AH306"/>
  <c r="AI306"/>
  <c r="AJ306"/>
  <c r="AK306"/>
  <c r="AM306"/>
  <c r="AN306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AE307"/>
  <c r="AF307"/>
  <c r="AH307"/>
  <c r="AI307"/>
  <c r="AJ307"/>
  <c r="AK307"/>
  <c r="AM307"/>
  <c r="AN307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AE308"/>
  <c r="AF308"/>
  <c r="AH308"/>
  <c r="AI308"/>
  <c r="AJ308"/>
  <c r="AK308"/>
  <c r="AM308"/>
  <c r="AN308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AE309"/>
  <c r="AF309"/>
  <c r="AH309"/>
  <c r="AI309"/>
  <c r="AJ309"/>
  <c r="AK309"/>
  <c r="AM309"/>
  <c r="AN309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AE310"/>
  <c r="AF310"/>
  <c r="AH310"/>
  <c r="AI310"/>
  <c r="AJ310"/>
  <c r="AK310"/>
  <c r="AM310"/>
  <c r="AN310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AE311"/>
  <c r="AF311"/>
  <c r="AH311"/>
  <c r="AI311"/>
  <c r="AJ311"/>
  <c r="AK311"/>
  <c r="AM311"/>
  <c r="AN311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AE312"/>
  <c r="AF312"/>
  <c r="AH312"/>
  <c r="AI312"/>
  <c r="AJ312"/>
  <c r="AK312"/>
  <c r="AM312"/>
  <c r="AN312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AE313"/>
  <c r="AF313"/>
  <c r="AH313"/>
  <c r="AI313"/>
  <c r="AJ313"/>
  <c r="AK313"/>
  <c r="AM313"/>
  <c r="AN31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AE333"/>
  <c r="AF333"/>
  <c r="AH333"/>
  <c r="AI333"/>
  <c r="AJ333"/>
  <c r="AK333"/>
  <c r="AM333"/>
  <c r="AN33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AE343"/>
  <c r="AF343"/>
  <c r="AH343"/>
  <c r="AI343"/>
  <c r="AJ343"/>
  <c r="AK343"/>
  <c r="AM343"/>
  <c r="AN343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AE344"/>
  <c r="AF344"/>
  <c r="AH344"/>
  <c r="AI344"/>
  <c r="AJ344"/>
  <c r="AK344"/>
  <c r="AM344"/>
  <c r="AN344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AE358"/>
  <c r="AF358"/>
  <c r="AH358"/>
  <c r="AI358"/>
  <c r="AJ358"/>
  <c r="AK358"/>
  <c r="AM358"/>
  <c r="AN358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AE359"/>
  <c r="AF359"/>
  <c r="AH359"/>
  <c r="AI359"/>
  <c r="AJ359"/>
  <c r="AK359"/>
  <c r="AM359"/>
  <c r="AN359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AE360"/>
  <c r="AF360"/>
  <c r="AH360"/>
  <c r="AI360"/>
  <c r="AJ360"/>
  <c r="AK360"/>
  <c r="AM360"/>
  <c r="AN360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AE361"/>
  <c r="AF361"/>
  <c r="AH361"/>
  <c r="AI361"/>
  <c r="AJ361"/>
  <c r="AK361"/>
  <c r="AM361"/>
  <c r="AN361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AE368"/>
  <c r="AF368"/>
  <c r="AH368"/>
  <c r="AI368"/>
  <c r="AJ368"/>
  <c r="AK368"/>
  <c r="AM368"/>
  <c r="AN368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AE369"/>
  <c r="AF369"/>
  <c r="AH369"/>
  <c r="AI369"/>
  <c r="AJ369"/>
  <c r="AK369"/>
  <c r="AM369"/>
  <c r="AN369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AE370"/>
  <c r="AF370"/>
  <c r="AH370"/>
  <c r="AI370"/>
  <c r="AJ370"/>
  <c r="AK370"/>
  <c r="AM370"/>
  <c r="AN370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AE377"/>
  <c r="AF377"/>
  <c r="AH377"/>
  <c r="AI377"/>
  <c r="AJ377"/>
  <c r="AK377"/>
  <c r="AM377"/>
  <c r="AN377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AE378"/>
  <c r="AF378"/>
  <c r="AH378"/>
  <c r="AI378"/>
  <c r="AJ378"/>
  <c r="AK378"/>
  <c r="AM378"/>
  <c r="AN378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AE379"/>
  <c r="AF379"/>
  <c r="AH379"/>
  <c r="AI379"/>
  <c r="AJ379"/>
  <c r="AK379"/>
  <c r="AM379"/>
  <c r="AN379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AE386"/>
  <c r="AF386"/>
  <c r="AH386"/>
  <c r="AI386"/>
  <c r="AJ386"/>
  <c r="AK386"/>
  <c r="AM386"/>
  <c r="AN386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AF387"/>
  <c r="AH387"/>
  <c r="AI387"/>
  <c r="AJ387"/>
  <c r="AK387"/>
  <c r="AM387"/>
  <c r="AN387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AE388"/>
  <c r="AF388"/>
  <c r="AH388"/>
  <c r="AI388"/>
  <c r="AJ388"/>
  <c r="AK388"/>
  <c r="AM388"/>
  <c r="AN388"/>
  <c r="AL9"/>
  <c r="Z9"/>
  <c r="E315"/>
  <c r="E316"/>
  <c r="E318"/>
  <c r="E319"/>
  <c r="E320"/>
  <c r="E321"/>
  <c r="E322"/>
  <c r="E324"/>
  <c r="E325"/>
  <c r="E326"/>
  <c r="E328"/>
  <c r="E329"/>
  <c r="E330"/>
  <c r="E331"/>
  <c r="E332"/>
  <c r="E333"/>
  <c r="E335"/>
  <c r="E336"/>
  <c r="E338"/>
  <c r="E339"/>
  <c r="E340"/>
  <c r="E341"/>
  <c r="E342"/>
  <c r="E343"/>
  <c r="E346"/>
  <c r="E347"/>
  <c r="E348"/>
  <c r="E349"/>
  <c r="E350"/>
  <c r="E351"/>
  <c r="E353"/>
  <c r="E354"/>
  <c r="E355"/>
  <c r="E356"/>
  <c r="E357"/>
  <c r="E358"/>
  <c r="E359"/>
  <c r="E360"/>
  <c r="E361"/>
  <c r="E364"/>
  <c r="E365"/>
  <c r="E366"/>
  <c r="E367"/>
  <c r="E368"/>
  <c r="E369"/>
  <c r="E370"/>
  <c r="E372"/>
  <c r="E373"/>
  <c r="E374"/>
  <c r="E375"/>
  <c r="E376"/>
  <c r="E377"/>
  <c r="E378"/>
  <c r="E379"/>
  <c r="E381"/>
  <c r="E382"/>
  <c r="E383"/>
  <c r="E384"/>
  <c r="E385"/>
  <c r="E386"/>
  <c r="E387"/>
  <c r="E388"/>
  <c r="E390"/>
  <c r="E391"/>
  <c r="E392"/>
  <c r="E393"/>
  <c r="E394"/>
  <c r="E312"/>
  <c r="E313"/>
  <c r="E249"/>
  <c r="E250"/>
  <c r="E251"/>
  <c r="E252"/>
  <c r="E253"/>
  <c r="E254"/>
  <c r="E255"/>
  <c r="E257"/>
  <c r="G257"/>
  <c r="E258"/>
  <c r="E260"/>
  <c r="E262"/>
  <c r="E263"/>
  <c r="E264"/>
  <c r="E265"/>
  <c r="E266"/>
  <c r="E267"/>
  <c r="E268"/>
  <c r="E269"/>
  <c r="E270"/>
  <c r="E272"/>
  <c r="E273"/>
  <c r="E274"/>
  <c r="E275"/>
  <c r="E276"/>
  <c r="E277"/>
  <c r="E278"/>
  <c r="E279"/>
  <c r="E280"/>
  <c r="E282"/>
  <c r="E283"/>
  <c r="E284"/>
  <c r="E285"/>
  <c r="E286"/>
  <c r="E287"/>
  <c r="E289"/>
  <c r="E290"/>
  <c r="E291"/>
  <c r="E292"/>
  <c r="E293"/>
  <c r="E295"/>
  <c r="E296"/>
  <c r="E297"/>
  <c r="E298"/>
  <c r="E299"/>
  <c r="E301"/>
  <c r="E302"/>
  <c r="E303"/>
  <c r="E304"/>
  <c r="E305"/>
  <c r="E307"/>
  <c r="E308"/>
  <c r="E309"/>
  <c r="E310"/>
  <c r="E311"/>
  <c r="E195"/>
  <c r="E196"/>
  <c r="E198"/>
  <c r="E199"/>
  <c r="E200"/>
  <c r="E203"/>
  <c r="E204"/>
  <c r="E205"/>
  <c r="E206"/>
  <c r="E207"/>
  <c r="E208"/>
  <c r="E209"/>
  <c r="E210"/>
  <c r="E211"/>
  <c r="E212"/>
  <c r="E213"/>
  <c r="E215"/>
  <c r="E216"/>
  <c r="E217"/>
  <c r="E218"/>
  <c r="E219"/>
  <c r="E220"/>
  <c r="E221"/>
  <c r="E222"/>
  <c r="E223"/>
  <c r="E224"/>
  <c r="E225"/>
  <c r="E226"/>
  <c r="E228"/>
  <c r="E229"/>
  <c r="E230"/>
  <c r="E231"/>
  <c r="E232"/>
  <c r="E233"/>
  <c r="E234"/>
  <c r="E235"/>
  <c r="E236"/>
  <c r="E237"/>
  <c r="E238"/>
  <c r="E239"/>
  <c r="E241"/>
  <c r="E242"/>
  <c r="E243"/>
  <c r="E244"/>
  <c r="E245"/>
  <c r="E246"/>
  <c r="E247"/>
  <c r="E248"/>
  <c r="E173"/>
  <c r="E174"/>
  <c r="E178"/>
  <c r="E180"/>
  <c r="E181"/>
  <c r="E182"/>
  <c r="E183"/>
  <c r="E184"/>
  <c r="E185"/>
  <c r="E186"/>
  <c r="E187"/>
  <c r="E188"/>
  <c r="E190"/>
  <c r="E191"/>
  <c r="E192"/>
  <c r="E193"/>
  <c r="E194"/>
  <c r="E118"/>
  <c r="E119"/>
  <c r="E120"/>
  <c r="E121"/>
  <c r="E122"/>
  <c r="E123"/>
  <c r="E124"/>
  <c r="E126"/>
  <c r="E127"/>
  <c r="E128"/>
  <c r="E129"/>
  <c r="E130"/>
  <c r="E131"/>
  <c r="E133"/>
  <c r="E134"/>
  <c r="E135"/>
  <c r="E137"/>
  <c r="E138"/>
  <c r="E139"/>
  <c r="E140"/>
  <c r="E141"/>
  <c r="E143"/>
  <c r="E144"/>
  <c r="E145"/>
  <c r="E146"/>
  <c r="E148"/>
  <c r="E149"/>
  <c r="E150"/>
  <c r="E151"/>
  <c r="E152"/>
  <c r="E154"/>
  <c r="E155"/>
  <c r="E156"/>
  <c r="E157"/>
  <c r="E158"/>
  <c r="E160"/>
  <c r="E161"/>
  <c r="E162"/>
  <c r="E163"/>
  <c r="E164"/>
  <c r="E165"/>
  <c r="E166"/>
  <c r="E167"/>
  <c r="E168"/>
  <c r="E170"/>
  <c r="E171"/>
  <c r="E172"/>
  <c r="E85"/>
  <c r="E87"/>
  <c r="E89"/>
  <c r="E90"/>
  <c r="E91"/>
  <c r="E92"/>
  <c r="E93"/>
  <c r="E94"/>
  <c r="E95"/>
  <c r="E96"/>
  <c r="E97"/>
  <c r="E98"/>
  <c r="E99"/>
  <c r="E110"/>
  <c r="E111"/>
  <c r="E112"/>
  <c r="E113"/>
  <c r="E114"/>
  <c r="E115"/>
  <c r="E116"/>
  <c r="E117"/>
  <c r="E65"/>
  <c r="E67"/>
  <c r="E69"/>
  <c r="E70"/>
  <c r="E71"/>
  <c r="E72"/>
  <c r="E73"/>
  <c r="E75"/>
  <c r="E77"/>
  <c r="E79"/>
  <c r="E81"/>
  <c r="E82"/>
  <c r="E83"/>
  <c r="E84"/>
  <c r="E47"/>
  <c r="E48"/>
  <c r="E49"/>
  <c r="E50"/>
  <c r="E51"/>
  <c r="E52"/>
  <c r="E53"/>
  <c r="E54"/>
  <c r="E55"/>
  <c r="E56"/>
  <c r="E58"/>
  <c r="E59"/>
  <c r="E60"/>
  <c r="E61"/>
  <c r="E62"/>
  <c r="E63"/>
  <c r="E64"/>
  <c r="E24"/>
  <c r="E25"/>
  <c r="E26"/>
  <c r="E27"/>
  <c r="E28"/>
  <c r="E29"/>
  <c r="E30"/>
  <c r="E31"/>
  <c r="E32"/>
  <c r="E33"/>
  <c r="E34"/>
  <c r="E35"/>
  <c r="E36"/>
  <c r="E37"/>
  <c r="E38"/>
  <c r="E40"/>
  <c r="E41"/>
  <c r="E42"/>
  <c r="E43"/>
  <c r="E44"/>
  <c r="E45"/>
  <c r="E46"/>
  <c r="E13"/>
  <c r="E14"/>
  <c r="E15"/>
  <c r="E16"/>
  <c r="E17"/>
  <c r="E18"/>
  <c r="E19"/>
  <c r="E20"/>
  <c r="E21"/>
  <c r="E22"/>
  <c r="E12"/>
  <c r="N9"/>
  <c r="H393"/>
  <c r="H392"/>
  <c r="H391"/>
  <c r="E389" i="74"/>
  <c r="G385"/>
  <c r="H385" i="73"/>
  <c r="G384" i="74"/>
  <c r="G383"/>
  <c r="H383" i="73"/>
  <c r="G382" i="74"/>
  <c r="H381" i="73"/>
  <c r="E380" i="74"/>
  <c r="H376" i="73"/>
  <c r="H375"/>
  <c r="H374"/>
  <c r="G372" i="74"/>
  <c r="H372" i="73"/>
  <c r="E371" i="74"/>
  <c r="G366"/>
  <c r="G365"/>
  <c r="H366" i="73"/>
  <c r="H365"/>
  <c r="H364"/>
  <c r="E362" i="74"/>
  <c r="H356" i="73"/>
  <c r="E352" i="74"/>
  <c r="H351" i="73"/>
  <c r="H350"/>
  <c r="H348"/>
  <c r="H346"/>
  <c r="S345" i="74"/>
  <c r="R345"/>
  <c r="Q345"/>
  <c r="P345"/>
  <c r="O345"/>
  <c r="N345"/>
  <c r="L345"/>
  <c r="K345"/>
  <c r="J345"/>
  <c r="I345"/>
  <c r="H345"/>
  <c r="E345"/>
  <c r="G341"/>
  <c r="H341" i="73"/>
  <c r="H339"/>
  <c r="E337" i="74"/>
  <c r="H336" i="73"/>
  <c r="S334" i="74"/>
  <c r="R334"/>
  <c r="Q334"/>
  <c r="P334"/>
  <c r="O334"/>
  <c r="N334"/>
  <c r="L334"/>
  <c r="K334"/>
  <c r="J334"/>
  <c r="I334"/>
  <c r="H334"/>
  <c r="E334"/>
  <c r="G331"/>
  <c r="H331" i="73"/>
  <c r="H329"/>
  <c r="S327" i="74"/>
  <c r="R327"/>
  <c r="Q327"/>
  <c r="P327"/>
  <c r="O327"/>
  <c r="N327"/>
  <c r="L327"/>
  <c r="K327"/>
  <c r="J327"/>
  <c r="I327"/>
  <c r="E327"/>
  <c r="H326" i="73"/>
  <c r="H325"/>
  <c r="H324"/>
  <c r="S323" i="74"/>
  <c r="R323"/>
  <c r="Q323"/>
  <c r="P323"/>
  <c r="O323"/>
  <c r="N323"/>
  <c r="L323"/>
  <c r="K323"/>
  <c r="I323"/>
  <c r="H323"/>
  <c r="E323"/>
  <c r="H322" i="73"/>
  <c r="G318" i="74"/>
  <c r="H318" i="73"/>
  <c r="E317" i="74"/>
  <c r="H316" i="73"/>
  <c r="G315" i="74"/>
  <c r="E314"/>
  <c r="H298" i="73"/>
  <c r="E294" i="74"/>
  <c r="H291" i="73"/>
  <c r="G289" i="74"/>
  <c r="E288"/>
  <c r="S287"/>
  <c r="R287"/>
  <c r="O287"/>
  <c r="N287"/>
  <c r="K287"/>
  <c r="J287"/>
  <c r="H286" i="73"/>
  <c r="H285"/>
  <c r="H284"/>
  <c r="H283"/>
  <c r="H282"/>
  <c r="E281" i="74"/>
  <c r="H280" i="73"/>
  <c r="H279"/>
  <c r="H278"/>
  <c r="H276"/>
  <c r="G272" i="74"/>
  <c r="H272" i="73"/>
  <c r="F271" i="74"/>
  <c r="E271"/>
  <c r="H267" i="73"/>
  <c r="G264" i="74"/>
  <c r="H264" i="73"/>
  <c r="H262"/>
  <c r="E259" i="74"/>
  <c r="H258" i="73"/>
  <c r="H254"/>
  <c r="H252"/>
  <c r="H245"/>
  <c r="H243"/>
  <c r="H241"/>
  <c r="E240" i="74"/>
  <c r="H238" i="73"/>
  <c r="H236"/>
  <c r="H230"/>
  <c r="H228"/>
  <c r="F227" i="74"/>
  <c r="E227"/>
  <c r="G226"/>
  <c r="H226" i="73"/>
  <c r="H222"/>
  <c r="H220"/>
  <c r="H218"/>
  <c r="H214"/>
  <c r="E214" i="74"/>
  <c r="G213"/>
  <c r="H213" i="73"/>
  <c r="H209"/>
  <c r="H207"/>
  <c r="H205"/>
  <c r="H202"/>
  <c r="E202" i="74"/>
  <c r="H201" i="73"/>
  <c r="G200" i="74"/>
  <c r="H200" i="73"/>
  <c r="H197"/>
  <c r="E197" i="74"/>
  <c r="G192"/>
  <c r="H192" i="73"/>
  <c r="H190"/>
  <c r="E189" i="74"/>
  <c r="H187" i="73"/>
  <c r="H185"/>
  <c r="H183"/>
  <c r="H177"/>
  <c r="E177" i="74"/>
  <c r="G174"/>
  <c r="H174" i="73"/>
  <c r="H172"/>
  <c r="E169" i="74"/>
  <c r="H168" i="73"/>
  <c r="H166"/>
  <c r="H164"/>
  <c r="H160"/>
  <c r="E159" i="74"/>
  <c r="H155" i="73"/>
  <c r="S153" i="74"/>
  <c r="R153"/>
  <c r="Q153"/>
  <c r="P153"/>
  <c r="O153"/>
  <c r="N153"/>
  <c r="L153"/>
  <c r="K153"/>
  <c r="J153"/>
  <c r="I153"/>
  <c r="H153"/>
  <c r="F153"/>
  <c r="E153"/>
  <c r="H149" i="73"/>
  <c r="F147" i="74"/>
  <c r="E147"/>
  <c r="H146" i="73"/>
  <c r="G144" i="74"/>
  <c r="H144" i="73"/>
  <c r="S142" i="74"/>
  <c r="R142"/>
  <c r="Q142"/>
  <c r="P142"/>
  <c r="O142"/>
  <c r="N142"/>
  <c r="L142"/>
  <c r="K142"/>
  <c r="J142"/>
  <c r="I142"/>
  <c r="H142"/>
  <c r="E142"/>
  <c r="D142"/>
  <c r="H140" i="73"/>
  <c r="G138" i="74"/>
  <c r="H138" i="73"/>
  <c r="S136" i="74"/>
  <c r="R136"/>
  <c r="Q136"/>
  <c r="P136"/>
  <c r="O136"/>
  <c r="N136"/>
  <c r="L136"/>
  <c r="K136"/>
  <c r="J136"/>
  <c r="I136"/>
  <c r="E136"/>
  <c r="H134" i="73"/>
  <c r="S132" i="74"/>
  <c r="R132"/>
  <c r="Q132"/>
  <c r="P132"/>
  <c r="O132"/>
  <c r="N132"/>
  <c r="L132"/>
  <c r="K132"/>
  <c r="J132"/>
  <c r="I132"/>
  <c r="H132"/>
  <c r="F132"/>
  <c r="E132"/>
  <c r="H130" i="73"/>
  <c r="H129"/>
  <c r="H128"/>
  <c r="H126"/>
  <c r="S125" i="74"/>
  <c r="R125"/>
  <c r="Q125"/>
  <c r="P125"/>
  <c r="O125"/>
  <c r="N125"/>
  <c r="L125"/>
  <c r="K125"/>
  <c r="J125"/>
  <c r="I125"/>
  <c r="E125"/>
  <c r="H124" i="73"/>
  <c r="H123"/>
  <c r="H120"/>
  <c r="G117" i="74"/>
  <c r="H117" i="73"/>
  <c r="H114"/>
  <c r="H113"/>
  <c r="H112"/>
  <c r="G110" i="74"/>
  <c r="S109"/>
  <c r="R109"/>
  <c r="Q109"/>
  <c r="P109"/>
  <c r="O109"/>
  <c r="N109"/>
  <c r="L109"/>
  <c r="K109"/>
  <c r="J109"/>
  <c r="I109"/>
  <c r="H109"/>
  <c r="F109"/>
  <c r="G108"/>
  <c r="H108" i="73"/>
  <c r="H106"/>
  <c r="H104"/>
  <c r="H103"/>
  <c r="E103" i="74"/>
  <c r="H102" i="73"/>
  <c r="H100"/>
  <c r="H96"/>
  <c r="H94"/>
  <c r="G92" i="74"/>
  <c r="H92" i="73"/>
  <c r="H89"/>
  <c r="H86"/>
  <c r="G85" i="74"/>
  <c r="H84" i="73"/>
  <c r="H83"/>
  <c r="G82" i="74"/>
  <c r="H81" i="73"/>
  <c r="H80"/>
  <c r="H79"/>
  <c r="H78"/>
  <c r="G77" i="74"/>
  <c r="H76" i="73"/>
  <c r="S75" i="74"/>
  <c r="R75"/>
  <c r="Q75"/>
  <c r="P75"/>
  <c r="O75"/>
  <c r="N75"/>
  <c r="L75"/>
  <c r="K75"/>
  <c r="J75"/>
  <c r="I75"/>
  <c r="F75"/>
  <c r="H74"/>
  <c r="P74"/>
  <c r="L74"/>
  <c r="H73" i="73"/>
  <c r="H69"/>
  <c r="S68" i="74"/>
  <c r="R68"/>
  <c r="Q68"/>
  <c r="P68"/>
  <c r="O68"/>
  <c r="N68"/>
  <c r="L68"/>
  <c r="K68"/>
  <c r="J68"/>
  <c r="I68"/>
  <c r="E68"/>
  <c r="H67" i="73"/>
  <c r="G64" i="74"/>
  <c r="G63"/>
  <c r="S57"/>
  <c r="R57"/>
  <c r="Q57"/>
  <c r="P57"/>
  <c r="O57"/>
  <c r="N57"/>
  <c r="L57"/>
  <c r="K57"/>
  <c r="J57"/>
  <c r="I57"/>
  <c r="H56" i="73"/>
  <c r="S39" i="74"/>
  <c r="R39"/>
  <c r="Q39"/>
  <c r="P39"/>
  <c r="O39"/>
  <c r="N39"/>
  <c r="L39"/>
  <c r="K39"/>
  <c r="J39"/>
  <c r="I39"/>
  <c r="H37" i="73"/>
  <c r="G33" i="74"/>
  <c r="H33" i="73"/>
  <c r="H31"/>
  <c r="H29"/>
  <c r="G25" i="74"/>
  <c r="H25" i="73"/>
  <c r="S23" i="74"/>
  <c r="R23"/>
  <c r="Q23"/>
  <c r="P23"/>
  <c r="O23"/>
  <c r="N23"/>
  <c r="L23"/>
  <c r="K23"/>
  <c r="J23"/>
  <c r="I23"/>
  <c r="G12"/>
  <c r="S11"/>
  <c r="R11"/>
  <c r="Q11"/>
  <c r="P11"/>
  <c r="O11"/>
  <c r="N11"/>
  <c r="L11"/>
  <c r="K11"/>
  <c r="K10"/>
  <c r="J11"/>
  <c r="I11"/>
  <c r="F9"/>
  <c r="AN392" i="73"/>
  <c r="E389" i="71"/>
  <c r="G389"/>
  <c r="AN385" i="73"/>
  <c r="AN384"/>
  <c r="AN383"/>
  <c r="AN381"/>
  <c r="E380" i="71"/>
  <c r="G380"/>
  <c r="AN374" i="73"/>
  <c r="AN372"/>
  <c r="E371" i="71"/>
  <c r="G371"/>
  <c r="AN366" i="73"/>
  <c r="AN365"/>
  <c r="AN364"/>
  <c r="E362" i="71"/>
  <c r="G362"/>
  <c r="E352"/>
  <c r="AN351" i="73"/>
  <c r="AN350"/>
  <c r="AN348"/>
  <c r="F345" i="71"/>
  <c r="E345"/>
  <c r="E337"/>
  <c r="AN335" i="73"/>
  <c r="F334" i="71"/>
  <c r="E334"/>
  <c r="AN332" i="73"/>
  <c r="AN331"/>
  <c r="AN330"/>
  <c r="AN329"/>
  <c r="AN328"/>
  <c r="F327" i="71"/>
  <c r="G327"/>
  <c r="E327"/>
  <c r="F323"/>
  <c r="G323"/>
  <c r="E323"/>
  <c r="AN322" i="73"/>
  <c r="AN321"/>
  <c r="AN320"/>
  <c r="AN319"/>
  <c r="AN318"/>
  <c r="E317" i="71"/>
  <c r="E314"/>
  <c r="G314"/>
  <c r="F294"/>
  <c r="G294"/>
  <c r="E294"/>
  <c r="AN293" i="73"/>
  <c r="AN292"/>
  <c r="AN291"/>
  <c r="E288" i="71"/>
  <c r="G288"/>
  <c r="AN286" i="73"/>
  <c r="AN285"/>
  <c r="AN284"/>
  <c r="AN283"/>
  <c r="AN282"/>
  <c r="AN281"/>
  <c r="E281" i="71"/>
  <c r="G281"/>
  <c r="AN280" i="73"/>
  <c r="AN279"/>
  <c r="AN278"/>
  <c r="F271" i="71"/>
  <c r="G271"/>
  <c r="E271"/>
  <c r="AN270" i="73"/>
  <c r="AN268"/>
  <c r="AN266"/>
  <c r="AN263"/>
  <c r="AN261"/>
  <c r="E259" i="71"/>
  <c r="E240"/>
  <c r="AN239" i="73"/>
  <c r="AN238"/>
  <c r="AN237"/>
  <c r="AN236"/>
  <c r="AN235"/>
  <c r="AN232"/>
  <c r="AN231"/>
  <c r="AN230"/>
  <c r="AN229"/>
  <c r="AN228"/>
  <c r="E227" i="71"/>
  <c r="E214"/>
  <c r="G214"/>
  <c r="AN212" i="73"/>
  <c r="AN210"/>
  <c r="AN208"/>
  <c r="AN206"/>
  <c r="AN204"/>
  <c r="AN202"/>
  <c r="E202" i="71"/>
  <c r="G202"/>
  <c r="AN201" i="73"/>
  <c r="AN200"/>
  <c r="AN198"/>
  <c r="E197" i="71"/>
  <c r="G197"/>
  <c r="AN190" i="73"/>
  <c r="F189" i="71"/>
  <c r="G189"/>
  <c r="E189"/>
  <c r="AN188" i="73"/>
  <c r="AN187"/>
  <c r="AN186"/>
  <c r="AN185"/>
  <c r="AN184"/>
  <c r="AN183"/>
  <c r="AN182"/>
  <c r="AN181"/>
  <c r="AN180"/>
  <c r="AN179"/>
  <c r="E179" i="71"/>
  <c r="G179"/>
  <c r="AN177" i="73"/>
  <c r="E177" i="71"/>
  <c r="AN174" i="73"/>
  <c r="AN173"/>
  <c r="AN172"/>
  <c r="AN171"/>
  <c r="AN170"/>
  <c r="F169" i="71"/>
  <c r="G169"/>
  <c r="E169"/>
  <c r="AN166" i="73"/>
  <c r="E159" i="71"/>
  <c r="AN158" i="73"/>
  <c r="AN157"/>
  <c r="AN156"/>
  <c r="AN155"/>
  <c r="AN154"/>
  <c r="F153" i="71"/>
  <c r="G153"/>
  <c r="E153"/>
  <c r="F147"/>
  <c r="G147"/>
  <c r="E147"/>
  <c r="AN146" i="73"/>
  <c r="AN144"/>
  <c r="F142" i="71"/>
  <c r="G142"/>
  <c r="E142"/>
  <c r="D142"/>
  <c r="AN140" i="73"/>
  <c r="AN138"/>
  <c r="F136" i="71"/>
  <c r="G136"/>
  <c r="E136"/>
  <c r="E132"/>
  <c r="AN130" i="73"/>
  <c r="AN129"/>
  <c r="AN128"/>
  <c r="AN126"/>
  <c r="F125" i="71"/>
  <c r="E125"/>
  <c r="G125"/>
  <c r="AN123" i="73"/>
  <c r="F122" i="71"/>
  <c r="F121"/>
  <c r="AN121" i="73"/>
  <c r="F120" i="71"/>
  <c r="F119"/>
  <c r="AN119" i="73"/>
  <c r="F117" i="71"/>
  <c r="F116"/>
  <c r="AN116" i="73"/>
  <c r="F114" i="71"/>
  <c r="AN114" i="73"/>
  <c r="F113" i="71"/>
  <c r="F112"/>
  <c r="AN112" i="73"/>
  <c r="F110" i="71"/>
  <c r="AN110" i="73"/>
  <c r="E109" i="71"/>
  <c r="F108"/>
  <c r="F107"/>
  <c r="F106"/>
  <c r="F105"/>
  <c r="F104"/>
  <c r="F103"/>
  <c r="AN103" i="73"/>
  <c r="E103" i="71"/>
  <c r="F102"/>
  <c r="AN102" i="73"/>
  <c r="F101" i="71"/>
  <c r="F100"/>
  <c r="AN100" i="73"/>
  <c r="F99" i="71"/>
  <c r="F98"/>
  <c r="AN98" i="73"/>
  <c r="F97" i="71"/>
  <c r="F96"/>
  <c r="AN96" i="73"/>
  <c r="F95" i="71"/>
  <c r="F94"/>
  <c r="AN94" i="73"/>
  <c r="F93" i="71"/>
  <c r="F92"/>
  <c r="AN92" i="73"/>
  <c r="F91" i="71"/>
  <c r="F90"/>
  <c r="AN90" i="73"/>
  <c r="F89" i="71"/>
  <c r="F87"/>
  <c r="F86"/>
  <c r="AN86" i="73"/>
  <c r="F85" i="71"/>
  <c r="F84"/>
  <c r="G84"/>
  <c r="F83"/>
  <c r="AN83" i="73"/>
  <c r="F82" i="71"/>
  <c r="G82"/>
  <c r="F81"/>
  <c r="AN81" i="73"/>
  <c r="F80" i="71"/>
  <c r="AN80" i="73"/>
  <c r="F79" i="71"/>
  <c r="AN79" i="73"/>
  <c r="F78" i="71"/>
  <c r="AN78" i="73"/>
  <c r="F77" i="71"/>
  <c r="AN77" i="73"/>
  <c r="AN76"/>
  <c r="F73" i="71"/>
  <c r="AN73" i="73"/>
  <c r="F72" i="71"/>
  <c r="F71"/>
  <c r="AN71" i="73"/>
  <c r="F70" i="71"/>
  <c r="F69"/>
  <c r="AN69" i="73"/>
  <c r="E68" i="71"/>
  <c r="F67"/>
  <c r="F66"/>
  <c r="F65"/>
  <c r="AN65" i="73"/>
  <c r="G64" i="71"/>
  <c r="G63"/>
  <c r="F62"/>
  <c r="AN62" i="73"/>
  <c r="F61" i="71"/>
  <c r="AN61" i="73"/>
  <c r="F60" i="71"/>
  <c r="AN60" i="73"/>
  <c r="F59" i="71"/>
  <c r="AN59" i="73"/>
  <c r="F58" i="71"/>
  <c r="E57"/>
  <c r="F56"/>
  <c r="AN56" i="73"/>
  <c r="F55" i="71"/>
  <c r="F54"/>
  <c r="AN54" i="73"/>
  <c r="F53" i="71"/>
  <c r="F52"/>
  <c r="G48"/>
  <c r="AN48" i="73"/>
  <c r="AN46"/>
  <c r="AN44"/>
  <c r="AN42"/>
  <c r="G40" i="71"/>
  <c r="AN40" i="73"/>
  <c r="F38" i="71"/>
  <c r="F37"/>
  <c r="F36"/>
  <c r="F35"/>
  <c r="F34"/>
  <c r="F33"/>
  <c r="F32"/>
  <c r="F31"/>
  <c r="F30"/>
  <c r="F29"/>
  <c r="F28"/>
  <c r="F27"/>
  <c r="F26"/>
  <c r="F25"/>
  <c r="F24"/>
  <c r="F22"/>
  <c r="AN22" i="73"/>
  <c r="F21" i="71"/>
  <c r="F20"/>
  <c r="AN20" i="73"/>
  <c r="F19" i="71"/>
  <c r="F18"/>
  <c r="AN18" i="73"/>
  <c r="F17" i="71"/>
  <c r="F16"/>
  <c r="AN16" i="73"/>
  <c r="F15" i="71"/>
  <c r="F14"/>
  <c r="AN14" i="73"/>
  <c r="F13" i="71"/>
  <c r="F12"/>
  <c r="G12"/>
  <c r="E11"/>
  <c r="F9"/>
  <c r="AM392" i="73"/>
  <c r="E389" i="72"/>
  <c r="G389"/>
  <c r="AM385" i="73"/>
  <c r="AM384"/>
  <c r="AM383"/>
  <c r="AM381"/>
  <c r="E380" i="72"/>
  <c r="G380"/>
  <c r="AM374" i="73"/>
  <c r="AM372"/>
  <c r="E371" i="72"/>
  <c r="G371"/>
  <c r="AM366" i="73"/>
  <c r="AM365"/>
  <c r="AM364"/>
  <c r="E362" i="72"/>
  <c r="G362"/>
  <c r="F352"/>
  <c r="G352"/>
  <c r="E352"/>
  <c r="AM351" i="73"/>
  <c r="AM350"/>
  <c r="AM348"/>
  <c r="F345" i="72"/>
  <c r="E345"/>
  <c r="F337"/>
  <c r="G337"/>
  <c r="E337"/>
  <c r="AM335" i="73"/>
  <c r="F334" i="72"/>
  <c r="G334"/>
  <c r="E334"/>
  <c r="AM332" i="73"/>
  <c r="AM331"/>
  <c r="AM330"/>
  <c r="AM329"/>
  <c r="AM328"/>
  <c r="F327" i="72"/>
  <c r="G327"/>
  <c r="E327"/>
  <c r="E323"/>
  <c r="G323"/>
  <c r="AM322" i="73"/>
  <c r="AM321"/>
  <c r="AM320"/>
  <c r="AM319"/>
  <c r="AM318"/>
  <c r="E317" i="72"/>
  <c r="E314"/>
  <c r="G314"/>
  <c r="F294"/>
  <c r="G294"/>
  <c r="E294"/>
  <c r="AM293" i="73"/>
  <c r="AM292"/>
  <c r="AM291"/>
  <c r="E288" i="72"/>
  <c r="G288"/>
  <c r="AM286" i="73"/>
  <c r="AM285"/>
  <c r="AM284"/>
  <c r="AM283"/>
  <c r="AM282"/>
  <c r="AM281"/>
  <c r="E281" i="72"/>
  <c r="G281"/>
  <c r="AM280" i="73"/>
  <c r="AM279"/>
  <c r="AM278"/>
  <c r="F271" i="72"/>
  <c r="G271"/>
  <c r="E271"/>
  <c r="AM270" i="73"/>
  <c r="AM268"/>
  <c r="AM266"/>
  <c r="AM263"/>
  <c r="AM261"/>
  <c r="F259" i="72"/>
  <c r="E259"/>
  <c r="F240"/>
  <c r="E240"/>
  <c r="AM239" i="73"/>
  <c r="AM238"/>
  <c r="AM237"/>
  <c r="AM236"/>
  <c r="AM235"/>
  <c r="AM232"/>
  <c r="AM231"/>
  <c r="AM230"/>
  <c r="AM229"/>
  <c r="AM228"/>
  <c r="F227" i="72"/>
  <c r="E227"/>
  <c r="E214"/>
  <c r="G214"/>
  <c r="AM212" i="73"/>
  <c r="AM210"/>
  <c r="AM208"/>
  <c r="AM206"/>
  <c r="AM204"/>
  <c r="AM202"/>
  <c r="E202" i="72"/>
  <c r="G202"/>
  <c r="AM201" i="73"/>
  <c r="AM200"/>
  <c r="AM198"/>
  <c r="E197" i="72"/>
  <c r="G197"/>
  <c r="AM190" i="73"/>
  <c r="F189" i="72"/>
  <c r="G189"/>
  <c r="E189"/>
  <c r="AM188" i="73"/>
  <c r="AM187"/>
  <c r="AM186"/>
  <c r="AM185"/>
  <c r="AM184"/>
  <c r="AM183"/>
  <c r="AM182"/>
  <c r="AM181"/>
  <c r="AM180"/>
  <c r="AM179"/>
  <c r="E179" i="72"/>
  <c r="G179"/>
  <c r="AM177" i="73"/>
  <c r="E177" i="72"/>
  <c r="G177"/>
  <c r="AM173" i="73"/>
  <c r="AM171"/>
  <c r="F169" i="72"/>
  <c r="E169"/>
  <c r="AM166" i="73"/>
  <c r="F159" i="72"/>
  <c r="G159"/>
  <c r="E159"/>
  <c r="AM157" i="73"/>
  <c r="AM155"/>
  <c r="E153" i="72"/>
  <c r="F147"/>
  <c r="G147"/>
  <c r="E147"/>
  <c r="AM146" i="73"/>
  <c r="AM145"/>
  <c r="AM144"/>
  <c r="F142" i="72"/>
  <c r="E142"/>
  <c r="D142"/>
  <c r="AM141" i="73"/>
  <c r="AM140"/>
  <c r="AM139"/>
  <c r="AM138"/>
  <c r="AM137"/>
  <c r="F136" i="72"/>
  <c r="G136"/>
  <c r="E136"/>
  <c r="E132"/>
  <c r="AM130" i="73"/>
  <c r="AM129"/>
  <c r="AM128"/>
  <c r="AM126"/>
  <c r="F125" i="72"/>
  <c r="G125"/>
  <c r="E125"/>
  <c r="F124"/>
  <c r="F123"/>
  <c r="AM123" i="73"/>
  <c r="F122" i="72"/>
  <c r="AM122" i="73"/>
  <c r="F121" i="72"/>
  <c r="AM121" i="73"/>
  <c r="F120" i="72"/>
  <c r="AM120" i="73"/>
  <c r="F119" i="72"/>
  <c r="AM119" i="73"/>
  <c r="F117" i="72"/>
  <c r="AM117" i="73"/>
  <c r="F116" i="72"/>
  <c r="AM116" i="73"/>
  <c r="F114" i="72"/>
  <c r="AM114" i="73"/>
  <c r="F113" i="72"/>
  <c r="F112"/>
  <c r="AM112" i="73"/>
  <c r="F110" i="72"/>
  <c r="AM110" i="73"/>
  <c r="E109" i="72"/>
  <c r="F108"/>
  <c r="F107"/>
  <c r="F106"/>
  <c r="F105"/>
  <c r="F104"/>
  <c r="F103"/>
  <c r="AM103" i="73"/>
  <c r="E103" i="72"/>
  <c r="F102"/>
  <c r="AM102" i="73"/>
  <c r="F101" i="72"/>
  <c r="F100"/>
  <c r="AM100" i="73"/>
  <c r="F99" i="72"/>
  <c r="F98"/>
  <c r="AM98" i="73"/>
  <c r="F97" i="72"/>
  <c r="F96"/>
  <c r="AM96" i="73"/>
  <c r="F95" i="72"/>
  <c r="F94"/>
  <c r="AM94" i="73"/>
  <c r="F93" i="72"/>
  <c r="F92"/>
  <c r="AM92" i="73"/>
  <c r="F91" i="72"/>
  <c r="F90"/>
  <c r="AM90" i="73"/>
  <c r="F89" i="72"/>
  <c r="F87"/>
  <c r="F86"/>
  <c r="AM86" i="73"/>
  <c r="F85" i="72"/>
  <c r="F84"/>
  <c r="G84"/>
  <c r="F83"/>
  <c r="AM83" i="73"/>
  <c r="F82" i="72"/>
  <c r="G82"/>
  <c r="F81"/>
  <c r="AM81" i="73"/>
  <c r="F80" i="72"/>
  <c r="AM80" i="73"/>
  <c r="F79" i="72"/>
  <c r="AM79" i="73"/>
  <c r="F78" i="72"/>
  <c r="AM78" i="73"/>
  <c r="F77" i="72"/>
  <c r="AM77" i="73"/>
  <c r="F76" i="72"/>
  <c r="AM76" i="73"/>
  <c r="F73" i="72"/>
  <c r="AM73" i="73"/>
  <c r="F72" i="72"/>
  <c r="F71"/>
  <c r="AM71" i="73"/>
  <c r="F70" i="72"/>
  <c r="F69"/>
  <c r="AM69" i="73"/>
  <c r="E68" i="72"/>
  <c r="F67"/>
  <c r="F66"/>
  <c r="F65"/>
  <c r="AM65" i="73"/>
  <c r="G64" i="72"/>
  <c r="G63"/>
  <c r="F62"/>
  <c r="AM62" i="73"/>
  <c r="F61" i="72"/>
  <c r="AM61" i="73"/>
  <c r="F60" i="72"/>
  <c r="AM60" i="73"/>
  <c r="F59" i="72"/>
  <c r="AM59" i="73"/>
  <c r="F58" i="72"/>
  <c r="F56"/>
  <c r="AM56" i="73"/>
  <c r="F55" i="72"/>
  <c r="F54"/>
  <c r="AM54" i="73"/>
  <c r="F53" i="72"/>
  <c r="AM52" i="73"/>
  <c r="F49" i="72"/>
  <c r="F48"/>
  <c r="AM48" i="73"/>
  <c r="F47" i="72"/>
  <c r="F46"/>
  <c r="AM46" i="73"/>
  <c r="F45" i="72"/>
  <c r="F44"/>
  <c r="AM44" i="73"/>
  <c r="F43" i="72"/>
  <c r="F42"/>
  <c r="AM42" i="73"/>
  <c r="F41" i="72"/>
  <c r="F40"/>
  <c r="F38"/>
  <c r="F37"/>
  <c r="F36"/>
  <c r="F35"/>
  <c r="F34"/>
  <c r="F33"/>
  <c r="F32"/>
  <c r="F31"/>
  <c r="F30"/>
  <c r="F29"/>
  <c r="F28"/>
  <c r="F27"/>
  <c r="F26"/>
  <c r="F25"/>
  <c r="F24"/>
  <c r="F22"/>
  <c r="AM22" i="73"/>
  <c r="AM21"/>
  <c r="F20" i="72"/>
  <c r="AM20" i="73"/>
  <c r="F19" i="72"/>
  <c r="AM19" i="73"/>
  <c r="F18" i="72"/>
  <c r="AM18" i="73"/>
  <c r="F17" i="72"/>
  <c r="AM17" i="73"/>
  <c r="F16" i="72"/>
  <c r="AM16" i="73"/>
  <c r="F15" i="72"/>
  <c r="AM15" i="73"/>
  <c r="F14" i="72"/>
  <c r="AM14" i="73"/>
  <c r="F13" i="72"/>
  <c r="G12"/>
  <c r="F9"/>
  <c r="AL392" i="73"/>
  <c r="E389" i="82"/>
  <c r="G389"/>
  <c r="AL385" i="73"/>
  <c r="AL383"/>
  <c r="AL382"/>
  <c r="E380" i="82"/>
  <c r="G380"/>
  <c r="AL374" i="73"/>
  <c r="AL372"/>
  <c r="E371" i="82"/>
  <c r="G371"/>
  <c r="AL367" i="73"/>
  <c r="AL366"/>
  <c r="AL365"/>
  <c r="AL364"/>
  <c r="E362" i="82"/>
  <c r="G362"/>
  <c r="F352"/>
  <c r="G352"/>
  <c r="E352"/>
  <c r="AL351" i="73"/>
  <c r="AL350"/>
  <c r="AL349"/>
  <c r="AL348"/>
  <c r="AL346"/>
  <c r="F345" i="82"/>
  <c r="E345"/>
  <c r="F337"/>
  <c r="G337"/>
  <c r="E337"/>
  <c r="AL336" i="73"/>
  <c r="AL335"/>
  <c r="F334" i="82"/>
  <c r="G334"/>
  <c r="E334"/>
  <c r="AL331" i="73"/>
  <c r="AL329"/>
  <c r="F327" i="82"/>
  <c r="E327"/>
  <c r="F323"/>
  <c r="G323"/>
  <c r="E323"/>
  <c r="AL321" i="73"/>
  <c r="AL319"/>
  <c r="F317" i="82"/>
  <c r="G317"/>
  <c r="E317"/>
  <c r="E314"/>
  <c r="G314"/>
  <c r="E294"/>
  <c r="AL292" i="73"/>
  <c r="AL291"/>
  <c r="E288" i="82"/>
  <c r="G288"/>
  <c r="AL286" i="73"/>
  <c r="AL285"/>
  <c r="AL284"/>
  <c r="AL283"/>
  <c r="AL282"/>
  <c r="AL281"/>
  <c r="E281" i="82"/>
  <c r="G281"/>
  <c r="AL280" i="73"/>
  <c r="AL279"/>
  <c r="AL278"/>
  <c r="E271" i="82"/>
  <c r="G271"/>
  <c r="AL270" i="73"/>
  <c r="AL269"/>
  <c r="AL268"/>
  <c r="AL267"/>
  <c r="AL266"/>
  <c r="AL264"/>
  <c r="AL263"/>
  <c r="AL262"/>
  <c r="AL261"/>
  <c r="AL260"/>
  <c r="F259" i="82"/>
  <c r="E259"/>
  <c r="E240"/>
  <c r="G240"/>
  <c r="AL238" i="73"/>
  <c r="AL236"/>
  <c r="AL232"/>
  <c r="AL230"/>
  <c r="AL228"/>
  <c r="F227" i="82"/>
  <c r="E227"/>
  <c r="E214"/>
  <c r="G214"/>
  <c r="AL213" i="73"/>
  <c r="AL212"/>
  <c r="AL211"/>
  <c r="AL210"/>
  <c r="AL209"/>
  <c r="AL208"/>
  <c r="AL207"/>
  <c r="AL206"/>
  <c r="AL205"/>
  <c r="AL204"/>
  <c r="AL203"/>
  <c r="AL202"/>
  <c r="E202" i="82"/>
  <c r="G202"/>
  <c r="AL201" i="73"/>
  <c r="AL200"/>
  <c r="AL199"/>
  <c r="AL198"/>
  <c r="AL197"/>
  <c r="E197" i="82"/>
  <c r="G197"/>
  <c r="AL190" i="73"/>
  <c r="F189" i="82"/>
  <c r="G189"/>
  <c r="E189"/>
  <c r="AL187" i="73"/>
  <c r="AL185"/>
  <c r="AL183"/>
  <c r="AL181"/>
  <c r="AL179"/>
  <c r="E179" i="82"/>
  <c r="G179"/>
  <c r="AL177" i="73"/>
  <c r="E177" i="82"/>
  <c r="G177"/>
  <c r="F174"/>
  <c r="AL174" i="73"/>
  <c r="F173" i="82"/>
  <c r="AL173" i="73"/>
  <c r="F172" i="82"/>
  <c r="AL172" i="73"/>
  <c r="F171" i="82"/>
  <c r="AL171" i="73"/>
  <c r="F170" i="82"/>
  <c r="AL170" i="73"/>
  <c r="E169" i="82"/>
  <c r="F168"/>
  <c r="F167"/>
  <c r="F166"/>
  <c r="AL166" i="73"/>
  <c r="F164" i="82"/>
  <c r="F163"/>
  <c r="F162"/>
  <c r="F161"/>
  <c r="F160"/>
  <c r="E159"/>
  <c r="F158"/>
  <c r="AL158" i="73"/>
  <c r="F157" i="82"/>
  <c r="AL157" i="73"/>
  <c r="F156" i="82"/>
  <c r="AL156" i="73"/>
  <c r="F155" i="82"/>
  <c r="AL155" i="73"/>
  <c r="F154" i="82"/>
  <c r="AL154" i="73"/>
  <c r="E153" i="82"/>
  <c r="F152"/>
  <c r="F151"/>
  <c r="F150"/>
  <c r="F149"/>
  <c r="F148"/>
  <c r="E147"/>
  <c r="F146"/>
  <c r="F145"/>
  <c r="AL145" i="73"/>
  <c r="F144" i="82"/>
  <c r="E142"/>
  <c r="D142"/>
  <c r="F141"/>
  <c r="AL141" i="73"/>
  <c r="F140" i="82"/>
  <c r="F139"/>
  <c r="AL139" i="73"/>
  <c r="F138" i="82"/>
  <c r="F137"/>
  <c r="E136"/>
  <c r="F135"/>
  <c r="F134"/>
  <c r="F133"/>
  <c r="E132"/>
  <c r="F130"/>
  <c r="AL130" i="73"/>
  <c r="F129" i="82"/>
  <c r="AL129" i="73"/>
  <c r="F128" i="82"/>
  <c r="AL128" i="73"/>
  <c r="F127" i="82"/>
  <c r="F126"/>
  <c r="AL126" i="73"/>
  <c r="E125" i="82"/>
  <c r="F124"/>
  <c r="F123"/>
  <c r="AL123" i="73"/>
  <c r="F122" i="82"/>
  <c r="F121"/>
  <c r="F120"/>
  <c r="F119"/>
  <c r="AL119" i="73"/>
  <c r="F117" i="82"/>
  <c r="F116"/>
  <c r="AL116" i="73"/>
  <c r="F114" i="82"/>
  <c r="F113"/>
  <c r="AL113" i="73"/>
  <c r="F112" i="82"/>
  <c r="F110"/>
  <c r="E109"/>
  <c r="F108"/>
  <c r="F107"/>
  <c r="F106"/>
  <c r="F105"/>
  <c r="F103"/>
  <c r="AL103" i="73"/>
  <c r="E103" i="82"/>
  <c r="F102"/>
  <c r="F101"/>
  <c r="AL101" i="73"/>
  <c r="F100" i="82"/>
  <c r="F99"/>
  <c r="AL99" i="73"/>
  <c r="F98" i="82"/>
  <c r="F97"/>
  <c r="AL97" i="73"/>
  <c r="F96" i="82"/>
  <c r="F95"/>
  <c r="F94"/>
  <c r="F93"/>
  <c r="AL93" i="73"/>
  <c r="F92" i="82"/>
  <c r="F91"/>
  <c r="AL91" i="73"/>
  <c r="F90" i="82"/>
  <c r="F89"/>
  <c r="F87"/>
  <c r="F86"/>
  <c r="AL86" i="73"/>
  <c r="F85" i="82"/>
  <c r="F84"/>
  <c r="F83"/>
  <c r="AL83" i="73"/>
  <c r="F82" i="82"/>
  <c r="F81"/>
  <c r="F80"/>
  <c r="AL80" i="73"/>
  <c r="F79" i="82"/>
  <c r="F78"/>
  <c r="AL78" i="73"/>
  <c r="F77" i="82"/>
  <c r="F76"/>
  <c r="AL76" i="73"/>
  <c r="F73" i="82"/>
  <c r="F72"/>
  <c r="AL72" i="73"/>
  <c r="F71" i="82"/>
  <c r="F70"/>
  <c r="AL70" i="73"/>
  <c r="F69" i="82"/>
  <c r="E68"/>
  <c r="F67"/>
  <c r="F66"/>
  <c r="AL66" i="73"/>
  <c r="F65" i="82"/>
  <c r="AL65" i="73"/>
  <c r="G64" i="82"/>
  <c r="G63"/>
  <c r="F62"/>
  <c r="AL62" i="73"/>
  <c r="F61" i="82"/>
  <c r="F60"/>
  <c r="F59"/>
  <c r="F58"/>
  <c r="G58"/>
  <c r="E57"/>
  <c r="F56"/>
  <c r="AL56" i="73"/>
  <c r="F55" i="82"/>
  <c r="F54"/>
  <c r="AL54" i="73"/>
  <c r="F53" i="82"/>
  <c r="F49"/>
  <c r="F48"/>
  <c r="AL48" i="73"/>
  <c r="F47" i="82"/>
  <c r="F46"/>
  <c r="AL46" i="73"/>
  <c r="F45" i="82"/>
  <c r="F44"/>
  <c r="AL44" i="73"/>
  <c r="F43" i="82"/>
  <c r="F42"/>
  <c r="F41"/>
  <c r="F40"/>
  <c r="F38"/>
  <c r="AL38" i="73"/>
  <c r="F37" i="82"/>
  <c r="F36"/>
  <c r="AL36" i="73"/>
  <c r="F35" i="82"/>
  <c r="F34"/>
  <c r="AL34" i="73"/>
  <c r="F33" i="82"/>
  <c r="F32"/>
  <c r="F31"/>
  <c r="F30"/>
  <c r="AL30" i="73"/>
  <c r="F29" i="82"/>
  <c r="F28"/>
  <c r="AL28" i="73"/>
  <c r="F27" i="82"/>
  <c r="F26"/>
  <c r="AL26" i="73"/>
  <c r="F25" i="82"/>
  <c r="F24"/>
  <c r="F22"/>
  <c r="F21"/>
  <c r="AL21" i="73"/>
  <c r="F20" i="82"/>
  <c r="F19"/>
  <c r="F18"/>
  <c r="F17"/>
  <c r="AL17" i="73"/>
  <c r="F16" i="82"/>
  <c r="F15"/>
  <c r="AL15" i="73"/>
  <c r="F14" i="82"/>
  <c r="F13"/>
  <c r="AL13" i="73"/>
  <c r="F12" i="82"/>
  <c r="F9"/>
  <c r="AK392" i="73"/>
  <c r="E389" i="70"/>
  <c r="G389"/>
  <c r="AK385" i="73"/>
  <c r="AK383"/>
  <c r="AK382"/>
  <c r="E380" i="70"/>
  <c r="G380"/>
  <c r="AK374" i="73"/>
  <c r="AK372"/>
  <c r="E371" i="70"/>
  <c r="G371"/>
  <c r="AK367" i="73"/>
  <c r="AK366"/>
  <c r="AK365"/>
  <c r="AK364"/>
  <c r="E362" i="70"/>
  <c r="G362"/>
  <c r="E352"/>
  <c r="G352"/>
  <c r="AK351" i="73"/>
  <c r="AK350"/>
  <c r="AK349"/>
  <c r="AK348"/>
  <c r="AK346"/>
  <c r="F345" i="70"/>
  <c r="E345"/>
  <c r="E337"/>
  <c r="G337"/>
  <c r="AK336" i="73"/>
  <c r="AK335"/>
  <c r="F334" i="70"/>
  <c r="G334"/>
  <c r="E334"/>
  <c r="AK331" i="73"/>
  <c r="AK329"/>
  <c r="E327" i="70"/>
  <c r="G327"/>
  <c r="F323"/>
  <c r="G323"/>
  <c r="E323"/>
  <c r="AK321" i="73"/>
  <c r="AK319"/>
  <c r="E317" i="70"/>
  <c r="E314"/>
  <c r="G314"/>
  <c r="E294"/>
  <c r="G294"/>
  <c r="AK292" i="73"/>
  <c r="AK291"/>
  <c r="E288" i="70"/>
  <c r="G288"/>
  <c r="AK286" i="73"/>
  <c r="AK285"/>
  <c r="AK284"/>
  <c r="AK283"/>
  <c r="AK282"/>
  <c r="AK281"/>
  <c r="E281" i="70"/>
  <c r="G281"/>
  <c r="AK280" i="73"/>
  <c r="AK279"/>
  <c r="AK278"/>
  <c r="E271" i="70"/>
  <c r="G271"/>
  <c r="AK270" i="73"/>
  <c r="AK266"/>
  <c r="AK263"/>
  <c r="AK261"/>
  <c r="E259" i="70"/>
  <c r="G259"/>
  <c r="AK255" i="73"/>
  <c r="AK253"/>
  <c r="AK249"/>
  <c r="AK244"/>
  <c r="AK242"/>
  <c r="E240" i="70"/>
  <c r="G240"/>
  <c r="AK239" i="73"/>
  <c r="AK235"/>
  <c r="AK231"/>
  <c r="AK229"/>
  <c r="E227" i="70"/>
  <c r="G227"/>
  <c r="AK225" i="73"/>
  <c r="AK223"/>
  <c r="AK219"/>
  <c r="AK217"/>
  <c r="AK215"/>
  <c r="E214" i="70"/>
  <c r="G214"/>
  <c r="AK212" i="73"/>
  <c r="AK210"/>
  <c r="AK206"/>
  <c r="AK204"/>
  <c r="AK202"/>
  <c r="E202" i="70"/>
  <c r="G202"/>
  <c r="AK199" i="73"/>
  <c r="AK197"/>
  <c r="E197" i="70"/>
  <c r="G197"/>
  <c r="AK193" i="73"/>
  <c r="AK191"/>
  <c r="AK190"/>
  <c r="E189" i="70"/>
  <c r="G189"/>
  <c r="AK188" i="73"/>
  <c r="AK184"/>
  <c r="AK182"/>
  <c r="AK180"/>
  <c r="E179" i="70"/>
  <c r="G179"/>
  <c r="AK178" i="73"/>
  <c r="AK177"/>
  <c r="E177" i="70"/>
  <c r="G177"/>
  <c r="E176"/>
  <c r="AK173" i="73"/>
  <c r="AK171"/>
  <c r="E169" i="70"/>
  <c r="G169"/>
  <c r="AK167" i="73"/>
  <c r="AK166"/>
  <c r="AK163"/>
  <c r="AK161"/>
  <c r="E159" i="70"/>
  <c r="G159"/>
  <c r="AK158" i="73"/>
  <c r="AK156"/>
  <c r="F153" i="70"/>
  <c r="G153"/>
  <c r="E153"/>
  <c r="AK152" i="73"/>
  <c r="AK150"/>
  <c r="AK148"/>
  <c r="E147" i="70"/>
  <c r="G147"/>
  <c r="AK145" i="73"/>
  <c r="F142" i="70"/>
  <c r="G142"/>
  <c r="E142"/>
  <c r="D142"/>
  <c r="AK139" i="73"/>
  <c r="AK137"/>
  <c r="E136" i="70"/>
  <c r="G136"/>
  <c r="AK135" i="73"/>
  <c r="F132" i="70"/>
  <c r="G132"/>
  <c r="E132"/>
  <c r="AK130" i="73"/>
  <c r="AK129"/>
  <c r="AK128"/>
  <c r="AK127"/>
  <c r="AK126"/>
  <c r="E125" i="70"/>
  <c r="G125"/>
  <c r="AK123" i="73"/>
  <c r="F122" i="70"/>
  <c r="F121"/>
  <c r="AK121" i="73"/>
  <c r="F120" i="70"/>
  <c r="F119"/>
  <c r="F117"/>
  <c r="F116"/>
  <c r="AK116" i="73"/>
  <c r="F114" i="70"/>
  <c r="G114"/>
  <c r="F113"/>
  <c r="AK113" i="73"/>
  <c r="F112" i="70"/>
  <c r="F110"/>
  <c r="AK110" i="73"/>
  <c r="E109" i="70"/>
  <c r="F108"/>
  <c r="AK108" i="73"/>
  <c r="F107" i="70"/>
  <c r="F106"/>
  <c r="F105"/>
  <c r="F104"/>
  <c r="AK104" i="73"/>
  <c r="F103" i="70"/>
  <c r="AK103" i="73"/>
  <c r="E103" i="70"/>
  <c r="F102"/>
  <c r="F101"/>
  <c r="F100"/>
  <c r="F99"/>
  <c r="AK99" i="73"/>
  <c r="F98" i="70"/>
  <c r="F97"/>
  <c r="AK97" i="73"/>
  <c r="F96" i="70"/>
  <c r="F95"/>
  <c r="AK95" i="73"/>
  <c r="F94" i="70"/>
  <c r="F93"/>
  <c r="F92"/>
  <c r="F91"/>
  <c r="AK91" i="73"/>
  <c r="F90" i="70"/>
  <c r="F89"/>
  <c r="F87"/>
  <c r="AK87" i="73"/>
  <c r="F86" i="70"/>
  <c r="AK86" i="73"/>
  <c r="E74" i="70"/>
  <c r="F85"/>
  <c r="AK85" i="73"/>
  <c r="F84" i="70"/>
  <c r="G84"/>
  <c r="F83"/>
  <c r="AK83" i="73"/>
  <c r="F82" i="70"/>
  <c r="G82"/>
  <c r="F81"/>
  <c r="F80"/>
  <c r="AK80" i="73"/>
  <c r="F79" i="70"/>
  <c r="F78"/>
  <c r="AK78" i="73"/>
  <c r="F77" i="70"/>
  <c r="F76"/>
  <c r="AK76" i="73"/>
  <c r="F73" i="70"/>
  <c r="F72"/>
  <c r="F71"/>
  <c r="F70"/>
  <c r="AK70" i="73"/>
  <c r="F69" i="70"/>
  <c r="E68"/>
  <c r="F67"/>
  <c r="F66"/>
  <c r="AK66" i="73"/>
  <c r="AK65"/>
  <c r="G64" i="70"/>
  <c r="G63"/>
  <c r="F62"/>
  <c r="AK62" i="73"/>
  <c r="F61" i="70"/>
  <c r="F60"/>
  <c r="AK60" i="73"/>
  <c r="F59" i="70"/>
  <c r="F58"/>
  <c r="E57"/>
  <c r="F56"/>
  <c r="AK56" i="73"/>
  <c r="F55" i="70"/>
  <c r="F54"/>
  <c r="F49"/>
  <c r="F48"/>
  <c r="F47"/>
  <c r="F46"/>
  <c r="AK46" i="73"/>
  <c r="F45" i="70"/>
  <c r="F44"/>
  <c r="F43"/>
  <c r="F42"/>
  <c r="F41"/>
  <c r="F40"/>
  <c r="F38"/>
  <c r="F37"/>
  <c r="F36"/>
  <c r="AK36" i="73"/>
  <c r="F35" i="70"/>
  <c r="F34"/>
  <c r="AK34" i="73"/>
  <c r="F33" i="70"/>
  <c r="F32"/>
  <c r="AK32" i="73"/>
  <c r="F31" i="70"/>
  <c r="F30"/>
  <c r="F29"/>
  <c r="F28"/>
  <c r="AK28" i="73"/>
  <c r="F27" i="70"/>
  <c r="F26"/>
  <c r="AK26" i="73"/>
  <c r="F25" i="70"/>
  <c r="F24"/>
  <c r="F22"/>
  <c r="F21"/>
  <c r="F20"/>
  <c r="F19"/>
  <c r="F18"/>
  <c r="F17"/>
  <c r="F16"/>
  <c r="F15"/>
  <c r="F14"/>
  <c r="F13"/>
  <c r="F12"/>
  <c r="E10"/>
  <c r="F9"/>
  <c r="AJ392" i="73"/>
  <c r="E389" i="69"/>
  <c r="G389"/>
  <c r="AJ385" i="73"/>
  <c r="AJ383"/>
  <c r="AJ382"/>
  <c r="G380" i="69"/>
  <c r="AJ374" i="73"/>
  <c r="AJ372"/>
  <c r="E371" i="69"/>
  <c r="G371"/>
  <c r="AJ367" i="73"/>
  <c r="AJ366"/>
  <c r="AJ365"/>
  <c r="AJ364"/>
  <c r="E362" i="69"/>
  <c r="G362"/>
  <c r="F352"/>
  <c r="G352"/>
  <c r="E352"/>
  <c r="AJ351" i="73"/>
  <c r="AJ350"/>
  <c r="AJ349"/>
  <c r="AJ348"/>
  <c r="AJ346"/>
  <c r="F345" i="69"/>
  <c r="AJ345" i="73"/>
  <c r="E345" i="69"/>
  <c r="F337"/>
  <c r="E337"/>
  <c r="G337"/>
  <c r="AJ336" i="73"/>
  <c r="AJ335"/>
  <c r="F334" i="69"/>
  <c r="G334"/>
  <c r="E334"/>
  <c r="AJ331" i="73"/>
  <c r="AJ329"/>
  <c r="F327" i="69"/>
  <c r="G327"/>
  <c r="E327"/>
  <c r="E323"/>
  <c r="AJ321" i="73"/>
  <c r="AJ319"/>
  <c r="F317" i="69"/>
  <c r="G317"/>
  <c r="E317"/>
  <c r="E314"/>
  <c r="G314"/>
  <c r="F294"/>
  <c r="G294"/>
  <c r="E294"/>
  <c r="AJ292" i="73"/>
  <c r="AJ291"/>
  <c r="E288" i="69"/>
  <c r="G288"/>
  <c r="F287"/>
  <c r="G287"/>
  <c r="AJ286" i="73"/>
  <c r="AJ285"/>
  <c r="AJ284"/>
  <c r="AJ283"/>
  <c r="AJ282"/>
  <c r="AJ281"/>
  <c r="E281" i="69"/>
  <c r="G281"/>
  <c r="AJ280" i="73"/>
  <c r="AJ279"/>
  <c r="AJ278"/>
  <c r="F271" i="69"/>
  <c r="G271"/>
  <c r="E271"/>
  <c r="AJ270" i="73"/>
  <c r="AJ269"/>
  <c r="AJ268"/>
  <c r="AJ267"/>
  <c r="AJ266"/>
  <c r="AJ264"/>
  <c r="AJ263"/>
  <c r="AJ262"/>
  <c r="AJ261"/>
  <c r="AJ260"/>
  <c r="F259" i="69"/>
  <c r="E259"/>
  <c r="F240"/>
  <c r="E240"/>
  <c r="AJ238" i="73"/>
  <c r="AJ236"/>
  <c r="AJ232"/>
  <c r="AJ230"/>
  <c r="AJ228"/>
  <c r="F227" i="69"/>
  <c r="G227"/>
  <c r="E227"/>
  <c r="E214"/>
  <c r="G214"/>
  <c r="AJ213" i="73"/>
  <c r="AJ212"/>
  <c r="AJ211"/>
  <c r="AJ210"/>
  <c r="AJ209"/>
  <c r="AJ208"/>
  <c r="AJ207"/>
  <c r="AJ206"/>
  <c r="AJ205"/>
  <c r="AJ204"/>
  <c r="AJ203"/>
  <c r="AJ202"/>
  <c r="E202" i="69"/>
  <c r="G202"/>
  <c r="AJ201" i="73"/>
  <c r="AJ200"/>
  <c r="AJ199"/>
  <c r="AJ198"/>
  <c r="AJ197"/>
  <c r="E197" i="69"/>
  <c r="G197"/>
  <c r="AJ190" i="73"/>
  <c r="F189" i="69"/>
  <c r="G189"/>
  <c r="E189"/>
  <c r="AJ187" i="73"/>
  <c r="AJ185"/>
  <c r="AJ183"/>
  <c r="AJ181"/>
  <c r="AJ179"/>
  <c r="E179" i="69"/>
  <c r="G179"/>
  <c r="AJ177" i="73"/>
  <c r="E177" i="69"/>
  <c r="G177"/>
  <c r="AJ174" i="73"/>
  <c r="AJ173"/>
  <c r="AJ172"/>
  <c r="AJ171"/>
  <c r="AJ170"/>
  <c r="F169" i="69"/>
  <c r="G169"/>
  <c r="E169"/>
  <c r="AJ166" i="73"/>
  <c r="F159" i="69"/>
  <c r="G159"/>
  <c r="E159"/>
  <c r="AJ158" i="73"/>
  <c r="AJ157"/>
  <c r="AJ156"/>
  <c r="AJ155"/>
  <c r="AJ154"/>
  <c r="F153" i="69"/>
  <c r="G153"/>
  <c r="E153"/>
  <c r="F147"/>
  <c r="E147"/>
  <c r="G147"/>
  <c r="AJ145" i="73"/>
  <c r="F142" i="69"/>
  <c r="E142"/>
  <c r="D142"/>
  <c r="AJ141" i="73"/>
  <c r="AJ139"/>
  <c r="AJ137"/>
  <c r="F136" i="69"/>
  <c r="E136"/>
  <c r="F132"/>
  <c r="G132"/>
  <c r="E132"/>
  <c r="AJ130" i="73"/>
  <c r="AJ129"/>
  <c r="AJ128"/>
  <c r="AJ126"/>
  <c r="F125" i="69"/>
  <c r="E125"/>
  <c r="G125"/>
  <c r="F124"/>
  <c r="F123"/>
  <c r="AJ123" i="73"/>
  <c r="F122" i="69"/>
  <c r="AJ122" i="73"/>
  <c r="F121" i="69"/>
  <c r="F120"/>
  <c r="AJ120" i="73"/>
  <c r="F119" i="69"/>
  <c r="F117"/>
  <c r="AJ117" i="73"/>
  <c r="F116" i="69"/>
  <c r="F114"/>
  <c r="AJ114" i="73"/>
  <c r="F113" i="69"/>
  <c r="AJ113" i="73"/>
  <c r="F112" i="69"/>
  <c r="AJ112" i="73"/>
  <c r="F110" i="69"/>
  <c r="AJ110" i="73"/>
  <c r="E109" i="69"/>
  <c r="F108"/>
  <c r="F107"/>
  <c r="F106"/>
  <c r="F105"/>
  <c r="F104"/>
  <c r="F103"/>
  <c r="AJ103" i="73"/>
  <c r="E103" i="69"/>
  <c r="F102"/>
  <c r="AJ102" i="73"/>
  <c r="F101" i="69"/>
  <c r="AJ101" i="73"/>
  <c r="F100" i="69"/>
  <c r="AJ100" i="73"/>
  <c r="F99" i="69"/>
  <c r="AJ99" i="73"/>
  <c r="F98" i="69"/>
  <c r="AJ98" i="73"/>
  <c r="F97" i="69"/>
  <c r="AJ97" i="73"/>
  <c r="F96" i="69"/>
  <c r="AJ96" i="73"/>
  <c r="F95" i="69"/>
  <c r="AJ95" i="73"/>
  <c r="F94" i="69"/>
  <c r="AJ94" i="73"/>
  <c r="F93" i="69"/>
  <c r="AJ93" i="73"/>
  <c r="F92" i="69"/>
  <c r="AJ92" i="73"/>
  <c r="F91" i="69"/>
  <c r="AJ91" i="73"/>
  <c r="F90" i="69"/>
  <c r="AJ90" i="73"/>
  <c r="F89" i="69"/>
  <c r="AJ89" i="73"/>
  <c r="E88" i="69"/>
  <c r="F87"/>
  <c r="F86"/>
  <c r="AJ86" i="73"/>
  <c r="F85" i="69"/>
  <c r="F84"/>
  <c r="G84"/>
  <c r="F83"/>
  <c r="AJ83" i="73"/>
  <c r="F82" i="69"/>
  <c r="G82"/>
  <c r="F81"/>
  <c r="AJ81" i="73"/>
  <c r="F80" i="69"/>
  <c r="AJ80" i="73"/>
  <c r="F79" i="69"/>
  <c r="AJ79" i="73"/>
  <c r="F78" i="69"/>
  <c r="AJ78" i="73"/>
  <c r="F77" i="69"/>
  <c r="F76"/>
  <c r="AJ76" i="73"/>
  <c r="F73" i="69"/>
  <c r="AJ73" i="73"/>
  <c r="F72" i="69"/>
  <c r="AJ72" i="73"/>
  <c r="F71" i="69"/>
  <c r="AJ71" i="73"/>
  <c r="F70" i="69"/>
  <c r="AJ70" i="73"/>
  <c r="F69" i="69"/>
  <c r="AJ69" i="73"/>
  <c r="E68" i="69"/>
  <c r="F67"/>
  <c r="F66"/>
  <c r="F65"/>
  <c r="AJ65" i="73"/>
  <c r="G64" i="69"/>
  <c r="G63"/>
  <c r="F62"/>
  <c r="AJ62" i="73"/>
  <c r="F61" i="69"/>
  <c r="F60"/>
  <c r="AJ60" i="73"/>
  <c r="F59" i="69"/>
  <c r="F58"/>
  <c r="F56"/>
  <c r="AJ56" i="73"/>
  <c r="F55" i="69"/>
  <c r="AJ55" i="73"/>
  <c r="F54" i="69"/>
  <c r="AJ54" i="73"/>
  <c r="F53" i="69"/>
  <c r="AJ53" i="73"/>
  <c r="AJ52"/>
  <c r="AJ49"/>
  <c r="F48" i="69"/>
  <c r="AJ48" i="73"/>
  <c r="F47" i="69"/>
  <c r="AJ47" i="73"/>
  <c r="F46" i="69"/>
  <c r="AJ46" i="73"/>
  <c r="F45" i="69"/>
  <c r="AJ45" i="73"/>
  <c r="F44" i="69"/>
  <c r="AJ44" i="73"/>
  <c r="F43" i="69"/>
  <c r="AJ43" i="73"/>
  <c r="F42" i="69"/>
  <c r="AJ42" i="73"/>
  <c r="F41" i="69"/>
  <c r="AJ41" i="73"/>
  <c r="F40" i="69"/>
  <c r="F38"/>
  <c r="F37"/>
  <c r="F36"/>
  <c r="F35"/>
  <c r="F34"/>
  <c r="F33"/>
  <c r="F32"/>
  <c r="F31"/>
  <c r="F30"/>
  <c r="F29"/>
  <c r="F28"/>
  <c r="F27"/>
  <c r="F26"/>
  <c r="F25"/>
  <c r="F24"/>
  <c r="F22"/>
  <c r="AJ22" i="73"/>
  <c r="F21" i="69"/>
  <c r="F20"/>
  <c r="AJ20" i="73"/>
  <c r="F19" i="69"/>
  <c r="AJ18" i="73"/>
  <c r="F17" i="69"/>
  <c r="F16"/>
  <c r="AJ16" i="73"/>
  <c r="F15" i="69"/>
  <c r="F14"/>
  <c r="AJ14" i="73"/>
  <c r="F13" i="69"/>
  <c r="F12"/>
  <c r="F9"/>
  <c r="AI392" i="73"/>
  <c r="E389" i="68"/>
  <c r="G389"/>
  <c r="AI384" i="73"/>
  <c r="AI383"/>
  <c r="AI382"/>
  <c r="AI381"/>
  <c r="E380" i="68"/>
  <c r="G380"/>
  <c r="AI374" i="73"/>
  <c r="AI372"/>
  <c r="E371" i="68"/>
  <c r="G371"/>
  <c r="AI365" i="73"/>
  <c r="E362" i="68"/>
  <c r="G362"/>
  <c r="AI354" i="73"/>
  <c r="E352" i="68"/>
  <c r="AI351" i="73"/>
  <c r="AI350"/>
  <c r="AI349"/>
  <c r="F345" i="68"/>
  <c r="AI345" i="73"/>
  <c r="E345" i="68"/>
  <c r="F337"/>
  <c r="G337"/>
  <c r="E337"/>
  <c r="AI336" i="73"/>
  <c r="AI335"/>
  <c r="E334" i="68"/>
  <c r="AI332" i="73"/>
  <c r="AI331"/>
  <c r="AI330"/>
  <c r="AI329"/>
  <c r="AI328"/>
  <c r="F327" i="68"/>
  <c r="G327"/>
  <c r="E327"/>
  <c r="E323"/>
  <c r="AI321" i="73"/>
  <c r="AI319"/>
  <c r="F317" i="68"/>
  <c r="G317"/>
  <c r="E317"/>
  <c r="AI315" i="73"/>
  <c r="E314" i="68"/>
  <c r="G314"/>
  <c r="AI298" i="73"/>
  <c r="AI296"/>
  <c r="E294" i="68"/>
  <c r="G294"/>
  <c r="AI292" i="73"/>
  <c r="AI291"/>
  <c r="AI289"/>
  <c r="E288" i="68"/>
  <c r="G288"/>
  <c r="AI286" i="73"/>
  <c r="AI285"/>
  <c r="AI284"/>
  <c r="AI283"/>
  <c r="AI282"/>
  <c r="AI281"/>
  <c r="E281" i="68"/>
  <c r="G281"/>
  <c r="AI280" i="73"/>
  <c r="AI279"/>
  <c r="AI278"/>
  <c r="F271" i="68"/>
  <c r="G271"/>
  <c r="E271"/>
  <c r="AI270" i="73"/>
  <c r="AI268"/>
  <c r="AI266"/>
  <c r="AI261"/>
  <c r="F259" i="68"/>
  <c r="E259"/>
  <c r="AI252" i="73"/>
  <c r="F240" i="68"/>
  <c r="E240"/>
  <c r="AI239" i="73"/>
  <c r="AI237"/>
  <c r="AI235"/>
  <c r="AI229"/>
  <c r="F227" i="68"/>
  <c r="G227"/>
  <c r="E227"/>
  <c r="AI222" i="73"/>
  <c r="E214" i="68"/>
  <c r="G214"/>
  <c r="AI210" i="73"/>
  <c r="AI208"/>
  <c r="AI206"/>
  <c r="AI202"/>
  <c r="E202" i="68"/>
  <c r="G202"/>
  <c r="AI201" i="73"/>
  <c r="AI197"/>
  <c r="E197" i="68"/>
  <c r="G197"/>
  <c r="AI191" i="73"/>
  <c r="F189" i="68"/>
  <c r="E189"/>
  <c r="G189"/>
  <c r="AI186" i="73"/>
  <c r="AI184"/>
  <c r="AI182"/>
  <c r="E179" i="68"/>
  <c r="G179"/>
  <c r="AI177" i="73"/>
  <c r="E177" i="68"/>
  <c r="AI173" i="73"/>
  <c r="F169" i="68"/>
  <c r="G169"/>
  <c r="E169"/>
  <c r="AI166" i="73"/>
  <c r="F159" i="68"/>
  <c r="G159"/>
  <c r="E159"/>
  <c r="AI158" i="73"/>
  <c r="AI156"/>
  <c r="AI154"/>
  <c r="F153" i="68"/>
  <c r="G153"/>
  <c r="E153"/>
  <c r="E147"/>
  <c r="AI146" i="73"/>
  <c r="AI144"/>
  <c r="F142" i="68"/>
  <c r="G142"/>
  <c r="E142"/>
  <c r="D142"/>
  <c r="AI141" i="73"/>
  <c r="AI140"/>
  <c r="AI139"/>
  <c r="AI138"/>
  <c r="AI137"/>
  <c r="E136" i="68"/>
  <c r="AI134" i="73"/>
  <c r="F132" i="68"/>
  <c r="G132"/>
  <c r="E132"/>
  <c r="AI130" i="73"/>
  <c r="AI129"/>
  <c r="AI128"/>
  <c r="AI126"/>
  <c r="F125" i="68"/>
  <c r="E125"/>
  <c r="G125"/>
  <c r="AI123" i="73"/>
  <c r="F122" i="68"/>
  <c r="F121"/>
  <c r="AI121" i="73"/>
  <c r="F120" i="68"/>
  <c r="F119"/>
  <c r="AI119" i="73"/>
  <c r="F117" i="68"/>
  <c r="F116"/>
  <c r="AI116" i="73"/>
  <c r="F114" i="68"/>
  <c r="AI114" i="73"/>
  <c r="F113" i="68"/>
  <c r="AI113" i="73"/>
  <c r="F112" i="68"/>
  <c r="AI112" i="73"/>
  <c r="F110" i="68"/>
  <c r="AI110" i="73"/>
  <c r="AI109"/>
  <c r="E109" i="68"/>
  <c r="F108"/>
  <c r="F107"/>
  <c r="AI107" i="73"/>
  <c r="F106" i="68"/>
  <c r="F105"/>
  <c r="F104"/>
  <c r="F103"/>
  <c r="AI103" i="73"/>
  <c r="E103" i="68"/>
  <c r="F102"/>
  <c r="F101"/>
  <c r="AI101" i="73"/>
  <c r="F100" i="68"/>
  <c r="F99"/>
  <c r="F98"/>
  <c r="F97"/>
  <c r="AI97" i="73"/>
  <c r="F96" i="68"/>
  <c r="F95"/>
  <c r="AI95" i="73"/>
  <c r="F94" i="68"/>
  <c r="F93"/>
  <c r="AI93" i="73"/>
  <c r="F92" i="68"/>
  <c r="F91"/>
  <c r="F90"/>
  <c r="F89"/>
  <c r="G89"/>
  <c r="F87"/>
  <c r="F86"/>
  <c r="AI86" i="73"/>
  <c r="E74" i="68"/>
  <c r="F85"/>
  <c r="F84"/>
  <c r="AI84" i="73"/>
  <c r="F83" i="68"/>
  <c r="AI83" i="73"/>
  <c r="F82" i="68"/>
  <c r="AI82" i="73"/>
  <c r="F81" i="68"/>
  <c r="F80"/>
  <c r="AI80" i="73"/>
  <c r="F79" i="68"/>
  <c r="F78"/>
  <c r="AI78" i="73"/>
  <c r="F77" i="68"/>
  <c r="F76"/>
  <c r="AI76" i="73"/>
  <c r="F73" i="68"/>
  <c r="F72"/>
  <c r="AI72" i="73"/>
  <c r="F71" i="68"/>
  <c r="F70"/>
  <c r="AI70" i="73"/>
  <c r="F69" i="68"/>
  <c r="E68"/>
  <c r="F67"/>
  <c r="F66"/>
  <c r="AI66" i="73"/>
  <c r="E66" i="68"/>
  <c r="F65"/>
  <c r="G64"/>
  <c r="G63"/>
  <c r="F62"/>
  <c r="F61"/>
  <c r="F60"/>
  <c r="AI60" i="73"/>
  <c r="F59" i="68"/>
  <c r="F58"/>
  <c r="AI58" i="73"/>
  <c r="F56" i="68"/>
  <c r="AI56" i="73"/>
  <c r="F55" i="68"/>
  <c r="F54"/>
  <c r="F53"/>
  <c r="G53"/>
  <c r="AI52" i="73"/>
  <c r="F49" i="68"/>
  <c r="F48"/>
  <c r="AI48" i="73"/>
  <c r="F47" i="68"/>
  <c r="F46"/>
  <c r="AI46" i="73"/>
  <c r="F45" i="68"/>
  <c r="F44"/>
  <c r="F43"/>
  <c r="F42"/>
  <c r="AI42" i="73"/>
  <c r="F41" i="68"/>
  <c r="F40"/>
  <c r="F38"/>
  <c r="F37"/>
  <c r="F36"/>
  <c r="F35"/>
  <c r="AI35" i="73"/>
  <c r="F34" i="68"/>
  <c r="F33"/>
  <c r="F32"/>
  <c r="F31"/>
  <c r="F30"/>
  <c r="F29"/>
  <c r="F28"/>
  <c r="F27"/>
  <c r="AI27" i="73"/>
  <c r="F26" i="68"/>
  <c r="F25"/>
  <c r="F24"/>
  <c r="F22"/>
  <c r="F21"/>
  <c r="F20"/>
  <c r="F19"/>
  <c r="AI19" i="73"/>
  <c r="F18" i="68"/>
  <c r="F17"/>
  <c r="F16"/>
  <c r="F15"/>
  <c r="F14"/>
  <c r="F13"/>
  <c r="F12"/>
  <c r="F9"/>
  <c r="AH392" i="73"/>
  <c r="E389" i="67"/>
  <c r="G389"/>
  <c r="AH384" i="73"/>
  <c r="AH383"/>
  <c r="AH382"/>
  <c r="E380" i="67"/>
  <c r="G380"/>
  <c r="AH374" i="73"/>
  <c r="AH372"/>
  <c r="E371" i="67"/>
  <c r="G371"/>
  <c r="AH367" i="73"/>
  <c r="AH365"/>
  <c r="E362" i="67"/>
  <c r="G362"/>
  <c r="E352"/>
  <c r="G352"/>
  <c r="AH351" i="73"/>
  <c r="AH350"/>
  <c r="F345" i="67"/>
  <c r="G345"/>
  <c r="E345"/>
  <c r="AH342" i="73"/>
  <c r="AH338"/>
  <c r="E337" i="67"/>
  <c r="G337"/>
  <c r="F334"/>
  <c r="G334"/>
  <c r="E334"/>
  <c r="AH332" i="73"/>
  <c r="AH330"/>
  <c r="AH328"/>
  <c r="E327" i="67"/>
  <c r="G327"/>
  <c r="AH324" i="73"/>
  <c r="F323" i="67"/>
  <c r="G323"/>
  <c r="E323"/>
  <c r="AH319" i="73"/>
  <c r="F317" i="67"/>
  <c r="AH363" i="73"/>
  <c r="E317" i="67"/>
  <c r="E314"/>
  <c r="G314"/>
  <c r="AH297" i="73"/>
  <c r="AH295"/>
  <c r="E294" i="67"/>
  <c r="G294"/>
  <c r="AH292" i="73"/>
  <c r="AH291"/>
  <c r="E288" i="67"/>
  <c r="G288"/>
  <c r="AH286" i="73"/>
  <c r="AH285"/>
  <c r="AH284"/>
  <c r="AH283"/>
  <c r="AH282"/>
  <c r="AH281"/>
  <c r="E281" i="67"/>
  <c r="G281"/>
  <c r="AH280" i="73"/>
  <c r="AH279"/>
  <c r="AH278"/>
  <c r="AH275"/>
  <c r="AH273"/>
  <c r="E271" i="67"/>
  <c r="G271"/>
  <c r="AH270" i="73"/>
  <c r="AH268"/>
  <c r="AH263"/>
  <c r="AH261"/>
  <c r="E259" i="67"/>
  <c r="G259"/>
  <c r="AH253" i="73"/>
  <c r="AH251"/>
  <c r="AH249"/>
  <c r="AH242"/>
  <c r="F240" i="67"/>
  <c r="E240"/>
  <c r="AH239" i="73"/>
  <c r="AH238"/>
  <c r="AH237"/>
  <c r="AH236"/>
  <c r="AH235"/>
  <c r="AH232"/>
  <c r="AH231"/>
  <c r="AH230"/>
  <c r="AH229"/>
  <c r="AH228"/>
  <c r="F227" i="67"/>
  <c r="G227"/>
  <c r="E227"/>
  <c r="AH225" i="73"/>
  <c r="AH223"/>
  <c r="AH219"/>
  <c r="AH217"/>
  <c r="AH215"/>
  <c r="E214" i="67"/>
  <c r="G214"/>
  <c r="AH213" i="73"/>
  <c r="AH212"/>
  <c r="AH211"/>
  <c r="AH210"/>
  <c r="AH209"/>
  <c r="AH208"/>
  <c r="AH207"/>
  <c r="AH206"/>
  <c r="AH205"/>
  <c r="AH204"/>
  <c r="AH203"/>
  <c r="AH202"/>
  <c r="E202" i="67"/>
  <c r="G202"/>
  <c r="AH199" i="73"/>
  <c r="AH197"/>
  <c r="E197" i="67"/>
  <c r="G197"/>
  <c r="AH193" i="73"/>
  <c r="AH191"/>
  <c r="AH190"/>
  <c r="F189" i="67"/>
  <c r="G189"/>
  <c r="E189"/>
  <c r="AH188" i="73"/>
  <c r="AH187"/>
  <c r="AH186"/>
  <c r="AH185"/>
  <c r="AH184"/>
  <c r="AH183"/>
  <c r="AH182"/>
  <c r="AH181"/>
  <c r="AH180"/>
  <c r="AH179"/>
  <c r="E179" i="67"/>
  <c r="G179"/>
  <c r="AH178" i="73"/>
  <c r="AH177"/>
  <c r="E177" i="67"/>
  <c r="G177"/>
  <c r="AH174" i="73"/>
  <c r="AH173"/>
  <c r="AH172"/>
  <c r="AH171"/>
  <c r="AH170"/>
  <c r="F169" i="67"/>
  <c r="G169"/>
  <c r="E169"/>
  <c r="AH167" i="73"/>
  <c r="AH166"/>
  <c r="AH163"/>
  <c r="AH161"/>
  <c r="F159" i="67"/>
  <c r="G159"/>
  <c r="E159"/>
  <c r="AH157" i="73"/>
  <c r="AH155"/>
  <c r="F153" i="67"/>
  <c r="G153"/>
  <c r="E153"/>
  <c r="AH152" i="73"/>
  <c r="AH148"/>
  <c r="F147" i="67"/>
  <c r="G147"/>
  <c r="E147"/>
  <c r="AH146" i="73"/>
  <c r="AH144"/>
  <c r="F142" i="67"/>
  <c r="G142"/>
  <c r="E142"/>
  <c r="D142"/>
  <c r="AH139" i="73"/>
  <c r="E136" i="67"/>
  <c r="AH133" i="73"/>
  <c r="F132" i="67"/>
  <c r="G132"/>
  <c r="E132"/>
  <c r="AH130" i="73"/>
  <c r="AH129"/>
  <c r="AH128"/>
  <c r="AH127"/>
  <c r="AH126"/>
  <c r="F125" i="67"/>
  <c r="G125"/>
  <c r="E125"/>
  <c r="AH123" i="73"/>
  <c r="F122" i="67"/>
  <c r="F121"/>
  <c r="AH121" i="73"/>
  <c r="F120" i="67"/>
  <c r="F119"/>
  <c r="F117"/>
  <c r="F116"/>
  <c r="F114"/>
  <c r="G114"/>
  <c r="F113"/>
  <c r="F112"/>
  <c r="F110"/>
  <c r="AH110" i="73"/>
  <c r="E109" i="67"/>
  <c r="F108"/>
  <c r="AH108" i="73"/>
  <c r="F107" i="67"/>
  <c r="F106"/>
  <c r="AH106" i="73"/>
  <c r="F105" i="67"/>
  <c r="F104"/>
  <c r="F103"/>
  <c r="E103"/>
  <c r="F102"/>
  <c r="F101"/>
  <c r="F100"/>
  <c r="F99"/>
  <c r="F98"/>
  <c r="F97"/>
  <c r="AH97" i="73"/>
  <c r="F96" i="67"/>
  <c r="F95"/>
  <c r="F94"/>
  <c r="F93"/>
  <c r="F92"/>
  <c r="F91"/>
  <c r="F90"/>
  <c r="F89"/>
  <c r="G89"/>
  <c r="F87"/>
  <c r="AH87" i="73"/>
  <c r="F86" i="67"/>
  <c r="AH86" i="73"/>
  <c r="F85" i="67"/>
  <c r="AH85" i="73"/>
  <c r="F84" i="67"/>
  <c r="AH84" i="73"/>
  <c r="F83" i="67"/>
  <c r="AH83" i="73"/>
  <c r="F82" i="67"/>
  <c r="G82"/>
  <c r="F81"/>
  <c r="F80"/>
  <c r="AH80" i="73"/>
  <c r="F79" i="67"/>
  <c r="F78"/>
  <c r="AH78" i="73"/>
  <c r="F77" i="67"/>
  <c r="F76"/>
  <c r="AH76" i="73"/>
  <c r="E74" i="67"/>
  <c r="F73"/>
  <c r="F72"/>
  <c r="AH72" i="73"/>
  <c r="F71" i="67"/>
  <c r="F70"/>
  <c r="F69"/>
  <c r="E68"/>
  <c r="F67"/>
  <c r="F66"/>
  <c r="AH66" i="73"/>
  <c r="F65" i="67"/>
  <c r="G64"/>
  <c r="G63"/>
  <c r="F62"/>
  <c r="F61"/>
  <c r="F60"/>
  <c r="AH60" i="73"/>
  <c r="F59" i="67"/>
  <c r="F58"/>
  <c r="F56"/>
  <c r="AH56" i="73"/>
  <c r="F55" i="67"/>
  <c r="F54"/>
  <c r="F53"/>
  <c r="F49"/>
  <c r="F48"/>
  <c r="F47"/>
  <c r="F46"/>
  <c r="F45"/>
  <c r="F44"/>
  <c r="AH44" i="73"/>
  <c r="F43" i="67"/>
  <c r="F42"/>
  <c r="F41"/>
  <c r="F40"/>
  <c r="F38"/>
  <c r="F37"/>
  <c r="F36"/>
  <c r="AH36" i="73"/>
  <c r="F35" i="67"/>
  <c r="F34"/>
  <c r="AH34" i="73"/>
  <c r="F33" i="67"/>
  <c r="F32"/>
  <c r="AH32" i="73"/>
  <c r="F31" i="67"/>
  <c r="F30"/>
  <c r="F29"/>
  <c r="F28"/>
  <c r="AH28" i="73"/>
  <c r="F27" i="67"/>
  <c r="F26"/>
  <c r="AH26" i="73"/>
  <c r="F25" i="67"/>
  <c r="F24"/>
  <c r="F22"/>
  <c r="F21"/>
  <c r="F20"/>
  <c r="F19"/>
  <c r="F18"/>
  <c r="AH18" i="73"/>
  <c r="F17" i="67"/>
  <c r="F16"/>
  <c r="F15"/>
  <c r="F14"/>
  <c r="AH14" i="73"/>
  <c r="F13" i="67"/>
  <c r="F12"/>
  <c r="F9"/>
  <c r="AG392" i="73"/>
  <c r="E389" i="81"/>
  <c r="G389"/>
  <c r="AG385" i="73"/>
  <c r="AG384"/>
  <c r="AG383"/>
  <c r="AG382"/>
  <c r="E380" i="81"/>
  <c r="G380"/>
  <c r="AG374" i="73"/>
  <c r="AG372"/>
  <c r="E371" i="81"/>
  <c r="G371"/>
  <c r="AG367" i="73"/>
  <c r="AG365"/>
  <c r="E362" i="81"/>
  <c r="G362"/>
  <c r="N352"/>
  <c r="F352"/>
  <c r="E352"/>
  <c r="AG351" i="73"/>
  <c r="AG350"/>
  <c r="AG349"/>
  <c r="AG346"/>
  <c r="N345" i="81"/>
  <c r="F345"/>
  <c r="E345"/>
  <c r="N337"/>
  <c r="F337"/>
  <c r="E337"/>
  <c r="AG336" i="73"/>
  <c r="N334" i="81"/>
  <c r="F334"/>
  <c r="E334"/>
  <c r="AG332" i="73"/>
  <c r="AG331"/>
  <c r="AG330"/>
  <c r="AG329"/>
  <c r="AG328"/>
  <c r="N327" i="81"/>
  <c r="F327"/>
  <c r="E327"/>
  <c r="N323"/>
  <c r="F323"/>
  <c r="E323"/>
  <c r="AG322" i="73"/>
  <c r="AG321"/>
  <c r="AG320"/>
  <c r="AG319"/>
  <c r="AG318"/>
  <c r="N317" i="81"/>
  <c r="F317"/>
  <c r="E317"/>
  <c r="E314"/>
  <c r="G314"/>
  <c r="N287"/>
  <c r="E294"/>
  <c r="G294"/>
  <c r="AG293" i="73"/>
  <c r="AG292"/>
  <c r="AG291"/>
  <c r="E288" i="81"/>
  <c r="G288"/>
  <c r="AG286" i="73"/>
  <c r="AG285"/>
  <c r="AG284"/>
  <c r="AG283"/>
  <c r="AG282"/>
  <c r="AG281"/>
  <c r="E281" i="81"/>
  <c r="G281"/>
  <c r="AG280" i="73"/>
  <c r="AG279"/>
  <c r="AG278"/>
  <c r="E271" i="81"/>
  <c r="G271"/>
  <c r="AG269" i="73"/>
  <c r="AG267"/>
  <c r="AG264"/>
  <c r="AG262"/>
  <c r="AG260"/>
  <c r="E259" i="81"/>
  <c r="G259"/>
  <c r="E240"/>
  <c r="G240"/>
  <c r="AG239" i="73"/>
  <c r="AG238"/>
  <c r="AG237"/>
  <c r="AG236"/>
  <c r="AG235"/>
  <c r="AG232"/>
  <c r="AG231"/>
  <c r="AG230"/>
  <c r="AG229"/>
  <c r="AG228"/>
  <c r="N227" i="81"/>
  <c r="F227"/>
  <c r="E227"/>
  <c r="E214"/>
  <c r="G214"/>
  <c r="AG213" i="73"/>
  <c r="AG211"/>
  <c r="AG209"/>
  <c r="AG207"/>
  <c r="AG205"/>
  <c r="AG203"/>
  <c r="E202" i="81"/>
  <c r="G202"/>
  <c r="AG201" i="73"/>
  <c r="AG199"/>
  <c r="AG197"/>
  <c r="E197" i="81"/>
  <c r="G197"/>
  <c r="AG190" i="73"/>
  <c r="N189" i="81"/>
  <c r="F189"/>
  <c r="E189"/>
  <c r="AG188" i="73"/>
  <c r="AG187"/>
  <c r="AG186"/>
  <c r="AG185"/>
  <c r="AG184"/>
  <c r="AG183"/>
  <c r="AG182"/>
  <c r="AG181"/>
  <c r="AG180"/>
  <c r="AG179"/>
  <c r="E179" i="81"/>
  <c r="G179"/>
  <c r="AG177" i="73"/>
  <c r="E177" i="81"/>
  <c r="G177"/>
  <c r="AG174" i="73"/>
  <c r="AG172"/>
  <c r="AG170"/>
  <c r="E169" i="81"/>
  <c r="G169"/>
  <c r="AG166" i="73"/>
  <c r="E159" i="81"/>
  <c r="G159"/>
  <c r="AG158" i="73"/>
  <c r="AG156"/>
  <c r="AG154"/>
  <c r="N153" i="81"/>
  <c r="E153"/>
  <c r="E147"/>
  <c r="G147"/>
  <c r="AG146" i="73"/>
  <c r="AG145"/>
  <c r="AG144"/>
  <c r="N142" i="81"/>
  <c r="F142"/>
  <c r="E142"/>
  <c r="D142"/>
  <c r="AG141" i="73"/>
  <c r="AG140"/>
  <c r="AG139"/>
  <c r="AG138"/>
  <c r="AG137"/>
  <c r="E136" i="81"/>
  <c r="G136"/>
  <c r="N132"/>
  <c r="F132"/>
  <c r="E132"/>
  <c r="AG130" i="73"/>
  <c r="AG129"/>
  <c r="AG128"/>
  <c r="AG126"/>
  <c r="E125" i="81"/>
  <c r="G125"/>
  <c r="AG123" i="73"/>
  <c r="AG122"/>
  <c r="AG121"/>
  <c r="F120" i="81"/>
  <c r="F119"/>
  <c r="F117"/>
  <c r="F116"/>
  <c r="F114"/>
  <c r="F113"/>
  <c r="F112"/>
  <c r="F110"/>
  <c r="E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7"/>
  <c r="F86"/>
  <c r="E74"/>
  <c r="F85"/>
  <c r="F84"/>
  <c r="F83"/>
  <c r="F82"/>
  <c r="F81"/>
  <c r="F80"/>
  <c r="F79"/>
  <c r="F78"/>
  <c r="F77"/>
  <c r="F76"/>
  <c r="N75"/>
  <c r="N74"/>
  <c r="F73"/>
  <c r="AG72" i="73"/>
  <c r="F71" i="81"/>
  <c r="F70"/>
  <c r="F69"/>
  <c r="E68"/>
  <c r="F67"/>
  <c r="F66"/>
  <c r="F65"/>
  <c r="G64"/>
  <c r="G63"/>
  <c r="F62"/>
  <c r="F61"/>
  <c r="F60"/>
  <c r="F59"/>
  <c r="F58"/>
  <c r="F56"/>
  <c r="F55"/>
  <c r="F54"/>
  <c r="F53"/>
  <c r="F52"/>
  <c r="F49"/>
  <c r="F48"/>
  <c r="F47"/>
  <c r="F46"/>
  <c r="F45"/>
  <c r="F44"/>
  <c r="F43"/>
  <c r="F42"/>
  <c r="F41"/>
  <c r="F40"/>
  <c r="F38"/>
  <c r="F37"/>
  <c r="F36"/>
  <c r="F35"/>
  <c r="F34"/>
  <c r="F33"/>
  <c r="F32"/>
  <c r="F31"/>
  <c r="F30"/>
  <c r="F29"/>
  <c r="F28"/>
  <c r="F27"/>
  <c r="F26"/>
  <c r="F25"/>
  <c r="F24"/>
  <c r="F22"/>
  <c r="F21"/>
  <c r="F20"/>
  <c r="F19"/>
  <c r="F18"/>
  <c r="F17"/>
  <c r="F16"/>
  <c r="F15"/>
  <c r="F14"/>
  <c r="F13"/>
  <c r="AG12" i="73"/>
  <c r="N11" i="81"/>
  <c r="N10"/>
  <c r="N8"/>
  <c r="N6"/>
  <c r="F9"/>
  <c r="AF392" i="73"/>
  <c r="E389" i="66"/>
  <c r="G389"/>
  <c r="AF383" i="73"/>
  <c r="AF382"/>
  <c r="E380" i="66"/>
  <c r="AF374" i="73"/>
  <c r="AF372"/>
  <c r="E371" i="66"/>
  <c r="G371"/>
  <c r="AF365" i="73"/>
  <c r="F352" i="66"/>
  <c r="E352"/>
  <c r="AF351" i="73"/>
  <c r="AF350"/>
  <c r="AF349"/>
  <c r="F345" i="66"/>
  <c r="E345"/>
  <c r="F337"/>
  <c r="E337"/>
  <c r="AF335" i="73"/>
  <c r="F334" i="66"/>
  <c r="E334"/>
  <c r="F327"/>
  <c r="E327"/>
  <c r="AF326" i="73"/>
  <c r="AF324"/>
  <c r="F323" i="66"/>
  <c r="E323"/>
  <c r="F317"/>
  <c r="E317"/>
  <c r="AF316" i="73"/>
  <c r="E314" i="66"/>
  <c r="G314"/>
  <c r="AF299" i="73"/>
  <c r="AF298"/>
  <c r="AF297"/>
  <c r="AF296"/>
  <c r="E294" i="66"/>
  <c r="G294"/>
  <c r="AF292" i="73"/>
  <c r="AF291"/>
  <c r="AF290"/>
  <c r="AF289"/>
  <c r="E288" i="66"/>
  <c r="G288"/>
  <c r="AF286" i="73"/>
  <c r="AF285"/>
  <c r="AF284"/>
  <c r="AF283"/>
  <c r="AF282"/>
  <c r="AF281"/>
  <c r="E281" i="66"/>
  <c r="G281"/>
  <c r="AF280" i="73"/>
  <c r="AF279"/>
  <c r="AF278"/>
  <c r="AF276"/>
  <c r="AF274"/>
  <c r="AF272"/>
  <c r="E271" i="66"/>
  <c r="G271"/>
  <c r="AF270" i="73"/>
  <c r="AF261"/>
  <c r="E259" i="66"/>
  <c r="G259"/>
  <c r="AF253" i="73"/>
  <c r="AF251"/>
  <c r="AF249"/>
  <c r="E240" i="66"/>
  <c r="G240"/>
  <c r="AF235" i="73"/>
  <c r="E227" i="66"/>
  <c r="G227"/>
  <c r="AF226" i="73"/>
  <c r="AF225"/>
  <c r="AF224"/>
  <c r="AF223"/>
  <c r="AF222"/>
  <c r="AF221"/>
  <c r="AF220"/>
  <c r="AF219"/>
  <c r="AF218"/>
  <c r="AF217"/>
  <c r="AF216"/>
  <c r="AF215"/>
  <c r="AF214"/>
  <c r="E214" i="66"/>
  <c r="G214"/>
  <c r="AF212" i="73"/>
  <c r="E202" i="66"/>
  <c r="G202"/>
  <c r="E197"/>
  <c r="G197"/>
  <c r="AF193" i="73"/>
  <c r="AF191"/>
  <c r="E189" i="66"/>
  <c r="G189"/>
  <c r="AF188" i="73"/>
  <c r="AF179"/>
  <c r="E179" i="66"/>
  <c r="G179"/>
  <c r="E177"/>
  <c r="AF171" i="73"/>
  <c r="E169" i="66"/>
  <c r="G169"/>
  <c r="AF163" i="73"/>
  <c r="E159" i="66"/>
  <c r="G159"/>
  <c r="AF156" i="73"/>
  <c r="F153" i="66"/>
  <c r="E153"/>
  <c r="AF152" i="73"/>
  <c r="AF150"/>
  <c r="AF148"/>
  <c r="E147" i="66"/>
  <c r="G147"/>
  <c r="F142"/>
  <c r="E142"/>
  <c r="D142"/>
  <c r="AF141" i="73"/>
  <c r="E136" i="66"/>
  <c r="G136"/>
  <c r="AF134" i="73"/>
  <c r="F132" i="66"/>
  <c r="E132"/>
  <c r="AF130" i="73"/>
  <c r="AF129"/>
  <c r="AF128"/>
  <c r="AF127"/>
  <c r="AF126"/>
  <c r="E125" i="66"/>
  <c r="G125"/>
  <c r="F124"/>
  <c r="F123"/>
  <c r="F122"/>
  <c r="F121"/>
  <c r="F120"/>
  <c r="F119"/>
  <c r="F117"/>
  <c r="F116"/>
  <c r="F114"/>
  <c r="F113"/>
  <c r="F112"/>
  <c r="F110"/>
  <c r="E109"/>
  <c r="F108"/>
  <c r="F107"/>
  <c r="F106"/>
  <c r="F105"/>
  <c r="F104"/>
  <c r="F103"/>
  <c r="E103"/>
  <c r="F102"/>
  <c r="F101"/>
  <c r="F100"/>
  <c r="F99"/>
  <c r="F98"/>
  <c r="F97"/>
  <c r="F96"/>
  <c r="F95"/>
  <c r="F94"/>
  <c r="F93"/>
  <c r="F92"/>
  <c r="F91"/>
  <c r="F90"/>
  <c r="F89"/>
  <c r="F87"/>
  <c r="F86"/>
  <c r="F85"/>
  <c r="F84"/>
  <c r="F83"/>
  <c r="F82"/>
  <c r="E74"/>
  <c r="F81"/>
  <c r="F80"/>
  <c r="F79"/>
  <c r="F78"/>
  <c r="F77"/>
  <c r="F76"/>
  <c r="F73"/>
  <c r="F72"/>
  <c r="F71"/>
  <c r="F70"/>
  <c r="F69"/>
  <c r="E68"/>
  <c r="F67"/>
  <c r="F66"/>
  <c r="F65"/>
  <c r="G64"/>
  <c r="G63"/>
  <c r="F62"/>
  <c r="F61"/>
  <c r="F60"/>
  <c r="F59"/>
  <c r="F58"/>
  <c r="F56"/>
  <c r="F55"/>
  <c r="F54"/>
  <c r="F52"/>
  <c r="F46"/>
  <c r="F45"/>
  <c r="F44"/>
  <c r="F43"/>
  <c r="F42"/>
  <c r="F41"/>
  <c r="F40"/>
  <c r="F38"/>
  <c r="F37"/>
  <c r="F36"/>
  <c r="F35"/>
  <c r="F34"/>
  <c r="F33"/>
  <c r="F32"/>
  <c r="F31"/>
  <c r="F30"/>
  <c r="F29"/>
  <c r="F28"/>
  <c r="F27"/>
  <c r="F26"/>
  <c r="F25"/>
  <c r="G24"/>
  <c r="AF24" i="73"/>
  <c r="F22" i="66"/>
  <c r="F21"/>
  <c r="F20"/>
  <c r="F19"/>
  <c r="F18"/>
  <c r="F17"/>
  <c r="F16"/>
  <c r="F15"/>
  <c r="F14"/>
  <c r="F13"/>
  <c r="E10"/>
  <c r="E8"/>
  <c r="F9"/>
  <c r="AE392" i="73"/>
  <c r="E389" i="65"/>
  <c r="G389"/>
  <c r="AE385" i="73"/>
  <c r="AE384"/>
  <c r="AE383"/>
  <c r="AE382"/>
  <c r="E380" i="65"/>
  <c r="G380"/>
  <c r="AE374" i="73"/>
  <c r="AE372"/>
  <c r="E371" i="65"/>
  <c r="G371"/>
  <c r="AE367" i="73"/>
  <c r="AE365"/>
  <c r="E362" i="65"/>
  <c r="G362"/>
  <c r="F352"/>
  <c r="E352"/>
  <c r="AE351" i="73"/>
  <c r="AE350"/>
  <c r="AE349"/>
  <c r="AE346"/>
  <c r="E345" i="65"/>
  <c r="F337"/>
  <c r="E337"/>
  <c r="AE336" i="73"/>
  <c r="E334" i="65"/>
  <c r="AE332" i="73"/>
  <c r="AE331"/>
  <c r="AE330"/>
  <c r="AE329"/>
  <c r="F327" i="65"/>
  <c r="E327"/>
  <c r="F323"/>
  <c r="E323"/>
  <c r="AE322" i="73"/>
  <c r="AE321"/>
  <c r="AE320"/>
  <c r="AE319"/>
  <c r="AE318"/>
  <c r="E317" i="65"/>
  <c r="E314"/>
  <c r="G314"/>
  <c r="E294"/>
  <c r="G294"/>
  <c r="AE293" i="73"/>
  <c r="AE292"/>
  <c r="AE291"/>
  <c r="AE289"/>
  <c r="E288" i="65"/>
  <c r="G288"/>
  <c r="AE286" i="73"/>
  <c r="AE285"/>
  <c r="AE284"/>
  <c r="AE283"/>
  <c r="AE282"/>
  <c r="AE281"/>
  <c r="E281" i="65"/>
  <c r="G281"/>
  <c r="AE280" i="73"/>
  <c r="AE279"/>
  <c r="AE278"/>
  <c r="AE275"/>
  <c r="E271" i="65"/>
  <c r="G271"/>
  <c r="AE269" i="73"/>
  <c r="AE267"/>
  <c r="AE264"/>
  <c r="AE262"/>
  <c r="AE260"/>
  <c r="E259" i="65"/>
  <c r="G259"/>
  <c r="AE255" i="73"/>
  <c r="AE253"/>
  <c r="AE251"/>
  <c r="AE244"/>
  <c r="AE242"/>
  <c r="E240" i="65"/>
  <c r="G240"/>
  <c r="AE239" i="73"/>
  <c r="AE237"/>
  <c r="AE235"/>
  <c r="AE231"/>
  <c r="AE229"/>
  <c r="E227" i="65"/>
  <c r="G227"/>
  <c r="AE225" i="73"/>
  <c r="AE221"/>
  <c r="AE219"/>
  <c r="AE217"/>
  <c r="E214" i="65"/>
  <c r="G214"/>
  <c r="AE212" i="73"/>
  <c r="AE210"/>
  <c r="AE208"/>
  <c r="AE206"/>
  <c r="AE204"/>
  <c r="AE202"/>
  <c r="E202" i="65"/>
  <c r="G202"/>
  <c r="AE200" i="73"/>
  <c r="AE199"/>
  <c r="AE198"/>
  <c r="AE197"/>
  <c r="E197" i="65"/>
  <c r="G197"/>
  <c r="AE193" i="73"/>
  <c r="AE190"/>
  <c r="E189" i="65"/>
  <c r="G189"/>
  <c r="AE187" i="73"/>
  <c r="AE185"/>
  <c r="AE183"/>
  <c r="AE181"/>
  <c r="AE179"/>
  <c r="E179" i="65"/>
  <c r="G179"/>
  <c r="AE177" i="73"/>
  <c r="E177" i="65"/>
  <c r="G177"/>
  <c r="AE174" i="73"/>
  <c r="AE173"/>
  <c r="AE172"/>
  <c r="AE171"/>
  <c r="AE170"/>
  <c r="E169" i="65"/>
  <c r="G169"/>
  <c r="AE167" i="73"/>
  <c r="AE166"/>
  <c r="AE163"/>
  <c r="E159" i="65"/>
  <c r="G159"/>
  <c r="AE157" i="73"/>
  <c r="AE155"/>
  <c r="F153" i="65"/>
  <c r="E153"/>
  <c r="AE152" i="73"/>
  <c r="AE150"/>
  <c r="AE148"/>
  <c r="E147" i="65"/>
  <c r="G147"/>
  <c r="AE146" i="73"/>
  <c r="AE145"/>
  <c r="AE144"/>
  <c r="E142" i="65"/>
  <c r="D142"/>
  <c r="AE141" i="73"/>
  <c r="AE139"/>
  <c r="AE137"/>
  <c r="E136" i="65"/>
  <c r="G136"/>
  <c r="AE133" i="73"/>
  <c r="F132" i="65"/>
  <c r="E132"/>
  <c r="AE130" i="73"/>
  <c r="AE129"/>
  <c r="AE128"/>
  <c r="AE127"/>
  <c r="AE126"/>
  <c r="E125" i="65"/>
  <c r="G125"/>
  <c r="AE123" i="73"/>
  <c r="F122" i="65"/>
  <c r="F121"/>
  <c r="F120"/>
  <c r="F119"/>
  <c r="F117"/>
  <c r="F116"/>
  <c r="F114"/>
  <c r="F113"/>
  <c r="F112"/>
  <c r="F110"/>
  <c r="E109"/>
  <c r="F108"/>
  <c r="F107"/>
  <c r="AE106" i="73"/>
  <c r="F105" i="65"/>
  <c r="F104"/>
  <c r="AE103" i="73"/>
  <c r="E103" i="65"/>
  <c r="F102"/>
  <c r="F101"/>
  <c r="F100"/>
  <c r="F99"/>
  <c r="F98"/>
  <c r="F97"/>
  <c r="F96"/>
  <c r="F95"/>
  <c r="F94"/>
  <c r="F93"/>
  <c r="F92"/>
  <c r="F91"/>
  <c r="G91"/>
  <c r="F90"/>
  <c r="F89"/>
  <c r="F87"/>
  <c r="F86"/>
  <c r="E74"/>
  <c r="F85"/>
  <c r="F84"/>
  <c r="F83"/>
  <c r="F82"/>
  <c r="F81"/>
  <c r="F80"/>
  <c r="F79"/>
  <c r="F78"/>
  <c r="F77"/>
  <c r="F76"/>
  <c r="F73"/>
  <c r="F72"/>
  <c r="F71"/>
  <c r="F70"/>
  <c r="F69"/>
  <c r="E68"/>
  <c r="F67"/>
  <c r="F66"/>
  <c r="F65"/>
  <c r="G64"/>
  <c r="G63"/>
  <c r="F62"/>
  <c r="F61"/>
  <c r="F60"/>
  <c r="F59"/>
  <c r="F58"/>
  <c r="F56"/>
  <c r="F55"/>
  <c r="F54"/>
  <c r="F52"/>
  <c r="F49"/>
  <c r="F48"/>
  <c r="F47"/>
  <c r="F46"/>
  <c r="F45"/>
  <c r="F44"/>
  <c r="F43"/>
  <c r="F42"/>
  <c r="F41"/>
  <c r="F40"/>
  <c r="F38"/>
  <c r="F37"/>
  <c r="F36"/>
  <c r="F35"/>
  <c r="F34"/>
  <c r="F33"/>
  <c r="F32"/>
  <c r="F31"/>
  <c r="F30"/>
  <c r="F29"/>
  <c r="F28"/>
  <c r="F27"/>
  <c r="F26"/>
  <c r="F25"/>
  <c r="AE24" i="73"/>
  <c r="F21" i="65"/>
  <c r="F20"/>
  <c r="F19"/>
  <c r="F18"/>
  <c r="F17"/>
  <c r="F16"/>
  <c r="F15"/>
  <c r="F14"/>
  <c r="F13"/>
  <c r="F9"/>
  <c r="AD392" i="73"/>
  <c r="E389" i="64"/>
  <c r="G389"/>
  <c r="AD384" i="73"/>
  <c r="AD383"/>
  <c r="E380" i="64"/>
  <c r="G380"/>
  <c r="AD374" i="73"/>
  <c r="AD372"/>
  <c r="E371" i="64"/>
  <c r="G371"/>
  <c r="AD367" i="73"/>
  <c r="AD365"/>
  <c r="E362" i="64"/>
  <c r="G362"/>
  <c r="F352"/>
  <c r="E352"/>
  <c r="AD351" i="73"/>
  <c r="AD350"/>
  <c r="F345" i="64"/>
  <c r="E345"/>
  <c r="F337"/>
  <c r="E337"/>
  <c r="AD335" i="73"/>
  <c r="F334" i="64"/>
  <c r="E334"/>
  <c r="AD332" i="73"/>
  <c r="AD328"/>
  <c r="F327" i="64"/>
  <c r="E327"/>
  <c r="F323"/>
  <c r="E323"/>
  <c r="AD319" i="73"/>
  <c r="E317" i="64"/>
  <c r="G317"/>
  <c r="E314"/>
  <c r="G314"/>
  <c r="E294"/>
  <c r="G294"/>
  <c r="AD292" i="73"/>
  <c r="AD291"/>
  <c r="E288" i="64"/>
  <c r="G288"/>
  <c r="AD286" i="73"/>
  <c r="AD285"/>
  <c r="AD284"/>
  <c r="AD283"/>
  <c r="AD282"/>
  <c r="AD281"/>
  <c r="E281" i="64"/>
  <c r="G281"/>
  <c r="AD280" i="73"/>
  <c r="AD279"/>
  <c r="AD278"/>
  <c r="E271" i="64"/>
  <c r="G271"/>
  <c r="AD270" i="73"/>
  <c r="AD268"/>
  <c r="AD266"/>
  <c r="AD263"/>
  <c r="AD261"/>
  <c r="E259" i="64"/>
  <c r="G259"/>
  <c r="E240"/>
  <c r="G240"/>
  <c r="AD239" i="73"/>
  <c r="AD238"/>
  <c r="AD237"/>
  <c r="AD236"/>
  <c r="AD235"/>
  <c r="AD232"/>
  <c r="AD231"/>
  <c r="AD230"/>
  <c r="AD229"/>
  <c r="AD228"/>
  <c r="E227" i="64"/>
  <c r="G227"/>
  <c r="E214"/>
  <c r="G214"/>
  <c r="AD212" i="73"/>
  <c r="AD210"/>
  <c r="AD208"/>
  <c r="AD206"/>
  <c r="AD204"/>
  <c r="AD202"/>
  <c r="E202" i="64"/>
  <c r="G202"/>
  <c r="AD200" i="73"/>
  <c r="AD198"/>
  <c r="E197" i="64"/>
  <c r="G197"/>
  <c r="AD190" i="73"/>
  <c r="E189" i="64"/>
  <c r="G189"/>
  <c r="AD188" i="73"/>
  <c r="AD187"/>
  <c r="AD186"/>
  <c r="AD185"/>
  <c r="AD184"/>
  <c r="AD183"/>
  <c r="AD182"/>
  <c r="AD181"/>
  <c r="AD180"/>
  <c r="AD179"/>
  <c r="E179" i="64"/>
  <c r="G179"/>
  <c r="AD177" i="73"/>
  <c r="E177" i="64"/>
  <c r="AD174" i="73"/>
  <c r="AD173"/>
  <c r="AD172"/>
  <c r="AD171"/>
  <c r="AD170"/>
  <c r="E169" i="64"/>
  <c r="G169"/>
  <c r="AD166" i="73"/>
  <c r="E159" i="64"/>
  <c r="G159"/>
  <c r="AD158" i="73"/>
  <c r="AD157"/>
  <c r="AD156"/>
  <c r="AD155"/>
  <c r="AD154"/>
  <c r="F153" i="64"/>
  <c r="E153"/>
  <c r="E147"/>
  <c r="G147"/>
  <c r="AD146" i="73"/>
  <c r="AD145"/>
  <c r="AD144"/>
  <c r="F142" i="64"/>
  <c r="E142"/>
  <c r="D142"/>
  <c r="AD141" i="73"/>
  <c r="AD137"/>
  <c r="E136" i="64"/>
  <c r="G136"/>
  <c r="F132"/>
  <c r="E132"/>
  <c r="AD130" i="73"/>
  <c r="AD129"/>
  <c r="AD128"/>
  <c r="AD126"/>
  <c r="E125" i="64"/>
  <c r="G125"/>
  <c r="F124"/>
  <c r="F123"/>
  <c r="F122"/>
  <c r="F121"/>
  <c r="F120"/>
  <c r="F119"/>
  <c r="F117"/>
  <c r="F116"/>
  <c r="F114"/>
  <c r="F113"/>
  <c r="F112"/>
  <c r="F110"/>
  <c r="AD109" i="73"/>
  <c r="E109" i="64"/>
  <c r="F108"/>
  <c r="F107"/>
  <c r="F106"/>
  <c r="F105"/>
  <c r="F104"/>
  <c r="F103"/>
  <c r="E103"/>
  <c r="F102"/>
  <c r="F101"/>
  <c r="F100"/>
  <c r="F99"/>
  <c r="F98"/>
  <c r="F97"/>
  <c r="F96"/>
  <c r="F95"/>
  <c r="F94"/>
  <c r="F93"/>
  <c r="F92"/>
  <c r="F91"/>
  <c r="F90"/>
  <c r="F89"/>
  <c r="F87"/>
  <c r="F86"/>
  <c r="F85"/>
  <c r="F84"/>
  <c r="F83"/>
  <c r="F82"/>
  <c r="F81"/>
  <c r="F80"/>
  <c r="F79"/>
  <c r="F78"/>
  <c r="F77"/>
  <c r="F76"/>
  <c r="F73"/>
  <c r="F72"/>
  <c r="F71"/>
  <c r="F70"/>
  <c r="F69"/>
  <c r="E68"/>
  <c r="F67"/>
  <c r="F66"/>
  <c r="F65"/>
  <c r="G64"/>
  <c r="G63"/>
  <c r="AD62" i="73"/>
  <c r="F61" i="64"/>
  <c r="F60"/>
  <c r="F59"/>
  <c r="F58"/>
  <c r="F56"/>
  <c r="F55"/>
  <c r="F54"/>
  <c r="F53"/>
  <c r="AD52" i="73"/>
  <c r="F49" i="64"/>
  <c r="F48"/>
  <c r="F47"/>
  <c r="F46"/>
  <c r="F45"/>
  <c r="F44"/>
  <c r="F43"/>
  <c r="F42"/>
  <c r="F41"/>
  <c r="F40"/>
  <c r="F38"/>
  <c r="F37"/>
  <c r="F36"/>
  <c r="F35"/>
  <c r="F34"/>
  <c r="F33"/>
  <c r="F32"/>
  <c r="F31"/>
  <c r="F30"/>
  <c r="F29"/>
  <c r="F28"/>
  <c r="F27"/>
  <c r="F26"/>
  <c r="F25"/>
  <c r="F24"/>
  <c r="E10"/>
  <c r="F22"/>
  <c r="F21"/>
  <c r="F20"/>
  <c r="F19"/>
  <c r="F18"/>
  <c r="F16"/>
  <c r="F15"/>
  <c r="F14"/>
  <c r="F13"/>
  <c r="F9"/>
  <c r="AC392" i="73"/>
  <c r="E389" i="63"/>
  <c r="G389"/>
  <c r="AC384" i="73"/>
  <c r="AC383"/>
  <c r="AC382"/>
  <c r="AC381"/>
  <c r="E380" i="63"/>
  <c r="G380"/>
  <c r="AC374" i="73"/>
  <c r="AC372"/>
  <c r="E371" i="63"/>
  <c r="G371"/>
  <c r="AC367" i="73"/>
  <c r="AC365"/>
  <c r="E362" i="63"/>
  <c r="G362"/>
  <c r="F352"/>
  <c r="G352"/>
  <c r="E352"/>
  <c r="AC351" i="73"/>
  <c r="AC350"/>
  <c r="AC349"/>
  <c r="AC345"/>
  <c r="E345" i="63"/>
  <c r="G345"/>
  <c r="AC341" i="73"/>
  <c r="F337" i="63"/>
  <c r="E337"/>
  <c r="AC335" i="73"/>
  <c r="F334" i="63"/>
  <c r="AC334" i="73"/>
  <c r="E334" i="63"/>
  <c r="AC332" i="73"/>
  <c r="AC330"/>
  <c r="AC328"/>
  <c r="E327" i="63"/>
  <c r="AC326" i="73"/>
  <c r="AC324"/>
  <c r="F323" i="63"/>
  <c r="G323"/>
  <c r="E323"/>
  <c r="AC321" i="73"/>
  <c r="AC319"/>
  <c r="F317" i="63"/>
  <c r="G317"/>
  <c r="E317"/>
  <c r="AC315" i="73"/>
  <c r="E314" i="63"/>
  <c r="G314"/>
  <c r="AC299" i="73"/>
  <c r="AC297"/>
  <c r="AC295"/>
  <c r="F294" i="63"/>
  <c r="G294"/>
  <c r="E294"/>
  <c r="AC292" i="73"/>
  <c r="AC291"/>
  <c r="AC290"/>
  <c r="AC289"/>
  <c r="E288" i="63"/>
  <c r="G288"/>
  <c r="F287"/>
  <c r="G287"/>
  <c r="AC286" i="73"/>
  <c r="AC285"/>
  <c r="AC284"/>
  <c r="AC283"/>
  <c r="AC282"/>
  <c r="AC281"/>
  <c r="E281" i="63"/>
  <c r="G281"/>
  <c r="AC280" i="73"/>
  <c r="AC279"/>
  <c r="AC278"/>
  <c r="AC275"/>
  <c r="AC273"/>
  <c r="F271" i="63"/>
  <c r="G271"/>
  <c r="E271"/>
  <c r="AC270" i="73"/>
  <c r="AC268"/>
  <c r="AC266"/>
  <c r="AC263"/>
  <c r="AC261"/>
  <c r="F259" i="63"/>
  <c r="E259"/>
  <c r="AC255" i="73"/>
  <c r="AC253"/>
  <c r="AC251"/>
  <c r="AC249"/>
  <c r="AC244"/>
  <c r="AC242"/>
  <c r="F240" i="63"/>
  <c r="E240"/>
  <c r="AC239" i="73"/>
  <c r="AC237"/>
  <c r="AC235"/>
  <c r="AC231"/>
  <c r="AC229"/>
  <c r="F227" i="63"/>
  <c r="G227"/>
  <c r="E227"/>
  <c r="AC225" i="73"/>
  <c r="AC223"/>
  <c r="AC221"/>
  <c r="AC219"/>
  <c r="AC217"/>
  <c r="AC215"/>
  <c r="E214" i="63"/>
  <c r="G214"/>
  <c r="AC212" i="73"/>
  <c r="AC210"/>
  <c r="AC208"/>
  <c r="AC206"/>
  <c r="AC204"/>
  <c r="AC202"/>
  <c r="E202" i="63"/>
  <c r="G202"/>
  <c r="AC201" i="73"/>
  <c r="AC199"/>
  <c r="AC197"/>
  <c r="E197" i="63"/>
  <c r="G197"/>
  <c r="AC193" i="73"/>
  <c r="AC191"/>
  <c r="F189" i="63"/>
  <c r="G189"/>
  <c r="E189"/>
  <c r="AC188" i="73"/>
  <c r="AC186"/>
  <c r="AC184"/>
  <c r="AC182"/>
  <c r="AC180"/>
  <c r="AC179"/>
  <c r="E179" i="63"/>
  <c r="G179"/>
  <c r="AC178" i="73"/>
  <c r="E177" i="63"/>
  <c r="G177"/>
  <c r="AC173" i="73"/>
  <c r="AC171"/>
  <c r="F169" i="63"/>
  <c r="G169"/>
  <c r="E169"/>
  <c r="AC167" i="73"/>
  <c r="AC163"/>
  <c r="AC161"/>
  <c r="F159" i="63"/>
  <c r="G159"/>
  <c r="E159"/>
  <c r="AC158" i="73"/>
  <c r="AC156"/>
  <c r="AC154"/>
  <c r="F153" i="63"/>
  <c r="G153"/>
  <c r="E153"/>
  <c r="AC152" i="73"/>
  <c r="AC150"/>
  <c r="AC148"/>
  <c r="F147" i="63"/>
  <c r="G147"/>
  <c r="E147"/>
  <c r="AC145" i="73"/>
  <c r="F142" i="63"/>
  <c r="AC142" i="73"/>
  <c r="E142" i="63"/>
  <c r="D142"/>
  <c r="AC141" i="73"/>
  <c r="AC139"/>
  <c r="AC137"/>
  <c r="F136" i="63"/>
  <c r="G136"/>
  <c r="E136"/>
  <c r="AC135" i="73"/>
  <c r="AC134"/>
  <c r="AC133"/>
  <c r="F132" i="63"/>
  <c r="G132"/>
  <c r="E132"/>
  <c r="AC130" i="73"/>
  <c r="AC129"/>
  <c r="AC128"/>
  <c r="AC127"/>
  <c r="AC126"/>
  <c r="F125" i="63"/>
  <c r="G125"/>
  <c r="E125"/>
  <c r="AC124" i="73"/>
  <c r="AC123"/>
  <c r="F122" i="63"/>
  <c r="F121"/>
  <c r="AC121" i="73"/>
  <c r="F120" i="63"/>
  <c r="F119"/>
  <c r="AC119" i="73"/>
  <c r="F117" i="63"/>
  <c r="F116"/>
  <c r="AC116" i="73"/>
  <c r="F114" i="63"/>
  <c r="G114"/>
  <c r="F113"/>
  <c r="AC113" i="73"/>
  <c r="F112" i="63"/>
  <c r="F110"/>
  <c r="AC110" i="73"/>
  <c r="E109" i="63"/>
  <c r="F108"/>
  <c r="AC108" i="73"/>
  <c r="F107" i="63"/>
  <c r="F106"/>
  <c r="AC106" i="73"/>
  <c r="F105" i="63"/>
  <c r="F104"/>
  <c r="AC104" i="73"/>
  <c r="F103" i="63"/>
  <c r="AC103" i="73"/>
  <c r="E103" i="63"/>
  <c r="F102"/>
  <c r="F101"/>
  <c r="AC101" i="73"/>
  <c r="F100" i="63"/>
  <c r="F99"/>
  <c r="AC99" i="73"/>
  <c r="F98" i="63"/>
  <c r="F97"/>
  <c r="AC97" i="73"/>
  <c r="F96" i="63"/>
  <c r="F95"/>
  <c r="AC95" i="73"/>
  <c r="F94" i="63"/>
  <c r="F93"/>
  <c r="AC93" i="73"/>
  <c r="F92" i="63"/>
  <c r="F91"/>
  <c r="AC91" i="73"/>
  <c r="F90" i="63"/>
  <c r="F87"/>
  <c r="AC87" i="73"/>
  <c r="F86" i="63"/>
  <c r="AC86" i="73"/>
  <c r="F85" i="63"/>
  <c r="AC85" i="73"/>
  <c r="F84" i="63"/>
  <c r="G84"/>
  <c r="F83"/>
  <c r="AC83" i="73"/>
  <c r="F82" i="63"/>
  <c r="G82"/>
  <c r="F81"/>
  <c r="F80"/>
  <c r="AC80" i="73"/>
  <c r="F79" i="63"/>
  <c r="F78"/>
  <c r="AC78" i="73"/>
  <c r="F77" i="63"/>
  <c r="F76"/>
  <c r="AC76" i="73"/>
  <c r="E74" i="63"/>
  <c r="F73"/>
  <c r="AC73" i="73"/>
  <c r="F72" i="63"/>
  <c r="F71"/>
  <c r="AC71" i="73"/>
  <c r="F70" i="63"/>
  <c r="F69"/>
  <c r="AC69" i="73"/>
  <c r="F68" i="63"/>
  <c r="AC68" i="73"/>
  <c r="E68" i="63"/>
  <c r="F67"/>
  <c r="F66"/>
  <c r="AC66" i="73"/>
  <c r="F65" i="63"/>
  <c r="G64"/>
  <c r="G63"/>
  <c r="F61"/>
  <c r="AC61" i="73"/>
  <c r="F60" i="63"/>
  <c r="F59"/>
  <c r="AC59" i="73"/>
  <c r="F58" i="63"/>
  <c r="E57"/>
  <c r="F56"/>
  <c r="AC56" i="73"/>
  <c r="F55" i="63"/>
  <c r="AC55" i="73"/>
  <c r="F54" i="63"/>
  <c r="F53"/>
  <c r="AC53" i="73"/>
  <c r="F52" i="63"/>
  <c r="F49"/>
  <c r="AC49" i="73"/>
  <c r="F48" i="63"/>
  <c r="F47"/>
  <c r="AC47" i="73"/>
  <c r="F46" i="63"/>
  <c r="F45"/>
  <c r="AC45" i="73"/>
  <c r="F44" i="63"/>
  <c r="F43"/>
  <c r="AC43" i="73"/>
  <c r="F42" i="63"/>
  <c r="F41"/>
  <c r="AC41" i="73"/>
  <c r="F40" i="63"/>
  <c r="F38"/>
  <c r="AC38" i="73"/>
  <c r="F37" i="63"/>
  <c r="F36"/>
  <c r="AC36" i="73"/>
  <c r="F35" i="63"/>
  <c r="F34"/>
  <c r="AC34" i="73"/>
  <c r="F33" i="63"/>
  <c r="F32"/>
  <c r="AC32" i="73"/>
  <c r="F31" i="63"/>
  <c r="F30"/>
  <c r="AC30" i="73"/>
  <c r="F29" i="63"/>
  <c r="F28"/>
  <c r="AC28" i="73"/>
  <c r="F27" i="63"/>
  <c r="F26"/>
  <c r="AC26" i="73"/>
  <c r="F25" i="63"/>
  <c r="F24"/>
  <c r="F22"/>
  <c r="AC22" i="73"/>
  <c r="F21" i="63"/>
  <c r="F20"/>
  <c r="AC20" i="73"/>
  <c r="F19" i="63"/>
  <c r="F18"/>
  <c r="AC18" i="73"/>
  <c r="F17" i="63"/>
  <c r="F16"/>
  <c r="AC16" i="73"/>
  <c r="F15" i="63"/>
  <c r="F14"/>
  <c r="AC14" i="73"/>
  <c r="F13" i="63"/>
  <c r="F12"/>
  <c r="F9"/>
  <c r="AB392" i="73"/>
  <c r="E389" i="62"/>
  <c r="G389"/>
  <c r="AB385" i="73"/>
  <c r="AB384"/>
  <c r="AB383"/>
  <c r="AB382"/>
  <c r="AB381"/>
  <c r="E380" i="62"/>
  <c r="G380"/>
  <c r="AB374" i="73"/>
  <c r="AB372"/>
  <c r="E371" i="62"/>
  <c r="G371"/>
  <c r="AB367" i="73"/>
  <c r="AB366"/>
  <c r="AB365"/>
  <c r="AB364"/>
  <c r="E362" i="62"/>
  <c r="G362"/>
  <c r="F352"/>
  <c r="G352"/>
  <c r="E352"/>
  <c r="AB351" i="73"/>
  <c r="AB350"/>
  <c r="AB349"/>
  <c r="AB348"/>
  <c r="AB346"/>
  <c r="F345" i="62"/>
  <c r="AB345" i="73"/>
  <c r="E345" i="62"/>
  <c r="F337"/>
  <c r="E337"/>
  <c r="AB336" i="73"/>
  <c r="AB335"/>
  <c r="F334" i="62"/>
  <c r="E334"/>
  <c r="AB332" i="73"/>
  <c r="AB331"/>
  <c r="AB330"/>
  <c r="AB329"/>
  <c r="AB328"/>
  <c r="F327" i="62"/>
  <c r="G327"/>
  <c r="E327"/>
  <c r="F323"/>
  <c r="G323"/>
  <c r="E323"/>
  <c r="AB322" i="73"/>
  <c r="AB321"/>
  <c r="AB320"/>
  <c r="AB319"/>
  <c r="AB318"/>
  <c r="E317" i="62"/>
  <c r="E314"/>
  <c r="G314"/>
  <c r="F294"/>
  <c r="G294"/>
  <c r="E294"/>
  <c r="AB293" i="73"/>
  <c r="AB292"/>
  <c r="AB291"/>
  <c r="E288" i="62"/>
  <c r="G288"/>
  <c r="F287"/>
  <c r="G287"/>
  <c r="AB286" i="73"/>
  <c r="AB285"/>
  <c r="AB284"/>
  <c r="AB283"/>
  <c r="AB282"/>
  <c r="AB281"/>
  <c r="E281" i="62"/>
  <c r="G281"/>
  <c r="AB280" i="73"/>
  <c r="AB279"/>
  <c r="AB278"/>
  <c r="F271" i="62"/>
  <c r="G271"/>
  <c r="E271"/>
  <c r="AB270" i="73"/>
  <c r="AB269"/>
  <c r="AB268"/>
  <c r="AB267"/>
  <c r="AB266"/>
  <c r="AB264"/>
  <c r="AB263"/>
  <c r="AB262"/>
  <c r="AB261"/>
  <c r="AB260"/>
  <c r="F259" i="62"/>
  <c r="E259"/>
  <c r="F240"/>
  <c r="E240"/>
  <c r="AB239" i="73"/>
  <c r="AB238"/>
  <c r="AB237"/>
  <c r="AB236"/>
  <c r="AB235"/>
  <c r="AB232"/>
  <c r="AB231"/>
  <c r="AB230"/>
  <c r="AB229"/>
  <c r="AB228"/>
  <c r="F227" i="62"/>
  <c r="G227"/>
  <c r="E227"/>
  <c r="E214"/>
  <c r="G214"/>
  <c r="AB213" i="73"/>
  <c r="AB212"/>
  <c r="AB211"/>
  <c r="AB210"/>
  <c r="AB209"/>
  <c r="AB208"/>
  <c r="AB207"/>
  <c r="AB206"/>
  <c r="AB205"/>
  <c r="AB204"/>
  <c r="AB203"/>
  <c r="AB202"/>
  <c r="E202" i="62"/>
  <c r="G202"/>
  <c r="AB201" i="73"/>
  <c r="AB200"/>
  <c r="AB199"/>
  <c r="AB198"/>
  <c r="AB197"/>
  <c r="E197" i="62"/>
  <c r="G197"/>
  <c r="AB190" i="73"/>
  <c r="F189" i="62"/>
  <c r="G189"/>
  <c r="E189"/>
  <c r="AB188" i="73"/>
  <c r="AB187"/>
  <c r="AB186"/>
  <c r="AB185"/>
  <c r="AB184"/>
  <c r="AB183"/>
  <c r="AB182"/>
  <c r="AB181"/>
  <c r="AB180"/>
  <c r="AB179"/>
  <c r="AB177"/>
  <c r="E177" i="62"/>
  <c r="AB174" i="73"/>
  <c r="AB173"/>
  <c r="AB172"/>
  <c r="AB171"/>
  <c r="AB170"/>
  <c r="F169" i="62"/>
  <c r="G169"/>
  <c r="E169"/>
  <c r="AB166" i="73"/>
  <c r="F159" i="62"/>
  <c r="G159"/>
  <c r="E159"/>
  <c r="AB158" i="73"/>
  <c r="AB157"/>
  <c r="AB156"/>
  <c r="AB155"/>
  <c r="AB154"/>
  <c r="F153" i="62"/>
  <c r="G153"/>
  <c r="E153"/>
  <c r="F147"/>
  <c r="E147"/>
  <c r="G147"/>
  <c r="AB146" i="73"/>
  <c r="AB145"/>
  <c r="AB144"/>
  <c r="E142" i="62"/>
  <c r="D142"/>
  <c r="AB141" i="73"/>
  <c r="AB140"/>
  <c r="AB139"/>
  <c r="AB138"/>
  <c r="AB137"/>
  <c r="F136" i="62"/>
  <c r="G136"/>
  <c r="E136"/>
  <c r="F132"/>
  <c r="G132"/>
  <c r="E132"/>
  <c r="AB130" i="73"/>
  <c r="AB129"/>
  <c r="AB128"/>
  <c r="AB126"/>
  <c r="F125" i="62"/>
  <c r="G125"/>
  <c r="E125"/>
  <c r="F124"/>
  <c r="F123"/>
  <c r="AB123" i="73"/>
  <c r="F122" i="62"/>
  <c r="AB122" i="73"/>
  <c r="F121" i="62"/>
  <c r="AB121" i="73"/>
  <c r="F120" i="62"/>
  <c r="AB120" i="73"/>
  <c r="F119" i="62"/>
  <c r="AB119" i="73"/>
  <c r="F117" i="62"/>
  <c r="AB117" i="73"/>
  <c r="F116" i="62"/>
  <c r="AB116" i="73"/>
  <c r="F114" i="62"/>
  <c r="AB114" i="73"/>
  <c r="F113" i="62"/>
  <c r="AB113" i="73"/>
  <c r="F112" i="62"/>
  <c r="AB112" i="73"/>
  <c r="F110" i="62"/>
  <c r="G110"/>
  <c r="E109"/>
  <c r="F108"/>
  <c r="F107"/>
  <c r="F106"/>
  <c r="F105"/>
  <c r="F104"/>
  <c r="F103"/>
  <c r="E103"/>
  <c r="F102"/>
  <c r="AB102" i="73"/>
  <c r="F101" i="62"/>
  <c r="AB101" i="73"/>
  <c r="F100" i="62"/>
  <c r="AB100" i="73"/>
  <c r="F99" i="62"/>
  <c r="AB99" i="73"/>
  <c r="F98" i="62"/>
  <c r="AB98" i="73"/>
  <c r="F97" i="62"/>
  <c r="AB97" i="73"/>
  <c r="F96" i="62"/>
  <c r="AB96" i="73"/>
  <c r="F95" i="62"/>
  <c r="AB95" i="73"/>
  <c r="F94" i="62"/>
  <c r="AB94" i="73"/>
  <c r="F93" i="62"/>
  <c r="AB93" i="73"/>
  <c r="F92" i="62"/>
  <c r="AB92" i="73"/>
  <c r="F91" i="62"/>
  <c r="AB91" i="73"/>
  <c r="F90" i="62"/>
  <c r="AB90" i="73"/>
  <c r="F89" i="62"/>
  <c r="F87"/>
  <c r="F86"/>
  <c r="AB86" i="73"/>
  <c r="E74" i="62"/>
  <c r="F85"/>
  <c r="F84"/>
  <c r="G84"/>
  <c r="F83"/>
  <c r="AB83" i="73"/>
  <c r="F82" i="62"/>
  <c r="G82"/>
  <c r="F81"/>
  <c r="AB81" i="73"/>
  <c r="F80" i="62"/>
  <c r="AB80" i="73"/>
  <c r="F79" i="62"/>
  <c r="AB79" i="73"/>
  <c r="F78" i="62"/>
  <c r="AB78" i="73"/>
  <c r="F77" i="62"/>
  <c r="AB77" i="73"/>
  <c r="F76" i="62"/>
  <c r="AB76" i="73"/>
  <c r="F73" i="62"/>
  <c r="AB73" i="73"/>
  <c r="F72" i="62"/>
  <c r="AB72" i="73"/>
  <c r="F71" i="62"/>
  <c r="AB71" i="73"/>
  <c r="F70" i="62"/>
  <c r="AB70" i="73"/>
  <c r="F69" i="62"/>
  <c r="AB69" i="73"/>
  <c r="E68" i="62"/>
  <c r="F67"/>
  <c r="F66"/>
  <c r="F65"/>
  <c r="AB65" i="73"/>
  <c r="G64" i="62"/>
  <c r="G63"/>
  <c r="F62"/>
  <c r="AB62" i="73"/>
  <c r="F61" i="62"/>
  <c r="AB61" i="73"/>
  <c r="F60" i="62"/>
  <c r="AB60" i="73"/>
  <c r="F59" i="62"/>
  <c r="AB59" i="73"/>
  <c r="F58" i="62"/>
  <c r="F56"/>
  <c r="AB56" i="73"/>
  <c r="F55" i="62"/>
  <c r="AB55" i="73"/>
  <c r="F54" i="62"/>
  <c r="AB54" i="73"/>
  <c r="F53" i="62"/>
  <c r="AB53" i="73"/>
  <c r="F52" i="62"/>
  <c r="AB52" i="73"/>
  <c r="F49" i="62"/>
  <c r="AB49" i="73"/>
  <c r="F48" i="62"/>
  <c r="AB48" i="73"/>
  <c r="F47" i="62"/>
  <c r="AB47" i="73"/>
  <c r="F46" i="62"/>
  <c r="AB46" i="73"/>
  <c r="F45" i="62"/>
  <c r="AB45" i="73"/>
  <c r="F44" i="62"/>
  <c r="AB44" i="73"/>
  <c r="F43" i="62"/>
  <c r="AB43" i="73"/>
  <c r="F42" i="62"/>
  <c r="AB42" i="73"/>
  <c r="F41" i="62"/>
  <c r="AB41" i="73"/>
  <c r="F40" i="62"/>
  <c r="F38"/>
  <c r="F37"/>
  <c r="F36"/>
  <c r="F35"/>
  <c r="F34"/>
  <c r="F33"/>
  <c r="F32"/>
  <c r="F31"/>
  <c r="F30"/>
  <c r="F29"/>
  <c r="F28"/>
  <c r="F27"/>
  <c r="F26"/>
  <c r="F25"/>
  <c r="F24"/>
  <c r="F22"/>
  <c r="AB22" i="73"/>
  <c r="AB21"/>
  <c r="F20" i="62"/>
  <c r="AB20" i="73"/>
  <c r="F19" i="62"/>
  <c r="AB19" i="73"/>
  <c r="F18" i="62"/>
  <c r="AB18" i="73"/>
  <c r="F17" i="62"/>
  <c r="AB17" i="73"/>
  <c r="F16" i="62"/>
  <c r="AB16" i="73"/>
  <c r="F15" i="62"/>
  <c r="AB15" i="73"/>
  <c r="F14" i="62"/>
  <c r="AB14" i="73"/>
  <c r="F13" i="62"/>
  <c r="AB13" i="73"/>
  <c r="F12" i="62"/>
  <c r="F9"/>
  <c r="AA392" i="73"/>
  <c r="E389" i="61"/>
  <c r="G389"/>
  <c r="AA385" i="73"/>
  <c r="AA384"/>
  <c r="AA383"/>
  <c r="AA382"/>
  <c r="AA381"/>
  <c r="E380" i="61"/>
  <c r="G380"/>
  <c r="AA374" i="73"/>
  <c r="AA372"/>
  <c r="E371" i="61"/>
  <c r="G371"/>
  <c r="AA367" i="73"/>
  <c r="AA366"/>
  <c r="AA365"/>
  <c r="AA364"/>
  <c r="E362" i="61"/>
  <c r="G362"/>
  <c r="E352"/>
  <c r="G352"/>
  <c r="AA351" i="73"/>
  <c r="AA350"/>
  <c r="AA349"/>
  <c r="AA348"/>
  <c r="AA346"/>
  <c r="F345" i="61"/>
  <c r="AA345" i="73"/>
  <c r="E345" i="61"/>
  <c r="E337"/>
  <c r="G337"/>
  <c r="AA336" i="73"/>
  <c r="AA335"/>
  <c r="F334" i="61"/>
  <c r="E334"/>
  <c r="AA332" i="73"/>
  <c r="AA331"/>
  <c r="AA330"/>
  <c r="AA329"/>
  <c r="AA328"/>
  <c r="E327" i="61"/>
  <c r="G327"/>
  <c r="F323"/>
  <c r="G323"/>
  <c r="E323"/>
  <c r="AA322" i="73"/>
  <c r="AA321"/>
  <c r="AA320"/>
  <c r="AA319"/>
  <c r="AA318"/>
  <c r="E317" i="61"/>
  <c r="G317"/>
  <c r="E314"/>
  <c r="G314"/>
  <c r="E294"/>
  <c r="G294"/>
  <c r="AA292" i="73"/>
  <c r="AA291"/>
  <c r="E288" i="61"/>
  <c r="G288"/>
  <c r="AA286" i="73"/>
  <c r="AA285"/>
  <c r="AA284"/>
  <c r="AA283"/>
  <c r="AA282"/>
  <c r="AA281"/>
  <c r="E281" i="61"/>
  <c r="G281"/>
  <c r="AA280" i="73"/>
  <c r="AA279"/>
  <c r="AA278"/>
  <c r="E271" i="61"/>
  <c r="G271"/>
  <c r="AA270" i="73"/>
  <c r="AA268"/>
  <c r="AA266"/>
  <c r="AA263"/>
  <c r="AA261"/>
  <c r="F259" i="61"/>
  <c r="E259"/>
  <c r="AA255" i="73"/>
  <c r="AA253"/>
  <c r="AA251"/>
  <c r="AA249"/>
  <c r="AA244"/>
  <c r="AA242"/>
  <c r="E240" i="61"/>
  <c r="G240"/>
  <c r="AA239" i="73"/>
  <c r="AA238"/>
  <c r="AA237"/>
  <c r="AA236"/>
  <c r="AA235"/>
  <c r="AA232"/>
  <c r="AA231"/>
  <c r="AA230"/>
  <c r="AA229"/>
  <c r="AA228"/>
  <c r="E227" i="61"/>
  <c r="G227"/>
  <c r="AA225" i="73"/>
  <c r="AA223"/>
  <c r="AA221"/>
  <c r="AA219"/>
  <c r="AA217"/>
  <c r="AA215"/>
  <c r="E214" i="61"/>
  <c r="G214"/>
  <c r="AA213" i="73"/>
  <c r="AA212"/>
  <c r="AA211"/>
  <c r="AA210"/>
  <c r="AA209"/>
  <c r="AA208"/>
  <c r="AA207"/>
  <c r="AA206"/>
  <c r="AA205"/>
  <c r="AA204"/>
  <c r="AA203"/>
  <c r="AA202"/>
  <c r="E202" i="61"/>
  <c r="G202"/>
  <c r="AA200" i="73"/>
  <c r="AA199"/>
  <c r="AA198"/>
  <c r="AA197"/>
  <c r="E197" i="61"/>
  <c r="G197"/>
  <c r="AA193" i="73"/>
  <c r="AA191"/>
  <c r="AA190"/>
  <c r="E189" i="61"/>
  <c r="G189"/>
  <c r="AA188" i="73"/>
  <c r="AA187"/>
  <c r="AA186"/>
  <c r="AA185"/>
  <c r="AA184"/>
  <c r="AA183"/>
  <c r="AA182"/>
  <c r="AA181"/>
  <c r="AA180"/>
  <c r="AA179"/>
  <c r="E179" i="61"/>
  <c r="G179"/>
  <c r="AA178" i="73"/>
  <c r="AA177"/>
  <c r="E177" i="61"/>
  <c r="AA174" i="73"/>
  <c r="AA173"/>
  <c r="AA172"/>
  <c r="AA171"/>
  <c r="AA170"/>
  <c r="F169" i="61"/>
  <c r="G169"/>
  <c r="E169"/>
  <c r="AA167" i="73"/>
  <c r="AA166"/>
  <c r="AA163"/>
  <c r="AA161"/>
  <c r="F159" i="61"/>
  <c r="G159"/>
  <c r="E159"/>
  <c r="AA158" i="73"/>
  <c r="AA157"/>
  <c r="AA156"/>
  <c r="AA155"/>
  <c r="AA154"/>
  <c r="F153" i="61"/>
  <c r="G153"/>
  <c r="E153"/>
  <c r="AA152" i="73"/>
  <c r="AA150"/>
  <c r="AA148"/>
  <c r="E147" i="61"/>
  <c r="G147"/>
  <c r="AA146" i="73"/>
  <c r="AA145"/>
  <c r="AA144"/>
  <c r="F142" i="61"/>
  <c r="AA142" i="73"/>
  <c r="E142" i="61"/>
  <c r="D142"/>
  <c r="AA141" i="73"/>
  <c r="AA139"/>
  <c r="AA137"/>
  <c r="E136" i="61"/>
  <c r="G136"/>
  <c r="AA135" i="73"/>
  <c r="AA133"/>
  <c r="F132" i="61"/>
  <c r="G132"/>
  <c r="E132"/>
  <c r="AA130" i="73"/>
  <c r="AA129"/>
  <c r="AA128"/>
  <c r="AA127"/>
  <c r="AA126"/>
  <c r="E125" i="61"/>
  <c r="G125"/>
  <c r="F124"/>
  <c r="F123"/>
  <c r="AA123" i="73"/>
  <c r="F122" i="61"/>
  <c r="F121"/>
  <c r="F120"/>
  <c r="F119"/>
  <c r="AA119" i="73"/>
  <c r="F117" i="61"/>
  <c r="F116"/>
  <c r="AA116" i="73"/>
  <c r="F114" i="61"/>
  <c r="G114"/>
  <c r="F113"/>
  <c r="F112"/>
  <c r="F110"/>
  <c r="G110"/>
  <c r="F108"/>
  <c r="AA108" i="73"/>
  <c r="F107" i="61"/>
  <c r="F106"/>
  <c r="AA106" i="73"/>
  <c r="F104" i="61"/>
  <c r="AA104" i="73"/>
  <c r="F103" i="61"/>
  <c r="AA103" i="73"/>
  <c r="E103" i="61"/>
  <c r="F102"/>
  <c r="F101"/>
  <c r="AA101" i="73"/>
  <c r="F100" i="61"/>
  <c r="F99"/>
  <c r="F98"/>
  <c r="F97"/>
  <c r="F96"/>
  <c r="F95"/>
  <c r="F94"/>
  <c r="F93"/>
  <c r="AA93" i="73"/>
  <c r="F92" i="61"/>
  <c r="F91"/>
  <c r="F90"/>
  <c r="F89"/>
  <c r="F87"/>
  <c r="AA87" i="73"/>
  <c r="F86" i="61"/>
  <c r="AA86" i="73"/>
  <c r="F85" i="61"/>
  <c r="AA85" i="73"/>
  <c r="F84" i="61"/>
  <c r="AA84" i="73"/>
  <c r="F83" i="61"/>
  <c r="AA83" i="73"/>
  <c r="F82" i="61"/>
  <c r="AA82" i="73"/>
  <c r="F81" i="61"/>
  <c r="F80"/>
  <c r="AA80" i="73"/>
  <c r="E80" i="61"/>
  <c r="E74"/>
  <c r="F79"/>
  <c r="F78"/>
  <c r="AA78" i="73"/>
  <c r="F77" i="61"/>
  <c r="F76"/>
  <c r="AA76" i="73"/>
  <c r="F73" i="61"/>
  <c r="F72"/>
  <c r="AA72" i="73"/>
  <c r="F71" i="61"/>
  <c r="F70"/>
  <c r="AA70" i="73"/>
  <c r="F69" i="61"/>
  <c r="E68"/>
  <c r="F67"/>
  <c r="F66"/>
  <c r="AA66" i="73"/>
  <c r="F65" i="61"/>
  <c r="G64"/>
  <c r="G63"/>
  <c r="F62"/>
  <c r="F61"/>
  <c r="F60"/>
  <c r="AA60" i="73"/>
  <c r="F59" i="61"/>
  <c r="F58"/>
  <c r="F56"/>
  <c r="AA56" i="73"/>
  <c r="F55" i="61"/>
  <c r="F54"/>
  <c r="AA54" i="73"/>
  <c r="F53" i="61"/>
  <c r="F52"/>
  <c r="AA52" i="73"/>
  <c r="F49" i="61"/>
  <c r="F48"/>
  <c r="F47"/>
  <c r="F46"/>
  <c r="F45"/>
  <c r="F44"/>
  <c r="AA44" i="73"/>
  <c r="F43" i="61"/>
  <c r="F42"/>
  <c r="AA42" i="73"/>
  <c r="F41" i="61"/>
  <c r="F38"/>
  <c r="AA38" i="73"/>
  <c r="F37" i="61"/>
  <c r="F36"/>
  <c r="AA36" i="73"/>
  <c r="F35" i="61"/>
  <c r="AA34" i="73"/>
  <c r="F33" i="61"/>
  <c r="F32"/>
  <c r="AA32" i="73"/>
  <c r="F31" i="61"/>
  <c r="F30"/>
  <c r="AA30" i="73"/>
  <c r="F29" i="61"/>
  <c r="F28"/>
  <c r="AA28" i="73"/>
  <c r="F27" i="61"/>
  <c r="F26"/>
  <c r="AA26" i="73"/>
  <c r="F25" i="61"/>
  <c r="F24"/>
  <c r="F22"/>
  <c r="F21"/>
  <c r="AA21" i="73"/>
  <c r="F20" i="61"/>
  <c r="F19"/>
  <c r="F18"/>
  <c r="F17"/>
  <c r="F16"/>
  <c r="F15"/>
  <c r="AA15" i="73"/>
  <c r="F14" i="61"/>
  <c r="F13"/>
  <c r="AA13" i="73"/>
  <c r="F12" i="61"/>
  <c r="F9"/>
  <c r="Z392" i="73"/>
  <c r="E389" i="58"/>
  <c r="G389"/>
  <c r="Z385" i="73"/>
  <c r="Z384"/>
  <c r="Z383"/>
  <c r="Z382"/>
  <c r="Z381"/>
  <c r="E380" i="58"/>
  <c r="G380"/>
  <c r="Z374" i="73"/>
  <c r="Z372"/>
  <c r="E371" i="58"/>
  <c r="G371"/>
  <c r="Z367" i="73"/>
  <c r="Z366"/>
  <c r="Z365"/>
  <c r="Z364"/>
  <c r="E362" i="58"/>
  <c r="G362"/>
  <c r="E352"/>
  <c r="G352"/>
  <c r="Z351" i="73"/>
  <c r="Z350"/>
  <c r="Z349"/>
  <c r="Z348"/>
  <c r="Z346"/>
  <c r="S345" i="58"/>
  <c r="F345"/>
  <c r="E345"/>
  <c r="E337"/>
  <c r="G337"/>
  <c r="Z336" i="73"/>
  <c r="Z335"/>
  <c r="F334" i="58"/>
  <c r="Z334" i="73"/>
  <c r="E334" i="58"/>
  <c r="Z332" i="73"/>
  <c r="Z331"/>
  <c r="Z330"/>
  <c r="Z329"/>
  <c r="Z328"/>
  <c r="E327" i="58"/>
  <c r="G327"/>
  <c r="F323"/>
  <c r="G323"/>
  <c r="E323"/>
  <c r="F322"/>
  <c r="Z322" i="73"/>
  <c r="F321" i="58"/>
  <c r="Z321" i="73"/>
  <c r="F320" i="58"/>
  <c r="Z320" i="73"/>
  <c r="F319" i="58"/>
  <c r="Z319" i="73"/>
  <c r="F318" i="58"/>
  <c r="Z318" i="73"/>
  <c r="E317" i="58"/>
  <c r="F316"/>
  <c r="F315"/>
  <c r="E314"/>
  <c r="F299"/>
  <c r="F298"/>
  <c r="F297"/>
  <c r="F296"/>
  <c r="F295"/>
  <c r="E294"/>
  <c r="F293"/>
  <c r="Z293" i="73"/>
  <c r="F292" i="58"/>
  <c r="Z292" i="73"/>
  <c r="F291" i="58"/>
  <c r="F290"/>
  <c r="F289"/>
  <c r="E288"/>
  <c r="F286"/>
  <c r="F285"/>
  <c r="F284"/>
  <c r="F283"/>
  <c r="F282"/>
  <c r="F281"/>
  <c r="E281"/>
  <c r="F280"/>
  <c r="F279"/>
  <c r="F278"/>
  <c r="F276"/>
  <c r="F275"/>
  <c r="F274"/>
  <c r="F273"/>
  <c r="F272"/>
  <c r="E271"/>
  <c r="F270"/>
  <c r="Z270" i="73"/>
  <c r="F269" i="58"/>
  <c r="Z269" i="73"/>
  <c r="F268" i="58"/>
  <c r="Z268" i="73"/>
  <c r="F267" i="58"/>
  <c r="Z267" i="73"/>
  <c r="F266" i="58"/>
  <c r="Z266" i="73"/>
  <c r="F264" i="58"/>
  <c r="Z264" i="73"/>
  <c r="F263" i="58"/>
  <c r="Z263" i="73"/>
  <c r="F262" i="58"/>
  <c r="Z262" i="73"/>
  <c r="F261" i="58"/>
  <c r="Z261" i="73"/>
  <c r="F260" i="58"/>
  <c r="Z260" i="73"/>
  <c r="E259" i="58"/>
  <c r="F258"/>
  <c r="F255"/>
  <c r="F254"/>
  <c r="F253"/>
  <c r="F252"/>
  <c r="F251"/>
  <c r="F250"/>
  <c r="F249"/>
  <c r="F245"/>
  <c r="F244"/>
  <c r="F243"/>
  <c r="F242"/>
  <c r="F241"/>
  <c r="E240"/>
  <c r="F239"/>
  <c r="Z239" i="73"/>
  <c r="F238" i="58"/>
  <c r="Z238" i="73"/>
  <c r="F237" i="58"/>
  <c r="Z237" i="73"/>
  <c r="F236" i="58"/>
  <c r="Z236" i="73"/>
  <c r="F235" i="58"/>
  <c r="Z235" i="73"/>
  <c r="F232" i="58"/>
  <c r="Z232" i="73"/>
  <c r="F231" i="58"/>
  <c r="Z231" i="73"/>
  <c r="F230" i="58"/>
  <c r="Z230" i="73"/>
  <c r="F229" i="58"/>
  <c r="Z229" i="73"/>
  <c r="F228" i="58"/>
  <c r="Z228" i="73"/>
  <c r="E227" i="58"/>
  <c r="F226"/>
  <c r="F225"/>
  <c r="F224"/>
  <c r="F223"/>
  <c r="F222"/>
  <c r="F221"/>
  <c r="F220"/>
  <c r="F219"/>
  <c r="F218"/>
  <c r="F217"/>
  <c r="F216"/>
  <c r="F215"/>
  <c r="F214"/>
  <c r="E214"/>
  <c r="F213"/>
  <c r="Z213" i="73"/>
  <c r="F212" i="58"/>
  <c r="Z212" i="73"/>
  <c r="F211" i="58"/>
  <c r="Z211" i="73"/>
  <c r="F210" i="58"/>
  <c r="Z210" i="73"/>
  <c r="F209" i="58"/>
  <c r="Z209" i="73"/>
  <c r="F208" i="58"/>
  <c r="Z208" i="73"/>
  <c r="F207" i="58"/>
  <c r="Z207" i="73"/>
  <c r="F206" i="58"/>
  <c r="Z206" i="73"/>
  <c r="F205" i="58"/>
  <c r="Z205" i="73"/>
  <c r="F204" i="58"/>
  <c r="Z204" i="73"/>
  <c r="F203" i="58"/>
  <c r="Z203" i="73"/>
  <c r="F202" i="58"/>
  <c r="Z202" i="73"/>
  <c r="E202" i="58"/>
  <c r="F201"/>
  <c r="Z201" i="73"/>
  <c r="F200" i="58"/>
  <c r="Z200" i="73"/>
  <c r="F199" i="58"/>
  <c r="Z199" i="73"/>
  <c r="F198" i="58"/>
  <c r="Z198" i="73"/>
  <c r="F197" i="58"/>
  <c r="Z197" i="73"/>
  <c r="E197" i="58"/>
  <c r="F194"/>
  <c r="F193"/>
  <c r="F192"/>
  <c r="F191"/>
  <c r="F190"/>
  <c r="Z190" i="73"/>
  <c r="E189" i="58"/>
  <c r="F188"/>
  <c r="Z188" i="73"/>
  <c r="F187" i="58"/>
  <c r="Z187" i="73"/>
  <c r="Z186"/>
  <c r="G185" i="58"/>
  <c r="Z185" i="73"/>
  <c r="Z184"/>
  <c r="G183" i="58"/>
  <c r="Z183" i="73"/>
  <c r="Z182"/>
  <c r="G181" i="58"/>
  <c r="Z181" i="73"/>
  <c r="Z180"/>
  <c r="Z179"/>
  <c r="E179" i="58"/>
  <c r="Z177" i="73"/>
  <c r="E177" i="58"/>
  <c r="F174"/>
  <c r="Z174" i="73"/>
  <c r="F173" i="58"/>
  <c r="Z173" i="73"/>
  <c r="F172" i="58"/>
  <c r="Z172" i="73"/>
  <c r="F171" i="58"/>
  <c r="Z171" i="73"/>
  <c r="F170" i="58"/>
  <c r="Z170" i="73"/>
  <c r="E169" i="58"/>
  <c r="F168"/>
  <c r="F167"/>
  <c r="F166"/>
  <c r="Z166" i="73"/>
  <c r="F164" i="58"/>
  <c r="F163"/>
  <c r="F162"/>
  <c r="F161"/>
  <c r="F160"/>
  <c r="F159"/>
  <c r="E159"/>
  <c r="F158"/>
  <c r="Z158" i="73"/>
  <c r="F157" i="58"/>
  <c r="Z157" i="73"/>
  <c r="F156" i="58"/>
  <c r="Z156" i="73"/>
  <c r="F155" i="58"/>
  <c r="Z155" i="73"/>
  <c r="F154" i="58"/>
  <c r="Z154" i="73"/>
  <c r="E153" i="58"/>
  <c r="F152"/>
  <c r="F151"/>
  <c r="F150"/>
  <c r="F149"/>
  <c r="F147"/>
  <c r="F146"/>
  <c r="Z146" i="73"/>
  <c r="F145" i="58"/>
  <c r="Z145" i="73"/>
  <c r="F144" i="58"/>
  <c r="Z144" i="73"/>
  <c r="E142" i="58"/>
  <c r="D142"/>
  <c r="F141"/>
  <c r="Z141" i="73"/>
  <c r="F140" i="58"/>
  <c r="Z140" i="73"/>
  <c r="F139" i="58"/>
  <c r="Z139" i="73"/>
  <c r="F138" i="58"/>
  <c r="Z138" i="73"/>
  <c r="Z137"/>
  <c r="F135" i="58"/>
  <c r="F134"/>
  <c r="F133"/>
  <c r="E132"/>
  <c r="F130"/>
  <c r="Z130" i="73"/>
  <c r="F129" i="58"/>
  <c r="Z129" i="73"/>
  <c r="F128" i="58"/>
  <c r="Z128" i="73"/>
  <c r="F127" i="58"/>
  <c r="F126"/>
  <c r="Z126" i="73"/>
  <c r="E125" i="58"/>
  <c r="F124"/>
  <c r="F123"/>
  <c r="Z123" i="73"/>
  <c r="F122" i="58"/>
  <c r="Z122" i="73"/>
  <c r="F121" i="58"/>
  <c r="Z121" i="73"/>
  <c r="F120" i="58"/>
  <c r="Z120" i="73"/>
  <c r="F119" i="58"/>
  <c r="Z119" i="73"/>
  <c r="F117" i="58"/>
  <c r="Z117" i="73"/>
  <c r="F116" i="58"/>
  <c r="Z116" i="73"/>
  <c r="F114" i="58"/>
  <c r="G114"/>
  <c r="F113"/>
  <c r="Z113" i="73"/>
  <c r="F112" i="58"/>
  <c r="Z112" i="73"/>
  <c r="F110" i="58"/>
  <c r="Z110" i="73"/>
  <c r="E109" i="58"/>
  <c r="F108"/>
  <c r="F107"/>
  <c r="F106"/>
  <c r="F105"/>
  <c r="F104"/>
  <c r="Z103" i="73"/>
  <c r="F102" i="58"/>
  <c r="Z102" i="73"/>
  <c r="F101" i="58"/>
  <c r="Z101" i="73"/>
  <c r="F100" i="58"/>
  <c r="Z100" i="73"/>
  <c r="F99" i="58"/>
  <c r="Z99" i="73"/>
  <c r="F98" i="58"/>
  <c r="Z98" i="73"/>
  <c r="F97" i="58"/>
  <c r="Z97" i="73"/>
  <c r="F96" i="58"/>
  <c r="Z96" i="73"/>
  <c r="F95" i="58"/>
  <c r="Z95" i="73"/>
  <c r="F94" i="58"/>
  <c r="Z94" i="73"/>
  <c r="F93" i="58"/>
  <c r="Z93" i="73"/>
  <c r="F92" i="58"/>
  <c r="Z92" i="73"/>
  <c r="F91" i="58"/>
  <c r="Z91" i="73"/>
  <c r="F90" i="58"/>
  <c r="Z90" i="73"/>
  <c r="F89" i="58"/>
  <c r="F87"/>
  <c r="F86"/>
  <c r="Z86" i="73"/>
  <c r="E74" i="58"/>
  <c r="F85"/>
  <c r="F84"/>
  <c r="G84"/>
  <c r="F83"/>
  <c r="Z83" i="73"/>
  <c r="F82" i="58"/>
  <c r="G82"/>
  <c r="F81"/>
  <c r="Z81" i="73"/>
  <c r="F80" i="58"/>
  <c r="Z80" i="73"/>
  <c r="F79" i="58"/>
  <c r="Z79" i="73"/>
  <c r="F78" i="58"/>
  <c r="Z78" i="73"/>
  <c r="F77" i="58"/>
  <c r="Z77" i="73"/>
  <c r="F76" i="58"/>
  <c r="Z76" i="73"/>
  <c r="F73" i="58"/>
  <c r="Z73" i="73"/>
  <c r="F72" i="58"/>
  <c r="Z72" i="73"/>
  <c r="F71" i="58"/>
  <c r="Z71" i="73"/>
  <c r="F70" i="58"/>
  <c r="Z70" i="73"/>
  <c r="F69" i="58"/>
  <c r="Z69" i="73"/>
  <c r="E68" i="58"/>
  <c r="F67"/>
  <c r="F66"/>
  <c r="F65"/>
  <c r="Z65" i="73"/>
  <c r="G64" i="58"/>
  <c r="G63"/>
  <c r="F62"/>
  <c r="Z62" i="73"/>
  <c r="F61" i="58"/>
  <c r="Z61" i="73"/>
  <c r="F60" i="58"/>
  <c r="Z60" i="73"/>
  <c r="F59" i="58"/>
  <c r="Z59" i="73"/>
  <c r="F58" i="58"/>
  <c r="F56"/>
  <c r="Z56" i="73"/>
  <c r="F55" i="58"/>
  <c r="Z55" i="73"/>
  <c r="F54" i="58"/>
  <c r="Z54" i="73"/>
  <c r="F53" i="58"/>
  <c r="Z53" i="73"/>
  <c r="Z52"/>
  <c r="Z49"/>
  <c r="F48" i="58"/>
  <c r="Z48" i="73"/>
  <c r="F47" i="58"/>
  <c r="Z47" i="73"/>
  <c r="F46" i="58"/>
  <c r="Z46" i="73"/>
  <c r="F45" i="58"/>
  <c r="Z45" i="73"/>
  <c r="F44" i="58"/>
  <c r="Z44" i="73"/>
  <c r="F43" i="58"/>
  <c r="Z43" i="73"/>
  <c r="F42" i="58"/>
  <c r="Z42" i="73"/>
  <c r="F41" i="58"/>
  <c r="Z41" i="73"/>
  <c r="F40" i="58"/>
  <c r="F38"/>
  <c r="F37"/>
  <c r="F36"/>
  <c r="F35"/>
  <c r="F34"/>
  <c r="F33"/>
  <c r="F32"/>
  <c r="F31"/>
  <c r="F30"/>
  <c r="F29"/>
  <c r="F28"/>
  <c r="F27"/>
  <c r="F26"/>
  <c r="F25"/>
  <c r="F24"/>
  <c r="F22"/>
  <c r="Z22" i="73"/>
  <c r="F21" i="58"/>
  <c r="Z21" i="73"/>
  <c r="F20" i="58"/>
  <c r="Z20" i="73"/>
  <c r="F19" i="58"/>
  <c r="Z19" i="73"/>
  <c r="F18" i="58"/>
  <c r="Z18" i="73"/>
  <c r="F17" i="58"/>
  <c r="Z17" i="73"/>
  <c r="F16" i="58"/>
  <c r="Z16" i="73"/>
  <c r="F15" i="58"/>
  <c r="Z15" i="73"/>
  <c r="F14" i="58"/>
  <c r="Z14" i="73"/>
  <c r="F13" i="58"/>
  <c r="Z13" i="73"/>
  <c r="F12" i="58"/>
  <c r="F9"/>
  <c r="Y392" i="73"/>
  <c r="E389" i="60"/>
  <c r="G389"/>
  <c r="Y385" i="73"/>
  <c r="Y384"/>
  <c r="Y383"/>
  <c r="Y382"/>
  <c r="Y381"/>
  <c r="E380" i="60"/>
  <c r="G380"/>
  <c r="Y374" i="73"/>
  <c r="Y372"/>
  <c r="E371" i="60"/>
  <c r="G371"/>
  <c r="Y367" i="73"/>
  <c r="Y366"/>
  <c r="Y365"/>
  <c r="Y364"/>
  <c r="E362" i="60"/>
  <c r="G362"/>
  <c r="Q352"/>
  <c r="F352"/>
  <c r="G352"/>
  <c r="E352"/>
  <c r="Y351" i="73"/>
  <c r="Y350"/>
  <c r="Y349"/>
  <c r="Y348"/>
  <c r="Y346"/>
  <c r="Q345" i="60"/>
  <c r="F345"/>
  <c r="Y345" i="73"/>
  <c r="E345" i="60"/>
  <c r="Q337"/>
  <c r="F337"/>
  <c r="E337"/>
  <c r="Y336" i="73"/>
  <c r="Y335"/>
  <c r="Q334" i="60"/>
  <c r="F334"/>
  <c r="E334"/>
  <c r="Y332" i="73"/>
  <c r="Y331"/>
  <c r="Y330"/>
  <c r="Y329"/>
  <c r="Y328"/>
  <c r="Q327" i="60"/>
  <c r="F327"/>
  <c r="G327"/>
  <c r="E327"/>
  <c r="Q323"/>
  <c r="F323"/>
  <c r="G323"/>
  <c r="E323"/>
  <c r="Y322" i="73"/>
  <c r="Y321"/>
  <c r="Y320"/>
  <c r="Y319"/>
  <c r="Y318"/>
  <c r="Q317" i="60"/>
  <c r="E317"/>
  <c r="E314"/>
  <c r="G314"/>
  <c r="Q294"/>
  <c r="F294"/>
  <c r="G294"/>
  <c r="E294"/>
  <c r="Y293" i="73"/>
  <c r="Y292"/>
  <c r="Y291"/>
  <c r="E288" i="60"/>
  <c r="G288"/>
  <c r="Q287"/>
  <c r="F287"/>
  <c r="G287"/>
  <c r="Y286" i="73"/>
  <c r="Y285"/>
  <c r="Y284"/>
  <c r="Y283"/>
  <c r="Y282"/>
  <c r="Y281"/>
  <c r="E281" i="60"/>
  <c r="G281"/>
  <c r="Y280" i="73"/>
  <c r="Y279"/>
  <c r="Y278"/>
  <c r="Q271" i="60"/>
  <c r="F271"/>
  <c r="G271"/>
  <c r="E271"/>
  <c r="Y270" i="73"/>
  <c r="Y269"/>
  <c r="Y268"/>
  <c r="Y267"/>
  <c r="Y266"/>
  <c r="Y264"/>
  <c r="Y263"/>
  <c r="Y262"/>
  <c r="Y261"/>
  <c r="Y260"/>
  <c r="Q259" i="60"/>
  <c r="F259"/>
  <c r="E259"/>
  <c r="Q240"/>
  <c r="F240"/>
  <c r="E240"/>
  <c r="Y239" i="73"/>
  <c r="Y238"/>
  <c r="Y237"/>
  <c r="Y236"/>
  <c r="Y235"/>
  <c r="Y232"/>
  <c r="Y231"/>
  <c r="Y230"/>
  <c r="Y229"/>
  <c r="Y228"/>
  <c r="E227" i="60"/>
  <c r="G227"/>
  <c r="E214"/>
  <c r="G214"/>
  <c r="Y213" i="73"/>
  <c r="Y212"/>
  <c r="Y211"/>
  <c r="Y210"/>
  <c r="Y209"/>
  <c r="Y208"/>
  <c r="Y207"/>
  <c r="Y206"/>
  <c r="Y205"/>
  <c r="Y204"/>
  <c r="Y203"/>
  <c r="Y202"/>
  <c r="E202" i="60"/>
  <c r="G202"/>
  <c r="Y201" i="73"/>
  <c r="Y200"/>
  <c r="Y199"/>
  <c r="Y198"/>
  <c r="Y197"/>
  <c r="E197" i="60"/>
  <c r="G197"/>
  <c r="Y190" i="73"/>
  <c r="E189" i="60"/>
  <c r="G189"/>
  <c r="Y188" i="73"/>
  <c r="Y187"/>
  <c r="Y186"/>
  <c r="Y185"/>
  <c r="Y184"/>
  <c r="Y183"/>
  <c r="Y182"/>
  <c r="Y181"/>
  <c r="Y180"/>
  <c r="Y179"/>
  <c r="Y177"/>
  <c r="E177" i="60"/>
  <c r="G177"/>
  <c r="Y174" i="73"/>
  <c r="Y173"/>
  <c r="Y172"/>
  <c r="Y171"/>
  <c r="Y170"/>
  <c r="E169" i="60"/>
  <c r="G169"/>
  <c r="Y166" i="73"/>
  <c r="F159" i="60"/>
  <c r="G159"/>
  <c r="E159"/>
  <c r="Y158" i="73"/>
  <c r="Y157"/>
  <c r="Y156"/>
  <c r="Y155"/>
  <c r="Y154"/>
  <c r="Q153" i="60"/>
  <c r="E153"/>
  <c r="E147"/>
  <c r="G147"/>
  <c r="Y146" i="73"/>
  <c r="Y145"/>
  <c r="Y144"/>
  <c r="Q142" i="60"/>
  <c r="F142"/>
  <c r="E142"/>
  <c r="D142"/>
  <c r="Y141" i="73"/>
  <c r="Y140"/>
  <c r="Y139"/>
  <c r="Y138"/>
  <c r="Y137"/>
  <c r="E136" i="60"/>
  <c r="G136"/>
  <c r="Q132"/>
  <c r="E132"/>
  <c r="Y130" i="73"/>
  <c r="Y129"/>
  <c r="Y128"/>
  <c r="Y126"/>
  <c r="E125" i="60"/>
  <c r="G125"/>
  <c r="Y123" i="73"/>
  <c r="F122" i="60"/>
  <c r="Y122" i="73"/>
  <c r="F121" i="60"/>
  <c r="Y121" i="73"/>
  <c r="F120" i="60"/>
  <c r="Y120" i="73"/>
  <c r="F119" i="60"/>
  <c r="Y119" i="73"/>
  <c r="F117" i="60"/>
  <c r="Y117" i="73"/>
  <c r="F116" i="60"/>
  <c r="Y116" i="73"/>
  <c r="F114" i="60"/>
  <c r="Y114" i="73"/>
  <c r="F113" i="60"/>
  <c r="Y113" i="73"/>
  <c r="F112" i="60"/>
  <c r="Y112" i="73"/>
  <c r="F110" i="60"/>
  <c r="Y110" i="73"/>
  <c r="E109" i="60"/>
  <c r="F108"/>
  <c r="F107"/>
  <c r="F106"/>
  <c r="F105"/>
  <c r="F104"/>
  <c r="F103"/>
  <c r="E103"/>
  <c r="F102"/>
  <c r="Y102" i="73"/>
  <c r="F101" i="60"/>
  <c r="Y101" i="73"/>
  <c r="F100" i="60"/>
  <c r="Y100" i="73"/>
  <c r="F99" i="60"/>
  <c r="Y99" i="73"/>
  <c r="F98" i="60"/>
  <c r="Y98" i="73"/>
  <c r="F97" i="60"/>
  <c r="Y97" i="73"/>
  <c r="F96" i="60"/>
  <c r="Y96" i="73"/>
  <c r="F95" i="60"/>
  <c r="Y95" i="73"/>
  <c r="F94" i="60"/>
  <c r="Y94" i="73"/>
  <c r="F93" i="60"/>
  <c r="Y93" i="73"/>
  <c r="F92" i="60"/>
  <c r="Y92" i="73"/>
  <c r="F91" i="60"/>
  <c r="F90"/>
  <c r="Y90" i="73"/>
  <c r="Y89"/>
  <c r="F87" i="60"/>
  <c r="F86"/>
  <c r="Y86" i="73"/>
  <c r="E74" i="60"/>
  <c r="F85"/>
  <c r="F84"/>
  <c r="G84"/>
  <c r="F83"/>
  <c r="Y83" i="73"/>
  <c r="F82" i="60"/>
  <c r="G82"/>
  <c r="F81"/>
  <c r="Y81" i="73"/>
  <c r="F80" i="60"/>
  <c r="Y80" i="73"/>
  <c r="F79" i="60"/>
  <c r="Y79" i="73"/>
  <c r="F78" i="60"/>
  <c r="Y78" i="73"/>
  <c r="F77" i="60"/>
  <c r="Y77" i="73"/>
  <c r="F76" i="60"/>
  <c r="Y76" i="73"/>
  <c r="Q75" i="60"/>
  <c r="Q74"/>
  <c r="F73"/>
  <c r="Y73" i="73"/>
  <c r="F72" i="60"/>
  <c r="Y72" i="73"/>
  <c r="F71" i="60"/>
  <c r="Y71" i="73"/>
  <c r="F70" i="60"/>
  <c r="Y70" i="73"/>
  <c r="F69" i="60"/>
  <c r="Y69" i="73"/>
  <c r="Q68" i="60"/>
  <c r="E68"/>
  <c r="F67"/>
  <c r="F66"/>
  <c r="F65"/>
  <c r="Y65" i="73"/>
  <c r="G64" i="60"/>
  <c r="G63"/>
  <c r="F62"/>
  <c r="Y62" i="73"/>
  <c r="F61" i="60"/>
  <c r="Y61" i="73"/>
  <c r="F60" i="60"/>
  <c r="Y60" i="73"/>
  <c r="F59" i="60"/>
  <c r="Y59" i="73"/>
  <c r="F58" i="60"/>
  <c r="E57"/>
  <c r="F56"/>
  <c r="Y56" i="73"/>
  <c r="F55" i="60"/>
  <c r="Y55" i="73"/>
  <c r="F54" i="60"/>
  <c r="Y54" i="73"/>
  <c r="F53" i="60"/>
  <c r="Y53" i="73"/>
  <c r="F52" i="60"/>
  <c r="Y52" i="73"/>
  <c r="F49" i="60"/>
  <c r="Y49" i="73"/>
  <c r="F48" i="60"/>
  <c r="Y48" i="73"/>
  <c r="F47" i="60"/>
  <c r="Y47" i="73"/>
  <c r="F46" i="60"/>
  <c r="Y46" i="73"/>
  <c r="F45" i="60"/>
  <c r="Y45" i="73"/>
  <c r="F44" i="60"/>
  <c r="Y44" i="73"/>
  <c r="F43" i="60"/>
  <c r="Y43" i="73"/>
  <c r="F42" i="60"/>
  <c r="Y42" i="73"/>
  <c r="F41" i="60"/>
  <c r="Y41" i="73"/>
  <c r="F40" i="60"/>
  <c r="F38"/>
  <c r="F37"/>
  <c r="F35"/>
  <c r="F34"/>
  <c r="F33"/>
  <c r="F32"/>
  <c r="F31"/>
  <c r="F30"/>
  <c r="F29"/>
  <c r="F28"/>
  <c r="F27"/>
  <c r="F26"/>
  <c r="F25"/>
  <c r="F24"/>
  <c r="Q23"/>
  <c r="F22"/>
  <c r="Y22" i="73"/>
  <c r="F21" i="60"/>
  <c r="Y21" i="73"/>
  <c r="Y20"/>
  <c r="F19" i="60"/>
  <c r="Y19" i="73"/>
  <c r="F18" i="60"/>
  <c r="Y18" i="73"/>
  <c r="F17" i="60"/>
  <c r="Y17" i="73"/>
  <c r="F16" i="60"/>
  <c r="Y16" i="73"/>
  <c r="F15" i="60"/>
  <c r="Y15" i="73"/>
  <c r="F14" i="60"/>
  <c r="Y14" i="73"/>
  <c r="F13" i="60"/>
  <c r="Y13" i="73"/>
  <c r="F12" i="60"/>
  <c r="Q11"/>
  <c r="F9"/>
  <c r="X392" i="73"/>
  <c r="E389" i="59"/>
  <c r="G389"/>
  <c r="X385" i="73"/>
  <c r="X384"/>
  <c r="X383"/>
  <c r="X382"/>
  <c r="X381"/>
  <c r="E380" i="59"/>
  <c r="G380"/>
  <c r="X374" i="73"/>
  <c r="X372"/>
  <c r="E371" i="59"/>
  <c r="G371"/>
  <c r="X367" i="73"/>
  <c r="X366"/>
  <c r="X365"/>
  <c r="X364"/>
  <c r="E362" i="59"/>
  <c r="G362"/>
  <c r="F352"/>
  <c r="G352"/>
  <c r="E352"/>
  <c r="X351" i="73"/>
  <c r="X350"/>
  <c r="X349"/>
  <c r="X348"/>
  <c r="X346"/>
  <c r="F345" i="59"/>
  <c r="X345" i="73"/>
  <c r="E345" i="59"/>
  <c r="F337"/>
  <c r="E337"/>
  <c r="X336" i="73"/>
  <c r="X335"/>
  <c r="E334" i="59"/>
  <c r="X332" i="73"/>
  <c r="X331"/>
  <c r="X330"/>
  <c r="X329"/>
  <c r="X328"/>
  <c r="F327" i="59"/>
  <c r="G327"/>
  <c r="E327"/>
  <c r="E323"/>
  <c r="X322" i="73"/>
  <c r="X321"/>
  <c r="X320"/>
  <c r="X319"/>
  <c r="X318"/>
  <c r="E317" i="59"/>
  <c r="E314"/>
  <c r="G314"/>
  <c r="F294"/>
  <c r="G294"/>
  <c r="E294"/>
  <c r="X293" i="73"/>
  <c r="X292"/>
  <c r="X291"/>
  <c r="E288" i="59"/>
  <c r="G288"/>
  <c r="F287"/>
  <c r="G287"/>
  <c r="X286" i="73"/>
  <c r="X285"/>
  <c r="X284"/>
  <c r="X283"/>
  <c r="X282"/>
  <c r="X281"/>
  <c r="E281" i="59"/>
  <c r="G281"/>
  <c r="X280" i="73"/>
  <c r="X279"/>
  <c r="X278"/>
  <c r="F271" i="59"/>
  <c r="G271"/>
  <c r="E271"/>
  <c r="X270" i="73"/>
  <c r="X268"/>
  <c r="X266"/>
  <c r="X263"/>
  <c r="X261"/>
  <c r="F259" i="59"/>
  <c r="E259"/>
  <c r="F240"/>
  <c r="E240"/>
  <c r="X239" i="73"/>
  <c r="X237"/>
  <c r="X235"/>
  <c r="X231"/>
  <c r="X229"/>
  <c r="F227" i="59"/>
  <c r="G227"/>
  <c r="E227"/>
  <c r="E214"/>
  <c r="G214"/>
  <c r="X212" i="73"/>
  <c r="X210"/>
  <c r="X208"/>
  <c r="X206"/>
  <c r="X204"/>
  <c r="E201" i="59"/>
  <c r="X199" i="73"/>
  <c r="X197"/>
  <c r="E197" i="59"/>
  <c r="G197"/>
  <c r="X193" i="73"/>
  <c r="X191"/>
  <c r="X190"/>
  <c r="F189" i="59"/>
  <c r="G189"/>
  <c r="E189"/>
  <c r="X188" i="73"/>
  <c r="X186"/>
  <c r="X184"/>
  <c r="X182"/>
  <c r="X180"/>
  <c r="X178"/>
  <c r="X177"/>
  <c r="E177" i="59"/>
  <c r="X173" i="73"/>
  <c r="X171"/>
  <c r="F169" i="59"/>
  <c r="G169"/>
  <c r="E169"/>
  <c r="X166" i="73"/>
  <c r="F159" i="59"/>
  <c r="G159"/>
  <c r="E159"/>
  <c r="X158" i="73"/>
  <c r="X156"/>
  <c r="X154"/>
  <c r="F153" i="59"/>
  <c r="G153"/>
  <c r="E153"/>
  <c r="E147"/>
  <c r="X145" i="73"/>
  <c r="F142" i="59"/>
  <c r="G142"/>
  <c r="E142"/>
  <c r="D142"/>
  <c r="X141" i="73"/>
  <c r="X139"/>
  <c r="X137"/>
  <c r="E136" i="59"/>
  <c r="F132"/>
  <c r="G132"/>
  <c r="E132"/>
  <c r="X130" i="73"/>
  <c r="X129"/>
  <c r="X128"/>
  <c r="X126"/>
  <c r="F125" i="59"/>
  <c r="E125"/>
  <c r="F124"/>
  <c r="F123"/>
  <c r="X123" i="73"/>
  <c r="F122" i="59"/>
  <c r="F121"/>
  <c r="X121" i="73"/>
  <c r="F120" i="59"/>
  <c r="F119"/>
  <c r="X119" i="73"/>
  <c r="F117" i="59"/>
  <c r="F116"/>
  <c r="X116" i="73"/>
  <c r="F114" i="59"/>
  <c r="G114"/>
  <c r="F113"/>
  <c r="X113" i="73"/>
  <c r="F112" i="59"/>
  <c r="F110"/>
  <c r="X110" i="73"/>
  <c r="E109" i="59"/>
  <c r="F108"/>
  <c r="X108" i="73"/>
  <c r="F107" i="59"/>
  <c r="F106"/>
  <c r="X106" i="73"/>
  <c r="F105" i="59"/>
  <c r="F104"/>
  <c r="X104" i="73"/>
  <c r="F103" i="59"/>
  <c r="X103" i="73"/>
  <c r="E103" i="59"/>
  <c r="F102"/>
  <c r="F101"/>
  <c r="X101" i="73"/>
  <c r="F100" i="59"/>
  <c r="F99"/>
  <c r="X99" i="73"/>
  <c r="F98" i="59"/>
  <c r="F97"/>
  <c r="X97" i="73"/>
  <c r="F96" i="59"/>
  <c r="F95"/>
  <c r="X95" i="73"/>
  <c r="F94" i="59"/>
  <c r="F93"/>
  <c r="X93" i="73"/>
  <c r="F92" i="59"/>
  <c r="F91"/>
  <c r="X91" i="73"/>
  <c r="F90" i="59"/>
  <c r="F89"/>
  <c r="F87"/>
  <c r="X87" i="73"/>
  <c r="F86" i="59"/>
  <c r="X86" i="73"/>
  <c r="E74" i="59"/>
  <c r="F85"/>
  <c r="X85" i="73"/>
  <c r="F84" i="59"/>
  <c r="G84"/>
  <c r="F83"/>
  <c r="X83" i="73"/>
  <c r="F82" i="59"/>
  <c r="G82"/>
  <c r="F81"/>
  <c r="F80"/>
  <c r="X80" i="73"/>
  <c r="F79" i="59"/>
  <c r="F78"/>
  <c r="X78" i="73"/>
  <c r="F77" i="59"/>
  <c r="F76"/>
  <c r="X76" i="73"/>
  <c r="F73" i="59"/>
  <c r="F72"/>
  <c r="X72" i="73"/>
  <c r="F71" i="59"/>
  <c r="X70" i="73"/>
  <c r="F69" i="59"/>
  <c r="E68"/>
  <c r="F67"/>
  <c r="F66"/>
  <c r="X66" i="73"/>
  <c r="F65" i="59"/>
  <c r="X65" i="73"/>
  <c r="G64" i="59"/>
  <c r="G63"/>
  <c r="F62"/>
  <c r="X62" i="73"/>
  <c r="F61" i="59"/>
  <c r="F60"/>
  <c r="X60" i="73"/>
  <c r="F59" i="59"/>
  <c r="F58"/>
  <c r="F56"/>
  <c r="X56" i="73"/>
  <c r="F55" i="59"/>
  <c r="F54"/>
  <c r="F53"/>
  <c r="F52"/>
  <c r="F49"/>
  <c r="F48"/>
  <c r="F47"/>
  <c r="F46"/>
  <c r="X46" i="73"/>
  <c r="F45" i="59"/>
  <c r="F44"/>
  <c r="F43"/>
  <c r="F42"/>
  <c r="F41"/>
  <c r="F40"/>
  <c r="F38"/>
  <c r="X38" i="73"/>
  <c r="F37" i="59"/>
  <c r="F36"/>
  <c r="X36" i="73"/>
  <c r="F35" i="59"/>
  <c r="F34"/>
  <c r="X34" i="73"/>
  <c r="F33" i="59"/>
  <c r="F32"/>
  <c r="X32" i="73"/>
  <c r="F31" i="59"/>
  <c r="F30"/>
  <c r="X30" i="73"/>
  <c r="F29" i="59"/>
  <c r="F28"/>
  <c r="X28" i="73"/>
  <c r="F27" i="59"/>
  <c r="F26"/>
  <c r="X26" i="73"/>
  <c r="F25" i="59"/>
  <c r="X24" i="73"/>
  <c r="F22" i="59"/>
  <c r="F21"/>
  <c r="F20"/>
  <c r="F19"/>
  <c r="F18"/>
  <c r="F17"/>
  <c r="F16"/>
  <c r="F15"/>
  <c r="F14"/>
  <c r="F13"/>
  <c r="G12"/>
  <c r="F9"/>
  <c r="W392" i="73"/>
  <c r="E389" i="57"/>
  <c r="G389"/>
  <c r="W384" i="73"/>
  <c r="W383"/>
  <c r="W382"/>
  <c r="W381"/>
  <c r="E380" i="57"/>
  <c r="G380"/>
  <c r="W374" i="73"/>
  <c r="W372"/>
  <c r="E371" i="57"/>
  <c r="G371"/>
  <c r="W367" i="73"/>
  <c r="W365"/>
  <c r="E362" i="57"/>
  <c r="G362"/>
  <c r="F352"/>
  <c r="G352"/>
  <c r="E352"/>
  <c r="W351" i="73"/>
  <c r="W350"/>
  <c r="W349"/>
  <c r="F345" i="57"/>
  <c r="E345"/>
  <c r="W341" i="73"/>
  <c r="F337" i="57"/>
  <c r="E337"/>
  <c r="W335" i="73"/>
  <c r="F334" i="57"/>
  <c r="W334" i="73"/>
  <c r="E334" i="57"/>
  <c r="W332" i="73"/>
  <c r="W330"/>
  <c r="W328"/>
  <c r="E327" i="57"/>
  <c r="W325" i="73"/>
  <c r="F323" i="57"/>
  <c r="G323"/>
  <c r="E323"/>
  <c r="W321" i="73"/>
  <c r="W319"/>
  <c r="F317" i="57"/>
  <c r="E317"/>
  <c r="G317"/>
  <c r="W314" i="73"/>
  <c r="E314" i="57"/>
  <c r="G314"/>
  <c r="W296" i="73"/>
  <c r="F294" i="57"/>
  <c r="E294"/>
  <c r="W292" i="73"/>
  <c r="W291"/>
  <c r="E288" i="57"/>
  <c r="G288"/>
  <c r="W286" i="73"/>
  <c r="W285"/>
  <c r="W284"/>
  <c r="W283"/>
  <c r="W282"/>
  <c r="W281"/>
  <c r="E281" i="57"/>
  <c r="W280" i="73"/>
  <c r="W279"/>
  <c r="W278"/>
  <c r="W275"/>
  <c r="W273"/>
  <c r="F271" i="57"/>
  <c r="G271"/>
  <c r="E271"/>
  <c r="W270" i="73"/>
  <c r="W268"/>
  <c r="W266"/>
  <c r="W263"/>
  <c r="W261"/>
  <c r="F259" i="57"/>
  <c r="E259"/>
  <c r="W255" i="73"/>
  <c r="W253"/>
  <c r="W251"/>
  <c r="W249"/>
  <c r="W244"/>
  <c r="W242"/>
  <c r="E240" i="57"/>
  <c r="G240"/>
  <c r="W239" i="73"/>
  <c r="W237"/>
  <c r="W235"/>
  <c r="W231"/>
  <c r="W229"/>
  <c r="F227" i="57"/>
  <c r="G227"/>
  <c r="E227"/>
  <c r="W225" i="73"/>
  <c r="W223"/>
  <c r="W221"/>
  <c r="W219"/>
  <c r="W217"/>
  <c r="W215"/>
  <c r="E214" i="57"/>
  <c r="G214"/>
  <c r="W212" i="73"/>
  <c r="W210"/>
  <c r="W208"/>
  <c r="W206"/>
  <c r="W204"/>
  <c r="W202"/>
  <c r="E202" i="57"/>
  <c r="W199" i="73"/>
  <c r="W197"/>
  <c r="E197" i="57"/>
  <c r="G197"/>
  <c r="W193" i="73"/>
  <c r="W191"/>
  <c r="E189" i="57"/>
  <c r="G189"/>
  <c r="W188" i="73"/>
  <c r="W186"/>
  <c r="W184"/>
  <c r="W182"/>
  <c r="W180"/>
  <c r="E179" i="57"/>
  <c r="G179"/>
  <c r="W178" i="73"/>
  <c r="W177"/>
  <c r="E177" i="57"/>
  <c r="G177"/>
  <c r="W173" i="73"/>
  <c r="W171"/>
  <c r="E169" i="57"/>
  <c r="G169"/>
  <c r="W167" i="73"/>
  <c r="W164"/>
  <c r="W163"/>
  <c r="W162"/>
  <c r="W161"/>
  <c r="W160"/>
  <c r="E159" i="57"/>
  <c r="G159"/>
  <c r="W158" i="73"/>
  <c r="W156"/>
  <c r="W154"/>
  <c r="F153" i="57"/>
  <c r="G153"/>
  <c r="E153"/>
  <c r="W152" i="73"/>
  <c r="W150"/>
  <c r="W148"/>
  <c r="E147" i="57"/>
  <c r="G147"/>
  <c r="W145" i="73"/>
  <c r="F142" i="57"/>
  <c r="G142"/>
  <c r="E142"/>
  <c r="D142"/>
  <c r="W141" i="73"/>
  <c r="W139"/>
  <c r="W137"/>
  <c r="E136" i="57"/>
  <c r="G136"/>
  <c r="W135" i="73"/>
  <c r="W133"/>
  <c r="F132" i="57"/>
  <c r="G132"/>
  <c r="E132"/>
  <c r="W130" i="73"/>
  <c r="W129"/>
  <c r="W128"/>
  <c r="W127"/>
  <c r="W126"/>
  <c r="E125" i="57"/>
  <c r="G125"/>
  <c r="W123" i="73"/>
  <c r="F122" i="57"/>
  <c r="F121"/>
  <c r="W121" i="73"/>
  <c r="F120" i="57"/>
  <c r="F119"/>
  <c r="W119" i="73"/>
  <c r="F117" i="57"/>
  <c r="F116"/>
  <c r="W116" i="73"/>
  <c r="F114" i="57"/>
  <c r="G114"/>
  <c r="F113"/>
  <c r="F112"/>
  <c r="F110"/>
  <c r="W110" i="73"/>
  <c r="E109" i="57"/>
  <c r="F108"/>
  <c r="W108" i="73"/>
  <c r="F107" i="57"/>
  <c r="F106"/>
  <c r="W106" i="73"/>
  <c r="F105" i="57"/>
  <c r="F104"/>
  <c r="W104" i="73"/>
  <c r="F103" i="57"/>
  <c r="W103" i="73"/>
  <c r="E103" i="57"/>
  <c r="F102"/>
  <c r="F101"/>
  <c r="W101" i="73"/>
  <c r="F100" i="57"/>
  <c r="F99"/>
  <c r="W99" i="73"/>
  <c r="F98" i="57"/>
  <c r="F97"/>
  <c r="F96"/>
  <c r="F95"/>
  <c r="W95" i="73"/>
  <c r="F94" i="57"/>
  <c r="F93"/>
  <c r="W93" i="73"/>
  <c r="F92" i="57"/>
  <c r="F91"/>
  <c r="W91" i="73"/>
  <c r="F90" i="57"/>
  <c r="F89"/>
  <c r="F87"/>
  <c r="W87" i="73"/>
  <c r="F86" i="57"/>
  <c r="W86" i="73"/>
  <c r="F85" i="57"/>
  <c r="W85" i="73"/>
  <c r="F84" i="57"/>
  <c r="G84"/>
  <c r="F83"/>
  <c r="W83" i="73"/>
  <c r="F82" i="57"/>
  <c r="G82"/>
  <c r="F81"/>
  <c r="F80"/>
  <c r="W80" i="73"/>
  <c r="F79" i="57"/>
  <c r="F78"/>
  <c r="W78" i="73"/>
  <c r="F77" i="57"/>
  <c r="F76"/>
  <c r="W76" i="73"/>
  <c r="E74" i="57"/>
  <c r="F74"/>
  <c r="W74" i="73"/>
  <c r="F73" i="57"/>
  <c r="F72"/>
  <c r="W72" i="73"/>
  <c r="F71" i="57"/>
  <c r="W70" i="73"/>
  <c r="F69" i="57"/>
  <c r="E68"/>
  <c r="F67"/>
  <c r="F66"/>
  <c r="F65"/>
  <c r="W65" i="73"/>
  <c r="G64" i="57"/>
  <c r="G63"/>
  <c r="F62"/>
  <c r="W62" i="73"/>
  <c r="F61" i="57"/>
  <c r="F60"/>
  <c r="W60" i="73"/>
  <c r="F58" i="57"/>
  <c r="W58" i="73"/>
  <c r="F56" i="57"/>
  <c r="W56" i="73"/>
  <c r="F55" i="57"/>
  <c r="F54"/>
  <c r="W54" i="73"/>
  <c r="F53" i="57"/>
  <c r="F52"/>
  <c r="W52" i="73"/>
  <c r="F49" i="57"/>
  <c r="F48"/>
  <c r="W48" i="73"/>
  <c r="F47" i="57"/>
  <c r="F46"/>
  <c r="W46" i="73"/>
  <c r="F45" i="57"/>
  <c r="F44"/>
  <c r="W44" i="73"/>
  <c r="F43" i="57"/>
  <c r="F42"/>
  <c r="W42" i="73"/>
  <c r="F40" i="57"/>
  <c r="F38"/>
  <c r="F37"/>
  <c r="F36"/>
  <c r="F35"/>
  <c r="F34"/>
  <c r="F33"/>
  <c r="F32"/>
  <c r="F31"/>
  <c r="F30"/>
  <c r="F29"/>
  <c r="F28"/>
  <c r="F27"/>
  <c r="F26"/>
  <c r="F25"/>
  <c r="F24"/>
  <c r="F22"/>
  <c r="F21"/>
  <c r="W21" i="73"/>
  <c r="F20" i="57"/>
  <c r="F19"/>
  <c r="W19" i="73"/>
  <c r="F18" i="57"/>
  <c r="F17"/>
  <c r="W17" i="73"/>
  <c r="F16" i="57"/>
  <c r="F15"/>
  <c r="W15" i="73"/>
  <c r="F14" i="57"/>
  <c r="F13"/>
  <c r="F9"/>
  <c r="V392" i="73"/>
  <c r="E389" i="56"/>
  <c r="G389"/>
  <c r="V385" i="73"/>
  <c r="V384"/>
  <c r="V383"/>
  <c r="V382"/>
  <c r="V381"/>
  <c r="E380" i="56"/>
  <c r="G380"/>
  <c r="V374" i="73"/>
  <c r="V372"/>
  <c r="E371" i="56"/>
  <c r="G371"/>
  <c r="V367" i="73"/>
  <c r="V366"/>
  <c r="V365"/>
  <c r="V364"/>
  <c r="E362" i="56"/>
  <c r="G362"/>
  <c r="F352"/>
  <c r="G352"/>
  <c r="E352"/>
  <c r="V351" i="73"/>
  <c r="V350"/>
  <c r="V349"/>
  <c r="V348"/>
  <c r="V346"/>
  <c r="F345" i="56"/>
  <c r="V345" i="73"/>
  <c r="E345" i="56"/>
  <c r="F337"/>
  <c r="E337"/>
  <c r="V336" i="73"/>
  <c r="V335"/>
  <c r="F334" i="56"/>
  <c r="E334"/>
  <c r="V332" i="73"/>
  <c r="V331"/>
  <c r="V330"/>
  <c r="V329"/>
  <c r="V328"/>
  <c r="F327" i="56"/>
  <c r="G327"/>
  <c r="E327"/>
  <c r="F323"/>
  <c r="E323"/>
  <c r="G323"/>
  <c r="V322" i="73"/>
  <c r="V321"/>
  <c r="V320"/>
  <c r="V319"/>
  <c r="V318"/>
  <c r="F317" i="56"/>
  <c r="E317"/>
  <c r="G317"/>
  <c r="E314"/>
  <c r="G314"/>
  <c r="E294"/>
  <c r="V293" i="73"/>
  <c r="V292"/>
  <c r="V291"/>
  <c r="E288" i="56"/>
  <c r="G288"/>
  <c r="V286" i="73"/>
  <c r="V285"/>
  <c r="V284"/>
  <c r="V283"/>
  <c r="V282"/>
  <c r="V281"/>
  <c r="E281" i="56"/>
  <c r="G281"/>
  <c r="V280" i="73"/>
  <c r="V279"/>
  <c r="V278"/>
  <c r="F271" i="56"/>
  <c r="G271"/>
  <c r="E271"/>
  <c r="V270" i="73"/>
  <c r="V269"/>
  <c r="V268"/>
  <c r="V267"/>
  <c r="V266"/>
  <c r="V264"/>
  <c r="V263"/>
  <c r="V262"/>
  <c r="V261"/>
  <c r="V260"/>
  <c r="F259" i="56"/>
  <c r="E259"/>
  <c r="F240"/>
  <c r="E240"/>
  <c r="V239" i="73"/>
  <c r="V238"/>
  <c r="V237"/>
  <c r="V236"/>
  <c r="V235"/>
  <c r="V232"/>
  <c r="V231"/>
  <c r="V230"/>
  <c r="V229"/>
  <c r="V228"/>
  <c r="F227" i="56"/>
  <c r="G227"/>
  <c r="E227"/>
  <c r="E214"/>
  <c r="V213" i="73"/>
  <c r="V212"/>
  <c r="V211"/>
  <c r="V210"/>
  <c r="V209"/>
  <c r="V208"/>
  <c r="V207"/>
  <c r="V206"/>
  <c r="V205"/>
  <c r="V204"/>
  <c r="V203"/>
  <c r="V202"/>
  <c r="V200"/>
  <c r="V199"/>
  <c r="V198"/>
  <c r="V197"/>
  <c r="E197" i="56"/>
  <c r="G197"/>
  <c r="V190" i="73"/>
  <c r="E189" i="56"/>
  <c r="G189"/>
  <c r="V188" i="73"/>
  <c r="V187"/>
  <c r="V186"/>
  <c r="V185"/>
  <c r="V184"/>
  <c r="V183"/>
  <c r="V182"/>
  <c r="V181"/>
  <c r="V180"/>
  <c r="V179"/>
  <c r="E179" i="56"/>
  <c r="G179"/>
  <c r="V177" i="73"/>
  <c r="E177" i="56"/>
  <c r="G177"/>
  <c r="V174" i="73"/>
  <c r="V173"/>
  <c r="V172"/>
  <c r="V171"/>
  <c r="V170"/>
  <c r="F169" i="56"/>
  <c r="G169"/>
  <c r="E169"/>
  <c r="V166" i="73"/>
  <c r="F159" i="56"/>
  <c r="G159"/>
  <c r="E159"/>
  <c r="V158" i="73"/>
  <c r="V157"/>
  <c r="V156"/>
  <c r="V155"/>
  <c r="V154"/>
  <c r="F153" i="56"/>
  <c r="G153"/>
  <c r="E153"/>
  <c r="F147"/>
  <c r="E147"/>
  <c r="G147"/>
  <c r="V146" i="73"/>
  <c r="V145"/>
  <c r="V144"/>
  <c r="F142" i="56"/>
  <c r="E142"/>
  <c r="D142"/>
  <c r="V141" i="73"/>
  <c r="V139"/>
  <c r="V137"/>
  <c r="F136" i="56"/>
  <c r="G136"/>
  <c r="E136"/>
  <c r="F132"/>
  <c r="G132"/>
  <c r="E132"/>
  <c r="V130" i="73"/>
  <c r="V129"/>
  <c r="V128"/>
  <c r="V126"/>
  <c r="F125" i="56"/>
  <c r="E125"/>
  <c r="F123"/>
  <c r="V123" i="73"/>
  <c r="F122" i="56"/>
  <c r="V122" i="73"/>
  <c r="F121" i="56"/>
  <c r="F120"/>
  <c r="V120" i="73"/>
  <c r="F119" i="56"/>
  <c r="F117"/>
  <c r="V117" i="73"/>
  <c r="F116" i="56"/>
  <c r="F114"/>
  <c r="V114" i="73"/>
  <c r="F113" i="56"/>
  <c r="V113" i="73"/>
  <c r="F112" i="56"/>
  <c r="V112" i="73"/>
  <c r="F110" i="56"/>
  <c r="V110" i="73"/>
  <c r="V109"/>
  <c r="E109" i="56"/>
  <c r="F107"/>
  <c r="F106"/>
  <c r="F105"/>
  <c r="F104"/>
  <c r="F103"/>
  <c r="V103" i="73"/>
  <c r="E103" i="56"/>
  <c r="F102"/>
  <c r="V102" i="73"/>
  <c r="F101" i="56"/>
  <c r="V101" i="73"/>
  <c r="F100" i="56"/>
  <c r="V100" i="73"/>
  <c r="F99" i="56"/>
  <c r="V99" i="73"/>
  <c r="F98" i="56"/>
  <c r="V98" i="73"/>
  <c r="F97" i="56"/>
  <c r="V97" i="73"/>
  <c r="F96" i="56"/>
  <c r="V96" i="73"/>
  <c r="F95" i="56"/>
  <c r="V95" i="73"/>
  <c r="F94" i="56"/>
  <c r="V94" i="73"/>
  <c r="F93" i="56"/>
  <c r="V93" i="73"/>
  <c r="F92" i="56"/>
  <c r="V92" i="73"/>
  <c r="F91" i="56"/>
  <c r="F90"/>
  <c r="V90" i="73"/>
  <c r="F87" i="56"/>
  <c r="F86"/>
  <c r="V86" i="73"/>
  <c r="F85" i="56"/>
  <c r="F84"/>
  <c r="G84"/>
  <c r="F83"/>
  <c r="V83" i="73"/>
  <c r="F82" i="56"/>
  <c r="G82"/>
  <c r="F81"/>
  <c r="V81" i="73"/>
  <c r="F80" i="56"/>
  <c r="V80" i="73"/>
  <c r="F79" i="56"/>
  <c r="V79" i="73"/>
  <c r="F78" i="56"/>
  <c r="V78" i="73"/>
  <c r="F77" i="56"/>
  <c r="F76"/>
  <c r="V76" i="73"/>
  <c r="F73" i="56"/>
  <c r="V73" i="73"/>
  <c r="F72" i="56"/>
  <c r="V72" i="73"/>
  <c r="F71" i="56"/>
  <c r="V71" i="73"/>
  <c r="F70" i="56"/>
  <c r="V70" i="73"/>
  <c r="F69" i="56"/>
  <c r="V69" i="73"/>
  <c r="E68" i="56"/>
  <c r="F67"/>
  <c r="F66"/>
  <c r="E66"/>
  <c r="F65"/>
  <c r="V65" i="73"/>
  <c r="G64" i="56"/>
  <c r="G63"/>
  <c r="F62"/>
  <c r="V62" i="73"/>
  <c r="F61" i="56"/>
  <c r="V61" i="73"/>
  <c r="V60"/>
  <c r="F59" i="56"/>
  <c r="V59" i="73"/>
  <c r="F58" i="56"/>
  <c r="F56"/>
  <c r="V56" i="73"/>
  <c r="F55" i="56"/>
  <c r="V55" i="73"/>
  <c r="F54" i="56"/>
  <c r="V54" i="73"/>
  <c r="F53" i="56"/>
  <c r="V53" i="73"/>
  <c r="V52"/>
  <c r="F49" i="56"/>
  <c r="V49" i="73"/>
  <c r="F48" i="56"/>
  <c r="V48" i="73"/>
  <c r="F47" i="56"/>
  <c r="V47" i="73"/>
  <c r="F46" i="56"/>
  <c r="V46" i="73"/>
  <c r="F45" i="56"/>
  <c r="V45" i="73"/>
  <c r="F44" i="56"/>
  <c r="V44" i="73"/>
  <c r="F43" i="56"/>
  <c r="V43" i="73"/>
  <c r="F42" i="56"/>
  <c r="V42" i="73"/>
  <c r="F41" i="56"/>
  <c r="V41" i="73"/>
  <c r="F40" i="56"/>
  <c r="F38"/>
  <c r="F37"/>
  <c r="F36"/>
  <c r="F35"/>
  <c r="F34"/>
  <c r="F33"/>
  <c r="F32"/>
  <c r="F31"/>
  <c r="F30"/>
  <c r="F29"/>
  <c r="F28"/>
  <c r="F27"/>
  <c r="F26"/>
  <c r="F25"/>
  <c r="F24"/>
  <c r="F22"/>
  <c r="F21"/>
  <c r="V21" i="73"/>
  <c r="F20" i="56"/>
  <c r="F19"/>
  <c r="V19" i="73"/>
  <c r="F18" i="56"/>
  <c r="F17"/>
  <c r="V17" i="73"/>
  <c r="F16" i="56"/>
  <c r="F15"/>
  <c r="V15" i="73"/>
  <c r="F14" i="56"/>
  <c r="F13"/>
  <c r="V13" i="73"/>
  <c r="F12" i="56"/>
  <c r="F9"/>
  <c r="U392" i="73"/>
  <c r="E389" i="55"/>
  <c r="G389"/>
  <c r="U385" i="73"/>
  <c r="U384"/>
  <c r="U383"/>
  <c r="U381"/>
  <c r="E380" i="55"/>
  <c r="G380"/>
  <c r="U374" i="73"/>
  <c r="U372"/>
  <c r="E371" i="55"/>
  <c r="G371"/>
  <c r="U366" i="73"/>
  <c r="U365"/>
  <c r="U364"/>
  <c r="E362" i="55"/>
  <c r="G362"/>
  <c r="F352"/>
  <c r="G352"/>
  <c r="E352"/>
  <c r="U351" i="73"/>
  <c r="U350"/>
  <c r="U348"/>
  <c r="F345" i="55"/>
  <c r="U345" i="73"/>
  <c r="E345" i="55"/>
  <c r="F337"/>
  <c r="E337"/>
  <c r="U335" i="73"/>
  <c r="F334" i="55"/>
  <c r="U334" i="73"/>
  <c r="E334" i="55"/>
  <c r="U332" i="73"/>
  <c r="U331"/>
  <c r="U330"/>
  <c r="U329"/>
  <c r="U328"/>
  <c r="F327" i="55"/>
  <c r="G327"/>
  <c r="E327"/>
  <c r="F323"/>
  <c r="E323"/>
  <c r="G323"/>
  <c r="U322" i="73"/>
  <c r="U321"/>
  <c r="U320"/>
  <c r="U319"/>
  <c r="U318"/>
  <c r="F317" i="55"/>
  <c r="G317"/>
  <c r="E317"/>
  <c r="E314"/>
  <c r="G314"/>
  <c r="F294"/>
  <c r="G294"/>
  <c r="E294"/>
  <c r="U293" i="73"/>
  <c r="U292"/>
  <c r="U291"/>
  <c r="E288" i="55"/>
  <c r="G288"/>
  <c r="U286" i="73"/>
  <c r="U285"/>
  <c r="U284"/>
  <c r="U283"/>
  <c r="U282"/>
  <c r="U281"/>
  <c r="E281" i="55"/>
  <c r="G281"/>
  <c r="U280" i="73"/>
  <c r="U279"/>
  <c r="U278"/>
  <c r="E271" i="55"/>
  <c r="U270" i="73"/>
  <c r="U268"/>
  <c r="U266"/>
  <c r="U263"/>
  <c r="U261"/>
  <c r="F259" i="55"/>
  <c r="E259"/>
  <c r="F240"/>
  <c r="E240"/>
  <c r="U239" i="73"/>
  <c r="U237"/>
  <c r="U235"/>
  <c r="U231"/>
  <c r="U229"/>
  <c r="F227" i="55"/>
  <c r="G227"/>
  <c r="E227"/>
  <c r="E214"/>
  <c r="G214"/>
  <c r="U213" i="73"/>
  <c r="U212"/>
  <c r="U211"/>
  <c r="U210"/>
  <c r="U209"/>
  <c r="U208"/>
  <c r="U207"/>
  <c r="U206"/>
  <c r="U205"/>
  <c r="U204"/>
  <c r="U203"/>
  <c r="U202"/>
  <c r="E202" i="55"/>
  <c r="G202"/>
  <c r="U201" i="73"/>
  <c r="U200"/>
  <c r="U199"/>
  <c r="U198"/>
  <c r="U197"/>
  <c r="E197" i="55"/>
  <c r="G197"/>
  <c r="U190" i="73"/>
  <c r="F189" i="55"/>
  <c r="G189"/>
  <c r="E189"/>
  <c r="U188" i="73"/>
  <c r="U186"/>
  <c r="U184"/>
  <c r="U182"/>
  <c r="U180"/>
  <c r="U179"/>
  <c r="U177"/>
  <c r="E177" i="55"/>
  <c r="U174" i="73"/>
  <c r="U172"/>
  <c r="U170"/>
  <c r="F169" i="55"/>
  <c r="G169"/>
  <c r="E169"/>
  <c r="U166" i="73"/>
  <c r="F159" i="55"/>
  <c r="G159"/>
  <c r="E159"/>
  <c r="U158" i="73"/>
  <c r="U156"/>
  <c r="U154"/>
  <c r="F153" i="55"/>
  <c r="G153"/>
  <c r="E153"/>
  <c r="E147"/>
  <c r="U146" i="73"/>
  <c r="U145"/>
  <c r="U144"/>
  <c r="F142" i="55"/>
  <c r="E142"/>
  <c r="D142"/>
  <c r="U141" i="73"/>
  <c r="U140"/>
  <c r="U139"/>
  <c r="U138"/>
  <c r="U137"/>
  <c r="F136" i="55"/>
  <c r="G136"/>
  <c r="E136"/>
  <c r="F132"/>
  <c r="G132"/>
  <c r="E132"/>
  <c r="U130" i="73"/>
  <c r="U129"/>
  <c r="U128"/>
  <c r="U126"/>
  <c r="F125" i="55"/>
  <c r="G125"/>
  <c r="E125"/>
  <c r="U123" i="73"/>
  <c r="F122" i="55"/>
  <c r="U122" i="73"/>
  <c r="F121" i="55"/>
  <c r="U121" i="73"/>
  <c r="F120" i="55"/>
  <c r="U120" i="73"/>
  <c r="F119" i="55"/>
  <c r="U119" i="73"/>
  <c r="F117" i="55"/>
  <c r="U117" i="73"/>
  <c r="F116" i="55"/>
  <c r="U116" i="73"/>
  <c r="F114" i="55"/>
  <c r="G114"/>
  <c r="F113"/>
  <c r="U113" i="73"/>
  <c r="F112" i="55"/>
  <c r="F110"/>
  <c r="U110" i="73"/>
  <c r="U109"/>
  <c r="E109" i="55"/>
  <c r="F108"/>
  <c r="F107"/>
  <c r="F106"/>
  <c r="F105"/>
  <c r="F104"/>
  <c r="F103"/>
  <c r="U103" i="73"/>
  <c r="E103" i="55"/>
  <c r="F102"/>
  <c r="F101"/>
  <c r="U101" i="73"/>
  <c r="F100" i="55"/>
  <c r="F99"/>
  <c r="U99" i="73"/>
  <c r="F98" i="55"/>
  <c r="F97"/>
  <c r="U97" i="73"/>
  <c r="F96" i="55"/>
  <c r="F95"/>
  <c r="U95" i="73"/>
  <c r="F94" i="55"/>
  <c r="F93"/>
  <c r="U93" i="73"/>
  <c r="F92" i="55"/>
  <c r="F91"/>
  <c r="G91"/>
  <c r="F90"/>
  <c r="G89"/>
  <c r="F87"/>
  <c r="F86"/>
  <c r="U86" i="73"/>
  <c r="E74" i="55"/>
  <c r="F85"/>
  <c r="F84"/>
  <c r="G84"/>
  <c r="F83"/>
  <c r="U83" i="73"/>
  <c r="F82" i="55"/>
  <c r="G82"/>
  <c r="F81"/>
  <c r="U81" i="73"/>
  <c r="F80" i="55"/>
  <c r="U80" i="73"/>
  <c r="F79" i="55"/>
  <c r="F78"/>
  <c r="U78" i="73"/>
  <c r="F77" i="55"/>
  <c r="U77" i="73"/>
  <c r="F76" i="55"/>
  <c r="U76" i="73"/>
  <c r="F73" i="55"/>
  <c r="F72"/>
  <c r="U72" i="73"/>
  <c r="F71" i="55"/>
  <c r="U70" i="73"/>
  <c r="F69" i="55"/>
  <c r="E68"/>
  <c r="F67"/>
  <c r="F66"/>
  <c r="F65"/>
  <c r="U65" i="73"/>
  <c r="G64" i="55"/>
  <c r="G63"/>
  <c r="F62"/>
  <c r="U62" i="73"/>
  <c r="F61" i="55"/>
  <c r="U61" i="73"/>
  <c r="F60" i="55"/>
  <c r="U60" i="73"/>
  <c r="F59" i="55"/>
  <c r="U59" i="73"/>
  <c r="F58" i="55"/>
  <c r="F56"/>
  <c r="U56" i="73"/>
  <c r="F55" i="55"/>
  <c r="U55" i="73"/>
  <c r="F54" i="55"/>
  <c r="F53"/>
  <c r="U53" i="73"/>
  <c r="F52" i="55"/>
  <c r="F49"/>
  <c r="U49" i="73"/>
  <c r="F48" i="55"/>
  <c r="F47"/>
  <c r="U47" i="73"/>
  <c r="F46" i="55"/>
  <c r="F45"/>
  <c r="U45" i="73"/>
  <c r="F44" i="55"/>
  <c r="F43"/>
  <c r="U43" i="73"/>
  <c r="F42" i="55"/>
  <c r="F41"/>
  <c r="F38"/>
  <c r="F37"/>
  <c r="F36"/>
  <c r="F35"/>
  <c r="F34"/>
  <c r="F33"/>
  <c r="F32"/>
  <c r="F31"/>
  <c r="F30"/>
  <c r="F29"/>
  <c r="F28"/>
  <c r="F27"/>
  <c r="F26"/>
  <c r="F25"/>
  <c r="F24"/>
  <c r="F22"/>
  <c r="U22" i="73"/>
  <c r="F21" i="55"/>
  <c r="U21" i="73"/>
  <c r="F20" i="55"/>
  <c r="U20" i="73"/>
  <c r="F19" i="55"/>
  <c r="U19" i="73"/>
  <c r="F18" i="55"/>
  <c r="U18" i="73"/>
  <c r="F17" i="55"/>
  <c r="U17" i="73"/>
  <c r="F16" i="55"/>
  <c r="U16" i="73"/>
  <c r="F15" i="55"/>
  <c r="U15" i="73"/>
  <c r="F14" i="55"/>
  <c r="U14" i="73"/>
  <c r="F13" i="55"/>
  <c r="U13" i="73"/>
  <c r="F12" i="55"/>
  <c r="F9"/>
  <c r="T392" i="73"/>
  <c r="E389" i="54"/>
  <c r="G389"/>
  <c r="T385" i="73"/>
  <c r="T384"/>
  <c r="T383"/>
  <c r="T382"/>
  <c r="T381"/>
  <c r="E380" i="54"/>
  <c r="G380"/>
  <c r="T374" i="73"/>
  <c r="T372"/>
  <c r="E371" i="54"/>
  <c r="G371"/>
  <c r="T367" i="73"/>
  <c r="T366"/>
  <c r="T365"/>
  <c r="T364"/>
  <c r="E362" i="54"/>
  <c r="G362"/>
  <c r="F352"/>
  <c r="G352"/>
  <c r="E352"/>
  <c r="T351" i="73"/>
  <c r="T350"/>
  <c r="T349"/>
  <c r="T348"/>
  <c r="T346"/>
  <c r="F345" i="54"/>
  <c r="G345"/>
  <c r="F337"/>
  <c r="E337"/>
  <c r="T336" i="73"/>
  <c r="T335"/>
  <c r="F334" i="54"/>
  <c r="E334"/>
  <c r="T332" i="73"/>
  <c r="T331"/>
  <c r="T330"/>
  <c r="T329"/>
  <c r="T328"/>
  <c r="F327" i="54"/>
  <c r="E327"/>
  <c r="G327"/>
  <c r="E323"/>
  <c r="T322" i="73"/>
  <c r="T321"/>
  <c r="T320"/>
  <c r="T319"/>
  <c r="T318"/>
  <c r="F317" i="54"/>
  <c r="G317"/>
  <c r="E317"/>
  <c r="E314"/>
  <c r="G314"/>
  <c r="F294"/>
  <c r="G294"/>
  <c r="E294"/>
  <c r="T293" i="73"/>
  <c r="T292"/>
  <c r="T291"/>
  <c r="E288" i="54"/>
  <c r="G288"/>
  <c r="T286" i="73"/>
  <c r="T285"/>
  <c r="T284"/>
  <c r="T283"/>
  <c r="T282"/>
  <c r="T281"/>
  <c r="E281" i="54"/>
  <c r="G281"/>
  <c r="T280" i="73"/>
  <c r="T279"/>
  <c r="T278"/>
  <c r="E271" i="54"/>
  <c r="T270" i="73"/>
  <c r="T269"/>
  <c r="T268"/>
  <c r="T267"/>
  <c r="T266"/>
  <c r="T264"/>
  <c r="T263"/>
  <c r="T262"/>
  <c r="T261"/>
  <c r="T260"/>
  <c r="F259" i="54"/>
  <c r="E259"/>
  <c r="F240"/>
  <c r="E240"/>
  <c r="T239" i="73"/>
  <c r="T238"/>
  <c r="T237"/>
  <c r="T236"/>
  <c r="T235"/>
  <c r="T232"/>
  <c r="T231"/>
  <c r="T230"/>
  <c r="T229"/>
  <c r="T228"/>
  <c r="F227" i="54"/>
  <c r="G227"/>
  <c r="E227"/>
  <c r="E214"/>
  <c r="G214"/>
  <c r="T213" i="73"/>
  <c r="T212"/>
  <c r="T211"/>
  <c r="T210"/>
  <c r="T209"/>
  <c r="T208"/>
  <c r="T207"/>
  <c r="T206"/>
  <c r="T205"/>
  <c r="T204"/>
  <c r="T203"/>
  <c r="T202"/>
  <c r="T201"/>
  <c r="T200"/>
  <c r="T199"/>
  <c r="T198"/>
  <c r="T197"/>
  <c r="E197" i="54"/>
  <c r="G197"/>
  <c r="T190" i="73"/>
  <c r="F189" i="54"/>
  <c r="G189"/>
  <c r="E189"/>
  <c r="T188" i="73"/>
  <c r="T187"/>
  <c r="T186"/>
  <c r="T185"/>
  <c r="T184"/>
  <c r="T183"/>
  <c r="T182"/>
  <c r="T181"/>
  <c r="T180"/>
  <c r="T179"/>
  <c r="T177"/>
  <c r="E177" i="54"/>
  <c r="G177"/>
  <c r="T174" i="73"/>
  <c r="T173"/>
  <c r="T172"/>
  <c r="T171"/>
  <c r="T170"/>
  <c r="F169" i="54"/>
  <c r="G169"/>
  <c r="E169"/>
  <c r="T166" i="73"/>
  <c r="F159" i="54"/>
  <c r="G159"/>
  <c r="E159"/>
  <c r="T158" i="73"/>
  <c r="T157"/>
  <c r="T156"/>
  <c r="T155"/>
  <c r="T154"/>
  <c r="F153" i="54"/>
  <c r="G153"/>
  <c r="E153"/>
  <c r="E147"/>
  <c r="T146" i="73"/>
  <c r="T145"/>
  <c r="T144"/>
  <c r="F142" i="54"/>
  <c r="T142" i="73"/>
  <c r="E142" i="54"/>
  <c r="D142"/>
  <c r="T141" i="73"/>
  <c r="T140"/>
  <c r="T139"/>
  <c r="T138"/>
  <c r="T137"/>
  <c r="E136" i="54"/>
  <c r="F132"/>
  <c r="E132"/>
  <c r="G132"/>
  <c r="T130" i="73"/>
  <c r="T129"/>
  <c r="T128"/>
  <c r="T126"/>
  <c r="F125" i="54"/>
  <c r="G125"/>
  <c r="E125"/>
  <c r="T123" i="73"/>
  <c r="F122" i="54"/>
  <c r="T122" i="73"/>
  <c r="F121" i="54"/>
  <c r="T121" i="73"/>
  <c r="F120" i="54"/>
  <c r="T120" i="73"/>
  <c r="F119" i="54"/>
  <c r="T119" i="73"/>
  <c r="F117" i="54"/>
  <c r="T117" i="73"/>
  <c r="F116" i="54"/>
  <c r="T116" i="73"/>
  <c r="F114" i="54"/>
  <c r="T114" i="73"/>
  <c r="F113" i="54"/>
  <c r="T113" i="73"/>
  <c r="F112" i="54"/>
  <c r="T112" i="73"/>
  <c r="F110" i="54"/>
  <c r="T110" i="73"/>
  <c r="E109" i="54"/>
  <c r="F108"/>
  <c r="F107"/>
  <c r="F106"/>
  <c r="F105"/>
  <c r="F104"/>
  <c r="T103" i="73"/>
  <c r="E103" i="54"/>
  <c r="F102"/>
  <c r="T102" i="73"/>
  <c r="F101" i="54"/>
  <c r="T101" i="73"/>
  <c r="F100" i="54"/>
  <c r="T100" i="73"/>
  <c r="F99" i="54"/>
  <c r="T99" i="73"/>
  <c r="F98" i="54"/>
  <c r="T98" i="73"/>
  <c r="F97" i="54"/>
  <c r="T97" i="73"/>
  <c r="F96" i="54"/>
  <c r="T96" i="73"/>
  <c r="F95" i="54"/>
  <c r="T95" i="73"/>
  <c r="F94" i="54"/>
  <c r="T94" i="73"/>
  <c r="F93" i="54"/>
  <c r="T93" i="73"/>
  <c r="F92" i="54"/>
  <c r="T92" i="73"/>
  <c r="F91" i="54"/>
  <c r="T91" i="73"/>
  <c r="F90" i="54"/>
  <c r="T90" i="73"/>
  <c r="F89" i="54"/>
  <c r="F87"/>
  <c r="F86"/>
  <c r="T86" i="73"/>
  <c r="F85" i="54"/>
  <c r="F84"/>
  <c r="G84"/>
  <c r="F83"/>
  <c r="T83" i="73"/>
  <c r="F82" i="54"/>
  <c r="G82"/>
  <c r="F81"/>
  <c r="T81" i="73"/>
  <c r="F80" i="54"/>
  <c r="T80" i="73"/>
  <c r="F79" i="54"/>
  <c r="T79" i="73"/>
  <c r="F78" i="54"/>
  <c r="T78" i="73"/>
  <c r="F77" i="54"/>
  <c r="T77" i="73"/>
  <c r="F76" i="54"/>
  <c r="T76" i="73"/>
  <c r="F73" i="54"/>
  <c r="T73" i="73"/>
  <c r="F72" i="54"/>
  <c r="T72" i="73"/>
  <c r="F71" i="54"/>
  <c r="T71" i="73"/>
  <c r="F70" i="54"/>
  <c r="T70" i="73"/>
  <c r="F69" i="54"/>
  <c r="T69" i="73"/>
  <c r="E68" i="54"/>
  <c r="F67"/>
  <c r="F66"/>
  <c r="F65"/>
  <c r="T65" i="73"/>
  <c r="G64" i="54"/>
  <c r="G63"/>
  <c r="F62"/>
  <c r="T62" i="73"/>
  <c r="F61" i="54"/>
  <c r="T61" i="73"/>
  <c r="F60" i="54"/>
  <c r="T60" i="73"/>
  <c r="F59" i="54"/>
  <c r="T59" i="73"/>
  <c r="F58" i="54"/>
  <c r="F56"/>
  <c r="T56" i="73"/>
  <c r="F55" i="54"/>
  <c r="T55" i="73"/>
  <c r="F54" i="54"/>
  <c r="T54" i="73"/>
  <c r="F53" i="54"/>
  <c r="T53" i="73"/>
  <c r="F52" i="54"/>
  <c r="T52" i="73"/>
  <c r="F49" i="54"/>
  <c r="T49" i="73"/>
  <c r="F48" i="54"/>
  <c r="T48" i="73"/>
  <c r="F47" i="54"/>
  <c r="T47" i="73"/>
  <c r="F46" i="54"/>
  <c r="T46" i="73"/>
  <c r="F45" i="54"/>
  <c r="T45" i="73"/>
  <c r="F44" i="54"/>
  <c r="T44" i="73"/>
  <c r="F43" i="54"/>
  <c r="T43" i="73"/>
  <c r="F42" i="54"/>
  <c r="T42" i="73"/>
  <c r="F41" i="54"/>
  <c r="T41" i="73"/>
  <c r="F40" i="54"/>
  <c r="F38"/>
  <c r="F37"/>
  <c r="F36"/>
  <c r="F35"/>
  <c r="F34"/>
  <c r="F33"/>
  <c r="F32"/>
  <c r="F31"/>
  <c r="F30"/>
  <c r="F29"/>
  <c r="F28"/>
  <c r="F27"/>
  <c r="F26"/>
  <c r="F25"/>
  <c r="F24"/>
  <c r="F22"/>
  <c r="T22" i="73"/>
  <c r="F21" i="54"/>
  <c r="T21" i="73"/>
  <c r="F20" i="54"/>
  <c r="T20" i="73"/>
  <c r="F19" i="54"/>
  <c r="T19" i="73"/>
  <c r="F18" i="54"/>
  <c r="T18" i="73"/>
  <c r="F17" i="54"/>
  <c r="T17" i="73"/>
  <c r="F16" i="54"/>
  <c r="T16" i="73"/>
  <c r="F15" i="54"/>
  <c r="T15" i="73"/>
  <c r="F14" i="54"/>
  <c r="T14" i="73"/>
  <c r="F13" i="54"/>
  <c r="T13" i="73"/>
  <c r="F12" i="54"/>
  <c r="F9"/>
  <c r="S392" i="73"/>
  <c r="G389" i="53"/>
  <c r="S385" i="73"/>
  <c r="S384"/>
  <c r="S383"/>
  <c r="S382"/>
  <c r="S381"/>
  <c r="E380" i="53"/>
  <c r="G380"/>
  <c r="S374" i="73"/>
  <c r="S372"/>
  <c r="E371" i="53"/>
  <c r="G371"/>
  <c r="S367" i="73"/>
  <c r="S366"/>
  <c r="S365"/>
  <c r="S364"/>
  <c r="E362" i="53"/>
  <c r="G362"/>
  <c r="F352"/>
  <c r="G352"/>
  <c r="E352"/>
  <c r="S351" i="73"/>
  <c r="S350"/>
  <c r="S349"/>
  <c r="S348"/>
  <c r="S346"/>
  <c r="F345" i="53"/>
  <c r="S345" i="73"/>
  <c r="E345" i="53"/>
  <c r="F337"/>
  <c r="E337"/>
  <c r="S336" i="73"/>
  <c r="S335"/>
  <c r="F334" i="53"/>
  <c r="E334"/>
  <c r="S332" i="73"/>
  <c r="S331"/>
  <c r="S330"/>
  <c r="S329"/>
  <c r="S328"/>
  <c r="F327" i="53"/>
  <c r="G327"/>
  <c r="E327"/>
  <c r="E323"/>
  <c r="S322" i="73"/>
  <c r="S321"/>
  <c r="S320"/>
  <c r="S319"/>
  <c r="S318"/>
  <c r="E317" i="53"/>
  <c r="G317"/>
  <c r="E314"/>
  <c r="G314"/>
  <c r="F294"/>
  <c r="E294"/>
  <c r="S293" i="73"/>
  <c r="S292"/>
  <c r="S291"/>
  <c r="E288" i="53"/>
  <c r="G288"/>
  <c r="F287"/>
  <c r="G287"/>
  <c r="S286" i="73"/>
  <c r="S285"/>
  <c r="S284"/>
  <c r="S283"/>
  <c r="S282"/>
  <c r="S281"/>
  <c r="E281" i="53"/>
  <c r="G281"/>
  <c r="S280" i="73"/>
  <c r="S279"/>
  <c r="S278"/>
  <c r="F271" i="53"/>
  <c r="G271"/>
  <c r="E271"/>
  <c r="S270" i="73"/>
  <c r="S269"/>
  <c r="S268"/>
  <c r="S267"/>
  <c r="S266"/>
  <c r="S264"/>
  <c r="S263"/>
  <c r="S262"/>
  <c r="S261"/>
  <c r="S260"/>
  <c r="F259" i="53"/>
  <c r="E259"/>
  <c r="F240"/>
  <c r="E240"/>
  <c r="S239" i="73"/>
  <c r="S238"/>
  <c r="S237"/>
  <c r="S236"/>
  <c r="S235"/>
  <c r="S232"/>
  <c r="S231"/>
  <c r="S230"/>
  <c r="S229"/>
  <c r="S228"/>
  <c r="E227" i="53"/>
  <c r="G227"/>
  <c r="E214"/>
  <c r="G214"/>
  <c r="S213" i="73"/>
  <c r="S212"/>
  <c r="S211"/>
  <c r="S210"/>
  <c r="S209"/>
  <c r="S208"/>
  <c r="S207"/>
  <c r="S206"/>
  <c r="S205"/>
  <c r="S204"/>
  <c r="S203"/>
  <c r="S202"/>
  <c r="S201"/>
  <c r="S200"/>
  <c r="S199"/>
  <c r="S198"/>
  <c r="S197"/>
  <c r="E197" i="53"/>
  <c r="G197"/>
  <c r="S190" i="73"/>
  <c r="F189" i="53"/>
  <c r="E189"/>
  <c r="G189"/>
  <c r="S188" i="73"/>
  <c r="S187"/>
  <c r="S186"/>
  <c r="S185"/>
  <c r="S184"/>
  <c r="S183"/>
  <c r="S182"/>
  <c r="S181"/>
  <c r="S180"/>
  <c r="S179"/>
  <c r="S177"/>
  <c r="E177" i="53"/>
  <c r="G177"/>
  <c r="S174" i="73"/>
  <c r="S173"/>
  <c r="S172"/>
  <c r="S171"/>
  <c r="S170"/>
  <c r="E169" i="53"/>
  <c r="G169"/>
  <c r="S166" i="73"/>
  <c r="F159" i="53"/>
  <c r="G159"/>
  <c r="E159"/>
  <c r="S158" i="73"/>
  <c r="S157"/>
  <c r="S156"/>
  <c r="S155"/>
  <c r="S154"/>
  <c r="F153" i="53"/>
  <c r="G153"/>
  <c r="E153"/>
  <c r="E147"/>
  <c r="S146" i="73"/>
  <c r="S145"/>
  <c r="S144"/>
  <c r="F142" i="53"/>
  <c r="E142"/>
  <c r="D142"/>
  <c r="S141" i="73"/>
  <c r="S140"/>
  <c r="S139"/>
  <c r="S138"/>
  <c r="S137"/>
  <c r="F136" i="53"/>
  <c r="G136"/>
  <c r="E136"/>
  <c r="F132"/>
  <c r="G132"/>
  <c r="E132"/>
  <c r="S130" i="73"/>
  <c r="S129"/>
  <c r="S128"/>
  <c r="S126"/>
  <c r="E125" i="53"/>
  <c r="G125"/>
  <c r="S123" i="73"/>
  <c r="F122" i="53"/>
  <c r="S122" i="73"/>
  <c r="F121" i="53"/>
  <c r="S121" i="73"/>
  <c r="F120" i="53"/>
  <c r="S120" i="73"/>
  <c r="F119" i="53"/>
  <c r="S119" i="73"/>
  <c r="F117" i="53"/>
  <c r="S117" i="73"/>
  <c r="F116" i="53"/>
  <c r="S116" i="73"/>
  <c r="F114" i="53"/>
  <c r="G114"/>
  <c r="F113"/>
  <c r="S113" i="73"/>
  <c r="F112" i="53"/>
  <c r="S112" i="73"/>
  <c r="F110" i="53"/>
  <c r="S110" i="73"/>
  <c r="E109" i="53"/>
  <c r="F107"/>
  <c r="F106"/>
  <c r="F104"/>
  <c r="S103" i="73"/>
  <c r="E103" i="53"/>
  <c r="F102"/>
  <c r="S102" i="73"/>
  <c r="F101" i="53"/>
  <c r="S101" i="73"/>
  <c r="F100" i="53"/>
  <c r="S100" i="73"/>
  <c r="F99" i="53"/>
  <c r="S99" i="73"/>
  <c r="F98" i="53"/>
  <c r="S98" i="73"/>
  <c r="F97" i="53"/>
  <c r="S97" i="73"/>
  <c r="F96" i="53"/>
  <c r="S96" i="73"/>
  <c r="F95" i="53"/>
  <c r="S95" i="73"/>
  <c r="F94" i="53"/>
  <c r="S94" i="73"/>
  <c r="F93" i="53"/>
  <c r="S93" i="73"/>
  <c r="F92" i="53"/>
  <c r="S92" i="73"/>
  <c r="F91" i="53"/>
  <c r="S91" i="73"/>
  <c r="F90" i="53"/>
  <c r="S90" i="73"/>
  <c r="F89" i="53"/>
  <c r="F87"/>
  <c r="F86"/>
  <c r="S86" i="73"/>
  <c r="E74" i="53"/>
  <c r="F85"/>
  <c r="F84"/>
  <c r="G84"/>
  <c r="F83"/>
  <c r="S83" i="73"/>
  <c r="F82" i="53"/>
  <c r="G82"/>
  <c r="F81"/>
  <c r="S81" i="73"/>
  <c r="F80" i="53"/>
  <c r="S80" i="73"/>
  <c r="F79" i="53"/>
  <c r="S79" i="73"/>
  <c r="F78" i="53"/>
  <c r="S78" i="73"/>
  <c r="F77" i="53"/>
  <c r="S77" i="73"/>
  <c r="F76" i="53"/>
  <c r="S76" i="73"/>
  <c r="F73" i="53"/>
  <c r="S73" i="73"/>
  <c r="F72" i="53"/>
  <c r="S72" i="73"/>
  <c r="F71" i="53"/>
  <c r="S71" i="73"/>
  <c r="F70" i="53"/>
  <c r="S70" i="73"/>
  <c r="F69" i="53"/>
  <c r="S69" i="73"/>
  <c r="E68" i="53"/>
  <c r="F67"/>
  <c r="F66"/>
  <c r="F65"/>
  <c r="S65" i="73"/>
  <c r="G64" i="53"/>
  <c r="G63"/>
  <c r="F62"/>
  <c r="S62" i="73"/>
  <c r="F61" i="53"/>
  <c r="S61" i="73"/>
  <c r="F60" i="53"/>
  <c r="S60" i="73"/>
  <c r="F59" i="53"/>
  <c r="S59" i="73"/>
  <c r="F58" i="53"/>
  <c r="S58" i="73"/>
  <c r="F56" i="53"/>
  <c r="S56" i="73"/>
  <c r="F55" i="53"/>
  <c r="S55" i="73"/>
  <c r="F54" i="53"/>
  <c r="S54" i="73"/>
  <c r="F53" i="53"/>
  <c r="S53" i="73"/>
  <c r="F52" i="53"/>
  <c r="S52" i="73"/>
  <c r="F49" i="53"/>
  <c r="S49" i="73"/>
  <c r="F48" i="53"/>
  <c r="S48" i="73"/>
  <c r="F47" i="53"/>
  <c r="S47" i="73"/>
  <c r="F46" i="53"/>
  <c r="S46" i="73"/>
  <c r="F45" i="53"/>
  <c r="S45" i="73"/>
  <c r="F44" i="53"/>
  <c r="S44" i="73"/>
  <c r="F43" i="53"/>
  <c r="S43" i="73"/>
  <c r="F42" i="53"/>
  <c r="S42" i="73"/>
  <c r="F41" i="53"/>
  <c r="S41" i="73"/>
  <c r="F40" i="53"/>
  <c r="S40" i="73"/>
  <c r="F38" i="53"/>
  <c r="F37"/>
  <c r="F36"/>
  <c r="F35"/>
  <c r="F34"/>
  <c r="F33"/>
  <c r="F32"/>
  <c r="F31"/>
  <c r="F30"/>
  <c r="F29"/>
  <c r="F28"/>
  <c r="F27"/>
  <c r="F26"/>
  <c r="F25"/>
  <c r="F24"/>
  <c r="F22"/>
  <c r="S22" i="73"/>
  <c r="F21" i="53"/>
  <c r="S21" i="73"/>
  <c r="F20" i="53"/>
  <c r="S20" i="73"/>
  <c r="F19" i="53"/>
  <c r="S19" i="73"/>
  <c r="F18" i="53"/>
  <c r="S18" i="73"/>
  <c r="F17" i="53"/>
  <c r="S17" i="73"/>
  <c r="F16" i="53"/>
  <c r="S16" i="73"/>
  <c r="F15" i="53"/>
  <c r="S15" i="73"/>
  <c r="F14" i="53"/>
  <c r="S14" i="73"/>
  <c r="F13" i="53"/>
  <c r="S13" i="73"/>
  <c r="F12" i="53"/>
  <c r="R392" i="73"/>
  <c r="E389" i="52"/>
  <c r="G389"/>
  <c r="R385" i="73"/>
  <c r="R384"/>
  <c r="R383"/>
  <c r="R382"/>
  <c r="R381"/>
  <c r="E380" i="52"/>
  <c r="G380"/>
  <c r="R374" i="73"/>
  <c r="R372"/>
  <c r="E371" i="52"/>
  <c r="G371"/>
  <c r="R367" i="73"/>
  <c r="R366"/>
  <c r="R365"/>
  <c r="R364"/>
  <c r="E362" i="52"/>
  <c r="G362"/>
  <c r="E352"/>
  <c r="G352"/>
  <c r="R351" i="73"/>
  <c r="R350"/>
  <c r="R349"/>
  <c r="R348"/>
  <c r="R346"/>
  <c r="F345" i="52"/>
  <c r="E345"/>
  <c r="E337"/>
  <c r="G337"/>
  <c r="R336" i="73"/>
  <c r="R335"/>
  <c r="F334" i="52"/>
  <c r="E334"/>
  <c r="R332" i="73"/>
  <c r="R331"/>
  <c r="R330"/>
  <c r="R329"/>
  <c r="R328"/>
  <c r="E327" i="52"/>
  <c r="G327"/>
  <c r="F323"/>
  <c r="E323"/>
  <c r="G323"/>
  <c r="R322" i="73"/>
  <c r="R321"/>
  <c r="R320"/>
  <c r="R319"/>
  <c r="R318"/>
  <c r="F317" i="52"/>
  <c r="G317"/>
  <c r="E317"/>
  <c r="E314"/>
  <c r="G314"/>
  <c r="F294"/>
  <c r="E294"/>
  <c r="G294"/>
  <c r="R293" i="73"/>
  <c r="R292"/>
  <c r="R291"/>
  <c r="E288" i="52"/>
  <c r="G288"/>
  <c r="F287"/>
  <c r="G287"/>
  <c r="R286" i="73"/>
  <c r="R285"/>
  <c r="R284"/>
  <c r="R283"/>
  <c r="R282"/>
  <c r="R281"/>
  <c r="E281" i="52"/>
  <c r="G281"/>
  <c r="R280" i="73"/>
  <c r="R279"/>
  <c r="R278"/>
  <c r="F271" i="52"/>
  <c r="G271"/>
  <c r="E271"/>
  <c r="R270" i="73"/>
  <c r="R269"/>
  <c r="R268"/>
  <c r="R267"/>
  <c r="R266"/>
  <c r="R264"/>
  <c r="R263"/>
  <c r="R262"/>
  <c r="R261"/>
  <c r="R260"/>
  <c r="E259" i="52"/>
  <c r="G259"/>
  <c r="G240"/>
  <c r="R239" i="73"/>
  <c r="R237"/>
  <c r="R235"/>
  <c r="R231"/>
  <c r="R229"/>
  <c r="E227" i="52"/>
  <c r="G227"/>
  <c r="R225" i="73"/>
  <c r="R223"/>
  <c r="R221"/>
  <c r="R219"/>
  <c r="R217"/>
  <c r="R215"/>
  <c r="E214" i="52"/>
  <c r="G214"/>
  <c r="R212" i="73"/>
  <c r="R210"/>
  <c r="R208"/>
  <c r="R206"/>
  <c r="R204"/>
  <c r="R202"/>
  <c r="E202" i="52"/>
  <c r="G202"/>
  <c r="R199" i="73"/>
  <c r="R197"/>
  <c r="E197" i="52"/>
  <c r="G197"/>
  <c r="R193" i="73"/>
  <c r="R191"/>
  <c r="R190"/>
  <c r="R188"/>
  <c r="R186"/>
  <c r="R184"/>
  <c r="R182"/>
  <c r="R180"/>
  <c r="R179"/>
  <c r="E179" i="52"/>
  <c r="G179"/>
  <c r="R178" i="73"/>
  <c r="R177"/>
  <c r="E177" i="52"/>
  <c r="R173" i="73"/>
  <c r="R171"/>
  <c r="E169" i="52"/>
  <c r="G169"/>
  <c r="R167" i="73"/>
  <c r="R166"/>
  <c r="R158"/>
  <c r="R156"/>
  <c r="R154"/>
  <c r="F153" i="52"/>
  <c r="G153"/>
  <c r="E153"/>
  <c r="F147"/>
  <c r="G147"/>
  <c r="R145" i="73"/>
  <c r="F142" i="52"/>
  <c r="R142" i="73"/>
  <c r="E142" i="52"/>
  <c r="D142"/>
  <c r="R141" i="73"/>
  <c r="R139"/>
  <c r="R137"/>
  <c r="E136" i="52"/>
  <c r="G136"/>
  <c r="R130" i="73"/>
  <c r="R129"/>
  <c r="R128"/>
  <c r="R126"/>
  <c r="F124" i="52"/>
  <c r="F123"/>
  <c r="R123" i="73"/>
  <c r="F122" i="52"/>
  <c r="F121"/>
  <c r="R121" i="73"/>
  <c r="F120" i="52"/>
  <c r="F119"/>
  <c r="R119" i="73"/>
  <c r="F117" i="52"/>
  <c r="F116"/>
  <c r="R116" i="73"/>
  <c r="F114" i="52"/>
  <c r="G114"/>
  <c r="F113"/>
  <c r="R113" i="73"/>
  <c r="F112" i="52"/>
  <c r="F110"/>
  <c r="R110" i="73"/>
  <c r="R109"/>
  <c r="R108"/>
  <c r="F107" i="52"/>
  <c r="F106"/>
  <c r="R106" i="73"/>
  <c r="F105" i="52"/>
  <c r="F104"/>
  <c r="R104" i="73"/>
  <c r="F103" i="52"/>
  <c r="R103" i="73"/>
  <c r="E103" i="52"/>
  <c r="F102"/>
  <c r="F101"/>
  <c r="R101" i="73"/>
  <c r="F100" i="52"/>
  <c r="F99"/>
  <c r="R99" i="73"/>
  <c r="F98" i="52"/>
  <c r="F97"/>
  <c r="R97" i="73"/>
  <c r="F96" i="52"/>
  <c r="F95"/>
  <c r="R95" i="73"/>
  <c r="F94" i="52"/>
  <c r="F93"/>
  <c r="R93" i="73"/>
  <c r="F92" i="52"/>
  <c r="F91"/>
  <c r="R91" i="73"/>
  <c r="F90" i="52"/>
  <c r="F89"/>
  <c r="F87"/>
  <c r="R87" i="73"/>
  <c r="F86" i="52"/>
  <c r="R86" i="73"/>
  <c r="E74" i="52"/>
  <c r="F85"/>
  <c r="R85" i="73"/>
  <c r="F84" i="52"/>
  <c r="G84"/>
  <c r="F83"/>
  <c r="R83" i="73"/>
  <c r="F82" i="52"/>
  <c r="G82"/>
  <c r="F81"/>
  <c r="F80"/>
  <c r="R80" i="73"/>
  <c r="F79" i="52"/>
  <c r="F78"/>
  <c r="R78" i="73"/>
  <c r="F77" i="52"/>
  <c r="F76"/>
  <c r="R76" i="73"/>
  <c r="F73" i="52"/>
  <c r="F72"/>
  <c r="R72" i="73"/>
  <c r="F71" i="52"/>
  <c r="F70"/>
  <c r="R70" i="73"/>
  <c r="F69" i="52"/>
  <c r="E68"/>
  <c r="F67"/>
  <c r="F66"/>
  <c r="R66" i="73"/>
  <c r="F65" i="52"/>
  <c r="R65" i="73"/>
  <c r="G64" i="52"/>
  <c r="G63"/>
  <c r="F62"/>
  <c r="R62" i="73"/>
  <c r="F61" i="52"/>
  <c r="F60"/>
  <c r="R60" i="73"/>
  <c r="F59" i="52"/>
  <c r="F58"/>
  <c r="E57" i="73"/>
  <c r="F56" i="52"/>
  <c r="R56" i="73"/>
  <c r="F55" i="52"/>
  <c r="F54"/>
  <c r="R54" i="73"/>
  <c r="F53" i="52"/>
  <c r="F52"/>
  <c r="R52" i="73"/>
  <c r="F49" i="52"/>
  <c r="F48"/>
  <c r="R48" i="73"/>
  <c r="F47" i="52"/>
  <c r="F46"/>
  <c r="R46" i="73"/>
  <c r="F45" i="52"/>
  <c r="F44"/>
  <c r="R44" i="73"/>
  <c r="F43" i="52"/>
  <c r="F42"/>
  <c r="R42" i="73"/>
  <c r="F41" i="52"/>
  <c r="F40"/>
  <c r="F38"/>
  <c r="R38" i="73"/>
  <c r="F37" i="52"/>
  <c r="F36"/>
  <c r="R36" i="73"/>
  <c r="F35" i="52"/>
  <c r="F34"/>
  <c r="R34" i="73"/>
  <c r="F33" i="52"/>
  <c r="F32"/>
  <c r="R32" i="73"/>
  <c r="F31" i="52"/>
  <c r="F30"/>
  <c r="R30" i="73"/>
  <c r="F29" i="52"/>
  <c r="F28"/>
  <c r="R28" i="73"/>
  <c r="F27" i="52"/>
  <c r="F26"/>
  <c r="R26" i="73"/>
  <c r="F25" i="52"/>
  <c r="F24"/>
  <c r="F22"/>
  <c r="F21"/>
  <c r="F20"/>
  <c r="F19"/>
  <c r="F18"/>
  <c r="F17"/>
  <c r="R17" i="73"/>
  <c r="F16" i="52"/>
  <c r="F15"/>
  <c r="R15" i="73"/>
  <c r="F14" i="52"/>
  <c r="F13"/>
  <c r="R13" i="73"/>
  <c r="F12" i="52"/>
  <c r="F9"/>
  <c r="Q392" i="73"/>
  <c r="E389" i="51"/>
  <c r="G389"/>
  <c r="Q385" i="73"/>
  <c r="Q384"/>
  <c r="Q383"/>
  <c r="Q382"/>
  <c r="Q381"/>
  <c r="E380" i="51"/>
  <c r="G380"/>
  <c r="Q374" i="73"/>
  <c r="Q372"/>
  <c r="E371" i="51"/>
  <c r="G371"/>
  <c r="Q367" i="73"/>
  <c r="Q366"/>
  <c r="Q365"/>
  <c r="Q364"/>
  <c r="E362" i="51"/>
  <c r="G362"/>
  <c r="F352"/>
  <c r="G352"/>
  <c r="E352"/>
  <c r="Q351" i="73"/>
  <c r="Q350"/>
  <c r="Q349"/>
  <c r="Q348"/>
  <c r="Q346"/>
  <c r="F345" i="51"/>
  <c r="E345"/>
  <c r="E337"/>
  <c r="G337"/>
  <c r="Q335" i="73"/>
  <c r="F334" i="51"/>
  <c r="E334"/>
  <c r="Q332" i="73"/>
  <c r="Q330"/>
  <c r="Q328"/>
  <c r="F327" i="51"/>
  <c r="G327"/>
  <c r="E327"/>
  <c r="F323"/>
  <c r="G323"/>
  <c r="E323"/>
  <c r="Q321" i="73"/>
  <c r="Q319"/>
  <c r="F317" i="51"/>
  <c r="G317"/>
  <c r="E317"/>
  <c r="Q314" i="73"/>
  <c r="E314" i="51"/>
  <c r="G314"/>
  <c r="E294"/>
  <c r="G294"/>
  <c r="Q292" i="73"/>
  <c r="Q291"/>
  <c r="Q290"/>
  <c r="E288" i="51"/>
  <c r="G288"/>
  <c r="Q286" i="73"/>
  <c r="Q285"/>
  <c r="Q284"/>
  <c r="Q283"/>
  <c r="Q282"/>
  <c r="Q281"/>
  <c r="E281" i="51"/>
  <c r="G281"/>
  <c r="Q280" i="73"/>
  <c r="Q279"/>
  <c r="Q278"/>
  <c r="E271" i="51"/>
  <c r="G271"/>
  <c r="Q270" i="73"/>
  <c r="Q268"/>
  <c r="Q266"/>
  <c r="Q263"/>
  <c r="Q261"/>
  <c r="E259" i="51"/>
  <c r="G259"/>
  <c r="F240"/>
  <c r="E240"/>
  <c r="Q239" i="73"/>
  <c r="Q237"/>
  <c r="Q235"/>
  <c r="Q231"/>
  <c r="Q229"/>
  <c r="F227" i="51"/>
  <c r="G227"/>
  <c r="E227"/>
  <c r="E214"/>
  <c r="G214"/>
  <c r="Q212" i="73"/>
  <c r="Q210"/>
  <c r="Q208"/>
  <c r="Q206"/>
  <c r="Q204"/>
  <c r="Q202"/>
  <c r="E202" i="51"/>
  <c r="G202"/>
  <c r="Q199" i="73"/>
  <c r="Q197"/>
  <c r="E197" i="51"/>
  <c r="G197"/>
  <c r="Q193" i="73"/>
  <c r="Q191"/>
  <c r="Q190"/>
  <c r="F189" i="51"/>
  <c r="G189"/>
  <c r="E189"/>
  <c r="Q188" i="73"/>
  <c r="Q186"/>
  <c r="Q184"/>
  <c r="Q182"/>
  <c r="Q180"/>
  <c r="Q179"/>
  <c r="Q178"/>
  <c r="Q177"/>
  <c r="E177" i="51"/>
  <c r="G177"/>
  <c r="Q173" i="73"/>
  <c r="Q171"/>
  <c r="F169" i="51"/>
  <c r="G169"/>
  <c r="E169"/>
  <c r="Q167" i="73"/>
  <c r="Q166"/>
  <c r="Q163"/>
  <c r="Q161"/>
  <c r="F159" i="51"/>
  <c r="G159"/>
  <c r="E159"/>
  <c r="Q158" i="73"/>
  <c r="Q156"/>
  <c r="Q154"/>
  <c r="F153" i="51"/>
  <c r="G153"/>
  <c r="E153"/>
  <c r="Q152" i="73"/>
  <c r="Q150"/>
  <c r="Q148"/>
  <c r="F147" i="51"/>
  <c r="G147"/>
  <c r="E147"/>
  <c r="Q145" i="73"/>
  <c r="E142" i="51"/>
  <c r="D142"/>
  <c r="Q141" i="73"/>
  <c r="Q139"/>
  <c r="Q137"/>
  <c r="F136" i="51"/>
  <c r="G136"/>
  <c r="E136"/>
  <c r="Q135" i="73"/>
  <c r="Q133"/>
  <c r="F132" i="51"/>
  <c r="E132"/>
  <c r="G132"/>
  <c r="Q130" i="73"/>
  <c r="Q129"/>
  <c r="Q128"/>
  <c r="Q127"/>
  <c r="Q126"/>
  <c r="E125" i="51"/>
  <c r="F124"/>
  <c r="F123"/>
  <c r="Q123" i="73"/>
  <c r="F122" i="51"/>
  <c r="F121"/>
  <c r="Q121" i="73"/>
  <c r="F120" i="51"/>
  <c r="F119"/>
  <c r="Q119" i="73"/>
  <c r="F117" i="51"/>
  <c r="F116"/>
  <c r="Q116" i="73"/>
  <c r="F114" i="51"/>
  <c r="G114"/>
  <c r="F113"/>
  <c r="Q113" i="73"/>
  <c r="F112" i="51"/>
  <c r="F110"/>
  <c r="Q110" i="73"/>
  <c r="E109" i="51"/>
  <c r="F108"/>
  <c r="Q108" i="73"/>
  <c r="F107" i="51"/>
  <c r="F106"/>
  <c r="Q106" i="73"/>
  <c r="F105" i="51"/>
  <c r="F104"/>
  <c r="Q104" i="73"/>
  <c r="F103" i="51"/>
  <c r="Q103" i="73"/>
  <c r="F102" i="51"/>
  <c r="F101"/>
  <c r="Q101" i="73"/>
  <c r="F100" i="51"/>
  <c r="F99"/>
  <c r="Q99" i="73"/>
  <c r="F98" i="51"/>
  <c r="F97"/>
  <c r="Q97" i="73"/>
  <c r="F96" i="51"/>
  <c r="F95"/>
  <c r="Q95" i="73"/>
  <c r="F94" i="51"/>
  <c r="F93"/>
  <c r="Q93" i="73"/>
  <c r="F92" i="51"/>
  <c r="F91"/>
  <c r="Q91" i="73"/>
  <c r="F90" i="51"/>
  <c r="F89"/>
  <c r="G89"/>
  <c r="F87"/>
  <c r="Q87" i="73"/>
  <c r="F86" i="51"/>
  <c r="Q86" i="73"/>
  <c r="E74" i="51"/>
  <c r="F85"/>
  <c r="Q85" i="73"/>
  <c r="F84" i="51"/>
  <c r="G84"/>
  <c r="F83"/>
  <c r="Q83" i="73"/>
  <c r="F82" i="51"/>
  <c r="G82"/>
  <c r="F81"/>
  <c r="F80"/>
  <c r="Q80" i="73"/>
  <c r="F79" i="51"/>
  <c r="F78"/>
  <c r="Q78" i="73"/>
  <c r="F77" i="51"/>
  <c r="F76"/>
  <c r="Q76" i="73"/>
  <c r="F73" i="51"/>
  <c r="F72"/>
  <c r="F71"/>
  <c r="F70"/>
  <c r="F69"/>
  <c r="E68"/>
  <c r="F67"/>
  <c r="F66"/>
  <c r="Q66" i="73"/>
  <c r="F65" i="51"/>
  <c r="Q65" i="73"/>
  <c r="G64" i="51"/>
  <c r="G63"/>
  <c r="F62"/>
  <c r="Q62" i="73"/>
  <c r="F61" i="51"/>
  <c r="F60"/>
  <c r="F59"/>
  <c r="F58"/>
  <c r="F56"/>
  <c r="Q56" i="73"/>
  <c r="F55" i="51"/>
  <c r="F54"/>
  <c r="F53"/>
  <c r="F52"/>
  <c r="F49"/>
  <c r="F48"/>
  <c r="F47"/>
  <c r="F46"/>
  <c r="F45"/>
  <c r="F44"/>
  <c r="F43"/>
  <c r="F42"/>
  <c r="F41"/>
  <c r="F40"/>
  <c r="F38"/>
  <c r="Q38" i="73"/>
  <c r="F37" i="51"/>
  <c r="F36"/>
  <c r="Q36" i="73"/>
  <c r="F35" i="51"/>
  <c r="F34"/>
  <c r="Q34" i="73"/>
  <c r="F33" i="51"/>
  <c r="F32"/>
  <c r="Q32" i="73"/>
  <c r="F31" i="51"/>
  <c r="F30"/>
  <c r="Q30" i="73"/>
  <c r="F29" i="51"/>
  <c r="F28"/>
  <c r="Q28" i="73"/>
  <c r="F27" i="51"/>
  <c r="F26"/>
  <c r="Q26" i="73"/>
  <c r="F25" i="51"/>
  <c r="F24"/>
  <c r="F22"/>
  <c r="F21"/>
  <c r="F20"/>
  <c r="F19"/>
  <c r="F18"/>
  <c r="F17"/>
  <c r="F16"/>
  <c r="F15"/>
  <c r="F14"/>
  <c r="F13"/>
  <c r="F12"/>
  <c r="E10"/>
  <c r="F9"/>
  <c r="P392" i="73"/>
  <c r="P385"/>
  <c r="P384"/>
  <c r="P383"/>
  <c r="P382"/>
  <c r="P381"/>
  <c r="P374"/>
  <c r="P372"/>
  <c r="P367"/>
  <c r="P366"/>
  <c r="P365"/>
  <c r="P364"/>
  <c r="P351"/>
  <c r="P350"/>
  <c r="P349"/>
  <c r="P348"/>
  <c r="P346"/>
  <c r="F345" i="50"/>
  <c r="G345"/>
  <c r="E337"/>
  <c r="G337"/>
  <c r="P336" i="73"/>
  <c r="P335"/>
  <c r="F334" i="50"/>
  <c r="E334"/>
  <c r="P332" i="73"/>
  <c r="P331"/>
  <c r="P330"/>
  <c r="P329"/>
  <c r="P328"/>
  <c r="P327"/>
  <c r="E327" i="50"/>
  <c r="G327"/>
  <c r="F323"/>
  <c r="G323"/>
  <c r="E323"/>
  <c r="P322" i="73"/>
  <c r="P321"/>
  <c r="P320"/>
  <c r="P319"/>
  <c r="P318"/>
  <c r="F317" i="50"/>
  <c r="G317"/>
  <c r="E317"/>
  <c r="E314"/>
  <c r="G314"/>
  <c r="F294"/>
  <c r="G294"/>
  <c r="E294"/>
  <c r="P293" i="73"/>
  <c r="P292"/>
  <c r="P291"/>
  <c r="E288" i="50"/>
  <c r="G288"/>
  <c r="P286" i="73"/>
  <c r="P285"/>
  <c r="P284"/>
  <c r="P283"/>
  <c r="P282"/>
  <c r="P281"/>
  <c r="E281" i="50"/>
  <c r="G281"/>
  <c r="P280" i="73"/>
  <c r="P279"/>
  <c r="P278"/>
  <c r="F271" i="50"/>
  <c r="G271"/>
  <c r="E271"/>
  <c r="P270" i="73"/>
  <c r="P268"/>
  <c r="P266"/>
  <c r="P263"/>
  <c r="P261"/>
  <c r="E259" i="50"/>
  <c r="G259"/>
  <c r="P255" i="73"/>
  <c r="P253"/>
  <c r="P251"/>
  <c r="P249"/>
  <c r="P244"/>
  <c r="P242"/>
  <c r="F240" i="50"/>
  <c r="E240"/>
  <c r="P239" i="73"/>
  <c r="P237"/>
  <c r="P235"/>
  <c r="P231"/>
  <c r="P229"/>
  <c r="F227" i="50"/>
  <c r="G227"/>
  <c r="E227"/>
  <c r="P225" i="73"/>
  <c r="P223"/>
  <c r="P221"/>
  <c r="P219"/>
  <c r="P217"/>
  <c r="P215"/>
  <c r="E214" i="50"/>
  <c r="G214"/>
  <c r="P212" i="73"/>
  <c r="P210"/>
  <c r="P208"/>
  <c r="P206"/>
  <c r="P204"/>
  <c r="P202"/>
  <c r="P199"/>
  <c r="P197"/>
  <c r="E197" i="50"/>
  <c r="G197"/>
  <c r="P193" i="73"/>
  <c r="P191"/>
  <c r="P190"/>
  <c r="F189" i="50"/>
  <c r="E189"/>
  <c r="P188" i="73"/>
  <c r="P186"/>
  <c r="P184"/>
  <c r="P182"/>
  <c r="P180"/>
  <c r="P178"/>
  <c r="P177"/>
  <c r="E177" i="50"/>
  <c r="P173" i="73"/>
  <c r="P171"/>
  <c r="F169" i="50"/>
  <c r="G169"/>
  <c r="E169"/>
  <c r="P167" i="73"/>
  <c r="P166"/>
  <c r="P163"/>
  <c r="P161"/>
  <c r="F159" i="50"/>
  <c r="G159"/>
  <c r="E159"/>
  <c r="P158" i="73"/>
  <c r="P156"/>
  <c r="P154"/>
  <c r="F153" i="50"/>
  <c r="G153"/>
  <c r="E153"/>
  <c r="P152" i="73"/>
  <c r="P150"/>
  <c r="P148"/>
  <c r="E147" i="50"/>
  <c r="G147"/>
  <c r="P145" i="73"/>
  <c r="F142" i="50"/>
  <c r="P142" i="73"/>
  <c r="E142" i="50"/>
  <c r="D142"/>
  <c r="P141" i="73"/>
  <c r="P139"/>
  <c r="P137"/>
  <c r="E136" i="50"/>
  <c r="G136"/>
  <c r="P135" i="73"/>
  <c r="P133"/>
  <c r="F132" i="50"/>
  <c r="G132"/>
  <c r="E132"/>
  <c r="P130" i="73"/>
  <c r="P129"/>
  <c r="P128"/>
  <c r="P127"/>
  <c r="P126"/>
  <c r="E125" i="50"/>
  <c r="G125"/>
  <c r="P123" i="73"/>
  <c r="F122" i="50"/>
  <c r="F121"/>
  <c r="P121" i="73"/>
  <c r="F120" i="50"/>
  <c r="F119"/>
  <c r="P119" i="73"/>
  <c r="F117" i="50"/>
  <c r="F116"/>
  <c r="P116" i="73"/>
  <c r="F114" i="50"/>
  <c r="G114"/>
  <c r="F113"/>
  <c r="P113" i="73"/>
  <c r="F112" i="50"/>
  <c r="F110"/>
  <c r="P110" i="73"/>
  <c r="E109" i="50"/>
  <c r="F108"/>
  <c r="F107"/>
  <c r="F106"/>
  <c r="F105"/>
  <c r="F104"/>
  <c r="F103"/>
  <c r="P103" i="73"/>
  <c r="E103" i="50"/>
  <c r="F102"/>
  <c r="F101"/>
  <c r="P101" i="73"/>
  <c r="F100" i="50"/>
  <c r="F99"/>
  <c r="P99" i="73"/>
  <c r="F98" i="50"/>
  <c r="F97"/>
  <c r="P97" i="73"/>
  <c r="F96" i="50"/>
  <c r="F95"/>
  <c r="P95" i="73"/>
  <c r="F94" i="50"/>
  <c r="F93"/>
  <c r="P93" i="73"/>
  <c r="F92" i="50"/>
  <c r="F91"/>
  <c r="P91" i="73"/>
  <c r="F90" i="50"/>
  <c r="F89"/>
  <c r="F87"/>
  <c r="F86"/>
  <c r="P86" i="73"/>
  <c r="E74" i="50"/>
  <c r="F85"/>
  <c r="F84"/>
  <c r="G84"/>
  <c r="F83"/>
  <c r="P83" i="73"/>
  <c r="F82" i="50"/>
  <c r="G82"/>
  <c r="F81"/>
  <c r="F80"/>
  <c r="P80" i="73"/>
  <c r="F79" i="50"/>
  <c r="F78"/>
  <c r="P78" i="73"/>
  <c r="F77" i="50"/>
  <c r="F76"/>
  <c r="P76" i="73"/>
  <c r="F73" i="50"/>
  <c r="F72"/>
  <c r="P72" i="73"/>
  <c r="F71" i="50"/>
  <c r="F70"/>
  <c r="P70" i="73"/>
  <c r="F69" i="50"/>
  <c r="E68"/>
  <c r="F67"/>
  <c r="P67" i="73"/>
  <c r="F66" i="50"/>
  <c r="P66" i="73"/>
  <c r="F65" i="50"/>
  <c r="P65" i="73"/>
  <c r="G64" i="50"/>
  <c r="G63"/>
  <c r="F62"/>
  <c r="P62" i="73"/>
  <c r="F61" i="50"/>
  <c r="F60"/>
  <c r="P60" i="73"/>
  <c r="F59" i="50"/>
  <c r="F58"/>
  <c r="G58"/>
  <c r="F56"/>
  <c r="P56" i="73"/>
  <c r="F55" i="50"/>
  <c r="F54"/>
  <c r="P54" i="73"/>
  <c r="F53" i="50"/>
  <c r="P52" i="73"/>
  <c r="F49" i="50"/>
  <c r="F48"/>
  <c r="P48" i="73"/>
  <c r="F47" i="50"/>
  <c r="F46"/>
  <c r="F45"/>
  <c r="F44"/>
  <c r="P44" i="73"/>
  <c r="F43" i="50"/>
  <c r="F42"/>
  <c r="F41"/>
  <c r="F40"/>
  <c r="F38"/>
  <c r="F37"/>
  <c r="F36"/>
  <c r="F35"/>
  <c r="F34"/>
  <c r="F33"/>
  <c r="F32"/>
  <c r="F31"/>
  <c r="F30"/>
  <c r="F29"/>
  <c r="F28"/>
  <c r="F27"/>
  <c r="F26"/>
  <c r="F25"/>
  <c r="F24"/>
  <c r="F22"/>
  <c r="P22" i="73"/>
  <c r="F21" i="50"/>
  <c r="F20"/>
  <c r="P20" i="73"/>
  <c r="F19" i="50"/>
  <c r="F18"/>
  <c r="P18" i="73"/>
  <c r="F17" i="50"/>
  <c r="F16"/>
  <c r="P16" i="73"/>
  <c r="F15" i="50"/>
  <c r="F14"/>
  <c r="P14" i="73"/>
  <c r="F13" i="50"/>
  <c r="F12"/>
  <c r="G12"/>
  <c r="F9"/>
  <c r="O392" i="73"/>
  <c r="E389" i="49"/>
  <c r="G389"/>
  <c r="O385" i="73"/>
  <c r="O383"/>
  <c r="O382"/>
  <c r="O381"/>
  <c r="E380" i="49"/>
  <c r="G380"/>
  <c r="O374" i="73"/>
  <c r="O372"/>
  <c r="E371" i="49"/>
  <c r="G371"/>
  <c r="O367" i="73"/>
  <c r="O366"/>
  <c r="O365"/>
  <c r="O364"/>
  <c r="E362" i="49"/>
  <c r="G362"/>
  <c r="F352"/>
  <c r="G352"/>
  <c r="E352"/>
  <c r="O351" i="73"/>
  <c r="O350"/>
  <c r="O349"/>
  <c r="O348"/>
  <c r="O346"/>
  <c r="F345" i="49"/>
  <c r="E345"/>
  <c r="O342" i="73"/>
  <c r="O340"/>
  <c r="O338"/>
  <c r="F337" i="49"/>
  <c r="E337"/>
  <c r="O335" i="73"/>
  <c r="F334" i="49"/>
  <c r="E334"/>
  <c r="O332" i="73"/>
  <c r="O330"/>
  <c r="O328"/>
  <c r="F327" i="49"/>
  <c r="E327"/>
  <c r="E323"/>
  <c r="O321" i="73"/>
  <c r="O319"/>
  <c r="F317" i="49"/>
  <c r="G317"/>
  <c r="E317"/>
  <c r="E314"/>
  <c r="G314"/>
  <c r="E294"/>
  <c r="O292" i="73"/>
  <c r="O291"/>
  <c r="E288" i="49"/>
  <c r="G288"/>
  <c r="O286" i="73"/>
  <c r="O285"/>
  <c r="O284"/>
  <c r="O283"/>
  <c r="O282"/>
  <c r="O281"/>
  <c r="E281" i="49"/>
  <c r="G281"/>
  <c r="O280" i="73"/>
  <c r="O279"/>
  <c r="O278"/>
  <c r="F271" i="49"/>
  <c r="G271"/>
  <c r="E271"/>
  <c r="O270" i="73"/>
  <c r="O268"/>
  <c r="O266"/>
  <c r="O263"/>
  <c r="O261"/>
  <c r="F259" i="49"/>
  <c r="E259"/>
  <c r="O255" i="73"/>
  <c r="O253"/>
  <c r="O251"/>
  <c r="O249"/>
  <c r="O244"/>
  <c r="O242"/>
  <c r="F240" i="49"/>
  <c r="G240"/>
  <c r="E240"/>
  <c r="E227"/>
  <c r="O225" i="73"/>
  <c r="O223"/>
  <c r="O221"/>
  <c r="O219"/>
  <c r="O217"/>
  <c r="O215"/>
  <c r="E214" i="49"/>
  <c r="G214"/>
  <c r="E202"/>
  <c r="G202"/>
  <c r="E197"/>
  <c r="G197"/>
  <c r="O193" i="73"/>
  <c r="O191"/>
  <c r="F189" i="49"/>
  <c r="G189"/>
  <c r="E189"/>
  <c r="E179"/>
  <c r="G179"/>
  <c r="O178" i="73"/>
  <c r="E177" i="49"/>
  <c r="F169"/>
  <c r="G169"/>
  <c r="E169"/>
  <c r="O167" i="73"/>
  <c r="O163"/>
  <c r="O161"/>
  <c r="F159" i="49"/>
  <c r="G159"/>
  <c r="E159"/>
  <c r="F153"/>
  <c r="G153"/>
  <c r="E153"/>
  <c r="O152" i="73"/>
  <c r="O150"/>
  <c r="O148"/>
  <c r="F147" i="49"/>
  <c r="G147"/>
  <c r="E147"/>
  <c r="E142"/>
  <c r="D142"/>
  <c r="F136"/>
  <c r="G136"/>
  <c r="E136"/>
  <c r="O135" i="73"/>
  <c r="O134"/>
  <c r="O133"/>
  <c r="F132" i="49"/>
  <c r="G132"/>
  <c r="E132"/>
  <c r="O130" i="73"/>
  <c r="O129"/>
  <c r="O128"/>
  <c r="O127"/>
  <c r="O126"/>
  <c r="F125" i="49"/>
  <c r="G125"/>
  <c r="E125"/>
  <c r="F124"/>
  <c r="O124" i="73"/>
  <c r="F123" i="49"/>
  <c r="O123" i="73"/>
  <c r="F122" i="49"/>
  <c r="F121"/>
  <c r="F120"/>
  <c r="F119"/>
  <c r="F117"/>
  <c r="F116"/>
  <c r="F114"/>
  <c r="G114"/>
  <c r="F113"/>
  <c r="O113" i="73"/>
  <c r="F112" i="49"/>
  <c r="F110"/>
  <c r="G110"/>
  <c r="E109"/>
  <c r="F108"/>
  <c r="O108" i="73"/>
  <c r="F107" i="49"/>
  <c r="O107" i="73"/>
  <c r="F106" i="49"/>
  <c r="O106" i="73"/>
  <c r="F105" i="49"/>
  <c r="O105" i="73"/>
  <c r="F104" i="49"/>
  <c r="O104" i="73"/>
  <c r="O103"/>
  <c r="F102" i="49"/>
  <c r="F101"/>
  <c r="F100"/>
  <c r="F99"/>
  <c r="F98"/>
  <c r="F97"/>
  <c r="F96"/>
  <c r="F95"/>
  <c r="F94"/>
  <c r="F93"/>
  <c r="F92"/>
  <c r="F91"/>
  <c r="F90"/>
  <c r="F89"/>
  <c r="F87"/>
  <c r="O87" i="73"/>
  <c r="F86" i="49"/>
  <c r="O86" i="73"/>
  <c r="F85" i="49"/>
  <c r="O85" i="73"/>
  <c r="F84" i="49"/>
  <c r="O84" i="73"/>
  <c r="F83" i="49"/>
  <c r="O83" i="73"/>
  <c r="F82" i="49"/>
  <c r="O82" i="73"/>
  <c r="F81" i="49"/>
  <c r="F80"/>
  <c r="O80" i="73"/>
  <c r="F79" i="49"/>
  <c r="F78"/>
  <c r="O78" i="73"/>
  <c r="F77" i="49"/>
  <c r="F76"/>
  <c r="O76" i="73"/>
  <c r="F73" i="49"/>
  <c r="F72"/>
  <c r="F71"/>
  <c r="F70"/>
  <c r="F69"/>
  <c r="E68"/>
  <c r="F67"/>
  <c r="O67" i="73"/>
  <c r="F66" i="49"/>
  <c r="O66" i="73"/>
  <c r="F65" i="49"/>
  <c r="G64"/>
  <c r="G63"/>
  <c r="F62"/>
  <c r="F61"/>
  <c r="F60"/>
  <c r="F59"/>
  <c r="F58"/>
  <c r="F56"/>
  <c r="O56" i="73"/>
  <c r="F55" i="49"/>
  <c r="F54"/>
  <c r="O54" i="73"/>
  <c r="F53" i="49"/>
  <c r="F52"/>
  <c r="O52" i="73"/>
  <c r="F48" i="49"/>
  <c r="O48" i="73"/>
  <c r="F47" i="49"/>
  <c r="F46"/>
  <c r="O46" i="73"/>
  <c r="F45" i="49"/>
  <c r="F44"/>
  <c r="O44" i="73"/>
  <c r="F43" i="49"/>
  <c r="F42"/>
  <c r="O42" i="73"/>
  <c r="F41" i="49"/>
  <c r="F40"/>
  <c r="F38"/>
  <c r="O38" i="73"/>
  <c r="F37" i="49"/>
  <c r="F36"/>
  <c r="O36" i="73"/>
  <c r="F35" i="49"/>
  <c r="F34"/>
  <c r="O34" i="73"/>
  <c r="F33" i="49"/>
  <c r="F32"/>
  <c r="O32" i="73"/>
  <c r="F31" i="49"/>
  <c r="F30"/>
  <c r="O30" i="73"/>
  <c r="F29" i="49"/>
  <c r="F28"/>
  <c r="O28" i="73"/>
  <c r="F27" i="49"/>
  <c r="F26"/>
  <c r="O26" i="73"/>
  <c r="F25" i="49"/>
  <c r="F24"/>
  <c r="F22"/>
  <c r="F21"/>
  <c r="O21" i="73"/>
  <c r="F20" i="49"/>
  <c r="F19"/>
  <c r="O19" i="73"/>
  <c r="F18" i="49"/>
  <c r="F17"/>
  <c r="O17" i="73"/>
  <c r="F16" i="49"/>
  <c r="F15"/>
  <c r="O15" i="73"/>
  <c r="F14" i="49"/>
  <c r="F13"/>
  <c r="O13" i="73"/>
  <c r="F12" i="49"/>
  <c r="F9"/>
  <c r="N392" i="73"/>
  <c r="E389" i="79"/>
  <c r="G389"/>
  <c r="N385" i="73"/>
  <c r="N384"/>
  <c r="N383"/>
  <c r="N382"/>
  <c r="N381"/>
  <c r="E380" i="79"/>
  <c r="G380"/>
  <c r="N374" i="73"/>
  <c r="N372"/>
  <c r="E371" i="79"/>
  <c r="G371"/>
  <c r="N367" i="73"/>
  <c r="N366"/>
  <c r="N365"/>
  <c r="N364"/>
  <c r="E362" i="79"/>
  <c r="G362"/>
  <c r="F352"/>
  <c r="G352"/>
  <c r="E352"/>
  <c r="N351" i="73"/>
  <c r="N350"/>
  <c r="N349"/>
  <c r="N348"/>
  <c r="N346"/>
  <c r="F345" i="79"/>
  <c r="E345"/>
  <c r="F337"/>
  <c r="E337"/>
  <c r="N336" i="73"/>
  <c r="N335"/>
  <c r="F334" i="79"/>
  <c r="E334"/>
  <c r="N332" i="73"/>
  <c r="N331"/>
  <c r="N330"/>
  <c r="N329"/>
  <c r="N328"/>
  <c r="F327" i="79"/>
  <c r="G327"/>
  <c r="E327"/>
  <c r="E323"/>
  <c r="N322" i="73"/>
  <c r="N321"/>
  <c r="N320"/>
  <c r="N319"/>
  <c r="N318"/>
  <c r="F317" i="79"/>
  <c r="E317"/>
  <c r="E314"/>
  <c r="G314"/>
  <c r="F294"/>
  <c r="G294"/>
  <c r="E294"/>
  <c r="N293" i="73"/>
  <c r="N292"/>
  <c r="N291"/>
  <c r="E288" i="79"/>
  <c r="G288"/>
  <c r="F287"/>
  <c r="G287"/>
  <c r="N286" i="73"/>
  <c r="N285"/>
  <c r="N284"/>
  <c r="N283"/>
  <c r="N282"/>
  <c r="N281"/>
  <c r="E281" i="79"/>
  <c r="G281"/>
  <c r="N280" i="73"/>
  <c r="N279"/>
  <c r="N278"/>
  <c r="F276" i="79"/>
  <c r="F275"/>
  <c r="F274"/>
  <c r="F273"/>
  <c r="F272"/>
  <c r="E271"/>
  <c r="F270"/>
  <c r="N270" i="73"/>
  <c r="F269" i="79"/>
  <c r="N269" i="73"/>
  <c r="F268" i="79"/>
  <c r="N268" i="73"/>
  <c r="F267" i="79"/>
  <c r="N267" i="73"/>
  <c r="F266" i="79"/>
  <c r="N266" i="73"/>
  <c r="F264" i="79"/>
  <c r="N264" i="73"/>
  <c r="F263" i="79"/>
  <c r="N263" i="73"/>
  <c r="F262" i="79"/>
  <c r="N262" i="73"/>
  <c r="F261" i="79"/>
  <c r="N261" i="73"/>
  <c r="F260" i="79"/>
  <c r="N260" i="73"/>
  <c r="E259" i="79"/>
  <c r="F255"/>
  <c r="F254"/>
  <c r="F253"/>
  <c r="F252"/>
  <c r="F251"/>
  <c r="F250"/>
  <c r="F249"/>
  <c r="F245"/>
  <c r="F244"/>
  <c r="F243"/>
  <c r="F242"/>
  <c r="F241"/>
  <c r="E240"/>
  <c r="F239"/>
  <c r="N239" i="73"/>
  <c r="F238" i="79"/>
  <c r="N238" i="73"/>
  <c r="F237" i="79"/>
  <c r="N237" i="73"/>
  <c r="F236" i="79"/>
  <c r="N236" i="73"/>
  <c r="F235" i="79"/>
  <c r="N235" i="73"/>
  <c r="F232" i="79"/>
  <c r="N232" i="73"/>
  <c r="F231" i="79"/>
  <c r="N231" i="73"/>
  <c r="F230" i="79"/>
  <c r="N230" i="73"/>
  <c r="F229" i="79"/>
  <c r="N229" i="73"/>
  <c r="F228" i="79"/>
  <c r="N228" i="73"/>
  <c r="E227" i="79"/>
  <c r="F226"/>
  <c r="F225"/>
  <c r="F224"/>
  <c r="F223"/>
  <c r="F222"/>
  <c r="F221"/>
  <c r="F220"/>
  <c r="F219"/>
  <c r="F218"/>
  <c r="F217"/>
  <c r="F216"/>
  <c r="F215"/>
  <c r="F214"/>
  <c r="E214"/>
  <c r="F213"/>
  <c r="N213" i="73"/>
  <c r="F212" i="79"/>
  <c r="N212" i="73"/>
  <c r="F211" i="79"/>
  <c r="N211" i="73"/>
  <c r="F210" i="79"/>
  <c r="N210" i="73"/>
  <c r="F209" i="79"/>
  <c r="N209" i="73"/>
  <c r="F208" i="79"/>
  <c r="N208" i="73"/>
  <c r="F207" i="79"/>
  <c r="N207" i="73"/>
  <c r="F206" i="79"/>
  <c r="N206" i="73"/>
  <c r="F205" i="79"/>
  <c r="N205" i="73"/>
  <c r="F204" i="79"/>
  <c r="N204" i="73"/>
  <c r="F203" i="79"/>
  <c r="N203" i="73"/>
  <c r="F202" i="79"/>
  <c r="N202" i="73"/>
  <c r="E202" i="79"/>
  <c r="F201"/>
  <c r="N201" i="73"/>
  <c r="F200" i="79"/>
  <c r="N200" i="73"/>
  <c r="F199" i="79"/>
  <c r="N199" i="73"/>
  <c r="F198" i="79"/>
  <c r="N198" i="73"/>
  <c r="F197" i="79"/>
  <c r="N197" i="73"/>
  <c r="E197" i="79"/>
  <c r="F194"/>
  <c r="F193"/>
  <c r="F192"/>
  <c r="F191"/>
  <c r="F190"/>
  <c r="N190" i="73"/>
  <c r="E189" i="79"/>
  <c r="F188"/>
  <c r="N188" i="73"/>
  <c r="F187" i="79"/>
  <c r="N187" i="73"/>
  <c r="N186"/>
  <c r="G185" i="79"/>
  <c r="N185" i="73"/>
  <c r="N184"/>
  <c r="G183" i="79"/>
  <c r="N183" i="73"/>
  <c r="N182"/>
  <c r="G181" i="79"/>
  <c r="N181" i="73"/>
  <c r="N180"/>
  <c r="N179"/>
  <c r="N177"/>
  <c r="E177" i="79"/>
  <c r="E176"/>
  <c r="E175"/>
  <c r="F174"/>
  <c r="N174" i="73"/>
  <c r="F173" i="79"/>
  <c r="N173" i="73"/>
  <c r="F172" i="79"/>
  <c r="N172" i="73"/>
  <c r="F171" i="79"/>
  <c r="N171" i="73"/>
  <c r="F170" i="79"/>
  <c r="N170" i="73"/>
  <c r="E169" i="79"/>
  <c r="F168"/>
  <c r="F167"/>
  <c r="F166"/>
  <c r="N166" i="73"/>
  <c r="F164" i="79"/>
  <c r="F163"/>
  <c r="F162"/>
  <c r="F161"/>
  <c r="F160"/>
  <c r="E159"/>
  <c r="F158"/>
  <c r="N158" i="73"/>
  <c r="F157" i="79"/>
  <c r="N157" i="73"/>
  <c r="F156" i="79"/>
  <c r="N156" i="73"/>
  <c r="F155" i="79"/>
  <c r="N155" i="73"/>
  <c r="F154" i="79"/>
  <c r="N154" i="73"/>
  <c r="E153" i="79"/>
  <c r="F152"/>
  <c r="F151"/>
  <c r="F150"/>
  <c r="F149"/>
  <c r="F148"/>
  <c r="F147"/>
  <c r="E147"/>
  <c r="F146"/>
  <c r="N146" i="73"/>
  <c r="F145" i="79"/>
  <c r="N145" i="73"/>
  <c r="F144" i="79"/>
  <c r="N144" i="73"/>
  <c r="E142" i="79"/>
  <c r="D142"/>
  <c r="F141"/>
  <c r="N141" i="73"/>
  <c r="F140" i="79"/>
  <c r="N140" i="73"/>
  <c r="F139" i="79"/>
  <c r="N139" i="73"/>
  <c r="F138" i="79"/>
  <c r="N138" i="73"/>
  <c r="F137" i="79"/>
  <c r="N137" i="73"/>
  <c r="E136" i="79"/>
  <c r="F135"/>
  <c r="F134"/>
  <c r="F133"/>
  <c r="E132"/>
  <c r="F130"/>
  <c r="F129"/>
  <c r="F128"/>
  <c r="F127"/>
  <c r="G127"/>
  <c r="F126"/>
  <c r="E125"/>
  <c r="F124"/>
  <c r="F123"/>
  <c r="N123" i="73"/>
  <c r="F122" i="79"/>
  <c r="N122" i="73"/>
  <c r="F121" i="79"/>
  <c r="N121" i="73"/>
  <c r="F120" i="79"/>
  <c r="N120" i="73"/>
  <c r="F119" i="79"/>
  <c r="N119" i="73"/>
  <c r="F117" i="79"/>
  <c r="N117" i="73"/>
  <c r="F116" i="79"/>
  <c r="N116" i="73"/>
  <c r="F114" i="79"/>
  <c r="N114" i="73"/>
  <c r="F113" i="79"/>
  <c r="N113" i="73"/>
  <c r="F112" i="79"/>
  <c r="N112" i="73"/>
  <c r="F110" i="79"/>
  <c r="N110" i="73"/>
  <c r="N109"/>
  <c r="E109" i="79"/>
  <c r="F108"/>
  <c r="F107"/>
  <c r="F106"/>
  <c r="F105"/>
  <c r="F104"/>
  <c r="F103"/>
  <c r="N103" i="73"/>
  <c r="E103" i="79"/>
  <c r="F102"/>
  <c r="N102" i="73"/>
  <c r="F101" i="79"/>
  <c r="N101" i="73"/>
  <c r="F100" i="79"/>
  <c r="N100" i="73"/>
  <c r="F99" i="79"/>
  <c r="N99" i="73"/>
  <c r="F98" i="79"/>
  <c r="N98" i="73"/>
  <c r="F97" i="79"/>
  <c r="N97" i="73"/>
  <c r="F96" i="79"/>
  <c r="N96" i="73"/>
  <c r="F95" i="79"/>
  <c r="N95" i="73"/>
  <c r="F94" i="79"/>
  <c r="N94" i="73"/>
  <c r="F93" i="79"/>
  <c r="N93" i="73"/>
  <c r="F92" i="79"/>
  <c r="N92" i="73"/>
  <c r="F91" i="79"/>
  <c r="N91" i="73"/>
  <c r="F90" i="79"/>
  <c r="N90" i="73"/>
  <c r="F89" i="79"/>
  <c r="F87"/>
  <c r="F86"/>
  <c r="N86" i="73"/>
  <c r="F85" i="79"/>
  <c r="F84"/>
  <c r="F83"/>
  <c r="N83" i="73"/>
  <c r="F82" i="79"/>
  <c r="G82"/>
  <c r="F81"/>
  <c r="N81" i="73"/>
  <c r="F80" i="79"/>
  <c r="N80" i="73"/>
  <c r="F79" i="79"/>
  <c r="N79" i="73"/>
  <c r="F78" i="79"/>
  <c r="N78" i="73"/>
  <c r="F77" i="79"/>
  <c r="N77" i="73"/>
  <c r="F76" i="79"/>
  <c r="N76" i="73"/>
  <c r="F73" i="79"/>
  <c r="N73" i="73"/>
  <c r="F72" i="79"/>
  <c r="N72" i="73"/>
  <c r="F71" i="79"/>
  <c r="N71" i="73"/>
  <c r="F70" i="79"/>
  <c r="N70" i="73"/>
  <c r="F69" i="79"/>
  <c r="N69" i="73"/>
  <c r="E68" i="79"/>
  <c r="F67"/>
  <c r="F66"/>
  <c r="F65"/>
  <c r="N65" i="73"/>
  <c r="G64" i="79"/>
  <c r="G63"/>
  <c r="F62"/>
  <c r="N62" i="73"/>
  <c r="F61" i="79"/>
  <c r="N61" i="73"/>
  <c r="F60" i="79"/>
  <c r="N60" i="73"/>
  <c r="F59" i="79"/>
  <c r="N59" i="73"/>
  <c r="F58" i="79"/>
  <c r="F56"/>
  <c r="N56" i="73"/>
  <c r="F55" i="79"/>
  <c r="N55" i="73"/>
  <c r="F54" i="79"/>
  <c r="N54" i="73"/>
  <c r="F53" i="79"/>
  <c r="N53" i="73"/>
  <c r="F52" i="79"/>
  <c r="N52" i="73"/>
  <c r="F49" i="79"/>
  <c r="N49" i="73"/>
  <c r="F48" i="79"/>
  <c r="N48" i="73"/>
  <c r="F47" i="79"/>
  <c r="N47" i="73"/>
  <c r="F46" i="79"/>
  <c r="N46" i="73"/>
  <c r="F45" i="79"/>
  <c r="N45" i="73"/>
  <c r="F44" i="79"/>
  <c r="N44" i="73"/>
  <c r="F43" i="79"/>
  <c r="N43" i="73"/>
  <c r="F42" i="79"/>
  <c r="N42" i="73"/>
  <c r="F41" i="79"/>
  <c r="N41" i="73"/>
  <c r="F40" i="79"/>
  <c r="F38"/>
  <c r="F37"/>
  <c r="F36"/>
  <c r="F35"/>
  <c r="F34"/>
  <c r="F33"/>
  <c r="F32"/>
  <c r="F31"/>
  <c r="F30"/>
  <c r="F29"/>
  <c r="F28"/>
  <c r="F27"/>
  <c r="F26"/>
  <c r="F25"/>
  <c r="F24"/>
  <c r="F22"/>
  <c r="N22" i="73"/>
  <c r="F21" i="79"/>
  <c r="N21" i="73"/>
  <c r="F20" i="79"/>
  <c r="N20" i="73"/>
  <c r="F19" i="79"/>
  <c r="N19" i="73"/>
  <c r="F18" i="79"/>
  <c r="N18" i="73"/>
  <c r="F17" i="79"/>
  <c r="N17" i="73"/>
  <c r="F16" i="79"/>
  <c r="N16" i="73"/>
  <c r="F15" i="79"/>
  <c r="N15" i="73"/>
  <c r="F14" i="79"/>
  <c r="N14" i="73"/>
  <c r="F13" i="79"/>
  <c r="N13" i="73"/>
  <c r="F12" i="79"/>
  <c r="F9"/>
  <c r="M392" i="73"/>
  <c r="E389" i="48"/>
  <c r="G389"/>
  <c r="M385" i="73"/>
  <c r="M384"/>
  <c r="M383"/>
  <c r="M382"/>
  <c r="M381"/>
  <c r="E380" i="48"/>
  <c r="G380"/>
  <c r="M374" i="73"/>
  <c r="M372"/>
  <c r="E371" i="48"/>
  <c r="G371"/>
  <c r="M367" i="73"/>
  <c r="M366"/>
  <c r="M365"/>
  <c r="M364"/>
  <c r="F352" i="48"/>
  <c r="G352"/>
  <c r="E352"/>
  <c r="M351" i="73"/>
  <c r="M350"/>
  <c r="M349"/>
  <c r="M348"/>
  <c r="M346"/>
  <c r="E345" i="48"/>
  <c r="F337"/>
  <c r="E337"/>
  <c r="M336" i="73"/>
  <c r="M335"/>
  <c r="F334" i="48"/>
  <c r="E334"/>
  <c r="M332" i="73"/>
  <c r="M331"/>
  <c r="M330"/>
  <c r="M329"/>
  <c r="M328"/>
  <c r="F327" i="48"/>
  <c r="E327"/>
  <c r="F323"/>
  <c r="G323"/>
  <c r="E323"/>
  <c r="M322" i="73"/>
  <c r="M321"/>
  <c r="M320"/>
  <c r="M319"/>
  <c r="M318"/>
  <c r="F317" i="48"/>
  <c r="G317"/>
  <c r="E317"/>
  <c r="E314"/>
  <c r="G314"/>
  <c r="F299"/>
  <c r="F298"/>
  <c r="F297"/>
  <c r="F296"/>
  <c r="F295"/>
  <c r="E294"/>
  <c r="F293"/>
  <c r="M293" i="73"/>
  <c r="F292" i="48"/>
  <c r="F291"/>
  <c r="F290"/>
  <c r="G290"/>
  <c r="F289"/>
  <c r="G289"/>
  <c r="E288"/>
  <c r="F286"/>
  <c r="F285"/>
  <c r="F284"/>
  <c r="F283"/>
  <c r="F282"/>
  <c r="F281"/>
  <c r="M281" i="73"/>
  <c r="E281" i="48"/>
  <c r="F280"/>
  <c r="F279"/>
  <c r="F278"/>
  <c r="F276"/>
  <c r="F275"/>
  <c r="F274"/>
  <c r="F273"/>
  <c r="F272"/>
  <c r="E271"/>
  <c r="F270"/>
  <c r="M270" i="73"/>
  <c r="F269" i="48"/>
  <c r="M269" i="73"/>
  <c r="F268" i="48"/>
  <c r="M268" i="73"/>
  <c r="F267" i="48"/>
  <c r="M267" i="73"/>
  <c r="F266" i="48"/>
  <c r="M266" i="73"/>
  <c r="F264" i="48"/>
  <c r="M264" i="73"/>
  <c r="F263" i="48"/>
  <c r="M263" i="73"/>
  <c r="F262" i="48"/>
  <c r="M262" i="73"/>
  <c r="F261" i="48"/>
  <c r="M261" i="73"/>
  <c r="F260" i="48"/>
  <c r="M260" i="73"/>
  <c r="E259" i="48"/>
  <c r="F258"/>
  <c r="F255"/>
  <c r="F254"/>
  <c r="F253"/>
  <c r="F252"/>
  <c r="F251"/>
  <c r="F250"/>
  <c r="F249"/>
  <c r="F245"/>
  <c r="F244"/>
  <c r="F243"/>
  <c r="F242"/>
  <c r="F241"/>
  <c r="F240"/>
  <c r="E240"/>
  <c r="F239"/>
  <c r="M239" i="73"/>
  <c r="F238" i="48"/>
  <c r="M238" i="73"/>
  <c r="F237" i="48"/>
  <c r="M237" i="73"/>
  <c r="F236" i="48"/>
  <c r="M236" i="73"/>
  <c r="F235" i="48"/>
  <c r="M235" i="73"/>
  <c r="F232" i="48"/>
  <c r="M232" i="73"/>
  <c r="F231" i="48"/>
  <c r="M231" i="73"/>
  <c r="F230" i="48"/>
  <c r="M230" i="73"/>
  <c r="F229" i="48"/>
  <c r="M229" i="73"/>
  <c r="F228" i="48"/>
  <c r="M228" i="73"/>
  <c r="E227" i="48"/>
  <c r="F226"/>
  <c r="F225"/>
  <c r="F224"/>
  <c r="F223"/>
  <c r="F222"/>
  <c r="F221"/>
  <c r="F220"/>
  <c r="F219"/>
  <c r="F218"/>
  <c r="F217"/>
  <c r="F216"/>
  <c r="F215"/>
  <c r="F214"/>
  <c r="E214"/>
  <c r="F213"/>
  <c r="M213" i="73"/>
  <c r="F212" i="48"/>
  <c r="M212" i="73"/>
  <c r="F211" i="48"/>
  <c r="M211" i="73"/>
  <c r="F210" i="48"/>
  <c r="M210" i="73"/>
  <c r="F209" i="48"/>
  <c r="M209" i="73"/>
  <c r="F208" i="48"/>
  <c r="M208" i="73"/>
  <c r="F207" i="48"/>
  <c r="M207" i="73"/>
  <c r="F206" i="48"/>
  <c r="M206" i="73"/>
  <c r="F205" i="48"/>
  <c r="M205" i="73"/>
  <c r="F204" i="48"/>
  <c r="M204" i="73"/>
  <c r="F203" i="48"/>
  <c r="M203" i="73"/>
  <c r="F202" i="48"/>
  <c r="M202" i="73"/>
  <c r="E202" i="48"/>
  <c r="F201"/>
  <c r="M201" i="73"/>
  <c r="F200" i="48"/>
  <c r="M200" i="73"/>
  <c r="F199" i="48"/>
  <c r="M199" i="73"/>
  <c r="F198" i="48"/>
  <c r="M198" i="73"/>
  <c r="F197" i="48"/>
  <c r="M197" i="73"/>
  <c r="E197" i="48"/>
  <c r="F194"/>
  <c r="F193"/>
  <c r="F192"/>
  <c r="F191"/>
  <c r="F190"/>
  <c r="M190" i="73"/>
  <c r="E189" i="48"/>
  <c r="F188"/>
  <c r="M188" i="73"/>
  <c r="F187" i="48"/>
  <c r="M187" i="73"/>
  <c r="M186"/>
  <c r="G185" i="48"/>
  <c r="M185" i="73"/>
  <c r="M184"/>
  <c r="G183" i="48"/>
  <c r="M183" i="73"/>
  <c r="M182"/>
  <c r="G181" i="48"/>
  <c r="M181" i="73"/>
  <c r="M180"/>
  <c r="M179"/>
  <c r="E177" i="48"/>
  <c r="F174"/>
  <c r="M174" i="73"/>
  <c r="F173" i="48"/>
  <c r="M173" i="73"/>
  <c r="F172" i="48"/>
  <c r="M172" i="73"/>
  <c r="F171" i="48"/>
  <c r="M171" i="73"/>
  <c r="F170" i="48"/>
  <c r="M170" i="73"/>
  <c r="E169" i="48"/>
  <c r="F168"/>
  <c r="F167"/>
  <c r="F166"/>
  <c r="M166" i="73"/>
  <c r="F164" i="48"/>
  <c r="F163"/>
  <c r="F162"/>
  <c r="F161"/>
  <c r="F160"/>
  <c r="E159"/>
  <c r="F158"/>
  <c r="M158" i="73"/>
  <c r="F157" i="48"/>
  <c r="M157" i="73"/>
  <c r="F156" i="48"/>
  <c r="M156" i="73"/>
  <c r="F155" i="48"/>
  <c r="M155" i="73"/>
  <c r="F154" i="48"/>
  <c r="M154" i="73"/>
  <c r="E153" i="48"/>
  <c r="F152"/>
  <c r="F151"/>
  <c r="F150"/>
  <c r="F149"/>
  <c r="F148"/>
  <c r="E147"/>
  <c r="F146"/>
  <c r="M146" i="73"/>
  <c r="F145" i="48"/>
  <c r="M145" i="73"/>
  <c r="F144" i="48"/>
  <c r="M144" i="73"/>
  <c r="E142" i="48"/>
  <c r="D142"/>
  <c r="F141"/>
  <c r="M141" i="73"/>
  <c r="F140" i="48"/>
  <c r="M140" i="73"/>
  <c r="F139" i="48"/>
  <c r="M139" i="73"/>
  <c r="F138" i="48"/>
  <c r="M138" i="73"/>
  <c r="F137" i="48"/>
  <c r="M137" i="73"/>
  <c r="E136" i="48"/>
  <c r="F135"/>
  <c r="F134"/>
  <c r="F133"/>
  <c r="E132"/>
  <c r="F130"/>
  <c r="F129"/>
  <c r="F128"/>
  <c r="F127"/>
  <c r="G127"/>
  <c r="F126"/>
  <c r="E125"/>
  <c r="F124"/>
  <c r="F123"/>
  <c r="M123" i="73"/>
  <c r="F122" i="48"/>
  <c r="M122" i="73"/>
  <c r="F121" i="48"/>
  <c r="M121" i="73"/>
  <c r="F120" i="48"/>
  <c r="M120" i="73"/>
  <c r="F119" i="48"/>
  <c r="M119" i="73"/>
  <c r="F117" i="48"/>
  <c r="M117" i="73"/>
  <c r="F116" i="48"/>
  <c r="M116" i="73"/>
  <c r="F114" i="48"/>
  <c r="G114"/>
  <c r="F113"/>
  <c r="M113" i="73"/>
  <c r="F112" i="48"/>
  <c r="M112" i="73"/>
  <c r="F110" i="48"/>
  <c r="M110" i="73"/>
  <c r="E109" i="48"/>
  <c r="F108"/>
  <c r="F107"/>
  <c r="F106"/>
  <c r="F105"/>
  <c r="F104"/>
  <c r="F103"/>
  <c r="M103" i="73"/>
  <c r="E103" i="48"/>
  <c r="F102"/>
  <c r="M102" i="73"/>
  <c r="F101" i="48"/>
  <c r="M101" i="73"/>
  <c r="F100" i="48"/>
  <c r="M100" i="73"/>
  <c r="F99" i="48"/>
  <c r="M99" i="73"/>
  <c r="F98" i="48"/>
  <c r="M98" i="73"/>
  <c r="F97" i="48"/>
  <c r="M97" i="73"/>
  <c r="F96" i="48"/>
  <c r="M96" i="73"/>
  <c r="F95" i="48"/>
  <c r="M95" i="73"/>
  <c r="F94" i="48"/>
  <c r="M94" i="73"/>
  <c r="F93" i="48"/>
  <c r="M93" i="73"/>
  <c r="F92" i="48"/>
  <c r="M92" i="73"/>
  <c r="F91" i="48"/>
  <c r="M91" i="73"/>
  <c r="F90" i="48"/>
  <c r="M90" i="73"/>
  <c r="F89" i="48"/>
  <c r="F87"/>
  <c r="F86"/>
  <c r="F85"/>
  <c r="F84"/>
  <c r="G84"/>
  <c r="F83"/>
  <c r="M83" i="73"/>
  <c r="F82" i="48"/>
  <c r="G82"/>
  <c r="F81"/>
  <c r="M81" i="73"/>
  <c r="F80" i="48"/>
  <c r="F79"/>
  <c r="M79" i="73"/>
  <c r="F78" i="48"/>
  <c r="F77"/>
  <c r="M77" i="73"/>
  <c r="F76" i="48"/>
  <c r="F73"/>
  <c r="M73" i="73"/>
  <c r="F72" i="48"/>
  <c r="M72" i="73"/>
  <c r="F71" i="48"/>
  <c r="M71" i="73"/>
  <c r="F70" i="48"/>
  <c r="M70" i="73"/>
  <c r="F69" i="48"/>
  <c r="M69" i="73"/>
  <c r="E68" i="48"/>
  <c r="F67"/>
  <c r="F66"/>
  <c r="M65" i="73"/>
  <c r="G64" i="48"/>
  <c r="G63"/>
  <c r="F62"/>
  <c r="M62" i="73"/>
  <c r="F61" i="48"/>
  <c r="M61" i="73"/>
  <c r="F60" i="48"/>
  <c r="M60" i="73"/>
  <c r="F59" i="48"/>
  <c r="M59" i="73"/>
  <c r="F58" i="48"/>
  <c r="F56"/>
  <c r="M56" i="73"/>
  <c r="F55" i="48"/>
  <c r="M55" i="73"/>
  <c r="F54" i="48"/>
  <c r="M54" i="73"/>
  <c r="F53" i="48"/>
  <c r="M53" i="73"/>
  <c r="F52" i="48"/>
  <c r="M52" i="73"/>
  <c r="F49" i="48"/>
  <c r="M49" i="73"/>
  <c r="F48" i="48"/>
  <c r="M48" i="73"/>
  <c r="F47" i="48"/>
  <c r="M47" i="73"/>
  <c r="F46" i="48"/>
  <c r="M46" i="73"/>
  <c r="F45" i="48"/>
  <c r="M45" i="73"/>
  <c r="F44" i="48"/>
  <c r="M44" i="73"/>
  <c r="F43" i="48"/>
  <c r="M43" i="73"/>
  <c r="F42" i="48"/>
  <c r="M42" i="73"/>
  <c r="F41" i="48"/>
  <c r="M41" i="73"/>
  <c r="F40" i="48"/>
  <c r="F38"/>
  <c r="F37"/>
  <c r="F36"/>
  <c r="F35"/>
  <c r="F34"/>
  <c r="F33"/>
  <c r="F32"/>
  <c r="F31"/>
  <c r="F30"/>
  <c r="F29"/>
  <c r="F28"/>
  <c r="F27"/>
  <c r="F26"/>
  <c r="F25"/>
  <c r="F24"/>
  <c r="E10"/>
  <c r="F22"/>
  <c r="M22" i="73"/>
  <c r="F21" i="48"/>
  <c r="M21" i="73"/>
  <c r="F20" i="48"/>
  <c r="M20" i="73"/>
  <c r="F19" i="48"/>
  <c r="M19" i="73"/>
  <c r="F18" i="48"/>
  <c r="M18" i="73"/>
  <c r="F17" i="48"/>
  <c r="M17" i="73"/>
  <c r="F16" i="48"/>
  <c r="M16" i="73"/>
  <c r="F15" i="48"/>
  <c r="M15" i="73"/>
  <c r="F14" i="48"/>
  <c r="M14" i="73"/>
  <c r="F13" i="48"/>
  <c r="M13" i="73"/>
  <c r="F12" i="48"/>
  <c r="F9"/>
  <c r="L392" i="73"/>
  <c r="E389" i="47"/>
  <c r="G389"/>
  <c r="L384" i="73"/>
  <c r="L383"/>
  <c r="L382"/>
  <c r="L381"/>
  <c r="E380" i="47"/>
  <c r="G380"/>
  <c r="L376" i="73"/>
  <c r="L374"/>
  <c r="L372"/>
  <c r="E371" i="47"/>
  <c r="G371"/>
  <c r="L367" i="73"/>
  <c r="L365"/>
  <c r="E362" i="47"/>
  <c r="G362"/>
  <c r="F352"/>
  <c r="G352"/>
  <c r="E352"/>
  <c r="L351" i="73"/>
  <c r="L350"/>
  <c r="L349"/>
  <c r="F345" i="47"/>
  <c r="L345" i="73"/>
  <c r="E345" i="47"/>
  <c r="L341" i="73"/>
  <c r="L339"/>
  <c r="E337" i="47"/>
  <c r="F336"/>
  <c r="G336"/>
  <c r="F335"/>
  <c r="F334"/>
  <c r="L334" i="73"/>
  <c r="E334" i="47"/>
  <c r="F332"/>
  <c r="F331"/>
  <c r="G331"/>
  <c r="F330"/>
  <c r="F329"/>
  <c r="G329"/>
  <c r="F328"/>
  <c r="E327"/>
  <c r="F326"/>
  <c r="G326"/>
  <c r="F325"/>
  <c r="F323"/>
  <c r="F324"/>
  <c r="G324"/>
  <c r="E323"/>
  <c r="F322"/>
  <c r="G322"/>
  <c r="F321"/>
  <c r="F320"/>
  <c r="G320"/>
  <c r="F319"/>
  <c r="F318"/>
  <c r="G318"/>
  <c r="E317"/>
  <c r="F316"/>
  <c r="G316"/>
  <c r="F315"/>
  <c r="E314"/>
  <c r="F299"/>
  <c r="G299"/>
  <c r="F298"/>
  <c r="G298"/>
  <c r="F297"/>
  <c r="G297"/>
  <c r="F296"/>
  <c r="F295"/>
  <c r="E294"/>
  <c r="F293"/>
  <c r="G293"/>
  <c r="F292"/>
  <c r="F291"/>
  <c r="F290"/>
  <c r="F289"/>
  <c r="G289"/>
  <c r="E288"/>
  <c r="F286"/>
  <c r="F285"/>
  <c r="F284"/>
  <c r="F283"/>
  <c r="F282"/>
  <c r="F281"/>
  <c r="E281"/>
  <c r="F280"/>
  <c r="F279"/>
  <c r="F278"/>
  <c r="F276"/>
  <c r="G276"/>
  <c r="F275"/>
  <c r="G275"/>
  <c r="F274"/>
  <c r="G274"/>
  <c r="F273"/>
  <c r="G273"/>
  <c r="F272"/>
  <c r="G272"/>
  <c r="E271"/>
  <c r="F270"/>
  <c r="F269"/>
  <c r="G269"/>
  <c r="F268"/>
  <c r="F267"/>
  <c r="G267"/>
  <c r="F266"/>
  <c r="F264"/>
  <c r="G264"/>
  <c r="F263"/>
  <c r="F262"/>
  <c r="G262"/>
  <c r="F261"/>
  <c r="F260"/>
  <c r="G260"/>
  <c r="E259"/>
  <c r="F258"/>
  <c r="G258"/>
  <c r="F255"/>
  <c r="G255"/>
  <c r="F254"/>
  <c r="F253"/>
  <c r="G253"/>
  <c r="F252"/>
  <c r="G252"/>
  <c r="F251"/>
  <c r="G251"/>
  <c r="F250"/>
  <c r="G250"/>
  <c r="F249"/>
  <c r="G249"/>
  <c r="F245"/>
  <c r="G245"/>
  <c r="F244"/>
  <c r="G244"/>
  <c r="F243"/>
  <c r="F242"/>
  <c r="G242"/>
  <c r="F241"/>
  <c r="G241"/>
  <c r="E240"/>
  <c r="F239"/>
  <c r="F238"/>
  <c r="G238"/>
  <c r="F237"/>
  <c r="F236"/>
  <c r="G236"/>
  <c r="F235"/>
  <c r="F232"/>
  <c r="G232"/>
  <c r="F231"/>
  <c r="F230"/>
  <c r="G230"/>
  <c r="F229"/>
  <c r="F228"/>
  <c r="G228"/>
  <c r="E227"/>
  <c r="F226"/>
  <c r="F225"/>
  <c r="G225"/>
  <c r="F224"/>
  <c r="G224"/>
  <c r="F223"/>
  <c r="G223"/>
  <c r="F222"/>
  <c r="G222"/>
  <c r="F221"/>
  <c r="G221"/>
  <c r="F220"/>
  <c r="F219"/>
  <c r="G219"/>
  <c r="F218"/>
  <c r="G218"/>
  <c r="F217"/>
  <c r="G217"/>
  <c r="F216"/>
  <c r="G216"/>
  <c r="F215"/>
  <c r="G215"/>
  <c r="F214"/>
  <c r="E214"/>
  <c r="F213"/>
  <c r="G213"/>
  <c r="F212"/>
  <c r="F211"/>
  <c r="G211"/>
  <c r="F210"/>
  <c r="F209"/>
  <c r="G209"/>
  <c r="F208"/>
  <c r="F207"/>
  <c r="G207"/>
  <c r="F206"/>
  <c r="F205"/>
  <c r="G205"/>
  <c r="F204"/>
  <c r="F203"/>
  <c r="G203"/>
  <c r="F202"/>
  <c r="E202"/>
  <c r="F201"/>
  <c r="F200"/>
  <c r="G200"/>
  <c r="F199"/>
  <c r="F198"/>
  <c r="G198"/>
  <c r="F197"/>
  <c r="E197"/>
  <c r="F194"/>
  <c r="G194"/>
  <c r="F193"/>
  <c r="F192"/>
  <c r="G192"/>
  <c r="F191"/>
  <c r="F190"/>
  <c r="G190"/>
  <c r="E189"/>
  <c r="F188"/>
  <c r="F187"/>
  <c r="G187"/>
  <c r="L186" i="73"/>
  <c r="L184"/>
  <c r="L182"/>
  <c r="L180"/>
  <c r="L179"/>
  <c r="L178"/>
  <c r="L177"/>
  <c r="E177" i="47"/>
  <c r="G177"/>
  <c r="F174"/>
  <c r="G174"/>
  <c r="F173"/>
  <c r="F172"/>
  <c r="G172"/>
  <c r="F171"/>
  <c r="F170"/>
  <c r="G170"/>
  <c r="E169"/>
  <c r="F168"/>
  <c r="F167"/>
  <c r="F166"/>
  <c r="G166"/>
  <c r="F164"/>
  <c r="G164"/>
  <c r="F163"/>
  <c r="F162"/>
  <c r="G162"/>
  <c r="F161"/>
  <c r="F160"/>
  <c r="G160"/>
  <c r="E159"/>
  <c r="F158"/>
  <c r="F157"/>
  <c r="G157"/>
  <c r="F156"/>
  <c r="F155"/>
  <c r="G155"/>
  <c r="F154"/>
  <c r="E153"/>
  <c r="F152"/>
  <c r="F151"/>
  <c r="G151"/>
  <c r="F150"/>
  <c r="F149"/>
  <c r="G149"/>
  <c r="F148"/>
  <c r="F147"/>
  <c r="G147"/>
  <c r="E147"/>
  <c r="F146"/>
  <c r="G146"/>
  <c r="F145"/>
  <c r="F144"/>
  <c r="G144"/>
  <c r="E142"/>
  <c r="D142"/>
  <c r="F141"/>
  <c r="F140"/>
  <c r="G140"/>
  <c r="F139"/>
  <c r="F138"/>
  <c r="G138"/>
  <c r="F137"/>
  <c r="F136"/>
  <c r="E136"/>
  <c r="F135"/>
  <c r="G135"/>
  <c r="F134"/>
  <c r="G134"/>
  <c r="F133"/>
  <c r="G133"/>
  <c r="E132"/>
  <c r="F130"/>
  <c r="F129"/>
  <c r="F128"/>
  <c r="F127"/>
  <c r="G127"/>
  <c r="F126"/>
  <c r="E125"/>
  <c r="F124"/>
  <c r="F123"/>
  <c r="F122"/>
  <c r="G122"/>
  <c r="F121"/>
  <c r="F120"/>
  <c r="G120"/>
  <c r="F119"/>
  <c r="L119" i="73"/>
  <c r="F117" i="47"/>
  <c r="F116"/>
  <c r="L116" i="73"/>
  <c r="F114" i="47"/>
  <c r="G114"/>
  <c r="F113"/>
  <c r="L113" i="73"/>
  <c r="F112" i="47"/>
  <c r="F110"/>
  <c r="L110" i="73"/>
  <c r="E109" i="47"/>
  <c r="L108" i="73"/>
  <c r="F107" i="47"/>
  <c r="F106"/>
  <c r="L106" i="73"/>
  <c r="F105" i="47"/>
  <c r="F104"/>
  <c r="L104" i="73"/>
  <c r="F103" i="47"/>
  <c r="L103" i="73"/>
  <c r="E103" i="47"/>
  <c r="F102"/>
  <c r="F101"/>
  <c r="L101" i="73"/>
  <c r="F100" i="47"/>
  <c r="F99"/>
  <c r="L99" i="73"/>
  <c r="F98" i="47"/>
  <c r="F97"/>
  <c r="L97" i="73"/>
  <c r="F96" i="47"/>
  <c r="F95"/>
  <c r="L95" i="73"/>
  <c r="F94" i="47"/>
  <c r="F93"/>
  <c r="L93" i="73"/>
  <c r="F92" i="47"/>
  <c r="F91"/>
  <c r="L91" i="73"/>
  <c r="F90" i="47"/>
  <c r="L90" i="73"/>
  <c r="F89" i="47"/>
  <c r="F87"/>
  <c r="L87" i="73"/>
  <c r="F86" i="47"/>
  <c r="F85"/>
  <c r="L85" i="73"/>
  <c r="F84" i="47"/>
  <c r="G84"/>
  <c r="F83"/>
  <c r="L83" i="73"/>
  <c r="F82" i="47"/>
  <c r="G82"/>
  <c r="F81"/>
  <c r="F80"/>
  <c r="F79"/>
  <c r="F78"/>
  <c r="F77"/>
  <c r="F76"/>
  <c r="F73"/>
  <c r="F72"/>
  <c r="L72" i="73"/>
  <c r="F71" i="47"/>
  <c r="F70"/>
  <c r="F69"/>
  <c r="F68"/>
  <c r="E68"/>
  <c r="F67"/>
  <c r="F66"/>
  <c r="L66" i="73"/>
  <c r="F65" i="47"/>
  <c r="G64"/>
  <c r="G63"/>
  <c r="F62"/>
  <c r="F61"/>
  <c r="F60"/>
  <c r="L60" i="73"/>
  <c r="F59" i="47"/>
  <c r="F58"/>
  <c r="F56"/>
  <c r="L56" i="73"/>
  <c r="F55" i="47"/>
  <c r="F54"/>
  <c r="L54" i="73"/>
  <c r="F53" i="47"/>
  <c r="F52"/>
  <c r="F48"/>
  <c r="F47"/>
  <c r="F46"/>
  <c r="F45"/>
  <c r="F44"/>
  <c r="L44" i="73"/>
  <c r="F43" i="47"/>
  <c r="F42"/>
  <c r="F41"/>
  <c r="F40"/>
  <c r="F38"/>
  <c r="L38" i="73"/>
  <c r="F37" i="47"/>
  <c r="F36"/>
  <c r="L36" i="73"/>
  <c r="F35" i="47"/>
  <c r="F34"/>
  <c r="L34" i="73"/>
  <c r="F33" i="47"/>
  <c r="F32"/>
  <c r="L32" i="73"/>
  <c r="F31" i="47"/>
  <c r="F30"/>
  <c r="L30" i="73"/>
  <c r="F29" i="47"/>
  <c r="F28"/>
  <c r="L28" i="73"/>
  <c r="F27" i="47"/>
  <c r="F26"/>
  <c r="L26" i="73"/>
  <c r="F25" i="47"/>
  <c r="F24"/>
  <c r="F22"/>
  <c r="F21"/>
  <c r="F20"/>
  <c r="F19"/>
  <c r="L19" i="73"/>
  <c r="F18" i="47"/>
  <c r="F17"/>
  <c r="F16"/>
  <c r="F15"/>
  <c r="F14"/>
  <c r="F13"/>
  <c r="F12"/>
  <c r="F9"/>
  <c r="K392" i="73"/>
  <c r="E389" i="46"/>
  <c r="K384" i="73"/>
  <c r="K383"/>
  <c r="K382"/>
  <c r="E380" i="46"/>
  <c r="K374" i="73"/>
  <c r="K372"/>
  <c r="E371" i="46"/>
  <c r="K367" i="73"/>
  <c r="K365"/>
  <c r="E362" i="46"/>
  <c r="K357" i="73"/>
  <c r="K354"/>
  <c r="K353"/>
  <c r="F352" i="46"/>
  <c r="E352"/>
  <c r="K351" i="73"/>
  <c r="K350"/>
  <c r="K349"/>
  <c r="F345" i="46"/>
  <c r="K345" i="73"/>
  <c r="E345" i="46"/>
  <c r="K342" i="73"/>
  <c r="K340"/>
  <c r="G338" i="46"/>
  <c r="K338" i="73"/>
  <c r="F337" i="46"/>
  <c r="E337"/>
  <c r="K335" i="73"/>
  <c r="F334" i="46"/>
  <c r="E334"/>
  <c r="K332" i="73"/>
  <c r="K330"/>
  <c r="K328"/>
  <c r="F327" i="46"/>
  <c r="E327"/>
  <c r="K326" i="73"/>
  <c r="K324"/>
  <c r="F323" i="46"/>
  <c r="E323"/>
  <c r="K321" i="73"/>
  <c r="K319"/>
  <c r="F317" i="46"/>
  <c r="E317"/>
  <c r="K315" i="73"/>
  <c r="E314" i="46"/>
  <c r="F299"/>
  <c r="K299" i="73"/>
  <c r="F298" i="46"/>
  <c r="F297"/>
  <c r="K297" i="73"/>
  <c r="F296" i="46"/>
  <c r="F295"/>
  <c r="K295" i="73"/>
  <c r="E294" i="46"/>
  <c r="F293"/>
  <c r="F292"/>
  <c r="F291"/>
  <c r="F290"/>
  <c r="K290" i="73"/>
  <c r="F289" i="46"/>
  <c r="K289" i="73"/>
  <c r="E288" i="46"/>
  <c r="E281"/>
  <c r="F276"/>
  <c r="F275"/>
  <c r="K275" i="73"/>
  <c r="F274" i="46"/>
  <c r="F273"/>
  <c r="K273" i="73"/>
  <c r="F272" i="46"/>
  <c r="E271"/>
  <c r="F270"/>
  <c r="K270" i="73"/>
  <c r="F269" i="46"/>
  <c r="F268"/>
  <c r="K268" i="73"/>
  <c r="F267" i="46"/>
  <c r="F266"/>
  <c r="K266" i="73"/>
  <c r="F264" i="46"/>
  <c r="F263"/>
  <c r="K263" i="73"/>
  <c r="F262" i="46"/>
  <c r="F261"/>
  <c r="K261" i="73"/>
  <c r="F260" i="46"/>
  <c r="E259"/>
  <c r="F258"/>
  <c r="F255"/>
  <c r="K255" i="73"/>
  <c r="F254" i="46"/>
  <c r="F253"/>
  <c r="K253" i="73"/>
  <c r="F252" i="46"/>
  <c r="F251"/>
  <c r="K251" i="73"/>
  <c r="F250" i="46"/>
  <c r="F249"/>
  <c r="K249" i="73"/>
  <c r="F245" i="46"/>
  <c r="F244"/>
  <c r="K244" i="73"/>
  <c r="F243" i="46"/>
  <c r="F242"/>
  <c r="K242" i="73"/>
  <c r="F241" i="46"/>
  <c r="E240"/>
  <c r="F239"/>
  <c r="K239" i="73"/>
  <c r="F238" i="46"/>
  <c r="F237"/>
  <c r="K237" i="73"/>
  <c r="F236" i="46"/>
  <c r="F235"/>
  <c r="K235" i="73"/>
  <c r="F232" i="46"/>
  <c r="F231"/>
  <c r="K231" i="73"/>
  <c r="F230" i="46"/>
  <c r="F229"/>
  <c r="K229" i="73"/>
  <c r="F228" i="46"/>
  <c r="E227"/>
  <c r="F226"/>
  <c r="F225"/>
  <c r="K225" i="73"/>
  <c r="F224" i="46"/>
  <c r="F223"/>
  <c r="K223" i="73"/>
  <c r="F222" i="46"/>
  <c r="F221"/>
  <c r="K221" i="73"/>
  <c r="F220" i="46"/>
  <c r="F219"/>
  <c r="K219" i="73"/>
  <c r="F218" i="46"/>
  <c r="F217"/>
  <c r="K217" i="73"/>
  <c r="F216" i="46"/>
  <c r="F215"/>
  <c r="K215" i="73"/>
  <c r="F214" i="46"/>
  <c r="E214"/>
  <c r="F213"/>
  <c r="F212"/>
  <c r="K212" i="73"/>
  <c r="F211" i="46"/>
  <c r="F210"/>
  <c r="K210" i="73"/>
  <c r="F209" i="46"/>
  <c r="F208"/>
  <c r="K208" i="73"/>
  <c r="F207" i="46"/>
  <c r="F206"/>
  <c r="K206" i="73"/>
  <c r="F205" i="46"/>
  <c r="F204"/>
  <c r="K204" i="73"/>
  <c r="F203" i="46"/>
  <c r="F202"/>
  <c r="K202" i="73"/>
  <c r="E202" i="46"/>
  <c r="F201"/>
  <c r="F200"/>
  <c r="F199"/>
  <c r="K199" i="73"/>
  <c r="F198" i="46"/>
  <c r="F197"/>
  <c r="K197" i="73"/>
  <c r="E197" i="46"/>
  <c r="F194"/>
  <c r="F193"/>
  <c r="K193" i="73"/>
  <c r="F192" i="46"/>
  <c r="F191"/>
  <c r="K191" i="73"/>
  <c r="F190" i="46"/>
  <c r="K190" i="73"/>
  <c r="E189" i="46"/>
  <c r="F188"/>
  <c r="K188" i="73"/>
  <c r="F187" i="46"/>
  <c r="K186" i="73"/>
  <c r="G184" i="46"/>
  <c r="K184" i="73"/>
  <c r="G182" i="46"/>
  <c r="K182" i="73"/>
  <c r="K180"/>
  <c r="K179"/>
  <c r="E179" i="46"/>
  <c r="K178" i="73"/>
  <c r="E177" i="46"/>
  <c r="F174"/>
  <c r="F173"/>
  <c r="K173" i="73"/>
  <c r="F172" i="46"/>
  <c r="F171"/>
  <c r="K171" i="73"/>
  <c r="F170" i="46"/>
  <c r="E169"/>
  <c r="F168"/>
  <c r="F167"/>
  <c r="K167" i="73"/>
  <c r="F166" i="46"/>
  <c r="K166" i="73"/>
  <c r="F164" i="46"/>
  <c r="F163"/>
  <c r="K163" i="73"/>
  <c r="F162" i="46"/>
  <c r="F161"/>
  <c r="K161" i="73"/>
  <c r="F160" i="46"/>
  <c r="F158"/>
  <c r="K158" i="73"/>
  <c r="F157" i="46"/>
  <c r="F156"/>
  <c r="K156" i="73"/>
  <c r="F155" i="46"/>
  <c r="K155" i="73"/>
  <c r="F154" i="46"/>
  <c r="K154" i="73"/>
  <c r="E153" i="46"/>
  <c r="F152"/>
  <c r="F151"/>
  <c r="F150"/>
  <c r="F149"/>
  <c r="F148"/>
  <c r="E147"/>
  <c r="F146"/>
  <c r="F145"/>
  <c r="K145" i="73"/>
  <c r="F144" i="46"/>
  <c r="E142"/>
  <c r="D142"/>
  <c r="F141"/>
  <c r="K141" i="73"/>
  <c r="F140" i="46"/>
  <c r="F139"/>
  <c r="K139" i="73"/>
  <c r="F138" i="46"/>
  <c r="F137"/>
  <c r="K137" i="73"/>
  <c r="E136" i="46"/>
  <c r="F135"/>
  <c r="F134"/>
  <c r="F133"/>
  <c r="E132"/>
  <c r="F130"/>
  <c r="F129"/>
  <c r="F128"/>
  <c r="F127"/>
  <c r="G127"/>
  <c r="F126"/>
  <c r="E125"/>
  <c r="F124"/>
  <c r="F123"/>
  <c r="K123" i="73"/>
  <c r="F122" i="46"/>
  <c r="F121"/>
  <c r="K121" i="73"/>
  <c r="F120" i="46"/>
  <c r="F119"/>
  <c r="K119" i="73"/>
  <c r="F117" i="46"/>
  <c r="F116"/>
  <c r="K116" i="73"/>
  <c r="F114" i="46"/>
  <c r="G114"/>
  <c r="F113"/>
  <c r="K113" i="73"/>
  <c r="F112" i="46"/>
  <c r="F110"/>
  <c r="K110" i="73"/>
  <c r="K109"/>
  <c r="E109" i="46"/>
  <c r="F108"/>
  <c r="K108" i="73"/>
  <c r="F107" i="46"/>
  <c r="F106"/>
  <c r="K106" i="73"/>
  <c r="F105" i="46"/>
  <c r="F104"/>
  <c r="K104" i="73"/>
  <c r="F103" i="46"/>
  <c r="K103" i="73"/>
  <c r="E103" i="46"/>
  <c r="F102"/>
  <c r="F101"/>
  <c r="K101" i="73"/>
  <c r="F100" i="46"/>
  <c r="F99"/>
  <c r="K99" i="73"/>
  <c r="F98" i="46"/>
  <c r="F97"/>
  <c r="K97" i="73"/>
  <c r="F96" i="46"/>
  <c r="F95"/>
  <c r="K95" i="73"/>
  <c r="K93"/>
  <c r="F92" i="46"/>
  <c r="F91"/>
  <c r="K91" i="73"/>
  <c r="F90" i="46"/>
  <c r="F89"/>
  <c r="F87"/>
  <c r="K87" i="73"/>
  <c r="F86" i="46"/>
  <c r="G86"/>
  <c r="F85"/>
  <c r="K85" i="73"/>
  <c r="F84" i="46"/>
  <c r="G84"/>
  <c r="F83"/>
  <c r="K83" i="73"/>
  <c r="F82" i="46"/>
  <c r="G82"/>
  <c r="F81"/>
  <c r="F80"/>
  <c r="E80"/>
  <c r="E74"/>
  <c r="G74"/>
  <c r="F79"/>
  <c r="F78"/>
  <c r="F77"/>
  <c r="F76"/>
  <c r="F73"/>
  <c r="F72"/>
  <c r="K72" i="73"/>
  <c r="F71" i="46"/>
  <c r="F70"/>
  <c r="K70" i="73"/>
  <c r="F69" i="46"/>
  <c r="E68"/>
  <c r="F67"/>
  <c r="F66"/>
  <c r="F65"/>
  <c r="K65" i="73"/>
  <c r="G64" i="46"/>
  <c r="G63"/>
  <c r="F62"/>
  <c r="K62" i="73"/>
  <c r="F61" i="46"/>
  <c r="F60"/>
  <c r="K60" i="73"/>
  <c r="F59" i="46"/>
  <c r="F58"/>
  <c r="F56"/>
  <c r="K56" i="73"/>
  <c r="F55" i="46"/>
  <c r="F54"/>
  <c r="K54" i="73"/>
  <c r="F53" i="46"/>
  <c r="F49"/>
  <c r="G49"/>
  <c r="F48"/>
  <c r="K48" i="73"/>
  <c r="F47" i="46"/>
  <c r="F46"/>
  <c r="K46" i="73"/>
  <c r="F45" i="46"/>
  <c r="F44"/>
  <c r="K44" i="73"/>
  <c r="F43" i="46"/>
  <c r="F42"/>
  <c r="K42" i="73"/>
  <c r="F41" i="46"/>
  <c r="F40"/>
  <c r="F38"/>
  <c r="F37"/>
  <c r="F36"/>
  <c r="F35"/>
  <c r="F34"/>
  <c r="F33"/>
  <c r="F32"/>
  <c r="F31"/>
  <c r="F30"/>
  <c r="F29"/>
  <c r="F28"/>
  <c r="F27"/>
  <c r="F26"/>
  <c r="F25"/>
  <c r="K25" i="73"/>
  <c r="F24" i="46"/>
  <c r="F22"/>
  <c r="F21"/>
  <c r="K21" i="73"/>
  <c r="F20" i="46"/>
  <c r="F19"/>
  <c r="K19" i="73"/>
  <c r="F18" i="46"/>
  <c r="F17"/>
  <c r="K17" i="73"/>
  <c r="F16" i="46"/>
  <c r="F15"/>
  <c r="K15" i="73"/>
  <c r="F14" i="46"/>
  <c r="F13"/>
  <c r="K13" i="73"/>
  <c r="F12" i="46"/>
  <c r="F9"/>
  <c r="J392" i="73"/>
  <c r="J385"/>
  <c r="J384"/>
  <c r="J383"/>
  <c r="J382"/>
  <c r="J381"/>
  <c r="J374"/>
  <c r="J372"/>
  <c r="J367"/>
  <c r="J366"/>
  <c r="J365"/>
  <c r="J364"/>
  <c r="F352" i="45"/>
  <c r="J351" i="73"/>
  <c r="J350"/>
  <c r="J349"/>
  <c r="J348"/>
  <c r="J346"/>
  <c r="F337" i="45"/>
  <c r="E337"/>
  <c r="J336" i="73"/>
  <c r="J335"/>
  <c r="F334" i="45"/>
  <c r="E334"/>
  <c r="J332" i="73"/>
  <c r="J331"/>
  <c r="J330"/>
  <c r="J329"/>
  <c r="J328"/>
  <c r="F327" i="45"/>
  <c r="E327"/>
  <c r="F323"/>
  <c r="E323"/>
  <c r="J322" i="73"/>
  <c r="J321"/>
  <c r="J320"/>
  <c r="J319"/>
  <c r="J318"/>
  <c r="F317" i="45"/>
  <c r="E317"/>
  <c r="E314"/>
  <c r="F298"/>
  <c r="F297"/>
  <c r="F296"/>
  <c r="F295"/>
  <c r="E294"/>
  <c r="F293"/>
  <c r="J293" i="73"/>
  <c r="F292" i="45"/>
  <c r="J292" i="73"/>
  <c r="F291" i="45"/>
  <c r="F290"/>
  <c r="F289"/>
  <c r="J286" i="73"/>
  <c r="J285"/>
  <c r="J284"/>
  <c r="J283"/>
  <c r="J282"/>
  <c r="J281"/>
  <c r="E281" i="45"/>
  <c r="G281"/>
  <c r="J280" i="73"/>
  <c r="J279"/>
  <c r="J278"/>
  <c r="F276" i="45"/>
  <c r="F275"/>
  <c r="F274"/>
  <c r="F273"/>
  <c r="F272"/>
  <c r="E271"/>
  <c r="F270"/>
  <c r="J270" i="73"/>
  <c r="F269" i="45"/>
  <c r="J269" i="73"/>
  <c r="F268" i="45"/>
  <c r="J268" i="73"/>
  <c r="F267" i="45"/>
  <c r="J267" i="73"/>
  <c r="F266" i="45"/>
  <c r="J266" i="73"/>
  <c r="F264" i="45"/>
  <c r="J264" i="73"/>
  <c r="F263" i="45"/>
  <c r="J263" i="73"/>
  <c r="F262" i="45"/>
  <c r="J262" i="73"/>
  <c r="F261" i="45"/>
  <c r="J261" i="73"/>
  <c r="F260" i="45"/>
  <c r="J260" i="73"/>
  <c r="E259" i="45"/>
  <c r="F258"/>
  <c r="F255"/>
  <c r="F254"/>
  <c r="F253"/>
  <c r="F252"/>
  <c r="F251"/>
  <c r="F250"/>
  <c r="F249"/>
  <c r="F245"/>
  <c r="F244"/>
  <c r="F243"/>
  <c r="F242"/>
  <c r="F241"/>
  <c r="F240"/>
  <c r="E240"/>
  <c r="F239"/>
  <c r="J239" i="73"/>
  <c r="F238" i="45"/>
  <c r="J238" i="73"/>
  <c r="F237" i="45"/>
  <c r="J237" i="73"/>
  <c r="F236" i="45"/>
  <c r="J236" i="73"/>
  <c r="F235" i="45"/>
  <c r="J235" i="73"/>
  <c r="F232" i="45"/>
  <c r="J232" i="73"/>
  <c r="F231" i="45"/>
  <c r="J231" i="73"/>
  <c r="F230" i="45"/>
  <c r="J230" i="73"/>
  <c r="F229" i="45"/>
  <c r="J229" i="73"/>
  <c r="F228" i="45"/>
  <c r="J228" i="73"/>
  <c r="E227" i="45"/>
  <c r="F226"/>
  <c r="F225"/>
  <c r="F224"/>
  <c r="F223"/>
  <c r="F222"/>
  <c r="F221"/>
  <c r="F220"/>
  <c r="F219"/>
  <c r="F218"/>
  <c r="F217"/>
  <c r="F216"/>
  <c r="F215"/>
  <c r="F214"/>
  <c r="E214"/>
  <c r="F213"/>
  <c r="J213" i="73"/>
  <c r="F212" i="45"/>
  <c r="J212" i="73"/>
  <c r="F211" i="45"/>
  <c r="J211" i="73"/>
  <c r="F210" i="45"/>
  <c r="J210" i="73"/>
  <c r="F209" i="45"/>
  <c r="J209" i="73"/>
  <c r="F208" i="45"/>
  <c r="J208" i="73"/>
  <c r="F207" i="45"/>
  <c r="J207" i="73"/>
  <c r="F206" i="45"/>
  <c r="J206" i="73"/>
  <c r="F205" i="45"/>
  <c r="J205" i="73"/>
  <c r="F204" i="45"/>
  <c r="J204" i="73"/>
  <c r="F203" i="45"/>
  <c r="J203" i="73"/>
  <c r="F202" i="45"/>
  <c r="J202" i="73"/>
  <c r="E202" i="45"/>
  <c r="F201"/>
  <c r="J201" i="73"/>
  <c r="F200" i="45"/>
  <c r="J200" i="73"/>
  <c r="F199" i="45"/>
  <c r="J199" i="73"/>
  <c r="F198" i="45"/>
  <c r="J198" i="73"/>
  <c r="F197" i="45"/>
  <c r="J197" i="73"/>
  <c r="E197" i="45"/>
  <c r="F194"/>
  <c r="F193"/>
  <c r="F192"/>
  <c r="F191"/>
  <c r="F190"/>
  <c r="J190" i="73"/>
  <c r="E189" i="45"/>
  <c r="F188"/>
  <c r="J188" i="73"/>
  <c r="F187" i="45"/>
  <c r="J187" i="73"/>
  <c r="F186" i="45"/>
  <c r="J186" i="73"/>
  <c r="F185" i="45"/>
  <c r="J185" i="73"/>
  <c r="F184" i="45"/>
  <c r="J184" i="73"/>
  <c r="F183" i="45"/>
  <c r="J183" i="73"/>
  <c r="F182" i="45"/>
  <c r="J182" i="73"/>
  <c r="F181" i="45"/>
  <c r="J181" i="73"/>
  <c r="F180" i="45"/>
  <c r="J180" i="73"/>
  <c r="F179" i="45"/>
  <c r="J179" i="73"/>
  <c r="E179" i="45"/>
  <c r="F178"/>
  <c r="F177"/>
  <c r="J177" i="73"/>
  <c r="E177" i="45"/>
  <c r="F174"/>
  <c r="J174" i="73"/>
  <c r="F173" i="45"/>
  <c r="J173" i="73"/>
  <c r="F172" i="45"/>
  <c r="J172" i="73"/>
  <c r="F171" i="45"/>
  <c r="J171" i="73"/>
  <c r="F170" i="45"/>
  <c r="J170" i="73"/>
  <c r="E169" i="45"/>
  <c r="F168"/>
  <c r="F167"/>
  <c r="F166"/>
  <c r="J166" i="73"/>
  <c r="F164" i="45"/>
  <c r="F163"/>
  <c r="F162"/>
  <c r="F161"/>
  <c r="F160"/>
  <c r="F159"/>
  <c r="E159"/>
  <c r="F158"/>
  <c r="J158" i="73"/>
  <c r="F157" i="45"/>
  <c r="J157" i="73"/>
  <c r="F156" i="45"/>
  <c r="J156" i="73"/>
  <c r="F155" i="45"/>
  <c r="J155" i="73"/>
  <c r="F154" i="45"/>
  <c r="J154" i="73"/>
  <c r="E153" i="45"/>
  <c r="F152"/>
  <c r="F151"/>
  <c r="F150"/>
  <c r="F149"/>
  <c r="F148"/>
  <c r="E147"/>
  <c r="F146"/>
  <c r="J146" i="73"/>
  <c r="F145" i="45"/>
  <c r="J145" i="73"/>
  <c r="F144" i="45"/>
  <c r="J144" i="73"/>
  <c r="E142" i="45"/>
  <c r="D142"/>
  <c r="F141"/>
  <c r="J141" i="73"/>
  <c r="F140" i="45"/>
  <c r="J140" i="73"/>
  <c r="F139" i="45"/>
  <c r="J139" i="73"/>
  <c r="F138" i="45"/>
  <c r="J138" i="73"/>
  <c r="F137" i="45"/>
  <c r="J137" i="73"/>
  <c r="E136" i="45"/>
  <c r="F135"/>
  <c r="F134"/>
  <c r="F133"/>
  <c r="E132"/>
  <c r="F130"/>
  <c r="F129"/>
  <c r="F128"/>
  <c r="F127"/>
  <c r="G127"/>
  <c r="F126"/>
  <c r="E125"/>
  <c r="F124"/>
  <c r="F123"/>
  <c r="J123" i="73"/>
  <c r="F122" i="45"/>
  <c r="J122" i="73"/>
  <c r="F121" i="45"/>
  <c r="J121" i="73"/>
  <c r="F120" i="45"/>
  <c r="J120" i="73"/>
  <c r="F119" i="45"/>
  <c r="J119" i="73"/>
  <c r="F117" i="45"/>
  <c r="J117" i="73"/>
  <c r="F116" i="45"/>
  <c r="J116" i="73"/>
  <c r="F114" i="45"/>
  <c r="G114"/>
  <c r="F113"/>
  <c r="J113" i="73"/>
  <c r="F112" i="45"/>
  <c r="J112" i="73"/>
  <c r="F110" i="45"/>
  <c r="J110" i="73"/>
  <c r="J109"/>
  <c r="F108" i="45"/>
  <c r="F107"/>
  <c r="F106"/>
  <c r="F105"/>
  <c r="F104"/>
  <c r="F103"/>
  <c r="E103"/>
  <c r="F102"/>
  <c r="J102" i="73"/>
  <c r="F101" i="45"/>
  <c r="J101" i="73"/>
  <c r="F100" i="45"/>
  <c r="J100" i="73"/>
  <c r="F99" i="45"/>
  <c r="J99" i="73"/>
  <c r="F98" i="45"/>
  <c r="J98" i="73"/>
  <c r="F97" i="45"/>
  <c r="J97" i="73"/>
  <c r="F96" i="45"/>
  <c r="J96" i="73"/>
  <c r="F95" i="45"/>
  <c r="J95" i="73"/>
  <c r="F94" i="45"/>
  <c r="J94" i="73"/>
  <c r="F93" i="45"/>
  <c r="J93" i="73"/>
  <c r="F92" i="45"/>
  <c r="J92" i="73"/>
  <c r="F91" i="45"/>
  <c r="J91" i="73"/>
  <c r="F90" i="45"/>
  <c r="J90" i="73"/>
  <c r="F89" i="45"/>
  <c r="F87"/>
  <c r="F86"/>
  <c r="F85"/>
  <c r="F84"/>
  <c r="G84"/>
  <c r="F83"/>
  <c r="J83" i="73"/>
  <c r="F82" i="45"/>
  <c r="G82"/>
  <c r="F81"/>
  <c r="J81" i="73"/>
  <c r="F80" i="45"/>
  <c r="F79"/>
  <c r="J79" i="73"/>
  <c r="F78" i="45"/>
  <c r="G77"/>
  <c r="J76" i="73"/>
  <c r="F73" i="45"/>
  <c r="J73" i="73"/>
  <c r="F72" i="45"/>
  <c r="J72" i="73"/>
  <c r="F71" i="45"/>
  <c r="J71" i="73"/>
  <c r="F70" i="45"/>
  <c r="J70" i="73"/>
  <c r="F69" i="45"/>
  <c r="J69" i="73"/>
  <c r="E68" i="45"/>
  <c r="F67"/>
  <c r="F66"/>
  <c r="F65"/>
  <c r="J65" i="73"/>
  <c r="G64" i="45"/>
  <c r="G63"/>
  <c r="F62"/>
  <c r="J62" i="73"/>
  <c r="F61" i="45"/>
  <c r="J61" i="73"/>
  <c r="F60" i="45"/>
  <c r="J60" i="73"/>
  <c r="F59" i="45"/>
  <c r="J59" i="73"/>
  <c r="F58" i="45"/>
  <c r="F56"/>
  <c r="J56" i="73"/>
  <c r="F55" i="45"/>
  <c r="J55" i="73"/>
  <c r="F54" i="45"/>
  <c r="J54" i="73"/>
  <c r="F53" i="45"/>
  <c r="J53" i="73"/>
  <c r="F52" i="45"/>
  <c r="J52" i="73"/>
  <c r="F49" i="45"/>
  <c r="J49" i="73"/>
  <c r="F48" i="45"/>
  <c r="J48" i="73"/>
  <c r="F47" i="45"/>
  <c r="J47" i="73"/>
  <c r="F46" i="45"/>
  <c r="J46" i="73"/>
  <c r="F45" i="45"/>
  <c r="J45" i="73"/>
  <c r="F44" i="45"/>
  <c r="J44" i="73"/>
  <c r="F43" i="45"/>
  <c r="J43" i="73"/>
  <c r="F42" i="45"/>
  <c r="J42" i="73"/>
  <c r="F41" i="45"/>
  <c r="J41" i="73"/>
  <c r="F40" i="45"/>
  <c r="F38"/>
  <c r="F37"/>
  <c r="F36"/>
  <c r="F35"/>
  <c r="F34"/>
  <c r="F33"/>
  <c r="F32"/>
  <c r="F31"/>
  <c r="F30"/>
  <c r="F29"/>
  <c r="F28"/>
  <c r="F27"/>
  <c r="F26"/>
  <c r="F25"/>
  <c r="F24"/>
  <c r="E23"/>
  <c r="F22"/>
  <c r="J22" i="73"/>
  <c r="F21" i="45"/>
  <c r="J21" i="73"/>
  <c r="F20" i="45"/>
  <c r="J20" i="73"/>
  <c r="F19" i="45"/>
  <c r="J19" i="73"/>
  <c r="F18" i="45"/>
  <c r="J18" i="73"/>
  <c r="F17" i="45"/>
  <c r="J17" i="73"/>
  <c r="F16" i="45"/>
  <c r="J16" i="73"/>
  <c r="F15" i="45"/>
  <c r="J15" i="73"/>
  <c r="F14" i="45"/>
  <c r="J14" i="73"/>
  <c r="F13" i="45"/>
  <c r="J13" i="73"/>
  <c r="F12" i="45"/>
  <c r="F9"/>
  <c r="I392" i="73"/>
  <c r="E389" i="44"/>
  <c r="I383" i="73"/>
  <c r="E380" i="44"/>
  <c r="I374" i="73"/>
  <c r="E371" i="44"/>
  <c r="I291" i="73"/>
  <c r="I292"/>
  <c r="I293"/>
  <c r="F123" i="44"/>
  <c r="I123" i="73"/>
  <c r="F123" s="1"/>
  <c r="I154"/>
  <c r="I144"/>
  <c r="F144" s="1"/>
  <c r="G144" s="1"/>
  <c r="F126" i="44"/>
  <c r="I126" i="73"/>
  <c r="F120" i="44"/>
  <c r="I120" i="73"/>
  <c r="F120" s="1"/>
  <c r="G120" s="1"/>
  <c r="F121" i="44"/>
  <c r="I121" i="73"/>
  <c r="F122" i="44"/>
  <c r="I122" i="73"/>
  <c r="F124" i="44"/>
  <c r="I124" i="73"/>
  <c r="F124" s="1"/>
  <c r="G124" s="1"/>
  <c r="F119" i="44"/>
  <c r="I119" i="73"/>
  <c r="F112" i="44"/>
  <c r="I112" i="73"/>
  <c r="F112" s="1"/>
  <c r="G112" s="1"/>
  <c r="F110" i="44"/>
  <c r="I110" i="73"/>
  <c r="F101" i="44"/>
  <c r="I101" i="73"/>
  <c r="F90" i="44"/>
  <c r="F91"/>
  <c r="F92"/>
  <c r="F93"/>
  <c r="F94"/>
  <c r="F95"/>
  <c r="F96"/>
  <c r="F97"/>
  <c r="F98"/>
  <c r="F99"/>
  <c r="F100"/>
  <c r="F89"/>
  <c r="F87"/>
  <c r="I87" i="73"/>
  <c r="I137"/>
  <c r="F133" i="44"/>
  <c r="I133" i="73"/>
  <c r="G227" i="72"/>
  <c r="G227" i="82"/>
  <c r="G294" i="57"/>
  <c r="G281"/>
  <c r="E281" i="73"/>
  <c r="G294" i="53"/>
  <c r="G46" i="57"/>
  <c r="F125" i="74"/>
  <c r="G169" i="72"/>
  <c r="G189" i="50"/>
  <c r="G125" i="56"/>
  <c r="F57" i="81"/>
  <c r="F51" i="73"/>
  <c r="F23" i="45"/>
  <c r="G317" i="79"/>
  <c r="G327" i="49"/>
  <c r="G327" i="48"/>
  <c r="G240" i="72"/>
  <c r="F11" i="54"/>
  <c r="F142" i="45"/>
  <c r="J142" i="73"/>
  <c r="F303"/>
  <c r="G303"/>
  <c r="F57" i="47"/>
  <c r="G93" i="52"/>
  <c r="F302" i="73"/>
  <c r="F308"/>
  <c r="G308" s="1"/>
  <c r="F301"/>
  <c r="G301" s="1"/>
  <c r="G337" i="62"/>
  <c r="F88" i="44"/>
  <c r="I88" i="73"/>
  <c r="F88" i="79"/>
  <c r="G44" i="72"/>
  <c r="F88"/>
  <c r="G88"/>
  <c r="F23"/>
  <c r="G98"/>
  <c r="F88" i="45"/>
  <c r="G20" i="50"/>
  <c r="F39"/>
  <c r="G30" i="61"/>
  <c r="G52" i="49"/>
  <c r="G15" i="57"/>
  <c r="G91"/>
  <c r="F39" i="59"/>
  <c r="F88" i="82"/>
  <c r="F142"/>
  <c r="AL142" i="73"/>
  <c r="F23" i="69"/>
  <c r="F39" i="47"/>
  <c r="F23" i="58"/>
  <c r="F142"/>
  <c r="Z142" i="73"/>
  <c r="F23" i="54"/>
  <c r="G337"/>
  <c r="G240"/>
  <c r="G28" i="70"/>
  <c r="G46"/>
  <c r="G97"/>
  <c r="F57"/>
  <c r="G43" i="63"/>
  <c r="F39"/>
  <c r="F142" i="48"/>
  <c r="M142" i="73"/>
  <c r="G345" i="62"/>
  <c r="F23" i="53"/>
  <c r="G92" i="71"/>
  <c r="F88"/>
  <c r="G240" i="51"/>
  <c r="G334" i="58"/>
  <c r="F88" i="46"/>
  <c r="F39"/>
  <c r="K39" i="73"/>
  <c r="G206" i="46"/>
  <c r="G249"/>
  <c r="F57" i="67"/>
  <c r="F11" i="55"/>
  <c r="G334"/>
  <c r="G334" i="57"/>
  <c r="G259" i="68"/>
  <c r="G334" i="63"/>
  <c r="G337" i="49"/>
  <c r="F136" i="44"/>
  <c r="F159"/>
  <c r="F169"/>
  <c r="G92" i="45"/>
  <c r="G263" i="46"/>
  <c r="G101" i="47"/>
  <c r="G214"/>
  <c r="F75" i="48"/>
  <c r="G334"/>
  <c r="G337"/>
  <c r="F345"/>
  <c r="F132" i="79"/>
  <c r="N132" i="73"/>
  <c r="G146" i="79"/>
  <c r="F323"/>
  <c r="G323"/>
  <c r="G334"/>
  <c r="G345"/>
  <c r="G259" i="49"/>
  <c r="F323"/>
  <c r="G323"/>
  <c r="G334"/>
  <c r="G345"/>
  <c r="E176" i="50"/>
  <c r="G177"/>
  <c r="G240"/>
  <c r="F287"/>
  <c r="G334"/>
  <c r="P345" i="73"/>
  <c r="F125" i="51"/>
  <c r="G125"/>
  <c r="F142"/>
  <c r="G334"/>
  <c r="G345"/>
  <c r="G334" i="52"/>
  <c r="G345"/>
  <c r="G142" i="53"/>
  <c r="F147"/>
  <c r="G147"/>
  <c r="G240"/>
  <c r="G337"/>
  <c r="G259" i="54"/>
  <c r="F271"/>
  <c r="G271"/>
  <c r="F287"/>
  <c r="G142" i="55"/>
  <c r="F147"/>
  <c r="G147"/>
  <c r="E176"/>
  <c r="G177"/>
  <c r="G240"/>
  <c r="F271"/>
  <c r="G271"/>
  <c r="F287"/>
  <c r="G337"/>
  <c r="G142" i="56"/>
  <c r="G259"/>
  <c r="G337"/>
  <c r="E201" i="57"/>
  <c r="G201"/>
  <c r="G202"/>
  <c r="F287"/>
  <c r="F327"/>
  <c r="G327"/>
  <c r="G337"/>
  <c r="G345"/>
  <c r="G125" i="59"/>
  <c r="F136"/>
  <c r="G136"/>
  <c r="E176"/>
  <c r="G177"/>
  <c r="G240"/>
  <c r="F317"/>
  <c r="G317"/>
  <c r="F323"/>
  <c r="G323"/>
  <c r="F334"/>
  <c r="X334" i="73"/>
  <c r="G337" i="59"/>
  <c r="F11" i="60"/>
  <c r="F23"/>
  <c r="F132"/>
  <c r="G132"/>
  <c r="G142"/>
  <c r="F153"/>
  <c r="G153"/>
  <c r="G240"/>
  <c r="G259"/>
  <c r="F317"/>
  <c r="G317"/>
  <c r="G345" i="58"/>
  <c r="G259" i="61"/>
  <c r="E176" i="62"/>
  <c r="G176"/>
  <c r="G177"/>
  <c r="G334"/>
  <c r="G259" i="63"/>
  <c r="AD31" i="73"/>
  <c r="AD42"/>
  <c r="AD44"/>
  <c r="AD46"/>
  <c r="AD48"/>
  <c r="AD54"/>
  <c r="AD56"/>
  <c r="AD65"/>
  <c r="AD83"/>
  <c r="AD86"/>
  <c r="AD91"/>
  <c r="AD93"/>
  <c r="AD103"/>
  <c r="G110" i="64"/>
  <c r="AD113" i="73"/>
  <c r="AD116"/>
  <c r="AD119"/>
  <c r="AD123"/>
  <c r="G132" i="64"/>
  <c r="G142"/>
  <c r="E176"/>
  <c r="G177"/>
  <c r="G327"/>
  <c r="G345"/>
  <c r="AE26" i="73"/>
  <c r="F39" i="65"/>
  <c r="AE42" i="73"/>
  <c r="AE52"/>
  <c r="AE62"/>
  <c r="AE66"/>
  <c r="AE70"/>
  <c r="AE72"/>
  <c r="AE76"/>
  <c r="AE78"/>
  <c r="AE80"/>
  <c r="G82" i="65"/>
  <c r="G84"/>
  <c r="AE87" i="73"/>
  <c r="AE93"/>
  <c r="AE97"/>
  <c r="AE99"/>
  <c r="AE101"/>
  <c r="AE104"/>
  <c r="AE110"/>
  <c r="G113" i="65"/>
  <c r="AE116" i="73"/>
  <c r="AE121"/>
  <c r="G132" i="65"/>
  <c r="G153"/>
  <c r="G323"/>
  <c r="G327"/>
  <c r="G352"/>
  <c r="G317" i="66"/>
  <c r="G323"/>
  <c r="G327"/>
  <c r="G334"/>
  <c r="G345"/>
  <c r="AG14" i="73"/>
  <c r="AG16"/>
  <c r="AG18"/>
  <c r="AG20"/>
  <c r="AG22"/>
  <c r="AG42"/>
  <c r="AG44"/>
  <c r="AG46"/>
  <c r="AG48"/>
  <c r="AG54"/>
  <c r="AG56"/>
  <c r="AG59"/>
  <c r="AG61"/>
  <c r="AG69"/>
  <c r="AG71"/>
  <c r="AG73"/>
  <c r="AG76"/>
  <c r="AG78"/>
  <c r="AG80"/>
  <c r="AG90"/>
  <c r="AG92"/>
  <c r="AG94"/>
  <c r="AG96"/>
  <c r="AG98"/>
  <c r="AG100"/>
  <c r="AG102"/>
  <c r="AG113"/>
  <c r="AG116"/>
  <c r="AG119"/>
  <c r="G142" i="81"/>
  <c r="G189"/>
  <c r="G227"/>
  <c r="G327"/>
  <c r="G334"/>
  <c r="G337"/>
  <c r="G352"/>
  <c r="F11" i="67"/>
  <c r="F136"/>
  <c r="G136"/>
  <c r="F136" i="68"/>
  <c r="G136"/>
  <c r="F147"/>
  <c r="G147"/>
  <c r="E176"/>
  <c r="G177"/>
  <c r="F323"/>
  <c r="G323"/>
  <c r="F334"/>
  <c r="G136" i="69"/>
  <c r="G142"/>
  <c r="G240"/>
  <c r="F323"/>
  <c r="G323"/>
  <c r="F317" i="70"/>
  <c r="G317"/>
  <c r="G345"/>
  <c r="G259" i="82"/>
  <c r="F287"/>
  <c r="F294"/>
  <c r="G294"/>
  <c r="G327"/>
  <c r="G345"/>
  <c r="G142" i="72"/>
  <c r="F287"/>
  <c r="G345"/>
  <c r="F136" i="74"/>
  <c r="F327"/>
  <c r="AC287" i="73"/>
  <c r="X287"/>
  <c r="R287"/>
  <c r="F147" i="44"/>
  <c r="F259"/>
  <c r="F271"/>
  <c r="F345" i="45"/>
  <c r="J345" i="73"/>
  <c r="G104" i="46"/>
  <c r="G345" i="47"/>
  <c r="G337" i="79"/>
  <c r="N345" i="73"/>
  <c r="F142" i="49"/>
  <c r="G142"/>
  <c r="E176"/>
  <c r="G177"/>
  <c r="F227"/>
  <c r="G227"/>
  <c r="F287"/>
  <c r="F294"/>
  <c r="G294"/>
  <c r="O345" i="73"/>
  <c r="G142" i="50"/>
  <c r="Q345" i="73"/>
  <c r="G44" i="52"/>
  <c r="G142"/>
  <c r="E176"/>
  <c r="G176"/>
  <c r="G177"/>
  <c r="R345" i="73"/>
  <c r="S142"/>
  <c r="G259" i="53"/>
  <c r="F323"/>
  <c r="G323"/>
  <c r="G334"/>
  <c r="G345"/>
  <c r="G65" i="54"/>
  <c r="F136"/>
  <c r="G136"/>
  <c r="G142"/>
  <c r="F147"/>
  <c r="G147"/>
  <c r="F323"/>
  <c r="G323"/>
  <c r="G334"/>
  <c r="T345" i="73"/>
  <c r="U142"/>
  <c r="G259" i="55"/>
  <c r="G345"/>
  <c r="V142" i="73"/>
  <c r="E201" i="56"/>
  <c r="G214"/>
  <c r="G240"/>
  <c r="F287"/>
  <c r="F294"/>
  <c r="G294"/>
  <c r="G334"/>
  <c r="G345"/>
  <c r="G259" i="57"/>
  <c r="W345" i="73"/>
  <c r="F147" i="59"/>
  <c r="G147"/>
  <c r="G259"/>
  <c r="G345"/>
  <c r="Y142" i="73"/>
  <c r="G334" i="60"/>
  <c r="G337"/>
  <c r="G345"/>
  <c r="Z345" i="73"/>
  <c r="G142" i="61"/>
  <c r="E176"/>
  <c r="G177"/>
  <c r="G334"/>
  <c r="G345"/>
  <c r="F142" i="62"/>
  <c r="G240"/>
  <c r="G259"/>
  <c r="F317"/>
  <c r="G317"/>
  <c r="G142" i="63"/>
  <c r="G240"/>
  <c r="F327"/>
  <c r="G327"/>
  <c r="G337"/>
  <c r="AD60" i="73"/>
  <c r="AD66"/>
  <c r="AD70"/>
  <c r="AD72"/>
  <c r="AD76"/>
  <c r="AD78"/>
  <c r="AD80"/>
  <c r="G82" i="64"/>
  <c r="G84"/>
  <c r="G93"/>
  <c r="AD97" i="73"/>
  <c r="AD99"/>
  <c r="AD101"/>
  <c r="G114" i="64"/>
  <c r="AD142" i="73"/>
  <c r="G153" i="64"/>
  <c r="G323"/>
  <c r="G334"/>
  <c r="G337"/>
  <c r="G352"/>
  <c r="F23" i="65"/>
  <c r="G26"/>
  <c r="AE28" i="73"/>
  <c r="AE32"/>
  <c r="AE34"/>
  <c r="AE36"/>
  <c r="AE56"/>
  <c r="AE65"/>
  <c r="AE83"/>
  <c r="AE85"/>
  <c r="AE86"/>
  <c r="F88" i="65"/>
  <c r="AE88" i="73"/>
  <c r="AE91"/>
  <c r="G114" i="65"/>
  <c r="E176"/>
  <c r="G132" i="66"/>
  <c r="G142"/>
  <c r="G153"/>
  <c r="E176"/>
  <c r="G177"/>
  <c r="G337"/>
  <c r="AF345" i="73"/>
  <c r="G352" i="66"/>
  <c r="AG9" i="73"/>
  <c r="AG15"/>
  <c r="AG17"/>
  <c r="AG19"/>
  <c r="AG21"/>
  <c r="AG41"/>
  <c r="AG43"/>
  <c r="AG45"/>
  <c r="AG47"/>
  <c r="AG49"/>
  <c r="AG53"/>
  <c r="AG55"/>
  <c r="AG70"/>
  <c r="AG77"/>
  <c r="AG79"/>
  <c r="AG83"/>
  <c r="AG86"/>
  <c r="F88" i="81"/>
  <c r="AG88" i="73"/>
  <c r="AG91"/>
  <c r="AG93"/>
  <c r="AG95"/>
  <c r="AG97"/>
  <c r="AG99"/>
  <c r="AG101"/>
  <c r="AG103"/>
  <c r="AG120"/>
  <c r="G132" i="81"/>
  <c r="AG142" i="73"/>
  <c r="F153" i="81"/>
  <c r="AG153" i="73"/>
  <c r="G317" i="81"/>
  <c r="G323"/>
  <c r="G345"/>
  <c r="G240" i="67"/>
  <c r="G317"/>
  <c r="G42" i="68"/>
  <c r="G240"/>
  <c r="G345"/>
  <c r="F352"/>
  <c r="G352"/>
  <c r="E88" i="73"/>
  <c r="AJ136"/>
  <c r="AJ142"/>
  <c r="G259" i="69"/>
  <c r="G345"/>
  <c r="E175" i="70"/>
  <c r="G175"/>
  <c r="G176"/>
  <c r="AK345" i="73"/>
  <c r="AL345"/>
  <c r="F132" i="72"/>
  <c r="G132"/>
  <c r="AM142" i="73"/>
  <c r="F153" i="72"/>
  <c r="G153"/>
  <c r="G259"/>
  <c r="F317"/>
  <c r="G317"/>
  <c r="AM345" i="73"/>
  <c r="G103" i="74"/>
  <c r="F142"/>
  <c r="F345"/>
  <c r="H345" i="73"/>
  <c r="AJ287"/>
  <c r="AB287"/>
  <c r="Y287"/>
  <c r="S287"/>
  <c r="N287"/>
  <c r="G54" i="82"/>
  <c r="F23" i="48"/>
  <c r="F39" i="51"/>
  <c r="G26"/>
  <c r="F57"/>
  <c r="F11" i="62"/>
  <c r="F23"/>
  <c r="F305" i="73"/>
  <c r="G305"/>
  <c r="AF34"/>
  <c r="AF60"/>
  <c r="AF82"/>
  <c r="F88" i="66"/>
  <c r="AF95" i="73"/>
  <c r="AF106"/>
  <c r="AF121"/>
  <c r="AF70"/>
  <c r="AF76"/>
  <c r="AF87"/>
  <c r="AF15"/>
  <c r="AF21"/>
  <c r="AF26"/>
  <c r="AF32"/>
  <c r="AF38"/>
  <c r="AF86"/>
  <c r="AF104"/>
  <c r="AF110"/>
  <c r="AF56"/>
  <c r="AF80"/>
  <c r="AF85"/>
  <c r="AF103"/>
  <c r="AF124"/>
  <c r="F11" i="66"/>
  <c r="AF30" i="73"/>
  <c r="G84" i="66"/>
  <c r="AF97" i="73"/>
  <c r="AF108"/>
  <c r="AF123"/>
  <c r="AF72"/>
  <c r="AF78"/>
  <c r="AF83"/>
  <c r="AF90"/>
  <c r="G114" i="66"/>
  <c r="AF54" i="73"/>
  <c r="AF52"/>
  <c r="F39" i="66"/>
  <c r="AF44" i="73"/>
  <c r="F23" i="57"/>
  <c r="F23" i="46"/>
  <c r="G161"/>
  <c r="F23" i="50"/>
  <c r="G48"/>
  <c r="G19" i="68"/>
  <c r="G14" i="63"/>
  <c r="G34"/>
  <c r="F57"/>
  <c r="G34" i="47"/>
  <c r="G34" i="49"/>
  <c r="F23" i="55"/>
  <c r="G119" i="52"/>
  <c r="G30" i="82"/>
  <c r="G101"/>
  <c r="F23" i="64"/>
  <c r="G20" i="69"/>
  <c r="W113" i="73"/>
  <c r="W109"/>
  <c r="W13"/>
  <c r="F11" i="57"/>
  <c r="W40" i="73"/>
  <c r="F39" i="57"/>
  <c r="W89" i="73"/>
  <c r="F88" i="57"/>
  <c r="K58" i="73"/>
  <c r="F57" i="46"/>
  <c r="G219"/>
  <c r="F11"/>
  <c r="K40" i="73"/>
  <c r="G58" i="46"/>
  <c r="G89"/>
  <c r="AM40" i="73"/>
  <c r="F39" i="72"/>
  <c r="AM39" i="73"/>
  <c r="AM13"/>
  <c r="F11" i="72"/>
  <c r="AM58" i="73"/>
  <c r="F57" i="72"/>
  <c r="AM57" i="73"/>
  <c r="G90" i="72"/>
  <c r="AG40" i="73"/>
  <c r="F39" i="81"/>
  <c r="AG39" i="73"/>
  <c r="AG52"/>
  <c r="G52" i="81"/>
  <c r="AG13" i="73"/>
  <c r="F11" i="81"/>
  <c r="F23"/>
  <c r="AG57" i="73"/>
  <c r="G12" i="48"/>
  <c r="F11"/>
  <c r="M40" i="73"/>
  <c r="F39" i="48"/>
  <c r="F10"/>
  <c r="G10"/>
  <c r="M58" i="73"/>
  <c r="F57" i="48"/>
  <c r="M89" i="73"/>
  <c r="F88" i="48"/>
  <c r="M88" i="73"/>
  <c r="G12" i="45"/>
  <c r="F11"/>
  <c r="J126" i="73"/>
  <c r="F126" s="1"/>
  <c r="G126" i="45"/>
  <c r="J128" i="73"/>
  <c r="G128" i="45"/>
  <c r="J130" i="73"/>
  <c r="G130" i="45"/>
  <c r="J40" i="73"/>
  <c r="F39" i="45"/>
  <c r="J39" i="73"/>
  <c r="J58"/>
  <c r="F57" i="45"/>
  <c r="J129" i="73"/>
  <c r="G129" i="45"/>
  <c r="J291" i="73"/>
  <c r="G291" i="45"/>
  <c r="G104" i="65"/>
  <c r="F142"/>
  <c r="F317"/>
  <c r="G58"/>
  <c r="F57"/>
  <c r="F334"/>
  <c r="AE334" i="73"/>
  <c r="G337" i="65"/>
  <c r="G12" i="69"/>
  <c r="F11"/>
  <c r="G93"/>
  <c r="G40"/>
  <c r="F39"/>
  <c r="AJ58" i="73"/>
  <c r="F57" i="69"/>
  <c r="F11" i="56"/>
  <c r="F23"/>
  <c r="V23" i="73"/>
  <c r="V40"/>
  <c r="F39" i="56"/>
  <c r="V39" i="73"/>
  <c r="V58"/>
  <c r="F57" i="56"/>
  <c r="V91" i="73"/>
  <c r="F88" i="56"/>
  <c r="G24" i="67"/>
  <c r="F23"/>
  <c r="G36"/>
  <c r="AH40" i="73"/>
  <c r="F39" i="67"/>
  <c r="AH89" i="73"/>
  <c r="F88" i="67"/>
  <c r="U41" i="73"/>
  <c r="F39" i="55"/>
  <c r="U39" i="73"/>
  <c r="G47" i="55"/>
  <c r="U58" i="73"/>
  <c r="F57" i="55"/>
  <c r="G70"/>
  <c r="U91" i="73"/>
  <c r="F88" i="55"/>
  <c r="G12" i="61"/>
  <c r="F11"/>
  <c r="AA24" i="73"/>
  <c r="F23" i="61"/>
  <c r="F39"/>
  <c r="AA89" i="73"/>
  <c r="F88" i="61"/>
  <c r="AA58" i="73"/>
  <c r="F57" i="61"/>
  <c r="Y40" i="73"/>
  <c r="F39" i="60"/>
  <c r="Y39" i="73"/>
  <c r="Y58"/>
  <c r="F57" i="60"/>
  <c r="Y91" i="73"/>
  <c r="F88" i="60"/>
  <c r="F11" i="63"/>
  <c r="G26"/>
  <c r="AC24" i="73"/>
  <c r="F23" i="63"/>
  <c r="AC89" i="73"/>
  <c r="F88" i="63"/>
  <c r="F11" i="49"/>
  <c r="O24" i="73"/>
  <c r="F23" i="49"/>
  <c r="O40" i="73"/>
  <c r="F39" i="49"/>
  <c r="O58" i="73"/>
  <c r="F57" i="49"/>
  <c r="O89" i="73"/>
  <c r="F88" i="49"/>
  <c r="G12" i="68"/>
  <c r="F11"/>
  <c r="F23"/>
  <c r="AI40" i="73"/>
  <c r="F39" i="68"/>
  <c r="AI89" i="73"/>
  <c r="F88" i="68"/>
  <c r="G12" i="51"/>
  <c r="F11"/>
  <c r="Q24" i="73"/>
  <c r="F23" i="51"/>
  <c r="F88"/>
  <c r="G12" i="53"/>
  <c r="F11"/>
  <c r="G11"/>
  <c r="S89" i="73"/>
  <c r="F88" i="53"/>
  <c r="S88" i="73"/>
  <c r="F306"/>
  <c r="G306"/>
  <c r="F11" i="59"/>
  <c r="F23"/>
  <c r="G36"/>
  <c r="X89" i="73"/>
  <c r="F88" i="59"/>
  <c r="X58" i="73"/>
  <c r="F57" i="59"/>
  <c r="G85"/>
  <c r="G87"/>
  <c r="G97"/>
  <c r="AL12" i="73"/>
  <c r="F11" i="82"/>
  <c r="F23"/>
  <c r="AL40" i="73"/>
  <c r="F39" i="82"/>
  <c r="AL58" i="73"/>
  <c r="F57" i="82"/>
  <c r="AL57" i="73"/>
  <c r="AL8" s="1"/>
  <c r="AL6" s="1"/>
  <c r="AF109"/>
  <c r="F23" i="66"/>
  <c r="G52"/>
  <c r="G70"/>
  <c r="F11" i="50"/>
  <c r="P58" i="73"/>
  <c r="F57" i="50"/>
  <c r="P89" i="73"/>
  <c r="F88" i="50"/>
  <c r="Z12" i="73"/>
  <c r="Z11" s="1"/>
  <c r="Z10" s="1"/>
  <c r="Z8" s="1"/>
  <c r="Z6" s="1"/>
  <c r="F11" i="58"/>
  <c r="Z40" i="73"/>
  <c r="F39" i="58"/>
  <c r="Z279" i="73"/>
  <c r="G279" i="58"/>
  <c r="Z282" i="73"/>
  <c r="G282" i="58"/>
  <c r="Z284" i="73"/>
  <c r="G284" i="58"/>
  <c r="Z286" i="73"/>
  <c r="G286" i="58"/>
  <c r="Z291" i="73"/>
  <c r="G291" i="58"/>
  <c r="Z58" i="73"/>
  <c r="F57" i="58"/>
  <c r="Z89" i="73"/>
  <c r="F88" i="58"/>
  <c r="Z278" i="73"/>
  <c r="G278" i="58"/>
  <c r="Z280" i="73"/>
  <c r="G280" i="58"/>
  <c r="Z283" i="73"/>
  <c r="G283" i="58"/>
  <c r="Z285" i="73"/>
  <c r="G285" i="58"/>
  <c r="T40" i="73"/>
  <c r="F39" i="54"/>
  <c r="T58" i="73"/>
  <c r="F57" i="54"/>
  <c r="T89" i="73"/>
  <c r="F88" i="54"/>
  <c r="AB89" i="73"/>
  <c r="F88" i="62"/>
  <c r="AB40" i="73"/>
  <c r="F39" i="62"/>
  <c r="AB39" i="73"/>
  <c r="AB58"/>
  <c r="F57" i="62"/>
  <c r="AF58" i="73"/>
  <c r="F57" i="66"/>
  <c r="G21"/>
  <c r="F11" i="64"/>
  <c r="G48"/>
  <c r="AD58" i="73"/>
  <c r="F57" i="64"/>
  <c r="AD89" i="73"/>
  <c r="F88" i="64"/>
  <c r="AD40" i="73"/>
  <c r="F39" i="64"/>
  <c r="AD39" i="73"/>
  <c r="G12" i="47"/>
  <c r="F11"/>
  <c r="L24" i="73"/>
  <c r="F23" i="47"/>
  <c r="G26"/>
  <c r="G44"/>
  <c r="L89" i="73"/>
  <c r="F88" i="47"/>
  <c r="G12" i="70"/>
  <c r="F11"/>
  <c r="G24"/>
  <c r="F23"/>
  <c r="F39"/>
  <c r="AK89" i="73"/>
  <c r="F88" i="70"/>
  <c r="N12" i="73"/>
  <c r="N11" s="1"/>
  <c r="F11" i="79"/>
  <c r="G11"/>
  <c r="F23"/>
  <c r="N23" i="73"/>
  <c r="N40"/>
  <c r="F39" i="79"/>
  <c r="N39" i="73"/>
  <c r="N58"/>
  <c r="F57" i="79"/>
  <c r="G73"/>
  <c r="G96"/>
  <c r="R24" i="73"/>
  <c r="F23" i="52"/>
  <c r="R58" i="73"/>
  <c r="F57" i="52"/>
  <c r="R57" i="73"/>
  <c r="R89"/>
  <c r="F88" i="52"/>
  <c r="R88" i="73"/>
  <c r="G106" i="52"/>
  <c r="F11"/>
  <c r="G34"/>
  <c r="R40" i="73"/>
  <c r="F39" i="52"/>
  <c r="R39" i="73"/>
  <c r="E176" i="71"/>
  <c r="G177"/>
  <c r="G334"/>
  <c r="G345"/>
  <c r="F23"/>
  <c r="G100"/>
  <c r="F132"/>
  <c r="G132"/>
  <c r="F159"/>
  <c r="G159"/>
  <c r="F227"/>
  <c r="G227"/>
  <c r="F240"/>
  <c r="G240"/>
  <c r="F259"/>
  <c r="G259"/>
  <c r="F287"/>
  <c r="F317"/>
  <c r="G317"/>
  <c r="AN334" i="73"/>
  <c r="F337" i="71"/>
  <c r="G337"/>
  <c r="AN345" i="73"/>
  <c r="F352" i="71"/>
  <c r="G352"/>
  <c r="AN58" i="73"/>
  <c r="F57" i="71"/>
  <c r="F310" i="73"/>
  <c r="G310" s="1"/>
  <c r="F304"/>
  <c r="G304" s="1"/>
  <c r="G302"/>
  <c r="F11" i="71"/>
  <c r="AN52" i="73"/>
  <c r="F39" i="71"/>
  <c r="F311" i="73"/>
  <c r="G311" s="1"/>
  <c r="F309"/>
  <c r="G309" s="1"/>
  <c r="F307"/>
  <c r="G307" s="1"/>
  <c r="G103" i="49"/>
  <c r="F287" i="51"/>
  <c r="F287" i="61"/>
  <c r="F287" i="64"/>
  <c r="F287" i="65"/>
  <c r="F287" i="66"/>
  <c r="F287" i="81"/>
  <c r="F287" i="67"/>
  <c r="F287" i="68"/>
  <c r="F287" i="70"/>
  <c r="Z281" i="73"/>
  <c r="G281" i="58"/>
  <c r="G281" i="48"/>
  <c r="F64" i="73"/>
  <c r="G64"/>
  <c r="F63"/>
  <c r="G63"/>
  <c r="G13" i="56"/>
  <c r="V89" i="73"/>
  <c r="G117" i="56"/>
  <c r="G34" i="51"/>
  <c r="Q89" i="73"/>
  <c r="G108" i="51"/>
  <c r="K126" i="73"/>
  <c r="G126" i="46"/>
  <c r="K128" i="73"/>
  <c r="G128" i="46"/>
  <c r="K130" i="73"/>
  <c r="G130" i="46"/>
  <c r="K279" i="73"/>
  <c r="G279" i="46"/>
  <c r="K282" i="73"/>
  <c r="G282" i="46"/>
  <c r="K284" i="73"/>
  <c r="G284" i="46"/>
  <c r="K286" i="73"/>
  <c r="G286" i="46"/>
  <c r="K291" i="73"/>
  <c r="G291" i="46"/>
  <c r="G42"/>
  <c r="K52" i="73"/>
  <c r="G52" i="46"/>
  <c r="K89" i="73"/>
  <c r="G113" i="46"/>
  <c r="K129" i="73"/>
  <c r="G129" i="46"/>
  <c r="G171"/>
  <c r="K278" i="73"/>
  <c r="G278" i="46"/>
  <c r="K280" i="73"/>
  <c r="G280" i="46"/>
  <c r="G281"/>
  <c r="K283" i="73"/>
  <c r="G283" i="46"/>
  <c r="K285" i="73"/>
  <c r="G285" i="46"/>
  <c r="K292" i="73"/>
  <c r="G292" i="46"/>
  <c r="W97" i="73"/>
  <c r="I89"/>
  <c r="F352" i="74"/>
  <c r="F189"/>
  <c r="J89" i="73"/>
  <c r="G113" i="81"/>
  <c r="G40" i="79"/>
  <c r="G79"/>
  <c r="N89" i="73"/>
  <c r="N129"/>
  <c r="G129" i="79"/>
  <c r="G155"/>
  <c r="G263"/>
  <c r="G15"/>
  <c r="G48"/>
  <c r="G61"/>
  <c r="N126" i="73"/>
  <c r="G126" i="79"/>
  <c r="N128" i="73"/>
  <c r="G128" i="79"/>
  <c r="N130" i="73"/>
  <c r="G130" i="79"/>
  <c r="G268"/>
  <c r="F68" i="74"/>
  <c r="G42" i="65"/>
  <c r="G18" i="53"/>
  <c r="G122"/>
  <c r="G52"/>
  <c r="G69"/>
  <c r="G79"/>
  <c r="G112"/>
  <c r="G73" i="58"/>
  <c r="G122"/>
  <c r="G100"/>
  <c r="G92"/>
  <c r="G112"/>
  <c r="G319"/>
  <c r="G81"/>
  <c r="G155"/>
  <c r="G119" i="71"/>
  <c r="G97" i="68"/>
  <c r="G119"/>
  <c r="G26" i="52"/>
  <c r="G54" i="72"/>
  <c r="G15" i="60"/>
  <c r="G77"/>
  <c r="G89"/>
  <c r="G101"/>
  <c r="G101" i="69"/>
  <c r="G11"/>
  <c r="G62"/>
  <c r="G65"/>
  <c r="G70"/>
  <c r="G101" i="63"/>
  <c r="G113"/>
  <c r="G11" i="72"/>
  <c r="G73"/>
  <c r="G112"/>
  <c r="G101" i="48"/>
  <c r="G122"/>
  <c r="M126" i="73"/>
  <c r="G126" i="48"/>
  <c r="M128" i="73"/>
  <c r="G128" i="48"/>
  <c r="M130" i="73"/>
  <c r="G130" i="48"/>
  <c r="M279" i="73"/>
  <c r="G279" i="48"/>
  <c r="M282" i="73"/>
  <c r="G282" i="48"/>
  <c r="M284" i="73"/>
  <c r="G284" i="48"/>
  <c r="M286" i="73"/>
  <c r="G286" i="48"/>
  <c r="M291" i="73"/>
  <c r="G291" i="48"/>
  <c r="M129" i="73"/>
  <c r="G129" i="48"/>
  <c r="M278" i="73"/>
  <c r="G278" i="48"/>
  <c r="M280" i="73"/>
  <c r="G280" i="48"/>
  <c r="M283" i="73"/>
  <c r="G283" i="48"/>
  <c r="M285" i="73"/>
  <c r="G285" i="48"/>
  <c r="M292" i="73"/>
  <c r="G292" i="48"/>
  <c r="G39" i="56"/>
  <c r="G81"/>
  <c r="G112"/>
  <c r="G113"/>
  <c r="G70" i="64"/>
  <c r="G113"/>
  <c r="G28" i="59"/>
  <c r="L124" i="73"/>
  <c r="G124" i="47"/>
  <c r="L126" i="73"/>
  <c r="G126" i="47"/>
  <c r="L128" i="73"/>
  <c r="G128" i="47"/>
  <c r="L130" i="73"/>
  <c r="G130" i="47"/>
  <c r="L136" i="73"/>
  <c r="G136" i="47"/>
  <c r="L161" i="73"/>
  <c r="G161" i="47"/>
  <c r="L163" i="73"/>
  <c r="G163" i="47"/>
  <c r="L168" i="73"/>
  <c r="G168" i="47"/>
  <c r="L188" i="73"/>
  <c r="G188" i="47"/>
  <c r="L197" i="73"/>
  <c r="G197" i="47"/>
  <c r="L199" i="73"/>
  <c r="G199" i="47"/>
  <c r="L201" i="73"/>
  <c r="L202"/>
  <c r="G202" i="47"/>
  <c r="L204" i="73"/>
  <c r="G204" i="47"/>
  <c r="L206" i="73"/>
  <c r="G206" i="47"/>
  <c r="L208" i="73"/>
  <c r="G208" i="47"/>
  <c r="L210" i="73"/>
  <c r="G210" i="47"/>
  <c r="L212" i="73"/>
  <c r="G212" i="47"/>
  <c r="L229" i="73"/>
  <c r="G229" i="47"/>
  <c r="L231" i="73"/>
  <c r="G231" i="47"/>
  <c r="L235" i="73"/>
  <c r="G235" i="47"/>
  <c r="L237" i="73"/>
  <c r="G237" i="47"/>
  <c r="L239" i="73"/>
  <c r="G239" i="47"/>
  <c r="L243" i="73"/>
  <c r="G243" i="47"/>
  <c r="L254" i="73"/>
  <c r="G254" i="47"/>
  <c r="L278" i="73"/>
  <c r="G278" i="47"/>
  <c r="L280" i="73"/>
  <c r="G280" i="47"/>
  <c r="L281" i="73"/>
  <c r="G281" i="47"/>
  <c r="L283" i="73"/>
  <c r="G283" i="47"/>
  <c r="L285" i="73"/>
  <c r="G285" i="47"/>
  <c r="L291" i="73"/>
  <c r="G291" i="47"/>
  <c r="F294"/>
  <c r="G294"/>
  <c r="G295"/>
  <c r="F314"/>
  <c r="G315"/>
  <c r="L319" i="73"/>
  <c r="G319" i="47"/>
  <c r="L321" i="73"/>
  <c r="G321" i="47"/>
  <c r="L328" i="73"/>
  <c r="G328" i="47"/>
  <c r="L330" i="73"/>
  <c r="G330" i="47"/>
  <c r="L332" i="73"/>
  <c r="G332" i="47"/>
  <c r="G87"/>
  <c r="G116"/>
  <c r="G119"/>
  <c r="L121" i="73"/>
  <c r="G121" i="47"/>
  <c r="L123" i="73"/>
  <c r="G123" i="47"/>
  <c r="L129" i="73"/>
  <c r="G129" i="47"/>
  <c r="L137" i="73"/>
  <c r="G137" i="47"/>
  <c r="L139" i="73"/>
  <c r="G139" i="47"/>
  <c r="L141" i="73"/>
  <c r="G141" i="47"/>
  <c r="L145" i="73"/>
  <c r="G145" i="47"/>
  <c r="L148" i="73"/>
  <c r="G148" i="47"/>
  <c r="L150" i="73"/>
  <c r="G150" i="47"/>
  <c r="L152" i="73"/>
  <c r="G152" i="47"/>
  <c r="L154" i="73"/>
  <c r="G154" i="47"/>
  <c r="L156" i="73"/>
  <c r="G156" i="47"/>
  <c r="L158" i="73"/>
  <c r="G158" i="47"/>
  <c r="L167" i="73"/>
  <c r="G167" i="47"/>
  <c r="L171" i="73"/>
  <c r="G171" i="47"/>
  <c r="L173" i="73"/>
  <c r="G173" i="47"/>
  <c r="L191" i="73"/>
  <c r="G191" i="47"/>
  <c r="L193" i="73"/>
  <c r="G193" i="47"/>
  <c r="L220" i="73"/>
  <c r="G220" i="47"/>
  <c r="L226" i="73"/>
  <c r="G226" i="47"/>
  <c r="L261" i="73"/>
  <c r="G261" i="47"/>
  <c r="L263" i="73"/>
  <c r="G263" i="47"/>
  <c r="L266" i="73"/>
  <c r="G266" i="47"/>
  <c r="L268" i="73"/>
  <c r="G268" i="47"/>
  <c r="L270" i="73"/>
  <c r="G270" i="47"/>
  <c r="L279" i="73"/>
  <c r="G279" i="47"/>
  <c r="L282" i="73"/>
  <c r="G282" i="47"/>
  <c r="L284" i="73"/>
  <c r="G284" i="47"/>
  <c r="L286" i="73"/>
  <c r="G286" i="47"/>
  <c r="L290" i="73"/>
  <c r="G290" i="47"/>
  <c r="L292" i="73"/>
  <c r="G292" i="47"/>
  <c r="L296" i="73"/>
  <c r="G296" i="47"/>
  <c r="L325" i="73"/>
  <c r="G325" i="47"/>
  <c r="G334"/>
  <c r="L335" i="73"/>
  <c r="G335" i="47"/>
  <c r="G77" i="71"/>
  <c r="G15" i="62"/>
  <c r="G119"/>
  <c r="G41" i="55"/>
  <c r="G119"/>
  <c r="G15"/>
  <c r="G26" i="49"/>
  <c r="G44"/>
  <c r="G73" i="54"/>
  <c r="G81"/>
  <c r="G92"/>
  <c r="G119"/>
  <c r="G62"/>
  <c r="G112"/>
  <c r="G113"/>
  <c r="P88" i="73"/>
  <c r="G101" i="50"/>
  <c r="G113" i="70"/>
  <c r="F374" i="73"/>
  <c r="G374"/>
  <c r="F383"/>
  <c r="G383"/>
  <c r="F392"/>
  <c r="G392"/>
  <c r="F388"/>
  <c r="G388"/>
  <c r="F387"/>
  <c r="G387"/>
  <c r="F379"/>
  <c r="G379"/>
  <c r="F377"/>
  <c r="G377"/>
  <c r="F369"/>
  <c r="G369"/>
  <c r="F361"/>
  <c r="G361"/>
  <c r="F359"/>
  <c r="F386"/>
  <c r="G386" s="1"/>
  <c r="F378"/>
  <c r="G378" s="1"/>
  <c r="F370"/>
  <c r="G370" s="1"/>
  <c r="F368"/>
  <c r="F360"/>
  <c r="G360"/>
  <c r="F358"/>
  <c r="G119" i="82"/>
  <c r="G17"/>
  <c r="G142"/>
  <c r="G20" i="71"/>
  <c r="G44"/>
  <c r="G54"/>
  <c r="AN57" i="73"/>
  <c r="G58" i="71"/>
  <c r="G59"/>
  <c r="G60"/>
  <c r="G61"/>
  <c r="G62"/>
  <c r="G65"/>
  <c r="G73"/>
  <c r="G81"/>
  <c r="G96"/>
  <c r="G112"/>
  <c r="G116"/>
  <c r="G121"/>
  <c r="G16"/>
  <c r="G71"/>
  <c r="G20" i="72"/>
  <c r="G16"/>
  <c r="G40"/>
  <c r="G48"/>
  <c r="G60"/>
  <c r="G69"/>
  <c r="G81"/>
  <c r="G94"/>
  <c r="G102"/>
  <c r="G120"/>
  <c r="G145" i="82"/>
  <c r="G154"/>
  <c r="G38"/>
  <c r="G70"/>
  <c r="G93"/>
  <c r="G116"/>
  <c r="G156"/>
  <c r="G65" i="70"/>
  <c r="G89"/>
  <c r="E201"/>
  <c r="G201"/>
  <c r="G66"/>
  <c r="G85"/>
  <c r="G87"/>
  <c r="G91"/>
  <c r="G104"/>
  <c r="G116"/>
  <c r="AK136" i="73"/>
  <c r="G16" i="69"/>
  <c r="G41"/>
  <c r="G42"/>
  <c r="G43"/>
  <c r="G44"/>
  <c r="G45"/>
  <c r="G46"/>
  <c r="G47"/>
  <c r="G48"/>
  <c r="G49"/>
  <c r="G53"/>
  <c r="G54"/>
  <c r="G55"/>
  <c r="G58"/>
  <c r="G81"/>
  <c r="G89"/>
  <c r="G97"/>
  <c r="G113"/>
  <c r="G120"/>
  <c r="G58" i="68"/>
  <c r="G93"/>
  <c r="G112"/>
  <c r="G116"/>
  <c r="G121"/>
  <c r="G12" i="67"/>
  <c r="G28"/>
  <c r="G87"/>
  <c r="G110"/>
  <c r="G15" i="81"/>
  <c r="G77"/>
  <c r="F68" i="66"/>
  <c r="G106"/>
  <c r="AF136" i="73"/>
  <c r="G85" i="66"/>
  <c r="E201"/>
  <c r="G201"/>
  <c r="G32" i="65"/>
  <c r="G66"/>
  <c r="AE227" i="73"/>
  <c r="G110" i="65"/>
  <c r="AE136" i="73"/>
  <c r="G46" i="64"/>
  <c r="G58"/>
  <c r="G89"/>
  <c r="G101"/>
  <c r="G119"/>
  <c r="AD136" i="73"/>
  <c r="G53" i="63"/>
  <c r="G73"/>
  <c r="G85"/>
  <c r="G22"/>
  <c r="G87"/>
  <c r="G106"/>
  <c r="E201"/>
  <c r="G201"/>
  <c r="G19" i="62"/>
  <c r="G43"/>
  <c r="G53"/>
  <c r="G77"/>
  <c r="G89"/>
  <c r="G97"/>
  <c r="G113"/>
  <c r="G47"/>
  <c r="G61"/>
  <c r="G70"/>
  <c r="G93"/>
  <c r="G101"/>
  <c r="AB153" i="73"/>
  <c r="G38" i="61"/>
  <c r="F68"/>
  <c r="AA68" i="73"/>
  <c r="G13" i="61"/>
  <c r="G44"/>
  <c r="G12" i="58"/>
  <c r="G200"/>
  <c r="G202"/>
  <c r="G210"/>
  <c r="G261"/>
  <c r="G266"/>
  <c r="G270"/>
  <c r="G321"/>
  <c r="G22"/>
  <c r="G69"/>
  <c r="G79"/>
  <c r="Z88" i="73"/>
  <c r="G96" i="58"/>
  <c r="Z109" i="73"/>
  <c r="G117" i="58"/>
  <c r="G137"/>
  <c r="G142"/>
  <c r="G145"/>
  <c r="G157"/>
  <c r="G171"/>
  <c r="G206"/>
  <c r="G263"/>
  <c r="G268"/>
  <c r="G292"/>
  <c r="G97" i="60"/>
  <c r="G113"/>
  <c r="G19"/>
  <c r="G53"/>
  <c r="G72"/>
  <c r="G46" i="59"/>
  <c r="G66"/>
  <c r="G70"/>
  <c r="G89"/>
  <c r="G113"/>
  <c r="F68" i="57"/>
  <c r="E176"/>
  <c r="G104"/>
  <c r="G113"/>
  <c r="G19" i="56"/>
  <c r="G47"/>
  <c r="G59"/>
  <c r="G71"/>
  <c r="G72"/>
  <c r="G73"/>
  <c r="G90"/>
  <c r="G101"/>
  <c r="G122"/>
  <c r="G41"/>
  <c r="G53"/>
  <c r="G19" i="55"/>
  <c r="G99"/>
  <c r="G113"/>
  <c r="U132" i="73"/>
  <c r="G53" i="55"/>
  <c r="G14" i="54"/>
  <c r="G22"/>
  <c r="G46"/>
  <c r="G58"/>
  <c r="G71"/>
  <c r="G79"/>
  <c r="G96"/>
  <c r="G101"/>
  <c r="T109" i="73"/>
  <c r="G116" i="54"/>
  <c r="G121"/>
  <c r="G12"/>
  <c r="G18"/>
  <c r="G42"/>
  <c r="G52"/>
  <c r="T132" i="73"/>
  <c r="G22" i="53"/>
  <c r="G73"/>
  <c r="G81"/>
  <c r="S109" i="73"/>
  <c r="G117" i="53"/>
  <c r="S334" i="73"/>
  <c r="G54" i="52"/>
  <c r="G101"/>
  <c r="G66" i="51"/>
  <c r="G85"/>
  <c r="G87"/>
  <c r="G97"/>
  <c r="G119"/>
  <c r="G119" i="50"/>
  <c r="E201"/>
  <c r="G201"/>
  <c r="P380" i="73"/>
  <c r="G19" i="49"/>
  <c r="O380" i="73"/>
  <c r="G19" i="79"/>
  <c r="G44"/>
  <c r="G54"/>
  <c r="N57" i="73"/>
  <c r="G71" i="79"/>
  <c r="G92"/>
  <c r="G100"/>
  <c r="G112"/>
  <c r="G119"/>
  <c r="G138"/>
  <c r="F142"/>
  <c r="N142" i="73"/>
  <c r="G144" i="79"/>
  <c r="G157"/>
  <c r="G171"/>
  <c r="G198"/>
  <c r="G261"/>
  <c r="G266"/>
  <c r="G270"/>
  <c r="N334" i="73"/>
  <c r="G47" i="48"/>
  <c r="G62"/>
  <c r="G65"/>
  <c r="G70"/>
  <c r="G81"/>
  <c r="G89"/>
  <c r="G113"/>
  <c r="G117"/>
  <c r="F136"/>
  <c r="M136" i="73"/>
  <c r="G137" i="48"/>
  <c r="G156"/>
  <c r="G228"/>
  <c r="G260"/>
  <c r="G264"/>
  <c r="G269"/>
  <c r="G22"/>
  <c r="G43"/>
  <c r="G53"/>
  <c r="G58"/>
  <c r="G145"/>
  <c r="G154"/>
  <c r="G262"/>
  <c r="G267"/>
  <c r="G85" i="47"/>
  <c r="E201"/>
  <c r="G201"/>
  <c r="G95"/>
  <c r="G106"/>
  <c r="G156" i="46"/>
  <c r="G193"/>
  <c r="G197"/>
  <c r="G199"/>
  <c r="G212"/>
  <c r="E201"/>
  <c r="G275"/>
  <c r="G335"/>
  <c r="G70"/>
  <c r="G87"/>
  <c r="G97"/>
  <c r="F132"/>
  <c r="K132" i="73"/>
  <c r="F153" i="46"/>
  <c r="K153" i="73"/>
  <c r="G154" i="46"/>
  <c r="G326"/>
  <c r="G353"/>
  <c r="G357"/>
  <c r="G384"/>
  <c r="G383"/>
  <c r="G19" i="45"/>
  <c r="G53"/>
  <c r="G228"/>
  <c r="G43"/>
  <c r="G100"/>
  <c r="G155"/>
  <c r="G181"/>
  <c r="G292"/>
  <c r="G319"/>
  <c r="G331"/>
  <c r="G367"/>
  <c r="G67" i="74"/>
  <c r="G96"/>
  <c r="G104"/>
  <c r="G112"/>
  <c r="G298"/>
  <c r="G316"/>
  <c r="G393"/>
  <c r="G392"/>
  <c r="G73"/>
  <c r="G146"/>
  <c r="G155"/>
  <c r="G160"/>
  <c r="G166"/>
  <c r="G185"/>
  <c r="G190"/>
  <c r="G207"/>
  <c r="G220"/>
  <c r="G236"/>
  <c r="G262"/>
  <c r="G267"/>
  <c r="G276"/>
  <c r="G322"/>
  <c r="G324"/>
  <c r="G325"/>
  <c r="G326"/>
  <c r="G329"/>
  <c r="G336"/>
  <c r="G339"/>
  <c r="G346"/>
  <c r="G348"/>
  <c r="G356"/>
  <c r="G364"/>
  <c r="G375"/>
  <c r="G374"/>
  <c r="G376"/>
  <c r="G381"/>
  <c r="G391"/>
  <c r="G15" i="45"/>
  <c r="G47"/>
  <c r="G81"/>
  <c r="J88" i="73"/>
  <c r="G96" i="45"/>
  <c r="G112"/>
  <c r="G145"/>
  <c r="G157"/>
  <c r="G171"/>
  <c r="E176"/>
  <c r="E175"/>
  <c r="G185"/>
  <c r="G232"/>
  <c r="G321"/>
  <c r="G329"/>
  <c r="G336"/>
  <c r="G349"/>
  <c r="G382"/>
  <c r="G385"/>
  <c r="G14" i="71"/>
  <c r="G18"/>
  <c r="G22"/>
  <c r="G42"/>
  <c r="G46"/>
  <c r="G52"/>
  <c r="G69"/>
  <c r="G79"/>
  <c r="G90"/>
  <c r="G94"/>
  <c r="G98"/>
  <c r="G102"/>
  <c r="G14" i="72"/>
  <c r="G18"/>
  <c r="G22"/>
  <c r="G42"/>
  <c r="G46"/>
  <c r="G58"/>
  <c r="G62"/>
  <c r="G65"/>
  <c r="G71"/>
  <c r="G79"/>
  <c r="AM88" i="73"/>
  <c r="G92" i="72"/>
  <c r="G96"/>
  <c r="G100"/>
  <c r="AM109" i="73"/>
  <c r="G117" i="72"/>
  <c r="G122"/>
  <c r="G46" i="82"/>
  <c r="G72"/>
  <c r="G91"/>
  <c r="G99"/>
  <c r="G158"/>
  <c r="G170"/>
  <c r="G174"/>
  <c r="G15"/>
  <c r="G21"/>
  <c r="G28"/>
  <c r="G36"/>
  <c r="G40"/>
  <c r="G48"/>
  <c r="G141"/>
  <c r="G172"/>
  <c r="G26" i="70"/>
  <c r="G34"/>
  <c r="G70"/>
  <c r="G95"/>
  <c r="G99"/>
  <c r="G121"/>
  <c r="G36"/>
  <c r="G62"/>
  <c r="G14" i="69"/>
  <c r="G18"/>
  <c r="G22"/>
  <c r="G60"/>
  <c r="G72"/>
  <c r="G91"/>
  <c r="G95"/>
  <c r="G99"/>
  <c r="G117"/>
  <c r="G122"/>
  <c r="G27" i="68"/>
  <c r="G40"/>
  <c r="G48"/>
  <c r="G60"/>
  <c r="G72"/>
  <c r="G95"/>
  <c r="G72" i="67"/>
  <c r="G108"/>
  <c r="G14"/>
  <c r="G26"/>
  <c r="G34"/>
  <c r="G66"/>
  <c r="G97"/>
  <c r="G13" i="81"/>
  <c r="G21"/>
  <c r="G47"/>
  <c r="G59"/>
  <c r="G99"/>
  <c r="G45"/>
  <c r="G55"/>
  <c r="G61"/>
  <c r="G91"/>
  <c r="G95" i="66"/>
  <c r="G104"/>
  <c r="G32"/>
  <c r="G58"/>
  <c r="G97"/>
  <c r="G28" i="65"/>
  <c r="G36"/>
  <c r="G72"/>
  <c r="G99"/>
  <c r="G31" i="64"/>
  <c r="G40"/>
  <c r="G91"/>
  <c r="G97"/>
  <c r="G59" i="63"/>
  <c r="G93"/>
  <c r="G108"/>
  <c r="G116"/>
  <c r="G16"/>
  <c r="G24"/>
  <c r="G32"/>
  <c r="G95"/>
  <c r="G59" i="62"/>
  <c r="G72"/>
  <c r="G91"/>
  <c r="G95"/>
  <c r="G99"/>
  <c r="G121"/>
  <c r="G11"/>
  <c r="G13"/>
  <c r="G17"/>
  <c r="G21"/>
  <c r="G41"/>
  <c r="G45"/>
  <c r="G49"/>
  <c r="G55"/>
  <c r="G15" i="61"/>
  <c r="G28"/>
  <c r="G36"/>
  <c r="G42"/>
  <c r="G66"/>
  <c r="G108"/>
  <c r="G93"/>
  <c r="G16" i="58"/>
  <c r="G20"/>
  <c r="G40"/>
  <c r="G44"/>
  <c r="G48"/>
  <c r="G54"/>
  <c r="G60"/>
  <c r="G90"/>
  <c r="G94"/>
  <c r="G98"/>
  <c r="G102"/>
  <c r="G109"/>
  <c r="G120"/>
  <c r="G141"/>
  <c r="G187"/>
  <c r="G230"/>
  <c r="G236"/>
  <c r="G14"/>
  <c r="G18"/>
  <c r="G42"/>
  <c r="G46"/>
  <c r="G52"/>
  <c r="G58"/>
  <c r="G62"/>
  <c r="G65"/>
  <c r="G71"/>
  <c r="G139"/>
  <c r="G173"/>
  <c r="G198"/>
  <c r="G204"/>
  <c r="G208"/>
  <c r="G212"/>
  <c r="G228"/>
  <c r="G232"/>
  <c r="G238"/>
  <c r="G43" i="60"/>
  <c r="G47"/>
  <c r="G59"/>
  <c r="G93"/>
  <c r="G13"/>
  <c r="G17"/>
  <c r="G21"/>
  <c r="G41"/>
  <c r="G45"/>
  <c r="G49"/>
  <c r="G55"/>
  <c r="G61"/>
  <c r="G70"/>
  <c r="G91"/>
  <c r="G95"/>
  <c r="G99"/>
  <c r="W39" i="73"/>
  <c r="G44" i="57"/>
  <c r="G54"/>
  <c r="F57"/>
  <c r="W57" i="73"/>
  <c r="G62" i="57"/>
  <c r="G65"/>
  <c r="G13"/>
  <c r="G21"/>
  <c r="G99"/>
  <c r="G15" i="56"/>
  <c r="G120"/>
  <c r="G17"/>
  <c r="G21"/>
  <c r="G43"/>
  <c r="G49"/>
  <c r="V57" i="73"/>
  <c r="G61" i="56"/>
  <c r="G69"/>
  <c r="G79"/>
  <c r="V88" i="73"/>
  <c r="G92" i="56"/>
  <c r="G93"/>
  <c r="G94"/>
  <c r="G95"/>
  <c r="G96"/>
  <c r="G97"/>
  <c r="G98"/>
  <c r="G99"/>
  <c r="G100"/>
  <c r="G102"/>
  <c r="G109"/>
  <c r="G11" i="55"/>
  <c r="G13"/>
  <c r="G17"/>
  <c r="G21"/>
  <c r="G72"/>
  <c r="G77"/>
  <c r="G97"/>
  <c r="G116"/>
  <c r="G121"/>
  <c r="U23" i="73"/>
  <c r="G43" i="55"/>
  <c r="G49"/>
  <c r="U57" i="73"/>
  <c r="G58" i="55"/>
  <c r="G59"/>
  <c r="G60"/>
  <c r="G61"/>
  <c r="G62"/>
  <c r="G65"/>
  <c r="G16" i="54"/>
  <c r="G20"/>
  <c r="G40"/>
  <c r="G44"/>
  <c r="G48"/>
  <c r="G54"/>
  <c r="G60"/>
  <c r="G69"/>
  <c r="G90"/>
  <c r="G94"/>
  <c r="G98"/>
  <c r="G99"/>
  <c r="G100"/>
  <c r="G102"/>
  <c r="G14" i="53"/>
  <c r="G42"/>
  <c r="G46"/>
  <c r="G58"/>
  <c r="G62"/>
  <c r="G65"/>
  <c r="G71"/>
  <c r="G92"/>
  <c r="G96"/>
  <c r="G100"/>
  <c r="G16"/>
  <c r="G20"/>
  <c r="G40"/>
  <c r="G44"/>
  <c r="G48"/>
  <c r="G54"/>
  <c r="G60"/>
  <c r="G90"/>
  <c r="G94"/>
  <c r="G98"/>
  <c r="G102"/>
  <c r="G109"/>
  <c r="G120"/>
  <c r="G17" i="52"/>
  <c r="G62"/>
  <c r="G65"/>
  <c r="G66"/>
  <c r="G116"/>
  <c r="G95" i="51"/>
  <c r="G95" i="50"/>
  <c r="G72"/>
  <c r="G93"/>
  <c r="G54" i="49"/>
  <c r="G104"/>
  <c r="G108"/>
  <c r="G13"/>
  <c r="G21"/>
  <c r="G24"/>
  <c r="G32"/>
  <c r="G42"/>
  <c r="G58"/>
  <c r="G67"/>
  <c r="G106"/>
  <c r="G140" i="79"/>
  <c r="G204"/>
  <c r="G208"/>
  <c r="G212"/>
  <c r="G228"/>
  <c r="G232"/>
  <c r="G238"/>
  <c r="G13"/>
  <c r="G17"/>
  <c r="G21"/>
  <c r="G42"/>
  <c r="G46"/>
  <c r="G52"/>
  <c r="G59"/>
  <c r="G69"/>
  <c r="G77"/>
  <c r="G90"/>
  <c r="G94"/>
  <c r="G98"/>
  <c r="G102"/>
  <c r="G116"/>
  <c r="G121"/>
  <c r="G173"/>
  <c r="G187"/>
  <c r="G200"/>
  <c r="G202"/>
  <c r="G206"/>
  <c r="G210"/>
  <c r="G230"/>
  <c r="G236"/>
  <c r="G14" i="48"/>
  <c r="G18"/>
  <c r="G60"/>
  <c r="G72"/>
  <c r="G93"/>
  <c r="G97"/>
  <c r="G120"/>
  <c r="G141"/>
  <c r="G172"/>
  <c r="G187"/>
  <c r="G197"/>
  <c r="G199"/>
  <c r="G203"/>
  <c r="G207"/>
  <c r="G211"/>
  <c r="G232"/>
  <c r="G238"/>
  <c r="G16"/>
  <c r="G20"/>
  <c r="G45"/>
  <c r="G49"/>
  <c r="G55"/>
  <c r="G91"/>
  <c r="G95"/>
  <c r="G99"/>
  <c r="G139"/>
  <c r="G158"/>
  <c r="G170"/>
  <c r="G174"/>
  <c r="G205"/>
  <c r="G209"/>
  <c r="G213"/>
  <c r="G230"/>
  <c r="G236"/>
  <c r="G24" i="47"/>
  <c r="G32"/>
  <c r="G93"/>
  <c r="G60"/>
  <c r="G13" i="45"/>
  <c r="G17"/>
  <c r="G21"/>
  <c r="G41"/>
  <c r="G45"/>
  <c r="G49"/>
  <c r="G55"/>
  <c r="G61"/>
  <c r="G70"/>
  <c r="G90"/>
  <c r="G94"/>
  <c r="G98"/>
  <c r="G102"/>
  <c r="G109"/>
  <c r="G213"/>
  <c r="G230"/>
  <c r="G236"/>
  <c r="G59"/>
  <c r="G72"/>
  <c r="G173"/>
  <c r="G183"/>
  <c r="G187"/>
  <c r="G238"/>
  <c r="G69" i="74"/>
  <c r="G94"/>
  <c r="G102"/>
  <c r="G124"/>
  <c r="G134"/>
  <c r="G140"/>
  <c r="G149"/>
  <c r="G164"/>
  <c r="G230"/>
  <c r="G238"/>
  <c r="G241"/>
  <c r="G245"/>
  <c r="G254"/>
  <c r="G31"/>
  <c r="G37"/>
  <c r="G106"/>
  <c r="G120"/>
  <c r="G168"/>
  <c r="G183"/>
  <c r="G187"/>
  <c r="G205"/>
  <c r="G209"/>
  <c r="G218"/>
  <c r="G222"/>
  <c r="G228"/>
  <c r="G243"/>
  <c r="G252"/>
  <c r="G258"/>
  <c r="G15" i="46"/>
  <c r="G40"/>
  <c r="G48"/>
  <c r="G141"/>
  <c r="G158"/>
  <c r="G204"/>
  <c r="G231"/>
  <c r="G17"/>
  <c r="G60"/>
  <c r="G72"/>
  <c r="G91"/>
  <c r="G99"/>
  <c r="G121"/>
  <c r="G139"/>
  <c r="G173"/>
  <c r="G217"/>
  <c r="G225"/>
  <c r="G235"/>
  <c r="G244"/>
  <c r="G255"/>
  <c r="E176"/>
  <c r="E175"/>
  <c r="H176" i="73"/>
  <c r="E201" i="65"/>
  <c r="G201"/>
  <c r="E201" i="62"/>
  <c r="G201"/>
  <c r="E201" i="61"/>
  <c r="G201"/>
  <c r="E201" i="58"/>
  <c r="E201" i="60"/>
  <c r="G201"/>
  <c r="E201" i="55"/>
  <c r="G201"/>
  <c r="E201" i="54"/>
  <c r="G201"/>
  <c r="E201" i="53"/>
  <c r="G201"/>
  <c r="E201" i="52"/>
  <c r="G201"/>
  <c r="E201" i="49"/>
  <c r="G201"/>
  <c r="E176" i="51"/>
  <c r="G68" i="47"/>
  <c r="L68" i="73"/>
  <c r="O169"/>
  <c r="G23" i="45"/>
  <c r="J23" i="73"/>
  <c r="G380" i="44"/>
  <c r="I380" i="73"/>
  <c r="L294"/>
  <c r="O294"/>
  <c r="P323"/>
  <c r="S323"/>
  <c r="G98" i="44"/>
  <c r="I98" i="73"/>
  <c r="G160" i="45"/>
  <c r="J160" i="73"/>
  <c r="G97" i="44"/>
  <c r="I97" i="73"/>
  <c r="G376" i="44"/>
  <c r="I376" i="73"/>
  <c r="G382" i="44"/>
  <c r="I382" i="73"/>
  <c r="I393"/>
  <c r="G14" i="45"/>
  <c r="G18"/>
  <c r="G20"/>
  <c r="G33"/>
  <c r="J33" i="73"/>
  <c r="G60" i="45"/>
  <c r="G65"/>
  <c r="G99" i="44"/>
  <c r="I99" i="73"/>
  <c r="G95" i="44"/>
  <c r="I95" i="73"/>
  <c r="G91" i="44"/>
  <c r="I91" i="73"/>
  <c r="G384" i="44"/>
  <c r="G383"/>
  <c r="I384" i="73"/>
  <c r="G391" i="44"/>
  <c r="I391" i="73"/>
  <c r="G27" i="45"/>
  <c r="J27" i="73"/>
  <c r="G31" i="45"/>
  <c r="J31" i="73"/>
  <c r="G35" i="45"/>
  <c r="J35" i="73"/>
  <c r="J57"/>
  <c r="G67" i="45"/>
  <c r="J67" i="73"/>
  <c r="J78"/>
  <c r="G78" i="45"/>
  <c r="G104"/>
  <c r="J104" i="73"/>
  <c r="G108" i="45"/>
  <c r="J108" i="73"/>
  <c r="G117" i="45"/>
  <c r="G120"/>
  <c r="G122"/>
  <c r="G134"/>
  <c r="J134" i="73"/>
  <c r="F136" i="45"/>
  <c r="J136" i="73"/>
  <c r="G137" i="45"/>
  <c r="G139"/>
  <c r="G141"/>
  <c r="G148"/>
  <c r="J148" i="73"/>
  <c r="G152" i="45"/>
  <c r="J152" i="73"/>
  <c r="G163" i="45"/>
  <c r="J163" i="73"/>
  <c r="G168" i="45"/>
  <c r="J168" i="73"/>
  <c r="G179" i="45"/>
  <c r="G193"/>
  <c r="J193" i="73"/>
  <c r="G197" i="45"/>
  <c r="G199"/>
  <c r="E201"/>
  <c r="G201"/>
  <c r="G203"/>
  <c r="G205"/>
  <c r="G207"/>
  <c r="G209"/>
  <c r="G211"/>
  <c r="G216"/>
  <c r="J216" i="73"/>
  <c r="G220" i="45"/>
  <c r="J220" i="73"/>
  <c r="G224" i="45"/>
  <c r="J224" i="73"/>
  <c r="G244" i="45"/>
  <c r="J244" i="73"/>
  <c r="G251" i="45"/>
  <c r="J251" i="73"/>
  <c r="G255" i="45"/>
  <c r="F256"/>
  <c r="J255" i="73"/>
  <c r="G260" i="45"/>
  <c r="G262"/>
  <c r="G264"/>
  <c r="G267"/>
  <c r="G269"/>
  <c r="F271"/>
  <c r="G272"/>
  <c r="J272" i="73"/>
  <c r="G276" i="45"/>
  <c r="J276" i="73"/>
  <c r="G298" i="45"/>
  <c r="J298" i="73"/>
  <c r="G316" i="45"/>
  <c r="J316" i="73"/>
  <c r="G326" i="45"/>
  <c r="J326" i="73"/>
  <c r="G340" i="45"/>
  <c r="J340" i="73"/>
  <c r="G346" i="45"/>
  <c r="G353"/>
  <c r="J353" i="73"/>
  <c r="G375" i="45"/>
  <c r="G374"/>
  <c r="J375" i="73"/>
  <c r="G20" i="46"/>
  <c r="K20" i="73"/>
  <c r="G25" i="46"/>
  <c r="G29"/>
  <c r="K29" i="73"/>
  <c r="G33" i="46"/>
  <c r="K33" i="73"/>
  <c r="G37" i="46"/>
  <c r="K37" i="73"/>
  <c r="G45" i="46"/>
  <c r="K45" i="73"/>
  <c r="G55" i="46"/>
  <c r="K55" i="73"/>
  <c r="G66" i="46"/>
  <c r="K66" i="73"/>
  <c r="G77" i="46"/>
  <c r="K77" i="73"/>
  <c r="K80"/>
  <c r="G80" i="46"/>
  <c r="G94"/>
  <c r="K94" i="73"/>
  <c r="G102" i="46"/>
  <c r="K102" i="73"/>
  <c r="G107" i="46"/>
  <c r="K107" i="73"/>
  <c r="G117" i="46"/>
  <c r="K117" i="73"/>
  <c r="G124" i="46"/>
  <c r="K124" i="73"/>
  <c r="G146" i="46"/>
  <c r="K146" i="73"/>
  <c r="G150" i="46"/>
  <c r="K150" i="73"/>
  <c r="G164" i="46"/>
  <c r="K164" i="73"/>
  <c r="G168" i="46"/>
  <c r="K168" i="73"/>
  <c r="G187" i="46"/>
  <c r="K187" i="73"/>
  <c r="G209" i="46"/>
  <c r="K209" i="73"/>
  <c r="G214" i="46"/>
  <c r="K214" i="73"/>
  <c r="G222" i="46"/>
  <c r="K222" i="73"/>
  <c r="G228" i="46"/>
  <c r="K228" i="73"/>
  <c r="G238" i="46"/>
  <c r="K238" i="73"/>
  <c r="F240" i="46"/>
  <c r="G241"/>
  <c r="K241" i="73"/>
  <c r="G252" i="46"/>
  <c r="K252" i="73"/>
  <c r="F259" i="46"/>
  <c r="G260"/>
  <c r="K260" i="73"/>
  <c r="G266" i="46"/>
  <c r="G269"/>
  <c r="K269" i="73"/>
  <c r="F271" i="46"/>
  <c r="G272"/>
  <c r="K272" i="73"/>
  <c r="G289" i="46"/>
  <c r="G295"/>
  <c r="G298"/>
  <c r="K298" i="73"/>
  <c r="K314"/>
  <c r="G320" i="46"/>
  <c r="K320" i="73"/>
  <c r="K327"/>
  <c r="G328" i="46"/>
  <c r="G331"/>
  <c r="K331" i="73"/>
  <c r="G340" i="46"/>
  <c r="G345"/>
  <c r="G349"/>
  <c r="G367"/>
  <c r="G375"/>
  <c r="G374"/>
  <c r="K375" i="73"/>
  <c r="K381"/>
  <c r="G391" i="46"/>
  <c r="K391" i="73"/>
  <c r="G14" i="47"/>
  <c r="L14" i="73"/>
  <c r="G18" i="47"/>
  <c r="L18" i="73"/>
  <c r="G21" i="47"/>
  <c r="L21" i="73"/>
  <c r="G29" i="47"/>
  <c r="L29" i="73"/>
  <c r="G37" i="47"/>
  <c r="L37" i="73"/>
  <c r="G40" i="47"/>
  <c r="L40" i="73"/>
  <c r="G47" i="47"/>
  <c r="L47" i="73"/>
  <c r="G53" i="47"/>
  <c r="L53" i="73"/>
  <c r="G66" i="47"/>
  <c r="G69"/>
  <c r="L69" i="73"/>
  <c r="G72" i="47"/>
  <c r="L78" i="73"/>
  <c r="G78" i="47"/>
  <c r="G98"/>
  <c r="L98" i="73"/>
  <c r="G108" i="47"/>
  <c r="G112"/>
  <c r="L112" i="73"/>
  <c r="L122"/>
  <c r="F132" i="47"/>
  <c r="L134" i="73"/>
  <c r="L144"/>
  <c r="L149"/>
  <c r="F153" i="47"/>
  <c r="G153"/>
  <c r="L157" i="73"/>
  <c r="F159" i="47"/>
  <c r="L160" i="73"/>
  <c r="L174"/>
  <c r="L183"/>
  <c r="L194"/>
  <c r="L198"/>
  <c r="L207"/>
  <c r="L215"/>
  <c r="L219"/>
  <c r="L222"/>
  <c r="L236"/>
  <c r="L242"/>
  <c r="L245"/>
  <c r="L252"/>
  <c r="L255"/>
  <c r="L267"/>
  <c r="L273"/>
  <c r="L320"/>
  <c r="F327" i="47"/>
  <c r="G327"/>
  <c r="L331" i="73"/>
  <c r="L338"/>
  <c r="L357"/>
  <c r="G394" i="47"/>
  <c r="L394" i="73"/>
  <c r="G24" i="48"/>
  <c r="M24" i="73"/>
  <c r="G28" i="48"/>
  <c r="M28" i="73"/>
  <c r="G32" i="48"/>
  <c r="M32" i="73"/>
  <c r="G36" i="48"/>
  <c r="M36" i="73"/>
  <c r="M39"/>
  <c r="G41" i="48"/>
  <c r="M78" i="73"/>
  <c r="G78" i="48"/>
  <c r="G87"/>
  <c r="M87" i="73"/>
  <c r="G107" i="48"/>
  <c r="M107" i="73"/>
  <c r="G133" i="48"/>
  <c r="M133" i="73"/>
  <c r="G151" i="48"/>
  <c r="M151" i="73"/>
  <c r="F153" i="48"/>
  <c r="M153" i="73"/>
  <c r="G162" i="48"/>
  <c r="M162" i="73"/>
  <c r="G167" i="48"/>
  <c r="M167" i="73"/>
  <c r="G179" i="48"/>
  <c r="G193"/>
  <c r="M193" i="73"/>
  <c r="E201" i="48"/>
  <c r="G216"/>
  <c r="M216" i="73"/>
  <c r="G220" i="48"/>
  <c r="M220" i="73"/>
  <c r="G224" i="48"/>
  <c r="M224" i="73"/>
  <c r="G244" i="48"/>
  <c r="M244" i="73"/>
  <c r="G251" i="48"/>
  <c r="M251" i="73"/>
  <c r="G255" i="48"/>
  <c r="M255" i="73"/>
  <c r="F271" i="48"/>
  <c r="G272"/>
  <c r="M272" i="73"/>
  <c r="G276" i="48"/>
  <c r="M276" i="73"/>
  <c r="G298" i="48"/>
  <c r="M298" i="73"/>
  <c r="M316"/>
  <c r="M326"/>
  <c r="M340"/>
  <c r="M353"/>
  <c r="M375"/>
  <c r="G26" i="79"/>
  <c r="N26" i="73"/>
  <c r="G30" i="79"/>
  <c r="N30" i="73"/>
  <c r="G34" i="79"/>
  <c r="N34" i="73"/>
  <c r="G38" i="79"/>
  <c r="N38" i="73"/>
  <c r="G57" i="79"/>
  <c r="G66"/>
  <c r="N66" i="73"/>
  <c r="N88"/>
  <c r="G105" i="79"/>
  <c r="N105" i="73"/>
  <c r="G109" i="79"/>
  <c r="N127" i="73"/>
  <c r="G135" i="79"/>
  <c r="N135" i="73"/>
  <c r="G149" i="79"/>
  <c r="N149" i="73"/>
  <c r="F159" i="79"/>
  <c r="G160"/>
  <c r="N160" i="73"/>
  <c r="G164" i="79"/>
  <c r="N164" i="73"/>
  <c r="G194" i="79"/>
  <c r="N194" i="73"/>
  <c r="G217" i="79"/>
  <c r="N217" i="73"/>
  <c r="G221" i="79"/>
  <c r="N221" i="73"/>
  <c r="G225" i="79"/>
  <c r="N225" i="73"/>
  <c r="F240" i="79"/>
  <c r="G241"/>
  <c r="N241" i="73"/>
  <c r="G245" i="79"/>
  <c r="N245" i="73"/>
  <c r="G252" i="79"/>
  <c r="N252" i="73"/>
  <c r="G258" i="79"/>
  <c r="N258" i="73"/>
  <c r="G273" i="79"/>
  <c r="N273" i="73"/>
  <c r="N289"/>
  <c r="N295"/>
  <c r="N299"/>
  <c r="N341"/>
  <c r="N354"/>
  <c r="N376"/>
  <c r="N393"/>
  <c r="G16" i="49"/>
  <c r="O16" i="73"/>
  <c r="G29" i="49"/>
  <c r="O29" i="73"/>
  <c r="G37" i="49"/>
  <c r="O37" i="73"/>
  <c r="O39"/>
  <c r="G47" i="49"/>
  <c r="O47" i="73"/>
  <c r="G61" i="49"/>
  <c r="O61" i="73"/>
  <c r="G65" i="49"/>
  <c r="O65" i="73"/>
  <c r="F68" i="49"/>
  <c r="O68" i="73"/>
  <c r="G71" i="49"/>
  <c r="O71" i="73"/>
  <c r="G79" i="49"/>
  <c r="O79" i="73"/>
  <c r="G93" i="49"/>
  <c r="O93" i="73"/>
  <c r="G97" i="49"/>
  <c r="O97" i="73"/>
  <c r="G101" i="49"/>
  <c r="O101" i="73"/>
  <c r="G112" i="49"/>
  <c r="O112" i="73"/>
  <c r="G117" i="49"/>
  <c r="O117" i="73"/>
  <c r="G122" i="49"/>
  <c r="O122" i="73"/>
  <c r="O132"/>
  <c r="O136"/>
  <c r="O137"/>
  <c r="O141"/>
  <c r="O145"/>
  <c r="O151"/>
  <c r="O154"/>
  <c r="O158"/>
  <c r="O164"/>
  <c r="O170"/>
  <c r="O174"/>
  <c r="O181"/>
  <c r="O185"/>
  <c r="O192"/>
  <c r="O200"/>
  <c r="O202"/>
  <c r="O206"/>
  <c r="O210"/>
  <c r="O216"/>
  <c r="O224"/>
  <c r="O230"/>
  <c r="O236"/>
  <c r="O243"/>
  <c r="O254"/>
  <c r="O262"/>
  <c r="O275"/>
  <c r="O298"/>
  <c r="O315"/>
  <c r="O355"/>
  <c r="O324"/>
  <c r="O339"/>
  <c r="O356"/>
  <c r="G14" i="50"/>
  <c r="G17"/>
  <c r="P17" i="73"/>
  <c r="G22" i="50"/>
  <c r="G26"/>
  <c r="P26" i="73"/>
  <c r="G30" i="50"/>
  <c r="P30" i="73"/>
  <c r="G34" i="50"/>
  <c r="P34" i="73"/>
  <c r="G38" i="50"/>
  <c r="P38" i="73"/>
  <c r="G42" i="50"/>
  <c r="P42" i="73"/>
  <c r="G45" i="50"/>
  <c r="P45" i="73"/>
  <c r="G53" i="50"/>
  <c r="P53" i="73"/>
  <c r="G61" i="50"/>
  <c r="P61" i="73"/>
  <c r="G69" i="50"/>
  <c r="P69" i="73"/>
  <c r="G77" i="50"/>
  <c r="P77" i="73"/>
  <c r="G81" i="50"/>
  <c r="P81" i="73"/>
  <c r="G85" i="50"/>
  <c r="P85" i="73"/>
  <c r="G90" i="50"/>
  <c r="P90" i="73"/>
  <c r="G98" i="50"/>
  <c r="P98" i="73"/>
  <c r="G107" i="50"/>
  <c r="P107" i="73"/>
  <c r="G121" i="50"/>
  <c r="P138" i="73"/>
  <c r="P151"/>
  <c r="P153"/>
  <c r="P162"/>
  <c r="P174"/>
  <c r="P185"/>
  <c r="P200"/>
  <c r="P207"/>
  <c r="P220"/>
  <c r="P236"/>
  <c r="P250"/>
  <c r="P267"/>
  <c r="P273"/>
  <c r="P289"/>
  <c r="P295"/>
  <c r="P299"/>
  <c r="P341"/>
  <c r="P354"/>
  <c r="P376"/>
  <c r="P393"/>
  <c r="G16" i="51"/>
  <c r="Q16" i="73"/>
  <c r="G20" i="51"/>
  <c r="Q20" i="73"/>
  <c r="Q23"/>
  <c r="G28" i="51"/>
  <c r="G31"/>
  <c r="Q31" i="73"/>
  <c r="G36" i="51"/>
  <c r="G43"/>
  <c r="Q43" i="73"/>
  <c r="G47" i="51"/>
  <c r="Q47" i="73"/>
  <c r="G53" i="51"/>
  <c r="Q53" i="73"/>
  <c r="G61" i="51"/>
  <c r="Q61" i="73"/>
  <c r="G70" i="51"/>
  <c r="Q70" i="73"/>
  <c r="G92" i="51"/>
  <c r="Q92" i="73"/>
  <c r="G100" i="51"/>
  <c r="Q100" i="73"/>
  <c r="G105" i="51"/>
  <c r="Q105" i="73"/>
  <c r="G121" i="51"/>
  <c r="Q138" i="73"/>
  <c r="Q151"/>
  <c r="Q162"/>
  <c r="Q172"/>
  <c r="Q183"/>
  <c r="Q194"/>
  <c r="Q198"/>
  <c r="E201" i="51"/>
  <c r="G201"/>
  <c r="Q205" i="73"/>
  <c r="Q213"/>
  <c r="Q216"/>
  <c r="Q220"/>
  <c r="Q224"/>
  <c r="Q228"/>
  <c r="Q238"/>
  <c r="Q241"/>
  <c r="Q245"/>
  <c r="Q252"/>
  <c r="Q258"/>
  <c r="Q264"/>
  <c r="Q274"/>
  <c r="Q293"/>
  <c r="Q296"/>
  <c r="Q320"/>
  <c r="Q326"/>
  <c r="Q329"/>
  <c r="Q334"/>
  <c r="Q339"/>
  <c r="Q357"/>
  <c r="Q391"/>
  <c r="G14" i="52"/>
  <c r="R14" i="73"/>
  <c r="G20" i="52"/>
  <c r="R20" i="73"/>
  <c r="R23"/>
  <c r="G28" i="52"/>
  <c r="G31"/>
  <c r="R31" i="73"/>
  <c r="G36" i="52"/>
  <c r="G41"/>
  <c r="R41" i="73"/>
  <c r="G46" i="52"/>
  <c r="G49"/>
  <c r="R49" i="73"/>
  <c r="G59" i="52"/>
  <c r="R59" i="73"/>
  <c r="G67" i="52"/>
  <c r="R67" i="73"/>
  <c r="G70" i="52"/>
  <c r="G73"/>
  <c r="R73" i="73"/>
  <c r="G79" i="52"/>
  <c r="R79" i="73"/>
  <c r="G90" i="52"/>
  <c r="R90" i="73"/>
  <c r="G95" i="52"/>
  <c r="G98"/>
  <c r="R98" i="73"/>
  <c r="G108" i="52"/>
  <c r="G112"/>
  <c r="R112" i="73"/>
  <c r="G122" i="52"/>
  <c r="R122" i="73"/>
  <c r="R135"/>
  <c r="R138"/>
  <c r="R149"/>
  <c r="R162"/>
  <c r="R172"/>
  <c r="E175" i="52"/>
  <c r="G175"/>
  <c r="R181" i="73"/>
  <c r="R192"/>
  <c r="R201"/>
  <c r="R203"/>
  <c r="R211"/>
  <c r="R216"/>
  <c r="R224"/>
  <c r="R230"/>
  <c r="R244"/>
  <c r="R251"/>
  <c r="R255"/>
  <c r="R272"/>
  <c r="R276"/>
  <c r="R298"/>
  <c r="R316"/>
  <c r="R326"/>
  <c r="R340"/>
  <c r="R353"/>
  <c r="R375"/>
  <c r="G25" i="53"/>
  <c r="S25" i="73"/>
  <c r="G29" i="53"/>
  <c r="S29" i="73"/>
  <c r="G33" i="53"/>
  <c r="S33" i="73"/>
  <c r="G37" i="53"/>
  <c r="S37" i="73"/>
  <c r="G85" i="53"/>
  <c r="S85" i="73"/>
  <c r="G88" i="53"/>
  <c r="G104"/>
  <c r="S104" i="73"/>
  <c r="G108" i="53"/>
  <c r="S108" i="73"/>
  <c r="S134"/>
  <c r="S136"/>
  <c r="S148"/>
  <c r="S152"/>
  <c r="S163"/>
  <c r="S168"/>
  <c r="S194"/>
  <c r="S217"/>
  <c r="S221"/>
  <c r="S225"/>
  <c r="S241"/>
  <c r="S245"/>
  <c r="S252"/>
  <c r="S258"/>
  <c r="S273"/>
  <c r="S289"/>
  <c r="S295"/>
  <c r="S299"/>
  <c r="S341"/>
  <c r="S354"/>
  <c r="S376"/>
  <c r="S393"/>
  <c r="G25" i="54"/>
  <c r="T25" i="73"/>
  <c r="G29" i="54"/>
  <c r="T29" i="73"/>
  <c r="G33" i="54"/>
  <c r="T33" i="73"/>
  <c r="G37" i="54"/>
  <c r="T37" i="73"/>
  <c r="G85" i="54"/>
  <c r="T85" i="73"/>
  <c r="T88"/>
  <c r="G105" i="54"/>
  <c r="T105" i="73"/>
  <c r="G109" i="54"/>
  <c r="T127" i="73"/>
  <c r="T135"/>
  <c r="T149"/>
  <c r="T160"/>
  <c r="T164"/>
  <c r="T191"/>
  <c r="T214"/>
  <c r="T218"/>
  <c r="T222"/>
  <c r="T226"/>
  <c r="T242"/>
  <c r="T249"/>
  <c r="T253"/>
  <c r="T274"/>
  <c r="T290"/>
  <c r="T296"/>
  <c r="T324"/>
  <c r="T334"/>
  <c r="T338"/>
  <c r="T342"/>
  <c r="T356"/>
  <c r="T394"/>
  <c r="U46"/>
  <c r="G46" i="55"/>
  <c r="U69" i="73"/>
  <c r="G69" i="55"/>
  <c r="U79" i="73"/>
  <c r="G79" i="55"/>
  <c r="U89" i="73"/>
  <c r="U88"/>
  <c r="U94"/>
  <c r="G94" i="55"/>
  <c r="U102" i="73"/>
  <c r="G102" i="55"/>
  <c r="U124" i="73"/>
  <c r="U150"/>
  <c r="U163"/>
  <c r="U168"/>
  <c r="U171"/>
  <c r="U185"/>
  <c r="U191"/>
  <c r="U214"/>
  <c r="U218"/>
  <c r="U222"/>
  <c r="U226"/>
  <c r="U232"/>
  <c r="U243"/>
  <c r="U250"/>
  <c r="U254"/>
  <c r="U260"/>
  <c r="U269"/>
  <c r="U290"/>
  <c r="U297"/>
  <c r="U315"/>
  <c r="U324"/>
  <c r="U346"/>
  <c r="U394"/>
  <c r="G12" i="56"/>
  <c r="G11"/>
  <c r="V20" i="73"/>
  <c r="G20" i="56"/>
  <c r="G105"/>
  <c r="V105" i="73"/>
  <c r="V116"/>
  <c r="G116" i="56"/>
  <c r="V135" i="73"/>
  <c r="V138"/>
  <c r="W147"/>
  <c r="W337"/>
  <c r="AF259"/>
  <c r="G94" i="44"/>
  <c r="I94" i="73"/>
  <c r="F94" s="1"/>
  <c r="G32" i="45"/>
  <c r="J32" i="73"/>
  <c r="G85" i="45"/>
  <c r="J85" i="73"/>
  <c r="G105" i="45"/>
  <c r="J105" i="73"/>
  <c r="G149" i="45"/>
  <c r="J149" i="73"/>
  <c r="G194" i="45"/>
  <c r="J194" i="73"/>
  <c r="G217" i="45"/>
  <c r="J217" i="73"/>
  <c r="G221" i="45"/>
  <c r="J221" i="73"/>
  <c r="G225" i="45"/>
  <c r="J225" i="73"/>
  <c r="G240" i="45"/>
  <c r="J240" i="73"/>
  <c r="G241" i="45"/>
  <c r="J241" i="73"/>
  <c r="G245" i="45"/>
  <c r="J245" i="73"/>
  <c r="G252" i="45"/>
  <c r="J252" i="73"/>
  <c r="G258" i="45"/>
  <c r="J258" i="73"/>
  <c r="G273" i="45"/>
  <c r="J273" i="73"/>
  <c r="G289" i="45"/>
  <c r="J289" i="73"/>
  <c r="G295" i="45"/>
  <c r="J295" i="73"/>
  <c r="G299" i="45"/>
  <c r="J299" i="73"/>
  <c r="G323" i="45"/>
  <c r="J323" i="73"/>
  <c r="G341" i="45"/>
  <c r="J341" i="73"/>
  <c r="G354" i="45"/>
  <c r="J354" i="73"/>
  <c r="G376" i="45"/>
  <c r="J376" i="73"/>
  <c r="G393" i="45"/>
  <c r="G392"/>
  <c r="J393" i="73"/>
  <c r="G18" i="46"/>
  <c r="K18" i="73"/>
  <c r="G23" i="46"/>
  <c r="K23" i="73"/>
  <c r="G26" i="46"/>
  <c r="K26" i="73"/>
  <c r="G30" i="46"/>
  <c r="K30" i="73"/>
  <c r="G34" i="46"/>
  <c r="K34" i="73"/>
  <c r="G38" i="46"/>
  <c r="K38" i="73"/>
  <c r="G43" i="46"/>
  <c r="K43" i="73"/>
  <c r="G53" i="46"/>
  <c r="K53" i="73"/>
  <c r="G61" i="46"/>
  <c r="K61" i="73"/>
  <c r="G67" i="46"/>
  <c r="K67" i="73"/>
  <c r="G73" i="46"/>
  <c r="K73" i="73"/>
  <c r="K78"/>
  <c r="G78" i="46"/>
  <c r="G81"/>
  <c r="K81" i="73"/>
  <c r="G92" i="46"/>
  <c r="K92" i="73"/>
  <c r="G100" i="46"/>
  <c r="K100" i="73"/>
  <c r="G105" i="46"/>
  <c r="K105" i="73"/>
  <c r="G133" i="46"/>
  <c r="K133" i="73"/>
  <c r="G144" i="46"/>
  <c r="K144" i="73"/>
  <c r="G151" i="46"/>
  <c r="K151" i="73"/>
  <c r="G162" i="46"/>
  <c r="K162" i="73"/>
  <c r="G174" i="46"/>
  <c r="K174" i="73"/>
  <c r="G185" i="46"/>
  <c r="K185" i="73"/>
  <c r="G200" i="46"/>
  <c r="K200" i="73"/>
  <c r="G207" i="46"/>
  <c r="K207" i="73"/>
  <c r="G220" i="46"/>
  <c r="K220" i="73"/>
  <c r="G236" i="46"/>
  <c r="K236" i="73"/>
  <c r="G250" i="46"/>
  <c r="K250" i="73"/>
  <c r="G267" i="46"/>
  <c r="K267" i="73"/>
  <c r="G293" i="46"/>
  <c r="K293" i="73"/>
  <c r="G296" i="46"/>
  <c r="K296" i="73"/>
  <c r="G318" i="46"/>
  <c r="K318" i="73"/>
  <c r="G355" i="46"/>
  <c r="K355" i="73"/>
  <c r="G329" i="46"/>
  <c r="K329" i="73"/>
  <c r="G341" i="46"/>
  <c r="K341" i="73"/>
  <c r="G390" i="46"/>
  <c r="K390" i="73"/>
  <c r="G346" i="46"/>
  <c r="K346" i="73"/>
  <c r="G376" i="46"/>
  <c r="K376" i="73"/>
  <c r="G15" i="47"/>
  <c r="L15" i="73"/>
  <c r="G22" i="47"/>
  <c r="L22" i="73"/>
  <c r="G27" i="47"/>
  <c r="L27" i="73"/>
  <c r="G35" i="47"/>
  <c r="L35" i="73"/>
  <c r="G41" i="47"/>
  <c r="L41" i="73"/>
  <c r="G48" i="47"/>
  <c r="L48" i="73"/>
  <c r="G67" i="47"/>
  <c r="L67" i="73"/>
  <c r="G70" i="47"/>
  <c r="L70" i="73"/>
  <c r="G73" i="47"/>
  <c r="L73" i="73"/>
  <c r="G79" i="47"/>
  <c r="L79" i="73"/>
  <c r="G96" i="47"/>
  <c r="L96" i="73"/>
  <c r="L120"/>
  <c r="L135"/>
  <c r="L140"/>
  <c r="L147"/>
  <c r="L155"/>
  <c r="L172"/>
  <c r="E176" i="47"/>
  <c r="E175"/>
  <c r="G175"/>
  <c r="L181" i="73"/>
  <c r="L192"/>
  <c r="L205"/>
  <c r="L213"/>
  <c r="L216"/>
  <c r="L223"/>
  <c r="L232"/>
  <c r="L249"/>
  <c r="L253"/>
  <c r="L258"/>
  <c r="L264"/>
  <c r="L274"/>
  <c r="L289"/>
  <c r="L297"/>
  <c r="L318"/>
  <c r="L326"/>
  <c r="L329"/>
  <c r="L353"/>
  <c r="L366"/>
  <c r="L375"/>
  <c r="L391"/>
  <c r="G25" i="48"/>
  <c r="M25" i="73"/>
  <c r="G29" i="48"/>
  <c r="M29" i="73"/>
  <c r="G33" i="48"/>
  <c r="M33" i="73"/>
  <c r="G37" i="48"/>
  <c r="M37" i="73"/>
  <c r="M76"/>
  <c r="G76" i="48"/>
  <c r="G85"/>
  <c r="M85" i="73"/>
  <c r="G104" i="48"/>
  <c r="M104" i="73"/>
  <c r="G108" i="48"/>
  <c r="M108" i="73"/>
  <c r="G134" i="48"/>
  <c r="M134" i="73"/>
  <c r="G148" i="48"/>
  <c r="M148" i="73"/>
  <c r="G152" i="48"/>
  <c r="M152" i="73"/>
  <c r="G163" i="48"/>
  <c r="M163" i="73"/>
  <c r="G168" i="48"/>
  <c r="M168" i="73"/>
  <c r="G194" i="48"/>
  <c r="M194" i="73"/>
  <c r="G217" i="48"/>
  <c r="M217" i="73"/>
  <c r="G221" i="48"/>
  <c r="M221" i="73"/>
  <c r="G225" i="48"/>
  <c r="M225" i="73"/>
  <c r="G240" i="48"/>
  <c r="M240" i="73"/>
  <c r="G241" i="48"/>
  <c r="M241" i="73"/>
  <c r="G245" i="48"/>
  <c r="M245" i="73"/>
  <c r="G252" i="48"/>
  <c r="M252" i="73"/>
  <c r="G258" i="48"/>
  <c r="M258" i="73"/>
  <c r="G273" i="48"/>
  <c r="M273" i="73"/>
  <c r="M289"/>
  <c r="G295" i="48"/>
  <c r="M295" i="73"/>
  <c r="G299" i="48"/>
  <c r="M299" i="73"/>
  <c r="M323"/>
  <c r="M341"/>
  <c r="M354"/>
  <c r="M376"/>
  <c r="M393"/>
  <c r="G27" i="79"/>
  <c r="N27" i="73"/>
  <c r="G31" i="79"/>
  <c r="N31" i="73"/>
  <c r="G35" i="79"/>
  <c r="N35" i="73"/>
  <c r="G67" i="79"/>
  <c r="N67" i="73"/>
  <c r="G106" i="79"/>
  <c r="N106" i="73"/>
  <c r="G124" i="79"/>
  <c r="N124" i="73"/>
  <c r="G147" i="79"/>
  <c r="N147" i="73"/>
  <c r="G150" i="79"/>
  <c r="N150" i="73"/>
  <c r="G161" i="79"/>
  <c r="N161" i="73"/>
  <c r="G191" i="79"/>
  <c r="N191" i="73"/>
  <c r="G214" i="79"/>
  <c r="N214" i="73"/>
  <c r="G218" i="79"/>
  <c r="N218" i="73"/>
  <c r="G222" i="79"/>
  <c r="N222" i="73"/>
  <c r="G226" i="79"/>
  <c r="N226" i="73"/>
  <c r="G242" i="79"/>
  <c r="N242" i="73"/>
  <c r="G249" i="79"/>
  <c r="N249" i="73"/>
  <c r="G253" i="79"/>
  <c r="N253" i="73"/>
  <c r="G274" i="79"/>
  <c r="N274" i="73"/>
  <c r="N290"/>
  <c r="N296"/>
  <c r="N324"/>
  <c r="N373"/>
  <c r="N338"/>
  <c r="N342"/>
  <c r="N356"/>
  <c r="N394"/>
  <c r="G14" i="49"/>
  <c r="O14" i="73"/>
  <c r="G22" i="49"/>
  <c r="O22" i="73"/>
  <c r="G27" i="49"/>
  <c r="O27" i="73"/>
  <c r="G35" i="49"/>
  <c r="O35" i="73"/>
  <c r="G45" i="49"/>
  <c r="O45" i="73"/>
  <c r="G55" i="49"/>
  <c r="O55" i="73"/>
  <c r="G62" i="49"/>
  <c r="O62" i="73"/>
  <c r="G72" i="49"/>
  <c r="O72" i="73"/>
  <c r="G90" i="49"/>
  <c r="O90" i="73"/>
  <c r="G94" i="49"/>
  <c r="O94" i="73"/>
  <c r="G98" i="49"/>
  <c r="O98" i="73"/>
  <c r="G102" i="49"/>
  <c r="O102" i="73"/>
  <c r="G119" i="49"/>
  <c r="O119" i="73"/>
  <c r="O138"/>
  <c r="O146"/>
  <c r="O149"/>
  <c r="O155"/>
  <c r="O162"/>
  <c r="O168"/>
  <c r="O171"/>
  <c r="O182"/>
  <c r="O186"/>
  <c r="O190"/>
  <c r="O197"/>
  <c r="O203"/>
  <c r="O207"/>
  <c r="O211"/>
  <c r="O214"/>
  <c r="O222"/>
  <c r="O227"/>
  <c r="O231"/>
  <c r="O237"/>
  <c r="O240"/>
  <c r="O241"/>
  <c r="O252"/>
  <c r="O259"/>
  <c r="O260"/>
  <c r="O269"/>
  <c r="O271"/>
  <c r="O272"/>
  <c r="O276"/>
  <c r="O289"/>
  <c r="O295"/>
  <c r="O299"/>
  <c r="O316"/>
  <c r="O322"/>
  <c r="O325"/>
  <c r="O327"/>
  <c r="O331"/>
  <c r="O337"/>
  <c r="O357"/>
  <c r="O393"/>
  <c r="G15" i="50"/>
  <c r="P15" i="73"/>
  <c r="G27" i="50"/>
  <c r="P27" i="73"/>
  <c r="G31" i="50"/>
  <c r="P31" i="73"/>
  <c r="G35" i="50"/>
  <c r="P35" i="73"/>
  <c r="G43" i="50"/>
  <c r="P43" i="73"/>
  <c r="G46" i="50"/>
  <c r="P46" i="73"/>
  <c r="G49" i="50"/>
  <c r="P49" i="73"/>
  <c r="G59" i="50"/>
  <c r="P59" i="73"/>
  <c r="G96" i="50"/>
  <c r="P96" i="73"/>
  <c r="G104" i="50"/>
  <c r="P104" i="73"/>
  <c r="G108" i="50"/>
  <c r="P108" i="73"/>
  <c r="G112" i="50"/>
  <c r="P112" i="73"/>
  <c r="G122" i="50"/>
  <c r="P122" i="73"/>
  <c r="P125"/>
  <c r="P146"/>
  <c r="P147"/>
  <c r="P149"/>
  <c r="P157"/>
  <c r="P159"/>
  <c r="P160"/>
  <c r="P172"/>
  <c r="P183"/>
  <c r="P194"/>
  <c r="P198"/>
  <c r="P205"/>
  <c r="P213"/>
  <c r="P218"/>
  <c r="P226"/>
  <c r="P232"/>
  <c r="P245"/>
  <c r="P258"/>
  <c r="P264"/>
  <c r="P274"/>
  <c r="P290"/>
  <c r="P296"/>
  <c r="P324"/>
  <c r="P334"/>
  <c r="P338"/>
  <c r="P342"/>
  <c r="P356"/>
  <c r="P394"/>
  <c r="G13" i="51"/>
  <c r="Q13" i="73"/>
  <c r="G17" i="51"/>
  <c r="Q17" i="73"/>
  <c r="G21" i="51"/>
  <c r="Q21" i="73"/>
  <c r="G29" i="51"/>
  <c r="Q29" i="73"/>
  <c r="G37" i="51"/>
  <c r="Q37" i="73"/>
  <c r="Q39"/>
  <c r="Q40"/>
  <c r="G44" i="51"/>
  <c r="Q44" i="73"/>
  <c r="G48" i="51"/>
  <c r="Q48" i="73"/>
  <c r="G54" i="51"/>
  <c r="Q54" i="73"/>
  <c r="G58" i="51"/>
  <c r="Q58" i="73"/>
  <c r="G67" i="51"/>
  <c r="Q67" i="73"/>
  <c r="G71" i="51"/>
  <c r="Q71" i="73"/>
  <c r="G79" i="51"/>
  <c r="Q79" i="73"/>
  <c r="G90" i="51"/>
  <c r="Q90" i="73"/>
  <c r="G98" i="51"/>
  <c r="Q98" i="73"/>
  <c r="G112" i="51"/>
  <c r="Q112" i="73"/>
  <c r="G122" i="51"/>
  <c r="Q122" i="73"/>
  <c r="Q146"/>
  <c r="Q147"/>
  <c r="Q149"/>
  <c r="Q157"/>
  <c r="Q159"/>
  <c r="Q160"/>
  <c r="Q170"/>
  <c r="Q181"/>
  <c r="Q192"/>
  <c r="Q201"/>
  <c r="Q203"/>
  <c r="Q211"/>
  <c r="Q217"/>
  <c r="Q221"/>
  <c r="Q225"/>
  <c r="Q236"/>
  <c r="Q242"/>
  <c r="Q249"/>
  <c r="Q253"/>
  <c r="Q262"/>
  <c r="Q275"/>
  <c r="Q297"/>
  <c r="Q363"/>
  <c r="Q318"/>
  <c r="Q323"/>
  <c r="Q336"/>
  <c r="Q337"/>
  <c r="Q340"/>
  <c r="Q390"/>
  <c r="Q353"/>
  <c r="Q375"/>
  <c r="G21" i="52"/>
  <c r="R21" i="73"/>
  <c r="G29" i="52"/>
  <c r="R29" i="73"/>
  <c r="G37" i="52"/>
  <c r="R37" i="73"/>
  <c r="G47" i="52"/>
  <c r="R47" i="73"/>
  <c r="G71" i="52"/>
  <c r="R71" i="73"/>
  <c r="G96" i="52"/>
  <c r="R96" i="73"/>
  <c r="G120" i="52"/>
  <c r="R120" i="73"/>
  <c r="R127"/>
  <c r="R146"/>
  <c r="R147"/>
  <c r="R150"/>
  <c r="R163"/>
  <c r="R170"/>
  <c r="R187"/>
  <c r="R209"/>
  <c r="R214"/>
  <c r="R222"/>
  <c r="R228"/>
  <c r="R238"/>
  <c r="R240"/>
  <c r="R241"/>
  <c r="R245"/>
  <c r="R252"/>
  <c r="R258"/>
  <c r="R273"/>
  <c r="R289"/>
  <c r="R295"/>
  <c r="R299"/>
  <c r="R323"/>
  <c r="R341"/>
  <c r="R354"/>
  <c r="R376"/>
  <c r="R393"/>
  <c r="G26" i="53"/>
  <c r="S26" i="73"/>
  <c r="G30" i="53"/>
  <c r="S30" i="73"/>
  <c r="G34" i="53"/>
  <c r="S34" i="73"/>
  <c r="G38" i="53"/>
  <c r="S38" i="73"/>
  <c r="G66" i="53"/>
  <c r="S66" i="73"/>
  <c r="G105" i="53"/>
  <c r="S105" i="73"/>
  <c r="S127"/>
  <c r="S135"/>
  <c r="S149"/>
  <c r="S159"/>
  <c r="S160"/>
  <c r="S164"/>
  <c r="S191"/>
  <c r="S214"/>
  <c r="S218"/>
  <c r="S222"/>
  <c r="S226"/>
  <c r="S242"/>
  <c r="S249"/>
  <c r="S253"/>
  <c r="S274"/>
  <c r="S290"/>
  <c r="S296"/>
  <c r="S324"/>
  <c r="S373"/>
  <c r="S338"/>
  <c r="S342"/>
  <c r="S356"/>
  <c r="S394"/>
  <c r="G26" i="54"/>
  <c r="T26" i="73"/>
  <c r="G30" i="54"/>
  <c r="T30" i="73"/>
  <c r="G34" i="54"/>
  <c r="T34" i="73"/>
  <c r="G38" i="54"/>
  <c r="T38" i="73"/>
  <c r="G66" i="54"/>
  <c r="T66" i="73"/>
  <c r="G106" i="54"/>
  <c r="T106" i="73"/>
  <c r="T124"/>
  <c r="T147"/>
  <c r="T150"/>
  <c r="T161"/>
  <c r="T178"/>
  <c r="T192"/>
  <c r="T215"/>
  <c r="T219"/>
  <c r="T223"/>
  <c r="T243"/>
  <c r="T250"/>
  <c r="T254"/>
  <c r="T275"/>
  <c r="T297"/>
  <c r="T315"/>
  <c r="T325"/>
  <c r="T327"/>
  <c r="T339"/>
  <c r="T357"/>
  <c r="T391"/>
  <c r="G27" i="55"/>
  <c r="U27" i="73"/>
  <c r="G31" i="55"/>
  <c r="U31" i="73"/>
  <c r="G35" i="55"/>
  <c r="U35" i="73"/>
  <c r="G39" i="55"/>
  <c r="U44" i="73"/>
  <c r="G44" i="55"/>
  <c r="U54" i="73"/>
  <c r="G54" i="55"/>
  <c r="U92" i="73"/>
  <c r="G92" i="55"/>
  <c r="U100" i="73"/>
  <c r="G100" i="55"/>
  <c r="G106"/>
  <c r="U106" i="73"/>
  <c r="U133"/>
  <c r="U151"/>
  <c r="U153"/>
  <c r="U157"/>
  <c r="U178"/>
  <c r="U183"/>
  <c r="U192"/>
  <c r="U215"/>
  <c r="U219"/>
  <c r="U223"/>
  <c r="U230"/>
  <c r="U267"/>
  <c r="U325"/>
  <c r="U338"/>
  <c r="U342"/>
  <c r="U356"/>
  <c r="U367"/>
  <c r="U391"/>
  <c r="V18"/>
  <c r="G18" i="56"/>
  <c r="G27"/>
  <c r="V27" i="73"/>
  <c r="G31" i="56"/>
  <c r="V31" i="73"/>
  <c r="G35" i="56"/>
  <c r="V35" i="73"/>
  <c r="V127"/>
  <c r="AH337"/>
  <c r="G90" i="44"/>
  <c r="I90" i="73"/>
  <c r="G381" i="44"/>
  <c r="I381" i="73"/>
  <c r="G28" i="45"/>
  <c r="J28" i="73"/>
  <c r="J127"/>
  <c r="G135" i="45"/>
  <c r="J135" i="73"/>
  <c r="G159" i="45"/>
  <c r="J159" i="73"/>
  <c r="G25" i="45"/>
  <c r="J25" i="73"/>
  <c r="G37" i="45"/>
  <c r="J37" i="73"/>
  <c r="G62" i="45"/>
  <c r="G106"/>
  <c r="J106" i="73"/>
  <c r="G116" i="45"/>
  <c r="G119"/>
  <c r="G121"/>
  <c r="G124"/>
  <c r="J124" i="73"/>
  <c r="F132" i="45"/>
  <c r="J132" i="73"/>
  <c r="G138" i="45"/>
  <c r="G140"/>
  <c r="G144"/>
  <c r="G146"/>
  <c r="F147"/>
  <c r="G150"/>
  <c r="J150" i="73"/>
  <c r="G161" i="45"/>
  <c r="J161" i="73"/>
  <c r="G191" i="45"/>
  <c r="J191" i="73"/>
  <c r="G198" i="45"/>
  <c r="G200"/>
  <c r="G202"/>
  <c r="G204"/>
  <c r="G206"/>
  <c r="G208"/>
  <c r="G210"/>
  <c r="G212"/>
  <c r="G214"/>
  <c r="J214" i="73"/>
  <c r="G218" i="45"/>
  <c r="J218" i="73"/>
  <c r="G222" i="45"/>
  <c r="J222" i="73"/>
  <c r="G226" i="45"/>
  <c r="J226" i="73"/>
  <c r="G242" i="45"/>
  <c r="J242" i="73"/>
  <c r="G249" i="45"/>
  <c r="J249" i="73"/>
  <c r="G253" i="45"/>
  <c r="J253" i="73"/>
  <c r="G261" i="45"/>
  <c r="G263"/>
  <c r="G266"/>
  <c r="G268"/>
  <c r="G270"/>
  <c r="G274"/>
  <c r="J274" i="73"/>
  <c r="G290" i="45"/>
  <c r="J290" i="73"/>
  <c r="G296" i="45"/>
  <c r="J296" i="73"/>
  <c r="G324" i="45"/>
  <c r="J324" i="73"/>
  <c r="J334"/>
  <c r="G335" i="45"/>
  <c r="G338"/>
  <c r="J338" i="73"/>
  <c r="G342" i="45"/>
  <c r="J342" i="73"/>
  <c r="G345" i="45"/>
  <c r="G348"/>
  <c r="G356"/>
  <c r="J356" i="73"/>
  <c r="G364" i="45"/>
  <c r="G366"/>
  <c r="G365"/>
  <c r="G381"/>
  <c r="G394"/>
  <c r="J394" i="73"/>
  <c r="G13" i="46"/>
  <c r="G16"/>
  <c r="K16" i="73"/>
  <c r="G21" i="46"/>
  <c r="G24"/>
  <c r="K24" i="73"/>
  <c r="G27" i="46"/>
  <c r="K27" i="73"/>
  <c r="G31" i="46"/>
  <c r="K31" i="73"/>
  <c r="G35" i="46"/>
  <c r="K35" i="73"/>
  <c r="G41" i="46"/>
  <c r="K41" i="73"/>
  <c r="G46" i="46"/>
  <c r="K49" i="73"/>
  <c r="G59" i="46"/>
  <c r="K59" i="73"/>
  <c r="G71" i="46"/>
  <c r="K71" i="73"/>
  <c r="G79" i="46"/>
  <c r="K79" i="73"/>
  <c r="G85" i="46"/>
  <c r="G90"/>
  <c r="K90" i="73"/>
  <c r="G95" i="46"/>
  <c r="G98"/>
  <c r="K98" i="73"/>
  <c r="G108" i="46"/>
  <c r="G112"/>
  <c r="K112" i="73"/>
  <c r="G119" i="46"/>
  <c r="G122"/>
  <c r="K122" i="73"/>
  <c r="G134" i="46"/>
  <c r="K134" i="73"/>
  <c r="F136" i="46"/>
  <c r="K136" i="73"/>
  <c r="G137" i="46"/>
  <c r="G140"/>
  <c r="K140" i="73"/>
  <c r="G148" i="46"/>
  <c r="K148" i="73"/>
  <c r="G152" i="46"/>
  <c r="K152" i="73"/>
  <c r="G157" i="46"/>
  <c r="K157" i="73"/>
  <c r="F159" i="46"/>
  <c r="G160"/>
  <c r="K160" i="73"/>
  <c r="F169" i="46"/>
  <c r="G172"/>
  <c r="K172" i="73"/>
  <c r="G178" i="46"/>
  <c r="G180"/>
  <c r="G183"/>
  <c r="K183" i="73"/>
  <c r="G188" i="46"/>
  <c r="G191"/>
  <c r="G194"/>
  <c r="K194" i="73"/>
  <c r="G198" i="46"/>
  <c r="K198" i="73"/>
  <c r="G202" i="46"/>
  <c r="G205"/>
  <c r="K205" i="73"/>
  <c r="G210" i="46"/>
  <c r="G213"/>
  <c r="K213" i="73"/>
  <c r="G215" i="46"/>
  <c r="G218"/>
  <c r="K218" i="73"/>
  <c r="G223" i="46"/>
  <c r="G226"/>
  <c r="K226" i="73"/>
  <c r="G229" i="46"/>
  <c r="G232"/>
  <c r="K232" i="73"/>
  <c r="G239" i="46"/>
  <c r="G242"/>
  <c r="G245"/>
  <c r="K245" i="73"/>
  <c r="G253" i="46"/>
  <c r="G258"/>
  <c r="K258" i="73"/>
  <c r="G261" i="46"/>
  <c r="G264"/>
  <c r="K264" i="73"/>
  <c r="G270" i="46"/>
  <c r="G273"/>
  <c r="G276"/>
  <c r="K276" i="73"/>
  <c r="G299" i="46"/>
  <c r="G315"/>
  <c r="G321"/>
  <c r="G324"/>
  <c r="G332"/>
  <c r="G336"/>
  <c r="K336" i="73"/>
  <c r="G339" i="46"/>
  <c r="K339" i="73"/>
  <c r="G348" i="46"/>
  <c r="K348" i="73"/>
  <c r="G366" i="46"/>
  <c r="G365"/>
  <c r="K366" i="73"/>
  <c r="G382" i="46"/>
  <c r="G385"/>
  <c r="K385" i="73"/>
  <c r="G393" i="46"/>
  <c r="G392"/>
  <c r="K393" i="73"/>
  <c r="G16" i="47"/>
  <c r="L16" i="73"/>
  <c r="G19" i="47"/>
  <c r="G25"/>
  <c r="L25" i="73"/>
  <c r="G30" i="47"/>
  <c r="G33"/>
  <c r="L33" i="73"/>
  <c r="G38" i="47"/>
  <c r="G42"/>
  <c r="L42" i="73"/>
  <c r="G45" i="47"/>
  <c r="L45" i="73"/>
  <c r="G49" i="47"/>
  <c r="L49" i="73"/>
  <c r="G54" i="47"/>
  <c r="L57" i="73"/>
  <c r="L58"/>
  <c r="G61" i="47"/>
  <c r="L61" i="73"/>
  <c r="G65" i="47"/>
  <c r="L65" i="73"/>
  <c r="G71" i="47"/>
  <c r="L71" i="73"/>
  <c r="L76"/>
  <c r="G76" i="47"/>
  <c r="L80" i="73"/>
  <c r="G80" i="47"/>
  <c r="L86" i="73"/>
  <c r="G86" i="47"/>
  <c r="G91"/>
  <c r="G94"/>
  <c r="L94" i="73"/>
  <c r="G99" i="47"/>
  <c r="G102"/>
  <c r="L102" i="73"/>
  <c r="G104" i="47"/>
  <c r="G107"/>
  <c r="L107" i="73"/>
  <c r="L109"/>
  <c r="G113" i="47"/>
  <c r="G117"/>
  <c r="L117" i="73"/>
  <c r="L127"/>
  <c r="L138"/>
  <c r="F142" i="47"/>
  <c r="G142"/>
  <c r="L164" i="73"/>
  <c r="L170"/>
  <c r="L187"/>
  <c r="F189" i="47"/>
  <c r="L190" i="73"/>
  <c r="L203"/>
  <c r="L211"/>
  <c r="L217"/>
  <c r="L224"/>
  <c r="L230"/>
  <c r="L250"/>
  <c r="L262"/>
  <c r="L275"/>
  <c r="L293"/>
  <c r="L295"/>
  <c r="L298"/>
  <c r="L315"/>
  <c r="L324"/>
  <c r="L336"/>
  <c r="F337" i="47"/>
  <c r="G337"/>
  <c r="L342" i="73"/>
  <c r="L346"/>
  <c r="L354"/>
  <c r="L364"/>
  <c r="G26" i="48"/>
  <c r="M26" i="73"/>
  <c r="G30" i="48"/>
  <c r="M30" i="73"/>
  <c r="G34" i="48"/>
  <c r="M34" i="73"/>
  <c r="G38" i="48"/>
  <c r="M38" i="73"/>
  <c r="G40" i="48"/>
  <c r="G42"/>
  <c r="G44"/>
  <c r="G46"/>
  <c r="G48"/>
  <c r="G52"/>
  <c r="G54"/>
  <c r="G66"/>
  <c r="M66" i="73"/>
  <c r="G69" i="48"/>
  <c r="G71"/>
  <c r="G73"/>
  <c r="G79"/>
  <c r="G90"/>
  <c r="G92"/>
  <c r="G94"/>
  <c r="G96"/>
  <c r="G98"/>
  <c r="G100"/>
  <c r="G102"/>
  <c r="G105"/>
  <c r="M105" i="73"/>
  <c r="G112" i="48"/>
  <c r="M127" i="73"/>
  <c r="G135" i="48"/>
  <c r="M135" i="73"/>
  <c r="G149" i="48"/>
  <c r="M149" i="73"/>
  <c r="G155" i="48"/>
  <c r="G157"/>
  <c r="F159"/>
  <c r="G160"/>
  <c r="M160" i="73"/>
  <c r="G164" i="48"/>
  <c r="M164" i="73"/>
  <c r="G171" i="48"/>
  <c r="G173"/>
  <c r="G191"/>
  <c r="M191" i="73"/>
  <c r="G198" i="48"/>
  <c r="G200"/>
  <c r="G202"/>
  <c r="G204"/>
  <c r="G206"/>
  <c r="G208"/>
  <c r="G210"/>
  <c r="G212"/>
  <c r="G214"/>
  <c r="M214" i="73"/>
  <c r="G218" i="48"/>
  <c r="M218" i="73"/>
  <c r="G222" i="48"/>
  <c r="M222" i="73"/>
  <c r="G226" i="48"/>
  <c r="M226" i="73"/>
  <c r="G242" i="48"/>
  <c r="M242" i="73"/>
  <c r="G249" i="48"/>
  <c r="M249" i="73"/>
  <c r="G253" i="48"/>
  <c r="M253" i="73"/>
  <c r="G261" i="48"/>
  <c r="G263"/>
  <c r="G266"/>
  <c r="G268"/>
  <c r="G270"/>
  <c r="G274"/>
  <c r="M274" i="73"/>
  <c r="M290"/>
  <c r="G296" i="48"/>
  <c r="M296" i="73"/>
  <c r="M324"/>
  <c r="M334"/>
  <c r="M338"/>
  <c r="M342"/>
  <c r="M356"/>
  <c r="M394"/>
  <c r="G24" i="79"/>
  <c r="N24" i="73"/>
  <c r="G28" i="79"/>
  <c r="N28" i="73"/>
  <c r="G32" i="79"/>
  <c r="N32" i="73"/>
  <c r="G36" i="79"/>
  <c r="N36" i="73"/>
  <c r="G41" i="79"/>
  <c r="G43"/>
  <c r="G45"/>
  <c r="G47"/>
  <c r="G49"/>
  <c r="G53"/>
  <c r="G55"/>
  <c r="G70"/>
  <c r="G72"/>
  <c r="G84"/>
  <c r="N84" i="73"/>
  <c r="G87" i="79"/>
  <c r="N87" i="73"/>
  <c r="G89" i="79"/>
  <c r="G91"/>
  <c r="G93"/>
  <c r="G95"/>
  <c r="G97"/>
  <c r="G99"/>
  <c r="G101"/>
  <c r="G107"/>
  <c r="N107" i="73"/>
  <c r="G113" i="79"/>
  <c r="G133"/>
  <c r="N133" i="73"/>
  <c r="G151" i="79"/>
  <c r="N151" i="73"/>
  <c r="F153" i="79"/>
  <c r="N153" i="73"/>
  <c r="G154" i="79"/>
  <c r="G156"/>
  <c r="G158"/>
  <c r="G162"/>
  <c r="N162" i="73"/>
  <c r="G167" i="79"/>
  <c r="N167" i="73"/>
  <c r="G170" i="79"/>
  <c r="G172"/>
  <c r="G174"/>
  <c r="G178"/>
  <c r="N178" i="73"/>
  <c r="G180" i="79"/>
  <c r="G182"/>
  <c r="G184"/>
  <c r="G186"/>
  <c r="G188"/>
  <c r="G192"/>
  <c r="N192" i="73"/>
  <c r="G215" i="79"/>
  <c r="N215" i="73"/>
  <c r="G219" i="79"/>
  <c r="N219" i="73"/>
  <c r="G223" i="79"/>
  <c r="N223" i="73"/>
  <c r="G229" i="79"/>
  <c r="G231"/>
  <c r="G235"/>
  <c r="G237"/>
  <c r="G239"/>
  <c r="G243"/>
  <c r="N243" i="73"/>
  <c r="G250" i="79"/>
  <c r="N250" i="73"/>
  <c r="G254" i="79"/>
  <c r="N254" i="73"/>
  <c r="G275" i="79"/>
  <c r="N275" i="73"/>
  <c r="N297"/>
  <c r="N315"/>
  <c r="N325"/>
  <c r="N339"/>
  <c r="N357"/>
  <c r="N391"/>
  <c r="G17" i="49"/>
  <c r="G20"/>
  <c r="O20" i="73"/>
  <c r="G25" i="49"/>
  <c r="O25" i="73"/>
  <c r="G30" i="49"/>
  <c r="G33"/>
  <c r="O33" i="73"/>
  <c r="G38" i="49"/>
  <c r="G40"/>
  <c r="G43"/>
  <c r="O43" i="73"/>
  <c r="G48" i="49"/>
  <c r="G53"/>
  <c r="O53" i="73"/>
  <c r="G59" i="49"/>
  <c r="O59" i="73"/>
  <c r="G66" i="49"/>
  <c r="G69"/>
  <c r="O69" i="73"/>
  <c r="G73" i="49"/>
  <c r="O73" i="73"/>
  <c r="G77" i="49"/>
  <c r="O77" i="73"/>
  <c r="G81" i="49"/>
  <c r="O81" i="73"/>
  <c r="G87" i="49"/>
  <c r="G91"/>
  <c r="O91" i="73"/>
  <c r="G95" i="49"/>
  <c r="O95" i="73"/>
  <c r="G99" i="49"/>
  <c r="O99" i="73"/>
  <c r="G120" i="49"/>
  <c r="O120" i="73"/>
  <c r="O139"/>
  <c r="O156"/>
  <c r="O160"/>
  <c r="O166"/>
  <c r="O172"/>
  <c r="O177"/>
  <c r="O179"/>
  <c r="O183"/>
  <c r="O187"/>
  <c r="O198"/>
  <c r="O201"/>
  <c r="O204"/>
  <c r="O208"/>
  <c r="O212"/>
  <c r="O220"/>
  <c r="O228"/>
  <c r="O232"/>
  <c r="O238"/>
  <c r="O250"/>
  <c r="O267"/>
  <c r="O273"/>
  <c r="O290"/>
  <c r="O293"/>
  <c r="O296"/>
  <c r="O320"/>
  <c r="O326"/>
  <c r="O329"/>
  <c r="O334"/>
  <c r="O353"/>
  <c r="O375"/>
  <c r="O394"/>
  <c r="G13" i="50"/>
  <c r="P13" i="73"/>
  <c r="G18" i="50"/>
  <c r="G21"/>
  <c r="P21" i="73"/>
  <c r="P23"/>
  <c r="P24"/>
  <c r="G28" i="50"/>
  <c r="P28" i="73"/>
  <c r="G32" i="50"/>
  <c r="P32" i="73"/>
  <c r="G36" i="50"/>
  <c r="P36" i="73"/>
  <c r="P39"/>
  <c r="P40"/>
  <c r="G47" i="50"/>
  <c r="P47" i="73"/>
  <c r="G54" i="50"/>
  <c r="P57" i="73"/>
  <c r="G62" i="50"/>
  <c r="G65"/>
  <c r="G67"/>
  <c r="G70"/>
  <c r="G73"/>
  <c r="P73" i="73"/>
  <c r="G79" i="50"/>
  <c r="P79" i="73"/>
  <c r="G91" i="50"/>
  <c r="G94"/>
  <c r="P94" i="73"/>
  <c r="G99" i="50"/>
  <c r="G102"/>
  <c r="P102" i="73"/>
  <c r="G105" i="50"/>
  <c r="P105" i="73"/>
  <c r="G116" i="50"/>
  <c r="G120"/>
  <c r="P120" i="73"/>
  <c r="P134"/>
  <c r="P144"/>
  <c r="P155"/>
  <c r="P170"/>
  <c r="P181"/>
  <c r="P192"/>
  <c r="P201"/>
  <c r="P203"/>
  <c r="P211"/>
  <c r="P216"/>
  <c r="P224"/>
  <c r="P227"/>
  <c r="P230"/>
  <c r="P243"/>
  <c r="P254"/>
  <c r="P262"/>
  <c r="P275"/>
  <c r="P297"/>
  <c r="P315"/>
  <c r="P325"/>
  <c r="P339"/>
  <c r="P357"/>
  <c r="P391"/>
  <c r="G14" i="51"/>
  <c r="Q14" i="73"/>
  <c r="G18" i="51"/>
  <c r="Q18" i="73"/>
  <c r="G22" i="51"/>
  <c r="Q22" i="73"/>
  <c r="G24" i="51"/>
  <c r="G27"/>
  <c r="Q27" i="73"/>
  <c r="G32" i="51"/>
  <c r="G35"/>
  <c r="Q35" i="73"/>
  <c r="G41" i="51"/>
  <c r="Q41" i="73"/>
  <c r="G45" i="51"/>
  <c r="Q45" i="73"/>
  <c r="G49" i="51"/>
  <c r="Q49" i="73"/>
  <c r="G55" i="51"/>
  <c r="Q55" i="73"/>
  <c r="G59" i="51"/>
  <c r="Q59" i="73"/>
  <c r="G62" i="51"/>
  <c r="G65"/>
  <c r="G72"/>
  <c r="Q72" i="73"/>
  <c r="F75" i="51"/>
  <c r="Q75" i="73"/>
  <c r="Q88"/>
  <c r="G93" i="51"/>
  <c r="G96"/>
  <c r="Q96" i="73"/>
  <c r="G101" i="51"/>
  <c r="G106"/>
  <c r="G116"/>
  <c r="G120"/>
  <c r="Q120" i="73"/>
  <c r="Q134"/>
  <c r="Q144"/>
  <c r="Q155"/>
  <c r="Q187"/>
  <c r="Q209"/>
  <c r="Q214"/>
  <c r="Q218"/>
  <c r="Q222"/>
  <c r="Q226"/>
  <c r="Q232"/>
  <c r="Q243"/>
  <c r="Q250"/>
  <c r="Q254"/>
  <c r="Q260"/>
  <c r="Q269"/>
  <c r="Q272"/>
  <c r="Q276"/>
  <c r="Q298"/>
  <c r="Q315"/>
  <c r="Q324"/>
  <c r="Q341"/>
  <c r="Q354"/>
  <c r="Q376"/>
  <c r="Q393"/>
  <c r="G15" i="52"/>
  <c r="G18"/>
  <c r="R18" i="73"/>
  <c r="G22" i="52"/>
  <c r="R22" i="73"/>
  <c r="G24" i="52"/>
  <c r="G27"/>
  <c r="R27" i="73"/>
  <c r="G32" i="52"/>
  <c r="G35"/>
  <c r="R35" i="73"/>
  <c r="G42" i="52"/>
  <c r="G45"/>
  <c r="R45" i="73"/>
  <c r="G52" i="52"/>
  <c r="G55"/>
  <c r="R55" i="73"/>
  <c r="G60" i="52"/>
  <c r="G69"/>
  <c r="R69" i="73"/>
  <c r="G77" i="52"/>
  <c r="R77" i="73"/>
  <c r="G81" i="52"/>
  <c r="R81" i="73"/>
  <c r="G91" i="52"/>
  <c r="G94"/>
  <c r="R94" i="73"/>
  <c r="G99" i="52"/>
  <c r="G102"/>
  <c r="R102" i="73"/>
  <c r="G104" i="52"/>
  <c r="G107"/>
  <c r="R107" i="73"/>
  <c r="G113" i="52"/>
  <c r="G117"/>
  <c r="R117" i="73"/>
  <c r="G124" i="52"/>
  <c r="R124" i="73"/>
  <c r="R133"/>
  <c r="R144"/>
  <c r="R151"/>
  <c r="R157"/>
  <c r="R160"/>
  <c r="R164"/>
  <c r="R168"/>
  <c r="R185"/>
  <c r="R200"/>
  <c r="R207"/>
  <c r="R220"/>
  <c r="R236"/>
  <c r="R242"/>
  <c r="R249"/>
  <c r="R253"/>
  <c r="R274"/>
  <c r="R290"/>
  <c r="R296"/>
  <c r="R324"/>
  <c r="R334"/>
  <c r="R338"/>
  <c r="R342"/>
  <c r="R356"/>
  <c r="R394"/>
  <c r="G13" i="53"/>
  <c r="G15"/>
  <c r="G17"/>
  <c r="G19"/>
  <c r="G21"/>
  <c r="S23" i="73"/>
  <c r="G27" i="53"/>
  <c r="S27" i="73"/>
  <c r="G31" i="53"/>
  <c r="S31" i="73"/>
  <c r="G35" i="53"/>
  <c r="S35" i="73"/>
  <c r="F57" i="53"/>
  <c r="S57" i="73"/>
  <c r="G59" i="53"/>
  <c r="G61"/>
  <c r="G67"/>
  <c r="S67" i="73"/>
  <c r="G77" i="53"/>
  <c r="G106"/>
  <c r="S106" i="73"/>
  <c r="G116" i="53"/>
  <c r="G119"/>
  <c r="G121"/>
  <c r="S124" i="73"/>
  <c r="S132"/>
  <c r="S150"/>
  <c r="S161"/>
  <c r="S178"/>
  <c r="S192"/>
  <c r="S215"/>
  <c r="S219"/>
  <c r="S223"/>
  <c r="S243"/>
  <c r="S250"/>
  <c r="S254"/>
  <c r="S275"/>
  <c r="S297"/>
  <c r="S315"/>
  <c r="S325"/>
  <c r="S339"/>
  <c r="S357"/>
  <c r="S391"/>
  <c r="G27" i="54"/>
  <c r="T27" i="73"/>
  <c r="G31" i="54"/>
  <c r="T31" i="73"/>
  <c r="G35" i="54"/>
  <c r="T35" i="73"/>
  <c r="T57"/>
  <c r="G59" i="54"/>
  <c r="G61"/>
  <c r="G67"/>
  <c r="T67" i="73"/>
  <c r="G77" i="54"/>
  <c r="G87"/>
  <c r="T87" i="73"/>
  <c r="G89" i="54"/>
  <c r="G91"/>
  <c r="G93"/>
  <c r="G95"/>
  <c r="G97"/>
  <c r="G107"/>
  <c r="T107" i="73"/>
  <c r="T133"/>
  <c r="T151"/>
  <c r="T153"/>
  <c r="T162"/>
  <c r="T167"/>
  <c r="T193"/>
  <c r="T216"/>
  <c r="T220"/>
  <c r="T224"/>
  <c r="T244"/>
  <c r="T251"/>
  <c r="T255"/>
  <c r="T271"/>
  <c r="T272"/>
  <c r="T276"/>
  <c r="T298"/>
  <c r="T316"/>
  <c r="T326"/>
  <c r="T337"/>
  <c r="T340"/>
  <c r="T390"/>
  <c r="T353"/>
  <c r="T375"/>
  <c r="G24" i="55"/>
  <c r="U24" i="73"/>
  <c r="G28" i="55"/>
  <c r="U28" i="73"/>
  <c r="G32" i="55"/>
  <c r="U32" i="73"/>
  <c r="G36" i="55"/>
  <c r="U36" i="73"/>
  <c r="U42"/>
  <c r="G42" i="55"/>
  <c r="U52" i="73"/>
  <c r="G52" i="55"/>
  <c r="G67"/>
  <c r="U67" i="73"/>
  <c r="U73"/>
  <c r="G73" i="55"/>
  <c r="G87"/>
  <c r="U87" i="73"/>
  <c r="U90"/>
  <c r="G90" i="55"/>
  <c r="G95"/>
  <c r="U98" i="73"/>
  <c r="G98" i="55"/>
  <c r="G107"/>
  <c r="U107" i="73"/>
  <c r="G117" i="55"/>
  <c r="G120"/>
  <c r="G122"/>
  <c r="U134" i="73"/>
  <c r="U136"/>
  <c r="U148"/>
  <c r="U152"/>
  <c r="U155"/>
  <c r="U161"/>
  <c r="U181"/>
  <c r="U193"/>
  <c r="U216"/>
  <c r="U220"/>
  <c r="U224"/>
  <c r="U228"/>
  <c r="U238"/>
  <c r="U264"/>
  <c r="U274"/>
  <c r="U339"/>
  <c r="U357"/>
  <c r="V16"/>
  <c r="G16" i="56"/>
  <c r="G24"/>
  <c r="V24" i="73"/>
  <c r="G28" i="56"/>
  <c r="V28" i="73"/>
  <c r="G32" i="56"/>
  <c r="V32" i="73"/>
  <c r="G36" i="56"/>
  <c r="V36" i="73"/>
  <c r="G66" i="56"/>
  <c r="V66" i="73"/>
  <c r="V121"/>
  <c r="G121" i="56"/>
  <c r="AD147" i="73"/>
  <c r="G375" i="44"/>
  <c r="G374"/>
  <c r="I375" i="73"/>
  <c r="G385" i="44"/>
  <c r="I385" i="73"/>
  <c r="G24" i="45"/>
  <c r="J24" i="73"/>
  <c r="G36" i="45"/>
  <c r="J36" i="73"/>
  <c r="G164" i="45"/>
  <c r="J164" i="73"/>
  <c r="G93" i="44"/>
  <c r="I93" i="73"/>
  <c r="G372" i="44"/>
  <c r="I372" i="73"/>
  <c r="F372" s="1"/>
  <c r="G372" s="1"/>
  <c r="G16" i="45"/>
  <c r="G22"/>
  <c r="G29"/>
  <c r="J29" i="73"/>
  <c r="G58" i="45"/>
  <c r="G79"/>
  <c r="G100" i="44"/>
  <c r="I100" i="73"/>
  <c r="F100" s="1"/>
  <c r="G96" i="44"/>
  <c r="I96" i="73"/>
  <c r="F96" s="1"/>
  <c r="G92" i="44"/>
  <c r="I92" i="73"/>
  <c r="F92" s="1"/>
  <c r="G394" i="44"/>
  <c r="I394" i="73"/>
  <c r="G11" i="45"/>
  <c r="G26"/>
  <c r="J26" i="73"/>
  <c r="G30" i="45"/>
  <c r="J30" i="73"/>
  <c r="G34" i="45"/>
  <c r="J34" i="73"/>
  <c r="G38" i="45"/>
  <c r="J38" i="73"/>
  <c r="G40" i="45"/>
  <c r="G42"/>
  <c r="G44"/>
  <c r="G46"/>
  <c r="G48"/>
  <c r="G52"/>
  <c r="G54"/>
  <c r="G57"/>
  <c r="G66"/>
  <c r="J66" i="73"/>
  <c r="G69" i="45"/>
  <c r="G71"/>
  <c r="G73"/>
  <c r="J80" i="73"/>
  <c r="F80" s="1"/>
  <c r="G80" i="45"/>
  <c r="G87"/>
  <c r="J87" i="73"/>
  <c r="G89" i="45"/>
  <c r="G91"/>
  <c r="G93"/>
  <c r="G95"/>
  <c r="G97"/>
  <c r="G99"/>
  <c r="G101"/>
  <c r="G103"/>
  <c r="J103" i="73"/>
  <c r="G107" i="45"/>
  <c r="J107" i="73"/>
  <c r="G113" i="45"/>
  <c r="G133"/>
  <c r="J133" i="73"/>
  <c r="G151" i="45"/>
  <c r="J151" i="73"/>
  <c r="F153" i="45"/>
  <c r="J153" i="73"/>
  <c r="G154" i="45"/>
  <c r="G156"/>
  <c r="G158"/>
  <c r="G162"/>
  <c r="J162" i="73"/>
  <c r="G167" i="45"/>
  <c r="J167" i="73"/>
  <c r="G170" i="45"/>
  <c r="G172"/>
  <c r="G174"/>
  <c r="G178"/>
  <c r="J178" i="73"/>
  <c r="G180" i="45"/>
  <c r="G182"/>
  <c r="G184"/>
  <c r="G186"/>
  <c r="G188"/>
  <c r="G192"/>
  <c r="J192" i="73"/>
  <c r="G215" i="45"/>
  <c r="J215" i="73"/>
  <c r="G219" i="45"/>
  <c r="J219" i="73"/>
  <c r="G223" i="45"/>
  <c r="J223" i="73"/>
  <c r="G229" i="45"/>
  <c r="G231"/>
  <c r="G235"/>
  <c r="G237"/>
  <c r="G239"/>
  <c r="G243"/>
  <c r="J243" i="73"/>
  <c r="G250" i="45"/>
  <c r="J250" i="73"/>
  <c r="G254" i="45"/>
  <c r="J254" i="73"/>
  <c r="G275" i="45"/>
  <c r="J275" i="73"/>
  <c r="G293" i="45"/>
  <c r="G297"/>
  <c r="J297" i="73"/>
  <c r="G315" i="45"/>
  <c r="J315" i="73"/>
  <c r="G318" i="45"/>
  <c r="G320"/>
  <c r="G322"/>
  <c r="G325"/>
  <c r="J325" i="73"/>
  <c r="J327"/>
  <c r="G328" i="45"/>
  <c r="G330"/>
  <c r="G332"/>
  <c r="G339"/>
  <c r="J339" i="73"/>
  <c r="G357" i="45"/>
  <c r="J357" i="73"/>
  <c r="G384" i="45"/>
  <c r="G383"/>
  <c r="G391"/>
  <c r="J391" i="73"/>
  <c r="G14" i="46"/>
  <c r="K14" i="73"/>
  <c r="G19" i="46"/>
  <c r="G22"/>
  <c r="K22" i="73"/>
  <c r="G28" i="46"/>
  <c r="K28" i="73"/>
  <c r="G32" i="46"/>
  <c r="K32" i="73"/>
  <c r="G36" i="46"/>
  <c r="K36" i="73"/>
  <c r="G44" i="46"/>
  <c r="G47"/>
  <c r="K47" i="73"/>
  <c r="G54" i="46"/>
  <c r="K57" i="73"/>
  <c r="G62" i="46"/>
  <c r="G65"/>
  <c r="G69"/>
  <c r="K69" i="73"/>
  <c r="F75" i="46"/>
  <c r="K75" i="73"/>
  <c r="K76"/>
  <c r="G76" i="46"/>
  <c r="K88" i="73"/>
  <c r="G96" i="46"/>
  <c r="K96" i="73"/>
  <c r="G101" i="46"/>
  <c r="G106"/>
  <c r="G116"/>
  <c r="G120"/>
  <c r="K120" i="73"/>
  <c r="K127"/>
  <c r="G135" i="46"/>
  <c r="K135" i="73"/>
  <c r="G138" i="46"/>
  <c r="K138" i="73"/>
  <c r="F142" i="46"/>
  <c r="G145"/>
  <c r="G149"/>
  <c r="K149" i="73"/>
  <c r="G155" i="46"/>
  <c r="G163"/>
  <c r="G167"/>
  <c r="G170"/>
  <c r="K170" i="73"/>
  <c r="G181" i="46"/>
  <c r="K181" i="73"/>
  <c r="G186" i="46"/>
  <c r="G192"/>
  <c r="K192" i="73"/>
  <c r="G201" i="46"/>
  <c r="K201" i="73"/>
  <c r="G203" i="46"/>
  <c r="K203" i="73"/>
  <c r="G208" i="46"/>
  <c r="G211"/>
  <c r="K211" i="73"/>
  <c r="G216" i="46"/>
  <c r="K216" i="73"/>
  <c r="G221" i="46"/>
  <c r="G224"/>
  <c r="K224" i="73"/>
  <c r="G230" i="46"/>
  <c r="K230" i="73"/>
  <c r="G237" i="46"/>
  <c r="G243"/>
  <c r="K243" i="73"/>
  <c r="G251" i="46"/>
  <c r="G254"/>
  <c r="K254" i="73"/>
  <c r="G262" i="46"/>
  <c r="K262" i="73"/>
  <c r="G268" i="46"/>
  <c r="G274"/>
  <c r="K274" i="73"/>
  <c r="G297" i="46"/>
  <c r="G316"/>
  <c r="K316" i="73"/>
  <c r="G319" i="46"/>
  <c r="G322"/>
  <c r="K322" i="73"/>
  <c r="G325" i="46"/>
  <c r="K325" i="73"/>
  <c r="G330" i="46"/>
  <c r="G342"/>
  <c r="G356"/>
  <c r="K356" i="73"/>
  <c r="G364" i="46"/>
  <c r="K364" i="73"/>
  <c r="G394" i="46"/>
  <c r="K394" i="73"/>
  <c r="G13" i="47"/>
  <c r="L13" i="73"/>
  <c r="G17" i="47"/>
  <c r="L17" i="73"/>
  <c r="G20" i="47"/>
  <c r="L20" i="73"/>
  <c r="L23"/>
  <c r="G28" i="47"/>
  <c r="G31"/>
  <c r="L31" i="73"/>
  <c r="G36" i="47"/>
  <c r="G43"/>
  <c r="L43" i="73"/>
  <c r="G46" i="47"/>
  <c r="L46" i="73"/>
  <c r="G52" i="47"/>
  <c r="L52" i="73"/>
  <c r="G55" i="47"/>
  <c r="L55" i="73"/>
  <c r="G59" i="47"/>
  <c r="L59" i="73"/>
  <c r="G62" i="47"/>
  <c r="L62" i="73"/>
  <c r="F74" i="47"/>
  <c r="L74" i="73"/>
  <c r="G77" i="47"/>
  <c r="L77" i="73"/>
  <c r="G81" i="47"/>
  <c r="L81" i="73"/>
  <c r="G89" i="47"/>
  <c r="G92"/>
  <c r="L92" i="73"/>
  <c r="G97" i="47"/>
  <c r="G100"/>
  <c r="L100" i="73"/>
  <c r="G105" i="47"/>
  <c r="L105" i="73"/>
  <c r="L133"/>
  <c r="L146"/>
  <c r="L151"/>
  <c r="L162"/>
  <c r="F165" i="47"/>
  <c r="G165"/>
  <c r="L166" i="73"/>
  <c r="L185"/>
  <c r="L200"/>
  <c r="L209"/>
  <c r="L214"/>
  <c r="L218"/>
  <c r="L221"/>
  <c r="L225"/>
  <c r="F227" i="47"/>
  <c r="G227"/>
  <c r="L228" i="73"/>
  <c r="L238"/>
  <c r="F240" i="47"/>
  <c r="G240"/>
  <c r="L241" i="73"/>
  <c r="L244"/>
  <c r="L251"/>
  <c r="L260"/>
  <c r="L269"/>
  <c r="F271" i="47"/>
  <c r="L272" i="73"/>
  <c r="L276"/>
  <c r="L299"/>
  <c r="L316"/>
  <c r="L322"/>
  <c r="L340"/>
  <c r="L348"/>
  <c r="L356"/>
  <c r="L385"/>
  <c r="L393"/>
  <c r="G11" i="48"/>
  <c r="G13"/>
  <c r="G15"/>
  <c r="G17"/>
  <c r="G19"/>
  <c r="G21"/>
  <c r="G27"/>
  <c r="M27" i="73"/>
  <c r="G31" i="48"/>
  <c r="M31" i="73"/>
  <c r="G35" i="48"/>
  <c r="M35" i="73"/>
  <c r="G39" i="48"/>
  <c r="M57" i="73"/>
  <c r="G59" i="48"/>
  <c r="G61"/>
  <c r="G67"/>
  <c r="M67" i="73"/>
  <c r="G77" i="48"/>
  <c r="M80" i="73"/>
  <c r="G80" i="48"/>
  <c r="M86" i="73"/>
  <c r="G86" i="48"/>
  <c r="G106"/>
  <c r="M106" i="73"/>
  <c r="G116" i="48"/>
  <c r="G119"/>
  <c r="G121"/>
  <c r="G124"/>
  <c r="M124" i="73"/>
  <c r="F132" i="48"/>
  <c r="M132" i="73"/>
  <c r="G138" i="48"/>
  <c r="G140"/>
  <c r="G144"/>
  <c r="G146"/>
  <c r="F147"/>
  <c r="G150"/>
  <c r="M150" i="73"/>
  <c r="G161" i="48"/>
  <c r="M161" i="73"/>
  <c r="G178" i="48"/>
  <c r="M178" i="73"/>
  <c r="G180" i="48"/>
  <c r="G182"/>
  <c r="G184"/>
  <c r="G186"/>
  <c r="G188"/>
  <c r="G192"/>
  <c r="M192" i="73"/>
  <c r="G215" i="48"/>
  <c r="M215" i="73"/>
  <c r="G219" i="48"/>
  <c r="M219" i="73"/>
  <c r="G223" i="48"/>
  <c r="M223" i="73"/>
  <c r="G229" i="48"/>
  <c r="G231"/>
  <c r="G235"/>
  <c r="G237"/>
  <c r="G239"/>
  <c r="G243"/>
  <c r="M243" i="73"/>
  <c r="G250" i="48"/>
  <c r="M250" i="73"/>
  <c r="G254" i="48"/>
  <c r="M254" i="73"/>
  <c r="G275" i="48"/>
  <c r="M275" i="73"/>
  <c r="G293" i="48"/>
  <c r="G297"/>
  <c r="M297" i="73"/>
  <c r="M315"/>
  <c r="M325"/>
  <c r="M327"/>
  <c r="M339"/>
  <c r="M357"/>
  <c r="M391"/>
  <c r="G12" i="79"/>
  <c r="G14"/>
  <c r="G16"/>
  <c r="G18"/>
  <c r="G20"/>
  <c r="G22"/>
  <c r="G25"/>
  <c r="N25" i="73"/>
  <c r="G29" i="79"/>
  <c r="N29" i="73"/>
  <c r="G33" i="79"/>
  <c r="N33" i="73"/>
  <c r="G37" i="79"/>
  <c r="N37" i="73"/>
  <c r="G58" i="79"/>
  <c r="G60"/>
  <c r="G62"/>
  <c r="G65"/>
  <c r="G81"/>
  <c r="G85"/>
  <c r="N85" i="73"/>
  <c r="G104" i="79"/>
  <c r="N104" i="73"/>
  <c r="G108" i="79"/>
  <c r="N108" i="73"/>
  <c r="G117" i="79"/>
  <c r="G120"/>
  <c r="G122"/>
  <c r="G134"/>
  <c r="N134" i="73"/>
  <c r="F136" i="79"/>
  <c r="N136" i="73"/>
  <c r="G137" i="79"/>
  <c r="G139"/>
  <c r="G141"/>
  <c r="G142"/>
  <c r="G145"/>
  <c r="G148"/>
  <c r="N148" i="73"/>
  <c r="G152" i="79"/>
  <c r="N152" i="73"/>
  <c r="G163" i="79"/>
  <c r="N163" i="73"/>
  <c r="G168" i="79"/>
  <c r="N168" i="73"/>
  <c r="G179" i="79"/>
  <c r="G193"/>
  <c r="N193" i="73"/>
  <c r="G197" i="79"/>
  <c r="G199"/>
  <c r="E201"/>
  <c r="G203"/>
  <c r="G205"/>
  <c r="G207"/>
  <c r="G209"/>
  <c r="G211"/>
  <c r="G213"/>
  <c r="G216"/>
  <c r="N216" i="73"/>
  <c r="G220" i="79"/>
  <c r="N220" i="73"/>
  <c r="G224" i="79"/>
  <c r="N224" i="73"/>
  <c r="G244" i="79"/>
  <c r="N244" i="73"/>
  <c r="G251" i="79"/>
  <c r="N251" i="73"/>
  <c r="G255" i="79"/>
  <c r="N255" i="73"/>
  <c r="G260" i="79"/>
  <c r="G262"/>
  <c r="G264"/>
  <c r="G267"/>
  <c r="G269"/>
  <c r="F271"/>
  <c r="G272"/>
  <c r="N272" i="73"/>
  <c r="G276" i="79"/>
  <c r="N276" i="73"/>
  <c r="N298"/>
  <c r="N316"/>
  <c r="N326"/>
  <c r="N340"/>
  <c r="N353"/>
  <c r="N375"/>
  <c r="G15" i="49"/>
  <c r="G18"/>
  <c r="O18" i="73"/>
  <c r="G28" i="49"/>
  <c r="G31"/>
  <c r="O31" i="73"/>
  <c r="G36" i="49"/>
  <c r="G41"/>
  <c r="O41" i="73"/>
  <c r="G46" i="49"/>
  <c r="G49"/>
  <c r="O49" i="73"/>
  <c r="G60" i="49"/>
  <c r="O60" i="73"/>
  <c r="G70" i="49"/>
  <c r="O70" i="73"/>
  <c r="G85" i="49"/>
  <c r="G92"/>
  <c r="O92" i="73"/>
  <c r="G96" i="49"/>
  <c r="O96" i="73"/>
  <c r="G100" i="49"/>
  <c r="O100" i="73"/>
  <c r="G105" i="49"/>
  <c r="G107"/>
  <c r="G116"/>
  <c r="O116" i="73"/>
  <c r="G121" i="49"/>
  <c r="O121" i="73"/>
  <c r="G124" i="49"/>
  <c r="O140" i="73"/>
  <c r="O144"/>
  <c r="O157"/>
  <c r="O173"/>
  <c r="O180"/>
  <c r="O184"/>
  <c r="O188"/>
  <c r="O194"/>
  <c r="O199"/>
  <c r="O205"/>
  <c r="O209"/>
  <c r="O213"/>
  <c r="O218"/>
  <c r="O226"/>
  <c r="O229"/>
  <c r="O235"/>
  <c r="O239"/>
  <c r="O245"/>
  <c r="O258"/>
  <c r="O264"/>
  <c r="O274"/>
  <c r="O297"/>
  <c r="O314"/>
  <c r="O363"/>
  <c r="O318"/>
  <c r="O336"/>
  <c r="O341"/>
  <c r="O390"/>
  <c r="O354"/>
  <c r="O376"/>
  <c r="O384"/>
  <c r="O391"/>
  <c r="G16" i="50"/>
  <c r="G19"/>
  <c r="P19" i="73"/>
  <c r="G25" i="50"/>
  <c r="P25" i="73"/>
  <c r="G29" i="50"/>
  <c r="P29" i="73"/>
  <c r="G33" i="50"/>
  <c r="P33" i="73"/>
  <c r="G37" i="50"/>
  <c r="P37" i="73"/>
  <c r="G41" i="50"/>
  <c r="P41" i="73"/>
  <c r="G44" i="50"/>
  <c r="G52"/>
  <c r="G55"/>
  <c r="P55" i="73"/>
  <c r="G60" i="50"/>
  <c r="G66"/>
  <c r="G71"/>
  <c r="P71" i="73"/>
  <c r="G87" i="50"/>
  <c r="P87" i="73"/>
  <c r="G89" i="50"/>
  <c r="G92"/>
  <c r="P92" i="73"/>
  <c r="G97" i="50"/>
  <c r="G100"/>
  <c r="P100" i="73"/>
  <c r="G106" i="50"/>
  <c r="P106" i="73"/>
  <c r="P109"/>
  <c r="G113" i="50"/>
  <c r="G117"/>
  <c r="P117" i="73"/>
  <c r="P124"/>
  <c r="P136"/>
  <c r="P140"/>
  <c r="P164"/>
  <c r="P168"/>
  <c r="P179"/>
  <c r="P187"/>
  <c r="P209"/>
  <c r="P214"/>
  <c r="P222"/>
  <c r="P228"/>
  <c r="P238"/>
  <c r="P241"/>
  <c r="P252"/>
  <c r="P260"/>
  <c r="P269"/>
  <c r="P272"/>
  <c r="P276"/>
  <c r="P298"/>
  <c r="P316"/>
  <c r="P326"/>
  <c r="P340"/>
  <c r="P353"/>
  <c r="P375"/>
  <c r="G15" i="51"/>
  <c r="Q15" i="73"/>
  <c r="G19" i="51"/>
  <c r="Q19" i="73"/>
  <c r="G25" i="51"/>
  <c r="Q25" i="73"/>
  <c r="G30" i="51"/>
  <c r="G33"/>
  <c r="Q33" i="73"/>
  <c r="G38" i="51"/>
  <c r="G42"/>
  <c r="Q42" i="73"/>
  <c r="G46" i="51"/>
  <c r="Q46" i="73"/>
  <c r="G52" i="51"/>
  <c r="Q52" i="73"/>
  <c r="G60" i="51"/>
  <c r="Q60" i="73"/>
  <c r="F68" i="51"/>
  <c r="Q68" i="73"/>
  <c r="G69" i="51"/>
  <c r="Q69" i="73"/>
  <c r="G73" i="51"/>
  <c r="Q73" i="73"/>
  <c r="G77" i="51"/>
  <c r="Q77" i="73"/>
  <c r="G81" i="51"/>
  <c r="Q81" i="73"/>
  <c r="G91" i="51"/>
  <c r="G94"/>
  <c r="Q94" i="73"/>
  <c r="G99" i="51"/>
  <c r="G102"/>
  <c r="Q102" i="73"/>
  <c r="G104" i="51"/>
  <c r="G107"/>
  <c r="Q107" i="73"/>
  <c r="Q109"/>
  <c r="G113" i="51"/>
  <c r="G117"/>
  <c r="Q117" i="73"/>
  <c r="G124" i="51"/>
  <c r="Q124" i="73"/>
  <c r="Q136"/>
  <c r="Q140"/>
  <c r="Q164"/>
  <c r="Q168"/>
  <c r="Q174"/>
  <c r="Q185"/>
  <c r="Q200"/>
  <c r="Q207"/>
  <c r="Q215"/>
  <c r="Q219"/>
  <c r="Q223"/>
  <c r="Q230"/>
  <c r="Q244"/>
  <c r="Q251"/>
  <c r="Q255"/>
  <c r="Q267"/>
  <c r="Q273"/>
  <c r="Q289"/>
  <c r="Q295"/>
  <c r="Q299"/>
  <c r="Q316"/>
  <c r="Q322"/>
  <c r="Q325"/>
  <c r="Q327"/>
  <c r="Q331"/>
  <c r="Q338"/>
  <c r="Q342"/>
  <c r="Q356"/>
  <c r="Q394"/>
  <c r="G13" i="52"/>
  <c r="G16"/>
  <c r="R16" i="73"/>
  <c r="G19" i="52"/>
  <c r="R19" i="73"/>
  <c r="G25" i="52"/>
  <c r="R25" i="73"/>
  <c r="G30" i="52"/>
  <c r="G33"/>
  <c r="R33" i="73"/>
  <c r="G38" i="52"/>
  <c r="G40"/>
  <c r="G43"/>
  <c r="R43" i="73"/>
  <c r="G48" i="52"/>
  <c r="G53"/>
  <c r="R53" i="73"/>
  <c r="G58" i="52"/>
  <c r="G61"/>
  <c r="R61" i="73"/>
  <c r="G72" i="52"/>
  <c r="G85"/>
  <c r="G87"/>
  <c r="G89"/>
  <c r="G92"/>
  <c r="R92" i="73"/>
  <c r="G97" i="52"/>
  <c r="G100"/>
  <c r="R100" i="73"/>
  <c r="G105" i="52"/>
  <c r="R105" i="73"/>
  <c r="G121" i="52"/>
  <c r="R134" i="73"/>
  <c r="R136"/>
  <c r="R140"/>
  <c r="R148"/>
  <c r="R152"/>
  <c r="R155"/>
  <c r="R161"/>
  <c r="R174"/>
  <c r="R183"/>
  <c r="R194"/>
  <c r="R198"/>
  <c r="R205"/>
  <c r="R213"/>
  <c r="R218"/>
  <c r="R226"/>
  <c r="R232"/>
  <c r="R243"/>
  <c r="R250"/>
  <c r="R254"/>
  <c r="R275"/>
  <c r="R297"/>
  <c r="R315"/>
  <c r="R325"/>
  <c r="R327"/>
  <c r="R339"/>
  <c r="R357"/>
  <c r="R391"/>
  <c r="G24" i="53"/>
  <c r="S24" i="73"/>
  <c r="G28" i="53"/>
  <c r="S28" i="73"/>
  <c r="G32" i="53"/>
  <c r="S32" i="73"/>
  <c r="G36" i="53"/>
  <c r="S36" i="73"/>
  <c r="F39" i="53"/>
  <c r="S39" i="73"/>
  <c r="G41" i="53"/>
  <c r="G43"/>
  <c r="G45"/>
  <c r="G47"/>
  <c r="G49"/>
  <c r="G53"/>
  <c r="G55"/>
  <c r="G70"/>
  <c r="G72"/>
  <c r="G87"/>
  <c r="S87" i="73"/>
  <c r="G89" i="53"/>
  <c r="G91"/>
  <c r="G93"/>
  <c r="G95"/>
  <c r="G97"/>
  <c r="G99"/>
  <c r="G101"/>
  <c r="G107"/>
  <c r="S107" i="73"/>
  <c r="G113" i="53"/>
  <c r="S133" i="73"/>
  <c r="S151"/>
  <c r="S153"/>
  <c r="S162"/>
  <c r="S167"/>
  <c r="S193"/>
  <c r="S216"/>
  <c r="S220"/>
  <c r="S224"/>
  <c r="S244"/>
  <c r="S251"/>
  <c r="S255"/>
  <c r="S272"/>
  <c r="S276"/>
  <c r="S298"/>
  <c r="S316"/>
  <c r="S326"/>
  <c r="S340"/>
  <c r="S353"/>
  <c r="S375"/>
  <c r="G13" i="54"/>
  <c r="G15"/>
  <c r="G17"/>
  <c r="G19"/>
  <c r="G21"/>
  <c r="G24"/>
  <c r="T24" i="73"/>
  <c r="G28" i="54"/>
  <c r="T28" i="73"/>
  <c r="G32" i="54"/>
  <c r="T32" i="73"/>
  <c r="G36" i="54"/>
  <c r="T36" i="73"/>
  <c r="T39"/>
  <c r="G41" i="54"/>
  <c r="G43"/>
  <c r="G45"/>
  <c r="G47"/>
  <c r="G49"/>
  <c r="G53"/>
  <c r="G55"/>
  <c r="G70"/>
  <c r="G72"/>
  <c r="G88"/>
  <c r="G104"/>
  <c r="T104" i="73"/>
  <c r="G108" i="54"/>
  <c r="T108" i="73"/>
  <c r="G117" i="54"/>
  <c r="G120"/>
  <c r="G122"/>
  <c r="T134" i="73"/>
  <c r="T136"/>
  <c r="T148"/>
  <c r="T152"/>
  <c r="T163"/>
  <c r="T168"/>
  <c r="T194"/>
  <c r="T217"/>
  <c r="T221"/>
  <c r="T225"/>
  <c r="T241"/>
  <c r="T245"/>
  <c r="T252"/>
  <c r="T258"/>
  <c r="T273"/>
  <c r="T289"/>
  <c r="T295"/>
  <c r="T299"/>
  <c r="T341"/>
  <c r="T354"/>
  <c r="T376"/>
  <c r="G12" i="55"/>
  <c r="G14"/>
  <c r="G16"/>
  <c r="G18"/>
  <c r="G20"/>
  <c r="G22"/>
  <c r="G25"/>
  <c r="U25" i="73"/>
  <c r="G29" i="55"/>
  <c r="U29" i="73"/>
  <c r="G33" i="55"/>
  <c r="U33" i="73"/>
  <c r="G37" i="55"/>
  <c r="U37" i="73"/>
  <c r="U40"/>
  <c r="G40" i="55"/>
  <c r="G45"/>
  <c r="U48" i="73"/>
  <c r="G48" i="55"/>
  <c r="G55"/>
  <c r="U71" i="73"/>
  <c r="G71" i="55"/>
  <c r="G81"/>
  <c r="G85"/>
  <c r="U85" i="73"/>
  <c r="G88" i="55"/>
  <c r="G93"/>
  <c r="U96" i="73"/>
  <c r="G96" i="55"/>
  <c r="G101"/>
  <c r="G104"/>
  <c r="U104" i="73"/>
  <c r="G108" i="55"/>
  <c r="U108" i="73"/>
  <c r="U112"/>
  <c r="G112" i="55"/>
  <c r="U162" i="73"/>
  <c r="U167"/>
  <c r="U173"/>
  <c r="U187"/>
  <c r="U236"/>
  <c r="U242"/>
  <c r="U249"/>
  <c r="U253"/>
  <c r="U262"/>
  <c r="U275"/>
  <c r="U296"/>
  <c r="U336"/>
  <c r="U349"/>
  <c r="U382"/>
  <c r="V14"/>
  <c r="G14" i="56"/>
  <c r="V22" i="73"/>
  <c r="G22" i="56"/>
  <c r="G45"/>
  <c r="G55"/>
  <c r="V77" i="73"/>
  <c r="G77" i="56"/>
  <c r="V119" i="73"/>
  <c r="G119" i="56"/>
  <c r="V140" i="73"/>
  <c r="AC147"/>
  <c r="T393"/>
  <c r="G26" i="55"/>
  <c r="U26" i="73"/>
  <c r="G30" i="55"/>
  <c r="U30" i="73"/>
  <c r="G34" i="55"/>
  <c r="U34" i="73"/>
  <c r="G38" i="55"/>
  <c r="U38" i="73"/>
  <c r="G57" i="55"/>
  <c r="G66"/>
  <c r="U66" i="73"/>
  <c r="G105" i="55"/>
  <c r="U105" i="73"/>
  <c r="G109" i="55"/>
  <c r="U127" i="73"/>
  <c r="U135"/>
  <c r="U149"/>
  <c r="U160"/>
  <c r="U164"/>
  <c r="U194"/>
  <c r="U217"/>
  <c r="U221"/>
  <c r="U225"/>
  <c r="U241"/>
  <c r="U245"/>
  <c r="U252"/>
  <c r="U258"/>
  <c r="U273"/>
  <c r="U289"/>
  <c r="U295"/>
  <c r="U299"/>
  <c r="U341"/>
  <c r="U354"/>
  <c r="U376"/>
  <c r="U393"/>
  <c r="G26" i="56"/>
  <c r="V26" i="73"/>
  <c r="G30" i="56"/>
  <c r="V30" i="73"/>
  <c r="G34" i="56"/>
  <c r="V34" i="73"/>
  <c r="G38" i="56"/>
  <c r="V38" i="73"/>
  <c r="G40" i="56"/>
  <c r="G42"/>
  <c r="G44"/>
  <c r="G46"/>
  <c r="G48"/>
  <c r="G52"/>
  <c r="G54"/>
  <c r="G57"/>
  <c r="G85"/>
  <c r="V85" i="73"/>
  <c r="G88" i="56"/>
  <c r="G104"/>
  <c r="V104" i="73"/>
  <c r="G108" i="56"/>
  <c r="V108" i="73"/>
  <c r="V134"/>
  <c r="V136"/>
  <c r="V148"/>
  <c r="V152"/>
  <c r="V163"/>
  <c r="V168"/>
  <c r="V194"/>
  <c r="V217"/>
  <c r="V221"/>
  <c r="V225"/>
  <c r="V240"/>
  <c r="V241"/>
  <c r="V245"/>
  <c r="V252"/>
  <c r="V258"/>
  <c r="V273"/>
  <c r="V289"/>
  <c r="V295"/>
  <c r="V299"/>
  <c r="V323"/>
  <c r="V341"/>
  <c r="V354"/>
  <c r="V376"/>
  <c r="V393"/>
  <c r="G16" i="57"/>
  <c r="W16" i="73"/>
  <c r="G24" i="57"/>
  <c r="W24" i="73"/>
  <c r="G28" i="57"/>
  <c r="W28" i="73"/>
  <c r="G32" i="57"/>
  <c r="W32" i="73"/>
  <c r="G36" i="57"/>
  <c r="W36" i="73"/>
  <c r="G47" i="57"/>
  <c r="W47" i="73"/>
  <c r="G68" i="57"/>
  <c r="W68" i="73"/>
  <c r="G69" i="57"/>
  <c r="W69" i="73"/>
  <c r="G79" i="57"/>
  <c r="W79" i="73"/>
  <c r="G94" i="57"/>
  <c r="W94" i="73"/>
  <c r="G102" i="57"/>
  <c r="W102" i="73"/>
  <c r="G107" i="57"/>
  <c r="W107" i="73"/>
  <c r="G117" i="57"/>
  <c r="W117" i="73"/>
  <c r="W124"/>
  <c r="W134"/>
  <c r="W144"/>
  <c r="W149"/>
  <c r="W157"/>
  <c r="W181"/>
  <c r="W192"/>
  <c r="W201"/>
  <c r="W203"/>
  <c r="W211"/>
  <c r="W216"/>
  <c r="W224"/>
  <c r="W230"/>
  <c r="W243"/>
  <c r="W254"/>
  <c r="W262"/>
  <c r="W274"/>
  <c r="W294"/>
  <c r="W297"/>
  <c r="W318"/>
  <c r="W323"/>
  <c r="W326"/>
  <c r="W329"/>
  <c r="W338"/>
  <c r="W353"/>
  <c r="W366"/>
  <c r="W375"/>
  <c r="G16" i="59"/>
  <c r="X16" i="73"/>
  <c r="G20" i="59"/>
  <c r="X20" i="73"/>
  <c r="G23" i="59"/>
  <c r="X23" i="73"/>
  <c r="G31" i="59"/>
  <c r="X31" i="73"/>
  <c r="G43" i="59"/>
  <c r="X43" i="73"/>
  <c r="G52" i="59"/>
  <c r="X52" i="73"/>
  <c r="G59" i="59"/>
  <c r="X59" i="73"/>
  <c r="G67" i="59"/>
  <c r="X67" i="73"/>
  <c r="G73" i="59"/>
  <c r="X73" i="73"/>
  <c r="G92" i="59"/>
  <c r="X92" i="73"/>
  <c r="G100" i="59"/>
  <c r="X100" i="73"/>
  <c r="G105" i="59"/>
  <c r="X105" i="73"/>
  <c r="G117" i="59"/>
  <c r="X117" i="73"/>
  <c r="G124" i="59"/>
  <c r="X124" i="73"/>
  <c r="X133"/>
  <c r="X144"/>
  <c r="X151"/>
  <c r="X153"/>
  <c r="X157"/>
  <c r="X159"/>
  <c r="X160"/>
  <c r="X164"/>
  <c r="X172"/>
  <c r="X183"/>
  <c r="X194"/>
  <c r="X198"/>
  <c r="X205"/>
  <c r="X213"/>
  <c r="X216"/>
  <c r="X220"/>
  <c r="X224"/>
  <c r="X228"/>
  <c r="X238"/>
  <c r="X240"/>
  <c r="X241"/>
  <c r="X245"/>
  <c r="X252"/>
  <c r="X258"/>
  <c r="X264"/>
  <c r="X274"/>
  <c r="X290"/>
  <c r="X296"/>
  <c r="X324"/>
  <c r="X373"/>
  <c r="X338"/>
  <c r="X342"/>
  <c r="X356"/>
  <c r="X394"/>
  <c r="G24" i="60"/>
  <c r="Y24" i="73"/>
  <c r="G28" i="60"/>
  <c r="Y28" i="73"/>
  <c r="G32" i="60"/>
  <c r="Y32" i="73"/>
  <c r="G36" i="60"/>
  <c r="Y36" i="73"/>
  <c r="G87" i="60"/>
  <c r="Y87" i="73"/>
  <c r="G103" i="60"/>
  <c r="Y103" i="73"/>
  <c r="G107" i="60"/>
  <c r="Y107" i="73"/>
  <c r="Y133"/>
  <c r="Y151"/>
  <c r="Y162"/>
  <c r="Y167"/>
  <c r="Y193"/>
  <c r="Y216"/>
  <c r="Y220"/>
  <c r="Y224"/>
  <c r="Y244"/>
  <c r="Y251"/>
  <c r="Y255"/>
  <c r="Y271"/>
  <c r="Y272"/>
  <c r="Y276"/>
  <c r="Y298"/>
  <c r="Y316"/>
  <c r="Y326"/>
  <c r="Y337"/>
  <c r="Y340"/>
  <c r="Y390"/>
  <c r="Y353"/>
  <c r="Y375"/>
  <c r="G26" i="58"/>
  <c r="Z26" i="73"/>
  <c r="G30" i="58"/>
  <c r="Z30" i="73"/>
  <c r="G34" i="58"/>
  <c r="Z34" i="73"/>
  <c r="G38" i="58"/>
  <c r="Z38" i="73"/>
  <c r="G66" i="58"/>
  <c r="Z66" i="73"/>
  <c r="G105" i="58"/>
  <c r="Z105" i="73"/>
  <c r="G127" i="58"/>
  <c r="Z127" i="73"/>
  <c r="G135" i="58"/>
  <c r="Z135" i="73"/>
  <c r="G149" i="58"/>
  <c r="Z149" i="73"/>
  <c r="G159" i="58"/>
  <c r="Z159" i="73"/>
  <c r="G160" i="58"/>
  <c r="Z160" i="73"/>
  <c r="G164" i="58"/>
  <c r="Z164" i="73"/>
  <c r="G191" i="58"/>
  <c r="Z191" i="73"/>
  <c r="G214" i="58"/>
  <c r="Z214" i="73"/>
  <c r="G218" i="58"/>
  <c r="Z218" i="73"/>
  <c r="G222" i="58"/>
  <c r="Z222" i="73"/>
  <c r="G226" i="58"/>
  <c r="Z226" i="73"/>
  <c r="G242" i="58"/>
  <c r="Z242" i="73"/>
  <c r="G249" i="58"/>
  <c r="Z249" i="73"/>
  <c r="G253" i="58"/>
  <c r="Z253" i="73"/>
  <c r="G274" i="58"/>
  <c r="Z274" i="73"/>
  <c r="G290" i="58"/>
  <c r="Z290" i="73"/>
  <c r="G296" i="58"/>
  <c r="Z296" i="73"/>
  <c r="Z324"/>
  <c r="Z373"/>
  <c r="Z338"/>
  <c r="Z342"/>
  <c r="Z356"/>
  <c r="Z394"/>
  <c r="G16" i="61"/>
  <c r="AA16" i="73"/>
  <c r="G20" i="61"/>
  <c r="AA20" i="73"/>
  <c r="G31" i="61"/>
  <c r="AA31" i="73"/>
  <c r="G45" i="61"/>
  <c r="AA45" i="73"/>
  <c r="G49" i="61"/>
  <c r="AA49" i="73"/>
  <c r="G69" i="61"/>
  <c r="AA69" i="73"/>
  <c r="G77" i="61"/>
  <c r="AA77" i="73"/>
  <c r="G90" i="61"/>
  <c r="AA90" i="73"/>
  <c r="G97" i="61"/>
  <c r="AA97" i="73"/>
  <c r="G122" i="61"/>
  <c r="AA122" i="73"/>
  <c r="AA138"/>
  <c r="AA162"/>
  <c r="AA194"/>
  <c r="AA218"/>
  <c r="AA226"/>
  <c r="AA250"/>
  <c r="AA260"/>
  <c r="AA269"/>
  <c r="AA271"/>
  <c r="AA272"/>
  <c r="AA276"/>
  <c r="AA295"/>
  <c r="AA299"/>
  <c r="AA323"/>
  <c r="AA341"/>
  <c r="AA354"/>
  <c r="AA376"/>
  <c r="AA393"/>
  <c r="G24" i="62"/>
  <c r="AB24" i="73"/>
  <c r="G28" i="62"/>
  <c r="AB28" i="73"/>
  <c r="G32" i="62"/>
  <c r="AB32" i="73"/>
  <c r="G36" i="62"/>
  <c r="AB36" i="73"/>
  <c r="G87" i="62"/>
  <c r="AB87" i="73"/>
  <c r="G103" i="62"/>
  <c r="AB103" i="73"/>
  <c r="G107" i="62"/>
  <c r="AB107" i="73"/>
  <c r="AB133"/>
  <c r="AB151"/>
  <c r="AB162"/>
  <c r="AB167"/>
  <c r="AB193"/>
  <c r="AB216"/>
  <c r="AB220"/>
  <c r="AB224"/>
  <c r="AB244"/>
  <c r="AB251"/>
  <c r="AB255"/>
  <c r="AB271"/>
  <c r="AB272"/>
  <c r="AB276"/>
  <c r="AB298"/>
  <c r="AB316"/>
  <c r="AB326"/>
  <c r="AB337"/>
  <c r="AB340"/>
  <c r="AB390"/>
  <c r="AB353"/>
  <c r="AB375"/>
  <c r="G17" i="63"/>
  <c r="AC17" i="73"/>
  <c r="G27" i="63"/>
  <c r="AC27" i="73"/>
  <c r="G35" i="63"/>
  <c r="AC35" i="73"/>
  <c r="G46" i="63"/>
  <c r="AC46" i="73"/>
  <c r="G62" i="63"/>
  <c r="AC62" i="73"/>
  <c r="G96" i="63"/>
  <c r="AC96" i="73"/>
  <c r="G117" i="63"/>
  <c r="AC117" i="73"/>
  <c r="AC138"/>
  <c r="AC164"/>
  <c r="AC168"/>
  <c r="AC174"/>
  <c r="AC183"/>
  <c r="AC194"/>
  <c r="AC198"/>
  <c r="AC207"/>
  <c r="AC220"/>
  <c r="AC236"/>
  <c r="AC250"/>
  <c r="AC267"/>
  <c r="AC296"/>
  <c r="AC318"/>
  <c r="AC323"/>
  <c r="AC331"/>
  <c r="AC337"/>
  <c r="AC390"/>
  <c r="AC357"/>
  <c r="AC391"/>
  <c r="G16" i="64"/>
  <c r="AD16" i="73"/>
  <c r="G20" i="64"/>
  <c r="AD20" i="73"/>
  <c r="G24" i="64"/>
  <c r="AD24" i="73"/>
  <c r="G28" i="64"/>
  <c r="AD28" i="73"/>
  <c r="G35" i="64"/>
  <c r="AD35" i="73"/>
  <c r="G41" i="64"/>
  <c r="AD41" i="73"/>
  <c r="G49" i="64"/>
  <c r="AD49" i="73"/>
  <c r="G59" i="64"/>
  <c r="AD59" i="73"/>
  <c r="G71" i="64"/>
  <c r="AD71" i="73"/>
  <c r="G87" i="64"/>
  <c r="AD87" i="73"/>
  <c r="G92" i="64"/>
  <c r="AD92" i="73"/>
  <c r="AD95"/>
  <c r="G95" i="64"/>
  <c r="G122"/>
  <c r="AD122" i="73"/>
  <c r="AD134"/>
  <c r="AD150"/>
  <c r="AD161"/>
  <c r="AD169"/>
  <c r="AD178"/>
  <c r="AD192"/>
  <c r="AD197"/>
  <c r="AD207"/>
  <c r="AD215"/>
  <c r="AD219"/>
  <c r="AD223"/>
  <c r="AD243"/>
  <c r="AD250"/>
  <c r="AD254"/>
  <c r="AD260"/>
  <c r="AD269"/>
  <c r="AD289"/>
  <c r="AD295"/>
  <c r="AD299"/>
  <c r="AD320"/>
  <c r="AD323"/>
  <c r="AD330"/>
  <c r="AD348"/>
  <c r="AD357"/>
  <c r="AD376"/>
  <c r="AD382"/>
  <c r="G16" i="65"/>
  <c r="AE16" i="73"/>
  <c r="G20" i="65"/>
  <c r="AE20" i="73"/>
  <c r="G29" i="65"/>
  <c r="AE29" i="73"/>
  <c r="G35" i="65"/>
  <c r="AE35" i="73"/>
  <c r="AE38"/>
  <c r="G38" i="65"/>
  <c r="G61"/>
  <c r="AE61" i="73"/>
  <c r="AE89"/>
  <c r="AE95"/>
  <c r="G95" i="65"/>
  <c r="G107"/>
  <c r="AE107" i="73"/>
  <c r="AE135"/>
  <c r="AE158"/>
  <c r="AE178"/>
  <c r="AE186"/>
  <c r="AE209"/>
  <c r="AE214"/>
  <c r="AE220"/>
  <c r="AE232"/>
  <c r="AE249"/>
  <c r="AE263"/>
  <c r="AE273"/>
  <c r="AE323"/>
  <c r="AE354"/>
  <c r="AE364"/>
  <c r="AF13"/>
  <c r="G13" i="66"/>
  <c r="AF36" i="73"/>
  <c r="G36" i="66"/>
  <c r="G55"/>
  <c r="AF55" i="73"/>
  <c r="G62" i="66"/>
  <c r="AF62" i="73"/>
  <c r="AF66"/>
  <c r="G66" i="66"/>
  <c r="G92"/>
  <c r="AF92" i="73"/>
  <c r="G98" i="66"/>
  <c r="AF98" i="73"/>
  <c r="G102" i="66"/>
  <c r="AF102" i="73"/>
  <c r="G107" i="66"/>
  <c r="AF107" i="73"/>
  <c r="AF133"/>
  <c r="AF160"/>
  <c r="AF172"/>
  <c r="AF176"/>
  <c r="AF177"/>
  <c r="AF180"/>
  <c r="AF194"/>
  <c r="AF213"/>
  <c r="AF236"/>
  <c r="AF244"/>
  <c r="AF266"/>
  <c r="AF275"/>
  <c r="AF295"/>
  <c r="AF321"/>
  <c r="AF328"/>
  <c r="AF346"/>
  <c r="AF354"/>
  <c r="AF364"/>
  <c r="AF385"/>
  <c r="AF393"/>
  <c r="AG58"/>
  <c r="G58" i="81"/>
  <c r="AG89" i="73"/>
  <c r="G110" i="81"/>
  <c r="AG110" i="73"/>
  <c r="G114" i="81"/>
  <c r="AG114" i="73"/>
  <c r="AG133"/>
  <c r="AG132"/>
  <c r="AG151"/>
  <c r="AG157"/>
  <c r="AG193"/>
  <c r="AG200"/>
  <c r="AG208"/>
  <c r="AG216"/>
  <c r="AG220"/>
  <c r="AG224"/>
  <c r="AG244"/>
  <c r="AG251"/>
  <c r="AG255"/>
  <c r="AG263"/>
  <c r="AG273"/>
  <c r="AG298"/>
  <c r="AG316"/>
  <c r="AG326"/>
  <c r="AG341"/>
  <c r="AG345"/>
  <c r="AG376"/>
  <c r="G21" i="67"/>
  <c r="AH21" i="73"/>
  <c r="G27" i="67"/>
  <c r="AH27" i="73"/>
  <c r="AH30"/>
  <c r="G30" i="67"/>
  <c r="G70"/>
  <c r="AH70" i="73"/>
  <c r="G73" i="67"/>
  <c r="AH73" i="73"/>
  <c r="G77" i="67"/>
  <c r="AH77" i="73"/>
  <c r="G81" i="67"/>
  <c r="AH81" i="73"/>
  <c r="G90" i="67"/>
  <c r="AH90" i="73"/>
  <c r="G94" i="67"/>
  <c r="AH94" i="73"/>
  <c r="G101" i="67"/>
  <c r="AH101" i="73"/>
  <c r="AH104"/>
  <c r="G104" i="67"/>
  <c r="AH134" i="73"/>
  <c r="AH138"/>
  <c r="AH141"/>
  <c r="AH149"/>
  <c r="AH158"/>
  <c r="AH164"/>
  <c r="AH168"/>
  <c r="E201" i="67"/>
  <c r="G201"/>
  <c r="AH243" i="73"/>
  <c r="AH252"/>
  <c r="AH255"/>
  <c r="AH298"/>
  <c r="AH318"/>
  <c r="AH321"/>
  <c r="AH339"/>
  <c r="AH356"/>
  <c r="AH376"/>
  <c r="AH385"/>
  <c r="AH393"/>
  <c r="G13" i="68"/>
  <c r="AI13" i="73"/>
  <c r="G17" i="68"/>
  <c r="AI17" i="73"/>
  <c r="G20" i="68"/>
  <c r="AI20" i="73"/>
  <c r="G24" i="68"/>
  <c r="AI24" i="73"/>
  <c r="G31" i="68"/>
  <c r="AI31" i="73"/>
  <c r="G38" i="68"/>
  <c r="AI38" i="73"/>
  <c r="G41" i="68"/>
  <c r="AI41" i="73"/>
  <c r="AI44"/>
  <c r="G44" i="68"/>
  <c r="G61"/>
  <c r="AI61" i="73"/>
  <c r="AI65"/>
  <c r="G65" i="68"/>
  <c r="G77"/>
  <c r="AI77" i="73"/>
  <c r="G81" i="68"/>
  <c r="AI81" i="73"/>
  <c r="G85" i="68"/>
  <c r="AI85" i="73"/>
  <c r="G90" i="68"/>
  <c r="AI90" i="73"/>
  <c r="G96" i="68"/>
  <c r="AI96" i="73"/>
  <c r="AI99"/>
  <c r="G99" i="68"/>
  <c r="AI133" i="73"/>
  <c r="AI170"/>
  <c r="AI190"/>
  <c r="AI194"/>
  <c r="AI199"/>
  <c r="AI217"/>
  <c r="AI221"/>
  <c r="AI224"/>
  <c r="AI228"/>
  <c r="AI231"/>
  <c r="AI275"/>
  <c r="AI295"/>
  <c r="AI316"/>
  <c r="AI322"/>
  <c r="AI376"/>
  <c r="AI385"/>
  <c r="AI393"/>
  <c r="AJ19"/>
  <c r="G19" i="69"/>
  <c r="G25"/>
  <c r="AJ25" i="73"/>
  <c r="G29" i="69"/>
  <c r="AJ29" i="73"/>
  <c r="G33" i="69"/>
  <c r="AJ33" i="73"/>
  <c r="G37" i="69"/>
  <c r="AJ37" i="73"/>
  <c r="AJ119"/>
  <c r="G119" i="69"/>
  <c r="AJ134" i="73"/>
  <c r="AJ140"/>
  <c r="AJ148"/>
  <c r="AJ152"/>
  <c r="AJ163"/>
  <c r="AJ168"/>
  <c r="AJ182"/>
  <c r="AJ191"/>
  <c r="AJ237"/>
  <c r="AJ295"/>
  <c r="AJ299"/>
  <c r="AJ320"/>
  <c r="AJ332"/>
  <c r="AJ376"/>
  <c r="G13" i="70"/>
  <c r="AK13" i="73"/>
  <c r="G17" i="70"/>
  <c r="AK17" i="73"/>
  <c r="G21" i="70"/>
  <c r="AK21" i="73"/>
  <c r="G27" i="70"/>
  <c r="AK27" i="73"/>
  <c r="AK30"/>
  <c r="G30" i="70"/>
  <c r="G71"/>
  <c r="AK71" i="73"/>
  <c r="G92" i="70"/>
  <c r="AK92" i="73"/>
  <c r="G98" i="70"/>
  <c r="AK98" i="73"/>
  <c r="AK101"/>
  <c r="G101" i="70"/>
  <c r="G117"/>
  <c r="AK117" i="73"/>
  <c r="AK109"/>
  <c r="AK133"/>
  <c r="AK162"/>
  <c r="AK172"/>
  <c r="AK183"/>
  <c r="AK186"/>
  <c r="AK236"/>
  <c r="AK245"/>
  <c r="AK251"/>
  <c r="AK295"/>
  <c r="AK299"/>
  <c r="AK320"/>
  <c r="AK332"/>
  <c r="AK376"/>
  <c r="G18" i="82"/>
  <c r="AL18" i="73"/>
  <c r="AL24"/>
  <c r="G24" i="82"/>
  <c r="G49"/>
  <c r="AL49" i="73"/>
  <c r="AL60"/>
  <c r="G60" i="82"/>
  <c r="G102"/>
  <c r="AL102" i="73"/>
  <c r="G105" i="82"/>
  <c r="AL105" i="73"/>
  <c r="G120" i="82"/>
  <c r="AL120" i="73"/>
  <c r="G124" i="82"/>
  <c r="AL124" i="73"/>
  <c r="G133" i="82"/>
  <c r="AL133" i="73"/>
  <c r="AL137"/>
  <c r="G137" i="82"/>
  <c r="G148"/>
  <c r="AL148" i="73"/>
  <c r="G152" i="82"/>
  <c r="AL152" i="73"/>
  <c r="G163" i="82"/>
  <c r="AL163" i="73"/>
  <c r="G168" i="82"/>
  <c r="AL168" i="73"/>
  <c r="AL182"/>
  <c r="AL191"/>
  <c r="AL237"/>
  <c r="AL295"/>
  <c r="AL299"/>
  <c r="AL320"/>
  <c r="AL332"/>
  <c r="AL376"/>
  <c r="G26" i="72"/>
  <c r="AM26" i="73"/>
  <c r="G30" i="72"/>
  <c r="AM30" i="73"/>
  <c r="G34" i="72"/>
  <c r="AM34" i="73"/>
  <c r="G38" i="72"/>
  <c r="AM38" i="73"/>
  <c r="AM41"/>
  <c r="G41" i="72"/>
  <c r="AM49" i="73"/>
  <c r="G49" i="72"/>
  <c r="G66"/>
  <c r="AM66" i="73"/>
  <c r="AM72"/>
  <c r="G72" i="72"/>
  <c r="AM91" i="73"/>
  <c r="G91" i="72"/>
  <c r="AM99" i="73"/>
  <c r="G99" i="72"/>
  <c r="AM127" i="73"/>
  <c r="AM135"/>
  <c r="AM147"/>
  <c r="AM150"/>
  <c r="AM154"/>
  <c r="AM159"/>
  <c r="AM160"/>
  <c r="AM164"/>
  <c r="AM172"/>
  <c r="AM203"/>
  <c r="AM211"/>
  <c r="AM264"/>
  <c r="AM274"/>
  <c r="AM297"/>
  <c r="AM315"/>
  <c r="AM357"/>
  <c r="AM391"/>
  <c r="AN15"/>
  <c r="G15" i="71"/>
  <c r="G27"/>
  <c r="AN27" i="73"/>
  <c r="G31" i="71"/>
  <c r="AN31" i="73"/>
  <c r="G35" i="71"/>
  <c r="AN35" i="73"/>
  <c r="AN47"/>
  <c r="G47" i="71"/>
  <c r="G67"/>
  <c r="AN67" i="73"/>
  <c r="AN70"/>
  <c r="G70" i="71"/>
  <c r="AN89" i="73"/>
  <c r="G89" i="71"/>
  <c r="AN97" i="73"/>
  <c r="G97" i="71"/>
  <c r="G105"/>
  <c r="AN105" i="73"/>
  <c r="AN109"/>
  <c r="AN113"/>
  <c r="AN120"/>
  <c r="G120" i="71"/>
  <c r="AN141" i="73"/>
  <c r="AN147"/>
  <c r="AN150"/>
  <c r="AN161"/>
  <c r="AN178"/>
  <c r="AN192"/>
  <c r="AN197"/>
  <c r="AN207"/>
  <c r="AN215"/>
  <c r="AN219"/>
  <c r="AN223"/>
  <c r="AN243"/>
  <c r="AN250"/>
  <c r="AN254"/>
  <c r="AN260"/>
  <c r="AN269"/>
  <c r="AN324"/>
  <c r="AN373"/>
  <c r="AN339"/>
  <c r="AN346"/>
  <c r="AN380"/>
  <c r="G34" i="74"/>
  <c r="H34" i="73"/>
  <c r="F34" s="1"/>
  <c r="G34" s="1"/>
  <c r="G40" i="74"/>
  <c r="H40" i="73"/>
  <c r="G44" i="74"/>
  <c r="H44" i="73"/>
  <c r="G48" i="74"/>
  <c r="H48" i="73"/>
  <c r="G54" i="74"/>
  <c r="H54" i="73"/>
  <c r="G61" i="74"/>
  <c r="H61" i="73"/>
  <c r="G65" i="74"/>
  <c r="H65" i="73"/>
  <c r="H71"/>
  <c r="G71" i="74"/>
  <c r="J74"/>
  <c r="N74"/>
  <c r="R74"/>
  <c r="H90" i="73"/>
  <c r="F90" s="1"/>
  <c r="G90" i="74"/>
  <c r="G119"/>
  <c r="H119" i="73"/>
  <c r="F119" s="1"/>
  <c r="G119" s="1"/>
  <c r="H122"/>
  <c r="F122" s="1"/>
  <c r="G122" s="1"/>
  <c r="G122" i="74"/>
  <c r="G161"/>
  <c r="H161" i="73"/>
  <c r="F161" s="1"/>
  <c r="G161" s="1"/>
  <c r="G180" i="74"/>
  <c r="H180" i="73"/>
  <c r="G186" i="74"/>
  <c r="H186" i="73"/>
  <c r="G208" i="74"/>
  <c r="H208" i="73"/>
  <c r="F208" s="1"/>
  <c r="G208" s="1"/>
  <c r="H211"/>
  <c r="F211" s="1"/>
  <c r="G211" s="1"/>
  <c r="G211" i="74"/>
  <c r="G239"/>
  <c r="H239" i="73"/>
  <c r="F239" s="1"/>
  <c r="G239" s="1"/>
  <c r="G271" i="74"/>
  <c r="H271" i="73"/>
  <c r="H274"/>
  <c r="G274" i="74"/>
  <c r="G317"/>
  <c r="H317" i="73"/>
  <c r="H320"/>
  <c r="G320" i="74"/>
  <c r="G357"/>
  <c r="H357" i="73"/>
  <c r="E371"/>
  <c r="E380"/>
  <c r="V149"/>
  <c r="V160"/>
  <c r="V164"/>
  <c r="V191"/>
  <c r="V214"/>
  <c r="V218"/>
  <c r="V222"/>
  <c r="V226"/>
  <c r="V242"/>
  <c r="V249"/>
  <c r="V253"/>
  <c r="V274"/>
  <c r="V290"/>
  <c r="V296"/>
  <c r="V324"/>
  <c r="V334"/>
  <c r="V338"/>
  <c r="V342"/>
  <c r="V356"/>
  <c r="V394"/>
  <c r="G14" i="57"/>
  <c r="W14" i="73"/>
  <c r="G19" i="57"/>
  <c r="G22"/>
  <c r="W22" i="73"/>
  <c r="G25" i="57"/>
  <c r="W25" i="73"/>
  <c r="G29" i="57"/>
  <c r="W29" i="73"/>
  <c r="G33" i="57"/>
  <c r="W33" i="73"/>
  <c r="G37" i="57"/>
  <c r="W37" i="73"/>
  <c r="G42" i="57"/>
  <c r="G45"/>
  <c r="W45" i="73"/>
  <c r="G52" i="57"/>
  <c r="G55"/>
  <c r="W55" i="73"/>
  <c r="G60" i="57"/>
  <c r="G66"/>
  <c r="W66" i="73"/>
  <c r="G72" i="57"/>
  <c r="G89"/>
  <c r="G92"/>
  <c r="W92" i="73"/>
  <c r="G97" i="57"/>
  <c r="G100"/>
  <c r="W100" i="73"/>
  <c r="G105" i="57"/>
  <c r="W105" i="73"/>
  <c r="G121" i="57"/>
  <c r="W136" i="73"/>
  <c r="W140"/>
  <c r="W155"/>
  <c r="W168"/>
  <c r="W174"/>
  <c r="W179"/>
  <c r="W187"/>
  <c r="W190"/>
  <c r="W209"/>
  <c r="W214"/>
  <c r="W222"/>
  <c r="W228"/>
  <c r="W238"/>
  <c r="W241"/>
  <c r="W252"/>
  <c r="W260"/>
  <c r="W269"/>
  <c r="W272"/>
  <c r="W289"/>
  <c r="W295"/>
  <c r="W298"/>
  <c r="W315"/>
  <c r="W324"/>
  <c r="W336"/>
  <c r="W339"/>
  <c r="W342"/>
  <c r="W346"/>
  <c r="W354"/>
  <c r="W364"/>
  <c r="W376"/>
  <c r="W385"/>
  <c r="W393"/>
  <c r="G13" i="59"/>
  <c r="X13" i="73"/>
  <c r="G17" i="59"/>
  <c r="X17" i="73"/>
  <c r="G21" i="59"/>
  <c r="X21" i="73"/>
  <c r="G26" i="59"/>
  <c r="G29"/>
  <c r="X29" i="73"/>
  <c r="G34" i="59"/>
  <c r="G37"/>
  <c r="X37" i="73"/>
  <c r="X39"/>
  <c r="X40"/>
  <c r="G44" i="59"/>
  <c r="X44" i="73"/>
  <c r="G47" i="59"/>
  <c r="X47" i="73"/>
  <c r="G53" i="59"/>
  <c r="X53" i="73"/>
  <c r="G62" i="59"/>
  <c r="G65"/>
  <c r="G71"/>
  <c r="X71" i="73"/>
  <c r="G79" i="59"/>
  <c r="X79" i="73"/>
  <c r="G90" i="59"/>
  <c r="X90" i="73"/>
  <c r="G95" i="59"/>
  <c r="G98"/>
  <c r="X98" i="73"/>
  <c r="G108" i="59"/>
  <c r="G110"/>
  <c r="G121"/>
  <c r="X134" i="73"/>
  <c r="X136"/>
  <c r="X140"/>
  <c r="X148"/>
  <c r="X152"/>
  <c r="X155"/>
  <c r="X161"/>
  <c r="X170"/>
  <c r="X181"/>
  <c r="X192"/>
  <c r="X203"/>
  <c r="X211"/>
  <c r="X217"/>
  <c r="X221"/>
  <c r="X225"/>
  <c r="X236"/>
  <c r="X242"/>
  <c r="X249"/>
  <c r="X253"/>
  <c r="X262"/>
  <c r="X275"/>
  <c r="X297"/>
  <c r="X315"/>
  <c r="X325"/>
  <c r="X327"/>
  <c r="X339"/>
  <c r="X357"/>
  <c r="X391"/>
  <c r="G12" i="60"/>
  <c r="G14"/>
  <c r="G16"/>
  <c r="G18"/>
  <c r="G20"/>
  <c r="G22"/>
  <c r="G25"/>
  <c r="Y25" i="73"/>
  <c r="G29" i="60"/>
  <c r="Y29" i="73"/>
  <c r="G33" i="60"/>
  <c r="Y33" i="73"/>
  <c r="G37" i="60"/>
  <c r="Y37" i="73"/>
  <c r="G58" i="60"/>
  <c r="G60"/>
  <c r="G62"/>
  <c r="G65"/>
  <c r="G81"/>
  <c r="G85"/>
  <c r="Y85" i="73"/>
  <c r="G104" i="60"/>
  <c r="Y104" i="73"/>
  <c r="G108" i="60"/>
  <c r="Y108" i="73"/>
  <c r="G117" i="60"/>
  <c r="G120"/>
  <c r="G122"/>
  <c r="Y134" i="73"/>
  <c r="Y136"/>
  <c r="Y148"/>
  <c r="Y152"/>
  <c r="Y163"/>
  <c r="Y168"/>
  <c r="Y194"/>
  <c r="Y217"/>
  <c r="Y221"/>
  <c r="Y225"/>
  <c r="Y241"/>
  <c r="Y245"/>
  <c r="Y252"/>
  <c r="Y258"/>
  <c r="Y273"/>
  <c r="Y289"/>
  <c r="Y295"/>
  <c r="Y299"/>
  <c r="Y323"/>
  <c r="Y341"/>
  <c r="Y354"/>
  <c r="Y376"/>
  <c r="Y393"/>
  <c r="G11" i="58"/>
  <c r="G13"/>
  <c r="G15"/>
  <c r="G17"/>
  <c r="G19"/>
  <c r="G21"/>
  <c r="G27"/>
  <c r="Z27" i="73"/>
  <c r="G31" i="58"/>
  <c r="Z31" i="73"/>
  <c r="G35" i="58"/>
  <c r="Z35" i="73"/>
  <c r="Z57"/>
  <c r="G59" i="58"/>
  <c r="G61"/>
  <c r="G67"/>
  <c r="Z67" i="73"/>
  <c r="G77" i="58"/>
  <c r="G106"/>
  <c r="Z106" i="73"/>
  <c r="G116" i="58"/>
  <c r="G119"/>
  <c r="G121"/>
  <c r="G124"/>
  <c r="Z124" i="73"/>
  <c r="F132" i="58"/>
  <c r="Z132" i="73"/>
  <c r="G138" i="58"/>
  <c r="G140"/>
  <c r="G144"/>
  <c r="G146"/>
  <c r="G150"/>
  <c r="Z150" i="73"/>
  <c r="G161" i="58"/>
  <c r="Z161" i="73"/>
  <c r="G178" i="58"/>
  <c r="Z178" i="73"/>
  <c r="G180" i="58"/>
  <c r="G182"/>
  <c r="G184"/>
  <c r="G186"/>
  <c r="G188"/>
  <c r="G192"/>
  <c r="Z192" i="73"/>
  <c r="G215" i="58"/>
  <c r="Z215" i="73"/>
  <c r="G219" i="58"/>
  <c r="Z219" i="73"/>
  <c r="G223" i="58"/>
  <c r="Z223" i="73"/>
  <c r="G229" i="58"/>
  <c r="G231"/>
  <c r="G235"/>
  <c r="G237"/>
  <c r="G239"/>
  <c r="G243"/>
  <c r="Z243" i="73"/>
  <c r="G250" i="58"/>
  <c r="Z250" i="73"/>
  <c r="G254" i="58"/>
  <c r="Z254" i="73"/>
  <c r="G275" i="58"/>
  <c r="Z275" i="73"/>
  <c r="G293" i="58"/>
  <c r="G297"/>
  <c r="Z297" i="73"/>
  <c r="G315" i="58"/>
  <c r="Z315" i="73"/>
  <c r="G318" i="58"/>
  <c r="G320"/>
  <c r="G322"/>
  <c r="Z325" i="73"/>
  <c r="Z327"/>
  <c r="Z339"/>
  <c r="Z357"/>
  <c r="Z391"/>
  <c r="G14" i="61"/>
  <c r="AA14" i="73"/>
  <c r="G17" i="61"/>
  <c r="AA17" i="73"/>
  <c r="G26" i="61"/>
  <c r="G29"/>
  <c r="AA29" i="73"/>
  <c r="G34" i="61"/>
  <c r="G37"/>
  <c r="AA37" i="73"/>
  <c r="AA40"/>
  <c r="G43" i="61"/>
  <c r="AA43" i="73"/>
  <c r="G46" i="61"/>
  <c r="AA46" i="73"/>
  <c r="G54" i="61"/>
  <c r="G60"/>
  <c r="G67"/>
  <c r="AA67" i="73"/>
  <c r="G72" i="61"/>
  <c r="G81"/>
  <c r="AA81" i="73"/>
  <c r="G87" i="61"/>
  <c r="G91"/>
  <c r="AA91" i="73"/>
  <c r="G94" i="61"/>
  <c r="AA94" i="73"/>
  <c r="G98" i="61"/>
  <c r="AA98" i="73"/>
  <c r="G101" i="61"/>
  <c r="G106"/>
  <c r="G119"/>
  <c r="AA160" i="73"/>
  <c r="AA192"/>
  <c r="AA216"/>
  <c r="AA224"/>
  <c r="AA245"/>
  <c r="AA258"/>
  <c r="AA267"/>
  <c r="AA273"/>
  <c r="AA289"/>
  <c r="AA296"/>
  <c r="AA324"/>
  <c r="AA334"/>
  <c r="AA338"/>
  <c r="AA342"/>
  <c r="AA356"/>
  <c r="AA394"/>
  <c r="G12" i="62"/>
  <c r="G14"/>
  <c r="G16"/>
  <c r="G18"/>
  <c r="G20"/>
  <c r="G22"/>
  <c r="G25"/>
  <c r="AB25" i="73"/>
  <c r="G29" i="62"/>
  <c r="AB29" i="73"/>
  <c r="G33" i="62"/>
  <c r="AB33" i="73"/>
  <c r="G37" i="62"/>
  <c r="AB37" i="73"/>
  <c r="G58" i="62"/>
  <c r="G60"/>
  <c r="G62"/>
  <c r="G65"/>
  <c r="G81"/>
  <c r="G85"/>
  <c r="AB85" i="73"/>
  <c r="G104" i="62"/>
  <c r="AB104" i="73"/>
  <c r="G108" i="62"/>
  <c r="AB108" i="73"/>
  <c r="G117" i="62"/>
  <c r="G120"/>
  <c r="G122"/>
  <c r="AB134" i="73"/>
  <c r="AB136"/>
  <c r="AB148"/>
  <c r="AB152"/>
  <c r="AB163"/>
  <c r="AB168"/>
  <c r="AB194"/>
  <c r="AB217"/>
  <c r="AB221"/>
  <c r="AB225"/>
  <c r="AB241"/>
  <c r="AB245"/>
  <c r="AB252"/>
  <c r="AB258"/>
  <c r="AB273"/>
  <c r="AB289"/>
  <c r="AB295"/>
  <c r="AB299"/>
  <c r="AB323"/>
  <c r="AB341"/>
  <c r="AB354"/>
  <c r="AB376"/>
  <c r="AB393"/>
  <c r="G12" i="63"/>
  <c r="G15"/>
  <c r="AC15" i="73"/>
  <c r="G20" i="63"/>
  <c r="G25"/>
  <c r="AC25" i="73"/>
  <c r="G30" i="63"/>
  <c r="G33"/>
  <c r="AC33" i="73"/>
  <c r="G38" i="63"/>
  <c r="G41"/>
  <c r="G44"/>
  <c r="AC44" i="73"/>
  <c r="G49" i="63"/>
  <c r="G54"/>
  <c r="AC54" i="73"/>
  <c r="G60" i="63"/>
  <c r="AC60" i="73"/>
  <c r="G66" i="63"/>
  <c r="G71"/>
  <c r="G79"/>
  <c r="AC79" i="73"/>
  <c r="G91" i="63"/>
  <c r="G94"/>
  <c r="AC94" i="73"/>
  <c r="G99" i="63"/>
  <c r="G102"/>
  <c r="AC102" i="73"/>
  <c r="G104" i="63"/>
  <c r="G107"/>
  <c r="AC107" i="73"/>
  <c r="G121" i="63"/>
  <c r="AC146" i="73"/>
  <c r="AC151"/>
  <c r="AC162"/>
  <c r="AC166"/>
  <c r="AC172"/>
  <c r="E176" i="63"/>
  <c r="AC181" i="73"/>
  <c r="AC192"/>
  <c r="AC205"/>
  <c r="AC213"/>
  <c r="AC218"/>
  <c r="AC226"/>
  <c r="AC232"/>
  <c r="AC245"/>
  <c r="AC258"/>
  <c r="AC264"/>
  <c r="AC276"/>
  <c r="AC329"/>
  <c r="AC338"/>
  <c r="AC353"/>
  <c r="AC366"/>
  <c r="AC375"/>
  <c r="G13" i="64"/>
  <c r="AD13" i="73"/>
  <c r="G17" i="64"/>
  <c r="AD17" i="73"/>
  <c r="G21" i="64"/>
  <c r="AD21" i="73"/>
  <c r="G25" i="64"/>
  <c r="AD25" i="73"/>
  <c r="G29" i="64"/>
  <c r="AD29" i="73"/>
  <c r="G32" i="64"/>
  <c r="AD32" i="73"/>
  <c r="G36" i="64"/>
  <c r="AD36" i="73"/>
  <c r="G44" i="64"/>
  <c r="G47"/>
  <c r="AD47" i="73"/>
  <c r="G54" i="64"/>
  <c r="AD57" i="73"/>
  <c r="G62" i="64"/>
  <c r="G65"/>
  <c r="G69"/>
  <c r="AD69" i="73"/>
  <c r="G77" i="64"/>
  <c r="AD77" i="73"/>
  <c r="G81" i="64"/>
  <c r="AD81" i="73"/>
  <c r="G96" i="64"/>
  <c r="AD96" i="73"/>
  <c r="G104" i="64"/>
  <c r="AD104" i="73"/>
  <c r="G108" i="64"/>
  <c r="AD108" i="73"/>
  <c r="G112" i="64"/>
  <c r="AD112" i="73"/>
  <c r="AD127"/>
  <c r="AD135"/>
  <c r="AD138"/>
  <c r="AD151"/>
  <c r="AD162"/>
  <c r="AD167"/>
  <c r="AD205"/>
  <c r="AD213"/>
  <c r="AD267"/>
  <c r="AD273"/>
  <c r="AD290"/>
  <c r="AD293"/>
  <c r="AD296"/>
  <c r="AD318"/>
  <c r="AD321"/>
  <c r="AD331"/>
  <c r="AD338"/>
  <c r="AD342"/>
  <c r="AD349"/>
  <c r="AD394"/>
  <c r="G13" i="65"/>
  <c r="AE13" i="73"/>
  <c r="G17" i="65"/>
  <c r="AE17" i="73"/>
  <c r="G21" i="65"/>
  <c r="AE21" i="73"/>
  <c r="G24" i="65"/>
  <c r="G27"/>
  <c r="AE27" i="73"/>
  <c r="AE30"/>
  <c r="G30" i="65"/>
  <c r="G46"/>
  <c r="AE46" i="73"/>
  <c r="G55" i="65"/>
  <c r="AE55" i="73"/>
  <c r="G67" i="65"/>
  <c r="AE67" i="73"/>
  <c r="G70" i="65"/>
  <c r="G73"/>
  <c r="AE73" i="73"/>
  <c r="G77" i="65"/>
  <c r="AE77" i="73"/>
  <c r="G81" i="65"/>
  <c r="AE81" i="73"/>
  <c r="G89" i="65"/>
  <c r="G92"/>
  <c r="AE92" i="73"/>
  <c r="G102" i="65"/>
  <c r="AE102" i="73"/>
  <c r="AE108"/>
  <c r="G108" i="65"/>
  <c r="AE124" i="73"/>
  <c r="AE156"/>
  <c r="AE184"/>
  <c r="AE207"/>
  <c r="AE215"/>
  <c r="AE230"/>
  <c r="AE243"/>
  <c r="AE258"/>
  <c r="AE261"/>
  <c r="AE270"/>
  <c r="AE337"/>
  <c r="AE340"/>
  <c r="AE390"/>
  <c r="AE348"/>
  <c r="AE375"/>
  <c r="AE381"/>
  <c r="G27" i="66"/>
  <c r="AF27" i="73"/>
  <c r="G30" i="66"/>
  <c r="G33"/>
  <c r="AF33" i="73"/>
  <c r="G47" i="66"/>
  <c r="AF47" i="73"/>
  <c r="G59" i="66"/>
  <c r="AF59" i="73"/>
  <c r="G73" i="66"/>
  <c r="AF73" i="73"/>
  <c r="G79" i="66"/>
  <c r="AF79" i="73"/>
  <c r="AF89"/>
  <c r="G89" i="66"/>
  <c r="G122"/>
  <c r="AF122" i="73"/>
  <c r="AF137"/>
  <c r="AF144"/>
  <c r="AF154"/>
  <c r="AF157"/>
  <c r="AF161"/>
  <c r="AF173"/>
  <c r="AF178"/>
  <c r="AF192"/>
  <c r="AF206"/>
  <c r="AF210"/>
  <c r="AF231"/>
  <c r="AF237"/>
  <c r="AF241"/>
  <c r="AF254"/>
  <c r="AF262"/>
  <c r="AF267"/>
  <c r="AF273"/>
  <c r="AF314"/>
  <c r="AF315"/>
  <c r="AF318"/>
  <c r="AF322"/>
  <c r="AF325"/>
  <c r="AF394"/>
  <c r="G19" i="81"/>
  <c r="G43"/>
  <c r="G53"/>
  <c r="AG65" i="73"/>
  <c r="G65" i="81"/>
  <c r="G89"/>
  <c r="G97"/>
  <c r="G107"/>
  <c r="AG107" i="73"/>
  <c r="AG112"/>
  <c r="G112" i="81"/>
  <c r="AG134" i="73"/>
  <c r="AG136"/>
  <c r="AG148"/>
  <c r="AG152"/>
  <c r="AG155"/>
  <c r="AG194"/>
  <c r="AG198"/>
  <c r="AG206"/>
  <c r="AG217"/>
  <c r="AG221"/>
  <c r="AG225"/>
  <c r="AG241"/>
  <c r="AG245"/>
  <c r="AG252"/>
  <c r="AG258"/>
  <c r="AG261"/>
  <c r="AG270"/>
  <c r="AG289"/>
  <c r="AG295"/>
  <c r="AG299"/>
  <c r="AG323"/>
  <c r="AG335"/>
  <c r="AG353"/>
  <c r="AG366"/>
  <c r="G15" i="67"/>
  <c r="AH15" i="73"/>
  <c r="G18" i="67"/>
  <c r="G22"/>
  <c r="AH22" i="73"/>
  <c r="G47" i="67"/>
  <c r="AH47" i="73"/>
  <c r="G53" i="67"/>
  <c r="AH53" i="73"/>
  <c r="G60" i="67"/>
  <c r="G67"/>
  <c r="AH67" i="73"/>
  <c r="G85" i="67"/>
  <c r="G91"/>
  <c r="AH91" i="73"/>
  <c r="AH95"/>
  <c r="G95" i="67"/>
  <c r="AH124" i="73"/>
  <c r="AH135"/>
  <c r="AH150"/>
  <c r="AH241"/>
  <c r="AH244"/>
  <c r="AH276"/>
  <c r="AH290"/>
  <c r="AH293"/>
  <c r="AH296"/>
  <c r="AH299"/>
  <c r="AH373"/>
  <c r="AH340"/>
  <c r="AH348"/>
  <c r="AH357"/>
  <c r="AH366"/>
  <c r="AH394"/>
  <c r="G14" i="68"/>
  <c r="AI14" i="73"/>
  <c r="G18" i="68"/>
  <c r="AI18" i="73"/>
  <c r="G21" i="68"/>
  <c r="AI21" i="73"/>
  <c r="AI23"/>
  <c r="AI25"/>
  <c r="G28" i="68"/>
  <c r="AI28" i="73"/>
  <c r="G32" i="68"/>
  <c r="AI32" i="73"/>
  <c r="G35" i="68"/>
  <c r="G59"/>
  <c r="AI59" i="73"/>
  <c r="AI62"/>
  <c r="G62" i="68"/>
  <c r="F75"/>
  <c r="AI75" i="73"/>
  <c r="AI88"/>
  <c r="AI91"/>
  <c r="G91" i="68"/>
  <c r="AI122" i="73"/>
  <c r="G122" i="68"/>
  <c r="AI150" i="73"/>
  <c r="AI163"/>
  <c r="AI167"/>
  <c r="AI171"/>
  <c r="AI187"/>
  <c r="AI211"/>
  <c r="AI214"/>
  <c r="AI243"/>
  <c r="AI250"/>
  <c r="AI253"/>
  <c r="AI262"/>
  <c r="AI269"/>
  <c r="AI272"/>
  <c r="AI299"/>
  <c r="AI320"/>
  <c r="AI366"/>
  <c r="AJ17"/>
  <c r="G17" i="69"/>
  <c r="G26"/>
  <c r="AJ26" i="73"/>
  <c r="G30" i="69"/>
  <c r="AJ30" i="73"/>
  <c r="G34" i="69"/>
  <c r="AJ34" i="73"/>
  <c r="G38" i="69"/>
  <c r="AJ38" i="73"/>
  <c r="G66" i="69"/>
  <c r="AJ66" i="73"/>
  <c r="G69" i="69"/>
  <c r="G71"/>
  <c r="G73"/>
  <c r="G85"/>
  <c r="AJ85" i="73"/>
  <c r="G104" i="69"/>
  <c r="AJ104" i="73"/>
  <c r="G108" i="69"/>
  <c r="AJ108" i="73"/>
  <c r="G112" i="69"/>
  <c r="AJ116" i="73"/>
  <c r="G116" i="69"/>
  <c r="AJ135" i="73"/>
  <c r="AJ138"/>
  <c r="AJ149"/>
  <c r="AJ160"/>
  <c r="AJ164"/>
  <c r="AJ180"/>
  <c r="AJ188"/>
  <c r="AJ235"/>
  <c r="AJ240"/>
  <c r="AJ241"/>
  <c r="AJ245"/>
  <c r="AJ252"/>
  <c r="AJ258"/>
  <c r="AJ273"/>
  <c r="AJ289"/>
  <c r="AJ296"/>
  <c r="AJ318"/>
  <c r="AJ323"/>
  <c r="AJ330"/>
  <c r="AJ354"/>
  <c r="AJ393"/>
  <c r="G14" i="70"/>
  <c r="AK14" i="73"/>
  <c r="G18" i="70"/>
  <c r="AK18" i="73"/>
  <c r="G22" i="70"/>
  <c r="AK22" i="73"/>
  <c r="G40" i="70"/>
  <c r="AK40" i="73"/>
  <c r="G44" i="70"/>
  <c r="AK44" i="73"/>
  <c r="G47" i="70"/>
  <c r="AK47" i="73"/>
  <c r="AK53"/>
  <c r="G60" i="70"/>
  <c r="F68"/>
  <c r="AK68" i="73"/>
  <c r="G69" i="70"/>
  <c r="AK69" i="73"/>
  <c r="AK72"/>
  <c r="G72" i="70"/>
  <c r="G90"/>
  <c r="AK90" i="73"/>
  <c r="AK93"/>
  <c r="G93" i="70"/>
  <c r="G110"/>
  <c r="AK119" i="73"/>
  <c r="G119" i="70"/>
  <c r="AK151" i="73"/>
  <c r="AK154"/>
  <c r="AK220"/>
  <c r="AK226"/>
  <c r="AK232"/>
  <c r="AK237"/>
  <c r="AK273"/>
  <c r="AK289"/>
  <c r="AK296"/>
  <c r="AK318"/>
  <c r="AK323"/>
  <c r="AK330"/>
  <c r="AK354"/>
  <c r="AK393"/>
  <c r="G13" i="82"/>
  <c r="G16"/>
  <c r="AL16" i="73"/>
  <c r="AL19"/>
  <c r="G19" i="82"/>
  <c r="G41"/>
  <c r="AL41" i="73"/>
  <c r="G44" i="82"/>
  <c r="G47"/>
  <c r="AL47" i="73"/>
  <c r="AL52"/>
  <c r="G52" i="82"/>
  <c r="G67"/>
  <c r="AL67" i="73"/>
  <c r="G73" i="82"/>
  <c r="AL73" i="73"/>
  <c r="AL89"/>
  <c r="AL88"/>
  <c r="G94" i="82"/>
  <c r="AL94" i="73"/>
  <c r="G97" i="82"/>
  <c r="G100"/>
  <c r="AL100" i="73"/>
  <c r="G106" i="82"/>
  <c r="AL106" i="73"/>
  <c r="AL109"/>
  <c r="G113" i="82"/>
  <c r="G117"/>
  <c r="AL117" i="73"/>
  <c r="AL121"/>
  <c r="G121" i="82"/>
  <c r="G149"/>
  <c r="AL149" i="73"/>
  <c r="G155" i="82"/>
  <c r="G157"/>
  <c r="F159"/>
  <c r="G160"/>
  <c r="AL160" i="73"/>
  <c r="G164" i="82"/>
  <c r="AL164" i="73"/>
  <c r="G171" i="82"/>
  <c r="G173"/>
  <c r="AL180" i="73"/>
  <c r="AL188"/>
  <c r="AL235"/>
  <c r="AL240"/>
  <c r="AL241"/>
  <c r="AL245"/>
  <c r="AL252"/>
  <c r="AL258"/>
  <c r="AL273"/>
  <c r="AL289"/>
  <c r="AL296"/>
  <c r="AL318"/>
  <c r="AL323"/>
  <c r="AL330"/>
  <c r="AL354"/>
  <c r="AL393"/>
  <c r="G13" i="72"/>
  <c r="G15"/>
  <c r="G17"/>
  <c r="G19"/>
  <c r="G21"/>
  <c r="F10"/>
  <c r="G27"/>
  <c r="AM27" i="73"/>
  <c r="G31" i="72"/>
  <c r="AM31" i="73"/>
  <c r="G35" i="72"/>
  <c r="AM35" i="73"/>
  <c r="AM47"/>
  <c r="G47" i="72"/>
  <c r="G59"/>
  <c r="G61"/>
  <c r="G67"/>
  <c r="AM67" i="73"/>
  <c r="AM70"/>
  <c r="G70" i="72"/>
  <c r="G77"/>
  <c r="AM89" i="73"/>
  <c r="G89" i="72"/>
  <c r="AM97" i="73"/>
  <c r="G97" i="72"/>
  <c r="G105"/>
  <c r="AM105" i="73"/>
  <c r="G116" i="72"/>
  <c r="G119"/>
  <c r="G121"/>
  <c r="G124"/>
  <c r="AM124" i="73"/>
  <c r="AM161"/>
  <c r="AM170"/>
  <c r="AM191"/>
  <c r="AM199"/>
  <c r="AM209"/>
  <c r="AM214"/>
  <c r="AM218"/>
  <c r="AM222"/>
  <c r="AM226"/>
  <c r="AM242"/>
  <c r="AM249"/>
  <c r="AM253"/>
  <c r="AM262"/>
  <c r="AM275"/>
  <c r="AM338"/>
  <c r="AM342"/>
  <c r="AM349"/>
  <c r="AM382"/>
  <c r="AN13"/>
  <c r="G13" i="71"/>
  <c r="AN21" i="73"/>
  <c r="G21" i="71"/>
  <c r="AN45" i="73"/>
  <c r="G45" i="71"/>
  <c r="AN55" i="73"/>
  <c r="G55" i="71"/>
  <c r="AN95" i="73"/>
  <c r="G95" i="71"/>
  <c r="G106"/>
  <c r="AN106" i="73"/>
  <c r="G113" i="71"/>
  <c r="AN117" i="73"/>
  <c r="G117" i="71"/>
  <c r="AN124" i="73"/>
  <c r="AN132"/>
  <c r="AN139"/>
  <c r="AN151"/>
  <c r="AN153"/>
  <c r="AN162"/>
  <c r="AN167"/>
  <c r="AN205"/>
  <c r="AN213"/>
  <c r="AN267"/>
  <c r="AN290"/>
  <c r="AN296"/>
  <c r="AN325"/>
  <c r="AN336"/>
  <c r="AN356"/>
  <c r="AN367"/>
  <c r="AN394"/>
  <c r="O10" i="74"/>
  <c r="S10"/>
  <c r="G15"/>
  <c r="H15" i="73"/>
  <c r="G19" i="74"/>
  <c r="H19" i="73"/>
  <c r="G26" i="74"/>
  <c r="H26" i="73"/>
  <c r="F26" s="1"/>
  <c r="G26" s="1"/>
  <c r="G29" i="74"/>
  <c r="G32"/>
  <c r="H32" i="73"/>
  <c r="H35"/>
  <c r="G35" i="74"/>
  <c r="H107" i="73"/>
  <c r="G107" i="74"/>
  <c r="G156"/>
  <c r="H156" i="73"/>
  <c r="F156" s="1"/>
  <c r="G156" s="1"/>
  <c r="H162"/>
  <c r="G162" i="74"/>
  <c r="G178"/>
  <c r="H178" i="73"/>
  <c r="H181"/>
  <c r="G181" i="74"/>
  <c r="H203" i="73"/>
  <c r="F203" s="1"/>
  <c r="G203" s="1"/>
  <c r="G203" i="74"/>
  <c r="G229"/>
  <c r="H229" i="73"/>
  <c r="F229" s="1"/>
  <c r="G229" s="1"/>
  <c r="H232"/>
  <c r="G232" i="74"/>
  <c r="G266"/>
  <c r="H266" i="73"/>
  <c r="F266" s="1"/>
  <c r="G266" s="1"/>
  <c r="H269"/>
  <c r="F269" s="1"/>
  <c r="G269" s="1"/>
  <c r="G269" i="74"/>
  <c r="I287"/>
  <c r="Q287"/>
  <c r="H296" i="73"/>
  <c r="G296" i="74"/>
  <c r="G373"/>
  <c r="H373" i="73"/>
  <c r="H354"/>
  <c r="G354" i="74"/>
  <c r="G380"/>
  <c r="H380" i="73"/>
  <c r="E389"/>
  <c r="G67" i="56"/>
  <c r="V67" i="73"/>
  <c r="G106" i="56"/>
  <c r="V106" i="73"/>
  <c r="V124"/>
  <c r="V132"/>
  <c r="V150"/>
  <c r="V161"/>
  <c r="V178"/>
  <c r="V192"/>
  <c r="V215"/>
  <c r="V219"/>
  <c r="V223"/>
  <c r="V243"/>
  <c r="V250"/>
  <c r="V254"/>
  <c r="V275"/>
  <c r="V297"/>
  <c r="V315"/>
  <c r="V325"/>
  <c r="V327"/>
  <c r="V339"/>
  <c r="V357"/>
  <c r="V391"/>
  <c r="G17" i="57"/>
  <c r="G20"/>
  <c r="W20" i="73"/>
  <c r="G26" i="57"/>
  <c r="W26" i="73"/>
  <c r="G30" i="57"/>
  <c r="W30" i="73"/>
  <c r="G34" i="57"/>
  <c r="W34" i="73"/>
  <c r="G38" i="57"/>
  <c r="W38" i="73"/>
  <c r="G40" i="57"/>
  <c r="G43"/>
  <c r="W43" i="73"/>
  <c r="G48" i="57"/>
  <c r="G53"/>
  <c r="W53" i="73"/>
  <c r="G58" i="57"/>
  <c r="G61"/>
  <c r="W61" i="73"/>
  <c r="G67" i="57"/>
  <c r="W67" i="73"/>
  <c r="G70" i="57"/>
  <c r="G73"/>
  <c r="W73" i="73"/>
  <c r="G77" i="57"/>
  <c r="W77" i="73"/>
  <c r="G81" i="57"/>
  <c r="W81" i="73"/>
  <c r="G87" i="57"/>
  <c r="G90"/>
  <c r="W90" i="73"/>
  <c r="G95" i="57"/>
  <c r="G98"/>
  <c r="W98" i="73"/>
  <c r="G108" i="57"/>
  <c r="G112"/>
  <c r="W112" i="73"/>
  <c r="G119" i="57"/>
  <c r="G122"/>
  <c r="W122" i="73"/>
  <c r="W138"/>
  <c r="W166"/>
  <c r="W172"/>
  <c r="W185"/>
  <c r="W200"/>
  <c r="W207"/>
  <c r="W220"/>
  <c r="W236"/>
  <c r="W250"/>
  <c r="W267"/>
  <c r="W288"/>
  <c r="W290"/>
  <c r="W293"/>
  <c r="W299"/>
  <c r="W316"/>
  <c r="W322"/>
  <c r="W340"/>
  <c r="W348"/>
  <c r="W356"/>
  <c r="W394"/>
  <c r="G14" i="59"/>
  <c r="X14" i="73"/>
  <c r="G18" i="59"/>
  <c r="X18" i="73"/>
  <c r="G22" i="59"/>
  <c r="X22" i="73"/>
  <c r="G24" i="59"/>
  <c r="G27"/>
  <c r="X27" i="73"/>
  <c r="G32" i="59"/>
  <c r="G35"/>
  <c r="X35" i="73"/>
  <c r="G41" i="59"/>
  <c r="X41" i="73"/>
  <c r="G45" i="59"/>
  <c r="X45" i="73"/>
  <c r="G48" i="59"/>
  <c r="X48" i="73"/>
  <c r="G54" i="59"/>
  <c r="X54" i="73"/>
  <c r="G60" i="59"/>
  <c r="G69"/>
  <c r="X69" i="73"/>
  <c r="X88"/>
  <c r="G93" i="59"/>
  <c r="G96"/>
  <c r="X96" i="73"/>
  <c r="G101" i="59"/>
  <c r="G106"/>
  <c r="G112"/>
  <c r="X112" i="73"/>
  <c r="G119" i="59"/>
  <c r="G122"/>
  <c r="X122" i="73"/>
  <c r="X135"/>
  <c r="X138"/>
  <c r="X149"/>
  <c r="X162"/>
  <c r="X167"/>
  <c r="X179"/>
  <c r="X187"/>
  <c r="X209"/>
  <c r="X214"/>
  <c r="X218"/>
  <c r="X222"/>
  <c r="X226"/>
  <c r="X232"/>
  <c r="X243"/>
  <c r="X250"/>
  <c r="X254"/>
  <c r="X260"/>
  <c r="X269"/>
  <c r="X272"/>
  <c r="X276"/>
  <c r="X298"/>
  <c r="X316"/>
  <c r="X326"/>
  <c r="X340"/>
  <c r="X353"/>
  <c r="X375"/>
  <c r="G11" i="60"/>
  <c r="G26"/>
  <c r="Y26" i="73"/>
  <c r="G30" i="60"/>
  <c r="Y30" i="73"/>
  <c r="G34" i="60"/>
  <c r="Y34" i="73"/>
  <c r="G38" i="60"/>
  <c r="Y38" i="73"/>
  <c r="G40" i="60"/>
  <c r="G42"/>
  <c r="G44"/>
  <c r="G46"/>
  <c r="G48"/>
  <c r="G52"/>
  <c r="G54"/>
  <c r="G66"/>
  <c r="Y66" i="73"/>
  <c r="G69" i="60"/>
  <c r="G71"/>
  <c r="G73"/>
  <c r="G79"/>
  <c r="Y88" i="73"/>
  <c r="G90" i="60"/>
  <c r="G92"/>
  <c r="G94"/>
  <c r="G96"/>
  <c r="G98"/>
  <c r="G100"/>
  <c r="G102"/>
  <c r="G105"/>
  <c r="Y105" i="73"/>
  <c r="G112" i="60"/>
  <c r="Y127" i="73"/>
  <c r="Y135"/>
  <c r="Y149"/>
  <c r="Y160"/>
  <c r="Y164"/>
  <c r="Y191"/>
  <c r="Y214"/>
  <c r="Y218"/>
  <c r="Y222"/>
  <c r="Y226"/>
  <c r="Y242"/>
  <c r="Y249"/>
  <c r="Y253"/>
  <c r="Y274"/>
  <c r="Y290"/>
  <c r="Y296"/>
  <c r="Y324"/>
  <c r="Y334"/>
  <c r="Y338"/>
  <c r="Y342"/>
  <c r="Y356"/>
  <c r="Y394"/>
  <c r="G24" i="58"/>
  <c r="Z24" i="73"/>
  <c r="G28" i="58"/>
  <c r="Z28" i="73"/>
  <c r="G32" i="58"/>
  <c r="Z32" i="73"/>
  <c r="G36" i="58"/>
  <c r="Z36" i="73"/>
  <c r="Z39"/>
  <c r="G41" i="58"/>
  <c r="G43"/>
  <c r="G45"/>
  <c r="G47"/>
  <c r="G49"/>
  <c r="G53"/>
  <c r="G55"/>
  <c r="G70"/>
  <c r="G72"/>
  <c r="G87"/>
  <c r="Z87" i="73"/>
  <c r="G89" i="58"/>
  <c r="G91"/>
  <c r="G93"/>
  <c r="G95"/>
  <c r="G97"/>
  <c r="G99"/>
  <c r="G101"/>
  <c r="G107"/>
  <c r="Z107" i="73"/>
  <c r="G113" i="58"/>
  <c r="G133"/>
  <c r="Z133" i="73"/>
  <c r="G151" i="58"/>
  <c r="Z151" i="73"/>
  <c r="F153" i="58"/>
  <c r="Z153" i="73"/>
  <c r="G154" i="58"/>
  <c r="G156"/>
  <c r="G158"/>
  <c r="G162"/>
  <c r="Z162" i="73"/>
  <c r="G167" i="58"/>
  <c r="Z167" i="73"/>
  <c r="G170" i="58"/>
  <c r="G172"/>
  <c r="G174"/>
  <c r="G179"/>
  <c r="G193"/>
  <c r="Z193" i="73"/>
  <c r="G197" i="58"/>
  <c r="G199"/>
  <c r="G203"/>
  <c r="G205"/>
  <c r="G207"/>
  <c r="G209"/>
  <c r="G211"/>
  <c r="G213"/>
  <c r="G216"/>
  <c r="Z216" i="73"/>
  <c r="G220" i="58"/>
  <c r="Z220" i="73"/>
  <c r="G224" i="58"/>
  <c r="Z224" i="73"/>
  <c r="G244" i="58"/>
  <c r="Z244" i="73"/>
  <c r="G251" i="58"/>
  <c r="Z251" i="73"/>
  <c r="G255" i="58"/>
  <c r="Z255" i="73"/>
  <c r="G260" i="58"/>
  <c r="G262"/>
  <c r="G264"/>
  <c r="G267"/>
  <c r="G269"/>
  <c r="F271"/>
  <c r="G272"/>
  <c r="Z272" i="73"/>
  <c r="G276" i="58"/>
  <c r="Z276" i="73"/>
  <c r="G298" i="58"/>
  <c r="Z298" i="73"/>
  <c r="G316" i="58"/>
  <c r="Z316" i="73"/>
  <c r="Z326"/>
  <c r="Z340"/>
  <c r="Z353"/>
  <c r="Z375"/>
  <c r="G18" i="61"/>
  <c r="AA18" i="73"/>
  <c r="G21" i="61"/>
  <c r="G24"/>
  <c r="G27"/>
  <c r="AA27" i="73"/>
  <c r="G32" i="61"/>
  <c r="G35"/>
  <c r="AA35" i="73"/>
  <c r="G41" i="61"/>
  <c r="AA41" i="73"/>
  <c r="G47" i="61"/>
  <c r="AA47" i="73"/>
  <c r="G52" i="61"/>
  <c r="G55"/>
  <c r="AA55" i="73"/>
  <c r="G58" i="61"/>
  <c r="G61"/>
  <c r="AA61" i="73"/>
  <c r="G65" i="61"/>
  <c r="AA65" i="73"/>
  <c r="G70" i="61"/>
  <c r="G73"/>
  <c r="AA73" i="73"/>
  <c r="G79" i="61"/>
  <c r="AA79" i="73"/>
  <c r="G85" i="61"/>
  <c r="G92"/>
  <c r="AA92" i="73"/>
  <c r="G95" i="61"/>
  <c r="AA95" i="73"/>
  <c r="G99" i="61"/>
  <c r="AA99" i="73"/>
  <c r="G102" i="61"/>
  <c r="AA102" i="73"/>
  <c r="G104" i="61"/>
  <c r="G107"/>
  <c r="AA107" i="73"/>
  <c r="G112" i="61"/>
  <c r="AA112" i="73"/>
  <c r="G116" i="61"/>
  <c r="G120"/>
  <c r="AA120" i="73"/>
  <c r="G124" i="61"/>
  <c r="AA124" i="73"/>
  <c r="AA134"/>
  <c r="AA151"/>
  <c r="AA214"/>
  <c r="AA222"/>
  <c r="AA243"/>
  <c r="AA254"/>
  <c r="AA264"/>
  <c r="AA274"/>
  <c r="AA290"/>
  <c r="AA293"/>
  <c r="AA297"/>
  <c r="AA315"/>
  <c r="AA325"/>
  <c r="AA339"/>
  <c r="AA357"/>
  <c r="AA391"/>
  <c r="G26" i="62"/>
  <c r="AB26" i="73"/>
  <c r="G30" i="62"/>
  <c r="AB30" i="73"/>
  <c r="G34" i="62"/>
  <c r="AB34" i="73"/>
  <c r="G38" i="62"/>
  <c r="AB38" i="73"/>
  <c r="G40" i="62"/>
  <c r="G42"/>
  <c r="G44"/>
  <c r="G46"/>
  <c r="G48"/>
  <c r="G52"/>
  <c r="G54"/>
  <c r="G66"/>
  <c r="AB66" i="73"/>
  <c r="G69" i="62"/>
  <c r="G71"/>
  <c r="G73"/>
  <c r="G79"/>
  <c r="AB88" i="73"/>
  <c r="G90" i="62"/>
  <c r="G92"/>
  <c r="G94"/>
  <c r="G96"/>
  <c r="G98"/>
  <c r="G100"/>
  <c r="G102"/>
  <c r="G105"/>
  <c r="AB105" i="73"/>
  <c r="G112" i="62"/>
  <c r="AB127" i="73"/>
  <c r="AB135"/>
  <c r="AB149"/>
  <c r="AB160"/>
  <c r="AB164"/>
  <c r="AB191"/>
  <c r="AB214"/>
  <c r="AB218"/>
  <c r="AB222"/>
  <c r="AB226"/>
  <c r="AB242"/>
  <c r="AB249"/>
  <c r="AB253"/>
  <c r="AB274"/>
  <c r="AB290"/>
  <c r="AB296"/>
  <c r="AB324"/>
  <c r="AB334"/>
  <c r="AB338"/>
  <c r="AB342"/>
  <c r="AB356"/>
  <c r="AB394"/>
  <c r="G13" i="63"/>
  <c r="AC13" i="73"/>
  <c r="G18" i="63"/>
  <c r="G21"/>
  <c r="AC21" i="73"/>
  <c r="AC23"/>
  <c r="G28" i="63"/>
  <c r="G31"/>
  <c r="AC31" i="73"/>
  <c r="G36" i="63"/>
  <c r="G42"/>
  <c r="AC42" i="73"/>
  <c r="G47" i="63"/>
  <c r="G52"/>
  <c r="AC52" i="73"/>
  <c r="G58" i="63"/>
  <c r="AC58" i="73"/>
  <c r="G67" i="63"/>
  <c r="AC67" i="73"/>
  <c r="G69" i="63"/>
  <c r="G72"/>
  <c r="AC72" i="73"/>
  <c r="G89" i="63"/>
  <c r="G92"/>
  <c r="AC92" i="73"/>
  <c r="G97" i="63"/>
  <c r="G100"/>
  <c r="AC100" i="73"/>
  <c r="G105" i="63"/>
  <c r="AC105" i="73"/>
  <c r="G112" i="63"/>
  <c r="AC112" i="73"/>
  <c r="G119" i="63"/>
  <c r="G122"/>
  <c r="AC122" i="73"/>
  <c r="AC132"/>
  <c r="AC144"/>
  <c r="AC149"/>
  <c r="AC157"/>
  <c r="AC160"/>
  <c r="AC170"/>
  <c r="AC177"/>
  <c r="AC187"/>
  <c r="AC189"/>
  <c r="AC190"/>
  <c r="AC203"/>
  <c r="AC211"/>
  <c r="AC216"/>
  <c r="AC224"/>
  <c r="AC230"/>
  <c r="AC243"/>
  <c r="AC254"/>
  <c r="AC262"/>
  <c r="AC274"/>
  <c r="AC316"/>
  <c r="AC322"/>
  <c r="AC336"/>
  <c r="AC339"/>
  <c r="AC342"/>
  <c r="AC346"/>
  <c r="AC354"/>
  <c r="AC364"/>
  <c r="AC376"/>
  <c r="AC385"/>
  <c r="AC393"/>
  <c r="G14" i="64"/>
  <c r="AD14" i="73"/>
  <c r="G18" i="64"/>
  <c r="AD18" i="73"/>
  <c r="G22" i="64"/>
  <c r="AD22" i="73"/>
  <c r="G26" i="64"/>
  <c r="AD26" i="73"/>
  <c r="G30" i="64"/>
  <c r="AD30" i="73"/>
  <c r="G33" i="64"/>
  <c r="AD33" i="73"/>
  <c r="G37" i="64"/>
  <c r="AD37" i="73"/>
  <c r="G42" i="64"/>
  <c r="G45"/>
  <c r="AD45" i="73"/>
  <c r="G55" i="64"/>
  <c r="AD55" i="73"/>
  <c r="G60" i="64"/>
  <c r="G72"/>
  <c r="F74"/>
  <c r="AD88" i="73"/>
  <c r="G99" i="64"/>
  <c r="G102"/>
  <c r="AD102" i="73"/>
  <c r="G105" i="64"/>
  <c r="AD105" i="73"/>
  <c r="G116" i="64"/>
  <c r="G120"/>
  <c r="AD120" i="73"/>
  <c r="G124" i="64"/>
  <c r="AD124" i="73"/>
  <c r="AD132"/>
  <c r="AD139"/>
  <c r="AD194"/>
  <c r="AD201"/>
  <c r="AD203"/>
  <c r="AD211"/>
  <c r="AD217"/>
  <c r="AD221"/>
  <c r="AD225"/>
  <c r="AD241"/>
  <c r="AD245"/>
  <c r="AD252"/>
  <c r="AD258"/>
  <c r="AD264"/>
  <c r="AD274"/>
  <c r="AD322"/>
  <c r="AD325"/>
  <c r="AD334"/>
  <c r="AD339"/>
  <c r="AD345"/>
  <c r="AD354"/>
  <c r="AD364"/>
  <c r="AD391"/>
  <c r="G31" i="65"/>
  <c r="AE31" i="73"/>
  <c r="AE39"/>
  <c r="AE40"/>
  <c r="G43" i="65"/>
  <c r="AE43" i="73"/>
  <c r="G47" i="65"/>
  <c r="AE47" i="73"/>
  <c r="G52" i="65"/>
  <c r="G59"/>
  <c r="AE59" i="73"/>
  <c r="G62" i="65"/>
  <c r="G65"/>
  <c r="F68"/>
  <c r="G71"/>
  <c r="AE71" i="73"/>
  <c r="G85" i="65"/>
  <c r="G87"/>
  <c r="G105"/>
  <c r="AE105" i="73"/>
  <c r="G117" i="65"/>
  <c r="AE117" i="73"/>
  <c r="G121" i="65"/>
  <c r="AE147" i="73"/>
  <c r="AE153"/>
  <c r="AE154"/>
  <c r="AE159"/>
  <c r="AE160"/>
  <c r="AE182"/>
  <c r="AE191"/>
  <c r="AE205"/>
  <c r="AE213"/>
  <c r="AE222"/>
  <c r="AE228"/>
  <c r="AE238"/>
  <c r="AE268"/>
  <c r="AE298"/>
  <c r="AE316"/>
  <c r="AE341"/>
  <c r="AE376"/>
  <c r="G18" i="66"/>
  <c r="AF18" i="73"/>
  <c r="AF28"/>
  <c r="G28" i="66"/>
  <c r="G41"/>
  <c r="AF41" i="73"/>
  <c r="G44" i="66"/>
  <c r="G48"/>
  <c r="AF48" i="73"/>
  <c r="G53" i="66"/>
  <c r="AF53" i="73"/>
  <c r="G113" i="66"/>
  <c r="AF113" i="73"/>
  <c r="G119" i="66"/>
  <c r="AF119" i="73"/>
  <c r="AF138"/>
  <c r="AF145"/>
  <c r="AF147"/>
  <c r="AF151"/>
  <c r="AF166"/>
  <c r="AF170"/>
  <c r="AF182"/>
  <c r="AF186"/>
  <c r="AF189"/>
  <c r="AF190"/>
  <c r="AF197"/>
  <c r="AF203"/>
  <c r="AF207"/>
  <c r="AF211"/>
  <c r="AF228"/>
  <c r="AF232"/>
  <c r="AF255"/>
  <c r="AF293"/>
  <c r="AF330"/>
  <c r="AF338"/>
  <c r="AF342"/>
  <c r="AF366"/>
  <c r="G17" i="81"/>
  <c r="G27"/>
  <c r="AG27" i="73"/>
  <c r="G31" i="81"/>
  <c r="AG31" i="73"/>
  <c r="G35" i="81"/>
  <c r="AG35" i="73"/>
  <c r="G41" i="81"/>
  <c r="G49"/>
  <c r="AG62" i="73"/>
  <c r="G62" i="81"/>
  <c r="G72"/>
  <c r="G84"/>
  <c r="AG84" i="73"/>
  <c r="G87" i="81"/>
  <c r="AG87" i="73"/>
  <c r="G95" i="81"/>
  <c r="G104"/>
  <c r="AG104" i="73"/>
  <c r="G108" i="81"/>
  <c r="AG108" i="73"/>
  <c r="AG117"/>
  <c r="AG109"/>
  <c r="G120" i="81"/>
  <c r="AG162" i="73"/>
  <c r="AG167"/>
  <c r="AG173"/>
  <c r="E201" i="81"/>
  <c r="G201"/>
  <c r="AG204" i="73"/>
  <c r="AG212"/>
  <c r="AG268"/>
  <c r="AG354"/>
  <c r="AG364"/>
  <c r="AG393"/>
  <c r="G13" i="67"/>
  <c r="AH13" i="73"/>
  <c r="AH16"/>
  <c r="G16" i="67"/>
  <c r="G37"/>
  <c r="AH37" i="73"/>
  <c r="G41" i="67"/>
  <c r="AH41" i="73"/>
  <c r="G44" i="67"/>
  <c r="G48"/>
  <c r="AH48" i="73"/>
  <c r="AH54"/>
  <c r="G54" i="67"/>
  <c r="G112"/>
  <c r="AH112" i="73"/>
  <c r="G117" i="67"/>
  <c r="AH117" i="73"/>
  <c r="G121" i="67"/>
  <c r="AH145" i="73"/>
  <c r="AH200"/>
  <c r="AH220"/>
  <c r="AH226"/>
  <c r="AH264"/>
  <c r="AH274"/>
  <c r="AH325"/>
  <c r="AH331"/>
  <c r="AH334"/>
  <c r="AH335"/>
  <c r="AH349"/>
  <c r="AI53"/>
  <c r="AI120"/>
  <c r="G120" i="68"/>
  <c r="AI151" i="73"/>
  <c r="AI157"/>
  <c r="AI160"/>
  <c r="AI164"/>
  <c r="AI179"/>
  <c r="AI185"/>
  <c r="AI188"/>
  <c r="AI203"/>
  <c r="AI209"/>
  <c r="AI212"/>
  <c r="AI244"/>
  <c r="AI251"/>
  <c r="AI254"/>
  <c r="AI260"/>
  <c r="AI263"/>
  <c r="AI341"/>
  <c r="AI353"/>
  <c r="AI367"/>
  <c r="AJ15"/>
  <c r="G15" i="69"/>
  <c r="AJ61" i="73"/>
  <c r="G61" i="69"/>
  <c r="G79"/>
  <c r="F88"/>
  <c r="AJ88" i="73"/>
  <c r="G90" i="69"/>
  <c r="G92"/>
  <c r="G94"/>
  <c r="G96"/>
  <c r="G98"/>
  <c r="G100"/>
  <c r="G102"/>
  <c r="G105"/>
  <c r="AJ105" i="73"/>
  <c r="AJ127"/>
  <c r="AJ146"/>
  <c r="AJ186"/>
  <c r="AJ217"/>
  <c r="AJ221"/>
  <c r="AJ225"/>
  <c r="AJ231"/>
  <c r="AJ242"/>
  <c r="AJ249"/>
  <c r="AJ253"/>
  <c r="AJ274"/>
  <c r="AJ290"/>
  <c r="AJ293"/>
  <c r="AJ324"/>
  <c r="AJ328"/>
  <c r="AJ341"/>
  <c r="AJ356"/>
  <c r="AJ381"/>
  <c r="AJ394"/>
  <c r="G37" i="70"/>
  <c r="AK37" i="73"/>
  <c r="G41" i="70"/>
  <c r="AK41" i="73"/>
  <c r="G45" i="70"/>
  <c r="AK45" i="73"/>
  <c r="G48" i="70"/>
  <c r="AK48" i="73"/>
  <c r="G54" i="70"/>
  <c r="AK54" i="73"/>
  <c r="AK58"/>
  <c r="G58" i="70"/>
  <c r="G79"/>
  <c r="AK79" i="73"/>
  <c r="G105" i="70"/>
  <c r="AK105" i="73"/>
  <c r="G108" i="70"/>
  <c r="AK140" i="73"/>
  <c r="AK200"/>
  <c r="AK207"/>
  <c r="AK213"/>
  <c r="AK218"/>
  <c r="AK221"/>
  <c r="AK267"/>
  <c r="AK274"/>
  <c r="AK290"/>
  <c r="AK293"/>
  <c r="AK324"/>
  <c r="AK328"/>
  <c r="AK341"/>
  <c r="AK356"/>
  <c r="AK381"/>
  <c r="AK394"/>
  <c r="G31" i="82"/>
  <c r="AL31" i="73"/>
  <c r="G34" i="82"/>
  <c r="G37"/>
  <c r="AL37" i="73"/>
  <c r="AL39"/>
  <c r="AL42"/>
  <c r="G42" i="82"/>
  <c r="G71"/>
  <c r="AL71" i="73"/>
  <c r="G79" i="82"/>
  <c r="AL79" i="73"/>
  <c r="G89" i="82"/>
  <c r="G92"/>
  <c r="AL92" i="73"/>
  <c r="AL95"/>
  <c r="G95" i="82"/>
  <c r="AL146" i="73"/>
  <c r="G146" i="82"/>
  <c r="AL186" i="73"/>
  <c r="AL217"/>
  <c r="AL221"/>
  <c r="AL225"/>
  <c r="AL231"/>
  <c r="AL242"/>
  <c r="AL249"/>
  <c r="AL253"/>
  <c r="AL274"/>
  <c r="AL290"/>
  <c r="AL293"/>
  <c r="AL324"/>
  <c r="AL328"/>
  <c r="AL341"/>
  <c r="AL356"/>
  <c r="AL381"/>
  <c r="AL394"/>
  <c r="AM45"/>
  <c r="G45" i="72"/>
  <c r="AM55" i="73"/>
  <c r="G55" i="72"/>
  <c r="AM95" i="73"/>
  <c r="G95" i="72"/>
  <c r="G106"/>
  <c r="AM106" i="73"/>
  <c r="AM113"/>
  <c r="G113" i="72"/>
  <c r="AM158" i="73"/>
  <c r="AM178"/>
  <c r="AM192"/>
  <c r="AM197"/>
  <c r="AM207"/>
  <c r="AM215"/>
  <c r="AM219"/>
  <c r="AM223"/>
  <c r="AM243"/>
  <c r="AM250"/>
  <c r="AM254"/>
  <c r="AM260"/>
  <c r="AM269"/>
  <c r="AM324"/>
  <c r="AM334"/>
  <c r="AM339"/>
  <c r="AM346"/>
  <c r="AN19"/>
  <c r="G19" i="71"/>
  <c r="AN43" i="73"/>
  <c r="G43" i="71"/>
  <c r="AN53" i="73"/>
  <c r="G53" i="71"/>
  <c r="AN93" i="73"/>
  <c r="G93" i="71"/>
  <c r="AN101" i="73"/>
  <c r="G101" i="71"/>
  <c r="AN133" i="73"/>
  <c r="AN137"/>
  <c r="AN145"/>
  <c r="AN203"/>
  <c r="AN211"/>
  <c r="AN264"/>
  <c r="AN274"/>
  <c r="AN297"/>
  <c r="AN315"/>
  <c r="AN357"/>
  <c r="AN391"/>
  <c r="K8" i="74"/>
  <c r="H10"/>
  <c r="L10"/>
  <c r="P10"/>
  <c r="G16"/>
  <c r="H16" i="73"/>
  <c r="G20" i="74"/>
  <c r="H20" i="73"/>
  <c r="H24"/>
  <c r="H27"/>
  <c r="G27" i="74"/>
  <c r="G97"/>
  <c r="H97" i="73"/>
  <c r="F97" s="1"/>
  <c r="G97" s="1"/>
  <c r="G100" i="74"/>
  <c r="H105" i="73"/>
  <c r="G105" i="74"/>
  <c r="G127"/>
  <c r="H127" i="73"/>
  <c r="G135" i="74"/>
  <c r="H135" i="73"/>
  <c r="G141" i="74"/>
  <c r="H141" i="73"/>
  <c r="G150" i="74"/>
  <c r="H150" i="73"/>
  <c r="G154" i="74"/>
  <c r="H154" i="73"/>
  <c r="F154" s="1"/>
  <c r="H157"/>
  <c r="F157" s="1"/>
  <c r="G157" s="1"/>
  <c r="G157" i="74"/>
  <c r="G172"/>
  <c r="G179"/>
  <c r="H198" i="73"/>
  <c r="F198" s="1"/>
  <c r="G198" s="1"/>
  <c r="G198" i="74"/>
  <c r="G221"/>
  <c r="H221" i="73"/>
  <c r="F221" s="1"/>
  <c r="G221" s="1"/>
  <c r="H224"/>
  <c r="G224" i="74"/>
  <c r="G255"/>
  <c r="H255" i="73"/>
  <c r="F255" s="1"/>
  <c r="G255" s="1"/>
  <c r="H260"/>
  <c r="F260" s="1"/>
  <c r="G260" s="1"/>
  <c r="G260" i="74"/>
  <c r="H293" i="73"/>
  <c r="F293" s="1"/>
  <c r="G293" s="1"/>
  <c r="G293" i="74"/>
  <c r="U244" i="73"/>
  <c r="U251"/>
  <c r="U255"/>
  <c r="U272"/>
  <c r="U276"/>
  <c r="U298"/>
  <c r="U316"/>
  <c r="U326"/>
  <c r="U340"/>
  <c r="U353"/>
  <c r="U375"/>
  <c r="G25" i="56"/>
  <c r="V25" i="73"/>
  <c r="G29" i="56"/>
  <c r="V29" i="73"/>
  <c r="G33" i="56"/>
  <c r="V33" i="73"/>
  <c r="G37" i="56"/>
  <c r="V37" i="73"/>
  <c r="G58" i="56"/>
  <c r="G60"/>
  <c r="G62"/>
  <c r="G65"/>
  <c r="G70"/>
  <c r="G87"/>
  <c r="V87" i="73"/>
  <c r="G89" i="56"/>
  <c r="G91"/>
  <c r="G107"/>
  <c r="V107" i="73"/>
  <c r="V133"/>
  <c r="V151"/>
  <c r="V153"/>
  <c r="V162"/>
  <c r="V167"/>
  <c r="V193"/>
  <c r="G201" i="56"/>
  <c r="V216" i="73"/>
  <c r="V220"/>
  <c r="V224"/>
  <c r="V244"/>
  <c r="V251"/>
  <c r="V255"/>
  <c r="V272"/>
  <c r="V276"/>
  <c r="V298"/>
  <c r="V316"/>
  <c r="V326"/>
  <c r="V340"/>
  <c r="V353"/>
  <c r="V375"/>
  <c r="G18" i="57"/>
  <c r="W18" i="73"/>
  <c r="W23"/>
  <c r="G27" i="57"/>
  <c r="W27" i="73"/>
  <c r="G31" i="57"/>
  <c r="W31" i="73"/>
  <c r="G35" i="57"/>
  <c r="W35" i="73"/>
  <c r="G41" i="57"/>
  <c r="W41" i="73"/>
  <c r="G49" i="57"/>
  <c r="W49" i="73"/>
  <c r="G59" i="57"/>
  <c r="W59" i="73"/>
  <c r="G71" i="57"/>
  <c r="W71" i="73"/>
  <c r="G85" i="57"/>
  <c r="G93"/>
  <c r="G96"/>
  <c r="W96" i="73"/>
  <c r="G101" i="57"/>
  <c r="G106"/>
  <c r="G116"/>
  <c r="G120"/>
  <c r="W120" i="73"/>
  <c r="W146"/>
  <c r="W151"/>
  <c r="W170"/>
  <c r="W183"/>
  <c r="W194"/>
  <c r="W198"/>
  <c r="W205"/>
  <c r="W213"/>
  <c r="W218"/>
  <c r="W226"/>
  <c r="W232"/>
  <c r="W245"/>
  <c r="W258"/>
  <c r="W264"/>
  <c r="W276"/>
  <c r="W320"/>
  <c r="W331"/>
  <c r="W357"/>
  <c r="W391"/>
  <c r="G11" i="59"/>
  <c r="G15"/>
  <c r="X15" i="73"/>
  <c r="G19" i="59"/>
  <c r="X19" i="73"/>
  <c r="G25" i="59"/>
  <c r="X25" i="73"/>
  <c r="G30" i="59"/>
  <c r="G33"/>
  <c r="X33" i="73"/>
  <c r="G38" i="59"/>
  <c r="G42"/>
  <c r="X42" i="73"/>
  <c r="G49" i="59"/>
  <c r="X49" i="73"/>
  <c r="G55" i="59"/>
  <c r="X55" i="73"/>
  <c r="G58" i="59"/>
  <c r="G61"/>
  <c r="X61" i="73"/>
  <c r="G72" i="59"/>
  <c r="G77"/>
  <c r="X77" i="73"/>
  <c r="G81" i="59"/>
  <c r="X81" i="73"/>
  <c r="G91" i="59"/>
  <c r="G94"/>
  <c r="X94" i="73"/>
  <c r="G99" i="59"/>
  <c r="G102"/>
  <c r="X102" i="73"/>
  <c r="G104" i="59"/>
  <c r="G107"/>
  <c r="X107" i="73"/>
  <c r="X109"/>
  <c r="G116" i="59"/>
  <c r="G120"/>
  <c r="X120" i="73"/>
  <c r="X127"/>
  <c r="X146"/>
  <c r="X150"/>
  <c r="X163"/>
  <c r="X168"/>
  <c r="X174"/>
  <c r="X185"/>
  <c r="X200"/>
  <c r="X207"/>
  <c r="X215"/>
  <c r="X219"/>
  <c r="X223"/>
  <c r="X230"/>
  <c r="X244"/>
  <c r="X251"/>
  <c r="X255"/>
  <c r="X267"/>
  <c r="X273"/>
  <c r="X289"/>
  <c r="X295"/>
  <c r="X299"/>
  <c r="X341"/>
  <c r="X354"/>
  <c r="X376"/>
  <c r="X393"/>
  <c r="Y23"/>
  <c r="G27" i="60"/>
  <c r="Y27" i="73"/>
  <c r="G31" i="60"/>
  <c r="Y31" i="73"/>
  <c r="G35" i="60"/>
  <c r="Y35" i="73"/>
  <c r="G39" i="60"/>
  <c r="Y57" i="73"/>
  <c r="G67" i="60"/>
  <c r="Y67" i="73"/>
  <c r="G106" i="60"/>
  <c r="Y106" i="73"/>
  <c r="Y109"/>
  <c r="G116" i="60"/>
  <c r="G119"/>
  <c r="G121"/>
  <c r="Y124" i="73"/>
  <c r="Y132"/>
  <c r="Y150"/>
  <c r="Y153"/>
  <c r="Y161"/>
  <c r="Y178"/>
  <c r="Y192"/>
  <c r="Y215"/>
  <c r="Y219"/>
  <c r="Y223"/>
  <c r="Y243"/>
  <c r="Y250"/>
  <c r="Y254"/>
  <c r="Y275"/>
  <c r="Y297"/>
  <c r="Y315"/>
  <c r="Y325"/>
  <c r="Y327"/>
  <c r="Y339"/>
  <c r="Y357"/>
  <c r="Y391"/>
  <c r="G25" i="58"/>
  <c r="Z25" i="73"/>
  <c r="G29" i="58"/>
  <c r="Z29" i="73"/>
  <c r="G33" i="58"/>
  <c r="Z33" i="73"/>
  <c r="G37" i="58"/>
  <c r="Z37" i="73"/>
  <c r="G85" i="58"/>
  <c r="Z85" i="73"/>
  <c r="G88" i="58"/>
  <c r="G104"/>
  <c r="Z104" i="73"/>
  <c r="G108" i="58"/>
  <c r="Z108" i="73"/>
  <c r="G134" i="58"/>
  <c r="Z134" i="73"/>
  <c r="Z136"/>
  <c r="G148" i="58"/>
  <c r="Z148" i="73"/>
  <c r="G152" i="58"/>
  <c r="Z152" i="73"/>
  <c r="G163" i="58"/>
  <c r="Z163" i="73"/>
  <c r="G168" i="58"/>
  <c r="Z168" i="73"/>
  <c r="G194" i="58"/>
  <c r="Z194" i="73"/>
  <c r="G217" i="58"/>
  <c r="Z217" i="73"/>
  <c r="G221" i="58"/>
  <c r="Z221" i="73"/>
  <c r="G225" i="58"/>
  <c r="Z225" i="73"/>
  <c r="F240" i="58"/>
  <c r="G241"/>
  <c r="Z241" i="73"/>
  <c r="G245" i="58"/>
  <c r="Z245" i="73"/>
  <c r="G252" i="58"/>
  <c r="Z252" i="73"/>
  <c r="G258" i="58"/>
  <c r="Z258" i="73"/>
  <c r="G273" i="58"/>
  <c r="Z273" i="73"/>
  <c r="G289" i="58"/>
  <c r="Z289" i="73"/>
  <c r="G295" i="58"/>
  <c r="Z295" i="73"/>
  <c r="G299" i="58"/>
  <c r="Z299" i="73"/>
  <c r="Z341"/>
  <c r="Z354"/>
  <c r="Z376"/>
  <c r="Z393"/>
  <c r="G19" i="61"/>
  <c r="AA19" i="73"/>
  <c r="G22" i="61"/>
  <c r="AA22" i="73"/>
  <c r="G25" i="61"/>
  <c r="AA25" i="73"/>
  <c r="G33" i="61"/>
  <c r="AA33" i="73"/>
  <c r="G48" i="61"/>
  <c r="AA48" i="73"/>
  <c r="G53" i="61"/>
  <c r="AA53" i="73"/>
  <c r="G59" i="61"/>
  <c r="AA59" i="73"/>
  <c r="G62" i="61"/>
  <c r="AA62" i="73"/>
  <c r="G71" i="61"/>
  <c r="AA71" i="73"/>
  <c r="G96" i="61"/>
  <c r="AA96" i="73"/>
  <c r="G100" i="61"/>
  <c r="AA100" i="73"/>
  <c r="G105" i="61"/>
  <c r="AA105" i="73"/>
  <c r="AA109"/>
  <c r="AA113"/>
  <c r="G117" i="61"/>
  <c r="AA117" i="73"/>
  <c r="G121" i="61"/>
  <c r="AA121" i="73"/>
  <c r="AA140"/>
  <c r="AA149"/>
  <c r="AA164"/>
  <c r="AA168"/>
  <c r="AA201"/>
  <c r="AA220"/>
  <c r="AA241"/>
  <c r="AA252"/>
  <c r="AA262"/>
  <c r="AA275"/>
  <c r="AA298"/>
  <c r="AA316"/>
  <c r="AA326"/>
  <c r="AA340"/>
  <c r="AA390"/>
  <c r="AA353"/>
  <c r="AA375"/>
  <c r="G27" i="62"/>
  <c r="AB27" i="73"/>
  <c r="G31" i="62"/>
  <c r="AB31" i="73"/>
  <c r="G35" i="62"/>
  <c r="AB35" i="73"/>
  <c r="G39" i="62"/>
  <c r="AB57" i="73"/>
  <c r="G67" i="62"/>
  <c r="AB67" i="73"/>
  <c r="G106" i="62"/>
  <c r="AB106" i="73"/>
  <c r="AB109"/>
  <c r="G116" i="62"/>
  <c r="G124"/>
  <c r="AB124" i="73"/>
  <c r="AB132"/>
  <c r="AB150"/>
  <c r="AB161"/>
  <c r="AB178"/>
  <c r="AB192"/>
  <c r="AB215"/>
  <c r="AB219"/>
  <c r="AB223"/>
  <c r="AB243"/>
  <c r="AB250"/>
  <c r="AB254"/>
  <c r="AB275"/>
  <c r="AB297"/>
  <c r="AB315"/>
  <c r="AB325"/>
  <c r="AB327"/>
  <c r="AB339"/>
  <c r="AB357"/>
  <c r="AB391"/>
  <c r="G19" i="63"/>
  <c r="AC19" i="73"/>
  <c r="G29" i="63"/>
  <c r="AC29" i="73"/>
  <c r="G37" i="63"/>
  <c r="AC37" i="73"/>
  <c r="G40" i="63"/>
  <c r="AC40" i="73"/>
  <c r="G45" i="63"/>
  <c r="G48"/>
  <c r="AC48" i="73"/>
  <c r="G55" i="63"/>
  <c r="G61"/>
  <c r="G65"/>
  <c r="AC65" i="73"/>
  <c r="G70" i="63"/>
  <c r="AC70" i="73"/>
  <c r="F74" i="63"/>
  <c r="AC74" i="73"/>
  <c r="G77" i="63"/>
  <c r="AC77" i="73"/>
  <c r="G81" i="63"/>
  <c r="AC81" i="73"/>
  <c r="G90" i="63"/>
  <c r="AC90" i="73"/>
  <c r="G98" i="63"/>
  <c r="AC98" i="73"/>
  <c r="G120" i="63"/>
  <c r="AC120" i="73"/>
  <c r="AC136"/>
  <c r="AC140"/>
  <c r="AC155"/>
  <c r="AC185"/>
  <c r="AC200"/>
  <c r="AC209"/>
  <c r="AC214"/>
  <c r="AC222"/>
  <c r="AC228"/>
  <c r="AC238"/>
  <c r="AC240"/>
  <c r="AC241"/>
  <c r="AC252"/>
  <c r="AC260"/>
  <c r="AC269"/>
  <c r="AC271"/>
  <c r="AC272"/>
  <c r="AC288"/>
  <c r="AC293"/>
  <c r="AC298"/>
  <c r="AC314"/>
  <c r="AC320"/>
  <c r="AC325"/>
  <c r="AC340"/>
  <c r="AC348"/>
  <c r="AC356"/>
  <c r="AC394"/>
  <c r="G15" i="64"/>
  <c r="AD15" i="73"/>
  <c r="G19" i="64"/>
  <c r="AD19" i="73"/>
  <c r="G27" i="64"/>
  <c r="AD27" i="73"/>
  <c r="G34" i="64"/>
  <c r="AD34" i="73"/>
  <c r="G38" i="64"/>
  <c r="AD38" i="73"/>
  <c r="G43" i="64"/>
  <c r="AD43" i="73"/>
  <c r="G53" i="64"/>
  <c r="AD53" i="73"/>
  <c r="G61" i="64"/>
  <c r="AD61" i="73"/>
  <c r="G67" i="64"/>
  <c r="AD67" i="73"/>
  <c r="G73" i="64"/>
  <c r="AD73" i="73"/>
  <c r="G79" i="64"/>
  <c r="AD79" i="73"/>
  <c r="G94" i="64"/>
  <c r="AD94" i="73"/>
  <c r="G100" i="64"/>
  <c r="AD100" i="73"/>
  <c r="G106" i="64"/>
  <c r="AD106" i="73"/>
  <c r="G117" i="64"/>
  <c r="AD117" i="73"/>
  <c r="AD121"/>
  <c r="G121" i="64"/>
  <c r="AD140" i="73"/>
  <c r="AD149"/>
  <c r="AD160"/>
  <c r="AD164"/>
  <c r="AD191"/>
  <c r="AD199"/>
  <c r="AD209"/>
  <c r="AD214"/>
  <c r="AD218"/>
  <c r="AD222"/>
  <c r="AD226"/>
  <c r="AD242"/>
  <c r="AD249"/>
  <c r="AD253"/>
  <c r="AD262"/>
  <c r="AD275"/>
  <c r="AD298"/>
  <c r="AD316"/>
  <c r="AD326"/>
  <c r="AD329"/>
  <c r="AD336"/>
  <c r="AD340"/>
  <c r="AD346"/>
  <c r="AD356"/>
  <c r="AD375"/>
  <c r="AD381"/>
  <c r="G15" i="65"/>
  <c r="AE15" i="73"/>
  <c r="G19" i="65"/>
  <c r="AE19" i="73"/>
  <c r="G34" i="65"/>
  <c r="G37"/>
  <c r="AE37" i="73"/>
  <c r="G41" i="65"/>
  <c r="AE41" i="73"/>
  <c r="G44" i="65"/>
  <c r="AE44" i="73"/>
  <c r="G48" i="65"/>
  <c r="AE48" i="73"/>
  <c r="G53" i="65"/>
  <c r="AE53" i="73"/>
  <c r="AE60"/>
  <c r="G60" i="65"/>
  <c r="G94"/>
  <c r="AE94" i="73"/>
  <c r="G97" i="65"/>
  <c r="G100"/>
  <c r="AE100" i="73"/>
  <c r="AE119"/>
  <c r="G119" i="65"/>
  <c r="AE134" i="73"/>
  <c r="AE140"/>
  <c r="AE151"/>
  <c r="AE161"/>
  <c r="AE180"/>
  <c r="AE188"/>
  <c r="AE201"/>
  <c r="AE203"/>
  <c r="AE211"/>
  <c r="AE223"/>
  <c r="AE236"/>
  <c r="AE245"/>
  <c r="AE254"/>
  <c r="AE266"/>
  <c r="AE272"/>
  <c r="AE295"/>
  <c r="AE299"/>
  <c r="AE326"/>
  <c r="AE335"/>
  <c r="AE353"/>
  <c r="AE366"/>
  <c r="AE393"/>
  <c r="G12" i="66"/>
  <c r="G15"/>
  <c r="G19"/>
  <c r="AF19" i="73"/>
  <c r="G22" i="66"/>
  <c r="AF22" i="73"/>
  <c r="G25" i="66"/>
  <c r="AF25" i="73"/>
  <c r="G35" i="66"/>
  <c r="AF35" i="73"/>
  <c r="G38" i="66"/>
  <c r="AF42" i="73"/>
  <c r="G42" i="66"/>
  <c r="G61"/>
  <c r="AF61" i="73"/>
  <c r="G65" i="66"/>
  <c r="AF65" i="73"/>
  <c r="G71" i="66"/>
  <c r="AF71" i="73"/>
  <c r="G91" i="66"/>
  <c r="AF91" i="73"/>
  <c r="G101" i="66"/>
  <c r="AF101" i="73"/>
  <c r="G120" i="66"/>
  <c r="AF120" i="73"/>
  <c r="AF132"/>
  <c r="AF135"/>
  <c r="AF167"/>
  <c r="AF183"/>
  <c r="AF187"/>
  <c r="AF198"/>
  <c r="AF201"/>
  <c r="AF204"/>
  <c r="AF243"/>
  <c r="AF252"/>
  <c r="AF331"/>
  <c r="AF339"/>
  <c r="AF353"/>
  <c r="AF367"/>
  <c r="G24" i="81"/>
  <c r="AG24" i="73"/>
  <c r="G28" i="81"/>
  <c r="AG28" i="73"/>
  <c r="G32" i="81"/>
  <c r="AG32" i="73"/>
  <c r="G36" i="81"/>
  <c r="AG36" i="73"/>
  <c r="AG60"/>
  <c r="G60" i="81"/>
  <c r="G67"/>
  <c r="AG67" i="73"/>
  <c r="G70" i="81"/>
  <c r="AG81" i="73"/>
  <c r="G81" i="81"/>
  <c r="G93"/>
  <c r="G101"/>
  <c r="G117"/>
  <c r="AG163" i="73"/>
  <c r="AG168"/>
  <c r="AG171"/>
  <c r="AG202"/>
  <c r="AG210"/>
  <c r="AG266"/>
  <c r="AG272"/>
  <c r="AG276"/>
  <c r="AG340"/>
  <c r="AG348"/>
  <c r="AG375"/>
  <c r="AG381"/>
  <c r="AH24"/>
  <c r="AH23"/>
  <c r="G29" i="67"/>
  <c r="AH29" i="73"/>
  <c r="G32" i="67"/>
  <c r="G35"/>
  <c r="AH35" i="73"/>
  <c r="AH38"/>
  <c r="G38" i="67"/>
  <c r="F68"/>
  <c r="G69"/>
  <c r="AH69" i="73"/>
  <c r="G100" i="67"/>
  <c r="AH100" i="73"/>
  <c r="G103" i="67"/>
  <c r="AH103" i="73"/>
  <c r="G106" i="67"/>
  <c r="AH109" i="73"/>
  <c r="AH113"/>
  <c r="AH119"/>
  <c r="G119" i="67"/>
  <c r="AH136" i="73"/>
  <c r="AH137"/>
  <c r="AH140"/>
  <c r="AH194"/>
  <c r="AH198"/>
  <c r="AH201"/>
  <c r="AH218"/>
  <c r="AH221"/>
  <c r="AH254"/>
  <c r="AH262"/>
  <c r="AH266"/>
  <c r="AH314"/>
  <c r="AH315"/>
  <c r="AH320"/>
  <c r="AH326"/>
  <c r="AH345"/>
  <c r="G43" i="68"/>
  <c r="AI43" i="73"/>
  <c r="G46" i="68"/>
  <c r="G49"/>
  <c r="AI49" i="73"/>
  <c r="AI54"/>
  <c r="G54" i="68"/>
  <c r="G67"/>
  <c r="AI67" i="73"/>
  <c r="G70" i="68"/>
  <c r="G73"/>
  <c r="AI73" i="73"/>
  <c r="G98" i="68"/>
  <c r="AI98" i="73"/>
  <c r="G101" i="68"/>
  <c r="G104"/>
  <c r="AI104" i="73"/>
  <c r="G107" i="68"/>
  <c r="G113"/>
  <c r="AI117" i="73"/>
  <c r="G117" i="68"/>
  <c r="AI124" i="73"/>
  <c r="AI132"/>
  <c r="AI135"/>
  <c r="AI145"/>
  <c r="AI142"/>
  <c r="AI180"/>
  <c r="AI198"/>
  <c r="AI204"/>
  <c r="AI216"/>
  <c r="AI220"/>
  <c r="AI223"/>
  <c r="AI230"/>
  <c r="AI238"/>
  <c r="AI241"/>
  <c r="AI274"/>
  <c r="AI325"/>
  <c r="AI338"/>
  <c r="AI342"/>
  <c r="AI346"/>
  <c r="AI364"/>
  <c r="AI375"/>
  <c r="AJ13"/>
  <c r="G13" i="69"/>
  <c r="AJ21" i="73"/>
  <c r="G21" i="69"/>
  <c r="AJ40" i="73"/>
  <c r="AJ39"/>
  <c r="AJ59"/>
  <c r="G59" i="69"/>
  <c r="AJ77" i="73"/>
  <c r="G77" i="69"/>
  <c r="AJ121" i="73"/>
  <c r="G121" i="69"/>
  <c r="AJ132" i="73"/>
  <c r="AJ144"/>
  <c r="AJ184"/>
  <c r="AJ194"/>
  <c r="AJ214"/>
  <c r="AJ218"/>
  <c r="AJ222"/>
  <c r="AJ226"/>
  <c r="AJ229"/>
  <c r="AJ239"/>
  <c r="AJ322"/>
  <c r="AJ334"/>
  <c r="AJ338"/>
  <c r="AJ342"/>
  <c r="AJ384"/>
  <c r="AK24"/>
  <c r="AK23"/>
  <c r="G29" i="70"/>
  <c r="AK29" i="73"/>
  <c r="G32" i="70"/>
  <c r="G35"/>
  <c r="AK35" i="73"/>
  <c r="AK38"/>
  <c r="G38" i="70"/>
  <c r="G100"/>
  <c r="AK100" i="73"/>
  <c r="AK106"/>
  <c r="G106" i="70"/>
  <c r="AK124" i="73"/>
  <c r="AK138"/>
  <c r="AK141"/>
  <c r="AK164"/>
  <c r="AK168"/>
  <c r="AK174"/>
  <c r="AK185"/>
  <c r="AK194"/>
  <c r="AK198"/>
  <c r="AK205"/>
  <c r="AK208"/>
  <c r="AK250"/>
  <c r="AK258"/>
  <c r="AK264"/>
  <c r="AK268"/>
  <c r="AK322"/>
  <c r="AK334"/>
  <c r="AK338"/>
  <c r="AK342"/>
  <c r="AK384"/>
  <c r="AL23"/>
  <c r="G26" i="82"/>
  <c r="G29"/>
  <c r="AL29" i="73"/>
  <c r="AL32"/>
  <c r="G32" i="82"/>
  <c r="G59"/>
  <c r="AL59" i="73"/>
  <c r="G62" i="82"/>
  <c r="G65"/>
  <c r="G84"/>
  <c r="AL84" i="73"/>
  <c r="G87" i="82"/>
  <c r="AL87" i="73"/>
  <c r="G127" i="82"/>
  <c r="AL127" i="73"/>
  <c r="G139" i="82"/>
  <c r="AL144" i="73"/>
  <c r="G144" i="82"/>
  <c r="AL184" i="73"/>
  <c r="AL194"/>
  <c r="AL214"/>
  <c r="AL218"/>
  <c r="AL222"/>
  <c r="AL226"/>
  <c r="AL229"/>
  <c r="AL239"/>
  <c r="AL322"/>
  <c r="AL334"/>
  <c r="AL338"/>
  <c r="AL342"/>
  <c r="AL384"/>
  <c r="AM43"/>
  <c r="G43" i="72"/>
  <c r="AM53" i="73"/>
  <c r="G53" i="72"/>
  <c r="AM93" i="73"/>
  <c r="G93" i="72"/>
  <c r="AM101" i="73"/>
  <c r="G101" i="72"/>
  <c r="AM149" i="73"/>
  <c r="AM156"/>
  <c r="AM174"/>
  <c r="AM205"/>
  <c r="AM213"/>
  <c r="AM267"/>
  <c r="AM290"/>
  <c r="AM296"/>
  <c r="AM325"/>
  <c r="AM336"/>
  <c r="AM356"/>
  <c r="AM367"/>
  <c r="AM394"/>
  <c r="G11" i="71"/>
  <c r="AN17" i="73"/>
  <c r="G17" i="71"/>
  <c r="G26"/>
  <c r="AN26" i="73"/>
  <c r="G30" i="71"/>
  <c r="AN30" i="73"/>
  <c r="G34" i="71"/>
  <c r="AN34" i="73"/>
  <c r="G38" i="71"/>
  <c r="AN38" i="73"/>
  <c r="AN41"/>
  <c r="G41" i="71"/>
  <c r="AN49" i="73"/>
  <c r="G49" i="71"/>
  <c r="G57"/>
  <c r="G66"/>
  <c r="AN66" i="73"/>
  <c r="AN72"/>
  <c r="G72" i="71"/>
  <c r="AN88" i="73"/>
  <c r="AN91"/>
  <c r="G91" i="71"/>
  <c r="AN99" i="73"/>
  <c r="G99" i="71"/>
  <c r="AN122" i="73"/>
  <c r="G122" i="71"/>
  <c r="AN142" i="73"/>
  <c r="AN191"/>
  <c r="AN199"/>
  <c r="AN209"/>
  <c r="AN214"/>
  <c r="AN218"/>
  <c r="AN222"/>
  <c r="AN226"/>
  <c r="AN242"/>
  <c r="AN249"/>
  <c r="AN253"/>
  <c r="AN262"/>
  <c r="AN275"/>
  <c r="AN338"/>
  <c r="AN342"/>
  <c r="AN349"/>
  <c r="AN382"/>
  <c r="G43" i="74"/>
  <c r="H43" i="73"/>
  <c r="G47" i="74"/>
  <c r="H47" i="73"/>
  <c r="G53" i="74"/>
  <c r="H53" i="73"/>
  <c r="G60" i="74"/>
  <c r="H60" i="73"/>
  <c r="F60" s="1"/>
  <c r="G60" s="1"/>
  <c r="G70" i="74"/>
  <c r="H70" i="73"/>
  <c r="F70" s="1"/>
  <c r="G70" s="1"/>
  <c r="I74" i="74"/>
  <c r="Q74"/>
  <c r="G95"/>
  <c r="H95" i="73"/>
  <c r="F95" s="1"/>
  <c r="G95" s="1"/>
  <c r="H98"/>
  <c r="F98" s="1"/>
  <c r="G98" i="74"/>
  <c r="G121"/>
  <c r="H121" i="73"/>
  <c r="F121" s="1"/>
  <c r="G121" s="1"/>
  <c r="H132"/>
  <c r="H133"/>
  <c r="F133" s="1"/>
  <c r="G133" s="1"/>
  <c r="G139" i="74"/>
  <c r="H139" i="73"/>
  <c r="F139" s="1"/>
  <c r="G139" s="1"/>
  <c r="G145" i="74"/>
  <c r="H145" i="73"/>
  <c r="H147"/>
  <c r="G148" i="74"/>
  <c r="H148" i="73"/>
  <c r="H151"/>
  <c r="G151" i="74"/>
  <c r="G167"/>
  <c r="H167" i="73"/>
  <c r="F167" s="1"/>
  <c r="G167" s="1"/>
  <c r="H170"/>
  <c r="F170" s="1"/>
  <c r="G170" s="1"/>
  <c r="G170" i="74"/>
  <c r="G188"/>
  <c r="H188" i="73"/>
  <c r="F188" s="1"/>
  <c r="G188" s="1"/>
  <c r="G191" i="74"/>
  <c r="H191" i="73"/>
  <c r="H194"/>
  <c r="G194" i="74"/>
  <c r="H216" i="73"/>
  <c r="G216" i="74"/>
  <c r="G244"/>
  <c r="H244" i="73"/>
  <c r="H250"/>
  <c r="G250" i="74"/>
  <c r="H290" i="73"/>
  <c r="G290" i="74"/>
  <c r="G332"/>
  <c r="H332" i="73"/>
  <c r="G342" i="74"/>
  <c r="H342" i="73"/>
  <c r="G367" i="74"/>
  <c r="H367" i="73"/>
  <c r="G394" i="74"/>
  <c r="H394" i="73"/>
  <c r="G193" i="74"/>
  <c r="H193" i="73"/>
  <c r="G210" i="74"/>
  <c r="H210" i="73"/>
  <c r="F210" s="1"/>
  <c r="G210" s="1"/>
  <c r="G215" i="74"/>
  <c r="H215" i="73"/>
  <c r="G223" i="74"/>
  <c r="H223" i="73"/>
  <c r="G231" i="74"/>
  <c r="H231" i="73"/>
  <c r="G249" i="74"/>
  <c r="H249" i="73"/>
  <c r="G268" i="74"/>
  <c r="H268" i="73"/>
  <c r="G273" i="74"/>
  <c r="H273" i="73"/>
  <c r="G292" i="74"/>
  <c r="H292" i="73"/>
  <c r="H287" i="74"/>
  <c r="L287"/>
  <c r="P287"/>
  <c r="H294" i="73"/>
  <c r="H295"/>
  <c r="H314"/>
  <c r="H315"/>
  <c r="G319" i="74"/>
  <c r="H319" i="73"/>
  <c r="G349" i="74"/>
  <c r="H349" i="73"/>
  <c r="G353" i="74"/>
  <c r="H353" i="73"/>
  <c r="AK391"/>
  <c r="AF384"/>
  <c r="H384"/>
  <c r="AN376"/>
  <c r="AM375"/>
  <c r="AJ353"/>
  <c r="AF341"/>
  <c r="AF329"/>
  <c r="AE328"/>
  <c r="AH316"/>
  <c r="AI297"/>
  <c r="AM276"/>
  <c r="AH272"/>
  <c r="AE241"/>
  <c r="AI232"/>
  <c r="AF230"/>
  <c r="AI391"/>
  <c r="AJ375"/>
  <c r="AJ357"/>
  <c r="AI356"/>
  <c r="AH260"/>
  <c r="AM251"/>
  <c r="G90" i="65"/>
  <c r="AE90" i="73"/>
  <c r="G98" i="65"/>
  <c r="AE98" i="73"/>
  <c r="G112" i="65"/>
  <c r="AE112" i="73"/>
  <c r="G122" i="65"/>
  <c r="AE122" i="73"/>
  <c r="AE138"/>
  <c r="AE149"/>
  <c r="AE164"/>
  <c r="AE168"/>
  <c r="AE194"/>
  <c r="AE218"/>
  <c r="AE226"/>
  <c r="AE252"/>
  <c r="AE276"/>
  <c r="AE290"/>
  <c r="AE296"/>
  <c r="AE338"/>
  <c r="AE342"/>
  <c r="AE356"/>
  <c r="E6" i="66"/>
  <c r="G16"/>
  <c r="AF16" i="73"/>
  <c r="G20" i="66"/>
  <c r="AF20" i="73"/>
  <c r="G31" i="66"/>
  <c r="AF31" i="73"/>
  <c r="G45" i="66"/>
  <c r="AF45" i="73"/>
  <c r="G49" i="66"/>
  <c r="AF49" i="73"/>
  <c r="G69" i="66"/>
  <c r="AF69" i="73"/>
  <c r="F74" i="66"/>
  <c r="G77"/>
  <c r="AF77" i="73"/>
  <c r="G81" i="66"/>
  <c r="AF81" i="73"/>
  <c r="G93" i="66"/>
  <c r="AF93" i="73"/>
  <c r="G96" i="66"/>
  <c r="AF96" i="73"/>
  <c r="G99" i="66"/>
  <c r="AF99" i="73"/>
  <c r="G105" i="66"/>
  <c r="AF105" i="73"/>
  <c r="G116" i="66"/>
  <c r="AF116" i="73"/>
  <c r="AF139"/>
  <c r="AF146"/>
  <c r="AF149"/>
  <c r="AF155"/>
  <c r="AF158"/>
  <c r="AF164"/>
  <c r="AF174"/>
  <c r="AF184"/>
  <c r="AF199"/>
  <c r="AF208"/>
  <c r="AF229"/>
  <c r="AF238"/>
  <c r="AF250"/>
  <c r="AF260"/>
  <c r="AF263"/>
  <c r="AF268"/>
  <c r="AF319"/>
  <c r="AF332"/>
  <c r="AF336"/>
  <c r="AF340"/>
  <c r="AF348"/>
  <c r="AF356"/>
  <c r="AF375"/>
  <c r="AF381"/>
  <c r="G25" i="81"/>
  <c r="AG25" i="73"/>
  <c r="G29" i="81"/>
  <c r="AG29" i="73"/>
  <c r="G33" i="81"/>
  <c r="AG33" i="73"/>
  <c r="G37" i="81"/>
  <c r="AG37" i="73"/>
  <c r="G85" i="81"/>
  <c r="AG85" i="73"/>
  <c r="G88" i="81"/>
  <c r="G105"/>
  <c r="AG105" i="73"/>
  <c r="AG127"/>
  <c r="AG135"/>
  <c r="AG149"/>
  <c r="AG160"/>
  <c r="AG164"/>
  <c r="AG191"/>
  <c r="AG214"/>
  <c r="AG218"/>
  <c r="AG222"/>
  <c r="AG226"/>
  <c r="AG242"/>
  <c r="AG249"/>
  <c r="AG253"/>
  <c r="AG274"/>
  <c r="AG290"/>
  <c r="AG296"/>
  <c r="AG324"/>
  <c r="AG334"/>
  <c r="AG338"/>
  <c r="AG342"/>
  <c r="AG356"/>
  <c r="AG394"/>
  <c r="G19" i="67"/>
  <c r="AH19" i="73"/>
  <c r="G25" i="67"/>
  <c r="AH25" i="73"/>
  <c r="G33" i="67"/>
  <c r="AH33" i="73"/>
  <c r="G42" i="67"/>
  <c r="AH42" i="73"/>
  <c r="G45" i="67"/>
  <c r="AH45" i="73"/>
  <c r="G49" i="67"/>
  <c r="AH49" i="73"/>
  <c r="AH58"/>
  <c r="G61" i="67"/>
  <c r="AH61" i="73"/>
  <c r="G65" i="67"/>
  <c r="AH65" i="73"/>
  <c r="G71" i="67"/>
  <c r="AH71" i="73"/>
  <c r="G79" i="67"/>
  <c r="AH79" i="73"/>
  <c r="G92" i="67"/>
  <c r="AH92" i="73"/>
  <c r="G98" i="67"/>
  <c r="AH98" i="73"/>
  <c r="G102" i="67"/>
  <c r="AH102" i="73"/>
  <c r="G107" i="67"/>
  <c r="AH107" i="73"/>
  <c r="G122" i="67"/>
  <c r="AH122" i="73"/>
  <c r="AH156"/>
  <c r="AH162"/>
  <c r="AH192"/>
  <c r="AH216"/>
  <c r="AH224"/>
  <c r="AH250"/>
  <c r="AH269"/>
  <c r="AH288"/>
  <c r="AH289"/>
  <c r="AH355"/>
  <c r="AH329"/>
  <c r="AH353"/>
  <c r="AH391"/>
  <c r="G15" i="68"/>
  <c r="AI15" i="73"/>
  <c r="G22" i="68"/>
  <c r="AI22" i="73"/>
  <c r="G26" i="68"/>
  <c r="AI26" i="73"/>
  <c r="G29" i="68"/>
  <c r="AI29" i="73"/>
  <c r="G33" i="68"/>
  <c r="AI33" i="73"/>
  <c r="G36" i="68"/>
  <c r="AI36" i="73"/>
  <c r="AI39"/>
  <c r="G47" i="68"/>
  <c r="AI47" i="73"/>
  <c r="F57" i="68"/>
  <c r="AI57" i="73"/>
  <c r="G71" i="68"/>
  <c r="AI71" i="73"/>
  <c r="G79" i="68"/>
  <c r="AI79" i="73"/>
  <c r="G94" i="68"/>
  <c r="AI94" i="73"/>
  <c r="G102" i="68"/>
  <c r="AI102" i="73"/>
  <c r="G105" i="68"/>
  <c r="AI105" i="73"/>
  <c r="G108" i="68"/>
  <c r="AI108" i="73"/>
  <c r="AI148"/>
  <c r="AI152"/>
  <c r="AI155"/>
  <c r="AI161"/>
  <c r="AI168"/>
  <c r="AI174"/>
  <c r="AI178"/>
  <c r="AI183"/>
  <c r="AI192"/>
  <c r="E201" i="68"/>
  <c r="G201"/>
  <c r="AI207" i="73"/>
  <c r="AI218"/>
  <c r="AI225"/>
  <c r="AI236"/>
  <c r="AI245"/>
  <c r="AI255"/>
  <c r="AI267"/>
  <c r="AI276"/>
  <c r="AI290"/>
  <c r="AI293"/>
  <c r="AI318"/>
  <c r="AI326"/>
  <c r="G27" i="69"/>
  <c r="AJ27" i="73"/>
  <c r="G31" i="69"/>
  <c r="AJ31" i="73"/>
  <c r="G35" i="69"/>
  <c r="AJ35" i="73"/>
  <c r="G39" i="69"/>
  <c r="AJ57" i="73"/>
  <c r="G67" i="69"/>
  <c r="AJ67" i="73"/>
  <c r="G106" i="69"/>
  <c r="AJ106" i="73"/>
  <c r="AJ109"/>
  <c r="G124" i="69"/>
  <c r="AJ124" i="73"/>
  <c r="AJ150"/>
  <c r="AJ161"/>
  <c r="AJ178"/>
  <c r="AJ192"/>
  <c r="AJ215"/>
  <c r="AJ219"/>
  <c r="AJ223"/>
  <c r="AJ243"/>
  <c r="AJ250"/>
  <c r="AJ254"/>
  <c r="AJ275"/>
  <c r="AJ297"/>
  <c r="AJ315"/>
  <c r="AJ325"/>
  <c r="AJ327"/>
  <c r="AJ339"/>
  <c r="AJ391"/>
  <c r="G15" i="70"/>
  <c r="AK15" i="73"/>
  <c r="G19" i="70"/>
  <c r="AK19" i="73"/>
  <c r="G25" i="70"/>
  <c r="AK25" i="73"/>
  <c r="G33" i="70"/>
  <c r="AK33" i="73"/>
  <c r="G42" i="70"/>
  <c r="AK42" i="73"/>
  <c r="G49" i="70"/>
  <c r="AK49" i="73"/>
  <c r="G55" i="70"/>
  <c r="AK55" i="73"/>
  <c r="G61" i="70"/>
  <c r="AK61" i="73"/>
  <c r="F75" i="70"/>
  <c r="AK75" i="73"/>
  <c r="AK88"/>
  <c r="G96" i="70"/>
  <c r="AK96" i="73"/>
  <c r="G112" i="70"/>
  <c r="AK112" i="73"/>
  <c r="G122" i="70"/>
  <c r="AK122" i="73"/>
  <c r="AK146"/>
  <c r="AK149"/>
  <c r="AK153"/>
  <c r="AK157"/>
  <c r="AK160"/>
  <c r="AK170"/>
  <c r="AK181"/>
  <c r="AK192"/>
  <c r="AK201"/>
  <c r="AK203"/>
  <c r="AK211"/>
  <c r="AK216"/>
  <c r="AK224"/>
  <c r="AK230"/>
  <c r="AK243"/>
  <c r="AK254"/>
  <c r="AK262"/>
  <c r="AK297"/>
  <c r="AK315"/>
  <c r="AK327"/>
  <c r="AK339"/>
  <c r="AK357"/>
  <c r="G14" i="82"/>
  <c r="AL14" i="73"/>
  <c r="G22" i="82"/>
  <c r="AL22" i="73"/>
  <c r="G27" i="82"/>
  <c r="AL27" i="73"/>
  <c r="G35" i="82"/>
  <c r="AL35" i="73"/>
  <c r="G45" i="82"/>
  <c r="AL45" i="73"/>
  <c r="G55" i="82"/>
  <c r="AL55" i="73"/>
  <c r="G66" i="82"/>
  <c r="G69"/>
  <c r="AL69" i="73"/>
  <c r="G77" i="82"/>
  <c r="AL77" i="73"/>
  <c r="G81" i="82"/>
  <c r="AL81" i="73"/>
  <c r="G85" i="82"/>
  <c r="AL85" i="73"/>
  <c r="G90" i="82"/>
  <c r="AL90" i="73"/>
  <c r="G98" i="82"/>
  <c r="AL98" i="73"/>
  <c r="G107" i="82"/>
  <c r="AL107" i="73"/>
  <c r="G110" i="82"/>
  <c r="AL110" i="73"/>
  <c r="G114" i="82"/>
  <c r="AL114" i="73"/>
  <c r="G134" i="82"/>
  <c r="AL134" i="73"/>
  <c r="F136" i="82"/>
  <c r="AL136" i="73"/>
  <c r="G140" i="82"/>
  <c r="AL140" i="73"/>
  <c r="F147" i="82"/>
  <c r="G150"/>
  <c r="AL150" i="73"/>
  <c r="F153" i="82"/>
  <c r="AL153" i="73"/>
  <c r="G161" i="82"/>
  <c r="AL161" i="73"/>
  <c r="AL178"/>
  <c r="AL192"/>
  <c r="AL215"/>
  <c r="AL219"/>
  <c r="AL223"/>
  <c r="AL243"/>
  <c r="AL250"/>
  <c r="AL254"/>
  <c r="AL275"/>
  <c r="AL297"/>
  <c r="AL315"/>
  <c r="AL325"/>
  <c r="AL327"/>
  <c r="AL339"/>
  <c r="AL357"/>
  <c r="AL391"/>
  <c r="G24" i="72"/>
  <c r="AM24" i="73"/>
  <c r="G28" i="72"/>
  <c r="AM28" i="73"/>
  <c r="G32" i="72"/>
  <c r="AM32" i="73"/>
  <c r="G36" i="72"/>
  <c r="AM36" i="73"/>
  <c r="G87" i="72"/>
  <c r="AM87" i="73"/>
  <c r="G107" i="72"/>
  <c r="AM107" i="73"/>
  <c r="AM133"/>
  <c r="AM151"/>
  <c r="AM153"/>
  <c r="AM162"/>
  <c r="AM167"/>
  <c r="AM193"/>
  <c r="E201" i="72"/>
  <c r="G201"/>
  <c r="AM216" i="73"/>
  <c r="AM220"/>
  <c r="AM224"/>
  <c r="AM244"/>
  <c r="AM255"/>
  <c r="AM272"/>
  <c r="AM298"/>
  <c r="AM316"/>
  <c r="AM340"/>
  <c r="AM353"/>
  <c r="G24" i="71"/>
  <c r="AN24" i="73"/>
  <c r="G28" i="71"/>
  <c r="AN28" i="73"/>
  <c r="G32" i="71"/>
  <c r="AN32" i="73"/>
  <c r="G36" i="71"/>
  <c r="AN36" i="73"/>
  <c r="AN39"/>
  <c r="G87" i="71"/>
  <c r="AN87" i="73"/>
  <c r="G107" i="71"/>
  <c r="AN107" i="73"/>
  <c r="AN134"/>
  <c r="AN136"/>
  <c r="AN148"/>
  <c r="AN152"/>
  <c r="AN163"/>
  <c r="AN168"/>
  <c r="AN193"/>
  <c r="E201" i="71"/>
  <c r="G201"/>
  <c r="AN216" i="73"/>
  <c r="AN220"/>
  <c r="AN224"/>
  <c r="AN244"/>
  <c r="AN251"/>
  <c r="AN255"/>
  <c r="AN272"/>
  <c r="AN276"/>
  <c r="AN298"/>
  <c r="AN316"/>
  <c r="AN326"/>
  <c r="AN340"/>
  <c r="AN353"/>
  <c r="AN375"/>
  <c r="I10" i="74"/>
  <c r="Q10"/>
  <c r="G13"/>
  <c r="H13" i="73"/>
  <c r="G17" i="74"/>
  <c r="H17" i="73"/>
  <c r="G21" i="74"/>
  <c r="H21" i="73"/>
  <c r="G30" i="74"/>
  <c r="H30" i="73"/>
  <c r="G38" i="74"/>
  <c r="H38" i="73"/>
  <c r="G41" i="74"/>
  <c r="H41" i="73"/>
  <c r="G45" i="74"/>
  <c r="H45" i="73"/>
  <c r="G49" i="74"/>
  <c r="H49" i="73"/>
  <c r="G55" i="74"/>
  <c r="H55" i="73"/>
  <c r="F55" s="1"/>
  <c r="G55" s="1"/>
  <c r="G58" i="74"/>
  <c r="H58" i="73"/>
  <c r="G62" i="74"/>
  <c r="H62" i="73"/>
  <c r="G66" i="74"/>
  <c r="H66" i="73"/>
  <c r="K74" i="74"/>
  <c r="F74"/>
  <c r="O74"/>
  <c r="S74"/>
  <c r="G87"/>
  <c r="H87" i="73"/>
  <c r="F87" s="1"/>
  <c r="G87" s="1"/>
  <c r="G93" i="74"/>
  <c r="H93" i="73"/>
  <c r="F93" s="1"/>
  <c r="G93" s="1"/>
  <c r="G101" i="74"/>
  <c r="H101" i="73"/>
  <c r="F101" s="1"/>
  <c r="G101" s="1"/>
  <c r="G116" i="74"/>
  <c r="H116" i="73"/>
  <c r="G137" i="74"/>
  <c r="H137" i="73"/>
  <c r="F137" s="1"/>
  <c r="G173" i="74"/>
  <c r="H173" i="73"/>
  <c r="F173" s="1"/>
  <c r="G173" s="1"/>
  <c r="G184" i="74"/>
  <c r="H184" i="73"/>
  <c r="G206" i="74"/>
  <c r="H206" i="73"/>
  <c r="F206" s="1"/>
  <c r="G206" s="1"/>
  <c r="G214" i="74"/>
  <c r="G219"/>
  <c r="H219" i="73"/>
  <c r="G237" i="74"/>
  <c r="H237" i="73"/>
  <c r="G242" i="74"/>
  <c r="H242" i="73"/>
  <c r="G253" i="74"/>
  <c r="H253" i="73"/>
  <c r="G263" i="74"/>
  <c r="H263" i="73"/>
  <c r="F263" s="1"/>
  <c r="G263" s="1"/>
  <c r="G299" i="74"/>
  <c r="H299" i="73"/>
  <c r="F299" s="1"/>
  <c r="G299" s="1"/>
  <c r="G330" i="74"/>
  <c r="H330" i="73"/>
  <c r="G340" i="74"/>
  <c r="H340" i="73"/>
  <c r="AE394"/>
  <c r="AN393"/>
  <c r="AD393"/>
  <c r="AF391"/>
  <c r="AH381"/>
  <c r="AH375"/>
  <c r="AE357"/>
  <c r="AM326"/>
  <c r="AK325"/>
  <c r="AH322"/>
  <c r="AJ298"/>
  <c r="AK275"/>
  <c r="AI273"/>
  <c r="AF242"/>
  <c r="G85" i="64"/>
  <c r="AD85" i="73"/>
  <c r="G90" i="64"/>
  <c r="AD90" i="73"/>
  <c r="G98" i="64"/>
  <c r="AD98" i="73"/>
  <c r="G107" i="64"/>
  <c r="AD107" i="73"/>
  <c r="AD133"/>
  <c r="AD148"/>
  <c r="AD152"/>
  <c r="AD163"/>
  <c r="AD168"/>
  <c r="AD193"/>
  <c r="E201" i="64"/>
  <c r="G201"/>
  <c r="AD216" i="73"/>
  <c r="AD220"/>
  <c r="AD224"/>
  <c r="AD244"/>
  <c r="AD251"/>
  <c r="AD255"/>
  <c r="AD272"/>
  <c r="AD276"/>
  <c r="AD297"/>
  <c r="AD315"/>
  <c r="AD324"/>
  <c r="AD341"/>
  <c r="AD353"/>
  <c r="AD366"/>
  <c r="AD385"/>
  <c r="G14" i="65"/>
  <c r="AE14" i="73"/>
  <c r="G18" i="65"/>
  <c r="AE18" i="73"/>
  <c r="G22" i="65"/>
  <c r="AE22" i="73"/>
  <c r="G25" i="65"/>
  <c r="AE25" i="73"/>
  <c r="G33" i="65"/>
  <c r="AE33" i="73"/>
  <c r="G45" i="65"/>
  <c r="AE45" i="73"/>
  <c r="G49" i="65"/>
  <c r="AE49" i="73"/>
  <c r="G54" i="65"/>
  <c r="AE54" i="73"/>
  <c r="AE57"/>
  <c r="AE58"/>
  <c r="G69" i="65"/>
  <c r="AE69" i="73"/>
  <c r="G79" i="65"/>
  <c r="AE79" i="73"/>
  <c r="G93" i="65"/>
  <c r="G96"/>
  <c r="AE96" i="73"/>
  <c r="G101" i="65"/>
  <c r="G106"/>
  <c r="AE109" i="73"/>
  <c r="AE113"/>
  <c r="G116" i="65"/>
  <c r="G120"/>
  <c r="AE120" i="73"/>
  <c r="AE162"/>
  <c r="AE192"/>
  <c r="AE216"/>
  <c r="AE224"/>
  <c r="AE250"/>
  <c r="AE274"/>
  <c r="AE297"/>
  <c r="AE315"/>
  <c r="AE325"/>
  <c r="AE339"/>
  <c r="AE391"/>
  <c r="G14" i="66"/>
  <c r="AF14" i="73"/>
  <c r="G17" i="66"/>
  <c r="AF17" i="73"/>
  <c r="G26" i="66"/>
  <c r="G29"/>
  <c r="AF29" i="73"/>
  <c r="G34" i="66"/>
  <c r="G37"/>
  <c r="AF37" i="73"/>
  <c r="AF39"/>
  <c r="AF40"/>
  <c r="G43" i="66"/>
  <c r="AF43" i="73"/>
  <c r="G46" i="66"/>
  <c r="AF46" i="73"/>
  <c r="G54" i="66"/>
  <c r="G60"/>
  <c r="G67"/>
  <c r="AF67" i="73"/>
  <c r="G72" i="66"/>
  <c r="G87"/>
  <c r="G94"/>
  <c r="AF94" i="73"/>
  <c r="G100" i="66"/>
  <c r="AF100" i="73"/>
  <c r="G108" i="66"/>
  <c r="G112"/>
  <c r="AF112" i="73"/>
  <c r="G117" i="66"/>
  <c r="AF117" i="73"/>
  <c r="G121" i="66"/>
  <c r="G124"/>
  <c r="AF140" i="73"/>
  <c r="AF162"/>
  <c r="AF168"/>
  <c r="AF181"/>
  <c r="AF185"/>
  <c r="AF200"/>
  <c r="AF202"/>
  <c r="AF205"/>
  <c r="AF209"/>
  <c r="AF239"/>
  <c r="AF245"/>
  <c r="AF258"/>
  <c r="AF264"/>
  <c r="AF269"/>
  <c r="AF320"/>
  <c r="AF327"/>
  <c r="AF357"/>
  <c r="G12" i="81"/>
  <c r="G14"/>
  <c r="G16"/>
  <c r="G18"/>
  <c r="G20"/>
  <c r="G22"/>
  <c r="G26"/>
  <c r="AG26" i="73"/>
  <c r="G30" i="81"/>
  <c r="AG30" i="73"/>
  <c r="G34" i="81"/>
  <c r="AG34" i="73"/>
  <c r="G38" i="81"/>
  <c r="AG38" i="73"/>
  <c r="G40" i="81"/>
  <c r="G42"/>
  <c r="G44"/>
  <c r="G46"/>
  <c r="G48"/>
  <c r="G54"/>
  <c r="G57"/>
  <c r="G66"/>
  <c r="AG66" i="73"/>
  <c r="G69" i="81"/>
  <c r="G71"/>
  <c r="G73"/>
  <c r="G79"/>
  <c r="G82"/>
  <c r="AG82" i="73"/>
  <c r="G90" i="81"/>
  <c r="G92"/>
  <c r="G94"/>
  <c r="G96"/>
  <c r="G98"/>
  <c r="G100"/>
  <c r="G102"/>
  <c r="G106"/>
  <c r="AG106" i="73"/>
  <c r="G116" i="81"/>
  <c r="G119"/>
  <c r="AG124" i="73"/>
  <c r="AG150"/>
  <c r="AG161"/>
  <c r="AG178"/>
  <c r="AG192"/>
  <c r="AG215"/>
  <c r="AG219"/>
  <c r="AG223"/>
  <c r="AG243"/>
  <c r="AG250"/>
  <c r="AG254"/>
  <c r="AG275"/>
  <c r="AG297"/>
  <c r="AG315"/>
  <c r="AG325"/>
  <c r="AG327"/>
  <c r="AG339"/>
  <c r="AG357"/>
  <c r="AG391"/>
  <c r="G17" i="67"/>
  <c r="AH17" i="73"/>
  <c r="G20" i="67"/>
  <c r="AH20" i="73"/>
  <c r="G31" i="67"/>
  <c r="AH31" i="73"/>
  <c r="G43" i="67"/>
  <c r="AH43" i="73"/>
  <c r="G46" i="67"/>
  <c r="AH46" i="73"/>
  <c r="G52" i="67"/>
  <c r="AH52" i="73"/>
  <c r="G55" i="67"/>
  <c r="AH55" i="73"/>
  <c r="G59" i="67"/>
  <c r="AH59" i="73"/>
  <c r="G62" i="67"/>
  <c r="AH62" i="73"/>
  <c r="G93" i="67"/>
  <c r="AH93" i="73"/>
  <c r="G96" i="67"/>
  <c r="AH96" i="73"/>
  <c r="G99" i="67"/>
  <c r="AH99" i="73"/>
  <c r="G105" i="67"/>
  <c r="AH105" i="73"/>
  <c r="G116" i="67"/>
  <c r="AH116" i="73"/>
  <c r="G120" i="67"/>
  <c r="AH120" i="73"/>
  <c r="AH151"/>
  <c r="AH153"/>
  <c r="AH154"/>
  <c r="AH160"/>
  <c r="AH214"/>
  <c r="AH222"/>
  <c r="AH245"/>
  <c r="AH258"/>
  <c r="AH267"/>
  <c r="AH336"/>
  <c r="AH341"/>
  <c r="AH390"/>
  <c r="AH346"/>
  <c r="AH354"/>
  <c r="AH364"/>
  <c r="G16" i="68"/>
  <c r="AI16" i="73"/>
  <c r="G30" i="68"/>
  <c r="AI30" i="73"/>
  <c r="G34" i="68"/>
  <c r="AI34" i="73"/>
  <c r="G37" i="68"/>
  <c r="AI37" i="73"/>
  <c r="G45" i="68"/>
  <c r="AI45" i="73"/>
  <c r="G55" i="68"/>
  <c r="AI55" i="73"/>
  <c r="F68" i="68"/>
  <c r="G69"/>
  <c r="AI69" i="73"/>
  <c r="G87" i="68"/>
  <c r="AI87" i="73"/>
  <c r="G92" i="68"/>
  <c r="AI92" i="73"/>
  <c r="G100" i="68"/>
  <c r="AI100" i="73"/>
  <c r="G106" i="68"/>
  <c r="AI106" i="73"/>
  <c r="G109" i="68"/>
  <c r="AI127" i="73"/>
  <c r="AI136"/>
  <c r="AI149"/>
  <c r="AI162"/>
  <c r="AI172"/>
  <c r="AI181"/>
  <c r="AI193"/>
  <c r="AI200"/>
  <c r="AI205"/>
  <c r="AI213"/>
  <c r="AI215"/>
  <c r="AI219"/>
  <c r="AI226"/>
  <c r="AI242"/>
  <c r="AI249"/>
  <c r="AI258"/>
  <c r="AI264"/>
  <c r="AI324"/>
  <c r="AI340"/>
  <c r="AI357"/>
  <c r="G24" i="69"/>
  <c r="AJ24" i="73"/>
  <c r="G28" i="69"/>
  <c r="AJ28" i="73"/>
  <c r="G32" i="69"/>
  <c r="AJ32" i="73"/>
  <c r="G36" i="69"/>
  <c r="AJ36" i="73"/>
  <c r="G87" i="69"/>
  <c r="AJ87" i="73"/>
  <c r="G107" i="69"/>
  <c r="AJ107" i="73"/>
  <c r="AJ133"/>
  <c r="AJ151"/>
  <c r="AJ153"/>
  <c r="AJ162"/>
  <c r="AJ167"/>
  <c r="AJ193"/>
  <c r="E201" i="69"/>
  <c r="G201"/>
  <c r="AJ216" i="73"/>
  <c r="AJ220"/>
  <c r="AJ224"/>
  <c r="AJ244"/>
  <c r="AJ251"/>
  <c r="AJ255"/>
  <c r="AJ272"/>
  <c r="AJ276"/>
  <c r="AJ316"/>
  <c r="AJ326"/>
  <c r="G16" i="70"/>
  <c r="AK16" i="73"/>
  <c r="G20" i="70"/>
  <c r="AK20" i="73"/>
  <c r="G31" i="70"/>
  <c r="AK31" i="73"/>
  <c r="G43" i="70"/>
  <c r="AK43" i="73"/>
  <c r="AK52"/>
  <c r="G59" i="70"/>
  <c r="AK59" i="73"/>
  <c r="G67" i="70"/>
  <c r="AK67" i="73"/>
  <c r="G73" i="70"/>
  <c r="AK73" i="73"/>
  <c r="G77" i="70"/>
  <c r="AK77" i="73"/>
  <c r="G81" i="70"/>
  <c r="AK81" i="73"/>
  <c r="G94" i="70"/>
  <c r="AK94" i="73"/>
  <c r="G102" i="70"/>
  <c r="AK102" i="73"/>
  <c r="G107" i="70"/>
  <c r="AK107" i="73"/>
  <c r="G120" i="70"/>
  <c r="AK120" i="73"/>
  <c r="AK134"/>
  <c r="AK144"/>
  <c r="AK155"/>
  <c r="AK179"/>
  <c r="AK187"/>
  <c r="AK209"/>
  <c r="AK214"/>
  <c r="AK222"/>
  <c r="AK228"/>
  <c r="AK238"/>
  <c r="AK241"/>
  <c r="AK252"/>
  <c r="AK260"/>
  <c r="AK269"/>
  <c r="AK272"/>
  <c r="AK276"/>
  <c r="AK298"/>
  <c r="AK316"/>
  <c r="AK326"/>
  <c r="AK340"/>
  <c r="AK353"/>
  <c r="AK375"/>
  <c r="G20" i="82"/>
  <c r="AL20" i="73"/>
  <c r="G25" i="82"/>
  <c r="AL25" i="73"/>
  <c r="G33" i="82"/>
  <c r="AL33" i="73"/>
  <c r="G43" i="82"/>
  <c r="AL43" i="73"/>
  <c r="G53" i="82"/>
  <c r="AL53" i="73"/>
  <c r="G61" i="82"/>
  <c r="AL61" i="73"/>
  <c r="G82" i="82"/>
  <c r="AL82" i="73"/>
  <c r="G96" i="82"/>
  <c r="AL96" i="73"/>
  <c r="G104" i="82"/>
  <c r="AL104" i="73"/>
  <c r="G108" i="82"/>
  <c r="AL108" i="73"/>
  <c r="G112" i="82"/>
  <c r="AL112" i="73"/>
  <c r="G122" i="82"/>
  <c r="AL122" i="73"/>
  <c r="F125" i="82"/>
  <c r="G135"/>
  <c r="AL135" i="73"/>
  <c r="G138" i="82"/>
  <c r="AL138" i="73"/>
  <c r="G151" i="82"/>
  <c r="AL151" i="73"/>
  <c r="G162" i="82"/>
  <c r="AL162" i="73"/>
  <c r="G167" i="82"/>
  <c r="AL167" i="73"/>
  <c r="AL193"/>
  <c r="E201" i="82"/>
  <c r="G201"/>
  <c r="AL216" i="73"/>
  <c r="AL220"/>
  <c r="AL224"/>
  <c r="AL244"/>
  <c r="AL251"/>
  <c r="AL255"/>
  <c r="AL272"/>
  <c r="AL276"/>
  <c r="AL298"/>
  <c r="AL316"/>
  <c r="AL326"/>
  <c r="AL340"/>
  <c r="AL353"/>
  <c r="AL375"/>
  <c r="G25" i="72"/>
  <c r="AM25" i="73"/>
  <c r="G29" i="72"/>
  <c r="AM29" i="73"/>
  <c r="G33" i="72"/>
  <c r="AM33" i="73"/>
  <c r="G37" i="72"/>
  <c r="AM37" i="73"/>
  <c r="G85" i="72"/>
  <c r="AM85" i="73"/>
  <c r="G104" i="72"/>
  <c r="AM104" i="73"/>
  <c r="G108" i="72"/>
  <c r="AM108" i="73"/>
  <c r="AM134"/>
  <c r="AM136"/>
  <c r="AM148"/>
  <c r="AM152"/>
  <c r="AM163"/>
  <c r="AM168"/>
  <c r="AM194"/>
  <c r="AM217"/>
  <c r="AM221"/>
  <c r="AM225"/>
  <c r="AM241"/>
  <c r="AM245"/>
  <c r="AM252"/>
  <c r="AM258"/>
  <c r="AM273"/>
  <c r="AM289"/>
  <c r="AM295"/>
  <c r="AM299"/>
  <c r="AM341"/>
  <c r="AM354"/>
  <c r="AM376"/>
  <c r="G25" i="71"/>
  <c r="AN25" i="73"/>
  <c r="G29" i="71"/>
  <c r="AN29" i="73"/>
  <c r="G33" i="71"/>
  <c r="AN33" i="73"/>
  <c r="G37" i="71"/>
  <c r="AN37" i="73"/>
  <c r="G85" i="71"/>
  <c r="AN85" i="73"/>
  <c r="G104" i="71"/>
  <c r="AN104" i="73"/>
  <c r="G108" i="71"/>
  <c r="AN108" i="73"/>
  <c r="AN127"/>
  <c r="AN135"/>
  <c r="AN149"/>
  <c r="AN160"/>
  <c r="AN164"/>
  <c r="AN194"/>
  <c r="AN217"/>
  <c r="AN221"/>
  <c r="AN225"/>
  <c r="AN241"/>
  <c r="AN245"/>
  <c r="AN258"/>
  <c r="AN273"/>
  <c r="AN289"/>
  <c r="AN295"/>
  <c r="AN299"/>
  <c r="AN341"/>
  <c r="AN354"/>
  <c r="J10" i="74"/>
  <c r="N10"/>
  <c r="R10"/>
  <c r="G14"/>
  <c r="H14" i="73"/>
  <c r="G18" i="74"/>
  <c r="H18" i="73"/>
  <c r="F18" s="1"/>
  <c r="G18" s="1"/>
  <c r="G22" i="74"/>
  <c r="H22" i="73"/>
  <c r="G28" i="74"/>
  <c r="H28" i="73"/>
  <c r="G36" i="74"/>
  <c r="H36" i="73"/>
  <c r="G42" i="74"/>
  <c r="H42" i="73"/>
  <c r="G46" i="74"/>
  <c r="H46" i="73"/>
  <c r="G52" i="74"/>
  <c r="H52" i="73"/>
  <c r="G59" i="74"/>
  <c r="H59" i="73"/>
  <c r="G72" i="74"/>
  <c r="H72" i="73"/>
  <c r="G91" i="74"/>
  <c r="H91" i="73"/>
  <c r="F91" s="1"/>
  <c r="G91" s="1"/>
  <c r="G99" i="74"/>
  <c r="H99" i="73"/>
  <c r="F99" s="1"/>
  <c r="G99" s="1"/>
  <c r="G152" i="74"/>
  <c r="H152" i="73"/>
  <c r="G158" i="74"/>
  <c r="H158" i="73"/>
  <c r="F158" s="1"/>
  <c r="G158" s="1"/>
  <c r="G163" i="74"/>
  <c r="H163" i="73"/>
  <c r="G171" i="74"/>
  <c r="H171" i="73"/>
  <c r="G182" i="74"/>
  <c r="H182" i="73"/>
  <c r="G199" i="74"/>
  <c r="H199" i="73"/>
  <c r="F199" s="1"/>
  <c r="G199" s="1"/>
  <c r="G204" i="74"/>
  <c r="H204" i="73"/>
  <c r="F204" s="1"/>
  <c r="G204" s="1"/>
  <c r="G212" i="74"/>
  <c r="H212" i="73"/>
  <c r="F212" s="1"/>
  <c r="G212" s="1"/>
  <c r="G217" i="74"/>
  <c r="H217" i="73"/>
  <c r="G225" i="74"/>
  <c r="H225" i="73"/>
  <c r="F225" s="1"/>
  <c r="G225" s="1"/>
  <c r="G235" i="74"/>
  <c r="H235" i="73"/>
  <c r="F235" s="1"/>
  <c r="G235" s="1"/>
  <c r="G251" i="74"/>
  <c r="H251" i="73"/>
  <c r="F251" s="1"/>
  <c r="G251" s="1"/>
  <c r="G261" i="74"/>
  <c r="H261" i="73"/>
  <c r="F261" s="1"/>
  <c r="G261" s="1"/>
  <c r="G270" i="74"/>
  <c r="H270" i="73"/>
  <c r="F270" s="1"/>
  <c r="G270" s="1"/>
  <c r="G275" i="74"/>
  <c r="H275" i="73"/>
  <c r="H288"/>
  <c r="H289"/>
  <c r="G297" i="74"/>
  <c r="H297" i="73"/>
  <c r="G321" i="74"/>
  <c r="H321" i="73"/>
  <c r="G328" i="74"/>
  <c r="H328" i="73"/>
  <c r="G335" i="74"/>
  <c r="H335" i="73"/>
  <c r="G338" i="74"/>
  <c r="H338" i="73"/>
  <c r="H363"/>
  <c r="AI394"/>
  <c r="AM393"/>
  <c r="H382"/>
  <c r="AF376"/>
  <c r="AI348"/>
  <c r="AJ340"/>
  <c r="AI339"/>
  <c r="AE324"/>
  <c r="AN252"/>
  <c r="G103" i="79"/>
  <c r="G103" i="71"/>
  <c r="G103" i="72"/>
  <c r="G103" i="82"/>
  <c r="G103" i="70"/>
  <c r="G103" i="69"/>
  <c r="G103" i="68"/>
  <c r="G103" i="81"/>
  <c r="G103" i="65"/>
  <c r="G103" i="64"/>
  <c r="G103" i="63"/>
  <c r="G103" i="58"/>
  <c r="G103" i="59"/>
  <c r="G103" i="57"/>
  <c r="G103" i="56"/>
  <c r="G103" i="55"/>
  <c r="G103" i="54"/>
  <c r="G103" i="53"/>
  <c r="G103" i="50"/>
  <c r="G103" i="48"/>
  <c r="G103" i="52"/>
  <c r="G103" i="51"/>
  <c r="G103" i="47"/>
  <c r="G103" i="46"/>
  <c r="G68" i="70"/>
  <c r="G68" i="66"/>
  <c r="G68" i="63"/>
  <c r="G68" i="51"/>
  <c r="G68" i="49"/>
  <c r="G132" i="58"/>
  <c r="G132" i="79"/>
  <c r="G132" i="48"/>
  <c r="G132" i="46"/>
  <c r="G132" i="45"/>
  <c r="G114" i="74"/>
  <c r="G114" i="71"/>
  <c r="G110"/>
  <c r="G114" i="72"/>
  <c r="G110"/>
  <c r="AK114" i="73"/>
  <c r="G109" i="70"/>
  <c r="G114" i="69"/>
  <c r="G110"/>
  <c r="G114" i="68"/>
  <c r="G110"/>
  <c r="AH114" i="73"/>
  <c r="G109" i="82"/>
  <c r="AF114" i="73"/>
  <c r="G110" i="66"/>
  <c r="AE114" i="73"/>
  <c r="AD110"/>
  <c r="AD114"/>
  <c r="AC114"/>
  <c r="G110" i="63"/>
  <c r="G114" i="62"/>
  <c r="AB110" i="73"/>
  <c r="AA110"/>
  <c r="AA114"/>
  <c r="Z114"/>
  <c r="G110" i="58"/>
  <c r="G114" i="60"/>
  <c r="G110"/>
  <c r="X114" i="73"/>
  <c r="W114"/>
  <c r="G110" i="57"/>
  <c r="G114" i="56"/>
  <c r="G110"/>
  <c r="U114" i="73"/>
  <c r="G110" i="55"/>
  <c r="G114" i="54"/>
  <c r="G110"/>
  <c r="S114" i="73"/>
  <c r="G110" i="53"/>
  <c r="R114" i="73"/>
  <c r="G110" i="52"/>
  <c r="Q114" i="73"/>
  <c r="G110" i="51"/>
  <c r="P114" i="73"/>
  <c r="G110" i="50"/>
  <c r="G109"/>
  <c r="O114" i="73"/>
  <c r="O110"/>
  <c r="G114" i="79"/>
  <c r="G110"/>
  <c r="M114" i="73"/>
  <c r="G110" i="48"/>
  <c r="G110" i="47"/>
  <c r="L114" i="73"/>
  <c r="K114"/>
  <c r="G110" i="46"/>
  <c r="G110" i="45"/>
  <c r="J114" i="73"/>
  <c r="AN84"/>
  <c r="AK84"/>
  <c r="G84" i="68"/>
  <c r="G82"/>
  <c r="AH82" i="73"/>
  <c r="AC82"/>
  <c r="Z84"/>
  <c r="Z82"/>
  <c r="X82"/>
  <c r="W84"/>
  <c r="U84"/>
  <c r="U82"/>
  <c r="R82"/>
  <c r="K86"/>
  <c r="K84"/>
  <c r="K82"/>
  <c r="J86"/>
  <c r="G86" i="45"/>
  <c r="AN82" i="73"/>
  <c r="AM84"/>
  <c r="AM82"/>
  <c r="AK82"/>
  <c r="AJ84"/>
  <c r="AJ82"/>
  <c r="AF84"/>
  <c r="G74" i="66"/>
  <c r="AE82" i="73"/>
  <c r="AE84"/>
  <c r="AD84"/>
  <c r="AD82"/>
  <c r="G88" i="64"/>
  <c r="G74"/>
  <c r="AC84" i="73"/>
  <c r="AB84"/>
  <c r="AB82"/>
  <c r="Y82"/>
  <c r="Y84"/>
  <c r="G88" i="59"/>
  <c r="X84" i="73"/>
  <c r="W82"/>
  <c r="G74" i="57"/>
  <c r="V82" i="73"/>
  <c r="V84"/>
  <c r="T82"/>
  <c r="T84"/>
  <c r="S82"/>
  <c r="S84"/>
  <c r="G88" i="52"/>
  <c r="R84" i="73"/>
  <c r="Q82"/>
  <c r="Q84"/>
  <c r="P82"/>
  <c r="P84"/>
  <c r="G82" i="49"/>
  <c r="G84"/>
  <c r="N82" i="73"/>
  <c r="M82"/>
  <c r="M84"/>
  <c r="L82"/>
  <c r="L84"/>
  <c r="G74" i="47"/>
  <c r="E80" i="73"/>
  <c r="J84"/>
  <c r="J82"/>
  <c r="E201" i="74"/>
  <c r="H110" i="73"/>
  <c r="F110" s="1"/>
  <c r="G79" i="74"/>
  <c r="K6"/>
  <c r="G81"/>
  <c r="G84"/>
  <c r="H82" i="73"/>
  <c r="H75"/>
  <c r="H85"/>
  <c r="F85" s="1"/>
  <c r="G85" s="1"/>
  <c r="H77"/>
  <c r="G57" i="74"/>
  <c r="E10"/>
  <c r="E8"/>
  <c r="E10" i="71"/>
  <c r="E8"/>
  <c r="E6"/>
  <c r="G6"/>
  <c r="G23" i="82"/>
  <c r="E10"/>
  <c r="E8"/>
  <c r="E6"/>
  <c r="G6"/>
  <c r="E8" i="70"/>
  <c r="E6"/>
  <c r="G23"/>
  <c r="G11"/>
  <c r="E10" i="68"/>
  <c r="E8"/>
  <c r="G23"/>
  <c r="G23" i="67"/>
  <c r="E10"/>
  <c r="E8"/>
  <c r="E6"/>
  <c r="G11"/>
  <c r="E10" i="81"/>
  <c r="E8"/>
  <c r="E6"/>
  <c r="G6"/>
  <c r="G39" i="66"/>
  <c r="G11"/>
  <c r="G39" i="65"/>
  <c r="E10"/>
  <c r="E8"/>
  <c r="E6"/>
  <c r="G57" i="64"/>
  <c r="E8"/>
  <c r="E6"/>
  <c r="E10" i="63"/>
  <c r="E8"/>
  <c r="E6"/>
  <c r="G23"/>
  <c r="G11"/>
  <c r="E10" i="61"/>
  <c r="E8"/>
  <c r="G23" i="60"/>
  <c r="G39" i="59"/>
  <c r="E10"/>
  <c r="E8"/>
  <c r="E6"/>
  <c r="G6"/>
  <c r="G57" i="57"/>
  <c r="G39"/>
  <c r="G23"/>
  <c r="E10"/>
  <c r="E8"/>
  <c r="E6"/>
  <c r="G23" i="56"/>
  <c r="G23" i="55"/>
  <c r="E10" i="54"/>
  <c r="E8"/>
  <c r="G23" i="53"/>
  <c r="G23" i="52"/>
  <c r="E10"/>
  <c r="E8"/>
  <c r="E6"/>
  <c r="G6"/>
  <c r="E8" i="51"/>
  <c r="E6"/>
  <c r="G39"/>
  <c r="G23"/>
  <c r="G11"/>
  <c r="G57" i="50"/>
  <c r="G39"/>
  <c r="E10"/>
  <c r="E8"/>
  <c r="E6"/>
  <c r="G23"/>
  <c r="G11"/>
  <c r="G39" i="49"/>
  <c r="E10"/>
  <c r="E8"/>
  <c r="G23" i="79"/>
  <c r="G57" i="47"/>
  <c r="G23"/>
  <c r="E10"/>
  <c r="E8"/>
  <c r="E6"/>
  <c r="E10" i="46"/>
  <c r="E8"/>
  <c r="E10" i="45"/>
  <c r="E8"/>
  <c r="E6"/>
  <c r="E11" i="73"/>
  <c r="G197" i="74"/>
  <c r="G295"/>
  <c r="G24"/>
  <c r="G113"/>
  <c r="G132"/>
  <c r="G147"/>
  <c r="G202"/>
  <c r="G345"/>
  <c r="H390" i="73"/>
  <c r="G89" i="74"/>
  <c r="G88"/>
  <c r="E74"/>
  <c r="G133"/>
  <c r="G177"/>
  <c r="E176"/>
  <c r="F68" i="71"/>
  <c r="AN363" i="73"/>
  <c r="AN23"/>
  <c r="F75" i="71"/>
  <c r="AN75" i="73"/>
  <c r="AN288"/>
  <c r="AN314"/>
  <c r="E176" i="72"/>
  <c r="E10"/>
  <c r="E8"/>
  <c r="F68"/>
  <c r="AM176" i="73"/>
  <c r="AM363"/>
  <c r="F74" i="72"/>
  <c r="F75"/>
  <c r="AM75" i="73"/>
  <c r="AM288"/>
  <c r="AM314"/>
  <c r="E176" i="82"/>
  <c r="G57"/>
  <c r="F165"/>
  <c r="G166"/>
  <c r="G88"/>
  <c r="F132"/>
  <c r="AL176" i="73"/>
  <c r="AL363"/>
  <c r="G39" i="82"/>
  <c r="G12"/>
  <c r="F68"/>
  <c r="F75"/>
  <c r="AL75" i="73"/>
  <c r="F169" i="82"/>
  <c r="AL288" i="73"/>
  <c r="AL314"/>
  <c r="F74" i="82"/>
  <c r="AK363" i="73"/>
  <c r="G88" i="70"/>
  <c r="AK288" i="73"/>
  <c r="AK314"/>
  <c r="F74" i="70"/>
  <c r="F68" i="69"/>
  <c r="E10"/>
  <c r="E8"/>
  <c r="AJ176" i="73"/>
  <c r="AJ363"/>
  <c r="E176" i="69"/>
  <c r="F74"/>
  <c r="F75"/>
  <c r="AJ75" i="73"/>
  <c r="AJ288"/>
  <c r="AJ314"/>
  <c r="G25" i="68"/>
  <c r="F8"/>
  <c r="AI288" i="73"/>
  <c r="AI314"/>
  <c r="G39" i="68"/>
  <c r="G57"/>
  <c r="F74"/>
  <c r="G88"/>
  <c r="AI363" i="73"/>
  <c r="G66" i="68"/>
  <c r="AI390" i="73"/>
  <c r="F8" i="67"/>
  <c r="F10"/>
  <c r="G58"/>
  <c r="F75"/>
  <c r="AH75" i="73"/>
  <c r="F74" i="67"/>
  <c r="G109"/>
  <c r="G40"/>
  <c r="G84"/>
  <c r="G113"/>
  <c r="E176"/>
  <c r="AG176" i="73"/>
  <c r="AG363"/>
  <c r="E176" i="81"/>
  <c r="G11"/>
  <c r="AG23" i="73"/>
  <c r="F74" i="81"/>
  <c r="F75"/>
  <c r="AG75" i="73"/>
  <c r="AG288"/>
  <c r="AG314"/>
  <c r="G82" i="66"/>
  <c r="G90"/>
  <c r="G103"/>
  <c r="G40"/>
  <c r="AF23" i="73"/>
  <c r="AF288"/>
  <c r="G109" i="66"/>
  <c r="AF390" i="73"/>
  <c r="F75" i="66"/>
  <c r="AF75" i="73"/>
  <c r="AF334"/>
  <c r="G12" i="65"/>
  <c r="AE288" i="73"/>
  <c r="AE363"/>
  <c r="G40" i="65"/>
  <c r="G57"/>
  <c r="F75"/>
  <c r="AE75" i="73"/>
  <c r="G109" i="65"/>
  <c r="AE314" i="73"/>
  <c r="F74" i="65"/>
  <c r="F8" i="64"/>
  <c r="G11"/>
  <c r="G12"/>
  <c r="G66"/>
  <c r="F68"/>
  <c r="G109"/>
  <c r="AD390" i="73"/>
  <c r="F75" i="64"/>
  <c r="AD75" i="73"/>
  <c r="AD288"/>
  <c r="AD314"/>
  <c r="F8" i="63"/>
  <c r="AC363" i="73"/>
  <c r="F75" i="63"/>
  <c r="AC75" i="73"/>
  <c r="E175" i="62"/>
  <c r="G175"/>
  <c r="E10"/>
  <c r="E8"/>
  <c r="F68"/>
  <c r="AB176" i="73"/>
  <c r="AB363"/>
  <c r="F74" i="62"/>
  <c r="F75"/>
  <c r="AB75" i="73"/>
  <c r="AB288"/>
  <c r="AB314"/>
  <c r="F8" i="61"/>
  <c r="F75"/>
  <c r="AA75" i="73"/>
  <c r="F74" i="61"/>
  <c r="G82"/>
  <c r="G89"/>
  <c r="AA363" i="73"/>
  <c r="AA355"/>
  <c r="G109" i="61"/>
  <c r="G11"/>
  <c r="G40"/>
  <c r="G84"/>
  <c r="G113"/>
  <c r="G103"/>
  <c r="AA288" i="73"/>
  <c r="AA314"/>
  <c r="E176" i="58"/>
  <c r="E175"/>
  <c r="F165"/>
  <c r="G166"/>
  <c r="E10"/>
  <c r="E8"/>
  <c r="F68"/>
  <c r="F125"/>
  <c r="G153"/>
  <c r="G177"/>
  <c r="F227"/>
  <c r="F259"/>
  <c r="Z363" i="73"/>
  <c r="F189" i="58"/>
  <c r="G190"/>
  <c r="F10"/>
  <c r="F74"/>
  <c r="F75"/>
  <c r="Z75" i="73"/>
  <c r="F169" i="58"/>
  <c r="G201"/>
  <c r="F294"/>
  <c r="F317"/>
  <c r="F288"/>
  <c r="Z288" i="73"/>
  <c r="F314" i="58"/>
  <c r="Z314" i="73"/>
  <c r="E10" i="60"/>
  <c r="E8"/>
  <c r="E6"/>
  <c r="Q10"/>
  <c r="Q8"/>
  <c r="F68"/>
  <c r="Y176" i="73"/>
  <c r="Y363"/>
  <c r="E176" i="60"/>
  <c r="F10"/>
  <c r="F74"/>
  <c r="F75"/>
  <c r="Y75" i="73"/>
  <c r="Y288"/>
  <c r="Y314"/>
  <c r="F8" i="59"/>
  <c r="G40"/>
  <c r="G109"/>
  <c r="X363" i="73"/>
  <c r="F10" i="59"/>
  <c r="G10"/>
  <c r="F75"/>
  <c r="X75" i="73"/>
  <c r="X288"/>
  <c r="X314"/>
  <c r="F74" i="59"/>
  <c r="F8" i="57"/>
  <c r="G11"/>
  <c r="F10"/>
  <c r="G109"/>
  <c r="G12"/>
  <c r="F75"/>
  <c r="W75" i="73"/>
  <c r="W363"/>
  <c r="E176" i="56"/>
  <c r="E10"/>
  <c r="E8"/>
  <c r="F68"/>
  <c r="V176" i="73"/>
  <c r="V363"/>
  <c r="F10" i="56"/>
  <c r="F74"/>
  <c r="F75"/>
  <c r="V75" i="73"/>
  <c r="V288"/>
  <c r="V314"/>
  <c r="E10" i="55"/>
  <c r="E8"/>
  <c r="F68"/>
  <c r="U363" i="73"/>
  <c r="F10" i="55"/>
  <c r="F74"/>
  <c r="F75"/>
  <c r="U75" i="73"/>
  <c r="U288"/>
  <c r="U314"/>
  <c r="F68" i="54"/>
  <c r="T363" i="73"/>
  <c r="E176" i="54"/>
  <c r="G11"/>
  <c r="T23" i="73"/>
  <c r="F74" i="54"/>
  <c r="F75"/>
  <c r="T75" i="73"/>
  <c r="T288"/>
  <c r="T314"/>
  <c r="E10" i="53"/>
  <c r="E8"/>
  <c r="F68"/>
  <c r="S176" i="73"/>
  <c r="S363"/>
  <c r="E176" i="53"/>
  <c r="F10"/>
  <c r="F74"/>
  <c r="F75"/>
  <c r="S75" i="73"/>
  <c r="S288"/>
  <c r="S314"/>
  <c r="F8" i="52"/>
  <c r="G11"/>
  <c r="F10"/>
  <c r="G10"/>
  <c r="G57"/>
  <c r="G12"/>
  <c r="R363" i="73"/>
  <c r="G39" i="52"/>
  <c r="G109"/>
  <c r="F75"/>
  <c r="R75" i="73"/>
  <c r="R288"/>
  <c r="R314"/>
  <c r="F74" i="52"/>
  <c r="F8" i="51"/>
  <c r="F10"/>
  <c r="G10"/>
  <c r="G40"/>
  <c r="G109"/>
  <c r="Q288" i="73"/>
  <c r="G88" i="51"/>
  <c r="F74"/>
  <c r="G24" i="50"/>
  <c r="F8"/>
  <c r="F10"/>
  <c r="G40"/>
  <c r="P363" i="73"/>
  <c r="F68" i="50"/>
  <c r="F75"/>
  <c r="P75" i="73"/>
  <c r="P288"/>
  <c r="P314"/>
  <c r="F74" i="50"/>
  <c r="F10" i="49"/>
  <c r="G11"/>
  <c r="F8"/>
  <c r="F75"/>
  <c r="O75" i="73"/>
  <c r="F74" i="49"/>
  <c r="G12"/>
  <c r="G89"/>
  <c r="G88"/>
  <c r="G113"/>
  <c r="O288" i="73"/>
  <c r="F165" i="79"/>
  <c r="G166"/>
  <c r="E10"/>
  <c r="E8"/>
  <c r="F68"/>
  <c r="F125"/>
  <c r="G136"/>
  <c r="F169"/>
  <c r="G177"/>
  <c r="F176"/>
  <c r="N363" i="73"/>
  <c r="F189" i="79"/>
  <c r="G190"/>
  <c r="F227"/>
  <c r="F259"/>
  <c r="F10"/>
  <c r="F75"/>
  <c r="N75" i="73"/>
  <c r="G201" i="79"/>
  <c r="N288" i="73"/>
  <c r="N314"/>
  <c r="F165" i="48"/>
  <c r="G166"/>
  <c r="F259"/>
  <c r="E8"/>
  <c r="E6"/>
  <c r="F68"/>
  <c r="F125"/>
  <c r="G125"/>
  <c r="G136"/>
  <c r="G153"/>
  <c r="F227"/>
  <c r="E176"/>
  <c r="E175"/>
  <c r="F189"/>
  <c r="G190"/>
  <c r="F74"/>
  <c r="M75" i="73"/>
  <c r="F169" i="48"/>
  <c r="G201"/>
  <c r="F294"/>
  <c r="F288"/>
  <c r="M314" i="73"/>
  <c r="F176" i="47"/>
  <c r="G176"/>
  <c r="G58"/>
  <c r="F288"/>
  <c r="L288" i="73"/>
  <c r="L363"/>
  <c r="F317" i="47"/>
  <c r="G317"/>
  <c r="G90"/>
  <c r="L355" i="73"/>
  <c r="G109" i="47"/>
  <c r="F259"/>
  <c r="G259"/>
  <c r="F75"/>
  <c r="L75" i="73"/>
  <c r="F125" i="47"/>
  <c r="G125"/>
  <c r="F169"/>
  <c r="G169"/>
  <c r="F8" i="46"/>
  <c r="F74"/>
  <c r="G354"/>
  <c r="F68"/>
  <c r="G12"/>
  <c r="G39"/>
  <c r="G57"/>
  <c r="G290"/>
  <c r="F288"/>
  <c r="K288" i="73"/>
  <c r="G372" i="46"/>
  <c r="G177"/>
  <c r="F176"/>
  <c r="G179"/>
  <c r="F189"/>
  <c r="G190"/>
  <c r="G109"/>
  <c r="F125"/>
  <c r="G136"/>
  <c r="G153"/>
  <c r="F165"/>
  <c r="G166"/>
  <c r="F227"/>
  <c r="F294"/>
  <c r="K363" i="73"/>
  <c r="G327" i="46"/>
  <c r="K334" i="73"/>
  <c r="G381" i="46"/>
  <c r="F189" i="45"/>
  <c r="G190"/>
  <c r="G39"/>
  <c r="F68"/>
  <c r="F125"/>
  <c r="G136"/>
  <c r="G153"/>
  <c r="G177"/>
  <c r="F176"/>
  <c r="F227"/>
  <c r="F259"/>
  <c r="J363" i="73"/>
  <c r="G372" i="45"/>
  <c r="F165"/>
  <c r="G166"/>
  <c r="F10"/>
  <c r="F74"/>
  <c r="F75"/>
  <c r="J75" i="73"/>
  <c r="F169" i="45"/>
  <c r="F294"/>
  <c r="G327"/>
  <c r="F288"/>
  <c r="J288" i="73"/>
  <c r="J314"/>
  <c r="G393" i="44"/>
  <c r="G392"/>
  <c r="I350" i="73"/>
  <c r="F350" s="1"/>
  <c r="G350" s="1"/>
  <c r="I351"/>
  <c r="F351"/>
  <c r="G351" s="1"/>
  <c r="I365"/>
  <c r="F365" s="1"/>
  <c r="G365" s="1"/>
  <c r="E362" i="44"/>
  <c r="E362" i="73"/>
  <c r="I286"/>
  <c r="I285"/>
  <c r="I284"/>
  <c r="I283"/>
  <c r="F283" s="1"/>
  <c r="G283" s="1"/>
  <c r="I282"/>
  <c r="I281"/>
  <c r="F281" s="1"/>
  <c r="G281" s="1"/>
  <c r="I280"/>
  <c r="I279"/>
  <c r="F279" s="1"/>
  <c r="G279" s="1"/>
  <c r="I278"/>
  <c r="G39" i="64"/>
  <c r="G142" i="48"/>
  <c r="G68" i="61"/>
  <c r="G153" i="79"/>
  <c r="AG11" i="73"/>
  <c r="AG10" s="1"/>
  <c r="AG8" s="1"/>
  <c r="AG6" s="1"/>
  <c r="G88" i="65"/>
  <c r="G142" i="45"/>
  <c r="G153" i="82"/>
  <c r="F285" i="73"/>
  <c r="G285" s="1"/>
  <c r="G88" i="46"/>
  <c r="F291" i="73"/>
  <c r="F6" i="50"/>
  <c r="F292" i="73"/>
  <c r="G292"/>
  <c r="F280"/>
  <c r="G280"/>
  <c r="F282"/>
  <c r="G282"/>
  <c r="F284"/>
  <c r="G284"/>
  <c r="F278"/>
  <c r="G278"/>
  <c r="F286"/>
  <c r="G286"/>
  <c r="N323"/>
  <c r="AM132"/>
  <c r="F10" i="46"/>
  <c r="AC327" i="73"/>
  <c r="E175" i="54"/>
  <c r="G175"/>
  <c r="G176"/>
  <c r="E175" i="56"/>
  <c r="G175"/>
  <c r="G176"/>
  <c r="E175" i="60"/>
  <c r="G175"/>
  <c r="G176"/>
  <c r="E175" i="67"/>
  <c r="G175"/>
  <c r="G176"/>
  <c r="E175" i="69"/>
  <c r="G175"/>
  <c r="G176"/>
  <c r="E175" i="82"/>
  <c r="G175"/>
  <c r="G176"/>
  <c r="G201" i="74"/>
  <c r="AE68" i="73"/>
  <c r="AD74"/>
  <c r="E175" i="63"/>
  <c r="G175"/>
  <c r="G176"/>
  <c r="E175" i="57"/>
  <c r="G175"/>
  <c r="G176"/>
  <c r="G334" i="65"/>
  <c r="F10" i="62"/>
  <c r="E175" i="66"/>
  <c r="G175"/>
  <c r="G176"/>
  <c r="G287" i="56"/>
  <c r="V287" i="73"/>
  <c r="E175" i="49"/>
  <c r="G175"/>
  <c r="G176"/>
  <c r="G287" i="82"/>
  <c r="AL287" i="73"/>
  <c r="E175" i="68"/>
  <c r="G175"/>
  <c r="G176"/>
  <c r="E175" i="64"/>
  <c r="G175"/>
  <c r="G176"/>
  <c r="G334" i="59"/>
  <c r="G287" i="55"/>
  <c r="U287" i="73"/>
  <c r="E175" i="55"/>
  <c r="G175"/>
  <c r="G176"/>
  <c r="G142" i="51"/>
  <c r="Q142" i="73"/>
  <c r="G287" i="50"/>
  <c r="P287" i="73"/>
  <c r="E175" i="53"/>
  <c r="G175"/>
  <c r="G176"/>
  <c r="E175" i="81"/>
  <c r="G175"/>
  <c r="G176"/>
  <c r="E175" i="72"/>
  <c r="G175"/>
  <c r="G176"/>
  <c r="E175" i="51"/>
  <c r="G175"/>
  <c r="G176"/>
  <c r="G317" i="65"/>
  <c r="G153" i="81"/>
  <c r="E175" i="65"/>
  <c r="G175"/>
  <c r="G176"/>
  <c r="G142" i="62"/>
  <c r="AB142" i="73"/>
  <c r="E175" i="61"/>
  <c r="G175"/>
  <c r="G176"/>
  <c r="G287" i="49"/>
  <c r="O287" i="73"/>
  <c r="G287" i="72"/>
  <c r="AM287" i="73"/>
  <c r="G334" i="68"/>
  <c r="AI334" i="73"/>
  <c r="E175" i="59"/>
  <c r="G175"/>
  <c r="G176"/>
  <c r="G287" i="57"/>
  <c r="W287" i="73"/>
  <c r="G287" i="54"/>
  <c r="T287" i="73"/>
  <c r="E175" i="50"/>
  <c r="G175"/>
  <c r="G176"/>
  <c r="G345" i="48"/>
  <c r="M345" i="73"/>
  <c r="AL11"/>
  <c r="AF74"/>
  <c r="AF68"/>
  <c r="G109" i="81"/>
  <c r="G88" i="50"/>
  <c r="G88" i="48"/>
  <c r="G142" i="65"/>
  <c r="AE142" i="73"/>
  <c r="G88" i="47"/>
  <c r="G287" i="71"/>
  <c r="AN287" i="73"/>
  <c r="E175" i="71"/>
  <c r="G175"/>
  <c r="G176"/>
  <c r="F287" i="74"/>
  <c r="H287" i="73"/>
  <c r="G287" i="51"/>
  <c r="Q287" i="73"/>
  <c r="G287" i="61"/>
  <c r="AA287" i="73"/>
  <c r="G287" i="64"/>
  <c r="AD287" i="73"/>
  <c r="G287" i="65"/>
  <c r="AE287" i="73"/>
  <c r="F89"/>
  <c r="G287" i="66"/>
  <c r="AF287" i="73"/>
  <c r="G287" i="81"/>
  <c r="AG287" i="73"/>
  <c r="G287" i="67"/>
  <c r="AH287" i="73"/>
  <c r="G287" i="68"/>
  <c r="AI287" i="73"/>
  <c r="G287" i="70"/>
  <c r="AK287" i="73"/>
  <c r="G88" i="45"/>
  <c r="G88" i="79"/>
  <c r="G136" i="58"/>
  <c r="G109" i="72"/>
  <c r="M288" i="73"/>
  <c r="G288" i="48"/>
  <c r="F385" i="73"/>
  <c r="G385"/>
  <c r="L271"/>
  <c r="G271" i="47"/>
  <c r="L189" i="73"/>
  <c r="G189" i="47"/>
  <c r="L159" i="73"/>
  <c r="G159" i="47"/>
  <c r="L132" i="73"/>
  <c r="G132" i="47"/>
  <c r="G288"/>
  <c r="L314" i="73"/>
  <c r="G314" i="47"/>
  <c r="F382" i="73"/>
  <c r="G382" s="1"/>
  <c r="F393"/>
  <c r="G393" s="1"/>
  <c r="F376"/>
  <c r="G376" s="1"/>
  <c r="F381"/>
  <c r="G381" s="1"/>
  <c r="F384"/>
  <c r="G384" s="1"/>
  <c r="F375"/>
  <c r="G375" s="1"/>
  <c r="F394"/>
  <c r="G394" s="1"/>
  <c r="F391"/>
  <c r="F8" i="82"/>
  <c r="AF363" i="73"/>
  <c r="P169"/>
  <c r="M363"/>
  <c r="J256"/>
  <c r="G256" i="45"/>
  <c r="G88" i="62"/>
  <c r="G57" i="60"/>
  <c r="G352" i="45"/>
  <c r="J352" i="73"/>
  <c r="AF352"/>
  <c r="G23" i="69"/>
  <c r="AJ23" i="73"/>
  <c r="AH323"/>
  <c r="AH142"/>
  <c r="AB147"/>
  <c r="Y380"/>
  <c r="W390"/>
  <c r="V271"/>
  <c r="U271"/>
  <c r="L8" i="74"/>
  <c r="AA153" i="73"/>
  <c r="Z390"/>
  <c r="X142"/>
  <c r="W165"/>
  <c r="W142"/>
  <c r="V380"/>
  <c r="G347" i="74"/>
  <c r="H347" i="73"/>
  <c r="G159" i="74"/>
  <c r="H159" i="73"/>
  <c r="S8" i="74"/>
  <c r="AN323" i="73"/>
  <c r="G39" i="72"/>
  <c r="AE380" i="73"/>
  <c r="AC355"/>
  <c r="AC294"/>
  <c r="AC165"/>
  <c r="AA373"/>
  <c r="AA227"/>
  <c r="AA169"/>
  <c r="Y240"/>
  <c r="W271"/>
  <c r="W240"/>
  <c r="W132"/>
  <c r="U159"/>
  <c r="S390"/>
  <c r="P337"/>
  <c r="P271"/>
  <c r="O323"/>
  <c r="O125"/>
  <c r="G23" i="49"/>
  <c r="O23" i="73"/>
  <c r="N390"/>
  <c r="L240"/>
  <c r="J380"/>
  <c r="G380" i="45"/>
  <c r="G39" i="53"/>
  <c r="Q294" i="73"/>
  <c r="N380"/>
  <c r="L337"/>
  <c r="L142"/>
  <c r="K169"/>
  <c r="G169" i="46"/>
  <c r="G373" i="45"/>
  <c r="J373" i="73"/>
  <c r="U323"/>
  <c r="Q362"/>
  <c r="U373"/>
  <c r="T373"/>
  <c r="R227"/>
  <c r="Q380"/>
  <c r="O373"/>
  <c r="M390"/>
  <c r="L390"/>
  <c r="L153"/>
  <c r="G240" i="46"/>
  <c r="K240" i="73"/>
  <c r="G390" i="45"/>
  <c r="J390" i="73"/>
  <c r="G317" i="46"/>
  <c r="K317" i="73"/>
  <c r="M371"/>
  <c r="G259" i="48"/>
  <c r="M259" i="73"/>
  <c r="N371"/>
  <c r="O159"/>
  <c r="Q132"/>
  <c r="T227"/>
  <c r="U355"/>
  <c r="U125"/>
  <c r="V371"/>
  <c r="W159"/>
  <c r="X317"/>
  <c r="X389"/>
  <c r="X371"/>
  <c r="Y259"/>
  <c r="Y189"/>
  <c r="AA389"/>
  <c r="AB347"/>
  <c r="AE327"/>
  <c r="AE132"/>
  <c r="AI317"/>
  <c r="AI294"/>
  <c r="AJ389"/>
  <c r="AK169"/>
  <c r="AL347"/>
  <c r="AM371"/>
  <c r="G109" i="74"/>
  <c r="H109" i="73"/>
  <c r="G125" i="82"/>
  <c r="AL125" i="73"/>
  <c r="AK240"/>
  <c r="AJ271"/>
  <c r="AH147"/>
  <c r="AF337"/>
  <c r="AD271"/>
  <c r="G165" i="74"/>
  <c r="H165" i="73"/>
  <c r="AK259"/>
  <c r="AI271"/>
  <c r="AI153"/>
  <c r="G57" i="67"/>
  <c r="AH57" i="73"/>
  <c r="AE259"/>
  <c r="G355" i="74"/>
  <c r="H355" i="73"/>
  <c r="G317" i="45"/>
  <c r="J317" i="73"/>
  <c r="G259" i="45"/>
  <c r="J259" i="73"/>
  <c r="G189" i="45"/>
  <c r="J189" i="73"/>
  <c r="G323" i="46"/>
  <c r="K323" i="73"/>
  <c r="G125" i="46"/>
  <c r="K125" i="73"/>
  <c r="G189" i="46"/>
  <c r="K189" i="73"/>
  <c r="K74"/>
  <c r="L259"/>
  <c r="G39" i="47"/>
  <c r="L39" i="73"/>
  <c r="L380"/>
  <c r="M317"/>
  <c r="G189" i="48"/>
  <c r="M189" i="73"/>
  <c r="M352"/>
  <c r="G227" i="48"/>
  <c r="M227" i="73"/>
  <c r="N327"/>
  <c r="N317"/>
  <c r="G74" i="79"/>
  <c r="N74" i="73"/>
  <c r="N352"/>
  <c r="G176" i="79"/>
  <c r="N176" i="73"/>
  <c r="G165" i="79"/>
  <c r="N165" i="73"/>
  <c r="O347"/>
  <c r="O142"/>
  <c r="G57" i="49"/>
  <c r="O57" i="73"/>
  <c r="O352"/>
  <c r="P294"/>
  <c r="G68" i="50"/>
  <c r="P68" i="73"/>
  <c r="Q317"/>
  <c r="Q165"/>
  <c r="Q352"/>
  <c r="Q176"/>
  <c r="G57" i="51"/>
  <c r="Q57" i="73"/>
  <c r="R347"/>
  <c r="R132"/>
  <c r="R165"/>
  <c r="R189"/>
  <c r="S347"/>
  <c r="S169"/>
  <c r="S371"/>
  <c r="G68" i="53"/>
  <c r="S68" i="73"/>
  <c r="T347"/>
  <c r="T389"/>
  <c r="T169"/>
  <c r="T355"/>
  <c r="T176"/>
  <c r="T125"/>
  <c r="U347"/>
  <c r="U389"/>
  <c r="U169"/>
  <c r="G68" i="55"/>
  <c r="U68" i="73"/>
  <c r="U165"/>
  <c r="V294"/>
  <c r="G74" i="56"/>
  <c r="V74" i="73"/>
  <c r="V352"/>
  <c r="V259"/>
  <c r="W389"/>
  <c r="W347"/>
  <c r="G74" i="59"/>
  <c r="X74" i="73"/>
  <c r="X132"/>
  <c r="Y347"/>
  <c r="Y169"/>
  <c r="Y227"/>
  <c r="Y125"/>
  <c r="G317" i="58"/>
  <c r="Z317" i="73"/>
  <c r="G189" i="58"/>
  <c r="Z189" i="73"/>
  <c r="Z355"/>
  <c r="G176" i="58"/>
  <c r="Z176" i="73"/>
  <c r="G125" i="58"/>
  <c r="Z125" i="73"/>
  <c r="F8" i="58"/>
  <c r="AA371" i="73"/>
  <c r="G88" i="61"/>
  <c r="AA88" i="73"/>
  <c r="AB317"/>
  <c r="AB371"/>
  <c r="G68" i="62"/>
  <c r="AB68" i="73"/>
  <c r="AB165"/>
  <c r="AC317"/>
  <c r="AC176"/>
  <c r="G57" i="63"/>
  <c r="AC57" i="73"/>
  <c r="AD227"/>
  <c r="AD165"/>
  <c r="AD125"/>
  <c r="AE347"/>
  <c r="AE176"/>
  <c r="AF373"/>
  <c r="AF317"/>
  <c r="AG317"/>
  <c r="G74" i="81"/>
  <c r="AG74" i="73"/>
  <c r="AG355"/>
  <c r="AG125"/>
  <c r="AG165"/>
  <c r="AH165"/>
  <c r="G88" i="67"/>
  <c r="AH88" i="73"/>
  <c r="AH389"/>
  <c r="AH176"/>
  <c r="G39" i="67"/>
  <c r="AH39" i="73"/>
  <c r="AI327"/>
  <c r="AI355"/>
  <c r="AI347"/>
  <c r="G74" i="68"/>
  <c r="AI74" i="73"/>
  <c r="AI176"/>
  <c r="AJ317"/>
  <c r="AJ189"/>
  <c r="AJ352"/>
  <c r="AJ259"/>
  <c r="AJ165"/>
  <c r="AK317"/>
  <c r="AK389"/>
  <c r="AK176"/>
  <c r="G39" i="70"/>
  <c r="AK39" i="73"/>
  <c r="AL317"/>
  <c r="AL389"/>
  <c r="G169" i="82"/>
  <c r="AL169" i="73"/>
  <c r="AL371"/>
  <c r="AL259"/>
  <c r="G165" i="82"/>
  <c r="AL165" i="73"/>
  <c r="AM294"/>
  <c r="G74" i="72"/>
  <c r="AM74" i="73"/>
  <c r="AM352"/>
  <c r="AM259"/>
  <c r="AN294"/>
  <c r="AN371"/>
  <c r="AN259"/>
  <c r="AN169"/>
  <c r="G68" i="71"/>
  <c r="AN68" i="73"/>
  <c r="G327" i="74"/>
  <c r="H327" i="73"/>
  <c r="G136" i="74"/>
  <c r="H136" i="73"/>
  <c r="G371" i="74"/>
  <c r="H371" i="73"/>
  <c r="G68" i="74"/>
  <c r="H68" i="73"/>
  <c r="AL271"/>
  <c r="AK390"/>
  <c r="Q8" i="74"/>
  <c r="I8"/>
  <c r="G147" i="82"/>
  <c r="AL147" i="73"/>
  <c r="AK159"/>
  <c r="AJ147"/>
  <c r="AI147"/>
  <c r="AH271"/>
  <c r="AE373"/>
  <c r="AM323"/>
  <c r="AI323"/>
  <c r="AG337"/>
  <c r="AC125"/>
  <c r="Z323"/>
  <c r="X323"/>
  <c r="V337"/>
  <c r="U337"/>
  <c r="AM380"/>
  <c r="AM373"/>
  <c r="AL380"/>
  <c r="AK380"/>
  <c r="AJ380"/>
  <c r="AJ373"/>
  <c r="G109" i="62"/>
  <c r="AA380" i="73"/>
  <c r="Y373"/>
  <c r="Y159"/>
  <c r="V147"/>
  <c r="AH240"/>
  <c r="AG240"/>
  <c r="AF125"/>
  <c r="G39" i="61"/>
  <c r="AA39" i="73"/>
  <c r="G23" i="58"/>
  <c r="Z23" i="73"/>
  <c r="G88" i="60"/>
  <c r="W189" i="73"/>
  <c r="V373"/>
  <c r="V159"/>
  <c r="G109" i="71"/>
  <c r="G57" i="72"/>
  <c r="AF294" i="73"/>
  <c r="R380"/>
  <c r="P390"/>
  <c r="M380"/>
  <c r="G23" i="48"/>
  <c r="M23" i="73"/>
  <c r="K142"/>
  <c r="G142" i="46"/>
  <c r="S380" i="73"/>
  <c r="S147"/>
  <c r="Q271"/>
  <c r="O165"/>
  <c r="G57" i="48"/>
  <c r="G57" i="54"/>
  <c r="G39" i="79"/>
  <c r="R271" i="73"/>
  <c r="R169"/>
  <c r="Q169"/>
  <c r="L327"/>
  <c r="G271" i="46"/>
  <c r="K271" i="73"/>
  <c r="G169" i="45"/>
  <c r="J169" i="73"/>
  <c r="G371" i="45"/>
  <c r="J371" i="73"/>
  <c r="G68" i="45"/>
  <c r="J68" i="73"/>
  <c r="G227" i="46"/>
  <c r="K227" i="73"/>
  <c r="L347"/>
  <c r="G169" i="48"/>
  <c r="M169" i="73"/>
  <c r="N347"/>
  <c r="O371"/>
  <c r="G74" i="50"/>
  <c r="P74" i="73"/>
  <c r="P371"/>
  <c r="Q347"/>
  <c r="Q371"/>
  <c r="R371"/>
  <c r="R125"/>
  <c r="S355"/>
  <c r="S125"/>
  <c r="T189"/>
  <c r="G68" i="56"/>
  <c r="V68" i="73"/>
  <c r="V165"/>
  <c r="W355"/>
  <c r="X169"/>
  <c r="G57" i="59"/>
  <c r="X57" i="73"/>
  <c r="G227" i="58"/>
  <c r="Z227" i="73"/>
  <c r="G165" i="58"/>
  <c r="Z165" i="73"/>
  <c r="AA136"/>
  <c r="AA176"/>
  <c r="AB355"/>
  <c r="AB125"/>
  <c r="AC371"/>
  <c r="G88" i="63"/>
  <c r="AC88" i="73"/>
  <c r="AD176"/>
  <c r="AE355"/>
  <c r="AG347"/>
  <c r="AG389"/>
  <c r="AG189"/>
  <c r="AH371"/>
  <c r="AH132"/>
  <c r="AI227"/>
  <c r="AK347"/>
  <c r="AK371"/>
  <c r="AM317"/>
  <c r="G68" i="72"/>
  <c r="AM68" i="73"/>
  <c r="AM165"/>
  <c r="G74" i="71"/>
  <c r="AN74" i="73"/>
  <c r="G142" i="74"/>
  <c r="H142" i="73"/>
  <c r="AK337"/>
  <c r="AF169"/>
  <c r="AE169"/>
  <c r="AN390"/>
  <c r="G74" i="45"/>
  <c r="J74" i="73"/>
  <c r="G165" i="45"/>
  <c r="J165" i="73"/>
  <c r="G227" i="45"/>
  <c r="J227" i="73"/>
  <c r="G389" i="46"/>
  <c r="K389" i="73"/>
  <c r="G165" i="46"/>
  <c r="K165" i="73"/>
  <c r="G74" i="48"/>
  <c r="M74" i="73"/>
  <c r="M125"/>
  <c r="G165" i="48"/>
  <c r="M165" i="73"/>
  <c r="N294"/>
  <c r="G189" i="79"/>
  <c r="N189" i="73"/>
  <c r="G125" i="79"/>
  <c r="N125" i="73"/>
  <c r="G109" i="49"/>
  <c r="O109" i="73"/>
  <c r="P347"/>
  <c r="P355"/>
  <c r="G74" i="51"/>
  <c r="Q74" i="73"/>
  <c r="R355"/>
  <c r="S259"/>
  <c r="G68" i="54"/>
  <c r="T68" i="73"/>
  <c r="U327"/>
  <c r="U317"/>
  <c r="U371"/>
  <c r="U259"/>
  <c r="V389"/>
  <c r="V227"/>
  <c r="V189"/>
  <c r="X355"/>
  <c r="X176"/>
  <c r="Y317"/>
  <c r="G74" i="58"/>
  <c r="Z74" i="73"/>
  <c r="G68" i="58"/>
  <c r="Z68" i="73"/>
  <c r="AA317"/>
  <c r="AA165"/>
  <c r="G74" i="61"/>
  <c r="AA74" i="73"/>
  <c r="AB294"/>
  <c r="AC169"/>
  <c r="G39" i="63"/>
  <c r="AC39" i="73"/>
  <c r="AD347"/>
  <c r="AD327"/>
  <c r="G74" i="65"/>
  <c r="AE74" i="73"/>
  <c r="AE389"/>
  <c r="AE371"/>
  <c r="AF355"/>
  <c r="AF159"/>
  <c r="AF323"/>
  <c r="AF347"/>
  <c r="AG294"/>
  <c r="AG169"/>
  <c r="G68" i="81"/>
  <c r="AG68" i="73"/>
  <c r="AH362"/>
  <c r="AH352"/>
  <c r="G74" i="67"/>
  <c r="AH74" i="73"/>
  <c r="AI169"/>
  <c r="AI380"/>
  <c r="AJ294"/>
  <c r="G74" i="69"/>
  <c r="AJ74" i="73"/>
  <c r="AJ227"/>
  <c r="G68" i="69"/>
  <c r="AJ68" i="73"/>
  <c r="G74" i="70"/>
  <c r="AK74" i="73"/>
  <c r="AK132"/>
  <c r="AK355"/>
  <c r="AK189"/>
  <c r="G74" i="82"/>
  <c r="AL74" i="73"/>
  <c r="AL227"/>
  <c r="AM227"/>
  <c r="AM189"/>
  <c r="AN227"/>
  <c r="G294" i="74"/>
  <c r="G240"/>
  <c r="H240" i="73"/>
  <c r="R8" i="74"/>
  <c r="J8"/>
  <c r="AN240" i="73"/>
  <c r="G88" i="71"/>
  <c r="AM240" i="73"/>
  <c r="AL337"/>
  <c r="AJ390"/>
  <c r="AI159"/>
  <c r="AH227"/>
  <c r="AH159"/>
  <c r="AN271"/>
  <c r="AM271"/>
  <c r="AK125"/>
  <c r="AH294"/>
  <c r="AE125"/>
  <c r="AH259"/>
  <c r="AH125"/>
  <c r="G68" i="67"/>
  <c r="AH68" i="73"/>
  <c r="AG380"/>
  <c r="AG390"/>
  <c r="AG271"/>
  <c r="AD380"/>
  <c r="AD337"/>
  <c r="AD294"/>
  <c r="AB380"/>
  <c r="G23" i="62"/>
  <c r="AB23" i="73"/>
  <c r="AA259"/>
  <c r="AA147"/>
  <c r="AA132"/>
  <c r="G240" i="58"/>
  <c r="Z240" i="73"/>
  <c r="Y147"/>
  <c r="V390"/>
  <c r="U390"/>
  <c r="P8" i="74"/>
  <c r="H8"/>
  <c r="AL373" i="73"/>
  <c r="AK373"/>
  <c r="AK142"/>
  <c r="AD240"/>
  <c r="G57" i="62"/>
  <c r="X337" i="73"/>
  <c r="X271"/>
  <c r="G68" i="59"/>
  <c r="X68" i="73"/>
  <c r="O8" i="74"/>
  <c r="G159" i="82"/>
  <c r="AL159" i="73"/>
  <c r="J6" i="68"/>
  <c r="AD363" i="73"/>
  <c r="Z380"/>
  <c r="G39" i="58"/>
  <c r="W259" i="73"/>
  <c r="W227"/>
  <c r="W153"/>
  <c r="G39" i="71"/>
  <c r="G57" i="58"/>
  <c r="T323" i="73"/>
  <c r="T240"/>
  <c r="G147" i="48"/>
  <c r="M147" i="73"/>
  <c r="L227"/>
  <c r="G373" i="46"/>
  <c r="K373" i="73"/>
  <c r="R373"/>
  <c r="R159"/>
  <c r="R153"/>
  <c r="Q355"/>
  <c r="M373"/>
  <c r="G159" i="48"/>
  <c r="M159" i="73"/>
  <c r="G147" i="45"/>
  <c r="J147" i="73"/>
  <c r="T380"/>
  <c r="P373"/>
  <c r="O189"/>
  <c r="U147"/>
  <c r="T159"/>
  <c r="S240"/>
  <c r="R337"/>
  <c r="O147"/>
  <c r="G240" i="79"/>
  <c r="N240" i="73"/>
  <c r="G271" i="48"/>
  <c r="M271" i="73"/>
  <c r="G271" i="45"/>
  <c r="J271" i="73"/>
  <c r="G364" i="44"/>
  <c r="I364" i="73"/>
  <c r="F364" s="1"/>
  <c r="G364" s="1"/>
  <c r="G347" i="45"/>
  <c r="J347" i="73"/>
  <c r="G389" i="45"/>
  <c r="J389" i="73"/>
  <c r="L371"/>
  <c r="L88"/>
  <c r="M347"/>
  <c r="N389"/>
  <c r="G227" i="79"/>
  <c r="N227" i="73"/>
  <c r="P259"/>
  <c r="R294"/>
  <c r="U176"/>
  <c r="V317"/>
  <c r="W317"/>
  <c r="W169"/>
  <c r="X259"/>
  <c r="Y389"/>
  <c r="Y371"/>
  <c r="Z347"/>
  <c r="G169" i="58"/>
  <c r="Z169" i="73"/>
  <c r="AB169"/>
  <c r="AC227"/>
  <c r="AD259"/>
  <c r="AE189"/>
  <c r="AE165"/>
  <c r="AF142"/>
  <c r="AF153"/>
  <c r="AH189"/>
  <c r="AI373"/>
  <c r="AJ347"/>
  <c r="AJ169"/>
  <c r="AJ371"/>
  <c r="AK227"/>
  <c r="G57" i="70"/>
  <c r="AK57" i="73"/>
  <c r="AM327"/>
  <c r="AN327"/>
  <c r="AN317"/>
  <c r="AN125"/>
  <c r="G362" i="74"/>
  <c r="H362" i="73"/>
  <c r="G259" i="74"/>
  <c r="H259" i="73"/>
  <c r="N8" i="74"/>
  <c r="AM390" i="73"/>
  <c r="AH380"/>
  <c r="AG159"/>
  <c r="G366" i="44"/>
  <c r="G365"/>
  <c r="I366" i="73"/>
  <c r="F366" s="1"/>
  <c r="G366" s="1"/>
  <c r="G294" i="45"/>
  <c r="J294" i="73"/>
  <c r="G68" i="46"/>
  <c r="K68" i="73"/>
  <c r="L169"/>
  <c r="L176"/>
  <c r="G294" i="48"/>
  <c r="M294" i="73"/>
  <c r="F8" i="48"/>
  <c r="G8"/>
  <c r="O317" i="73"/>
  <c r="O176"/>
  <c r="P189"/>
  <c r="P176"/>
  <c r="Q153"/>
  <c r="R317"/>
  <c r="R389"/>
  <c r="R176"/>
  <c r="S317"/>
  <c r="S389"/>
  <c r="S189"/>
  <c r="T317"/>
  <c r="T165"/>
  <c r="G88" i="57"/>
  <c r="W88" i="73"/>
  <c r="X294"/>
  <c r="X189"/>
  <c r="X165"/>
  <c r="Y355"/>
  <c r="G68" i="60"/>
  <c r="Y68" i="73"/>
  <c r="Y165"/>
  <c r="G294" i="58"/>
  <c r="Z294" i="73"/>
  <c r="AA327"/>
  <c r="G57" i="61"/>
  <c r="AA57" i="73"/>
  <c r="G74" i="62"/>
  <c r="AB74" i="73"/>
  <c r="AB259"/>
  <c r="AC347"/>
  <c r="G367" i="44"/>
  <c r="I367" i="73"/>
  <c r="F367"/>
  <c r="G367" s="1"/>
  <c r="G355" i="45"/>
  <c r="J355" i="73"/>
  <c r="G176" i="45"/>
  <c r="J176" i="73"/>
  <c r="G125" i="45"/>
  <c r="J125" i="73"/>
  <c r="G347" i="46"/>
  <c r="K347" i="73"/>
  <c r="G294" i="46"/>
  <c r="K294" i="73"/>
  <c r="G176" i="46"/>
  <c r="K176" i="73"/>
  <c r="G371" i="46"/>
  <c r="K371" i="73"/>
  <c r="G352" i="46"/>
  <c r="K352" i="73"/>
  <c r="L125"/>
  <c r="L317"/>
  <c r="L389"/>
  <c r="M389"/>
  <c r="M355"/>
  <c r="G68" i="48"/>
  <c r="M68" i="73"/>
  <c r="G259" i="79"/>
  <c r="N259" i="73"/>
  <c r="N355"/>
  <c r="G169" i="79"/>
  <c r="N169" i="73"/>
  <c r="G68" i="79"/>
  <c r="N68" i="73"/>
  <c r="O389"/>
  <c r="O88"/>
  <c r="O362"/>
  <c r="G74" i="49"/>
  <c r="O74" i="73"/>
  <c r="P317"/>
  <c r="P389"/>
  <c r="P132"/>
  <c r="P165"/>
  <c r="G10" i="50"/>
  <c r="Q389" i="73"/>
  <c r="Q227"/>
  <c r="Q189"/>
  <c r="Q125"/>
  <c r="G74" i="52"/>
  <c r="R74" i="73"/>
  <c r="G68" i="52"/>
  <c r="R68" i="73"/>
  <c r="R259"/>
  <c r="S327"/>
  <c r="S294"/>
  <c r="G74" i="53"/>
  <c r="S74" i="73"/>
  <c r="S227"/>
  <c r="S165"/>
  <c r="T294"/>
  <c r="G74" i="54"/>
  <c r="T74" i="73"/>
  <c r="T371"/>
  <c r="T259"/>
  <c r="U294"/>
  <c r="G74" i="55"/>
  <c r="U74" i="73"/>
  <c r="U227"/>
  <c r="U189"/>
  <c r="V347"/>
  <c r="V169"/>
  <c r="V355"/>
  <c r="V125"/>
  <c r="F8" i="56"/>
  <c r="W371" i="73"/>
  <c r="W380"/>
  <c r="W125"/>
  <c r="W176"/>
  <c r="X347"/>
  <c r="X227"/>
  <c r="X125"/>
  <c r="Y294"/>
  <c r="G74" i="60"/>
  <c r="Y74" i="73"/>
  <c r="Z389"/>
  <c r="Z371"/>
  <c r="G259" i="58"/>
  <c r="Z259" i="73"/>
  <c r="AA347"/>
  <c r="AA294"/>
  <c r="G23" i="61"/>
  <c r="AA23" i="73"/>
  <c r="AA189"/>
  <c r="AB389"/>
  <c r="AB227"/>
  <c r="AB189"/>
  <c r="AC259"/>
  <c r="AC380"/>
  <c r="G109" i="63"/>
  <c r="AC109" i="73"/>
  <c r="AC352"/>
  <c r="AC389"/>
  <c r="AD317"/>
  <c r="AD352"/>
  <c r="AD189"/>
  <c r="G23" i="64"/>
  <c r="AD23" i="73"/>
  <c r="AD373"/>
  <c r="G68" i="64"/>
  <c r="AD68" i="73"/>
  <c r="AE294"/>
  <c r="G23" i="65"/>
  <c r="AE23" i="73"/>
  <c r="F8" i="65"/>
  <c r="G8"/>
  <c r="AF271" i="73"/>
  <c r="AF240"/>
  <c r="G57" i="66"/>
  <c r="AF57" i="73"/>
  <c r="G88" i="66"/>
  <c r="AF88" i="73"/>
  <c r="AG371"/>
  <c r="AG227"/>
  <c r="AG259"/>
  <c r="AH347"/>
  <c r="AH327"/>
  <c r="AI125"/>
  <c r="AI259"/>
  <c r="AI189"/>
  <c r="F10" i="69"/>
  <c r="AJ355" i="73"/>
  <c r="AJ125"/>
  <c r="AK294"/>
  <c r="AK165"/>
  <c r="F8" i="70"/>
  <c r="G8"/>
  <c r="AL294" i="73"/>
  <c r="G68" i="82"/>
  <c r="AL68" i="73"/>
  <c r="AL355"/>
  <c r="G132" i="82"/>
  <c r="AL132" i="73"/>
  <c r="AL189"/>
  <c r="AM347"/>
  <c r="AM169"/>
  <c r="AM355"/>
  <c r="AM125"/>
  <c r="AN347"/>
  <c r="AN165"/>
  <c r="AN355"/>
  <c r="AN176"/>
  <c r="AN189"/>
  <c r="G363" i="74"/>
  <c r="G153"/>
  <c r="H153" i="73"/>
  <c r="G74" i="63"/>
  <c r="G136" i="82"/>
  <c r="G337" i="74"/>
  <c r="H337" i="73"/>
  <c r="AN159"/>
  <c r="AL390"/>
  <c r="AK271"/>
  <c r="AJ337"/>
  <c r="G68" i="68"/>
  <c r="AI68" i="73"/>
  <c r="AH169"/>
  <c r="AG147"/>
  <c r="AD355"/>
  <c r="G189" i="74"/>
  <c r="H189" i="73"/>
  <c r="G169" i="74"/>
  <c r="H169" i="73"/>
  <c r="AN337"/>
  <c r="AM337"/>
  <c r="AK147"/>
  <c r="AI240"/>
  <c r="AI165"/>
  <c r="AG373"/>
  <c r="AE240"/>
  <c r="G227" i="74"/>
  <c r="H227" i="73"/>
  <c r="AI337"/>
  <c r="AH317"/>
  <c r="AE317"/>
  <c r="AE271"/>
  <c r="AD159"/>
  <c r="AC373"/>
  <c r="AA337"/>
  <c r="AA240"/>
  <c r="AA125"/>
  <c r="X147"/>
  <c r="W327"/>
  <c r="G125" i="74"/>
  <c r="H125" i="73"/>
  <c r="G109" i="69"/>
  <c r="G39" i="81"/>
  <c r="AF227" i="73"/>
  <c r="AF165"/>
  <c r="G68" i="65"/>
  <c r="AC159" i="73"/>
  <c r="AC153"/>
  <c r="AB373"/>
  <c r="AB159"/>
  <c r="Z337"/>
  <c r="G271" i="58"/>
  <c r="Z271" i="73"/>
  <c r="G109" i="60"/>
  <c r="X390" i="73"/>
  <c r="W373"/>
  <c r="G23" i="72"/>
  <c r="AM23" i="73"/>
  <c r="AJ159"/>
  <c r="G88" i="69"/>
  <c r="AD153" i="73"/>
  <c r="AB240"/>
  <c r="AA159"/>
  <c r="G147" i="58"/>
  <c r="Z147" i="73"/>
  <c r="X380"/>
  <c r="G57" i="69"/>
  <c r="U240" i="73"/>
  <c r="S337"/>
  <c r="S271"/>
  <c r="P240"/>
  <c r="N337"/>
  <c r="G271" i="79"/>
  <c r="N271" i="73"/>
  <c r="L373"/>
  <c r="L165"/>
  <c r="G39" i="54"/>
  <c r="Q373" i="73"/>
  <c r="Q259"/>
  <c r="G337" i="46"/>
  <c r="K337" i="73"/>
  <c r="G159" i="46"/>
  <c r="K159" i="73"/>
  <c r="G57" i="53"/>
  <c r="U380" i="73"/>
  <c r="R390"/>
  <c r="Q240"/>
  <c r="O153"/>
  <c r="G159" i="79"/>
  <c r="N159" i="73"/>
  <c r="M337"/>
  <c r="K380"/>
  <c r="G380" i="46"/>
  <c r="G259"/>
  <c r="K259" i="73"/>
  <c r="G147" i="46"/>
  <c r="K147" i="73"/>
  <c r="G337" i="45"/>
  <c r="J337" i="73"/>
  <c r="G10" i="45"/>
  <c r="G10" i="69"/>
  <c r="G10" i="67"/>
  <c r="G10" i="58"/>
  <c r="G10" i="57"/>
  <c r="G10" i="53"/>
  <c r="G10" i="49"/>
  <c r="G10" i="79"/>
  <c r="E175" i="74"/>
  <c r="G176"/>
  <c r="G11"/>
  <c r="G390"/>
  <c r="G23" i="71"/>
  <c r="F10"/>
  <c r="G10"/>
  <c r="F8"/>
  <c r="G10" i="72"/>
  <c r="F8"/>
  <c r="G8" i="82"/>
  <c r="F6"/>
  <c r="G11"/>
  <c r="F10"/>
  <c r="G10"/>
  <c r="F10" i="70"/>
  <c r="G10"/>
  <c r="F6"/>
  <c r="G6"/>
  <c r="F8" i="69"/>
  <c r="F10" i="68"/>
  <c r="G10"/>
  <c r="G11"/>
  <c r="F6"/>
  <c r="G8" i="67"/>
  <c r="F6"/>
  <c r="G6"/>
  <c r="F8" i="81"/>
  <c r="G23"/>
  <c r="F10"/>
  <c r="G10"/>
  <c r="G23" i="66"/>
  <c r="F10"/>
  <c r="G10"/>
  <c r="F8"/>
  <c r="F10" i="64"/>
  <c r="G10"/>
  <c r="G8"/>
  <c r="F6"/>
  <c r="G6"/>
  <c r="F10" i="63"/>
  <c r="G10"/>
  <c r="G8"/>
  <c r="F6"/>
  <c r="G6"/>
  <c r="G10" i="62"/>
  <c r="F8"/>
  <c r="F6" i="61"/>
  <c r="F10"/>
  <c r="G10"/>
  <c r="F6" i="58"/>
  <c r="G10" i="60"/>
  <c r="G8" i="59"/>
  <c r="F6"/>
  <c r="G8" i="57"/>
  <c r="F6"/>
  <c r="G6"/>
  <c r="G10" i="56"/>
  <c r="F8" i="55"/>
  <c r="G10"/>
  <c r="G23" i="54"/>
  <c r="F10"/>
  <c r="G10"/>
  <c r="F8"/>
  <c r="F8" i="53"/>
  <c r="G8" i="52"/>
  <c r="F6"/>
  <c r="F6" i="51"/>
  <c r="G6"/>
  <c r="G8"/>
  <c r="G8" i="50"/>
  <c r="G6"/>
  <c r="F6" i="49"/>
  <c r="F8" i="79"/>
  <c r="F8" i="47"/>
  <c r="F10"/>
  <c r="G10"/>
  <c r="G11"/>
  <c r="G363" i="46"/>
  <c r="F6"/>
  <c r="G11"/>
  <c r="G10"/>
  <c r="G363" i="45"/>
  <c r="F8"/>
  <c r="E66" i="44"/>
  <c r="F6" i="56"/>
  <c r="F6" i="65"/>
  <c r="G6"/>
  <c r="E66" i="73"/>
  <c r="L352"/>
  <c r="G362" i="46"/>
  <c r="K362" i="73"/>
  <c r="P352"/>
  <c r="V362"/>
  <c r="Z352"/>
  <c r="AD389"/>
  <c r="AF362"/>
  <c r="O6" i="74"/>
  <c r="P6"/>
  <c r="S352" i="73"/>
  <c r="G352" i="74"/>
  <c r="H352" i="73"/>
  <c r="L362"/>
  <c r="R352"/>
  <c r="S362"/>
  <c r="U352"/>
  <c r="W352"/>
  <c r="X362"/>
  <c r="Y362"/>
  <c r="AA352"/>
  <c r="AE362"/>
  <c r="AG352"/>
  <c r="AI362"/>
  <c r="AJ362"/>
  <c r="AK352"/>
  <c r="AL362"/>
  <c r="AN352"/>
  <c r="G389" i="74"/>
  <c r="H389" i="73"/>
  <c r="F389" s="1"/>
  <c r="G389" s="1"/>
  <c r="AN389"/>
  <c r="J6" i="74"/>
  <c r="Q6"/>
  <c r="L6"/>
  <c r="N362" i="73"/>
  <c r="T352"/>
  <c r="T362"/>
  <c r="W362"/>
  <c r="Y352"/>
  <c r="AB362"/>
  <c r="AC362"/>
  <c r="AF389"/>
  <c r="AM362"/>
  <c r="AM389"/>
  <c r="AB352"/>
  <c r="F8" i="74"/>
  <c r="H6"/>
  <c r="S6"/>
  <c r="G362" i="45"/>
  <c r="J362" i="73"/>
  <c r="M362"/>
  <c r="P362"/>
  <c r="R362"/>
  <c r="U362"/>
  <c r="X352"/>
  <c r="Z362"/>
  <c r="AA362"/>
  <c r="AD371"/>
  <c r="AF371"/>
  <c r="AG362"/>
  <c r="AI389"/>
  <c r="AI352"/>
  <c r="AK362"/>
  <c r="AL352"/>
  <c r="AN362"/>
  <c r="AI371"/>
  <c r="AE352"/>
  <c r="N6" i="74"/>
  <c r="AD362" i="73"/>
  <c r="R6" i="74"/>
  <c r="I6"/>
  <c r="G8" i="71"/>
  <c r="F6"/>
  <c r="F6" i="72"/>
  <c r="F6" i="69"/>
  <c r="F6" i="81"/>
  <c r="G8"/>
  <c r="G8" i="66"/>
  <c r="F6"/>
  <c r="G6"/>
  <c r="F6" i="62"/>
  <c r="F6" i="55"/>
  <c r="F6" i="54"/>
  <c r="F6" i="53"/>
  <c r="F6" i="79"/>
  <c r="G8" i="47"/>
  <c r="F6"/>
  <c r="G6"/>
  <c r="F6" i="45"/>
  <c r="G6"/>
  <c r="G8"/>
  <c r="G63" i="44"/>
  <c r="G64"/>
  <c r="E23"/>
  <c r="F20"/>
  <c r="F21"/>
  <c r="F22"/>
  <c r="F33"/>
  <c r="F34"/>
  <c r="F35"/>
  <c r="F36"/>
  <c r="F37"/>
  <c r="F38"/>
  <c r="E23" i="73"/>
  <c r="G22" i="44"/>
  <c r="I22" i="73"/>
  <c r="G21" i="44"/>
  <c r="I21" i="73"/>
  <c r="F21" s="1"/>
  <c r="G21" s="1"/>
  <c r="G38" i="44"/>
  <c r="I38" i="73"/>
  <c r="F38" s="1"/>
  <c r="G38" s="1"/>
  <c r="G34" i="44"/>
  <c r="I34" i="73"/>
  <c r="G20" i="44"/>
  <c r="I20" i="73"/>
  <c r="F20" s="1"/>
  <c r="G20" s="1"/>
  <c r="G36" i="44"/>
  <c r="I36" i="73"/>
  <c r="F36" s="1"/>
  <c r="G36" s="1"/>
  <c r="G35" i="44"/>
  <c r="I35" i="73"/>
  <c r="G37" i="44"/>
  <c r="I37" i="73"/>
  <c r="F37" s="1"/>
  <c r="G37" s="1"/>
  <c r="G33" i="44"/>
  <c r="I33" i="73"/>
  <c r="E10" i="44"/>
  <c r="F22" i="73"/>
  <c r="G22" s="1"/>
  <c r="G391"/>
  <c r="G390" i="44"/>
  <c r="I390" i="73"/>
  <c r="F390" s="1"/>
  <c r="G390" s="1"/>
  <c r="G389" i="44"/>
  <c r="I389" i="73"/>
  <c r="L345" i="44"/>
  <c r="M345"/>
  <c r="N345"/>
  <c r="O345"/>
  <c r="P345"/>
  <c r="Q345"/>
  <c r="R345"/>
  <c r="S345"/>
  <c r="L352"/>
  <c r="F352"/>
  <c r="M352"/>
  <c r="N352"/>
  <c r="O352"/>
  <c r="P352"/>
  <c r="Q352"/>
  <c r="R352"/>
  <c r="S352"/>
  <c r="E352"/>
  <c r="E345"/>
  <c r="E352" i="73"/>
  <c r="E345"/>
  <c r="E344"/>
  <c r="F345" i="44"/>
  <c r="I345" i="73"/>
  <c r="G292" i="44"/>
  <c r="G291" i="73"/>
  <c r="F294" i="44"/>
  <c r="E227"/>
  <c r="E227" i="73"/>
  <c r="F227" i="44"/>
  <c r="E132"/>
  <c r="E132" i="73"/>
  <c r="F9" i="44"/>
  <c r="I346" i="73"/>
  <c r="F346" s="1"/>
  <c r="G346" s="1"/>
  <c r="I354"/>
  <c r="I356"/>
  <c r="F356" s="1"/>
  <c r="G356" s="1"/>
  <c r="G356" i="44"/>
  <c r="G354"/>
  <c r="G353"/>
  <c r="I353" i="73"/>
  <c r="F353" s="1"/>
  <c r="G357" i="44"/>
  <c r="I357" i="73"/>
  <c r="F357" s="1"/>
  <c r="G357" s="1"/>
  <c r="G349" i="44"/>
  <c r="I349" i="73"/>
  <c r="F349" s="1"/>
  <c r="G349" s="1"/>
  <c r="G348" i="44"/>
  <c r="I348" i="73"/>
  <c r="F348" s="1"/>
  <c r="G348" s="1"/>
  <c r="D142" i="44"/>
  <c r="I295" i="73"/>
  <c r="F295" s="1"/>
  <c r="I299"/>
  <c r="I298"/>
  <c r="F298" s="1"/>
  <c r="G298" s="1"/>
  <c r="I297"/>
  <c r="I296"/>
  <c r="F296" s="1"/>
  <c r="G296" s="1"/>
  <c r="I290"/>
  <c r="F290"/>
  <c r="G290" s="1"/>
  <c r="I289"/>
  <c r="F289" s="1"/>
  <c r="G289" s="1"/>
  <c r="I294"/>
  <c r="F354"/>
  <c r="F297"/>
  <c r="I227"/>
  <c r="I228"/>
  <c r="F228" s="1"/>
  <c r="G228" s="1"/>
  <c r="I229"/>
  <c r="I230"/>
  <c r="F230" s="1"/>
  <c r="G230" s="1"/>
  <c r="I231"/>
  <c r="F231" s="1"/>
  <c r="G231" s="1"/>
  <c r="I232"/>
  <c r="F232" s="1"/>
  <c r="G232" s="1"/>
  <c r="I202"/>
  <c r="I203"/>
  <c r="I204"/>
  <c r="I205"/>
  <c r="F205" s="1"/>
  <c r="G205" s="1"/>
  <c r="I206"/>
  <c r="I207"/>
  <c r="F207" s="1"/>
  <c r="G207" s="1"/>
  <c r="I208"/>
  <c r="I209"/>
  <c r="F209" s="1"/>
  <c r="G209" s="1"/>
  <c r="I210"/>
  <c r="I211"/>
  <c r="I212"/>
  <c r="I213"/>
  <c r="F213" s="1"/>
  <c r="G213" s="1"/>
  <c r="I214"/>
  <c r="I215"/>
  <c r="I216"/>
  <c r="I217"/>
  <c r="I218"/>
  <c r="I219"/>
  <c r="I220"/>
  <c r="I221"/>
  <c r="I222"/>
  <c r="I223"/>
  <c r="F223" s="1"/>
  <c r="G223" s="1"/>
  <c r="I224"/>
  <c r="I225"/>
  <c r="I226"/>
  <c r="I201"/>
  <c r="I200"/>
  <c r="F200" s="1"/>
  <c r="G200" s="1"/>
  <c r="I199"/>
  <c r="I198"/>
  <c r="I197"/>
  <c r="F197" s="1"/>
  <c r="G199" i="44"/>
  <c r="G225"/>
  <c r="G223"/>
  <c r="G221"/>
  <c r="G219"/>
  <c r="G217"/>
  <c r="G215"/>
  <c r="G213"/>
  <c r="G211"/>
  <c r="G209"/>
  <c r="G207"/>
  <c r="G205"/>
  <c r="G203"/>
  <c r="G232"/>
  <c r="G230"/>
  <c r="G228"/>
  <c r="G198"/>
  <c r="G200"/>
  <c r="G226"/>
  <c r="G224"/>
  <c r="G222"/>
  <c r="G220"/>
  <c r="G218"/>
  <c r="G216"/>
  <c r="G212"/>
  <c r="G210"/>
  <c r="G208"/>
  <c r="G206"/>
  <c r="G204"/>
  <c r="G231"/>
  <c r="G229"/>
  <c r="G227"/>
  <c r="E214"/>
  <c r="E214" i="73"/>
  <c r="E202" i="44"/>
  <c r="E197"/>
  <c r="E197" i="73"/>
  <c r="E202"/>
  <c r="G197" i="44"/>
  <c r="E201"/>
  <c r="G201"/>
  <c r="G202"/>
  <c r="E201" i="73"/>
  <c r="E103" i="44"/>
  <c r="E103" i="73"/>
  <c r="AA12"/>
  <c r="AA11"/>
  <c r="AA10" s="1"/>
  <c r="AA8" s="1"/>
  <c r="AA6" s="1"/>
  <c r="Y12"/>
  <c r="Y11" s="1"/>
  <c r="Y10" s="1"/>
  <c r="Y8" s="1"/>
  <c r="Y6" s="1"/>
  <c r="T12"/>
  <c r="T11"/>
  <c r="T10" s="1"/>
  <c r="T8" s="1"/>
  <c r="T6" s="1"/>
  <c r="I342"/>
  <c r="I340"/>
  <c r="I339"/>
  <c r="I338"/>
  <c r="F337" i="44"/>
  <c r="E337"/>
  <c r="I336" i="73"/>
  <c r="I335"/>
  <c r="F334" i="44"/>
  <c r="E334"/>
  <c r="G299"/>
  <c r="G297"/>
  <c r="G296"/>
  <c r="G295"/>
  <c r="G293"/>
  <c r="G290"/>
  <c r="G289"/>
  <c r="E288"/>
  <c r="I332" i="73"/>
  <c r="F332" s="1"/>
  <c r="G332" s="1"/>
  <c r="I331"/>
  <c r="F331"/>
  <c r="G331" s="1"/>
  <c r="I330"/>
  <c r="I329"/>
  <c r="I328"/>
  <c r="F328" s="1"/>
  <c r="E327" i="44"/>
  <c r="I326" i="73"/>
  <c r="I324"/>
  <c r="F323" i="44"/>
  <c r="E323"/>
  <c r="I322" i="73"/>
  <c r="F322"/>
  <c r="I321"/>
  <c r="F321"/>
  <c r="I320"/>
  <c r="F320"/>
  <c r="I319"/>
  <c r="I318"/>
  <c r="F318" s="1"/>
  <c r="F317" i="44"/>
  <c r="E317"/>
  <c r="I316" i="73"/>
  <c r="I315"/>
  <c r="E314" i="44"/>
  <c r="I245" i="73"/>
  <c r="I244"/>
  <c r="I243"/>
  <c r="I242"/>
  <c r="F242" s="1"/>
  <c r="G242" s="1"/>
  <c r="I241"/>
  <c r="E240" i="44"/>
  <c r="I239" i="73"/>
  <c r="I238"/>
  <c r="F238" s="1"/>
  <c r="G238" s="1"/>
  <c r="I237"/>
  <c r="F237"/>
  <c r="G237" s="1"/>
  <c r="I236"/>
  <c r="F236" s="1"/>
  <c r="G236" s="1"/>
  <c r="I235"/>
  <c r="G346" i="44"/>
  <c r="G345"/>
  <c r="I276" i="73"/>
  <c r="F276" s="1"/>
  <c r="G276" s="1"/>
  <c r="I275"/>
  <c r="F275"/>
  <c r="G275" s="1"/>
  <c r="I274"/>
  <c r="F274" s="1"/>
  <c r="G274" s="1"/>
  <c r="I273"/>
  <c r="F273"/>
  <c r="G273" s="1"/>
  <c r="I272"/>
  <c r="E271" i="44"/>
  <c r="I270" i="73"/>
  <c r="I269"/>
  <c r="I268"/>
  <c r="F268" s="1"/>
  <c r="G268" s="1"/>
  <c r="I267"/>
  <c r="F267" s="1"/>
  <c r="G267" s="1"/>
  <c r="I266"/>
  <c r="I264"/>
  <c r="F264" s="1"/>
  <c r="G264" s="1"/>
  <c r="I263"/>
  <c r="I262"/>
  <c r="F262" s="1"/>
  <c r="G262" s="1"/>
  <c r="I261"/>
  <c r="I260"/>
  <c r="I259"/>
  <c r="E259" i="44"/>
  <c r="I258" i="73"/>
  <c r="I255"/>
  <c r="I254"/>
  <c r="I253"/>
  <c r="F253"/>
  <c r="I252"/>
  <c r="I251"/>
  <c r="I250"/>
  <c r="I249"/>
  <c r="I194"/>
  <c r="I193"/>
  <c r="I192"/>
  <c r="I191"/>
  <c r="F191" s="1"/>
  <c r="G191" s="1"/>
  <c r="I190"/>
  <c r="F190" s="1"/>
  <c r="F189" i="44"/>
  <c r="E189"/>
  <c r="I188" i="73"/>
  <c r="I187"/>
  <c r="F187" s="1"/>
  <c r="G187" s="1"/>
  <c r="I186"/>
  <c r="I185"/>
  <c r="I184"/>
  <c r="I183"/>
  <c r="I182"/>
  <c r="F182" s="1"/>
  <c r="I181"/>
  <c r="I180"/>
  <c r="I179"/>
  <c r="F179" s="1"/>
  <c r="E179" i="44"/>
  <c r="I178" i="73"/>
  <c r="F178" s="1"/>
  <c r="I177"/>
  <c r="E177" i="44"/>
  <c r="I174" i="73"/>
  <c r="F174" s="1"/>
  <c r="G174" s="1"/>
  <c r="I173"/>
  <c r="I172"/>
  <c r="F172" s="1"/>
  <c r="G172" s="1"/>
  <c r="I171"/>
  <c r="F171"/>
  <c r="G171" s="1"/>
  <c r="I170"/>
  <c r="E169" i="44"/>
  <c r="I168" i="73"/>
  <c r="I167"/>
  <c r="I166"/>
  <c r="F166" s="1"/>
  <c r="I164"/>
  <c r="I159"/>
  <c r="E159" i="44"/>
  <c r="G154"/>
  <c r="F153"/>
  <c r="E153"/>
  <c r="I147" i="73"/>
  <c r="E147" i="44"/>
  <c r="G144"/>
  <c r="F142"/>
  <c r="E142"/>
  <c r="G137"/>
  <c r="I136" i="73"/>
  <c r="E136" i="44"/>
  <c r="F134"/>
  <c r="I134" i="73"/>
  <c r="G133" i="44"/>
  <c r="F130"/>
  <c r="I130" i="73"/>
  <c r="F130"/>
  <c r="F129" i="44"/>
  <c r="I129" i="73"/>
  <c r="F129" s="1"/>
  <c r="F128" i="44"/>
  <c r="I128" i="73"/>
  <c r="F128"/>
  <c r="F127" i="44"/>
  <c r="F125"/>
  <c r="I125" i="73"/>
  <c r="E125" i="44"/>
  <c r="G124"/>
  <c r="G122"/>
  <c r="G121"/>
  <c r="G120"/>
  <c r="G119"/>
  <c r="F117"/>
  <c r="I117" i="73"/>
  <c r="F117"/>
  <c r="G117" s="1"/>
  <c r="F116" i="44"/>
  <c r="F114"/>
  <c r="I114" i="73"/>
  <c r="F114" s="1"/>
  <c r="F113" i="44"/>
  <c r="I113" i="73"/>
  <c r="F113" s="1"/>
  <c r="G113" s="1"/>
  <c r="F109" i="44"/>
  <c r="I109" i="73"/>
  <c r="E109" i="44"/>
  <c r="F108"/>
  <c r="I108" i="73"/>
  <c r="F108"/>
  <c r="F107" i="44"/>
  <c r="I107" i="73"/>
  <c r="F106" i="44"/>
  <c r="I106" i="73"/>
  <c r="F106" s="1"/>
  <c r="G106" s="1"/>
  <c r="F105" i="44"/>
  <c r="I105" i="73"/>
  <c r="F105" s="1"/>
  <c r="G105" s="1"/>
  <c r="F104" i="44"/>
  <c r="I104" i="73"/>
  <c r="F104" s="1"/>
  <c r="F103" s="1"/>
  <c r="G103" s="1"/>
  <c r="F103" i="44"/>
  <c r="I103" i="73"/>
  <c r="F102" i="44"/>
  <c r="I102" i="73"/>
  <c r="F102"/>
  <c r="G102" s="1"/>
  <c r="F86" i="44"/>
  <c r="E86"/>
  <c r="F85"/>
  <c r="F84"/>
  <c r="F83"/>
  <c r="F82"/>
  <c r="F81"/>
  <c r="F79"/>
  <c r="F78"/>
  <c r="E78"/>
  <c r="F77"/>
  <c r="I77" i="73"/>
  <c r="F77"/>
  <c r="G77" s="1"/>
  <c r="F76" i="44"/>
  <c r="E76"/>
  <c r="E74"/>
  <c r="E74" i="73"/>
  <c r="F73" i="44"/>
  <c r="I73" i="73"/>
  <c r="F73"/>
  <c r="G73" s="1"/>
  <c r="F72" i="44"/>
  <c r="I72" i="73"/>
  <c r="F72"/>
  <c r="G72" s="1"/>
  <c r="F71" i="44"/>
  <c r="I71" i="73"/>
  <c r="F71"/>
  <c r="G71" s="1"/>
  <c r="F70" i="44"/>
  <c r="F69"/>
  <c r="E68"/>
  <c r="F67"/>
  <c r="F66"/>
  <c r="F65"/>
  <c r="F62"/>
  <c r="F61"/>
  <c r="F60"/>
  <c r="F59"/>
  <c r="F58"/>
  <c r="I56" i="73"/>
  <c r="F56" s="1"/>
  <c r="G56" s="1"/>
  <c r="F55" i="44"/>
  <c r="F54"/>
  <c r="F53"/>
  <c r="F52"/>
  <c r="F49"/>
  <c r="F48"/>
  <c r="F47"/>
  <c r="F46"/>
  <c r="F45"/>
  <c r="I45" i="73"/>
  <c r="F45"/>
  <c r="G45" s="1"/>
  <c r="F44" i="44"/>
  <c r="I44" i="73"/>
  <c r="F44"/>
  <c r="G44" s="1"/>
  <c r="F43" i="44"/>
  <c r="I43" i="73"/>
  <c r="F43"/>
  <c r="G43" s="1"/>
  <c r="F42" i="44"/>
  <c r="I42" i="73"/>
  <c r="F42"/>
  <c r="G42" s="1"/>
  <c r="F41" i="44"/>
  <c r="I41" i="73"/>
  <c r="F41"/>
  <c r="G41" s="1"/>
  <c r="F40" i="44"/>
  <c r="F32"/>
  <c r="F31"/>
  <c r="F30"/>
  <c r="F29"/>
  <c r="F28"/>
  <c r="F27"/>
  <c r="F26"/>
  <c r="F25"/>
  <c r="F24"/>
  <c r="F19"/>
  <c r="F18"/>
  <c r="F17"/>
  <c r="F16"/>
  <c r="F15"/>
  <c r="F14"/>
  <c r="I14" i="73"/>
  <c r="F13" i="44"/>
  <c r="F12"/>
  <c r="G247" i="73"/>
  <c r="D142"/>
  <c r="AM12"/>
  <c r="AM11"/>
  <c r="AM10" s="1"/>
  <c r="AM8" s="1"/>
  <c r="AM6" s="1"/>
  <c r="AN12"/>
  <c r="AN11"/>
  <c r="AK12"/>
  <c r="AK11"/>
  <c r="AJ12"/>
  <c r="AJ11"/>
  <c r="AI12"/>
  <c r="AI11"/>
  <c r="AH12"/>
  <c r="AH11"/>
  <c r="AF12"/>
  <c r="AE12"/>
  <c r="AE11" s="1"/>
  <c r="AE10" s="1"/>
  <c r="AE8" s="1"/>
  <c r="AE6" s="1"/>
  <c r="AD12"/>
  <c r="AD11"/>
  <c r="AD10" s="1"/>
  <c r="AD8" s="1"/>
  <c r="AD6" s="1"/>
  <c r="AC12"/>
  <c r="AC11" s="1"/>
  <c r="AC10" s="1"/>
  <c r="AC8" s="1"/>
  <c r="AC6" s="1"/>
  <c r="AB12"/>
  <c r="AB11"/>
  <c r="AB10" s="1"/>
  <c r="AB8" s="1"/>
  <c r="AB6" s="1"/>
  <c r="X12"/>
  <c r="X11" s="1"/>
  <c r="X10" s="1"/>
  <c r="X8" s="1"/>
  <c r="X6" s="1"/>
  <c r="W12"/>
  <c r="W11"/>
  <c r="W10" s="1"/>
  <c r="W8" s="1"/>
  <c r="W6" s="1"/>
  <c r="V12"/>
  <c r="V11" s="1"/>
  <c r="V10" s="1"/>
  <c r="V8" s="1"/>
  <c r="V6" s="1"/>
  <c r="U12"/>
  <c r="U11"/>
  <c r="U10" s="1"/>
  <c r="U8" s="1"/>
  <c r="U6" s="1"/>
  <c r="S12"/>
  <c r="S11" s="1"/>
  <c r="S10" s="1"/>
  <c r="S8" s="1"/>
  <c r="S6" s="1"/>
  <c r="R12"/>
  <c r="R11"/>
  <c r="R10" s="1"/>
  <c r="R8" s="1"/>
  <c r="R6" s="1"/>
  <c r="Q12"/>
  <c r="Q11" s="1"/>
  <c r="Q10" s="1"/>
  <c r="Q8" s="1"/>
  <c r="Q6" s="1"/>
  <c r="P12"/>
  <c r="P11"/>
  <c r="P10" s="1"/>
  <c r="P8" s="1"/>
  <c r="P6" s="1"/>
  <c r="O12"/>
  <c r="O11" s="1"/>
  <c r="O10" s="1"/>
  <c r="O8" s="1"/>
  <c r="O6" s="1"/>
  <c r="M12"/>
  <c r="M11"/>
  <c r="M10" s="1"/>
  <c r="M8" s="1"/>
  <c r="L12"/>
  <c r="L11"/>
  <c r="L10" s="1"/>
  <c r="L8" s="1"/>
  <c r="L6" s="1"/>
  <c r="K12"/>
  <c r="K11" s="1"/>
  <c r="K10" s="1"/>
  <c r="K8" s="1"/>
  <c r="K6" s="1"/>
  <c r="J12"/>
  <c r="J11"/>
  <c r="J10" s="1"/>
  <c r="J8" s="1"/>
  <c r="J6" s="1"/>
  <c r="H12"/>
  <c r="H11" s="1"/>
  <c r="AM9"/>
  <c r="AN9"/>
  <c r="AK9"/>
  <c r="AJ9"/>
  <c r="AI9"/>
  <c r="AH9"/>
  <c r="AF9"/>
  <c r="AE9"/>
  <c r="AD9"/>
  <c r="AC9"/>
  <c r="AB9"/>
  <c r="AA9"/>
  <c r="Y9"/>
  <c r="X9"/>
  <c r="W9"/>
  <c r="V9"/>
  <c r="U9"/>
  <c r="T9"/>
  <c r="S9"/>
  <c r="R9"/>
  <c r="Q9"/>
  <c r="P9"/>
  <c r="O9"/>
  <c r="M9"/>
  <c r="L9"/>
  <c r="K9"/>
  <c r="I9"/>
  <c r="H9"/>
  <c r="E68"/>
  <c r="E109"/>
  <c r="E125"/>
  <c r="E136"/>
  <c r="E179"/>
  <c r="E240"/>
  <c r="E314"/>
  <c r="E327"/>
  <c r="E288"/>
  <c r="E294"/>
  <c r="E337"/>
  <c r="E86"/>
  <c r="E142"/>
  <c r="E147"/>
  <c r="E153"/>
  <c r="E159"/>
  <c r="E169"/>
  <c r="E177"/>
  <c r="E189"/>
  <c r="E259"/>
  <c r="E271"/>
  <c r="F287" i="44"/>
  <c r="I287" i="73"/>
  <c r="F240" i="44"/>
  <c r="E317" i="73"/>
  <c r="E323"/>
  <c r="F327" i="44"/>
  <c r="AF11" i="73"/>
  <c r="I40"/>
  <c r="F39" i="44"/>
  <c r="G12"/>
  <c r="F11"/>
  <c r="F23"/>
  <c r="I23" i="73"/>
  <c r="I58"/>
  <c r="F58" s="1"/>
  <c r="G58" s="1"/>
  <c r="F57" i="44"/>
  <c r="G26"/>
  <c r="I26" i="73"/>
  <c r="G30" i="44"/>
  <c r="I30" i="73"/>
  <c r="G49" i="44"/>
  <c r="I49" i="73"/>
  <c r="F49"/>
  <c r="G49" s="1"/>
  <c r="G85" i="44"/>
  <c r="I85" i="73"/>
  <c r="G139" i="44"/>
  <c r="I139" i="73"/>
  <c r="G151" i="44"/>
  <c r="I151" i="73"/>
  <c r="G155" i="44"/>
  <c r="I155" i="73"/>
  <c r="F155" s="1"/>
  <c r="G155" s="1"/>
  <c r="G162" i="44"/>
  <c r="I162" i="73"/>
  <c r="G18" i="44"/>
  <c r="I18" i="73"/>
  <c r="G55" i="44"/>
  <c r="I55" i="73"/>
  <c r="G60" i="44"/>
  <c r="I60" i="73"/>
  <c r="G66" i="44"/>
  <c r="I66" i="73"/>
  <c r="F66"/>
  <c r="G66" s="1"/>
  <c r="G70" i="44"/>
  <c r="I70" i="73"/>
  <c r="E76"/>
  <c r="G78" i="44"/>
  <c r="I78" i="73"/>
  <c r="F78" s="1"/>
  <c r="G15" i="44"/>
  <c r="I15" i="73"/>
  <c r="G19" i="44"/>
  <c r="I19" i="73"/>
  <c r="G27" i="44"/>
  <c r="I27" i="73"/>
  <c r="G31" i="44"/>
  <c r="I31" i="73"/>
  <c r="G46" i="44"/>
  <c r="I46" i="73"/>
  <c r="F46" s="1"/>
  <c r="G46"/>
  <c r="G52" i="44"/>
  <c r="I52" i="73"/>
  <c r="G61" i="44"/>
  <c r="I61" i="73"/>
  <c r="G67" i="44"/>
  <c r="I67" i="73"/>
  <c r="F67" s="1"/>
  <c r="G67" s="1"/>
  <c r="G76" i="44"/>
  <c r="I76" i="73"/>
  <c r="F76" s="1"/>
  <c r="G79" i="44"/>
  <c r="I79" i="73"/>
  <c r="F79" s="1"/>
  <c r="G79" s="1"/>
  <c r="I82"/>
  <c r="G82" i="44"/>
  <c r="G116"/>
  <c r="I116" i="73"/>
  <c r="G140" i="44"/>
  <c r="I140" i="73"/>
  <c r="G145" i="44"/>
  <c r="I145" i="73"/>
  <c r="F145" s="1"/>
  <c r="G145"/>
  <c r="G148" i="44"/>
  <c r="I148" i="73"/>
  <c r="F148" s="1"/>
  <c r="G148" s="1"/>
  <c r="G152" i="44"/>
  <c r="I152" i="73"/>
  <c r="G156" i="44"/>
  <c r="I156" i="73"/>
  <c r="G163" i="44"/>
  <c r="I163" i="73"/>
  <c r="G83" i="44"/>
  <c r="I83" i="73"/>
  <c r="F83" s="1"/>
  <c r="G83" s="1"/>
  <c r="G86" i="44"/>
  <c r="I86" i="73"/>
  <c r="F86" s="1"/>
  <c r="G127" i="44"/>
  <c r="I127" i="73"/>
  <c r="F127"/>
  <c r="G127" s="1"/>
  <c r="G141" i="44"/>
  <c r="I141" i="73"/>
  <c r="G146" i="44"/>
  <c r="I146" i="73"/>
  <c r="F146" s="1"/>
  <c r="G146" s="1"/>
  <c r="G149" i="44"/>
  <c r="I149" i="73"/>
  <c r="G157" i="44"/>
  <c r="I157" i="73"/>
  <c r="G160" i="44"/>
  <c r="I160" i="73"/>
  <c r="I323"/>
  <c r="I325"/>
  <c r="I341"/>
  <c r="F341" s="1"/>
  <c r="G341" s="1"/>
  <c r="G16" i="44"/>
  <c r="I16" i="73"/>
  <c r="G24" i="44"/>
  <c r="I24" i="73"/>
  <c r="F24" s="1"/>
  <c r="G24" s="1"/>
  <c r="G28" i="44"/>
  <c r="I28" i="73"/>
  <c r="G32" i="44"/>
  <c r="I32" i="73"/>
  <c r="G47" i="44"/>
  <c r="I47" i="73"/>
  <c r="G53" i="44"/>
  <c r="I53" i="73"/>
  <c r="G62" i="44"/>
  <c r="I62" i="73"/>
  <c r="G13" i="44"/>
  <c r="I13" i="73"/>
  <c r="G17" i="44"/>
  <c r="I17" i="73"/>
  <c r="G25" i="44"/>
  <c r="I25" i="73"/>
  <c r="G29" i="44"/>
  <c r="I29" i="73"/>
  <c r="G48" i="44"/>
  <c r="I48" i="73"/>
  <c r="F48" s="1"/>
  <c r="G48"/>
  <c r="G54" i="44"/>
  <c r="I54" i="73"/>
  <c r="G59" i="44"/>
  <c r="I59" i="73"/>
  <c r="G65" i="44"/>
  <c r="I65" i="73"/>
  <c r="F65" s="1"/>
  <c r="G65" s="1"/>
  <c r="G69" i="44"/>
  <c r="I69" i="73"/>
  <c r="F69" s="1"/>
  <c r="E78"/>
  <c r="G81" i="44"/>
  <c r="I81" i="73"/>
  <c r="F81" s="1"/>
  <c r="G81" s="1"/>
  <c r="I84"/>
  <c r="G84" i="44"/>
  <c r="G135"/>
  <c r="I135" i="73"/>
  <c r="G138" i="44"/>
  <c r="I138" i="73"/>
  <c r="F138" s="1"/>
  <c r="G138" s="1"/>
  <c r="G150" i="44"/>
  <c r="I150" i="73"/>
  <c r="F150"/>
  <c r="G150" s="1"/>
  <c r="G158" i="44"/>
  <c r="I158" i="73"/>
  <c r="G161" i="44"/>
  <c r="I161" i="73"/>
  <c r="G134" i="44"/>
  <c r="F132"/>
  <c r="I132" i="73"/>
  <c r="F132" s="1"/>
  <c r="G132" s="1"/>
  <c r="G117" i="44"/>
  <c r="I363" i="73"/>
  <c r="F363" s="1"/>
  <c r="G363"/>
  <c r="I347"/>
  <c r="G41" i="44"/>
  <c r="G43"/>
  <c r="G45"/>
  <c r="G42"/>
  <c r="G44"/>
  <c r="G58"/>
  <c r="G190"/>
  <c r="G315"/>
  <c r="G323" i="73"/>
  <c r="I355"/>
  <c r="I12"/>
  <c r="G178" i="44"/>
  <c r="G319"/>
  <c r="G321"/>
  <c r="G324"/>
  <c r="G326"/>
  <c r="G328"/>
  <c r="G330"/>
  <c r="G332"/>
  <c r="G336"/>
  <c r="G338"/>
  <c r="F338" i="73"/>
  <c r="G338"/>
  <c r="G340" i="44"/>
  <c r="G342"/>
  <c r="G316"/>
  <c r="G318"/>
  <c r="G320"/>
  <c r="G322"/>
  <c r="G325"/>
  <c r="G329"/>
  <c r="G331"/>
  <c r="G166"/>
  <c r="G168"/>
  <c r="G170"/>
  <c r="G172"/>
  <c r="G174"/>
  <c r="G180"/>
  <c r="G182"/>
  <c r="G184"/>
  <c r="G186"/>
  <c r="G188"/>
  <c r="G192"/>
  <c r="G194"/>
  <c r="G250"/>
  <c r="G252"/>
  <c r="G254"/>
  <c r="G258"/>
  <c r="G261"/>
  <c r="G263"/>
  <c r="G266"/>
  <c r="G268"/>
  <c r="G270"/>
  <c r="G272"/>
  <c r="G274"/>
  <c r="G241"/>
  <c r="G245"/>
  <c r="G167"/>
  <c r="G171"/>
  <c r="G173"/>
  <c r="G181"/>
  <c r="G185"/>
  <c r="G193"/>
  <c r="G251"/>
  <c r="G253"/>
  <c r="G255"/>
  <c r="G260"/>
  <c r="G262"/>
  <c r="G264"/>
  <c r="G267"/>
  <c r="G269"/>
  <c r="G273"/>
  <c r="G275"/>
  <c r="G236"/>
  <c r="G238"/>
  <c r="G242"/>
  <c r="G244"/>
  <c r="G73"/>
  <c r="F218" i="73"/>
  <c r="G218" s="1"/>
  <c r="G110" i="44"/>
  <c r="G113"/>
  <c r="G87"/>
  <c r="G89"/>
  <c r="G101"/>
  <c r="G103"/>
  <c r="G112"/>
  <c r="G114"/>
  <c r="G71"/>
  <c r="G102"/>
  <c r="G104"/>
  <c r="G106"/>
  <c r="G108"/>
  <c r="G72"/>
  <c r="G105"/>
  <c r="G107"/>
  <c r="G125"/>
  <c r="E176"/>
  <c r="I334" i="73"/>
  <c r="G136" i="44"/>
  <c r="I142" i="73"/>
  <c r="G147" i="44"/>
  <c r="I165" i="73"/>
  <c r="I169"/>
  <c r="I327"/>
  <c r="I288"/>
  <c r="I153"/>
  <c r="G179" i="44"/>
  <c r="G323"/>
  <c r="G294"/>
  <c r="I337" i="73"/>
  <c r="E8" i="44"/>
  <c r="G142"/>
  <c r="I271" i="73"/>
  <c r="I240"/>
  <c r="G153" i="44"/>
  <c r="G249"/>
  <c r="G235"/>
  <c r="G164"/>
  <c r="G177"/>
  <c r="I176" i="73"/>
  <c r="G191" i="44"/>
  <c r="G341"/>
  <c r="G183"/>
  <c r="G259"/>
  <c r="G239"/>
  <c r="G327"/>
  <c r="G339"/>
  <c r="F339" i="73"/>
  <c r="G339" s="1"/>
  <c r="G187" i="44"/>
  <c r="G298"/>
  <c r="G335"/>
  <c r="E175"/>
  <c r="E175" i="73"/>
  <c r="G276" i="44"/>
  <c r="G237"/>
  <c r="G243"/>
  <c r="G159"/>
  <c r="I189" i="73"/>
  <c r="I314"/>
  <c r="F68" i="44"/>
  <c r="G11"/>
  <c r="G14"/>
  <c r="G40"/>
  <c r="I39" i="73"/>
  <c r="G77" i="44"/>
  <c r="I317" i="73"/>
  <c r="G51"/>
  <c r="G353"/>
  <c r="G297"/>
  <c r="G354"/>
  <c r="E176"/>
  <c r="G57" i="44"/>
  <c r="I57" i="73"/>
  <c r="F57"/>
  <c r="G57" s="1"/>
  <c r="G68" i="44"/>
  <c r="I68" i="73"/>
  <c r="I373"/>
  <c r="F373" s="1"/>
  <c r="G373" s="1"/>
  <c r="G373" i="44"/>
  <c r="E6"/>
  <c r="F340" i="73"/>
  <c r="G340"/>
  <c r="F249"/>
  <c r="G249"/>
  <c r="F316"/>
  <c r="G316"/>
  <c r="F245"/>
  <c r="G245"/>
  <c r="F243"/>
  <c r="G243"/>
  <c r="F149"/>
  <c r="G149"/>
  <c r="F8" i="44"/>
  <c r="G363"/>
  <c r="F107" i="73"/>
  <c r="F347"/>
  <c r="G347" s="1"/>
  <c r="G347" i="44"/>
  <c r="F272" i="73"/>
  <c r="G272"/>
  <c r="F252"/>
  <c r="G252"/>
  <c r="F194"/>
  <c r="F184"/>
  <c r="G184" s="1"/>
  <c r="F180"/>
  <c r="G180" s="1"/>
  <c r="F168"/>
  <c r="G168" s="1"/>
  <c r="G178"/>
  <c r="F82"/>
  <c r="F151"/>
  <c r="G151" s="1"/>
  <c r="F181"/>
  <c r="G181" s="1"/>
  <c r="F244"/>
  <c r="G244" s="1"/>
  <c r="F27"/>
  <c r="G27" s="1"/>
  <c r="F140"/>
  <c r="G140" s="1"/>
  <c r="G320"/>
  <c r="F185"/>
  <c r="G185"/>
  <c r="F329"/>
  <c r="G329"/>
  <c r="G322"/>
  <c r="G321"/>
  <c r="F315"/>
  <c r="G315"/>
  <c r="F152"/>
  <c r="G152"/>
  <c r="F25"/>
  <c r="G25"/>
  <c r="F84"/>
  <c r="G253"/>
  <c r="F193"/>
  <c r="F241"/>
  <c r="G241" s="1"/>
  <c r="F342"/>
  <c r="G342" s="1"/>
  <c r="F35"/>
  <c r="G35" s="1"/>
  <c r="F250"/>
  <c r="G250" s="1"/>
  <c r="F192"/>
  <c r="G192" s="1"/>
  <c r="F186"/>
  <c r="G186" s="1"/>
  <c r="G182"/>
  <c r="F183"/>
  <c r="G183"/>
  <c r="F336"/>
  <c r="G336"/>
  <c r="F10" i="44"/>
  <c r="G10"/>
  <c r="F141" i="73"/>
  <c r="G141"/>
  <c r="AH10"/>
  <c r="AH8"/>
  <c r="AH6" s="1"/>
  <c r="G89"/>
  <c r="F33"/>
  <c r="G33"/>
  <c r="F31"/>
  <c r="G31"/>
  <c r="F163"/>
  <c r="G163"/>
  <c r="G355" i="44"/>
  <c r="F355" i="73"/>
  <c r="G355" s="1"/>
  <c r="G317" i="44"/>
  <c r="G240"/>
  <c r="G337"/>
  <c r="G169"/>
  <c r="G189"/>
  <c r="G271"/>
  <c r="G165"/>
  <c r="F335" i="73"/>
  <c r="G335" s="1"/>
  <c r="F222"/>
  <c r="G222" s="1"/>
  <c r="F160"/>
  <c r="G160" s="1"/>
  <c r="F164"/>
  <c r="G164" s="1"/>
  <c r="F162"/>
  <c r="G162" s="1"/>
  <c r="F134"/>
  <c r="G134" s="1"/>
  <c r="F29"/>
  <c r="G29" s="1"/>
  <c r="F254"/>
  <c r="G254" s="1"/>
  <c r="F258"/>
  <c r="G258" s="1"/>
  <c r="F319"/>
  <c r="G319" s="1"/>
  <c r="F325"/>
  <c r="G325" s="1"/>
  <c r="F135"/>
  <c r="G135" s="1"/>
  <c r="F215"/>
  <c r="G215" s="1"/>
  <c r="F220"/>
  <c r="G220" s="1"/>
  <c r="F217"/>
  <c r="G217" s="1"/>
  <c r="F226"/>
  <c r="G226" s="1"/>
  <c r="F224"/>
  <c r="G224" s="1"/>
  <c r="F216"/>
  <c r="G216" s="1"/>
  <c r="F219"/>
  <c r="G219" s="1"/>
  <c r="F30"/>
  <c r="G30" s="1"/>
  <c r="E10"/>
  <c r="E8" s="1"/>
  <c r="E6" s="1"/>
  <c r="G132" i="44"/>
  <c r="G109"/>
  <c r="F50" i="73"/>
  <c r="G50"/>
  <c r="AF10"/>
  <c r="G39" i="44"/>
  <c r="G88"/>
  <c r="G176"/>
  <c r="AN10" i="73"/>
  <c r="AN8" s="1"/>
  <c r="AN6" s="1"/>
  <c r="G23" i="44"/>
  <c r="G371"/>
  <c r="I371" i="73"/>
  <c r="F371"/>
  <c r="G371" s="1"/>
  <c r="G362" i="44"/>
  <c r="I362" i="73"/>
  <c r="F362"/>
  <c r="G362" s="1"/>
  <c r="AF8"/>
  <c r="AF6" s="1"/>
  <c r="F169"/>
  <c r="G169" s="1"/>
  <c r="F189"/>
  <c r="G189" s="1"/>
  <c r="F214"/>
  <c r="G214" s="1"/>
  <c r="AK10"/>
  <c r="AJ10"/>
  <c r="J9"/>
  <c r="F9" s="1"/>
  <c r="AI10"/>
  <c r="AI8" s="1"/>
  <c r="AI6" s="1"/>
  <c r="G8" i="44"/>
  <c r="AJ8" i="73"/>
  <c r="AJ6" s="1"/>
  <c r="AK8"/>
  <c r="AK6" s="1"/>
  <c r="F330"/>
  <c r="G330" s="1"/>
  <c r="F227"/>
  <c r="G227"/>
  <c r="F326"/>
  <c r="G326"/>
  <c r="F324"/>
  <c r="G324"/>
  <c r="F337"/>
  <c r="G337"/>
  <c r="F259"/>
  <c r="G259"/>
  <c r="F271"/>
  <c r="G271"/>
  <c r="F240"/>
  <c r="G240"/>
  <c r="F159"/>
  <c r="G159" s="1"/>
  <c r="F147"/>
  <c r="G147" s="1"/>
  <c r="F380" i="66"/>
  <c r="G380"/>
  <c r="AF380" i="73"/>
  <c r="F380" s="1"/>
  <c r="G380" s="1"/>
  <c r="H176" i="48"/>
  <c r="F177"/>
  <c r="F176"/>
  <c r="Q201" i="59"/>
  <c r="H201"/>
  <c r="N201"/>
  <c r="O201"/>
  <c r="L201"/>
  <c r="K201"/>
  <c r="P201"/>
  <c r="I201"/>
  <c r="F201"/>
  <c r="F202"/>
  <c r="X202" i="73"/>
  <c r="M201" i="59"/>
  <c r="J201"/>
  <c r="G202"/>
  <c r="X201" i="73"/>
  <c r="G201" i="59"/>
  <c r="M176" i="73"/>
  <c r="G176" i="48"/>
  <c r="I11" i="73"/>
  <c r="I10" s="1"/>
  <c r="I8" s="1"/>
  <c r="I6" s="1"/>
  <c r="F14"/>
  <c r="G14"/>
  <c r="G318"/>
  <c r="I352"/>
  <c r="F352" s="1"/>
  <c r="G352" s="1"/>
  <c r="G352" i="44"/>
  <c r="E6" i="79"/>
  <c r="G6"/>
  <c r="G8"/>
  <c r="E6" i="56"/>
  <c r="G6"/>
  <c r="G8"/>
  <c r="Q6" i="60"/>
  <c r="F8"/>
  <c r="E6" i="72"/>
  <c r="G8"/>
  <c r="G8" i="46"/>
  <c r="E6"/>
  <c r="E6" i="49"/>
  <c r="G8"/>
  <c r="G8" i="54"/>
  <c r="E6"/>
  <c r="G6"/>
  <c r="E6" i="61"/>
  <c r="G6"/>
  <c r="G8"/>
  <c r="E6" i="68"/>
  <c r="G6"/>
  <c r="G8"/>
  <c r="F88" i="73"/>
  <c r="G88"/>
  <c r="F125"/>
  <c r="G125"/>
  <c r="G137"/>
  <c r="F136"/>
  <c r="G136" s="1"/>
  <c r="N10"/>
  <c r="N8" s="1"/>
  <c r="N6" s="1"/>
  <c r="G328"/>
  <c r="F327"/>
  <c r="G327" s="1"/>
  <c r="G6" i="72"/>
  <c r="G6" i="46"/>
  <c r="G6" i="49"/>
  <c r="E6" i="53"/>
  <c r="G6"/>
  <c r="G8"/>
  <c r="E6" i="55"/>
  <c r="G6"/>
  <c r="G8"/>
  <c r="G8" i="58"/>
  <c r="E6"/>
  <c r="G6"/>
  <c r="E6" i="62"/>
  <c r="G6"/>
  <c r="G8"/>
  <c r="G8" i="69"/>
  <c r="E6"/>
  <c r="G6"/>
  <c r="E6" i="74"/>
  <c r="G8"/>
  <c r="H74" i="73"/>
  <c r="G74" i="74"/>
  <c r="F6"/>
  <c r="G6"/>
  <c r="F68" i="73"/>
  <c r="G68" s="1"/>
  <c r="G69"/>
  <c r="G154"/>
  <c r="F153"/>
  <c r="G153" s="1"/>
  <c r="F165"/>
  <c r="G165" s="1"/>
  <c r="G166"/>
  <c r="G197"/>
  <c r="F202"/>
  <c r="L323"/>
  <c r="G323" i="47"/>
  <c r="G177" i="48"/>
  <c r="M177" i="73"/>
  <c r="F177" s="1"/>
  <c r="G214" i="44"/>
  <c r="E334" i="73"/>
  <c r="F323" i="74"/>
  <c r="F334"/>
  <c r="H334" i="73"/>
  <c r="F334" s="1"/>
  <c r="G334" s="1"/>
  <c r="L256"/>
  <c r="F256"/>
  <c r="G256" s="1"/>
  <c r="H6" i="54"/>
  <c r="H6" i="49"/>
  <c r="H6" i="62"/>
  <c r="H6" i="45"/>
  <c r="F74" i="44"/>
  <c r="K6" i="61"/>
  <c r="F75" i="44"/>
  <c r="I75" i="73"/>
  <c r="F23" i="74"/>
  <c r="F39"/>
  <c r="M6" i="63"/>
  <c r="M6" i="57"/>
  <c r="M6" i="64"/>
  <c r="M6" i="45"/>
  <c r="N6" i="66"/>
  <c r="L6" i="46"/>
  <c r="M6" i="66"/>
  <c r="M6" i="44"/>
  <c r="N6" i="48"/>
  <c r="N6" i="59"/>
  <c r="F109" i="48"/>
  <c r="O6" i="81"/>
  <c r="O6" i="46"/>
  <c r="O6" i="44"/>
  <c r="Q6" i="64"/>
  <c r="Q6" i="49"/>
  <c r="Q6" i="52"/>
  <c r="N6" i="55"/>
  <c r="P6" i="64"/>
  <c r="R6" i="54"/>
  <c r="R6" i="52"/>
  <c r="Q6" i="50"/>
  <c r="S10" i="58"/>
  <c r="S6" i="82"/>
  <c r="S6" i="63"/>
  <c r="S6" i="56"/>
  <c r="R6" i="61"/>
  <c r="S6" i="49"/>
  <c r="S6" i="67"/>
  <c r="S6" i="81"/>
  <c r="H39" i="73"/>
  <c r="F39"/>
  <c r="G39" s="1"/>
  <c r="G39" i="74"/>
  <c r="F6" i="44"/>
  <c r="G6"/>
  <c r="I74" i="73"/>
  <c r="G74" i="44"/>
  <c r="G8" i="60"/>
  <c r="F6"/>
  <c r="G6"/>
  <c r="M109" i="73"/>
  <c r="F109" s="1"/>
  <c r="G109" s="1"/>
  <c r="G109" i="48"/>
  <c r="F6"/>
  <c r="G6"/>
  <c r="H23" i="73"/>
  <c r="H10" s="1"/>
  <c r="H8" s="1"/>
  <c r="H6" s="1"/>
  <c r="G23" i="74"/>
  <c r="H323" i="73"/>
  <c r="G323" i="74"/>
  <c r="F10"/>
  <c r="G10"/>
  <c r="F201" i="73"/>
  <c r="G201" s="1"/>
  <c r="G202"/>
  <c r="F74"/>
  <c r="G74" s="1"/>
  <c r="F23"/>
  <c r="G23"/>
  <c r="G177" l="1"/>
  <c r="F176"/>
  <c r="G176" s="1"/>
  <c r="F6"/>
  <c r="G6" s="1"/>
  <c r="M6"/>
  <c r="F317"/>
  <c r="G317" s="1"/>
  <c r="E9"/>
  <c r="F16"/>
  <c r="G16" s="1"/>
  <c r="F32"/>
  <c r="G32" s="1"/>
  <c r="F61"/>
  <c r="G61" s="1"/>
  <c r="F54"/>
  <c r="G54" s="1"/>
  <c r="F40"/>
  <c r="G40" s="1"/>
  <c r="G295"/>
  <c r="F294"/>
  <c r="G294" s="1"/>
  <c r="G179"/>
  <c r="F59"/>
  <c r="G59" s="1"/>
  <c r="F52"/>
  <c r="G52" s="1"/>
  <c r="F28"/>
  <c r="G28" s="1"/>
  <c r="F116"/>
  <c r="G116" s="1"/>
  <c r="F62"/>
  <c r="G62" s="1"/>
  <c r="F17"/>
  <c r="G17" s="1"/>
  <c r="F13"/>
  <c r="G13" s="1"/>
  <c r="F53"/>
  <c r="G53" s="1"/>
  <c r="F47"/>
  <c r="G47" s="1"/>
  <c r="F19"/>
  <c r="G19" s="1"/>
  <c r="F15"/>
  <c r="G15" s="1"/>
  <c r="F12"/>
  <c r="G345" i="65"/>
  <c r="AE345" i="73"/>
  <c r="F345" s="1"/>
  <c r="F344" s="1"/>
  <c r="G344" s="1"/>
  <c r="G12" l="1"/>
  <c r="F11"/>
  <c r="G11" l="1"/>
  <c r="F10"/>
  <c r="G10" l="1"/>
  <c r="F8"/>
  <c r="G8" s="1"/>
  <c r="G11" i="65"/>
  <c r="F11"/>
  <c r="F10"/>
  <c r="G10"/>
</calcChain>
</file>

<file path=xl/comments1.xml><?xml version="1.0" encoding="utf-8"?>
<comments xmlns="http://schemas.openxmlformats.org/spreadsheetml/2006/main">
  <authors>
    <author>New</author>
  </authors>
  <commentList>
    <comment ref="F251" authorId="0">
      <text>
        <r>
          <rPr>
            <b/>
            <sz val="9"/>
            <color indexed="81"/>
            <rFont val="Tahoma"/>
            <family val="2"/>
          </rPr>
          <t>30</t>
        </r>
      </text>
    </comment>
    <comment ref="F252" authorId="0">
      <text>
        <r>
          <rPr>
            <b/>
            <sz val="9"/>
            <color indexed="81"/>
            <rFont val="Tahoma"/>
            <family val="2"/>
          </rPr>
          <t>0</t>
        </r>
      </text>
    </comment>
    <comment ref="F254" authorId="0">
      <text>
        <r>
          <rPr>
            <b/>
            <sz val="9"/>
            <color indexed="81"/>
            <rFont val="Tahoma"/>
            <family val="2"/>
          </rPr>
          <t>30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9" authorId="0">
      <text>
        <r>
          <rPr>
            <b/>
            <sz val="9"/>
            <color indexed="81"/>
            <rFont val="Tahoma"/>
            <family val="2"/>
          </rPr>
          <t>50</t>
        </r>
      </text>
    </comment>
    <comment ref="F291" authorId="0">
      <text>
        <r>
          <rPr>
            <b/>
            <sz val="9"/>
            <color indexed="81"/>
            <rFont val="Tahoma"/>
            <family val="2"/>
          </rPr>
          <t>211</t>
        </r>
      </text>
    </comment>
    <comment ref="F292" authorId="0">
      <text>
        <r>
          <rPr>
            <b/>
            <sz val="9"/>
            <color indexed="81"/>
            <rFont val="Tahoma"/>
            <family val="2"/>
          </rPr>
          <t>8</t>
        </r>
      </text>
    </comment>
    <comment ref="F293" authorId="0">
      <text>
        <r>
          <rPr>
            <b/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New</author>
    <author>com</author>
  </authors>
  <commentList>
    <comment ref="P77" authorId="0">
      <text>
        <r>
          <rPr>
            <b/>
            <sz val="9"/>
            <color indexed="81"/>
            <rFont val="Tahoma"/>
            <family val="2"/>
          </rPr>
          <t>eo 5860</t>
        </r>
      </text>
    </comment>
    <comment ref="E105" authorId="0">
      <text>
        <r>
          <rPr>
            <b/>
            <sz val="9"/>
            <color indexed="81"/>
            <rFont val="Tahoma"/>
            <family val="2"/>
          </rPr>
          <t>รับโอนจาก สอส 65000</t>
        </r>
      </text>
    </comment>
    <comment ref="S339" authorId="1">
      <text>
        <r>
          <rPr>
            <b/>
            <sz val="9"/>
            <color indexed="81"/>
            <rFont val="Tahoma"/>
            <family val="2"/>
          </rPr>
          <t>com:</t>
        </r>
        <r>
          <rPr>
            <sz val="9"/>
            <color indexed="81"/>
            <rFont val="Tahoma"/>
            <family val="2"/>
          </rPr>
          <t xml:space="preserve">
ยกเลิกอันเดิมเบิกเกินส่งคืน</t>
        </r>
      </text>
    </comment>
  </commentList>
</comments>
</file>

<file path=xl/comments11.xml><?xml version="1.0" encoding="utf-8"?>
<comments xmlns="http://schemas.openxmlformats.org/spreadsheetml/2006/main">
  <authors>
    <author>New</author>
  </authors>
  <commentList>
    <comment ref="E329" authorId="0">
      <text>
        <r>
          <rPr>
            <b/>
            <sz val="9"/>
            <color indexed="81"/>
            <rFont val="Tahoma"/>
            <family val="2"/>
          </rPr>
          <t xml:space="preserve">รับโอนจาก สอส.
100,000 บาท
</t>
        </r>
      </text>
    </comment>
  </commentList>
</comments>
</file>

<file path=xl/comments12.xml><?xml version="1.0" encoding="utf-8"?>
<comments xmlns="http://schemas.openxmlformats.org/spreadsheetml/2006/main">
  <authors>
    <author>New</author>
  </authors>
  <commentList>
    <comment ref="E319" authorId="0">
      <text>
        <r>
          <rPr>
            <b/>
            <sz val="9"/>
            <color indexed="81"/>
            <rFont val="Tahoma"/>
            <family val="2"/>
          </rPr>
          <t>รับโอนจาก สอส.
100,000</t>
        </r>
      </text>
    </comment>
  </commentList>
</comments>
</file>

<file path=xl/comments13.xml><?xml version="1.0" encoding="utf-8"?>
<comments xmlns="http://schemas.openxmlformats.org/spreadsheetml/2006/main">
  <authors>
    <author>New</author>
  </authors>
  <commentList>
    <comment ref="J69" authorId="0">
      <text>
        <r>
          <rPr>
            <b/>
            <sz val="9"/>
            <color indexed="81"/>
            <rFont val="Tahoma"/>
            <family val="2"/>
          </rPr>
          <t>New:</t>
        </r>
        <r>
          <rPr>
            <sz val="9"/>
            <color indexed="81"/>
            <rFont val="Tahoma"/>
            <family val="2"/>
          </rPr>
          <t xml:space="preserve">
136520</t>
        </r>
      </text>
    </comment>
  </commentList>
</comments>
</file>

<file path=xl/comments14.xml><?xml version="1.0" encoding="utf-8"?>
<comments xmlns="http://schemas.openxmlformats.org/spreadsheetml/2006/main">
  <authors>
    <author>Windows User</author>
    <author>New</author>
  </authors>
  <commentList>
    <comment ref="J59" author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2300
</t>
        </r>
      </text>
    </comment>
    <comment ref="R77" authorId="1">
      <text>
        <r>
          <rPr>
            <b/>
            <sz val="9"/>
            <color indexed="81"/>
            <rFont val="Tahoma"/>
            <family val="2"/>
          </rPr>
          <t>22400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New</author>
  </authors>
  <commentList>
    <comment ref="M85" authorId="0">
      <text>
        <r>
          <rPr>
            <b/>
            <sz val="9"/>
            <color indexed="81"/>
            <rFont val="Tahoma"/>
            <family val="2"/>
          </rPr>
          <t>21,000</t>
        </r>
      </text>
    </comment>
    <comment ref="E319" authorId="0">
      <text>
        <r>
          <rPr>
            <sz val="9"/>
            <color indexed="81"/>
            <rFont val="Tahoma"/>
            <family val="2"/>
          </rPr>
          <t xml:space="preserve">รับโอนจาก สอส. 
100,000
</t>
        </r>
      </text>
    </comment>
  </commentList>
</comments>
</file>

<file path=xl/comments16.xml><?xml version="1.0" encoding="utf-8"?>
<comments xmlns="http://schemas.openxmlformats.org/spreadsheetml/2006/main">
  <authors>
    <author>New</author>
  </authors>
  <commentList>
    <comment ref="I254" authorId="0">
      <text>
        <r>
          <rPr>
            <b/>
            <sz val="9"/>
            <color indexed="81"/>
            <rFont val="Tahoma"/>
            <family val="2"/>
          </rPr>
          <t>1</t>
        </r>
      </text>
    </comment>
    <comment ref="L254" authorId="0">
      <text>
        <r>
          <rPr>
            <b/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54" authorId="0">
      <text>
        <r>
          <rPr>
            <b/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New</author>
  </authors>
  <commentList>
    <comment ref="P85" authorId="0">
      <text>
        <r>
          <rPr>
            <b/>
            <sz val="9"/>
            <color indexed="81"/>
            <rFont val="Tahoma"/>
            <family val="2"/>
          </rPr>
          <t>ใน eo เปน 0
IR=7000</t>
        </r>
      </text>
    </comment>
    <comment ref="E329" authorId="0">
      <text>
        <r>
          <rPr>
            <b/>
            <sz val="9"/>
            <color indexed="81"/>
            <rFont val="Tahoma"/>
            <family val="2"/>
          </rPr>
          <t>รับโอนจาก สอส. 
100,000</t>
        </r>
      </text>
    </comment>
  </commentList>
</comments>
</file>

<file path=xl/comments18.xml><?xml version="1.0" encoding="utf-8"?>
<comments xmlns="http://schemas.openxmlformats.org/spreadsheetml/2006/main">
  <authors>
    <author>New</author>
  </authors>
  <commentList>
    <comment ref="Q251" authorId="0">
      <text>
        <r>
          <rPr>
            <b/>
            <sz val="9"/>
            <color indexed="81"/>
            <rFont val="Tahoma"/>
            <family val="2"/>
          </rPr>
          <t>1</t>
        </r>
      </text>
    </comment>
    <comment ref="Q254" authorId="0">
      <text>
        <r>
          <rPr>
            <b/>
            <sz val="9"/>
            <color indexed="81"/>
            <rFont val="Tahoma"/>
            <family val="2"/>
          </rPr>
          <t>1</t>
        </r>
      </text>
    </comment>
  </commentList>
</comments>
</file>

<file path=xl/comments19.xml><?xml version="1.0" encoding="utf-8"?>
<comments xmlns="http://schemas.openxmlformats.org/spreadsheetml/2006/main">
  <authors>
    <author>New</author>
  </authors>
  <commentList>
    <comment ref="R58" authorId="0">
      <text>
        <r>
          <rPr>
            <b/>
            <sz val="9"/>
            <color indexed="81"/>
            <rFont val="Tahoma"/>
            <family val="2"/>
          </rPr>
          <t xml:space="preserve">18300
</t>
        </r>
      </text>
    </comment>
    <comment ref="R59" authorId="0">
      <text>
        <r>
          <rPr>
            <b/>
            <sz val="9"/>
            <color indexed="81"/>
            <rFont val="Tahoma"/>
            <family val="2"/>
          </rPr>
          <t xml:space="preserve">22800
</t>
        </r>
      </text>
    </comment>
    <comment ref="R61" authorId="0">
      <text>
        <r>
          <rPr>
            <b/>
            <sz val="9"/>
            <color indexed="81"/>
            <rFont val="Tahoma"/>
            <family val="2"/>
          </rPr>
          <t>1500</t>
        </r>
      </text>
    </comment>
    <comment ref="R66" authorId="0">
      <text>
        <r>
          <rPr>
            <b/>
            <sz val="9"/>
            <color indexed="81"/>
            <rFont val="Tahoma"/>
            <family val="2"/>
          </rPr>
          <t xml:space="preserve">17
</t>
        </r>
      </text>
    </comment>
    <comment ref="M77" authorId="0">
      <text>
        <r>
          <rPr>
            <b/>
            <sz val="9"/>
            <color indexed="81"/>
            <rFont val="Tahoma"/>
            <family val="2"/>
          </rPr>
          <t>10,000</t>
        </r>
      </text>
    </comment>
    <comment ref="Q77" authorId="0">
      <text>
        <r>
          <rPr>
            <b/>
            <sz val="9"/>
            <color indexed="81"/>
            <rFont val="Tahoma"/>
            <family val="2"/>
          </rPr>
          <t>IR=8220
eo=0</t>
        </r>
      </text>
    </comment>
    <comment ref="M83" authorId="0">
      <text>
        <r>
          <rPr>
            <b/>
            <sz val="9"/>
            <color indexed="81"/>
            <rFont val="Tahoma"/>
            <family val="2"/>
          </rPr>
          <t>3,000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85" authorId="0">
      <text>
        <r>
          <rPr>
            <b/>
            <sz val="9"/>
            <color indexed="81"/>
            <rFont val="Tahoma"/>
            <family val="2"/>
          </rPr>
          <t>3,000</t>
        </r>
      </text>
    </comment>
    <comment ref="R85" authorId="0">
      <text>
        <r>
          <rPr>
            <b/>
            <sz val="9"/>
            <color indexed="81"/>
            <rFont val="Tahoma"/>
            <family val="2"/>
          </rPr>
          <t>รายงานEo 5500
รายงานIR 5000</t>
        </r>
      </text>
    </comment>
    <comment ref="M87" authorId="0">
      <text>
        <r>
          <rPr>
            <b/>
            <sz val="9"/>
            <color indexed="81"/>
            <rFont val="Tahoma"/>
            <family val="2"/>
          </rPr>
          <t>1,000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22</t>
        </r>
      </text>
    </comment>
    <comment ref="M90" authorId="0">
      <text>
        <r>
          <rPr>
            <b/>
            <sz val="9"/>
            <color indexed="81"/>
            <rFont val="Tahoma"/>
            <family val="2"/>
          </rPr>
          <t>15,500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91" authorId="0">
      <text>
        <r>
          <rPr>
            <b/>
            <sz val="9"/>
            <color indexed="81"/>
            <rFont val="Tahoma"/>
            <family val="2"/>
          </rPr>
          <t>25</t>
        </r>
      </text>
    </comment>
    <comment ref="M92" authorId="0">
      <text>
        <r>
          <rPr>
            <b/>
            <sz val="9"/>
            <color indexed="81"/>
            <rFont val="Tahoma"/>
            <family val="2"/>
          </rPr>
          <t>12,500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93" authorId="0">
      <text>
        <r>
          <rPr>
            <b/>
            <sz val="9"/>
            <color indexed="81"/>
            <rFont val="Tahoma"/>
            <family val="2"/>
          </rPr>
          <t>1</t>
        </r>
      </text>
    </comment>
    <comment ref="M94" authorId="0">
      <text>
        <r>
          <rPr>
            <b/>
            <sz val="9"/>
            <color indexed="81"/>
            <rFont val="Tahoma"/>
            <family val="2"/>
          </rPr>
          <t>4,000</t>
        </r>
      </text>
    </comment>
    <comment ref="M97" authorId="0">
      <text>
        <r>
          <rPr>
            <b/>
            <sz val="9"/>
            <color indexed="81"/>
            <rFont val="Tahoma"/>
            <family val="2"/>
          </rPr>
          <t>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98" authorId="0">
      <text>
        <r>
          <rPr>
            <b/>
            <sz val="9"/>
            <color indexed="81"/>
            <rFont val="Tahoma"/>
            <family val="2"/>
          </rPr>
          <t>1,500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99" authorId="0">
      <text>
        <r>
          <rPr>
            <b/>
            <sz val="9"/>
            <color indexed="81"/>
            <rFont val="Tahoma"/>
            <family val="2"/>
          </rPr>
          <t>1</t>
        </r>
      </text>
    </comment>
    <comment ref="M100" authorId="0">
      <text>
        <r>
          <rPr>
            <b/>
            <sz val="9"/>
            <color indexed="81"/>
            <rFont val="Tahoma"/>
            <family val="2"/>
          </rPr>
          <t>1,000</t>
        </r>
      </text>
    </comment>
    <comment ref="R117" authorId="0">
      <text>
        <r>
          <rPr>
            <b/>
            <sz val="9"/>
            <color indexed="81"/>
            <rFont val="Tahoma"/>
            <family val="2"/>
          </rPr>
          <t>500000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29" authorId="0">
      <text>
        <r>
          <rPr>
            <b/>
            <sz val="9"/>
            <color indexed="81"/>
            <rFont val="Tahoma"/>
            <family val="2"/>
          </rPr>
          <t xml:space="preserve">รับโอนจาก สอส. 
110,000
</t>
        </r>
      </text>
    </comment>
  </commentList>
</comments>
</file>

<file path=xl/comments2.xml><?xml version="1.0" encoding="utf-8"?>
<comments xmlns="http://schemas.openxmlformats.org/spreadsheetml/2006/main">
  <authors>
    <author>Windows User</author>
    <author>New</author>
  </authors>
  <commentList>
    <comment ref="H70" authorId="0">
      <text>
        <r>
          <rPr>
            <b/>
            <sz val="9"/>
            <color indexed="81"/>
            <rFont val="Tahoma"/>
            <family val="2"/>
          </rPr>
          <t xml:space="preserve">Windows User ยังไม่คีย์ค่าไฟฟ้า
12286.06
ค่ารปภ.244800
</t>
        </r>
      </text>
    </comment>
    <comment ref="I70" author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ยังไม่คีย์ค่าไฟฟ้า 13662.19 78 ค่าโทรศัพท์ 2381.65
</t>
        </r>
      </text>
    </comment>
    <comment ref="E127" authorId="1">
      <text>
        <r>
          <rPr>
            <b/>
            <sz val="9"/>
            <color indexed="81"/>
            <rFont val="Tahoma"/>
            <family val="2"/>
          </rPr>
          <t>โอนไป 
ชัยนาท 100,000
นครราชสีมา 200,000
มหาสารคาม 100,000
หนองคาย 35,000 
ลำปาง 50,000
ราวม 485,000</t>
        </r>
      </text>
    </comment>
    <comment ref="E138" authorId="1">
      <text>
        <r>
          <rPr>
            <b/>
            <sz val="9"/>
            <color indexed="81"/>
            <rFont val="Tahoma"/>
            <family val="2"/>
          </rPr>
          <t>โอนไปนครราชสีมา 118700</t>
        </r>
      </text>
    </comment>
    <comment ref="E242" authorId="1">
      <text>
        <r>
          <rPr>
            <b/>
            <sz val="9"/>
            <color indexed="81"/>
            <rFont val="Tahoma"/>
            <family val="2"/>
          </rPr>
          <t>โอนไป เชียงราย 100000
กาณจนบุรี 242000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19" authorId="1">
      <text>
        <r>
          <rPr>
            <sz val="9"/>
            <color indexed="81"/>
            <rFont val="Tahoma"/>
            <family val="2"/>
          </rPr>
          <t xml:space="preserve">โอนไป
ศวอ.อำนาจเจริญ 18,000+113,000 บาท
ศวอ.แพร่ 100,000 บาท
ศวอ.กาฬสินธุ์ 100,000 บาท
</t>
        </r>
      </text>
    </comment>
    <comment ref="E329" authorId="1">
      <text>
        <r>
          <rPr>
            <sz val="9"/>
            <color indexed="81"/>
            <rFont val="Tahoma"/>
            <family val="2"/>
          </rPr>
          <t xml:space="preserve">โอนไป 
ศมอ. 200,000 บาท
ศวอ.นม 200,000 บาท
ศวอ.สระแก้ว 150,000 บาท
ศวอ.อุดรธานี 100,000 บาท
ศวอ.เพชรบูรณ์ 100,000 บาท
ศวอ.บุรีรัมย์ 100,000 บาท
ศวอ.สุพรรณบุรี 110,000 บาท
</t>
        </r>
      </text>
    </comment>
  </commentList>
</comments>
</file>

<file path=xl/comments20.xml><?xml version="1.0" encoding="utf-8"?>
<comments xmlns="http://schemas.openxmlformats.org/spreadsheetml/2006/main">
  <authors>
    <author>Windows User</author>
  </authors>
  <commentList>
    <comment ref="J77" author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13000</t>
        </r>
      </text>
    </comment>
  </commentList>
</comments>
</file>

<file path=xl/comments21.xml><?xml version="1.0" encoding="utf-8"?>
<comments xmlns="http://schemas.openxmlformats.org/spreadsheetml/2006/main">
  <authors>
    <author>New</author>
  </authors>
  <commentList>
    <comment ref="Q59" authorId="0">
      <text>
        <r>
          <rPr>
            <b/>
            <sz val="9"/>
            <color indexed="81"/>
            <rFont val="Tahoma"/>
            <family val="2"/>
          </rPr>
          <t>eo=12000
ir=0</t>
        </r>
      </text>
    </comment>
  </commentList>
</comments>
</file>

<file path=xl/comments22.xml><?xml version="1.0" encoding="utf-8"?>
<comments xmlns="http://schemas.openxmlformats.org/spreadsheetml/2006/main">
  <authors>
    <author>New</author>
  </authors>
  <commentList>
    <comment ref="P85" authorId="0">
      <text>
        <r>
          <rPr>
            <b/>
            <sz val="9"/>
            <color indexed="81"/>
            <rFont val="Tahoma"/>
            <family val="2"/>
          </rPr>
          <t>eo=0
IR=29800</t>
        </r>
      </text>
    </comment>
  </commentList>
</comments>
</file>

<file path=xl/comments23.xml><?xml version="1.0" encoding="utf-8"?>
<comments xmlns="http://schemas.openxmlformats.org/spreadsheetml/2006/main">
  <authors>
    <author>New</author>
  </authors>
  <commentList>
    <comment ref="Q83" authorId="0">
      <text>
        <r>
          <rPr>
            <b/>
            <sz val="9"/>
            <color indexed="81"/>
            <rFont val="Tahoma"/>
            <family val="2"/>
          </rPr>
          <t>ir=6600
eo=0</t>
        </r>
      </text>
    </comment>
  </commentList>
</comments>
</file>

<file path=xl/comments24.xml><?xml version="1.0" encoding="utf-8"?>
<comments xmlns="http://schemas.openxmlformats.org/spreadsheetml/2006/main">
  <authors>
    <author>New</author>
  </authors>
  <commentList>
    <comment ref="P63" authorId="0">
      <text>
        <r>
          <rPr>
            <b/>
            <sz val="9"/>
            <color indexed="81"/>
            <rFont val="Tahoma"/>
            <family val="2"/>
          </rPr>
          <t>IRรายงานมา1000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17" authorId="0">
      <text>
        <r>
          <rPr>
            <b/>
            <sz val="9"/>
            <color indexed="81"/>
            <rFont val="Tahoma"/>
            <family val="2"/>
          </rPr>
          <t>eo= 40000
IR=20000
แก้เปนIR=40000</t>
        </r>
      </text>
    </comment>
  </commentList>
</comments>
</file>

<file path=xl/comments3.xml><?xml version="1.0" encoding="utf-8"?>
<comments xmlns="http://schemas.openxmlformats.org/spreadsheetml/2006/main">
  <authors>
    <author>New</author>
  </authors>
  <commentList>
    <comment ref="E105" authorId="0">
      <text>
        <r>
          <rPr>
            <b/>
            <sz val="9"/>
            <color indexed="81"/>
            <rFont val="Tahoma"/>
            <family val="2"/>
          </rPr>
          <t>รับจาก สอส 55000</t>
        </r>
      </text>
    </comment>
    <comment ref="E138" authorId="0">
      <text>
        <r>
          <rPr>
            <b/>
            <sz val="9"/>
            <color indexed="81"/>
            <rFont val="Tahoma"/>
            <family val="2"/>
          </rPr>
          <t>รับโอน ม.ค. 29100 อัดเมล็ด
ก.พ. 260000 ต้นข้าว</t>
        </r>
      </text>
    </comment>
  </commentList>
</comments>
</file>

<file path=xl/comments4.xml><?xml version="1.0" encoding="utf-8"?>
<comments xmlns="http://schemas.openxmlformats.org/spreadsheetml/2006/main">
  <authors>
    <author>Windows User</author>
    <author>New</author>
  </authors>
  <commentList>
    <comment ref="I87" author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1000</t>
        </r>
      </text>
    </comment>
    <comment ref="E329" authorId="1">
      <text>
        <r>
          <rPr>
            <sz val="9"/>
            <color indexed="81"/>
            <rFont val="Tahoma"/>
            <family val="2"/>
          </rPr>
          <t xml:space="preserve">รับโอนจาก สอส.
150,000
</t>
        </r>
      </text>
    </comment>
  </commentList>
</comments>
</file>

<file path=xl/comments5.xml><?xml version="1.0" encoding="utf-8"?>
<comments xmlns="http://schemas.openxmlformats.org/spreadsheetml/2006/main">
  <authors>
    <author>New</author>
    <author>Windows User</author>
  </authors>
  <commentList>
    <comment ref="P113" authorId="0">
      <text>
        <r>
          <rPr>
            <b/>
            <sz val="9"/>
            <color indexed="81"/>
            <rFont val="Tahoma"/>
            <family val="2"/>
          </rPr>
          <t>8000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7" authorId="1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200000
</t>
        </r>
      </text>
    </comment>
    <comment ref="P117" authorId="0">
      <text>
        <r>
          <rPr>
            <b/>
            <sz val="9"/>
            <color indexed="81"/>
            <rFont val="Tahoma"/>
            <family val="2"/>
          </rPr>
          <t>150000</t>
        </r>
      </text>
    </comment>
    <comment ref="E161" authorId="0">
      <text>
        <r>
          <rPr>
            <b/>
            <sz val="9"/>
            <color indexed="81"/>
            <rFont val="Tahoma"/>
            <family val="2"/>
          </rPr>
          <t>รับโอนจาก สอส.  50,000</t>
        </r>
      </text>
    </comment>
    <comment ref="E329" authorId="0">
      <text>
        <r>
          <rPr>
            <b/>
            <sz val="9"/>
            <color indexed="81"/>
            <rFont val="Tahoma"/>
            <family val="2"/>
          </rPr>
          <t>รับโอนจาก สอส.
200,000 บาท</t>
        </r>
      </text>
    </comment>
  </commentList>
</comments>
</file>

<file path=xl/comments6.xml><?xml version="1.0" encoding="utf-8"?>
<comments xmlns="http://schemas.openxmlformats.org/spreadsheetml/2006/main">
  <authors>
    <author>New</author>
  </authors>
  <commentList>
    <comment ref="E70" authorId="0">
      <text>
        <r>
          <rPr>
            <sz val="9"/>
            <color indexed="81"/>
            <rFont val="Tahoma"/>
            <family val="2"/>
          </rPr>
          <t xml:space="preserve">โอนจากสำนัก 9700
โอนเพิ่มจากช่วยเหลือน้ำท่วม 4320+19370
</t>
        </r>
      </text>
    </comment>
    <comment ref="Q113" authorId="0">
      <text>
        <r>
          <rPr>
            <sz val="9"/>
            <color indexed="81"/>
            <rFont val="Tahoma"/>
            <family val="2"/>
          </rPr>
          <t xml:space="preserve">IR= 20000
eo=0
</t>
        </r>
      </text>
    </comment>
  </commentList>
</comments>
</file>

<file path=xl/comments7.xml><?xml version="1.0" encoding="utf-8"?>
<comments xmlns="http://schemas.openxmlformats.org/spreadsheetml/2006/main">
  <authors>
    <author>New</author>
  </authors>
  <commentList>
    <comment ref="J69" authorId="0">
      <text>
        <r>
          <rPr>
            <b/>
            <sz val="9"/>
            <color indexed="81"/>
            <rFont val="Tahoma"/>
            <family val="2"/>
          </rPr>
          <t>New:</t>
        </r>
        <r>
          <rPr>
            <sz val="9"/>
            <color indexed="81"/>
            <rFont val="Tahoma"/>
            <family val="2"/>
          </rPr>
          <t xml:space="preserve">
6955</t>
        </r>
      </text>
    </comment>
    <comment ref="M77" authorId="0">
      <text>
        <r>
          <rPr>
            <b/>
            <sz val="9"/>
            <color indexed="81"/>
            <rFont val="Tahoma"/>
            <family val="2"/>
          </rPr>
          <t>15,000</t>
        </r>
      </text>
    </comment>
    <comment ref="M79" authorId="0">
      <text>
        <r>
          <rPr>
            <b/>
            <sz val="9"/>
            <color indexed="81"/>
            <rFont val="Tahoma"/>
            <family val="2"/>
          </rPr>
          <t>1,000</t>
        </r>
      </text>
    </comment>
    <comment ref="O113" authorId="0">
      <text>
        <r>
          <rPr>
            <sz val="9"/>
            <color indexed="81"/>
            <rFont val="Tahoma"/>
            <family val="2"/>
          </rPr>
          <t xml:space="preserve">เดือน พ.ค. 5000 
</t>
        </r>
      </text>
    </comment>
    <comment ref="O117" authorId="0">
      <text>
        <r>
          <rPr>
            <b/>
            <sz val="9"/>
            <color indexed="81"/>
            <rFont val="Tahoma"/>
            <family val="2"/>
          </rPr>
          <t>เดือน พ.ค. 42,000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29" authorId="0">
      <text>
        <r>
          <rPr>
            <b/>
            <sz val="9"/>
            <color indexed="81"/>
            <rFont val="Tahoma"/>
            <family val="2"/>
          </rPr>
          <t>รับโอนจาก สอส. 100,000 บาท</t>
        </r>
      </text>
    </comment>
  </commentList>
</comments>
</file>

<file path=xl/comments8.xml><?xml version="1.0" encoding="utf-8"?>
<comments xmlns="http://schemas.openxmlformats.org/spreadsheetml/2006/main">
  <authors>
    <author>New</author>
  </authors>
  <commentList>
    <comment ref="O85" authorId="0">
      <text>
        <r>
          <rPr>
            <b/>
            <sz val="9"/>
            <color indexed="81"/>
            <rFont val="Tahoma"/>
            <family val="2"/>
          </rPr>
          <t>เดือน พ.ค. 5,000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19" authorId="0">
      <text>
        <r>
          <rPr>
            <b/>
            <sz val="9"/>
            <color indexed="81"/>
            <rFont val="Tahoma"/>
            <family val="2"/>
          </rPr>
          <t xml:space="preserve">รับโอนจาก สอส. 
18,000+113,000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New</author>
  </authors>
  <commentList>
    <comment ref="E105" authorId="0">
      <text>
        <r>
          <rPr>
            <b/>
            <sz val="9"/>
            <color indexed="81"/>
            <rFont val="Tahoma"/>
            <family val="2"/>
          </rPr>
          <t>รับโอนจาก สอส 20,000</t>
        </r>
      </text>
    </comment>
    <comment ref="E329" authorId="0">
      <text>
        <r>
          <rPr>
            <b/>
            <sz val="9"/>
            <color indexed="81"/>
            <rFont val="Tahoma"/>
            <family val="2"/>
          </rPr>
          <t xml:space="preserve">รับโอนจาก สอส. 
200,000
</t>
        </r>
      </text>
    </comment>
  </commentList>
</comments>
</file>

<file path=xl/sharedStrings.xml><?xml version="1.0" encoding="utf-8"?>
<sst xmlns="http://schemas.openxmlformats.org/spreadsheetml/2006/main" count="26497" uniqueCount="352">
  <si>
    <t>กิจกรรม/กิจกรรมย่อย/งานที่ทำ/โครงการย่อย</t>
  </si>
  <si>
    <t>หน่วย</t>
  </si>
  <si>
    <t>เป้าหมาย</t>
  </si>
  <si>
    <t>%</t>
  </si>
  <si>
    <t>รายงานผลการปฏิบัติงาน</t>
  </si>
  <si>
    <t>นับ</t>
  </si>
  <si>
    <t>รวม</t>
  </si>
  <si>
    <t>กิจกรรมหลักพัฒนาอาหารสัตว์</t>
  </si>
  <si>
    <t>ก.ก.</t>
  </si>
  <si>
    <t>ราย</t>
  </si>
  <si>
    <t xml:space="preserve">       - รูซี่</t>
  </si>
  <si>
    <t xml:space="preserve">       - กินนีสีม่วง</t>
  </si>
  <si>
    <t xml:space="preserve">       - มอมบาซา</t>
  </si>
  <si>
    <t xml:space="preserve">       - อะตราตัม</t>
  </si>
  <si>
    <t xml:space="preserve">       - พลิแคทูลั่ม</t>
  </si>
  <si>
    <t xml:space="preserve">       - ฮามาต้า</t>
  </si>
  <si>
    <t xml:space="preserve">       - ท่าพระสไตโล</t>
  </si>
  <si>
    <t xml:space="preserve">       - คาวาลเคด</t>
  </si>
  <si>
    <t xml:space="preserve">       - กระถิน</t>
  </si>
  <si>
    <t xml:space="preserve">      -  ลิสงเถา</t>
  </si>
  <si>
    <t>กระจายเมล็ดพันธุ์สู่เกษตรกร</t>
  </si>
  <si>
    <t>ผลิตกล้าพันธุ์พืชอาหารสัตว์</t>
  </si>
  <si>
    <t>ถุง</t>
  </si>
  <si>
    <t>กระจายท่อนพันธุ์/กล้าพันธุ์สู่เกษตรกร</t>
  </si>
  <si>
    <t>บาท</t>
  </si>
  <si>
    <t>- งบบุคลากร</t>
  </si>
  <si>
    <t>- งบดำเนินการ</t>
  </si>
  <si>
    <t>- งบลงทุน</t>
  </si>
  <si>
    <t>- งบอุดหนุน</t>
  </si>
  <si>
    <t>- รายจ่ายอื่น</t>
  </si>
  <si>
    <t>(1) ผลิตหญ้าแห้ง</t>
  </si>
  <si>
    <t>แห่ง</t>
  </si>
  <si>
    <t>ตัวอย่าง</t>
  </si>
  <si>
    <t>เรื่อง</t>
  </si>
  <si>
    <t>พันธุ์</t>
  </si>
  <si>
    <t>แปลง</t>
  </si>
  <si>
    <t>โครงการ</t>
  </si>
  <si>
    <t>สรุปผลการใช้จ่ายงบประมาณ</t>
  </si>
  <si>
    <t>เป้าหมายผลิตหญ้าแห้ง (รายเดือน)</t>
  </si>
  <si>
    <t>เป้าหมายผลิตหญ้าหมัก (รายเดือน)</t>
  </si>
  <si>
    <t>เป้าหมายผลิตหญ้าสด (รายเดือน)</t>
  </si>
  <si>
    <t>เป้าหมายผลิตท่อนพันธุ์ (รายเดือน)</t>
  </si>
  <si>
    <t>เป้าหมายผลิตเมล็ด (รายเดือน)</t>
  </si>
  <si>
    <t>เป้าหมายผลิตเสบียง (รายเดือน)</t>
  </si>
  <si>
    <t>เป้าหมายผลิตถั่วแห้ง (รายเดือน)</t>
  </si>
  <si>
    <t xml:space="preserve">   (1) รวบรวมอนุรักษ์พืชอาหารสัตว์พื้นเมือง</t>
  </si>
  <si>
    <t xml:space="preserve">   (2) รวบรวมเก็บรักษาพันธุ์พืชอาหารสัตว์พันธุ์ดี</t>
  </si>
  <si>
    <t>กก.</t>
  </si>
  <si>
    <t>(5) ผลิตหญ้าสด</t>
  </si>
  <si>
    <t>(1) หญ้าแห้ง</t>
  </si>
  <si>
    <t>(4) หญ้าหมัก</t>
  </si>
  <si>
    <t>(5) หญ้าสด</t>
  </si>
  <si>
    <t xml:space="preserve">       - รูซี่ (อินทรีย์)</t>
  </si>
  <si>
    <t xml:space="preserve">       - ฮามาต้า (อินทรีย์)</t>
  </si>
  <si>
    <t xml:space="preserve">       - เนเปียร์ปากช่อง 1</t>
  </si>
  <si>
    <t xml:space="preserve">       - ซิกแนลเลื้อย</t>
  </si>
  <si>
    <t xml:space="preserve">       - ถั่วลิสงเถา (กลาบราต้า)</t>
  </si>
  <si>
    <t xml:space="preserve">       - หญ้าหวายข้อ</t>
  </si>
  <si>
    <t xml:space="preserve"> สรุปผลการใช้จ่ายงบประมาณ</t>
  </si>
  <si>
    <t>ชัยนาท</t>
  </si>
  <si>
    <t>สระแก้ว</t>
  </si>
  <si>
    <t>นครราชสีมา</t>
  </si>
  <si>
    <t>ยโสธร</t>
  </si>
  <si>
    <t>บุรีรัมย์</t>
  </si>
  <si>
    <t>ขอนแก่น</t>
  </si>
  <si>
    <t>ร้อยเอ็ด</t>
  </si>
  <si>
    <t>มหาสารคาม</t>
  </si>
  <si>
    <t>อุดรธานี</t>
  </si>
  <si>
    <t>กาฬสินธุ์</t>
  </si>
  <si>
    <t>นครพนม</t>
  </si>
  <si>
    <t>สกลนคร</t>
  </si>
  <si>
    <t>หนองคาย</t>
  </si>
  <si>
    <t>เลย</t>
  </si>
  <si>
    <t>ลำปาง</t>
  </si>
  <si>
    <t>แพร่</t>
  </si>
  <si>
    <t>เพชรบูรณ์</t>
  </si>
  <si>
    <t>สุโขทัย</t>
  </si>
  <si>
    <t>พิจิตร</t>
  </si>
  <si>
    <t>เพชรบุรี</t>
  </si>
  <si>
    <t>สุพรรณบุรี</t>
  </si>
  <si>
    <t>ประจวบฯ</t>
  </si>
  <si>
    <t>สุราษฏร์ฯ</t>
  </si>
  <si>
    <t>ชุมพร</t>
  </si>
  <si>
    <t>ตรัง</t>
  </si>
  <si>
    <t>พัทลุง</t>
  </si>
  <si>
    <t>นราธิวาส</t>
  </si>
  <si>
    <t>สตูล</t>
  </si>
  <si>
    <t>ฟาร์ม</t>
  </si>
  <si>
    <t>ไร่</t>
  </si>
  <si>
    <t>ตัว</t>
  </si>
  <si>
    <t>โคลน</t>
  </si>
  <si>
    <t xml:space="preserve">สำนัก พัฒนาอาหารสัตว์  กรมปศุสัตว์  </t>
  </si>
  <si>
    <t xml:space="preserve">ตุลาคม </t>
  </si>
  <si>
    <t xml:space="preserve">พฤศจิกายน </t>
  </si>
  <si>
    <t>ธันวาคม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</si>
  <si>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</si>
  <si>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</si>
  <si>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</si>
  <si>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</si>
  <si>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</si>
  <si>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</si>
  <si>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</si>
  <si>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</si>
  <si>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</si>
  <si>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ศูนย์วิจัยและพัฒนาอาหารสัตว์ชัยนาท</t>
  </si>
  <si>
    <t>ศูนย์วิจัยและพัฒนาอาหารสัตว์นครราชสีมา</t>
  </si>
  <si>
    <t>ศูนย์วิจัยและพัฒนาอาหารสัตว์สระแก้ว</t>
  </si>
  <si>
    <t xml:space="preserve">       - มูลาโต้ 2</t>
  </si>
  <si>
    <t xml:space="preserve"> - เกษตรกรดูงานแปลงสาธิตพืชอาหารสัตว์พันธุ์ดี</t>
  </si>
  <si>
    <t>(1) จำนวนเกษตร</t>
  </si>
  <si>
    <t>(2) จำนวนตัวอย่าง</t>
  </si>
  <si>
    <t xml:space="preserve"> - อบรมให้ความรู้เกษตรกร</t>
  </si>
  <si>
    <t xml:space="preserve"> - จัดทำฟาร์มต้นแบบ</t>
  </si>
  <si>
    <t>สอส.</t>
  </si>
  <si>
    <t>ครั้ง</t>
  </si>
  <si>
    <t xml:space="preserve"> - นิเทศงาน/ติดตามงาน</t>
  </si>
  <si>
    <t xml:space="preserve">      -  ไมยรา</t>
  </si>
  <si>
    <t>(2) ผลิตหญ้าแห้ง GAP</t>
  </si>
  <si>
    <t>เป้าหมายผลิตหญ้าแห้ง GAP (รายเดือน)</t>
  </si>
  <si>
    <t>(3) ผลิตถั่วแห้ง</t>
  </si>
  <si>
    <t>(1) เกษตรกรผลิตท่อนพันธุ์จำหน่าย</t>
  </si>
  <si>
    <t>(2) ผลผลิตท่อนพันธุ์จำหน่าย</t>
  </si>
  <si>
    <t>(1) เกษตรกรผลิตเสบียงสัตว์จำหน่าย</t>
  </si>
  <si>
    <t>(2) ผลผลิตเสบียงสัตว์จำหน่าย</t>
  </si>
  <si>
    <t>(1) ภายในหน่วยงาน</t>
  </si>
  <si>
    <t>(3) ตรวจรับรองแปลงหญ้าแพงโกล่า GAP ของเกษตรกร</t>
  </si>
  <si>
    <t>(4) ส่งตัวอย่างไปตรวจสอบคุณภาพ</t>
  </si>
  <si>
    <t>(2) แปลงของเกษตรกร</t>
  </si>
  <si>
    <t>พัฒนามาตรฐานอาหารสัตว์เคี้ยวเอื้อง</t>
  </si>
  <si>
    <t xml:space="preserve"> (5) ผลิตพืชอาหารสัตว์สำหรับสัตว์ทดลอง</t>
  </si>
  <si>
    <t>กิโลกรัม</t>
  </si>
  <si>
    <t xml:space="preserve">(1) สนับสนุนวิทยากรด้านอาหารสัตว์/พืชอาหารสัตว์ อบรม/สาธิต </t>
  </si>
  <si>
    <t xml:space="preserve">(2) สนับสนุนท่อนพันธุ์/เมล็ดพันธุ์  </t>
  </si>
  <si>
    <t xml:space="preserve">(3) สนับสนุนวิทยากรติดตั้งแก๊สชีวภาพ อบรม/สาธิต </t>
  </si>
  <si>
    <t>(1) ผลิตเมล็ดชั้นพันธุ์จำหน่าย (CS) ผลิตในหน่วยงาน</t>
  </si>
  <si>
    <t>(1) สร้างฟาร์มต้นแบบแก้ไขปัญหาคุณภาพน้ำนม</t>
  </si>
  <si>
    <t>(2) สำรวจ บริการและให้คำแนะนำฟาร์มเกษตรกรจัดการด้านอาหารสัตว์</t>
  </si>
  <si>
    <t>(3) บริการวิเคราะห์คุณภาพน้ำนม</t>
  </si>
  <si>
    <t>(4) บริการวิเคราะห์คุณภาพอาหารสัตว์</t>
  </si>
  <si>
    <t xml:space="preserve"> - ส่งเสริมการปลูกพืชอาหารสัตว์</t>
  </si>
  <si>
    <t>1.กิจกรรมพัฒนาอาหารสัตว์</t>
  </si>
  <si>
    <t>1.1 กิจกรรมย่อย: ผลิตพันธุ์พืชอาหารสัตว์</t>
  </si>
  <si>
    <t>1.1.1 ผลิตเมล็ดพันธุ์พืชอาหารสัตว์</t>
  </si>
  <si>
    <t>(1)  ผลิตเมล็ดพันธุ์หลัก (FS)</t>
  </si>
  <si>
    <t>(2)  ผลิตเมล็ดชั้นพันธุ์ขยาย (RS)</t>
  </si>
  <si>
    <t>(3) ผลิตเมล็ดชั้นพันธุ์จำหน่าย (CS) ผลิตในหน่วยงาน</t>
  </si>
  <si>
    <t>ปรับปรุงสภาพเมล็ดพันธุ์</t>
  </si>
  <si>
    <t>1.1.2 ผลิตท่อนพันธุ์พืชอาหารสัตว์</t>
  </si>
  <si>
    <t>1.1.3</t>
  </si>
  <si>
    <t>1.1.4</t>
  </si>
  <si>
    <t>1.2 กิจกรรมย่อย: พัฒนาความมั่นคงด้านเสบียงสัตว์</t>
  </si>
  <si>
    <t>1.2.1 ผลิตเสบียงสัตว์</t>
  </si>
  <si>
    <t>1.2.2 แจกเสบียงสัตว์ช่วยเหลือผู้ประสบภัย</t>
  </si>
  <si>
    <t>1.2.3  คลังเสบียงสัตว์ตำบล</t>
  </si>
  <si>
    <t>1.3. กิจกรรมย่อย: พัฒนาอาชีพผลิตพันธุ์พืชอาหารสัตว์</t>
  </si>
  <si>
    <t>1.3.1 ผลิตท่อนพันธุ์จำหน่าย</t>
  </si>
  <si>
    <t>1.3.2 ผลิตเสบียงสัตว์จำหน่าย (นาหญ้า)</t>
  </si>
  <si>
    <t>1.3.3 จัดทำแปลงผลิตหญ้าแพงโกล่า GAP</t>
  </si>
  <si>
    <t>1.4 กิจกรรมย่อย : พัฒนาเทคโนโลยีอาหารสัตว์</t>
  </si>
  <si>
    <t>1.4.1 พัฒนาเทคโนโลยีอาหารสัตว์</t>
  </si>
  <si>
    <t>1.5. กิจกรรมย่อย : บริการวิเคราะห์คุณภาพอาหารสัตว์</t>
  </si>
  <si>
    <t>1.5.1  บริการตรวจวิเคราะห์คุณค่าทางโภชนะ</t>
  </si>
  <si>
    <t>1.6 กิจกรรมย่อย : โครงการศึกษาการพัฒนาการผลิตฯ พระเทพฯ</t>
  </si>
  <si>
    <t>1.6.2 คลังเสบียงสัตว์</t>
  </si>
  <si>
    <t>1.6.3 แจกเสบียงสัตว์</t>
  </si>
  <si>
    <t>1.6.4 นิสิต นักศึกษา ศึกษาดูงาน</t>
  </si>
  <si>
    <t xml:space="preserve"> (1) เมล็ดพันธุ์คัด 11 พันธุ์</t>
  </si>
  <si>
    <t>(2) ต้นหญ้าพันธุ์ดี 6 พันธุ์</t>
  </si>
  <si>
    <t>(1.1) หญ้ารูซี่</t>
  </si>
  <si>
    <t>(1.2) หญ้ากินนีสีม่วง</t>
  </si>
  <si>
    <t>(1.3) หญ้ากินนีบอมบาซา</t>
  </si>
  <si>
    <t>(1.4) หญ้าอะตราตัม</t>
  </si>
  <si>
    <t>(1.5) หญ้าพลิแคทูลัม</t>
  </si>
  <si>
    <t>(1.6) ถั่วฮามาต้า</t>
  </si>
  <si>
    <t>(1.7) ถั่วท่าพระสไตโล</t>
  </si>
  <si>
    <t>(1.8) ถั่วคาวาลเคด</t>
  </si>
  <si>
    <t>(1.9) กระถิน K636</t>
  </si>
  <si>
    <t>(1.10) หญ้าบราเคียเรียลูกผสม</t>
  </si>
  <si>
    <t>(1.11) ถั่วลิสงเถาอมาริลโล</t>
  </si>
  <si>
    <t>(1) สนับสนุนกล้าพันธุ์ถั่วลิสงเถาฟลอริเกรซให้ผู้เลี้ยงสัตว์ปีกระบบอินทรีย์</t>
  </si>
  <si>
    <t>(2) สนับสนุนท่อนพันธุ์หญ้าให้ผู้เลี้ยงโคนมระบบอินทรีย์</t>
  </si>
  <si>
    <t>(2.6) ถั่วลิสงเถาฟลอริเกรซ</t>
  </si>
  <si>
    <t>(2.5) หญ้าเนเปียร์แคระ</t>
  </si>
  <si>
    <t>(2.4) หญ้าเนเปียร์ยักษ์</t>
  </si>
  <si>
    <t>(2.3) หญ้าเนเปียร์สุราษฎร์ 1</t>
  </si>
  <si>
    <t>(2.2) หญ้าเนเปียร์ปากช่อง 1</t>
  </si>
  <si>
    <t>(2.1) หญ้าแพงโกล่า</t>
  </si>
  <si>
    <t xml:space="preserve"> -  นิเทศงาน/ติดตามงาน (สอส.)</t>
  </si>
  <si>
    <t>ศูนย์วิจัยและพัฒนาอาหารสัตว์บุรีรัมย์</t>
  </si>
  <si>
    <t>ศูนย์วิจัยและพัฒนาอาหารสัตว์ยโสธร</t>
  </si>
  <si>
    <t>ศูนย์วิจัยและพัฒนาอาหารสัตว์มหาสารคาม</t>
  </si>
  <si>
    <t>ศูนย์วิจัยและพัฒนาอาหารสัตว์ร้อยเอ็ด</t>
  </si>
  <si>
    <t>ศูนย์วิจัยและพัฒนาอาหารสัตว์อุดรธานี</t>
  </si>
  <si>
    <t>ศูนย์วิจัยและพัฒนาอาหารสัตว์นครพนม</t>
  </si>
  <si>
    <t>ศูนย์วิจัยและพัฒนาอาหารสัตว์กาฬสินธุ์</t>
  </si>
  <si>
    <t>ศูนย์วิจัยและพัฒนาอาหารสัตว์สกลนคร</t>
  </si>
  <si>
    <t>ศูนย์วิจัยและพัฒนาอาหารสัตว์หนองคาย</t>
  </si>
  <si>
    <t>ศูนย์วิจัยและพัฒนาอาหารสัตว์เลย</t>
  </si>
  <si>
    <t>ศูนย์วิจัยและพัฒนาอาหารสัตว์ลำปาง</t>
  </si>
  <si>
    <t>ศูนย์วิจัยและพัฒนาอาหารสัตว์เพชรบูรณ์</t>
  </si>
  <si>
    <t>ศูนย์วิจัยและพัฒนาอาหารสัตว์พิจิตร</t>
  </si>
  <si>
    <t>ศูนย์วิจัยและพัฒนาอาหารสัตว์เพชรบุรี</t>
  </si>
  <si>
    <t>ศูนย์วิจัยและพัฒนาอาหารสัตว์สุพรรณบุรี</t>
  </si>
  <si>
    <t>ศูนย์วิจัยและพัฒนาอาหารสัตว์ตรัง</t>
  </si>
  <si>
    <t>ศูนย์วิจัยและพัฒนาอาหารสัตว์พัทลุง</t>
  </si>
  <si>
    <t>ศูนย์วิจัยและพัฒนาอาหารสัตว์นราธิวาส</t>
  </si>
  <si>
    <t>ศูนย์วิจัยและพัฒนาอาหารสัตว์สตูล</t>
  </si>
  <si>
    <t>ศูนย์วิจัยและพัฒนาอาหารสัตว์ชุมพร</t>
  </si>
  <si>
    <t>ศูนย์วิจัยและพัฒนาอาหารสัตว์สุราษฎร์ธานี</t>
  </si>
  <si>
    <t>ศูนย์วิจัยและพัฒนาอาหารสัตว์ประจวบคีรีขันธ์</t>
  </si>
  <si>
    <t>ศูนย์วิจัยและพัฒนาอาหารสัตว์สุโขทัย</t>
  </si>
  <si>
    <t>ศูนย์วิจัยและพัฒนาอาหารสัตว์แพร่</t>
  </si>
  <si>
    <t>(2) ผลิตเมล็ดชั้นพันธุ์จำหน่าย (CS) ผลิตในเกษตรกร</t>
  </si>
  <si>
    <t xml:space="preserve">       - กินนีมอมบาซา</t>
  </si>
  <si>
    <t>(1) ส่งเสริมการปลูกพืชอาหารสัตว์เลี้ยงกระบือ</t>
  </si>
  <si>
    <t>สำนักพัฒนาอาหารสัตว์</t>
  </si>
  <si>
    <t>แผนการปฏิบัติงาน</t>
  </si>
  <si>
    <t>เป้าหมายผลิตTMR (รายเดือน)</t>
  </si>
  <si>
    <t>(6) ผลิตTMR</t>
  </si>
  <si>
    <t>ผลปฏิบัติงานรวม</t>
  </si>
  <si>
    <t>(3) ถั่วแห้ง</t>
  </si>
  <si>
    <t>1.6.1 ผลิตหญ้าแพงโกลาแห้ง</t>
  </si>
  <si>
    <t>1.7 กิจกรรมย่อย : ศูนย์การเรียนรู้การพัฒนาอาชีพการผลิตพืชอาหารสัตว์จำหน่ายในจังหวัดชายแดนใต้</t>
  </si>
  <si>
    <t>1.7.1 จำนวนศูนย์การเรียนรู้การพัฒนาอาชีพพืชอาหารสัตว์จำหน่าย</t>
  </si>
  <si>
    <t>1.7.2 จำนวนพื้นที่ปลูก</t>
  </si>
  <si>
    <t>1.8 กิจกรรม : พัฒนาเป็นศูนย์กลางการผลิตเมล็ดพันธุ์พืชอาหารสัตว์รองรับประชาคมอาเซียน (Seed Hub)</t>
  </si>
  <si>
    <t>1.8.1 จำนวนเมล็ดพันธุ์พืชอาหารสัตว์พันธุ์ดีที่ผลิตได้</t>
  </si>
  <si>
    <t>1.8.2 จำนวนตัวอย่างเมล็ดพันธุ์ที่ได้รับการตรวจสอบคุณภาพ</t>
  </si>
  <si>
    <t>(4) ผลิตพืชอาหารสัตว์หมัก</t>
  </si>
  <si>
    <t>(2) หญ้าแห้ง GAP</t>
  </si>
  <si>
    <t>(6) อาหาร TMR</t>
  </si>
  <si>
    <t xml:space="preserve"> (1) ศึกษาความต้องการโภชนะของสัตว์เคี้ยวเอื้อง</t>
  </si>
  <si>
    <t xml:space="preserve"> (2) ศึกษาคุณค่าทางโภชนะของอาหารสัตว์เขตร้อน</t>
  </si>
  <si>
    <t xml:space="preserve"> (3) พัฒนาสูตรอาหารสัตว์เคี้ยวเอื้อง</t>
  </si>
  <si>
    <t xml:space="preserve"> (4) ผลิตสัตว์เคี้ยวเอื้องเพื่อใช้ในงานทางวิทยาศาสตร์</t>
  </si>
  <si>
    <t xml:space="preserve"> (6) จัดตั้งฟาร์มต้นแบบการใช้อาหารผสมครบส่วนสำหรับสัตว์เคี้ยวเอง</t>
  </si>
  <si>
    <t xml:space="preserve"> (7) บริการวิเคราะห์คุณภาพอาหารสัตว์ และคำนวณสูตรอาหารสัตว์เคี้ยวเอื้อง</t>
  </si>
  <si>
    <t>2.กิจกรรม ความหลากหลายทางชีวภาพด้านปศุสัตว์</t>
  </si>
  <si>
    <t>2.1 กิจกรรมย่อย : ปรับปรุงพันธุ์และอนุรักษ์ความหลากหลายฯ</t>
  </si>
  <si>
    <t>2.1.1 จำนวนเชื้อพันธุ์พืชอาหารสัตว์ที่ได้รับการเก็บรักษา อนุรักษ์และฟื้นฟู</t>
  </si>
  <si>
    <t xml:space="preserve"> 2.1.2 จำนวนพืชอาหารสัตว์พันธุ์ดี</t>
  </si>
  <si>
    <t xml:space="preserve">  2.1.3 จำนวนแปลงทดสอบสาธิตพืชอาหารสัตว์พันธุ์ดี</t>
  </si>
  <si>
    <t xml:space="preserve">  2.1.4  จำนวนพันธุ์พืชอาหารสัตว์ที่คัดเลือกปรับปรุงพันธุ์ใหม่</t>
  </si>
  <si>
    <t xml:space="preserve">   2.1.5  จำนวนพันธุ์พืชอาหารสัตว์ที่เก็บรักษาในสภาพปลอดเชื้อ (เพาะเลี้ยงเนื้อเยื่อ)</t>
  </si>
  <si>
    <t xml:space="preserve"> 2.1.6  จำนวนพันธุ์ที่ได้รับการพัฒนาเครื่องหมายโมเลกุล</t>
  </si>
  <si>
    <t xml:space="preserve">  2.1.7 ติดตาม/นิเทศงาน (สอส.)</t>
  </si>
  <si>
    <t>3. กิจกรรม : ถ่ายทอดองค์ความรู้และเทคโนโลยีด้านการปศุสัตว์</t>
  </si>
  <si>
    <t xml:space="preserve">3.1. กิจกรรมย่อย หมู่บ้านหลักถ่ายทอดเทคโนโลยีอาหารสัตว์ </t>
  </si>
  <si>
    <t>3.1.1  การสนับสนุนการจัดตั้งหมู่บ้านหลักฯ (ศอ./สอ.)</t>
  </si>
  <si>
    <t>4 กิจกรรมหลัก : การพัฒนาการผลิตปศุสัตว์</t>
  </si>
  <si>
    <t>4.2 การจัดการอาหารสัตว์เพื่อแก้ไขปัญหาคุณภาพน้ำนมดิบในฟาร์มเกษตรกร (FMMU)</t>
  </si>
  <si>
    <t>6.1 กิจกรรมย่อย: โครงการส่งเสริมปลูกพืชอาหารสัตว์กระบือในเขตเศรษฐกิจปศุสัตว์</t>
  </si>
  <si>
    <t>6.2 กิจกรรมย่อย : โครงการฟาร์มต้นแบบการพัฒนาอาหาร TMR เลี้ยงโคนม</t>
  </si>
  <si>
    <t>แผนงานพื้นฐานด้านการสร้างความสามารถในการแข่งขันของประเทศ</t>
  </si>
  <si>
    <t>แผนงานบูรณาการส่งเสริมการวิจัยและนวัตกรรม</t>
  </si>
  <si>
    <t xml:space="preserve"> แผนงานบูรณาการการพัฒนาศักยภาพการผลิตภาคเกษตร</t>
  </si>
  <si>
    <t>5.กิจกรรมหลัก: ส่งเสริมการทำปศุสัตว์อินทรีย์</t>
  </si>
  <si>
    <t>6. กิจกรรมหลัก : เพิ่มประสิทธิภาพการผลิตให้กับเกษตรกรในพื้นที่ที่มีความเหมาะสม</t>
  </si>
  <si>
    <t>(2.1) หญ้าแพงโกลา</t>
  </si>
  <si>
    <t>7 .กิจกรรมหลัก : โครงการปรับโครงสร้างการผลิตปศุสัตว์</t>
  </si>
  <si>
    <t xml:space="preserve"> 7.1 กิจกรรมย่อย : โครงการปรับโครงสร้างการผลิตปศุสัตว์</t>
  </si>
  <si>
    <r>
      <t xml:space="preserve"> -  จัดตั้งฟาร์มต้นแบบเลี้ยงโค กระบือใน</t>
    </r>
    <r>
      <rPr>
        <b/>
        <u/>
        <sz val="11"/>
        <rFont val="TH SarabunPSK"/>
        <family val="2"/>
      </rPr>
      <t>เกษตรกร</t>
    </r>
    <r>
      <rPr>
        <sz val="11"/>
        <rFont val="TH SarabunPSK"/>
        <family val="2"/>
      </rPr>
      <t xml:space="preserve"> (ศอ.)</t>
    </r>
  </si>
  <si>
    <r>
      <t xml:space="preserve"> -  จัดตั้งฟาร์มต้นแบบเลี้ยงโค กระบือ ใน</t>
    </r>
    <r>
      <rPr>
        <b/>
        <u/>
        <sz val="11"/>
        <rFont val="TH SarabunPSK"/>
        <family val="2"/>
      </rPr>
      <t>หน่วยงาน</t>
    </r>
    <r>
      <rPr>
        <b/>
        <sz val="11"/>
        <rFont val="TH SarabunPSK"/>
        <family val="2"/>
      </rPr>
      <t xml:space="preserve"> </t>
    </r>
    <r>
      <rPr>
        <sz val="11"/>
        <rFont val="TH SarabunPSK"/>
        <family val="2"/>
      </rPr>
      <t>(ศอ.)</t>
    </r>
  </si>
  <si>
    <t>แผนการปฏิบัติงานปีงบประมาณ 2562</t>
  </si>
  <si>
    <t xml:space="preserve">       - อัลฟัลฟา</t>
  </si>
  <si>
    <t xml:space="preserve">       - ไมยรา</t>
  </si>
  <si>
    <t xml:space="preserve">       - กินีสีม่วง</t>
  </si>
  <si>
    <t xml:space="preserve">       - กินีสีม่วง (อินทรีย์)</t>
  </si>
  <si>
    <t xml:space="preserve">       - กินีมอมบาซา</t>
  </si>
  <si>
    <t xml:space="preserve">       - ไมยรา (อินทรีย์)</t>
  </si>
  <si>
    <t xml:space="preserve">       - ข้าวฟ่าง</t>
  </si>
  <si>
    <t xml:space="preserve">      -  อัลฟัลฟา</t>
  </si>
  <si>
    <t xml:space="preserve">      -  ข้าวฟ่าง</t>
  </si>
  <si>
    <t xml:space="preserve">      -  ข้าวโพด</t>
  </si>
  <si>
    <t xml:space="preserve">       - แพงโกลา</t>
  </si>
  <si>
    <t xml:space="preserve">       - หม่อน</t>
  </si>
  <si>
    <t>(6) ผลิตอาหารTMR</t>
  </si>
  <si>
    <t>อำนาจเจริญ</t>
  </si>
  <si>
    <t>เชียงราย</t>
  </si>
  <si>
    <t>กาญจนบุรี</t>
  </si>
  <si>
    <t>นครศรีธรรมราช</t>
  </si>
  <si>
    <t xml:space="preserve">       - หญ้าใบมันสยาม</t>
  </si>
  <si>
    <t>(3) ผลิตถั่วแห้ง (ไมยรา/ท่าพระสไตโล/อัลฟัลฟา/ฟลอริเกรซ)</t>
  </si>
  <si>
    <t>จำนวนเสบียงสัตว์ที่ช่วยเหลือผู้ประสบภัย</t>
  </si>
  <si>
    <t xml:space="preserve">   (3) รวบรวมและเก็บรักษาเมล็ดเชื้อพันธุ์พืชอาหารสัตว์พันธุ์ดี</t>
  </si>
  <si>
    <t xml:space="preserve">  2.1.6  จำนวนพันธุ์ที่ได้รับการพัฒนาเครื่องหมายโมเลกุล</t>
  </si>
  <si>
    <t xml:space="preserve"> (6) จัดตั้งฟาร์มต้นแบบการใช้อาหารผสมครบส่วนสำหรับสัตว์เคี้ยวเอื้อง</t>
  </si>
  <si>
    <t xml:space="preserve"> (8) เผยแพร่ผลงานวิจัย</t>
  </si>
  <si>
    <t>(1) ทดสอบวิชาการด้านอาหารสัตว์</t>
  </si>
  <si>
    <t>(2) พัฒนาเครื่องมือเกษตร</t>
  </si>
  <si>
    <t xml:space="preserve">  (4) ให้คำแนะนำเกษตรกรและติดตามผลการดำเนินงาน</t>
  </si>
  <si>
    <t xml:space="preserve"> 5.1 กิจกรรมย่อย : ศูนย์ต้นแบบปศุสัตว์อินทรีย์</t>
  </si>
  <si>
    <t>(3) ให้คำแนะนำเกษตรกรและติดตามผลการดำเนินงาน</t>
  </si>
  <si>
    <t>(4) สร้างศูนย์เรียนรู้พืชอาหารสัตว์อินทรีย์</t>
  </si>
  <si>
    <t>ศูนย์</t>
  </si>
  <si>
    <t xml:space="preserve"> 5.2 กิจกรรมย่อย : ศูนย์บริการอาหารสัตว์อินทรีย์ (Organic Feed Center)</t>
  </si>
  <si>
    <t xml:space="preserve">  (1) สร้างศูนย์บริการอาหารสัตว์อินทรีย์ กรมปศุสัตว์ (Organic Feed Center) จำนวน 4 แห่ง</t>
  </si>
  <si>
    <t>ศูนย์ฯ</t>
  </si>
  <si>
    <t xml:space="preserve">  (2) ผสมอาหาร TMR อาหารสำเร็จรูป สำหรับสุกร ไก่ไข่ ไก่เนื้อ ไก่พื้นเมือง</t>
  </si>
  <si>
    <t>ตัน</t>
  </si>
  <si>
    <t xml:space="preserve">  (3) สนับสนุนอาหาร TMR อาหารสำเร็จรูป ให้เกษตรกรหรือกลุ่มเกษตรกรผู้เลี้ยงปศุสัตว์อินทรีย์</t>
  </si>
  <si>
    <t>แผนงาน: บูรณาการการพัฒนาศักยภาพการผลิตภาคเกษตร โครงการ :บริหารจัดการผลิตินค้าเกษตรตามแผนที่เกษตรฯ(Agri map)</t>
  </si>
  <si>
    <t>4.3 กิจกรรมย่อย :  พัฒนาต้นแบบการเลี้ยงโค กระบือ เพื่อผลิตก๊าซชีวภาพพลังงานทดแทนอย่างยั่งยืน</t>
  </si>
  <si>
    <t>แผนงานการพัฒนาพื้นที่ระดับภาค</t>
  </si>
  <si>
    <t>1. การสร้างสมการทำนายคุณค่าทางโภชนะของหญ้าเนเปียร์หมักโดยใช้เทคนิคเนียร์อินฟราเรดสเปกโตรสโคปี (วิจัยและพัฒนา)</t>
  </si>
  <si>
    <t>2. ผลของระยะการตัดที่มีต่อผลผลิต และคุณภาพของหญ้ารูซี่ลูกผสม Br 04/2515 (วิจัยและพัฒนา)</t>
  </si>
  <si>
    <t>3. ผลการเลี้ยงไก่ไข่แบบปล่อยอิสระในแปลงพืชอาหารสัตว์ต่อสมรรถภาพการผลิตและคุณภาพไข่ (วิจัยประยุกต์)</t>
  </si>
  <si>
    <t>4.2 การทดสอบสูตรอาหารโคนมตามปฎิทินอาหารสัตว์ในฟาร์มเกษตรกร</t>
  </si>
  <si>
    <t>4. การสร้างและจัดทำปฏิทินอาหารโคนมในรอบปีเพื่อเพิ่มประสิทธิภาพการผลิตน้ำนม (วิจัยประยุกต์)</t>
  </si>
  <si>
    <t xml:space="preserve">4.1 การสำรวจชนิดและปริมาณของวัตถุดิบอาหารโคนมในรอบปี </t>
  </si>
  <si>
    <t>รายงานผลการปฏิบัติงานปีงบประมาณ 2562</t>
  </si>
  <si>
    <t>1.3.3 จัดทำแปลงผลิตหญ้าแพงโกลา GAP</t>
  </si>
  <si>
    <t>1.3.4 จัดอบรมเจ้าหน้าที่</t>
  </si>
  <si>
    <t>1. การสร้างสมการทำนายคุณค่าทางโภชนะของหญ้าเนเปียร์หมักโดยใช้เทคนิคเนียร์อินฟราเรดสเปกโตรสโคปี</t>
  </si>
  <si>
    <t xml:space="preserve">2. ผลของระยะการตัดที่มีต่อผลผลิต และคุณภาพของหญ้ารูซี่ลูกผสม Br 04/2515 </t>
  </si>
  <si>
    <t xml:space="preserve">3. ผลการเลี้ยงไก่ไข่แบบปล่อยอิสระในแปลงพืชอาหารสัตว์ต่อสมรรถภาพการผลิตและคุณภาพไข่ </t>
  </si>
  <si>
    <t xml:space="preserve">4. การสร้างและจัดทำปฏิทินอาหารโคนมในรอบปีเพื่อเพิ่มประสิทธิภาพการผลิตน้ำนม </t>
  </si>
  <si>
    <t>ศูนย์วิจัยและพัฒนาอาหารสัตว์นครศรีธรรมราช</t>
  </si>
  <si>
    <t>ศูนย์วิจัยและพัฒนาอาหารสัตว์กาญจนบุรี</t>
  </si>
  <si>
    <t>ศูนย์วิจัยและพัฒนาอาหารสัตว์เชียงราย</t>
  </si>
  <si>
    <t>ศูนย์วิจัยและพัฒนามาตรฐานอาหารสัตว์เคี้ยวเอื้อง</t>
  </si>
  <si>
    <t>ศูนย์วิจัยและพัฒนาอาหารสัตว์อำนาจเจริญ</t>
  </si>
  <si>
    <t xml:space="preserve">       - ถั่วลิสงเถา (ฟลอริเกรซ)</t>
  </si>
  <si>
    <t>จัดตั้งศูนย์บริการอาหารสัตว์กรมปศุสัตว์ (feed center)</t>
  </si>
  <si>
    <t>คัดเลือกเกษตรกรในพื้นที่</t>
  </si>
  <si>
    <t>แผนงาน: บูรณาการการพัฒนาศักยภาพการผลิตภาคเกษตร โครงการ :บริหารจัดการผลิตสินค้าเกษตรตามแผนที่เกษตรฯ(Agri map)</t>
  </si>
  <si>
    <t>8. กิจกรรม : วิจัยและพัฒนาการปศุสัตว์</t>
  </si>
  <si>
    <t>8.1 กิจกรรมย่อย : วิจัยและนวัตกรรม</t>
  </si>
  <si>
    <t>9. กิจกรรมหลัก: โครงการเพิ่มศักยภาพการผลิตโคเนื้อและโคนมคุณภาพสูง</t>
  </si>
  <si>
    <t>10. กิจกรรมหลัก : ส่งเสริมเกษตรปลอดภัยภาคเหนือ</t>
  </si>
  <si>
    <t>11. โครงการ: ส่งเสริมการเกษตรให้มีการใช้เทคโนโลยีและนวัตกรรมในการผลิคและผลิตและบริหารจัดการฟาร์มอย่างมีระบบ กิจกรรมหลัก: เพิ่มมูลค่าปศุสัตว์</t>
  </si>
  <si>
    <t>12. โครงการ: ส่งเสริมการเลี้ยงปศุสัตว์ กิจกรรมหลัก: ส่งเสริมพัฒนาศักยภาพด้านการเกษตรสามเหลี่ยมมั่นคง มั่งคั่ง ยั่งยืน</t>
  </si>
  <si>
    <t>8. กิจกรรมหลัก : วิจัยและนวัตกรรม</t>
  </si>
  <si>
    <t xml:space="preserve">11. กิจกรรมหลัก: ส่งเสริมการเกษตรให้มีการใช้เทคโนโลยีและนวัตกรรมในการผลิคและผลิตและบริหารจัดการฟาร์มอย่างมีระบบ </t>
  </si>
  <si>
    <t>-</t>
  </si>
  <si>
    <t>11. โครงการ: ส่งเสริมการเกษตรให้มีการใช้เทคโนโลยีและนวัตกรรมในการผลิตและผลิตและบริหารจัดการฟาร์มอย่างมีระบบ กิจกรรมหลัก: เพิ่มมูลค่าปศุสัตว์</t>
  </si>
  <si>
    <t>8,00</t>
  </si>
  <si>
    <t xml:space="preserve"> -</t>
  </si>
  <si>
    <t xml:space="preserve">  -</t>
  </si>
  <si>
    <t xml:space="preserve">  </t>
  </si>
  <si>
    <t xml:space="preserve"> </t>
  </si>
  <si>
    <t>กิจกรรมหลักพัฒนาอาหารสัตว์ ข้อมูลตั้งแต่เดือน ตุลาคม 2561- กันยายน 2562</t>
  </si>
  <si>
    <t>62,60</t>
  </si>
  <si>
    <t xml:space="preserve"> -  จัดตั้งฟาร์มต้นแบบเลี้ยงโค กระบือในเกษตรกร (ศอ.)</t>
  </si>
  <si>
    <t xml:space="preserve"> -  จัดตั้งฟาร์มต้นแบบเลี้ยงโค กระบือ ในหน่วยงาน (ศอ.)</t>
  </si>
  <si>
    <t>ผลการปฏิบัติงานปีงบประมาณ 2562</t>
  </si>
  <si>
    <t>ผลการปฏิบัติงาน</t>
  </si>
  <si>
    <t>ผลปฏิบัติงาน</t>
  </si>
  <si>
    <t>2.1.5  จำนวนพันธุ์พืชอาหารสัตว์ที่เก็บรักษาในสภาพปลอดเชื้อ (เพาะเลี้ยงเนื้อเยื่อ)</t>
  </si>
  <si>
    <t>2.1.4  จำนวนพันธุ์พืชอาหารสัตว์ที่คัดเลือกปรับปรุงพันธุ์ใหม่</t>
  </si>
  <si>
    <t>2.1.6  จำนวนพันธุ์ที่ได้รับการพัฒนาเครื่องหมายโมเลกุล</t>
  </si>
  <si>
    <t>2.1.7 ติดตาม/นิเทศงาน (สอส.)</t>
  </si>
</sst>
</file>

<file path=xl/styles.xml><?xml version="1.0" encoding="utf-8"?>
<styleSheet xmlns="http://schemas.openxmlformats.org/spreadsheetml/2006/main">
  <numFmts count="7">
    <numFmt numFmtId="41" formatCode="_-* #,##0_-;\-* #,##0_-;_-* &quot;-&quot;_-;_-@_-"/>
    <numFmt numFmtId="43" formatCode="_-* #,##0.00_-;\-* #,##0.00_-;_-* &quot;-&quot;??_-;_-@_-"/>
    <numFmt numFmtId="187" formatCode="_-* #,##0_-;\-* #,##0_-;_-* &quot;-&quot;??_-;_-@_-"/>
    <numFmt numFmtId="188" formatCode="_-* #,##0.0_-;\-* #,##0.0_-;_-* &quot;-&quot;??_-;_-@_-"/>
    <numFmt numFmtId="189" formatCode="0.0"/>
    <numFmt numFmtId="190" formatCode="#,##0.0"/>
    <numFmt numFmtId="191" formatCode="_-* #,##0.0_-;\-* #,##0.0_-;_-* &quot;-&quot;_-;_-@_-"/>
  </numFmts>
  <fonts count="94">
    <font>
      <sz val="14"/>
      <name val="Cordia New"/>
      <family val="2"/>
    </font>
    <font>
      <sz val="14"/>
      <name val="Cordia New"/>
      <family val="2"/>
    </font>
    <font>
      <sz val="12"/>
      <name val="TH SarabunPSK"/>
      <family val="2"/>
    </font>
    <font>
      <b/>
      <sz val="12"/>
      <name val="TH SarabunPSK"/>
      <family val="2"/>
    </font>
    <font>
      <b/>
      <sz val="13"/>
      <name val="TH SarabunPSK"/>
      <family val="2"/>
    </font>
    <font>
      <sz val="13"/>
      <name val="TH SarabunPSK"/>
      <family val="2"/>
    </font>
    <font>
      <sz val="10"/>
      <name val="Arial"/>
      <family val="2"/>
    </font>
    <font>
      <b/>
      <sz val="12"/>
      <color indexed="12"/>
      <name val="TH SarabunPSK"/>
      <family val="2"/>
    </font>
    <font>
      <b/>
      <u/>
      <sz val="12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Tahoma"/>
      <family val="2"/>
      <charset val="222"/>
    </font>
    <font>
      <sz val="14"/>
      <name val="AngsanaUPC"/>
      <family val="1"/>
      <charset val="222"/>
    </font>
    <font>
      <sz val="11"/>
      <color indexed="20"/>
      <name val="Calibri"/>
      <family val="2"/>
    </font>
    <font>
      <sz val="11"/>
      <color indexed="20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Tahoma"/>
      <family val="2"/>
      <charset val="22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Tahoma"/>
      <family val="2"/>
      <charset val="222"/>
    </font>
    <font>
      <sz val="14"/>
      <name val="Angsana New"/>
      <family val="1"/>
    </font>
    <font>
      <sz val="11"/>
      <color indexed="52"/>
      <name val="Calibri"/>
      <family val="2"/>
    </font>
    <font>
      <sz val="11"/>
      <color indexed="52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Tahoma"/>
      <family val="2"/>
      <charset val="22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1"/>
      <color indexed="63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8"/>
      <color indexed="56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Tahoma"/>
      <family val="2"/>
      <charset val="222"/>
    </font>
    <font>
      <sz val="12"/>
      <name val="นูลมรผ"/>
      <charset val="129"/>
    </font>
    <font>
      <sz val="12"/>
      <name val="นูลมรผ"/>
    </font>
    <font>
      <sz val="12"/>
      <name val="Cordia New"/>
      <family val="2"/>
    </font>
    <font>
      <b/>
      <sz val="11"/>
      <name val="TH SarabunPSK"/>
      <family val="2"/>
    </font>
    <font>
      <sz val="11"/>
      <name val="TH SarabunPSK"/>
      <family val="2"/>
    </font>
    <font>
      <sz val="12"/>
      <color indexed="10"/>
      <name val="TH SarabunPSK"/>
      <family val="2"/>
    </font>
    <font>
      <b/>
      <u/>
      <sz val="11"/>
      <name val="TH SarabunPSK"/>
      <family val="2"/>
    </font>
    <font>
      <b/>
      <sz val="11"/>
      <name val="TH SarabunPSK"/>
      <family val="2"/>
    </font>
    <font>
      <b/>
      <sz val="11"/>
      <color indexed="12"/>
      <name val="TH SarabunPSK"/>
      <family val="2"/>
    </font>
    <font>
      <sz val="11"/>
      <name val="TH SarabunPSK"/>
      <family val="2"/>
    </font>
    <font>
      <sz val="11"/>
      <name val="Cordia New"/>
      <family val="2"/>
    </font>
    <font>
      <b/>
      <u/>
      <sz val="11"/>
      <name val="TH SarabunPSK"/>
      <family val="2"/>
    </font>
    <font>
      <b/>
      <sz val="11"/>
      <color indexed="8"/>
      <name val="TH SarabunPSK"/>
      <family val="2"/>
    </font>
    <font>
      <sz val="11"/>
      <color indexed="8"/>
      <name val="TH SarabunPSK"/>
      <family val="2"/>
    </font>
    <font>
      <sz val="12"/>
      <name val="TH SarabunPSK"/>
      <family val="2"/>
      <charset val="222"/>
    </font>
    <font>
      <sz val="13"/>
      <name val="TH SarabunPSK"/>
      <family val="2"/>
      <charset val="222"/>
    </font>
    <font>
      <sz val="12"/>
      <name val="Cordia New"/>
      <family val="2"/>
      <charset val="222"/>
    </font>
    <font>
      <sz val="10"/>
      <name val="TH SarabunPSK"/>
      <family val="2"/>
    </font>
    <font>
      <b/>
      <sz val="12"/>
      <name val="Cordia New"/>
      <family val="2"/>
    </font>
    <font>
      <sz val="14"/>
      <name val="TH SarabunPSK"/>
      <family val="2"/>
    </font>
    <font>
      <sz val="16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TH SarabunPSK"/>
      <family val="2"/>
    </font>
    <font>
      <i/>
      <sz val="11"/>
      <name val="TH SarabunPSK"/>
      <family val="2"/>
    </font>
    <font>
      <sz val="13.7"/>
      <name val="TH SarabunPSK"/>
      <family val="2"/>
    </font>
    <font>
      <b/>
      <u val="singleAccounting"/>
      <sz val="10"/>
      <name val="TH SarabunPSK"/>
      <family val="2"/>
    </font>
    <font>
      <b/>
      <sz val="14"/>
      <name val="Cordia New"/>
      <family val="2"/>
    </font>
    <font>
      <sz val="11"/>
      <color theme="1"/>
      <name val="Tahoma"/>
      <family val="2"/>
      <charset val="222"/>
      <scheme val="minor"/>
    </font>
    <font>
      <b/>
      <sz val="12"/>
      <color rgb="FFFF0000"/>
      <name val="TH SarabunPSK"/>
      <family val="2"/>
    </font>
    <font>
      <sz val="12"/>
      <color theme="1"/>
      <name val="TH SarabunPSK"/>
      <family val="2"/>
    </font>
    <font>
      <b/>
      <sz val="13"/>
      <color theme="1"/>
      <name val="TH SarabunPSK"/>
      <family val="2"/>
    </font>
    <font>
      <sz val="11"/>
      <color rgb="FFFF0000"/>
      <name val="TH SarabunPSK"/>
      <family val="2"/>
    </font>
    <font>
      <sz val="12"/>
      <color rgb="FFFF0000"/>
      <name val="TH SarabunPSK"/>
      <family val="2"/>
    </font>
    <font>
      <sz val="14"/>
      <color rgb="FFFF0000"/>
      <name val="TH SarabunPSK"/>
      <family val="2"/>
    </font>
    <font>
      <sz val="13"/>
      <color theme="1"/>
      <name val="TH SarabunPSK"/>
      <family val="2"/>
    </font>
    <font>
      <sz val="12"/>
      <color rgb="FFFF0000"/>
      <name val="Cordia New"/>
      <family val="2"/>
    </font>
    <font>
      <b/>
      <sz val="10"/>
      <color rgb="FFFF0000"/>
      <name val="TH SarabunPSK"/>
      <family val="2"/>
    </font>
    <font>
      <b/>
      <sz val="10"/>
      <color rgb="FFC00000"/>
      <name val="TH SarabunPSK"/>
      <family val="2"/>
    </font>
    <font>
      <sz val="10"/>
      <color rgb="FFC00000"/>
      <name val="Cordia New"/>
      <family val="2"/>
    </font>
    <font>
      <sz val="10"/>
      <color rgb="FFC00000"/>
      <name val="TH SarabunPSK"/>
      <family val="2"/>
    </font>
    <font>
      <b/>
      <sz val="12"/>
      <color rgb="FFC00000"/>
      <name val="TH SarabunPSK"/>
      <family val="2"/>
    </font>
    <font>
      <sz val="10"/>
      <color rgb="FFFF0000"/>
      <name val="TH SarabunPSK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B2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EDE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B8FCFA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rgb="FFCCFFFF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rgb="FFCCFFFF"/>
      </right>
      <top style="hair">
        <color indexed="64"/>
      </top>
      <bottom style="hair">
        <color indexed="64"/>
      </bottom>
      <diagonal/>
    </border>
  </borders>
  <cellStyleXfs count="178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9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9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9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9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9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9" fillId="10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9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9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9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9" fillId="10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9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2" fillId="16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2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2" fillId="13" borderId="0" applyNumberFormat="0" applyBorder="0" applyAlignment="0" applyProtection="0"/>
    <xf numFmtId="0" fontId="11" fillId="18" borderId="0" applyNumberFormat="0" applyBorder="0" applyAlignment="0" applyProtection="0"/>
    <xf numFmtId="0" fontId="11" fillId="11" borderId="0" applyNumberFormat="0" applyBorder="0" applyAlignment="0" applyProtection="0"/>
    <xf numFmtId="0" fontId="12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2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5" borderId="0" applyNumberFormat="0" applyBorder="0" applyAlignment="0" applyProtection="0"/>
    <xf numFmtId="0" fontId="12" fillId="19" borderId="0" applyNumberFormat="0" applyBorder="0" applyAlignment="0" applyProtection="0"/>
    <xf numFmtId="9" fontId="13" fillId="0" borderId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2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2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2" fillId="22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2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2" fillId="17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2" fillId="2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11" borderId="1" applyNumberFormat="0" applyAlignment="0" applyProtection="0"/>
    <xf numFmtId="0" fontId="16" fillId="3" borderId="1" applyNumberFormat="0" applyAlignment="0" applyProtection="0"/>
    <xf numFmtId="0" fontId="17" fillId="11" borderId="1" applyNumberFormat="0" applyAlignment="0" applyProtection="0"/>
    <xf numFmtId="0" fontId="18" fillId="25" borderId="2" applyNumberFormat="0" applyAlignment="0" applyProtection="0"/>
    <xf numFmtId="0" fontId="18" fillId="25" borderId="2" applyNumberFormat="0" applyAlignment="0" applyProtection="0"/>
    <xf numFmtId="0" fontId="19" fillId="25" borderId="2" applyNumberFormat="0" applyAlignment="0" applyProtection="0"/>
    <xf numFmtId="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3" fillId="6" borderId="0" applyNumberFormat="0" applyBorder="0" applyAlignment="0" applyProtection="0"/>
    <xf numFmtId="0" fontId="24" fillId="0" borderId="3" applyNumberFormat="0" applyAlignment="0" applyProtection="0">
      <alignment horizontal="left" vertical="center"/>
    </xf>
    <xf numFmtId="0" fontId="24" fillId="0" borderId="4">
      <alignment horizontal="left" vertical="center"/>
    </xf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7" fillId="0" borderId="5" applyNumberFormat="0" applyFill="0" applyAlignment="0" applyProtection="0"/>
    <xf numFmtId="0" fontId="28" fillId="0" borderId="7" applyNumberFormat="0" applyFill="0" applyAlignment="0" applyProtection="0"/>
    <xf numFmtId="0" fontId="29" fillId="0" borderId="7" applyNumberFormat="0" applyFill="0" applyAlignment="0" applyProtection="0"/>
    <xf numFmtId="0" fontId="30" fillId="0" borderId="7" applyNumberFormat="0" applyFill="0" applyAlignment="0" applyProtection="0"/>
    <xf numFmtId="0" fontId="31" fillId="0" borderId="8" applyNumberFormat="0" applyFill="0" applyAlignment="0" applyProtection="0"/>
    <xf numFmtId="0" fontId="32" fillId="0" borderId="9" applyNumberFormat="0" applyFill="0" applyAlignment="0" applyProtection="0"/>
    <xf numFmtId="0" fontId="33" fillId="0" borderId="8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5" borderId="1" applyNumberFormat="0" applyAlignment="0" applyProtection="0"/>
    <xf numFmtId="0" fontId="34" fillId="5" borderId="1" applyNumberFormat="0" applyAlignment="0" applyProtection="0"/>
    <xf numFmtId="0" fontId="35" fillId="5" borderId="1" applyNumberFormat="0" applyAlignment="0" applyProtection="0"/>
    <xf numFmtId="0" fontId="36" fillId="0" borderId="0"/>
    <xf numFmtId="0" fontId="37" fillId="0" borderId="10" applyNumberFormat="0" applyFill="0" applyAlignment="0" applyProtection="0"/>
    <xf numFmtId="0" fontId="37" fillId="0" borderId="10" applyNumberFormat="0" applyFill="0" applyAlignment="0" applyProtection="0"/>
    <xf numFmtId="0" fontId="38" fillId="0" borderId="10" applyNumberFormat="0" applyFill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40" fillId="14" borderId="0" applyNumberFormat="0" applyBorder="0" applyAlignment="0" applyProtection="0"/>
    <xf numFmtId="37" fontId="41" fillId="0" borderId="0"/>
    <xf numFmtId="0" fontId="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0" fillId="7" borderId="11" applyNumberFormat="0" applyFont="0" applyAlignment="0" applyProtection="0"/>
    <xf numFmtId="0" fontId="1" fillId="7" borderId="11" applyNumberFormat="0" applyFont="0" applyAlignment="0" applyProtection="0"/>
    <xf numFmtId="0" fontId="42" fillId="11" borderId="12" applyNumberFormat="0" applyAlignment="0" applyProtection="0"/>
    <xf numFmtId="0" fontId="42" fillId="3" borderId="12" applyNumberFormat="0" applyAlignment="0" applyProtection="0"/>
    <xf numFmtId="0" fontId="43" fillId="11" borderId="12" applyNumberFormat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3" applyNumberFormat="0" applyFill="0" applyAlignment="0" applyProtection="0"/>
    <xf numFmtId="0" fontId="47" fillId="0" borderId="14" applyNumberFormat="0" applyFill="0" applyAlignment="0" applyProtection="0"/>
    <xf numFmtId="0" fontId="48" fillId="0" borderId="13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6" fillId="0" borderId="0"/>
    <xf numFmtId="0" fontId="9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1" fillId="0" borderId="0"/>
  </cellStyleXfs>
  <cellXfs count="2285">
    <xf numFmtId="0" fontId="0" fillId="0" borderId="0" xfId="0"/>
    <xf numFmtId="0" fontId="3" fillId="0" borderId="15" xfId="0" applyFont="1" applyFill="1" applyBorder="1" applyAlignment="1" applyProtection="1">
      <alignment horizontal="center" vertical="center"/>
    </xf>
    <xf numFmtId="0" fontId="2" fillId="29" borderId="16" xfId="0" applyFont="1" applyFill="1" applyBorder="1" applyAlignment="1" applyProtection="1">
      <alignment horizontal="right" vertical="center"/>
    </xf>
    <xf numFmtId="0" fontId="2" fillId="29" borderId="17" xfId="0" applyFont="1" applyFill="1" applyBorder="1" applyAlignment="1" applyProtection="1">
      <alignment horizontal="right" vertical="center"/>
    </xf>
    <xf numFmtId="41" fontId="4" fillId="26" borderId="18" xfId="0" applyNumberFormat="1" applyFont="1" applyFill="1" applyBorder="1" applyAlignment="1" applyProtection="1">
      <alignment vertical="center"/>
    </xf>
    <xf numFmtId="49" fontId="2" fillId="29" borderId="17" xfId="0" applyNumberFormat="1" applyFont="1" applyFill="1" applyBorder="1" applyAlignment="1" applyProtection="1">
      <alignment horizontal="right" vertical="center"/>
    </xf>
    <xf numFmtId="41" fontId="5" fillId="30" borderId="18" xfId="0" applyNumberFormat="1" applyFont="1" applyFill="1" applyBorder="1" applyAlignment="1" applyProtection="1">
      <alignment vertical="center"/>
      <protection locked="0"/>
    </xf>
    <xf numFmtId="0" fontId="2" fillId="0" borderId="16" xfId="0" applyFont="1" applyFill="1" applyBorder="1" applyAlignment="1">
      <alignment vertical="center"/>
    </xf>
    <xf numFmtId="3" fontId="2" fillId="0" borderId="19" xfId="83" applyNumberFormat="1" applyFont="1" applyFill="1" applyBorder="1" applyAlignment="1">
      <alignment horizontal="right"/>
    </xf>
    <xf numFmtId="3" fontId="3" fillId="0" borderId="20" xfId="0" applyNumberFormat="1" applyFont="1" applyFill="1" applyBorder="1" applyAlignment="1" applyProtection="1">
      <alignment horizontal="center" vertical="center"/>
    </xf>
    <xf numFmtId="3" fontId="3" fillId="0" borderId="21" xfId="0" applyNumberFormat="1" applyFont="1" applyFill="1" applyBorder="1" applyAlignment="1" applyProtection="1">
      <alignment horizontal="center" vertical="center"/>
    </xf>
    <xf numFmtId="0" fontId="3" fillId="0" borderId="22" xfId="0" applyFont="1" applyFill="1" applyBorder="1" applyAlignment="1" applyProtection="1">
      <alignment horizontal="center" vertical="center"/>
    </xf>
    <xf numFmtId="0" fontId="53" fillId="0" borderId="0" xfId="0" applyFont="1"/>
    <xf numFmtId="0" fontId="3" fillId="0" borderId="0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0" fontId="3" fillId="30" borderId="23" xfId="83" applyFont="1" applyFill="1" applyBorder="1" applyAlignment="1" applyProtection="1">
      <alignment horizontal="center" vertical="top"/>
    </xf>
    <xf numFmtId="0" fontId="3" fillId="30" borderId="19" xfId="83" applyFont="1" applyFill="1" applyBorder="1" applyAlignment="1" applyProtection="1">
      <alignment horizontal="left" vertical="top"/>
    </xf>
    <xf numFmtId="0" fontId="3" fillId="30" borderId="17" xfId="83" applyFont="1" applyFill="1" applyBorder="1" applyAlignment="1" applyProtection="1">
      <alignment horizontal="left" vertical="top"/>
    </xf>
    <xf numFmtId="0" fontId="53" fillId="30" borderId="0" xfId="0" applyFont="1" applyFill="1"/>
    <xf numFmtId="0" fontId="3" fillId="30" borderId="19" xfId="83" applyFont="1" applyFill="1" applyBorder="1" applyAlignment="1" applyProtection="1">
      <alignment horizontal="center" vertical="top"/>
    </xf>
    <xf numFmtId="3" fontId="3" fillId="30" borderId="18" xfId="83" applyNumberFormat="1" applyFont="1" applyFill="1" applyBorder="1" applyAlignment="1" applyProtection="1">
      <alignment horizontal="right" vertical="top"/>
    </xf>
    <xf numFmtId="4" fontId="3" fillId="30" borderId="18" xfId="83" applyNumberFormat="1" applyFont="1" applyFill="1" applyBorder="1" applyAlignment="1" applyProtection="1">
      <alignment horizontal="right" vertical="top"/>
    </xf>
    <xf numFmtId="4" fontId="3" fillId="26" borderId="18" xfId="83" applyNumberFormat="1" applyFont="1" applyFill="1" applyBorder="1" applyAlignment="1" applyProtection="1">
      <alignment horizontal="right" vertical="center"/>
    </xf>
    <xf numFmtId="0" fontId="3" fillId="26" borderId="19" xfId="0" applyFont="1" applyFill="1" applyBorder="1" applyAlignment="1" applyProtection="1">
      <alignment horizontal="left" vertical="center"/>
    </xf>
    <xf numFmtId="0" fontId="3" fillId="26" borderId="16" xfId="0" applyFont="1" applyFill="1" applyBorder="1" applyAlignment="1" applyProtection="1">
      <alignment horizontal="left" vertical="center"/>
    </xf>
    <xf numFmtId="0" fontId="3" fillId="26" borderId="18" xfId="0" applyFont="1" applyFill="1" applyBorder="1" applyAlignment="1" applyProtection="1">
      <alignment vertical="center"/>
    </xf>
    <xf numFmtId="0" fontId="3" fillId="26" borderId="18" xfId="0" applyFont="1" applyFill="1" applyBorder="1" applyAlignment="1" applyProtection="1">
      <alignment horizontal="center" vertical="center"/>
    </xf>
    <xf numFmtId="3" fontId="3" fillId="26" borderId="18" xfId="83" applyNumberFormat="1" applyFont="1" applyFill="1" applyBorder="1" applyAlignment="1" applyProtection="1">
      <alignment horizontal="right" vertical="center"/>
    </xf>
    <xf numFmtId="4" fontId="3" fillId="30" borderId="18" xfId="83" applyNumberFormat="1" applyFont="1" applyFill="1" applyBorder="1" applyAlignment="1" applyProtection="1">
      <alignment horizontal="right" vertical="center"/>
    </xf>
    <xf numFmtId="0" fontId="3" fillId="26" borderId="19" xfId="0" applyFont="1" applyFill="1" applyBorder="1" applyAlignment="1" applyProtection="1">
      <alignment vertical="center"/>
    </xf>
    <xf numFmtId="0" fontId="3" fillId="26" borderId="17" xfId="0" applyFont="1" applyFill="1" applyBorder="1" applyAlignment="1" applyProtection="1">
      <alignment vertical="center"/>
    </xf>
    <xf numFmtId="0" fontId="3" fillId="26" borderId="16" xfId="0" applyFont="1" applyFill="1" applyBorder="1" applyAlignment="1" applyProtection="1">
      <alignment vertical="center"/>
    </xf>
    <xf numFmtId="0" fontId="3" fillId="0" borderId="19" xfId="0" applyFont="1" applyFill="1" applyBorder="1" applyAlignment="1" applyProtection="1">
      <alignment vertical="center"/>
    </xf>
    <xf numFmtId="0" fontId="3" fillId="0" borderId="17" xfId="0" applyFont="1" applyFill="1" applyBorder="1" applyAlignment="1" applyProtection="1">
      <alignment vertical="center"/>
    </xf>
    <xf numFmtId="0" fontId="2" fillId="0" borderId="16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horizontal="center" vertical="center"/>
    </xf>
    <xf numFmtId="3" fontId="2" fillId="0" borderId="18" xfId="83" applyNumberFormat="1" applyFont="1" applyFill="1" applyBorder="1" applyAlignment="1" applyProtection="1">
      <alignment horizontal="right" vertical="center"/>
    </xf>
    <xf numFmtId="4" fontId="2" fillId="0" borderId="18" xfId="83" applyNumberFormat="1" applyFont="1" applyFill="1" applyBorder="1" applyAlignment="1" applyProtection="1">
      <alignment horizontal="right" vertical="center"/>
    </xf>
    <xf numFmtId="0" fontId="53" fillId="0" borderId="18" xfId="0" applyFont="1" applyBorder="1"/>
    <xf numFmtId="3" fontId="2" fillId="0" borderId="18" xfId="83" applyNumberFormat="1" applyFont="1" applyFill="1" applyBorder="1" applyAlignment="1" applyProtection="1">
      <alignment horizontal="right"/>
    </xf>
    <xf numFmtId="0" fontId="3" fillId="0" borderId="16" xfId="0" applyFont="1" applyFill="1" applyBorder="1" applyAlignment="1" applyProtection="1">
      <alignment vertical="center"/>
    </xf>
    <xf numFmtId="0" fontId="3" fillId="0" borderId="18" xfId="0" applyFont="1" applyFill="1" applyBorder="1" applyAlignment="1" applyProtection="1">
      <alignment horizontal="center" vertical="center"/>
    </xf>
    <xf numFmtId="3" fontId="3" fillId="0" borderId="18" xfId="83" applyNumberFormat="1" applyFont="1" applyFill="1" applyBorder="1" applyAlignment="1" applyProtection="1">
      <alignment horizontal="right" vertical="center"/>
    </xf>
    <xf numFmtId="4" fontId="3" fillId="0" borderId="18" xfId="83" applyNumberFormat="1" applyFont="1" applyFill="1" applyBorder="1" applyAlignment="1" applyProtection="1">
      <alignment horizontal="right" vertical="center"/>
    </xf>
    <xf numFmtId="0" fontId="3" fillId="29" borderId="19" xfId="0" applyFont="1" applyFill="1" applyBorder="1" applyAlignment="1" applyProtection="1">
      <alignment vertical="center"/>
    </xf>
    <xf numFmtId="0" fontId="3" fillId="29" borderId="17" xfId="0" applyFont="1" applyFill="1" applyBorder="1" applyAlignment="1" applyProtection="1">
      <alignment vertical="center"/>
    </xf>
    <xf numFmtId="0" fontId="2" fillId="29" borderId="18" xfId="0" applyFont="1" applyFill="1" applyBorder="1" applyAlignment="1" applyProtection="1">
      <alignment horizontal="center" vertical="center"/>
    </xf>
    <xf numFmtId="4" fontId="3" fillId="29" borderId="18" xfId="83" applyNumberFormat="1" applyFont="1" applyFill="1" applyBorder="1" applyAlignment="1" applyProtection="1">
      <alignment horizontal="right" vertical="center"/>
    </xf>
    <xf numFmtId="0" fontId="53" fillId="0" borderId="0" xfId="0" applyFont="1" applyFill="1"/>
    <xf numFmtId="3" fontId="3" fillId="0" borderId="17" xfId="0" applyNumberFormat="1" applyFont="1" applyFill="1" applyBorder="1" applyAlignment="1" applyProtection="1">
      <alignment vertical="center"/>
    </xf>
    <xf numFmtId="3" fontId="3" fillId="31" borderId="18" xfId="83" applyNumberFormat="1" applyFont="1" applyFill="1" applyBorder="1" applyAlignment="1" applyProtection="1">
      <alignment horizontal="right" vertical="center"/>
    </xf>
    <xf numFmtId="4" fontId="3" fillId="31" borderId="18" xfId="83" applyNumberFormat="1" applyFont="1" applyFill="1" applyBorder="1" applyAlignment="1" applyProtection="1">
      <alignment horizontal="right" vertical="center"/>
    </xf>
    <xf numFmtId="49" fontId="2" fillId="0" borderId="16" xfId="0" applyNumberFormat="1" applyFont="1" applyFill="1" applyBorder="1" applyAlignment="1" applyProtection="1">
      <alignment vertical="center"/>
    </xf>
    <xf numFmtId="49" fontId="2" fillId="0" borderId="17" xfId="0" applyNumberFormat="1" applyFont="1" applyFill="1" applyBorder="1" applyAlignment="1" applyProtection="1">
      <alignment vertical="center"/>
    </xf>
    <xf numFmtId="3" fontId="3" fillId="30" borderId="18" xfId="83" applyNumberFormat="1" applyFont="1" applyFill="1" applyBorder="1" applyAlignment="1" applyProtection="1">
      <alignment horizontal="right" vertical="center"/>
    </xf>
    <xf numFmtId="3" fontId="2" fillId="30" borderId="18" xfId="83" applyNumberFormat="1" applyFont="1" applyFill="1" applyBorder="1" applyAlignment="1" applyProtection="1">
      <alignment horizontal="right" vertical="center"/>
    </xf>
    <xf numFmtId="0" fontId="3" fillId="29" borderId="17" xfId="0" applyFont="1" applyFill="1" applyBorder="1" applyAlignment="1" applyProtection="1">
      <alignment horizontal="left" vertical="center"/>
    </xf>
    <xf numFmtId="0" fontId="3" fillId="29" borderId="18" xfId="0" applyFont="1" applyFill="1" applyBorder="1" applyAlignment="1" applyProtection="1">
      <alignment horizontal="center" vertical="center"/>
    </xf>
    <xf numFmtId="3" fontId="2" fillId="29" borderId="18" xfId="83" applyNumberFormat="1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vertical="center"/>
    </xf>
    <xf numFmtId="0" fontId="2" fillId="29" borderId="19" xfId="0" applyFont="1" applyFill="1" applyBorder="1" applyAlignment="1" applyProtection="1">
      <alignment vertical="center"/>
    </xf>
    <xf numFmtId="0" fontId="2" fillId="29" borderId="17" xfId="0" applyFont="1" applyFill="1" applyBorder="1" applyAlignment="1" applyProtection="1">
      <alignment vertical="center"/>
    </xf>
    <xf numFmtId="4" fontId="2" fillId="29" borderId="18" xfId="83" applyNumberFormat="1" applyFont="1" applyFill="1" applyBorder="1" applyAlignment="1" applyProtection="1">
      <alignment horizontal="right" vertical="center"/>
    </xf>
    <xf numFmtId="0" fontId="53" fillId="30" borderId="19" xfId="0" applyFont="1" applyFill="1" applyBorder="1"/>
    <xf numFmtId="3" fontId="3" fillId="30" borderId="17" xfId="0" applyNumberFormat="1" applyFont="1" applyFill="1" applyBorder="1" applyAlignment="1" applyProtection="1">
      <alignment vertical="center"/>
    </xf>
    <xf numFmtId="3" fontId="3" fillId="30" borderId="17" xfId="0" applyNumberFormat="1" applyFont="1" applyFill="1" applyBorder="1" applyAlignment="1" applyProtection="1">
      <alignment horizontal="center" vertical="center"/>
    </xf>
    <xf numFmtId="0" fontId="2" fillId="30" borderId="18" xfId="0" applyFont="1" applyFill="1" applyBorder="1" applyAlignment="1" applyProtection="1">
      <alignment horizontal="center" vertical="center"/>
    </xf>
    <xf numFmtId="4" fontId="2" fillId="30" borderId="18" xfId="83" applyNumberFormat="1" applyFont="1" applyFill="1" applyBorder="1" applyAlignment="1" applyProtection="1">
      <alignment horizontal="right" vertical="center"/>
    </xf>
    <xf numFmtId="3" fontId="3" fillId="0" borderId="19" xfId="0" applyNumberFormat="1" applyFont="1" applyFill="1" applyBorder="1" applyAlignment="1" applyProtection="1">
      <alignment vertical="center"/>
    </xf>
    <xf numFmtId="3" fontId="2" fillId="0" borderId="17" xfId="0" applyNumberFormat="1" applyFont="1" applyFill="1" applyBorder="1" applyAlignment="1" applyProtection="1">
      <alignment vertical="center"/>
    </xf>
    <xf numFmtId="3" fontId="2" fillId="0" borderId="16" xfId="0" applyNumberFormat="1" applyFont="1" applyFill="1" applyBorder="1" applyAlignment="1" applyProtection="1">
      <alignment vertical="center"/>
    </xf>
    <xf numFmtId="3" fontId="3" fillId="30" borderId="19" xfId="0" applyNumberFormat="1" applyFont="1" applyFill="1" applyBorder="1" applyAlignment="1" applyProtection="1">
      <alignment vertical="center"/>
    </xf>
    <xf numFmtId="0" fontId="3" fillId="30" borderId="18" xfId="0" applyFont="1" applyFill="1" applyBorder="1" applyAlignment="1" applyProtection="1">
      <alignment horizontal="center" vertical="center"/>
    </xf>
    <xf numFmtId="0" fontId="3" fillId="32" borderId="19" xfId="0" applyFont="1" applyFill="1" applyBorder="1" applyAlignment="1" applyProtection="1">
      <alignment vertical="center"/>
    </xf>
    <xf numFmtId="0" fontId="53" fillId="32" borderId="0" xfId="0" applyFont="1" applyFill="1"/>
    <xf numFmtId="0" fontId="3" fillId="32" borderId="16" xfId="0" applyFont="1" applyFill="1" applyBorder="1" applyAlignment="1" applyProtection="1">
      <alignment vertical="center"/>
    </xf>
    <xf numFmtId="0" fontId="3" fillId="32" borderId="18" xfId="0" applyFont="1" applyFill="1" applyBorder="1" applyAlignment="1" applyProtection="1">
      <alignment horizontal="center" vertical="center"/>
    </xf>
    <xf numFmtId="3" fontId="3" fillId="32" borderId="18" xfId="83" applyNumberFormat="1" applyFont="1" applyFill="1" applyBorder="1" applyAlignment="1" applyProtection="1">
      <alignment horizontal="right" vertical="center"/>
    </xf>
    <xf numFmtId="4" fontId="2" fillId="32" borderId="18" xfId="83" applyNumberFormat="1" applyFont="1" applyFill="1" applyBorder="1" applyAlignment="1" applyProtection="1">
      <alignment horizontal="right" vertical="center"/>
    </xf>
    <xf numFmtId="0" fontId="3" fillId="27" borderId="19" xfId="0" applyFont="1" applyFill="1" applyBorder="1" applyAlignment="1" applyProtection="1">
      <alignment vertical="center"/>
    </xf>
    <xf numFmtId="0" fontId="3" fillId="27" borderId="17" xfId="0" applyFont="1" applyFill="1" applyBorder="1" applyAlignment="1" applyProtection="1">
      <alignment vertical="center"/>
    </xf>
    <xf numFmtId="0" fontId="2" fillId="27" borderId="16" xfId="0" applyFont="1" applyFill="1" applyBorder="1" applyAlignment="1" applyProtection="1">
      <alignment vertical="center"/>
    </xf>
    <xf numFmtId="0" fontId="2" fillId="27" borderId="18" xfId="0" applyFont="1" applyFill="1" applyBorder="1" applyAlignment="1" applyProtection="1">
      <alignment horizontal="center" vertical="center"/>
    </xf>
    <xf numFmtId="0" fontId="3" fillId="0" borderId="18" xfId="83" applyFont="1" applyFill="1" applyBorder="1" applyAlignment="1" applyProtection="1">
      <alignment horizontal="right" vertical="center"/>
    </xf>
    <xf numFmtId="0" fontId="3" fillId="29" borderId="19" xfId="0" applyFont="1" applyFill="1" applyBorder="1" applyAlignment="1" applyProtection="1">
      <alignment horizontal="left" vertical="center"/>
    </xf>
    <xf numFmtId="49" fontId="3" fillId="0" borderId="17" xfId="0" applyNumberFormat="1" applyFont="1" applyFill="1" applyBorder="1" applyAlignment="1" applyProtection="1">
      <alignment vertical="center"/>
    </xf>
    <xf numFmtId="49" fontId="3" fillId="29" borderId="17" xfId="0" applyNumberFormat="1" applyFont="1" applyFill="1" applyBorder="1" applyAlignment="1" applyProtection="1">
      <alignment vertical="center"/>
    </xf>
    <xf numFmtId="3" fontId="2" fillId="0" borderId="19" xfId="0" applyNumberFormat="1" applyFont="1" applyFill="1" applyBorder="1" applyAlignment="1" applyProtection="1">
      <alignment vertical="center"/>
    </xf>
    <xf numFmtId="3" fontId="2" fillId="0" borderId="18" xfId="0" applyNumberFormat="1" applyFont="1" applyFill="1" applyBorder="1" applyAlignment="1" applyProtection="1">
      <alignment horizontal="center" vertical="center"/>
    </xf>
    <xf numFmtId="0" fontId="2" fillId="0" borderId="16" xfId="83" applyFont="1" applyFill="1" applyBorder="1" applyAlignment="1" applyProtection="1">
      <alignment vertical="center"/>
    </xf>
    <xf numFmtId="4" fontId="2" fillId="31" borderId="18" xfId="83" applyNumberFormat="1" applyFont="1" applyFill="1" applyBorder="1" applyAlignment="1" applyProtection="1">
      <alignment horizontal="right" vertical="center"/>
    </xf>
    <xf numFmtId="0" fontId="2" fillId="32" borderId="18" xfId="83" applyNumberFormat="1" applyFont="1" applyFill="1" applyBorder="1" applyAlignment="1" applyProtection="1">
      <alignment horizontal="right" vertical="center"/>
    </xf>
    <xf numFmtId="3" fontId="2" fillId="30" borderId="24" xfId="83" applyNumberFormat="1" applyFont="1" applyFill="1" applyBorder="1" applyAlignment="1" applyProtection="1">
      <alignment horizontal="right" vertical="center"/>
    </xf>
    <xf numFmtId="187" fontId="3" fillId="0" borderId="18" xfId="83" applyNumberFormat="1" applyFont="1" applyFill="1" applyBorder="1" applyAlignment="1">
      <alignment horizontal="center" vertical="center" wrapText="1"/>
    </xf>
    <xf numFmtId="0" fontId="2" fillId="0" borderId="18" xfId="83" applyNumberFormat="1" applyFont="1" applyFill="1" applyBorder="1" applyAlignment="1" applyProtection="1">
      <alignment horizontal="right" vertical="center"/>
    </xf>
    <xf numFmtId="187" fontId="2" fillId="0" borderId="18" xfId="83" applyNumberFormat="1" applyFont="1" applyFill="1" applyBorder="1" applyAlignment="1">
      <alignment horizontal="center" vertical="center" wrapText="1"/>
    </xf>
    <xf numFmtId="3" fontId="3" fillId="0" borderId="18" xfId="0" applyNumberFormat="1" applyFont="1" applyFill="1" applyBorder="1" applyAlignment="1" applyProtection="1">
      <alignment vertical="center"/>
    </xf>
    <xf numFmtId="3" fontId="2" fillId="0" borderId="25" xfId="83" applyNumberFormat="1" applyFont="1" applyFill="1" applyBorder="1" applyAlignment="1" applyProtection="1">
      <alignment horizontal="right" vertical="center"/>
    </xf>
    <xf numFmtId="4" fontId="3" fillId="0" borderId="25" xfId="83" applyNumberFormat="1" applyFont="1" applyFill="1" applyBorder="1" applyAlignment="1" applyProtection="1">
      <alignment horizontal="right" vertical="center"/>
    </xf>
    <xf numFmtId="0" fontId="2" fillId="30" borderId="19" xfId="0" applyFont="1" applyFill="1" applyBorder="1" applyAlignment="1" applyProtection="1">
      <alignment vertical="center"/>
    </xf>
    <xf numFmtId="0" fontId="3" fillId="30" borderId="17" xfId="0" applyFont="1" applyFill="1" applyBorder="1" applyAlignment="1" applyProtection="1">
      <alignment vertical="center"/>
    </xf>
    <xf numFmtId="187" fontId="2" fillId="28" borderId="18" xfId="91" applyNumberFormat="1" applyFont="1" applyFill="1" applyBorder="1" applyAlignment="1">
      <alignment horizontal="center"/>
    </xf>
    <xf numFmtId="3" fontId="3" fillId="0" borderId="25" xfId="83" applyNumberFormat="1" applyFont="1" applyFill="1" applyBorder="1" applyAlignment="1" applyProtection="1">
      <alignment horizontal="right" vertical="center"/>
    </xf>
    <xf numFmtId="4" fontId="3" fillId="30" borderId="24" xfId="83" applyNumberFormat="1" applyFont="1" applyFill="1" applyBorder="1" applyAlignment="1" applyProtection="1">
      <alignment horizontal="right" vertical="center"/>
    </xf>
    <xf numFmtId="187" fontId="3" fillId="0" borderId="18" xfId="91" applyNumberFormat="1" applyFont="1" applyFill="1" applyBorder="1" applyAlignment="1">
      <alignment horizontal="center" vertical="center"/>
    </xf>
    <xf numFmtId="187" fontId="2" fillId="0" borderId="18" xfId="91" applyNumberFormat="1" applyFont="1" applyBorder="1"/>
    <xf numFmtId="3" fontId="3" fillId="30" borderId="18" xfId="83" applyNumberFormat="1" applyFont="1" applyFill="1" applyBorder="1" applyAlignment="1" applyProtection="1">
      <alignment vertical="center" wrapText="1"/>
    </xf>
    <xf numFmtId="0" fontId="3" fillId="33" borderId="19" xfId="0" applyFont="1" applyFill="1" applyBorder="1" applyAlignment="1" applyProtection="1">
      <alignment vertical="center"/>
    </xf>
    <xf numFmtId="0" fontId="3" fillId="33" borderId="17" xfId="0" applyFont="1" applyFill="1" applyBorder="1" applyAlignment="1" applyProtection="1">
      <alignment vertical="center"/>
    </xf>
    <xf numFmtId="0" fontId="2" fillId="33" borderId="16" xfId="0" applyFont="1" applyFill="1" applyBorder="1" applyAlignment="1" applyProtection="1">
      <alignment vertical="center"/>
    </xf>
    <xf numFmtId="0" fontId="2" fillId="33" borderId="18" xfId="0" applyFont="1" applyFill="1" applyBorder="1" applyAlignment="1" applyProtection="1">
      <alignment horizontal="center" vertical="center"/>
    </xf>
    <xf numFmtId="3" fontId="3" fillId="33" borderId="18" xfId="83" applyNumberFormat="1" applyFont="1" applyFill="1" applyBorder="1" applyAlignment="1" applyProtection="1">
      <alignment horizontal="right" vertical="center"/>
    </xf>
    <xf numFmtId="4" fontId="3" fillId="33" borderId="18" xfId="83" applyNumberFormat="1" applyFont="1" applyFill="1" applyBorder="1" applyAlignment="1" applyProtection="1">
      <alignment horizontal="right" vertical="center"/>
    </xf>
    <xf numFmtId="0" fontId="3" fillId="30" borderId="19" xfId="0" applyFont="1" applyFill="1" applyBorder="1" applyAlignment="1" applyProtection="1">
      <alignment vertical="center"/>
    </xf>
    <xf numFmtId="3" fontId="3" fillId="30" borderId="16" xfId="0" applyNumberFormat="1" applyFont="1" applyFill="1" applyBorder="1" applyAlignment="1" applyProtection="1">
      <alignment vertical="center"/>
    </xf>
    <xf numFmtId="0" fontId="3" fillId="33" borderId="18" xfId="0" applyFont="1" applyFill="1" applyBorder="1" applyAlignment="1" applyProtection="1">
      <alignment horizontal="center" vertical="center"/>
    </xf>
    <xf numFmtId="3" fontId="2" fillId="0" borderId="26" xfId="83" applyNumberFormat="1" applyFont="1" applyFill="1" applyBorder="1" applyAlignment="1" applyProtection="1">
      <alignment horizontal="right" vertical="center"/>
    </xf>
    <xf numFmtId="3" fontId="3" fillId="0" borderId="26" xfId="83" applyNumberFormat="1" applyFont="1" applyFill="1" applyBorder="1" applyAlignment="1" applyProtection="1">
      <alignment horizontal="right" vertical="center"/>
    </xf>
    <xf numFmtId="4" fontId="3" fillId="0" borderId="26" xfId="83" applyNumberFormat="1" applyFont="1" applyFill="1" applyBorder="1" applyAlignment="1" applyProtection="1">
      <alignment horizontal="right" vertical="center"/>
    </xf>
    <xf numFmtId="0" fontId="3" fillId="0" borderId="26" xfId="83" applyFont="1" applyFill="1" applyBorder="1" applyAlignment="1" applyProtection="1">
      <alignment horizontal="right" vertical="center"/>
    </xf>
    <xf numFmtId="4" fontId="2" fillId="0" borderId="26" xfId="83" applyNumberFormat="1" applyFont="1" applyFill="1" applyBorder="1" applyAlignment="1" applyProtection="1">
      <alignment horizontal="right" vertical="center"/>
    </xf>
    <xf numFmtId="0" fontId="54" fillId="26" borderId="16" xfId="0" applyFont="1" applyFill="1" applyBorder="1" applyAlignment="1" applyProtection="1">
      <alignment vertical="center"/>
    </xf>
    <xf numFmtId="0" fontId="3" fillId="30" borderId="16" xfId="0" applyFont="1" applyFill="1" applyBorder="1" applyAlignment="1" applyProtection="1">
      <alignment vertical="center"/>
    </xf>
    <xf numFmtId="0" fontId="3" fillId="0" borderId="16" xfId="0" applyFont="1" applyFill="1" applyBorder="1" applyAlignment="1" applyProtection="1">
      <alignment horizontal="left" vertical="center"/>
    </xf>
    <xf numFmtId="3" fontId="2" fillId="0" borderId="18" xfId="83" applyNumberFormat="1" applyFont="1" applyFill="1" applyBorder="1" applyAlignment="1" applyProtection="1">
      <alignment horizontal="center" vertical="center"/>
    </xf>
    <xf numFmtId="3" fontId="2" fillId="30" borderId="18" xfId="83" applyNumberFormat="1" applyFont="1" applyFill="1" applyBorder="1" applyAlignment="1" applyProtection="1">
      <alignment horizontal="center" vertical="center"/>
    </xf>
    <xf numFmtId="0" fontId="2" fillId="29" borderId="18" xfId="0" applyFont="1" applyFill="1" applyBorder="1" applyAlignment="1" applyProtection="1">
      <alignment horizontal="right" vertical="center"/>
    </xf>
    <xf numFmtId="0" fontId="3" fillId="29" borderId="19" xfId="83" applyFont="1" applyFill="1" applyBorder="1" applyAlignment="1" applyProtection="1">
      <alignment horizontal="left" vertical="top"/>
    </xf>
    <xf numFmtId="0" fontId="3" fillId="29" borderId="17" xfId="0" applyFont="1" applyFill="1" applyBorder="1" applyAlignment="1" applyProtection="1">
      <alignment horizontal="left" vertical="top"/>
    </xf>
    <xf numFmtId="0" fontId="2" fillId="0" borderId="0" xfId="0" applyFont="1" applyAlignment="1">
      <alignment horizontal="right"/>
    </xf>
    <xf numFmtId="0" fontId="3" fillId="29" borderId="19" xfId="83" applyFont="1" applyFill="1" applyBorder="1" applyAlignment="1" applyProtection="1">
      <alignment horizontal="center" vertical="top"/>
    </xf>
    <xf numFmtId="187" fontId="3" fillId="30" borderId="18" xfId="91" applyNumberFormat="1" applyFont="1" applyFill="1" applyBorder="1" applyAlignment="1">
      <alignment horizontal="center" vertical="center"/>
    </xf>
    <xf numFmtId="3" fontId="2" fillId="30" borderId="27" xfId="83" applyNumberFormat="1" applyFont="1" applyFill="1" applyBorder="1" applyAlignment="1" applyProtection="1">
      <alignment horizontal="right" vertical="center"/>
    </xf>
    <xf numFmtId="41" fontId="2" fillId="30" borderId="18" xfId="0" applyNumberFormat="1" applyFont="1" applyFill="1" applyBorder="1" applyAlignment="1" applyProtection="1">
      <alignment vertical="center"/>
    </xf>
    <xf numFmtId="3" fontId="3" fillId="30" borderId="18" xfId="83" applyNumberFormat="1" applyFont="1" applyFill="1" applyBorder="1" applyAlignment="1" applyProtection="1">
      <alignment horizontal="right" vertical="center" wrapText="1"/>
    </xf>
    <xf numFmtId="4" fontId="3" fillId="26" borderId="24" xfId="83" applyNumberFormat="1" applyFont="1" applyFill="1" applyBorder="1" applyAlignment="1" applyProtection="1">
      <alignment horizontal="right" vertical="center" wrapText="1"/>
    </xf>
    <xf numFmtId="41" fontId="80" fillId="30" borderId="24" xfId="83" applyNumberFormat="1" applyFont="1" applyFill="1" applyBorder="1" applyAlignment="1" applyProtection="1">
      <alignment horizontal="right" vertical="top" wrapText="1"/>
    </xf>
    <xf numFmtId="3" fontId="3" fillId="30" borderId="18" xfId="83" applyNumberFormat="1" applyFont="1" applyFill="1" applyBorder="1" applyAlignment="1" applyProtection="1">
      <alignment horizontal="right" vertical="top" wrapText="1"/>
    </xf>
    <xf numFmtId="4" fontId="3" fillId="30" borderId="18" xfId="83" applyNumberFormat="1" applyFont="1" applyFill="1" applyBorder="1" applyAlignment="1" applyProtection="1">
      <alignment horizontal="right" vertical="top" wrapText="1"/>
    </xf>
    <xf numFmtId="0" fontId="2" fillId="30" borderId="18" xfId="0" applyFont="1" applyFill="1" applyBorder="1" applyAlignment="1">
      <alignment horizontal="right" wrapText="1"/>
    </xf>
    <xf numFmtId="4" fontId="3" fillId="26" borderId="18" xfId="83" applyNumberFormat="1" applyFont="1" applyFill="1" applyBorder="1" applyAlignment="1" applyProtection="1">
      <alignment horizontal="right" vertical="center" wrapText="1"/>
    </xf>
    <xf numFmtId="3" fontId="3" fillId="29" borderId="18" xfId="83" applyNumberFormat="1" applyFont="1" applyFill="1" applyBorder="1" applyAlignment="1" applyProtection="1">
      <alignment horizontal="right" vertical="top" wrapText="1"/>
    </xf>
    <xf numFmtId="4" fontId="3" fillId="30" borderId="18" xfId="83" applyNumberFormat="1" applyFont="1" applyFill="1" applyBorder="1" applyAlignment="1" applyProtection="1">
      <alignment horizontal="right" vertical="center" wrapText="1"/>
    </xf>
    <xf numFmtId="41" fontId="4" fillId="30" borderId="18" xfId="0" applyNumberFormat="1" applyFont="1" applyFill="1" applyBorder="1" applyAlignment="1" applyProtection="1">
      <alignment horizontal="right" vertical="center" wrapText="1"/>
      <protection locked="0"/>
    </xf>
    <xf numFmtId="3" fontId="2" fillId="30" borderId="18" xfId="83" applyNumberFormat="1" applyFont="1" applyFill="1" applyBorder="1" applyAlignment="1" applyProtection="1">
      <alignment horizontal="right" vertical="center" wrapText="1"/>
    </xf>
    <xf numFmtId="41" fontId="2" fillId="30" borderId="18" xfId="0" applyNumberFormat="1" applyFont="1" applyFill="1" applyBorder="1" applyAlignment="1">
      <alignment horizontal="right" wrapText="1"/>
    </xf>
    <xf numFmtId="4" fontId="2" fillId="30" borderId="18" xfId="83" applyNumberFormat="1" applyFont="1" applyFill="1" applyBorder="1" applyAlignment="1" applyProtection="1">
      <alignment horizontal="right" vertical="center" wrapText="1"/>
    </xf>
    <xf numFmtId="3" fontId="3" fillId="29" borderId="18" xfId="83" applyNumberFormat="1" applyFont="1" applyFill="1" applyBorder="1" applyAlignment="1">
      <alignment horizontal="right" vertical="center" wrapText="1"/>
    </xf>
    <xf numFmtId="3" fontId="56" fillId="26" borderId="18" xfId="83" applyNumberFormat="1" applyFont="1" applyFill="1" applyBorder="1" applyAlignment="1" applyProtection="1">
      <alignment horizontal="right" vertical="center" wrapText="1"/>
    </xf>
    <xf numFmtId="41" fontId="5" fillId="30" borderId="18" xfId="0" applyNumberFormat="1" applyFont="1" applyFill="1" applyBorder="1" applyAlignment="1" applyProtection="1">
      <alignment horizontal="right" vertical="center" wrapText="1"/>
    </xf>
    <xf numFmtId="41" fontId="2" fillId="30" borderId="18" xfId="0" applyNumberFormat="1" applyFont="1" applyFill="1" applyBorder="1" applyAlignment="1" applyProtection="1">
      <alignment horizontal="right" vertical="center" wrapText="1"/>
      <protection locked="0"/>
    </xf>
    <xf numFmtId="41" fontId="3" fillId="26" borderId="18" xfId="0" applyNumberFormat="1" applyFont="1" applyFill="1" applyBorder="1" applyAlignment="1" applyProtection="1">
      <alignment horizontal="right" vertical="center" wrapText="1"/>
    </xf>
    <xf numFmtId="3" fontId="2" fillId="0" borderId="18" xfId="91" applyNumberFormat="1" applyFont="1" applyFill="1" applyBorder="1" applyAlignment="1">
      <alignment horizontal="right"/>
    </xf>
    <xf numFmtId="3" fontId="2" fillId="33" borderId="18" xfId="83" applyNumberFormat="1" applyFont="1" applyFill="1" applyBorder="1" applyAlignment="1" applyProtection="1">
      <alignment horizontal="right" vertical="center"/>
    </xf>
    <xf numFmtId="0" fontId="53" fillId="0" borderId="0" xfId="0" applyFont="1" applyAlignment="1">
      <alignment vertical="center"/>
    </xf>
    <xf numFmtId="187" fontId="2" fillId="28" borderId="18" xfId="91" applyNumberFormat="1" applyFont="1" applyFill="1" applyBorder="1" applyAlignment="1">
      <alignment horizontal="center" vertical="center"/>
    </xf>
    <xf numFmtId="3" fontId="2" fillId="32" borderId="18" xfId="83" applyNumberFormat="1" applyFont="1" applyFill="1" applyBorder="1" applyAlignment="1" applyProtection="1">
      <alignment horizontal="right" vertical="center"/>
    </xf>
    <xf numFmtId="3" fontId="2" fillId="30" borderId="24" xfId="91" applyNumberFormat="1" applyFont="1" applyFill="1" applyBorder="1" applyAlignment="1">
      <alignment horizontal="right"/>
    </xf>
    <xf numFmtId="41" fontId="2" fillId="0" borderId="18" xfId="83" applyNumberFormat="1" applyFont="1" applyFill="1" applyBorder="1" applyAlignment="1" applyProtection="1">
      <alignment horizontal="right" vertical="center"/>
    </xf>
    <xf numFmtId="3" fontId="54" fillId="30" borderId="19" xfId="0" applyNumberFormat="1" applyFont="1" applyFill="1" applyBorder="1" applyAlignment="1" applyProtection="1">
      <alignment vertical="center"/>
    </xf>
    <xf numFmtId="0" fontId="55" fillId="32" borderId="17" xfId="0" applyFont="1" applyFill="1" applyBorder="1" applyAlignment="1" applyProtection="1">
      <alignment vertical="center"/>
    </xf>
    <xf numFmtId="0" fontId="55" fillId="0" borderId="18" xfId="166" applyFont="1" applyFill="1" applyBorder="1" applyAlignment="1">
      <alignment horizontal="center" vertical="center" wrapText="1"/>
    </xf>
    <xf numFmtId="3" fontId="3" fillId="0" borderId="18" xfId="83" applyNumberFormat="1" applyFont="1" applyFill="1" applyBorder="1" applyAlignment="1">
      <alignment horizontal="right"/>
    </xf>
    <xf numFmtId="3" fontId="2" fillId="31" borderId="18" xfId="83" applyNumberFormat="1" applyFont="1" applyFill="1" applyBorder="1" applyAlignment="1" applyProtection="1">
      <alignment horizontal="right" vertical="center"/>
    </xf>
    <xf numFmtId="3" fontId="4" fillId="0" borderId="18" xfId="0" applyNumberFormat="1" applyFont="1" applyFill="1" applyBorder="1" applyAlignment="1" applyProtection="1">
      <alignment horizontal="right" vertical="center"/>
      <protection locked="0"/>
    </xf>
    <xf numFmtId="3" fontId="81" fillId="0" borderId="18" xfId="83" applyNumberFormat="1" applyFont="1" applyFill="1" applyBorder="1" applyAlignment="1" applyProtection="1">
      <alignment horizontal="right" vertical="center"/>
    </xf>
    <xf numFmtId="3" fontId="82" fillId="0" borderId="18" xfId="0" applyNumberFormat="1" applyFont="1" applyFill="1" applyBorder="1" applyAlignment="1" applyProtection="1">
      <alignment horizontal="right" vertical="center"/>
      <protection locked="0"/>
    </xf>
    <xf numFmtId="3" fontId="5" fillId="29" borderId="18" xfId="0" applyNumberFormat="1" applyFont="1" applyFill="1" applyBorder="1" applyAlignment="1" applyProtection="1">
      <alignment horizontal="right" vertical="center"/>
    </xf>
    <xf numFmtId="3" fontId="5" fillId="29" borderId="18" xfId="0" applyNumberFormat="1" applyFont="1" applyFill="1" applyBorder="1" applyAlignment="1" applyProtection="1">
      <alignment horizontal="right" vertical="center"/>
      <protection locked="0"/>
    </xf>
    <xf numFmtId="3" fontId="55" fillId="32" borderId="19" xfId="83" applyNumberFormat="1" applyFont="1" applyFill="1" applyBorder="1" applyAlignment="1">
      <alignment vertical="center"/>
    </xf>
    <xf numFmtId="0" fontId="2" fillId="29" borderId="19" xfId="0" applyFont="1" applyFill="1" applyBorder="1" applyAlignment="1" applyProtection="1">
      <alignment horizontal="right" vertical="center"/>
    </xf>
    <xf numFmtId="0" fontId="55" fillId="29" borderId="16" xfId="0" applyFont="1" applyFill="1" applyBorder="1" applyAlignment="1" applyProtection="1">
      <alignment horizontal="right" vertical="center"/>
    </xf>
    <xf numFmtId="0" fontId="58" fillId="0" borderId="0" xfId="0" applyFont="1" applyFill="1" applyBorder="1" applyAlignment="1" applyProtection="1">
      <alignment vertical="center"/>
    </xf>
    <xf numFmtId="0" fontId="59" fillId="0" borderId="0" xfId="0" applyFont="1" applyFill="1" applyBorder="1" applyAlignment="1" applyProtection="1">
      <alignment horizontal="right"/>
    </xf>
    <xf numFmtId="0" fontId="60" fillId="0" borderId="0" xfId="0" applyFont="1" applyFill="1" applyAlignment="1">
      <alignment horizontal="right"/>
    </xf>
    <xf numFmtId="0" fontId="61" fillId="0" borderId="0" xfId="0" applyFont="1" applyAlignment="1">
      <alignment horizontal="right"/>
    </xf>
    <xf numFmtId="0" fontId="61" fillId="0" borderId="0" xfId="0" applyFont="1"/>
    <xf numFmtId="0" fontId="59" fillId="0" borderId="0" xfId="0" applyFont="1" applyFill="1" applyBorder="1" applyAlignment="1" applyProtection="1">
      <alignment vertical="center"/>
    </xf>
    <xf numFmtId="3" fontId="58" fillId="32" borderId="28" xfId="166" applyNumberFormat="1" applyFont="1" applyFill="1" applyBorder="1" applyAlignment="1">
      <alignment horizontal="right"/>
    </xf>
    <xf numFmtId="0" fontId="58" fillId="32" borderId="28" xfId="166" applyFont="1" applyFill="1" applyBorder="1" applyAlignment="1">
      <alignment horizontal="right"/>
    </xf>
    <xf numFmtId="0" fontId="58" fillId="32" borderId="21" xfId="166" applyFont="1" applyFill="1" applyBorder="1" applyAlignment="1">
      <alignment horizontal="right"/>
    </xf>
    <xf numFmtId="0" fontId="58" fillId="32" borderId="28" xfId="166" applyFont="1" applyFill="1" applyBorder="1" applyAlignment="1">
      <alignment horizontal="right" vertical="center"/>
    </xf>
    <xf numFmtId="0" fontId="58" fillId="32" borderId="21" xfId="166" applyFont="1" applyFill="1" applyBorder="1" applyAlignment="1">
      <alignment horizontal="right" vertical="center"/>
    </xf>
    <xf numFmtId="0" fontId="58" fillId="30" borderId="24" xfId="83" applyFont="1" applyFill="1" applyBorder="1" applyAlignment="1" applyProtection="1">
      <alignment horizontal="center" vertical="top"/>
    </xf>
    <xf numFmtId="41" fontId="58" fillId="30" borderId="24" xfId="83" applyNumberFormat="1" applyFont="1" applyFill="1" applyBorder="1" applyAlignment="1" applyProtection="1">
      <alignment vertical="center"/>
    </xf>
    <xf numFmtId="3" fontId="58" fillId="30" borderId="24" xfId="83" applyNumberFormat="1" applyFont="1" applyFill="1" applyBorder="1" applyAlignment="1" applyProtection="1">
      <alignment vertical="center"/>
    </xf>
    <xf numFmtId="3" fontId="58" fillId="30" borderId="18" xfId="83" applyNumberFormat="1" applyFont="1" applyFill="1" applyBorder="1" applyAlignment="1" applyProtection="1">
      <alignment vertical="center"/>
    </xf>
    <xf numFmtId="4" fontId="58" fillId="30" borderId="18" xfId="83" applyNumberFormat="1" applyFont="1" applyFill="1" applyBorder="1" applyAlignment="1" applyProtection="1">
      <alignment vertical="center"/>
    </xf>
    <xf numFmtId="41" fontId="60" fillId="30" borderId="18" xfId="0" applyNumberFormat="1" applyFont="1" applyFill="1" applyBorder="1" applyAlignment="1" applyProtection="1">
      <alignment vertical="center"/>
      <protection locked="0"/>
    </xf>
    <xf numFmtId="3" fontId="58" fillId="26" borderId="18" xfId="0" applyNumberFormat="1" applyFont="1" applyFill="1" applyBorder="1" applyAlignment="1" applyProtection="1">
      <alignment vertical="center"/>
    </xf>
    <xf numFmtId="41" fontId="58" fillId="26" borderId="18" xfId="0" applyNumberFormat="1" applyFont="1" applyFill="1" applyBorder="1" applyAlignment="1" applyProtection="1">
      <alignment vertical="center"/>
    </xf>
    <xf numFmtId="3" fontId="58" fillId="29" borderId="18" xfId="83" applyNumberFormat="1" applyFont="1" applyFill="1" applyBorder="1" applyAlignment="1" applyProtection="1">
      <alignment vertical="center"/>
    </xf>
    <xf numFmtId="3" fontId="58" fillId="29" borderId="18" xfId="0" applyNumberFormat="1" applyFont="1" applyFill="1" applyBorder="1" applyAlignment="1">
      <alignment vertical="center"/>
    </xf>
    <xf numFmtId="0" fontId="58" fillId="26" borderId="18" xfId="0" applyFont="1" applyFill="1" applyBorder="1" applyAlignment="1" applyProtection="1">
      <alignment horizontal="center" vertical="center"/>
    </xf>
    <xf numFmtId="0" fontId="58" fillId="0" borderId="19" xfId="0" applyFont="1" applyFill="1" applyBorder="1" applyAlignment="1" applyProtection="1">
      <alignment vertical="center"/>
    </xf>
    <xf numFmtId="0" fontId="58" fillId="0" borderId="17" xfId="0" applyFont="1" applyFill="1" applyBorder="1" applyAlignment="1" applyProtection="1">
      <alignment vertical="center"/>
    </xf>
    <xf numFmtId="0" fontId="60" fillId="0" borderId="18" xfId="0" applyFont="1" applyFill="1" applyBorder="1" applyAlignment="1" applyProtection="1">
      <alignment horizontal="center" vertical="center"/>
    </xf>
    <xf numFmtId="3" fontId="60" fillId="0" borderId="19" xfId="83" applyNumberFormat="1" applyFont="1" applyFill="1" applyBorder="1" applyAlignment="1">
      <alignment vertical="center"/>
    </xf>
    <xf numFmtId="3" fontId="60" fillId="0" borderId="18" xfId="83" applyNumberFormat="1" applyFont="1" applyFill="1" applyBorder="1" applyAlignment="1" applyProtection="1">
      <alignment vertical="center"/>
    </xf>
    <xf numFmtId="4" fontId="60" fillId="0" borderId="18" xfId="83" applyNumberFormat="1" applyFont="1" applyFill="1" applyBorder="1" applyAlignment="1" applyProtection="1">
      <alignment vertical="center"/>
    </xf>
    <xf numFmtId="3" fontId="60" fillId="0" borderId="18" xfId="91" applyNumberFormat="1" applyFont="1" applyFill="1" applyBorder="1" applyAlignment="1">
      <alignment vertical="center"/>
    </xf>
    <xf numFmtId="3" fontId="60" fillId="0" borderId="16" xfId="91" applyNumberFormat="1" applyFont="1" applyFill="1" applyBorder="1" applyAlignment="1">
      <alignment vertical="center"/>
    </xf>
    <xf numFmtId="3" fontId="60" fillId="0" borderId="17" xfId="91" applyNumberFormat="1" applyFont="1" applyFill="1" applyBorder="1" applyAlignment="1">
      <alignment vertical="center"/>
    </xf>
    <xf numFmtId="3" fontId="60" fillId="30" borderId="19" xfId="83" applyNumberFormat="1" applyFont="1" applyFill="1" applyBorder="1" applyAlignment="1">
      <alignment vertical="center"/>
    </xf>
    <xf numFmtId="3" fontId="60" fillId="30" borderId="18" xfId="83" applyNumberFormat="1" applyFont="1" applyFill="1" applyBorder="1" applyAlignment="1" applyProtection="1">
      <alignment vertical="center"/>
    </xf>
    <xf numFmtId="3" fontId="60" fillId="30" borderId="18" xfId="91" applyNumberFormat="1" applyFont="1" applyFill="1" applyBorder="1" applyAlignment="1">
      <alignment vertical="center"/>
    </xf>
    <xf numFmtId="3" fontId="60" fillId="30" borderId="16" xfId="91" applyNumberFormat="1" applyFont="1" applyFill="1" applyBorder="1" applyAlignment="1">
      <alignment vertical="center"/>
    </xf>
    <xf numFmtId="4" fontId="58" fillId="0" borderId="18" xfId="83" applyNumberFormat="1" applyFont="1" applyFill="1" applyBorder="1" applyAlignment="1" applyProtection="1">
      <alignment vertical="center"/>
    </xf>
    <xf numFmtId="3" fontId="60" fillId="29" borderId="18" xfId="91" applyNumberFormat="1" applyFont="1" applyFill="1" applyBorder="1" applyAlignment="1">
      <alignment vertical="center"/>
    </xf>
    <xf numFmtId="3" fontId="60" fillId="29" borderId="16" xfId="91" applyNumberFormat="1" applyFont="1" applyFill="1" applyBorder="1" applyAlignment="1">
      <alignment vertical="center"/>
    </xf>
    <xf numFmtId="0" fontId="61" fillId="0" borderId="0" xfId="0" applyFont="1" applyFill="1"/>
    <xf numFmtId="0" fontId="58" fillId="30" borderId="19" xfId="0" applyFont="1" applyFill="1" applyBorder="1" applyAlignment="1" applyProtection="1">
      <alignment vertical="center"/>
    </xf>
    <xf numFmtId="3" fontId="58" fillId="30" borderId="16" xfId="0" applyNumberFormat="1" applyFont="1" applyFill="1" applyBorder="1" applyAlignment="1" applyProtection="1">
      <alignment vertical="center"/>
    </xf>
    <xf numFmtId="0" fontId="58" fillId="30" borderId="17" xfId="0" applyFont="1" applyFill="1" applyBorder="1" applyAlignment="1" applyProtection="1">
      <alignment vertical="center"/>
    </xf>
    <xf numFmtId="3" fontId="60" fillId="33" borderId="19" xfId="83" applyNumberFormat="1" applyFont="1" applyFill="1" applyBorder="1" applyAlignment="1">
      <alignment vertical="center"/>
    </xf>
    <xf numFmtId="4" fontId="58" fillId="33" borderId="18" xfId="83" applyNumberFormat="1" applyFont="1" applyFill="1" applyBorder="1" applyAlignment="1" applyProtection="1">
      <alignment vertical="center"/>
    </xf>
    <xf numFmtId="0" fontId="58" fillId="32" borderId="17" xfId="0" applyFont="1" applyFill="1" applyBorder="1" applyAlignment="1" applyProtection="1">
      <alignment vertical="center"/>
    </xf>
    <xf numFmtId="0" fontId="60" fillId="32" borderId="18" xfId="0" applyFont="1" applyFill="1" applyBorder="1" applyAlignment="1" applyProtection="1">
      <alignment horizontal="center" vertical="center"/>
    </xf>
    <xf numFmtId="3" fontId="60" fillId="32" borderId="19" xfId="83" applyNumberFormat="1" applyFont="1" applyFill="1" applyBorder="1" applyAlignment="1">
      <alignment vertical="center"/>
    </xf>
    <xf numFmtId="3" fontId="60" fillId="32" borderId="18" xfId="83" applyNumberFormat="1" applyFont="1" applyFill="1" applyBorder="1" applyAlignment="1" applyProtection="1">
      <alignment vertical="center"/>
    </xf>
    <xf numFmtId="0" fontId="61" fillId="32" borderId="0" xfId="0" applyFont="1" applyFill="1"/>
    <xf numFmtId="49" fontId="60" fillId="0" borderId="16" xfId="0" applyNumberFormat="1" applyFont="1" applyFill="1" applyBorder="1" applyAlignment="1" applyProtection="1">
      <alignment vertical="center"/>
    </xf>
    <xf numFmtId="49" fontId="60" fillId="0" borderId="17" xfId="0" applyNumberFormat="1" applyFont="1" applyFill="1" applyBorder="1" applyAlignment="1" applyProtection="1">
      <alignment vertical="center"/>
    </xf>
    <xf numFmtId="0" fontId="60" fillId="0" borderId="19" xfId="0" applyFont="1" applyFill="1" applyBorder="1" applyAlignment="1" applyProtection="1">
      <alignment vertical="center"/>
    </xf>
    <xf numFmtId="0" fontId="60" fillId="0" borderId="17" xfId="0" applyFont="1" applyFill="1" applyBorder="1" applyAlignment="1" applyProtection="1">
      <alignment vertical="center"/>
    </xf>
    <xf numFmtId="0" fontId="61" fillId="30" borderId="19" xfId="0" applyFont="1" applyFill="1" applyBorder="1"/>
    <xf numFmtId="3" fontId="58" fillId="30" borderId="17" xfId="0" applyNumberFormat="1" applyFont="1" applyFill="1" applyBorder="1" applyAlignment="1" applyProtection="1">
      <alignment vertical="center"/>
    </xf>
    <xf numFmtId="0" fontId="60" fillId="30" borderId="18" xfId="0" applyFont="1" applyFill="1" applyBorder="1" applyAlignment="1" applyProtection="1">
      <alignment horizontal="center" vertical="center"/>
    </xf>
    <xf numFmtId="4" fontId="60" fillId="30" borderId="18" xfId="83" applyNumberFormat="1" applyFont="1" applyFill="1" applyBorder="1" applyAlignment="1" applyProtection="1">
      <alignment vertical="center"/>
    </xf>
    <xf numFmtId="3" fontId="58" fillId="0" borderId="19" xfId="0" applyNumberFormat="1" applyFont="1" applyFill="1" applyBorder="1" applyAlignment="1" applyProtection="1">
      <alignment vertical="center"/>
    </xf>
    <xf numFmtId="3" fontId="60" fillId="0" borderId="17" xfId="0" applyNumberFormat="1" applyFont="1" applyFill="1" applyBorder="1" applyAlignment="1" applyProtection="1">
      <alignment vertical="center"/>
    </xf>
    <xf numFmtId="3" fontId="60" fillId="0" borderId="16" xfId="0" applyNumberFormat="1" applyFont="1" applyFill="1" applyBorder="1" applyAlignment="1" applyProtection="1">
      <alignment vertical="center"/>
    </xf>
    <xf numFmtId="3" fontId="58" fillId="30" borderId="19" xfId="0" applyNumberFormat="1" applyFont="1" applyFill="1" applyBorder="1" applyAlignment="1" applyProtection="1">
      <alignment vertical="center"/>
    </xf>
    <xf numFmtId="0" fontId="58" fillId="32" borderId="16" xfId="0" applyFont="1" applyFill="1" applyBorder="1" applyAlignment="1" applyProtection="1">
      <alignment vertical="center"/>
    </xf>
    <xf numFmtId="0" fontId="58" fillId="32" borderId="18" xfId="0" applyFont="1" applyFill="1" applyBorder="1" applyAlignment="1" applyProtection="1">
      <alignment horizontal="center" vertical="center"/>
    </xf>
    <xf numFmtId="4" fontId="60" fillId="32" borderId="18" xfId="83" applyNumberFormat="1" applyFont="1" applyFill="1" applyBorder="1" applyAlignment="1" applyProtection="1">
      <alignment vertical="center"/>
    </xf>
    <xf numFmtId="0" fontId="60" fillId="33" borderId="18" xfId="0" applyFont="1" applyFill="1" applyBorder="1" applyAlignment="1" applyProtection="1">
      <alignment horizontal="center" vertical="center"/>
    </xf>
    <xf numFmtId="3" fontId="60" fillId="0" borderId="19" xfId="0" applyNumberFormat="1" applyFont="1" applyFill="1" applyBorder="1" applyAlignment="1" applyProtection="1">
      <alignment vertical="center"/>
    </xf>
    <xf numFmtId="3" fontId="60" fillId="0" borderId="18" xfId="0" applyNumberFormat="1" applyFont="1" applyFill="1" applyBorder="1" applyAlignment="1" applyProtection="1">
      <alignment horizontal="center" vertical="center"/>
    </xf>
    <xf numFmtId="0" fontId="60" fillId="0" borderId="16" xfId="0" applyFont="1" applyFill="1" applyBorder="1" applyAlignment="1">
      <alignment vertical="center"/>
    </xf>
    <xf numFmtId="0" fontId="58" fillId="27" borderId="19" xfId="0" applyFont="1" applyFill="1" applyBorder="1" applyAlignment="1" applyProtection="1">
      <alignment vertical="center"/>
    </xf>
    <xf numFmtId="0" fontId="58" fillId="27" borderId="17" xfId="0" applyFont="1" applyFill="1" applyBorder="1" applyAlignment="1" applyProtection="1">
      <alignment vertical="center"/>
    </xf>
    <xf numFmtId="0" fontId="60" fillId="27" borderId="16" xfId="0" applyFont="1" applyFill="1" applyBorder="1" applyAlignment="1" applyProtection="1">
      <alignment vertical="center"/>
    </xf>
    <xf numFmtId="4" fontId="60" fillId="33" borderId="18" xfId="83" applyNumberFormat="1" applyFont="1" applyFill="1" applyBorder="1" applyAlignment="1" applyProtection="1">
      <alignment vertical="center"/>
    </xf>
    <xf numFmtId="3" fontId="58" fillId="26" borderId="18" xfId="0" applyNumberFormat="1" applyFont="1" applyFill="1" applyBorder="1" applyAlignment="1" applyProtection="1">
      <alignment horizontal="center" vertical="center"/>
    </xf>
    <xf numFmtId="3" fontId="60" fillId="26" borderId="18" xfId="83" applyNumberFormat="1" applyFont="1" applyFill="1" applyBorder="1" applyAlignment="1" applyProtection="1">
      <alignment horizontal="center" vertical="center"/>
    </xf>
    <xf numFmtId="0" fontId="60" fillId="30" borderId="19" xfId="0" applyFont="1" applyFill="1" applyBorder="1" applyAlignment="1" applyProtection="1">
      <alignment horizontal="left" vertical="center"/>
    </xf>
    <xf numFmtId="0" fontId="60" fillId="30" borderId="17" xfId="0" applyFont="1" applyFill="1" applyBorder="1" applyAlignment="1" applyProtection="1">
      <alignment vertical="center"/>
    </xf>
    <xf numFmtId="0" fontId="58" fillId="0" borderId="19" xfId="0" applyFont="1" applyFill="1" applyBorder="1" applyAlignment="1" applyProtection="1">
      <alignment horizontal="left" vertical="center"/>
    </xf>
    <xf numFmtId="0" fontId="58" fillId="0" borderId="17" xfId="0" applyFont="1" applyFill="1" applyBorder="1" applyAlignment="1" applyProtection="1">
      <alignment horizontal="left" vertical="center"/>
    </xf>
    <xf numFmtId="3" fontId="60" fillId="0" borderId="18" xfId="83" applyNumberFormat="1" applyFont="1" applyFill="1" applyBorder="1" applyAlignment="1" applyProtection="1">
      <alignment horizontal="center"/>
    </xf>
    <xf numFmtId="0" fontId="61" fillId="0" borderId="0" xfId="0" applyFont="1" applyBorder="1"/>
    <xf numFmtId="3" fontId="60" fillId="33" borderId="18" xfId="83" applyNumberFormat="1" applyFont="1" applyFill="1" applyBorder="1" applyAlignment="1" applyProtection="1">
      <alignment vertical="center"/>
    </xf>
    <xf numFmtId="0" fontId="58" fillId="0" borderId="29" xfId="0" applyFont="1" applyFill="1" applyBorder="1" applyAlignment="1" applyProtection="1">
      <alignment vertical="center"/>
    </xf>
    <xf numFmtId="0" fontId="58" fillId="0" borderId="30" xfId="0" applyFont="1" applyFill="1" applyBorder="1" applyAlignment="1" applyProtection="1">
      <alignment vertical="center"/>
    </xf>
    <xf numFmtId="49" fontId="60" fillId="0" borderId="30" xfId="0" applyNumberFormat="1" applyFont="1" applyFill="1" applyBorder="1" applyAlignment="1" applyProtection="1">
      <alignment vertical="center"/>
    </xf>
    <xf numFmtId="0" fontId="60" fillId="0" borderId="26" xfId="0" applyFont="1" applyFill="1" applyBorder="1" applyAlignment="1" applyProtection="1">
      <alignment horizontal="center" vertical="center"/>
    </xf>
    <xf numFmtId="3" fontId="60" fillId="0" borderId="26" xfId="83" applyNumberFormat="1" applyFont="1" applyFill="1" applyBorder="1" applyAlignment="1" applyProtection="1">
      <alignment vertical="center"/>
    </xf>
    <xf numFmtId="4" fontId="60" fillId="0" borderId="26" xfId="83" applyNumberFormat="1" applyFont="1" applyFill="1" applyBorder="1" applyAlignment="1" applyProtection="1">
      <alignment vertical="center"/>
    </xf>
    <xf numFmtId="49" fontId="58" fillId="30" borderId="16" xfId="0" applyNumberFormat="1" applyFont="1" applyFill="1" applyBorder="1" applyAlignment="1" applyProtection="1">
      <alignment vertical="center"/>
    </xf>
    <xf numFmtId="0" fontId="60" fillId="0" borderId="18" xfId="166" applyFont="1" applyFill="1" applyBorder="1" applyAlignment="1">
      <alignment horizontal="center"/>
    </xf>
    <xf numFmtId="0" fontId="60" fillId="0" borderId="18" xfId="166" applyFont="1" applyFill="1" applyBorder="1" applyAlignment="1">
      <alignment horizontal="center" vertical="center"/>
    </xf>
    <xf numFmtId="0" fontId="58" fillId="0" borderId="16" xfId="166" applyFont="1" applyFill="1" applyBorder="1" applyAlignment="1">
      <alignment vertical="top" wrapText="1"/>
    </xf>
    <xf numFmtId="3" fontId="58" fillId="0" borderId="18" xfId="172" applyNumberFormat="1" applyFont="1" applyFill="1" applyBorder="1" applyAlignment="1">
      <alignment horizontal="center"/>
    </xf>
    <xf numFmtId="0" fontId="58" fillId="33" borderId="31" xfId="0" applyFont="1" applyFill="1" applyBorder="1" applyAlignment="1" applyProtection="1">
      <alignment vertical="center"/>
    </xf>
    <xf numFmtId="0" fontId="58" fillId="33" borderId="32" xfId="0" applyFont="1" applyFill="1" applyBorder="1" applyAlignment="1" applyProtection="1">
      <alignment vertical="center"/>
    </xf>
    <xf numFmtId="0" fontId="60" fillId="33" borderId="33" xfId="0" applyFont="1" applyFill="1" applyBorder="1" applyAlignment="1" applyProtection="1">
      <alignment vertical="center"/>
    </xf>
    <xf numFmtId="0" fontId="60" fillId="33" borderId="27" xfId="0" applyFont="1" applyFill="1" applyBorder="1" applyAlignment="1" applyProtection="1">
      <alignment horizontal="center" vertical="center"/>
    </xf>
    <xf numFmtId="0" fontId="58" fillId="30" borderId="18" xfId="166" applyFont="1" applyFill="1" applyBorder="1" applyAlignment="1">
      <alignment horizontal="center"/>
    </xf>
    <xf numFmtId="3" fontId="60" fillId="0" borderId="29" xfId="83" applyNumberFormat="1" applyFont="1" applyFill="1" applyBorder="1" applyAlignment="1">
      <alignment vertical="center"/>
    </xf>
    <xf numFmtId="3" fontId="60" fillId="0" borderId="26" xfId="91" applyNumberFormat="1" applyFont="1" applyFill="1" applyBorder="1" applyAlignment="1">
      <alignment vertical="center"/>
    </xf>
    <xf numFmtId="3" fontId="60" fillId="0" borderId="34" xfId="91" applyNumberFormat="1" applyFont="1" applyFill="1" applyBorder="1" applyAlignment="1">
      <alignment vertical="center"/>
    </xf>
    <xf numFmtId="0" fontId="60" fillId="30" borderId="24" xfId="0" applyFont="1" applyFill="1" applyBorder="1" applyAlignment="1" applyProtection="1">
      <alignment horizontal="center" vertical="center"/>
    </xf>
    <xf numFmtId="4" fontId="58" fillId="30" borderId="24" xfId="83" applyNumberFormat="1" applyFont="1" applyFill="1" applyBorder="1" applyAlignment="1" applyProtection="1">
      <alignment vertical="center"/>
    </xf>
    <xf numFmtId="3" fontId="60" fillId="30" borderId="24" xfId="83" applyNumberFormat="1" applyFont="1" applyFill="1" applyBorder="1" applyAlignment="1" applyProtection="1">
      <alignment vertical="center"/>
    </xf>
    <xf numFmtId="3" fontId="60" fillId="30" borderId="24" xfId="91" applyNumberFormat="1" applyFont="1" applyFill="1" applyBorder="1" applyAlignment="1">
      <alignment vertical="center"/>
    </xf>
    <xf numFmtId="3" fontId="60" fillId="30" borderId="35" xfId="91" applyNumberFormat="1" applyFont="1" applyFill="1" applyBorder="1" applyAlignment="1">
      <alignment vertical="center"/>
    </xf>
    <xf numFmtId="0" fontId="58" fillId="0" borderId="36" xfId="0" applyFont="1" applyFill="1" applyBorder="1" applyAlignment="1" applyProtection="1">
      <alignment vertical="center"/>
    </xf>
    <xf numFmtId="0" fontId="58" fillId="0" borderId="37" xfId="0" applyFont="1" applyFill="1" applyBorder="1" applyAlignment="1" applyProtection="1">
      <alignment vertical="center"/>
    </xf>
    <xf numFmtId="49" fontId="60" fillId="0" borderId="37" xfId="0" applyNumberFormat="1" applyFont="1" applyFill="1" applyBorder="1" applyAlignment="1" applyProtection="1">
      <alignment vertical="center"/>
    </xf>
    <xf numFmtId="0" fontId="60" fillId="0" borderId="25" xfId="0" applyFont="1" applyFill="1" applyBorder="1" applyAlignment="1" applyProtection="1">
      <alignment horizontal="center" vertical="center"/>
    </xf>
    <xf numFmtId="4" fontId="58" fillId="0" borderId="26" xfId="83" applyNumberFormat="1" applyFont="1" applyFill="1" applyBorder="1" applyAlignment="1" applyProtection="1">
      <alignment vertical="center"/>
    </xf>
    <xf numFmtId="3" fontId="60" fillId="30" borderId="24" xfId="83" applyNumberFormat="1" applyFont="1" applyFill="1" applyBorder="1" applyAlignment="1">
      <alignment vertical="center"/>
    </xf>
    <xf numFmtId="3" fontId="60" fillId="30" borderId="18" xfId="83" applyNumberFormat="1" applyFont="1" applyFill="1" applyBorder="1" applyAlignment="1">
      <alignment vertical="center"/>
    </xf>
    <xf numFmtId="0" fontId="58" fillId="32" borderId="19" xfId="0" applyFont="1" applyFill="1" applyBorder="1" applyAlignment="1" applyProtection="1">
      <alignment horizontal="left" vertical="center"/>
    </xf>
    <xf numFmtId="3" fontId="60" fillId="0" borderId="18" xfId="83" applyNumberFormat="1" applyFont="1" applyFill="1" applyBorder="1" applyAlignment="1">
      <alignment vertical="center"/>
    </xf>
    <xf numFmtId="3" fontId="63" fillId="0" borderId="18" xfId="172" applyNumberFormat="1" applyFont="1" applyFill="1" applyBorder="1" applyAlignment="1">
      <alignment horizontal="center" vertical="center"/>
    </xf>
    <xf numFmtId="0" fontId="58" fillId="31" borderId="19" xfId="0" applyFont="1" applyFill="1" applyBorder="1" applyAlignment="1" applyProtection="1">
      <alignment vertical="center"/>
    </xf>
    <xf numFmtId="0" fontId="58" fillId="31" borderId="18" xfId="0" applyFont="1" applyFill="1" applyBorder="1" applyAlignment="1" applyProtection="1">
      <alignment horizontal="center" vertical="center"/>
    </xf>
    <xf numFmtId="3" fontId="60" fillId="33" borderId="18" xfId="83" applyNumberFormat="1" applyFont="1" applyFill="1" applyBorder="1" applyAlignment="1">
      <alignment vertical="center"/>
    </xf>
    <xf numFmtId="3" fontId="58" fillId="30" borderId="16" xfId="83" applyNumberFormat="1" applyFont="1" applyFill="1" applyBorder="1" applyAlignment="1" applyProtection="1">
      <alignment vertical="center"/>
    </xf>
    <xf numFmtId="3" fontId="58" fillId="30" borderId="26" xfId="0" applyNumberFormat="1" applyFont="1" applyFill="1" applyBorder="1" applyAlignment="1" applyProtection="1">
      <alignment horizontal="center" vertical="center"/>
    </xf>
    <xf numFmtId="3" fontId="64" fillId="30" borderId="18" xfId="172" applyNumberFormat="1" applyFont="1" applyFill="1" applyBorder="1" applyAlignment="1">
      <alignment horizontal="center"/>
    </xf>
    <xf numFmtId="3" fontId="58" fillId="0" borderId="17" xfId="83" applyNumberFormat="1" applyFont="1" applyFill="1" applyBorder="1" applyAlignment="1" applyProtection="1">
      <alignment vertical="center"/>
    </xf>
    <xf numFmtId="3" fontId="64" fillId="0" borderId="18" xfId="172" applyNumberFormat="1" applyFont="1" applyFill="1" applyBorder="1" applyAlignment="1">
      <alignment horizontal="center"/>
    </xf>
    <xf numFmtId="3" fontId="60" fillId="0" borderId="18" xfId="172" applyNumberFormat="1" applyFont="1" applyFill="1" applyBorder="1" applyAlignment="1">
      <alignment horizontal="center"/>
    </xf>
    <xf numFmtId="0" fontId="61" fillId="0" borderId="0" xfId="0" applyFont="1" applyFill="1" applyBorder="1"/>
    <xf numFmtId="3" fontId="63" fillId="0" borderId="18" xfId="172" applyNumberFormat="1" applyFont="1" applyFill="1" applyBorder="1" applyAlignment="1">
      <alignment horizontal="center"/>
    </xf>
    <xf numFmtId="0" fontId="60" fillId="30" borderId="16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60" fillId="31" borderId="18" xfId="0" applyFont="1" applyFill="1" applyBorder="1" applyAlignment="1" applyProtection="1">
      <alignment horizontal="center" vertical="center"/>
    </xf>
    <xf numFmtId="49" fontId="60" fillId="0" borderId="34" xfId="0" applyNumberFormat="1" applyFont="1" applyFill="1" applyBorder="1" applyAlignment="1" applyProtection="1">
      <alignment vertical="center"/>
    </xf>
    <xf numFmtId="0" fontId="58" fillId="31" borderId="17" xfId="0" applyFont="1" applyFill="1" applyBorder="1" applyAlignment="1" applyProtection="1">
      <alignment vertical="center"/>
    </xf>
    <xf numFmtId="3" fontId="60" fillId="0" borderId="26" xfId="83" applyNumberFormat="1" applyFont="1" applyFill="1" applyBorder="1" applyAlignment="1">
      <alignment vertical="center"/>
    </xf>
    <xf numFmtId="0" fontId="60" fillId="30" borderId="27" xfId="0" applyFont="1" applyFill="1" applyBorder="1" applyAlignment="1" applyProtection="1">
      <alignment horizontal="center" vertical="center"/>
    </xf>
    <xf numFmtId="187" fontId="66" fillId="0" borderId="18" xfId="91" applyNumberFormat="1" applyFont="1" applyFill="1" applyBorder="1" applyAlignment="1">
      <alignment horizontal="center" vertical="center"/>
    </xf>
    <xf numFmtId="3" fontId="65" fillId="0" borderId="18" xfId="83" applyNumberFormat="1" applyFont="1" applyFill="1" applyBorder="1" applyAlignment="1" applyProtection="1">
      <alignment horizontal="right" vertical="center"/>
    </xf>
    <xf numFmtId="4" fontId="65" fillId="0" borderId="18" xfId="83" applyNumberFormat="1" applyFont="1" applyFill="1" applyBorder="1" applyAlignment="1" applyProtection="1">
      <alignment horizontal="right" vertical="center"/>
    </xf>
    <xf numFmtId="0" fontId="67" fillId="0" borderId="0" xfId="0" applyFont="1" applyFill="1"/>
    <xf numFmtId="187" fontId="66" fillId="0" borderId="26" xfId="91" applyNumberFormat="1" applyFont="1" applyFill="1" applyBorder="1" applyAlignment="1">
      <alignment horizontal="center" vertical="center"/>
    </xf>
    <xf numFmtId="0" fontId="58" fillId="32" borderId="19" xfId="0" applyFont="1" applyFill="1" applyBorder="1" applyAlignment="1" applyProtection="1">
      <alignment vertical="center"/>
    </xf>
    <xf numFmtId="0" fontId="54" fillId="32" borderId="16" xfId="0" applyFont="1" applyFill="1" applyBorder="1" applyAlignment="1" applyProtection="1">
      <alignment horizontal="center" vertical="center"/>
    </xf>
    <xf numFmtId="3" fontId="58" fillId="32" borderId="19" xfId="0" applyNumberFormat="1" applyFont="1" applyFill="1" applyBorder="1" applyAlignment="1" applyProtection="1">
      <alignment vertical="center"/>
    </xf>
    <xf numFmtId="0" fontId="58" fillId="32" borderId="17" xfId="0" applyFont="1" applyFill="1" applyBorder="1" applyAlignment="1">
      <alignment horizontal="left" vertical="center"/>
    </xf>
    <xf numFmtId="0" fontId="60" fillId="32" borderId="16" xfId="0" applyFont="1" applyFill="1" applyBorder="1" applyAlignment="1">
      <alignment horizontal="left" vertical="center"/>
    </xf>
    <xf numFmtId="0" fontId="60" fillId="32" borderId="16" xfId="0" applyFont="1" applyFill="1" applyBorder="1" applyAlignment="1">
      <alignment horizontal="center" vertical="center"/>
    </xf>
    <xf numFmtId="3" fontId="61" fillId="0" borderId="0" xfId="0" applyNumberFormat="1" applyFont="1"/>
    <xf numFmtId="0" fontId="60" fillId="0" borderId="16" xfId="0" applyFont="1" applyFill="1" applyBorder="1" applyAlignment="1" applyProtection="1">
      <alignment vertical="center"/>
    </xf>
    <xf numFmtId="0" fontId="2" fillId="0" borderId="16" xfId="0" applyFont="1" applyFill="1" applyBorder="1" applyAlignment="1" applyProtection="1">
      <alignment horizontal="left" vertical="center"/>
    </xf>
    <xf numFmtId="0" fontId="2" fillId="0" borderId="17" xfId="0" applyFont="1" applyFill="1" applyBorder="1" applyAlignment="1" applyProtection="1">
      <alignment vertical="center"/>
    </xf>
    <xf numFmtId="0" fontId="2" fillId="0" borderId="16" xfId="0" applyFont="1" applyFill="1" applyBorder="1" applyAlignment="1" applyProtection="1">
      <alignment vertical="center"/>
    </xf>
    <xf numFmtId="0" fontId="55" fillId="0" borderId="16" xfId="0" applyFont="1" applyFill="1" applyBorder="1" applyAlignment="1" applyProtection="1">
      <alignment vertical="center"/>
    </xf>
    <xf numFmtId="49" fontId="54" fillId="32" borderId="17" xfId="0" applyNumberFormat="1" applyFont="1" applyFill="1" applyBorder="1" applyAlignment="1" applyProtection="1">
      <alignment horizontal="left" vertical="center"/>
    </xf>
    <xf numFmtId="49" fontId="58" fillId="32" borderId="16" xfId="0" applyNumberFormat="1" applyFont="1" applyFill="1" applyBorder="1" applyAlignment="1" applyProtection="1">
      <alignment horizontal="left" vertical="center"/>
    </xf>
    <xf numFmtId="0" fontId="55" fillId="32" borderId="16" xfId="127" applyFont="1" applyFill="1" applyBorder="1" applyAlignment="1">
      <alignment horizontal="left" vertical="top" wrapText="1"/>
    </xf>
    <xf numFmtId="0" fontId="55" fillId="32" borderId="16" xfId="127" applyFont="1" applyFill="1" applyBorder="1" applyAlignment="1">
      <alignment horizontal="left" vertical="center" wrapText="1"/>
    </xf>
    <xf numFmtId="0" fontId="60" fillId="31" borderId="16" xfId="0" applyFont="1" applyFill="1" applyBorder="1" applyAlignment="1" applyProtection="1">
      <alignment vertical="center"/>
    </xf>
    <xf numFmtId="0" fontId="60" fillId="32" borderId="19" xfId="0" applyFont="1" applyFill="1" applyBorder="1" applyAlignment="1" applyProtection="1">
      <alignment vertical="center"/>
    </xf>
    <xf numFmtId="0" fontId="60" fillId="32" borderId="16" xfId="0" applyFont="1" applyFill="1" applyBorder="1" applyAlignment="1" applyProtection="1">
      <alignment horizontal="left" vertical="center"/>
    </xf>
    <xf numFmtId="0" fontId="60" fillId="32" borderId="17" xfId="0" applyFont="1" applyFill="1" applyBorder="1" applyAlignment="1" applyProtection="1">
      <alignment vertical="center"/>
    </xf>
    <xf numFmtId="0" fontId="60" fillId="32" borderId="16" xfId="0" applyFont="1" applyFill="1" applyBorder="1" applyAlignment="1" applyProtection="1">
      <alignment vertical="center"/>
    </xf>
    <xf numFmtId="0" fontId="61" fillId="32" borderId="17" xfId="0" applyFont="1" applyFill="1" applyBorder="1"/>
    <xf numFmtId="0" fontId="58" fillId="32" borderId="19" xfId="166" applyFont="1" applyFill="1" applyBorder="1" applyAlignment="1" applyProtection="1">
      <alignment vertical="center"/>
    </xf>
    <xf numFmtId="0" fontId="58" fillId="32" borderId="17" xfId="166" applyFont="1" applyFill="1" applyBorder="1" applyAlignment="1" applyProtection="1">
      <alignment vertical="center"/>
    </xf>
    <xf numFmtId="0" fontId="60" fillId="32" borderId="16" xfId="166" applyFont="1" applyFill="1" applyBorder="1" applyAlignment="1" applyProtection="1">
      <alignment vertical="center"/>
    </xf>
    <xf numFmtId="0" fontId="60" fillId="32" borderId="18" xfId="166" applyFont="1" applyFill="1" applyBorder="1" applyAlignment="1" applyProtection="1">
      <alignment horizontal="center" vertical="center"/>
    </xf>
    <xf numFmtId="49" fontId="60" fillId="32" borderId="16" xfId="0" applyNumberFormat="1" applyFont="1" applyFill="1" applyBorder="1" applyAlignment="1" applyProtection="1">
      <alignment vertical="center"/>
    </xf>
    <xf numFmtId="0" fontId="58" fillId="32" borderId="29" xfId="0" applyFont="1" applyFill="1" applyBorder="1" applyAlignment="1" applyProtection="1">
      <alignment vertical="center"/>
    </xf>
    <xf numFmtId="0" fontId="58" fillId="32" borderId="30" xfId="0" applyFont="1" applyFill="1" applyBorder="1" applyAlignment="1" applyProtection="1">
      <alignment vertical="center"/>
    </xf>
    <xf numFmtId="49" fontId="60" fillId="32" borderId="30" xfId="0" applyNumberFormat="1" applyFont="1" applyFill="1" applyBorder="1" applyAlignment="1" applyProtection="1">
      <alignment vertical="center"/>
    </xf>
    <xf numFmtId="0" fontId="54" fillId="34" borderId="38" xfId="0" applyFont="1" applyFill="1" applyBorder="1" applyAlignment="1" applyProtection="1">
      <alignment vertical="center"/>
    </xf>
    <xf numFmtId="0" fontId="58" fillId="34" borderId="4" xfId="0" applyFont="1" applyFill="1" applyBorder="1" applyAlignment="1" applyProtection="1">
      <alignment vertical="center"/>
    </xf>
    <xf numFmtId="49" fontId="60" fillId="34" borderId="4" xfId="0" applyNumberFormat="1" applyFont="1" applyFill="1" applyBorder="1" applyAlignment="1" applyProtection="1">
      <alignment vertical="center"/>
    </xf>
    <xf numFmtId="0" fontId="60" fillId="34" borderId="28" xfId="0" applyFont="1" applyFill="1" applyBorder="1" applyAlignment="1" applyProtection="1">
      <alignment horizontal="center" vertical="center"/>
    </xf>
    <xf numFmtId="3" fontId="60" fillId="34" borderId="28" xfId="83" applyNumberFormat="1" applyFont="1" applyFill="1" applyBorder="1" applyAlignment="1" applyProtection="1">
      <alignment vertical="center"/>
    </xf>
    <xf numFmtId="4" fontId="58" fillId="34" borderId="28" xfId="83" applyNumberFormat="1" applyFont="1" applyFill="1" applyBorder="1" applyAlignment="1" applyProtection="1">
      <alignment vertical="center"/>
    </xf>
    <xf numFmtId="0" fontId="53" fillId="33" borderId="18" xfId="0" applyFont="1" applyFill="1" applyBorder="1"/>
    <xf numFmtId="0" fontId="60" fillId="33" borderId="16" xfId="0" applyFont="1" applyFill="1" applyBorder="1" applyAlignment="1" applyProtection="1">
      <alignment vertical="center"/>
    </xf>
    <xf numFmtId="0" fontId="58" fillId="34" borderId="39" xfId="0" applyFont="1" applyFill="1" applyBorder="1" applyAlignment="1" applyProtection="1">
      <alignment horizontal="center" vertical="center"/>
    </xf>
    <xf numFmtId="3" fontId="58" fillId="34" borderId="20" xfId="166" applyNumberFormat="1" applyFont="1" applyFill="1" applyBorder="1" applyAlignment="1">
      <alignment horizontal="right"/>
    </xf>
    <xf numFmtId="0" fontId="58" fillId="34" borderId="20" xfId="166" applyFont="1" applyFill="1" applyBorder="1" applyAlignment="1">
      <alignment horizontal="right"/>
    </xf>
    <xf numFmtId="0" fontId="58" fillId="34" borderId="40" xfId="166" applyFont="1" applyFill="1" applyBorder="1" applyAlignment="1">
      <alignment horizontal="right"/>
    </xf>
    <xf numFmtId="0" fontId="58" fillId="34" borderId="20" xfId="166" applyFont="1" applyFill="1" applyBorder="1" applyAlignment="1">
      <alignment horizontal="right" vertical="center"/>
    </xf>
    <xf numFmtId="0" fontId="58" fillId="34" borderId="40" xfId="166" applyFont="1" applyFill="1" applyBorder="1" applyAlignment="1">
      <alignment horizontal="right" vertical="center"/>
    </xf>
    <xf numFmtId="0" fontId="8" fillId="30" borderId="33" xfId="83" applyFont="1" applyFill="1" applyBorder="1" applyAlignment="1" applyProtection="1">
      <alignment vertical="top"/>
    </xf>
    <xf numFmtId="0" fontId="3" fillId="30" borderId="32" xfId="83" applyFont="1" applyFill="1" applyBorder="1" applyAlignment="1" applyProtection="1">
      <alignment vertical="top"/>
    </xf>
    <xf numFmtId="0" fontId="3" fillId="30" borderId="33" xfId="83" applyFont="1" applyFill="1" applyBorder="1" applyAlignment="1" applyProtection="1">
      <alignment vertical="top"/>
    </xf>
    <xf numFmtId="0" fontId="58" fillId="33" borderId="17" xfId="0" applyFont="1" applyFill="1" applyBorder="1" applyAlignment="1" applyProtection="1">
      <alignment vertical="center"/>
    </xf>
    <xf numFmtId="41" fontId="5" fillId="32" borderId="18" xfId="0" applyNumberFormat="1" applyFont="1" applyFill="1" applyBorder="1" applyAlignment="1" applyProtection="1">
      <alignment horizontal="right" vertical="center" wrapText="1"/>
    </xf>
    <xf numFmtId="41" fontId="5" fillId="32" borderId="18" xfId="0" applyNumberFormat="1" applyFont="1" applyFill="1" applyBorder="1" applyAlignment="1" applyProtection="1">
      <alignment vertical="center"/>
      <protection locked="0"/>
    </xf>
    <xf numFmtId="3" fontId="2" fillId="34" borderId="28" xfId="83" applyNumberFormat="1" applyFont="1" applyFill="1" applyBorder="1" applyAlignment="1" applyProtection="1">
      <alignment horizontal="right" vertical="center"/>
    </xf>
    <xf numFmtId="3" fontId="2" fillId="0" borderId="26" xfId="91" applyNumberFormat="1" applyFont="1" applyFill="1" applyBorder="1" applyAlignment="1">
      <alignment horizontal="right"/>
    </xf>
    <xf numFmtId="3" fontId="58" fillId="29" borderId="19" xfId="83" applyNumberFormat="1" applyFont="1" applyFill="1" applyBorder="1" applyAlignment="1" applyProtection="1">
      <alignment vertical="center"/>
    </xf>
    <xf numFmtId="3" fontId="60" fillId="33" borderId="19" xfId="83" applyNumberFormat="1" applyFont="1" applyFill="1" applyBorder="1" applyAlignment="1" applyProtection="1">
      <alignment vertical="center"/>
    </xf>
    <xf numFmtId="0" fontId="61" fillId="32" borderId="0" xfId="0" applyFont="1" applyFill="1" applyBorder="1"/>
    <xf numFmtId="3" fontId="58" fillId="34" borderId="39" xfId="166" applyNumberFormat="1" applyFont="1" applyFill="1" applyBorder="1" applyAlignment="1" applyProtection="1">
      <alignment horizontal="right"/>
    </xf>
    <xf numFmtId="3" fontId="58" fillId="30" borderId="23" xfId="83" applyNumberFormat="1" applyFont="1" applyFill="1" applyBorder="1" applyAlignment="1" applyProtection="1">
      <alignment vertical="center"/>
    </xf>
    <xf numFmtId="3" fontId="58" fillId="30" borderId="19" xfId="83" applyNumberFormat="1" applyFont="1" applyFill="1" applyBorder="1" applyAlignment="1" applyProtection="1">
      <alignment vertical="center"/>
    </xf>
    <xf numFmtId="3" fontId="60" fillId="0" borderId="19" xfId="83" applyNumberFormat="1" applyFont="1" applyFill="1" applyBorder="1" applyAlignment="1" applyProtection="1">
      <alignment vertical="center"/>
    </xf>
    <xf numFmtId="3" fontId="60" fillId="30" borderId="19" xfId="83" applyNumberFormat="1" applyFont="1" applyFill="1" applyBorder="1" applyAlignment="1" applyProtection="1">
      <alignment vertical="center"/>
    </xf>
    <xf numFmtId="3" fontId="60" fillId="29" borderId="19" xfId="83" applyNumberFormat="1" applyFont="1" applyFill="1" applyBorder="1" applyAlignment="1" applyProtection="1">
      <alignment vertical="center"/>
    </xf>
    <xf numFmtId="3" fontId="60" fillId="0" borderId="29" xfId="83" applyNumberFormat="1" applyFont="1" applyFill="1" applyBorder="1" applyAlignment="1" applyProtection="1">
      <alignment vertical="center"/>
    </xf>
    <xf numFmtId="3" fontId="60" fillId="30" borderId="23" xfId="83" applyNumberFormat="1" applyFont="1" applyFill="1" applyBorder="1" applyAlignment="1" applyProtection="1">
      <alignment vertical="center"/>
    </xf>
    <xf numFmtId="0" fontId="53" fillId="0" borderId="25" xfId="0" applyFont="1" applyBorder="1"/>
    <xf numFmtId="0" fontId="60" fillId="30" borderId="16" xfId="0" applyFont="1" applyFill="1" applyBorder="1" applyAlignment="1">
      <alignment horizontal="left" wrapText="1"/>
    </xf>
    <xf numFmtId="0" fontId="54" fillId="34" borderId="22" xfId="0" applyFont="1" applyFill="1" applyBorder="1" applyAlignment="1" applyProtection="1">
      <alignment vertical="center"/>
    </xf>
    <xf numFmtId="0" fontId="58" fillId="34" borderId="41" xfId="0" applyFont="1" applyFill="1" applyBorder="1" applyAlignment="1" applyProtection="1">
      <alignment vertical="center"/>
    </xf>
    <xf numFmtId="49" fontId="60" fillId="34" borderId="41" xfId="0" applyNumberFormat="1" applyFont="1" applyFill="1" applyBorder="1" applyAlignment="1" applyProtection="1">
      <alignment vertical="center"/>
    </xf>
    <xf numFmtId="0" fontId="60" fillId="34" borderId="20" xfId="0" applyFont="1" applyFill="1" applyBorder="1" applyAlignment="1" applyProtection="1">
      <alignment horizontal="center" vertical="center"/>
    </xf>
    <xf numFmtId="4" fontId="2" fillId="33" borderId="18" xfId="83" applyNumberFormat="1" applyFont="1" applyFill="1" applyBorder="1" applyAlignment="1" applyProtection="1">
      <alignment horizontal="right" vertical="center"/>
    </xf>
    <xf numFmtId="0" fontId="60" fillId="32" borderId="26" xfId="0" applyFont="1" applyFill="1" applyBorder="1" applyAlignment="1" applyProtection="1">
      <alignment horizontal="center" vertical="center"/>
    </xf>
    <xf numFmtId="0" fontId="60" fillId="30" borderId="27" xfId="166" applyFont="1" applyFill="1" applyBorder="1" applyAlignment="1">
      <alignment horizontal="center" vertical="center"/>
    </xf>
    <xf numFmtId="41" fontId="5" fillId="30" borderId="27" xfId="0" applyNumberFormat="1" applyFont="1" applyFill="1" applyBorder="1" applyAlignment="1" applyProtection="1">
      <alignment vertical="center"/>
      <protection locked="0"/>
    </xf>
    <xf numFmtId="4" fontId="2" fillId="30" borderId="27" xfId="83" applyNumberFormat="1" applyFont="1" applyFill="1" applyBorder="1" applyAlignment="1" applyProtection="1">
      <alignment horizontal="right" vertical="center"/>
    </xf>
    <xf numFmtId="3" fontId="60" fillId="34" borderId="28" xfId="83" applyNumberFormat="1" applyFont="1" applyFill="1" applyBorder="1" applyAlignment="1">
      <alignment vertical="center"/>
    </xf>
    <xf numFmtId="0" fontId="60" fillId="34" borderId="42" xfId="0" applyFont="1" applyFill="1" applyBorder="1" applyAlignment="1" applyProtection="1">
      <alignment horizontal="center" vertical="center"/>
    </xf>
    <xf numFmtId="3" fontId="2" fillId="34" borderId="20" xfId="83" applyNumberFormat="1" applyFont="1" applyFill="1" applyBorder="1" applyAlignment="1" applyProtection="1">
      <alignment horizontal="right" vertical="center"/>
    </xf>
    <xf numFmtId="4" fontId="3" fillId="34" borderId="20" xfId="83" applyNumberFormat="1" applyFont="1" applyFill="1" applyBorder="1" applyAlignment="1" applyProtection="1">
      <alignment horizontal="right" vertical="center"/>
    </xf>
    <xf numFmtId="0" fontId="61" fillId="30" borderId="31" xfId="0" applyFont="1" applyFill="1" applyBorder="1"/>
    <xf numFmtId="0" fontId="58" fillId="30" borderId="18" xfId="83" applyFont="1" applyFill="1" applyBorder="1" applyAlignment="1" applyProtection="1">
      <alignment vertical="center" wrapText="1"/>
    </xf>
    <xf numFmtId="0" fontId="60" fillId="30" borderId="16" xfId="0" applyFont="1" applyFill="1" applyBorder="1" applyAlignment="1" applyProtection="1">
      <alignment vertical="center"/>
    </xf>
    <xf numFmtId="3" fontId="3" fillId="33" borderId="18" xfId="0" applyNumberFormat="1" applyFont="1" applyFill="1" applyBorder="1" applyAlignment="1" applyProtection="1">
      <alignment vertical="center"/>
    </xf>
    <xf numFmtId="3" fontId="60" fillId="33" borderId="18" xfId="91" applyNumberFormat="1" applyFont="1" applyFill="1" applyBorder="1" applyAlignment="1">
      <alignment vertical="center"/>
    </xf>
    <xf numFmtId="3" fontId="60" fillId="33" borderId="16" xfId="91" applyNumberFormat="1" applyFont="1" applyFill="1" applyBorder="1" applyAlignment="1">
      <alignment vertical="center"/>
    </xf>
    <xf numFmtId="3" fontId="60" fillId="31" borderId="19" xfId="83" applyNumberFormat="1" applyFont="1" applyFill="1" applyBorder="1" applyAlignment="1" applyProtection="1">
      <alignment vertical="center"/>
    </xf>
    <xf numFmtId="3" fontId="60" fillId="31" borderId="18" xfId="91" applyNumberFormat="1" applyFont="1" applyFill="1" applyBorder="1" applyAlignment="1">
      <alignment vertical="center"/>
    </xf>
    <xf numFmtId="3" fontId="60" fillId="31" borderId="16" xfId="91" applyNumberFormat="1" applyFont="1" applyFill="1" applyBorder="1" applyAlignment="1">
      <alignment vertical="center"/>
    </xf>
    <xf numFmtId="3" fontId="60" fillId="34" borderId="22" xfId="83" applyNumberFormat="1" applyFont="1" applyFill="1" applyBorder="1" applyAlignment="1" applyProtection="1">
      <alignment vertical="center"/>
    </xf>
    <xf numFmtId="3" fontId="60" fillId="34" borderId="20" xfId="91" applyNumberFormat="1" applyFont="1" applyFill="1" applyBorder="1" applyAlignment="1">
      <alignment vertical="center"/>
    </xf>
    <xf numFmtId="3" fontId="60" fillId="34" borderId="42" xfId="91" applyNumberFormat="1" applyFont="1" applyFill="1" applyBorder="1" applyAlignment="1">
      <alignment vertical="center"/>
    </xf>
    <xf numFmtId="0" fontId="3" fillId="26" borderId="24" xfId="83" applyFont="1" applyFill="1" applyBorder="1" applyAlignment="1" applyProtection="1">
      <alignment horizontal="right" vertical="center"/>
    </xf>
    <xf numFmtId="3" fontId="3" fillId="34" borderId="40" xfId="0" applyNumberFormat="1" applyFont="1" applyFill="1" applyBorder="1" applyAlignment="1" applyProtection="1">
      <alignment horizontal="center" vertical="center"/>
    </xf>
    <xf numFmtId="3" fontId="3" fillId="34" borderId="40" xfId="0" applyNumberFormat="1" applyFont="1" applyFill="1" applyBorder="1" applyAlignment="1" applyProtection="1">
      <alignment horizontal="center" vertical="center" wrapText="1"/>
    </xf>
    <xf numFmtId="0" fontId="54" fillId="34" borderId="38" xfId="0" applyFont="1" applyFill="1" applyBorder="1" applyAlignment="1" applyProtection="1">
      <alignment vertical="top"/>
    </xf>
    <xf numFmtId="0" fontId="54" fillId="34" borderId="4" xfId="0" applyFont="1" applyFill="1" applyBorder="1" applyAlignment="1" applyProtection="1">
      <alignment vertical="top"/>
    </xf>
    <xf numFmtId="0" fontId="54" fillId="34" borderId="43" xfId="0" applyFont="1" applyFill="1" applyBorder="1" applyAlignment="1" applyProtection="1">
      <alignment vertical="top"/>
    </xf>
    <xf numFmtId="49" fontId="3" fillId="30" borderId="16" xfId="0" applyNumberFormat="1" applyFont="1" applyFill="1" applyBorder="1" applyAlignment="1" applyProtection="1">
      <alignment vertical="center"/>
    </xf>
    <xf numFmtId="49" fontId="2" fillId="30" borderId="17" xfId="0" applyNumberFormat="1" applyFont="1" applyFill="1" applyBorder="1" applyAlignment="1" applyProtection="1">
      <alignment vertical="center"/>
    </xf>
    <xf numFmtId="49" fontId="3" fillId="30" borderId="17" xfId="0" applyNumberFormat="1" applyFont="1" applyFill="1" applyBorder="1" applyAlignment="1" applyProtection="1">
      <alignment vertical="center"/>
    </xf>
    <xf numFmtId="1" fontId="4" fillId="26" borderId="18" xfId="0" applyNumberFormat="1" applyFont="1" applyFill="1" applyBorder="1" applyAlignment="1" applyProtection="1">
      <alignment horizontal="right" vertical="center" wrapText="1"/>
    </xf>
    <xf numFmtId="0" fontId="58" fillId="0" borderId="16" xfId="0" applyFont="1" applyFill="1" applyBorder="1" applyAlignment="1" applyProtection="1">
      <alignment horizontal="center" vertical="center"/>
    </xf>
    <xf numFmtId="49" fontId="58" fillId="0" borderId="17" xfId="0" applyNumberFormat="1" applyFont="1" applyFill="1" applyBorder="1" applyAlignment="1" applyProtection="1">
      <alignment horizontal="left" vertical="center"/>
    </xf>
    <xf numFmtId="49" fontId="58" fillId="0" borderId="16" xfId="0" applyNumberFormat="1" applyFont="1" applyFill="1" applyBorder="1" applyAlignment="1" applyProtection="1">
      <alignment horizontal="left" vertical="center"/>
    </xf>
    <xf numFmtId="0" fontId="54" fillId="30" borderId="18" xfId="0" applyFont="1" applyFill="1" applyBorder="1" applyAlignment="1" applyProtection="1">
      <alignment vertical="center"/>
    </xf>
    <xf numFmtId="0" fontId="58" fillId="30" borderId="16" xfId="0" applyFont="1" applyFill="1" applyBorder="1" applyAlignment="1" applyProtection="1">
      <alignment vertical="center"/>
    </xf>
    <xf numFmtId="3" fontId="58" fillId="32" borderId="29" xfId="0" applyNumberFormat="1" applyFont="1" applyFill="1" applyBorder="1" applyAlignment="1" applyProtection="1">
      <alignment vertical="center"/>
    </xf>
    <xf numFmtId="0" fontId="58" fillId="32" borderId="30" xfId="0" applyFont="1" applyFill="1" applyBorder="1" applyAlignment="1">
      <alignment horizontal="left" vertical="center"/>
    </xf>
    <xf numFmtId="0" fontId="60" fillId="32" borderId="34" xfId="0" applyFont="1" applyFill="1" applyBorder="1" applyAlignment="1" applyProtection="1">
      <alignment vertical="center"/>
    </xf>
    <xf numFmtId="0" fontId="60" fillId="32" borderId="34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vertical="center"/>
    </xf>
    <xf numFmtId="0" fontId="55" fillId="0" borderId="18" xfId="0" applyFont="1" applyFill="1" applyBorder="1" applyAlignment="1">
      <alignment horizontal="center" vertical="center"/>
    </xf>
    <xf numFmtId="0" fontId="58" fillId="33" borderId="18" xfId="0" applyFont="1" applyFill="1" applyBorder="1" applyAlignment="1" applyProtection="1">
      <alignment horizontal="center" vertical="center"/>
    </xf>
    <xf numFmtId="3" fontId="3" fillId="34" borderId="20" xfId="83" applyNumberFormat="1" applyFont="1" applyFill="1" applyBorder="1" applyAlignment="1" applyProtection="1">
      <alignment horizontal="right" vertical="center"/>
    </xf>
    <xf numFmtId="0" fontId="57" fillId="30" borderId="17" xfId="0" applyFont="1" applyFill="1" applyBorder="1" applyAlignment="1" applyProtection="1">
      <alignment horizontal="left" vertical="center"/>
    </xf>
    <xf numFmtId="0" fontId="62" fillId="30" borderId="24" xfId="0" applyFont="1" applyFill="1" applyBorder="1" applyAlignment="1" applyProtection="1">
      <alignment vertical="center" wrapText="1"/>
    </xf>
    <xf numFmtId="3" fontId="60" fillId="0" borderId="36" xfId="83" applyNumberFormat="1" applyFont="1" applyFill="1" applyBorder="1" applyAlignment="1" applyProtection="1">
      <alignment vertical="center"/>
    </xf>
    <xf numFmtId="3" fontId="60" fillId="0" borderId="25" xfId="91" applyNumberFormat="1" applyFont="1" applyFill="1" applyBorder="1" applyAlignment="1">
      <alignment vertical="center"/>
    </xf>
    <xf numFmtId="3" fontId="60" fillId="0" borderId="44" xfId="91" applyNumberFormat="1" applyFont="1" applyFill="1" applyBorder="1" applyAlignment="1">
      <alignment vertical="center"/>
    </xf>
    <xf numFmtId="3" fontId="3" fillId="30" borderId="24" xfId="0" applyNumberFormat="1" applyFont="1" applyFill="1" applyBorder="1" applyAlignment="1" applyProtection="1">
      <alignment vertical="center"/>
    </xf>
    <xf numFmtId="0" fontId="2" fillId="0" borderId="0" xfId="0" applyFont="1" applyAlignment="1">
      <alignment vertical="center"/>
    </xf>
    <xf numFmtId="0" fontId="54" fillId="34" borderId="4" xfId="0" applyFont="1" applyFill="1" applyBorder="1" applyAlignment="1" applyProtection="1">
      <alignment vertical="center"/>
    </xf>
    <xf numFmtId="0" fontId="55" fillId="0" borderId="64" xfId="0" applyFont="1" applyFill="1" applyBorder="1" applyAlignment="1" applyProtection="1">
      <alignment vertical="center"/>
    </xf>
    <xf numFmtId="0" fontId="55" fillId="32" borderId="64" xfId="0" applyFont="1" applyFill="1" applyBorder="1" applyAlignment="1" applyProtection="1">
      <alignment vertical="center"/>
    </xf>
    <xf numFmtId="0" fontId="54" fillId="0" borderId="0" xfId="0" applyFont="1" applyFill="1" applyBorder="1" applyAlignment="1" applyProtection="1">
      <alignment vertical="center"/>
    </xf>
    <xf numFmtId="0" fontId="83" fillId="0" borderId="16" xfId="127" applyFont="1" applyBorder="1" applyAlignment="1">
      <alignment horizontal="left" vertical="top" wrapText="1"/>
    </xf>
    <xf numFmtId="0" fontId="83" fillId="0" borderId="16" xfId="127" applyFont="1" applyBorder="1" applyAlignment="1">
      <alignment horizontal="left" vertical="center" wrapText="1"/>
    </xf>
    <xf numFmtId="0" fontId="54" fillId="32" borderId="21" xfId="166" applyFont="1" applyFill="1" applyBorder="1" applyAlignment="1">
      <alignment horizontal="right" vertical="center"/>
    </xf>
    <xf numFmtId="0" fontId="54" fillId="32" borderId="28" xfId="166" applyFont="1" applyFill="1" applyBorder="1" applyAlignment="1">
      <alignment horizontal="right" vertical="center"/>
    </xf>
    <xf numFmtId="0" fontId="54" fillId="32" borderId="19" xfId="166" applyFont="1" applyFill="1" applyBorder="1" applyAlignment="1" applyProtection="1">
      <alignment vertical="center"/>
    </xf>
    <xf numFmtId="0" fontId="58" fillId="32" borderId="16" xfId="166" applyFont="1" applyFill="1" applyBorder="1" applyAlignment="1" applyProtection="1">
      <alignment vertical="center"/>
    </xf>
    <xf numFmtId="0" fontId="55" fillId="0" borderId="17" xfId="171" applyFont="1" applyFill="1" applyBorder="1" applyAlignment="1">
      <alignment horizontal="left" vertical="top" wrapText="1"/>
    </xf>
    <xf numFmtId="0" fontId="55" fillId="0" borderId="17" xfId="171" applyFont="1" applyFill="1" applyBorder="1" applyAlignment="1">
      <alignment horizontal="left" vertical="top"/>
    </xf>
    <xf numFmtId="3" fontId="55" fillId="0" borderId="16" xfId="0" applyNumberFormat="1" applyFont="1" applyFill="1" applyBorder="1" applyAlignment="1" applyProtection="1">
      <alignment vertical="center"/>
    </xf>
    <xf numFmtId="49" fontId="54" fillId="32" borderId="17" xfId="0" applyNumberFormat="1" applyFont="1" applyFill="1" applyBorder="1" applyAlignment="1" applyProtection="1">
      <alignment horizontal="left" vertical="center"/>
    </xf>
    <xf numFmtId="49" fontId="58" fillId="32" borderId="16" xfId="0" applyNumberFormat="1" applyFont="1" applyFill="1" applyBorder="1" applyAlignment="1" applyProtection="1">
      <alignment horizontal="left" vertical="center"/>
    </xf>
    <xf numFmtId="0" fontId="60" fillId="32" borderId="16" xfId="0" applyFont="1" applyFill="1" applyBorder="1" applyAlignment="1" applyProtection="1">
      <alignment horizontal="left" vertical="center"/>
    </xf>
    <xf numFmtId="0" fontId="60" fillId="32" borderId="17" xfId="0" applyFont="1" applyFill="1" applyBorder="1" applyAlignment="1" applyProtection="1">
      <alignment vertical="center"/>
    </xf>
    <xf numFmtId="0" fontId="60" fillId="32" borderId="16" xfId="0" applyFont="1" applyFill="1" applyBorder="1" applyAlignment="1" applyProtection="1">
      <alignment vertical="center"/>
    </xf>
    <xf numFmtId="0" fontId="55" fillId="32" borderId="17" xfId="0" applyFont="1" applyFill="1" applyBorder="1" applyAlignment="1" applyProtection="1">
      <alignment vertical="center"/>
    </xf>
    <xf numFmtId="0" fontId="54" fillId="32" borderId="19" xfId="166" applyFont="1" applyFill="1" applyBorder="1" applyAlignment="1" applyProtection="1">
      <alignment vertical="center"/>
    </xf>
    <xf numFmtId="0" fontId="58" fillId="32" borderId="17" xfId="166" applyFont="1" applyFill="1" applyBorder="1" applyAlignment="1" applyProtection="1">
      <alignment vertical="center"/>
    </xf>
    <xf numFmtId="0" fontId="58" fillId="32" borderId="16" xfId="166" applyFont="1" applyFill="1" applyBorder="1" applyAlignment="1" applyProtection="1">
      <alignment vertical="center"/>
    </xf>
    <xf numFmtId="3" fontId="55" fillId="0" borderId="17" xfId="0" applyNumberFormat="1" applyFont="1" applyFill="1" applyBorder="1" applyAlignment="1" applyProtection="1">
      <alignment vertical="center"/>
    </xf>
    <xf numFmtId="3" fontId="58" fillId="0" borderId="45" xfId="0" applyNumberFormat="1" applyFont="1" applyFill="1" applyBorder="1" applyAlignment="1" applyProtection="1">
      <alignment vertical="center"/>
    </xf>
    <xf numFmtId="0" fontId="53" fillId="0" borderId="46" xfId="0" applyFont="1" applyBorder="1"/>
    <xf numFmtId="0" fontId="55" fillId="0" borderId="16" xfId="0" applyFont="1" applyFill="1" applyBorder="1" applyAlignment="1">
      <alignment horizontal="center" vertical="center"/>
    </xf>
    <xf numFmtId="0" fontId="68" fillId="0" borderId="18" xfId="166" applyFont="1" applyFill="1" applyBorder="1" applyAlignment="1">
      <alignment horizontal="center"/>
    </xf>
    <xf numFmtId="0" fontId="55" fillId="32" borderId="16" xfId="127" applyFont="1" applyFill="1" applyBorder="1" applyAlignment="1">
      <alignment vertical="top" wrapText="1"/>
    </xf>
    <xf numFmtId="0" fontId="55" fillId="32" borderId="16" xfId="127" applyFont="1" applyFill="1" applyBorder="1" applyAlignment="1">
      <alignment vertical="center" wrapText="1"/>
    </xf>
    <xf numFmtId="0" fontId="2" fillId="29" borderId="18" xfId="0" applyFont="1" applyFill="1" applyBorder="1" applyAlignment="1">
      <alignment horizontal="right"/>
    </xf>
    <xf numFmtId="0" fontId="2" fillId="0" borderId="18" xfId="0" applyFont="1" applyBorder="1" applyAlignment="1">
      <alignment vertical="center"/>
    </xf>
    <xf numFmtId="0" fontId="2" fillId="0" borderId="28" xfId="0" applyFont="1" applyFill="1" applyBorder="1" applyAlignment="1">
      <alignment horizontal="center" vertical="center"/>
    </xf>
    <xf numFmtId="41" fontId="84" fillId="30" borderId="24" xfId="83" applyNumberFormat="1" applyFont="1" applyFill="1" applyBorder="1" applyAlignment="1" applyProtection="1">
      <alignment horizontal="right" vertical="top" wrapText="1"/>
    </xf>
    <xf numFmtId="41" fontId="2" fillId="26" borderId="26" xfId="0" applyNumberFormat="1" applyFont="1" applyFill="1" applyBorder="1" applyAlignment="1" applyProtection="1">
      <alignment horizontal="right" vertical="center" wrapText="1"/>
    </xf>
    <xf numFmtId="41" fontId="5" fillId="30" borderId="18" xfId="0" applyNumberFormat="1" applyFont="1" applyFill="1" applyBorder="1" applyAlignment="1" applyProtection="1">
      <alignment horizontal="right" vertical="center" wrapText="1"/>
      <protection locked="0"/>
    </xf>
    <xf numFmtId="41" fontId="2" fillId="30" borderId="24" xfId="83" applyNumberFormat="1" applyFont="1" applyFill="1" applyBorder="1" applyAlignment="1" applyProtection="1">
      <alignment horizontal="right" vertical="center"/>
    </xf>
    <xf numFmtId="41" fontId="2" fillId="30" borderId="18" xfId="83" applyNumberFormat="1" applyFont="1" applyFill="1" applyBorder="1" applyAlignment="1" applyProtection="1">
      <alignment horizontal="right" vertical="center"/>
    </xf>
    <xf numFmtId="41" fontId="2" fillId="0" borderId="26" xfId="83" applyNumberFormat="1" applyFont="1" applyFill="1" applyBorder="1" applyAlignment="1" applyProtection="1">
      <alignment horizontal="right" vertical="center"/>
    </xf>
    <xf numFmtId="0" fontId="2" fillId="34" borderId="20" xfId="0" applyFont="1" applyFill="1" applyBorder="1" applyAlignment="1">
      <alignment horizontal="right" vertical="center"/>
    </xf>
    <xf numFmtId="1" fontId="5" fillId="29" borderId="18" xfId="83" applyNumberFormat="1" applyFont="1" applyFill="1" applyBorder="1" applyAlignment="1" applyProtection="1">
      <alignment horizontal="right"/>
    </xf>
    <xf numFmtId="1" fontId="5" fillId="29" borderId="18" xfId="0" applyNumberFormat="1" applyFont="1" applyFill="1" applyBorder="1" applyAlignment="1">
      <alignment horizontal="right"/>
    </xf>
    <xf numFmtId="0" fontId="2" fillId="0" borderId="18" xfId="0" applyFont="1" applyBorder="1" applyAlignment="1">
      <alignment horizontal="right"/>
    </xf>
    <xf numFmtId="3" fontId="5" fillId="29" borderId="18" xfId="0" applyNumberFormat="1" applyFont="1" applyFill="1" applyBorder="1" applyAlignment="1">
      <alignment horizontal="right" vertical="center"/>
    </xf>
    <xf numFmtId="0" fontId="2" fillId="30" borderId="18" xfId="0" applyFont="1" applyFill="1" applyBorder="1" applyAlignment="1">
      <alignment horizontal="right"/>
    </xf>
    <xf numFmtId="0" fontId="2" fillId="32" borderId="18" xfId="0" applyFont="1" applyFill="1" applyBorder="1" applyAlignment="1">
      <alignment horizontal="right"/>
    </xf>
    <xf numFmtId="41" fontId="5" fillId="29" borderId="18" xfId="0" applyNumberFormat="1" applyFont="1" applyFill="1" applyBorder="1" applyAlignment="1" applyProtection="1">
      <alignment horizontal="right" vertical="center"/>
    </xf>
    <xf numFmtId="0" fontId="2" fillId="0" borderId="18" xfId="0" applyFont="1" applyFill="1" applyBorder="1" applyAlignment="1">
      <alignment horizontal="right"/>
    </xf>
    <xf numFmtId="3" fontId="55" fillId="33" borderId="19" xfId="83" applyNumberFormat="1" applyFont="1" applyFill="1" applyBorder="1" applyAlignment="1">
      <alignment horizontal="right" vertical="center"/>
    </xf>
    <xf numFmtId="0" fontId="2" fillId="0" borderId="26" xfId="0" applyFont="1" applyBorder="1" applyAlignment="1">
      <alignment horizontal="right"/>
    </xf>
    <xf numFmtId="0" fontId="2" fillId="30" borderId="24" xfId="0" applyFont="1" applyFill="1" applyBorder="1" applyAlignment="1">
      <alignment horizontal="right"/>
    </xf>
    <xf numFmtId="3" fontId="55" fillId="33" borderId="18" xfId="83" applyNumberFormat="1" applyFont="1" applyFill="1" applyBorder="1" applyAlignment="1">
      <alignment horizontal="right" vertical="center"/>
    </xf>
    <xf numFmtId="0" fontId="2" fillId="34" borderId="28" xfId="0" applyFont="1" applyFill="1" applyBorder="1" applyAlignment="1">
      <alignment horizontal="right"/>
    </xf>
    <xf numFmtId="0" fontId="2" fillId="30" borderId="27" xfId="0" applyFont="1" applyFill="1" applyBorder="1" applyAlignment="1">
      <alignment horizontal="right"/>
    </xf>
    <xf numFmtId="0" fontId="2" fillId="34" borderId="20" xfId="0" applyFont="1" applyFill="1" applyBorder="1" applyAlignment="1">
      <alignment horizontal="right"/>
    </xf>
    <xf numFmtId="0" fontId="2" fillId="0" borderId="18" xfId="0" applyFont="1" applyBorder="1" applyAlignment="1">
      <alignment horizontal="right" vertical="center"/>
    </xf>
    <xf numFmtId="0" fontId="2" fillId="0" borderId="26" xfId="0" applyFont="1" applyBorder="1" applyAlignment="1">
      <alignment horizontal="right" vertical="center"/>
    </xf>
    <xf numFmtId="3" fontId="2" fillId="30" borderId="27" xfId="0" applyNumberFormat="1" applyFont="1" applyFill="1" applyBorder="1" applyAlignment="1" applyProtection="1">
      <alignment horizontal="right" vertical="center"/>
    </xf>
    <xf numFmtId="0" fontId="2" fillId="33" borderId="18" xfId="0" applyFont="1" applyFill="1" applyBorder="1" applyAlignment="1">
      <alignment horizontal="right"/>
    </xf>
    <xf numFmtId="0" fontId="2" fillId="0" borderId="25" xfId="0" applyFont="1" applyBorder="1" applyAlignment="1">
      <alignment horizontal="right"/>
    </xf>
    <xf numFmtId="0" fontId="2" fillId="30" borderId="17" xfId="0" applyFont="1" applyFill="1" applyBorder="1" applyAlignment="1" applyProtection="1">
      <alignment vertical="center"/>
    </xf>
    <xf numFmtId="0" fontId="2" fillId="30" borderId="16" xfId="83" applyFont="1" applyFill="1" applyBorder="1" applyAlignment="1" applyProtection="1">
      <alignment vertical="center"/>
    </xf>
    <xf numFmtId="0" fontId="2" fillId="30" borderId="18" xfId="0" applyFont="1" applyFill="1" applyBorder="1" applyAlignment="1" applyProtection="1">
      <alignment horizontal="right" vertical="center"/>
    </xf>
    <xf numFmtId="0" fontId="54" fillId="0" borderId="45" xfId="83" applyFont="1" applyFill="1" applyBorder="1" applyAlignment="1" applyProtection="1">
      <alignment horizontal="left" wrapText="1"/>
    </xf>
    <xf numFmtId="0" fontId="58" fillId="0" borderId="46" xfId="83" applyFont="1" applyFill="1" applyBorder="1" applyAlignment="1" applyProtection="1">
      <alignment horizontal="left" wrapText="1"/>
    </xf>
    <xf numFmtId="0" fontId="58" fillId="32" borderId="45" xfId="0" applyFont="1" applyFill="1" applyBorder="1" applyAlignment="1" applyProtection="1">
      <alignment horizontal="left" vertical="center"/>
    </xf>
    <xf numFmtId="0" fontId="60" fillId="32" borderId="46" xfId="0" applyFont="1" applyFill="1" applyBorder="1" applyAlignment="1" applyProtection="1">
      <alignment horizontal="left" vertical="center"/>
    </xf>
    <xf numFmtId="0" fontId="61" fillId="0" borderId="46" xfId="0" applyFont="1" applyBorder="1" applyAlignment="1">
      <alignment vertical="center"/>
    </xf>
    <xf numFmtId="0" fontId="58" fillId="31" borderId="45" xfId="0" applyFont="1" applyFill="1" applyBorder="1" applyAlignment="1" applyProtection="1">
      <alignment vertical="center"/>
    </xf>
    <xf numFmtId="0" fontId="58" fillId="31" borderId="46" xfId="0" applyFont="1" applyFill="1" applyBorder="1" applyAlignment="1" applyProtection="1">
      <alignment vertical="center"/>
    </xf>
    <xf numFmtId="0" fontId="58" fillId="0" borderId="45" xfId="0" applyFont="1" applyFill="1" applyBorder="1" applyAlignment="1" applyProtection="1">
      <alignment vertical="center"/>
    </xf>
    <xf numFmtId="0" fontId="58" fillId="0" borderId="46" xfId="0" applyFont="1" applyFill="1" applyBorder="1" applyAlignment="1" applyProtection="1">
      <alignment vertical="center"/>
    </xf>
    <xf numFmtId="0" fontId="58" fillId="0" borderId="47" xfId="0" applyFont="1" applyFill="1" applyBorder="1" applyAlignment="1" applyProtection="1">
      <alignment vertical="center"/>
    </xf>
    <xf numFmtId="0" fontId="58" fillId="0" borderId="48" xfId="0" applyFont="1" applyFill="1" applyBorder="1" applyAlignment="1" applyProtection="1">
      <alignment vertical="center"/>
    </xf>
    <xf numFmtId="4" fontId="2" fillId="0" borderId="25" xfId="83" applyNumberFormat="1" applyFont="1" applyFill="1" applyBorder="1" applyAlignment="1" applyProtection="1">
      <alignment horizontal="right" vertical="center"/>
    </xf>
    <xf numFmtId="0" fontId="55" fillId="0" borderId="49" xfId="0" applyFont="1" applyFill="1" applyBorder="1" applyAlignment="1" applyProtection="1">
      <alignment vertical="center"/>
    </xf>
    <xf numFmtId="0" fontId="55" fillId="32" borderId="49" xfId="0" applyFont="1" applyFill="1" applyBorder="1" applyAlignment="1" applyProtection="1">
      <alignment vertical="center"/>
    </xf>
    <xf numFmtId="0" fontId="58" fillId="0" borderId="49" xfId="166" applyFont="1" applyFill="1" applyBorder="1" applyAlignment="1">
      <alignment vertical="center" wrapText="1"/>
    </xf>
    <xf numFmtId="49" fontId="60" fillId="0" borderId="49" xfId="0" applyNumberFormat="1" applyFont="1" applyFill="1" applyBorder="1" applyAlignment="1" applyProtection="1">
      <alignment vertical="center"/>
    </xf>
    <xf numFmtId="49" fontId="60" fillId="0" borderId="50" xfId="0" applyNumberFormat="1" applyFont="1" applyFill="1" applyBorder="1" applyAlignment="1" applyProtection="1">
      <alignment vertical="center"/>
    </xf>
    <xf numFmtId="0" fontId="53" fillId="30" borderId="45" xfId="0" applyFont="1" applyFill="1" applyBorder="1"/>
    <xf numFmtId="0" fontId="62" fillId="30" borderId="18" xfId="83" applyFont="1" applyFill="1" applyBorder="1" applyAlignment="1" applyProtection="1">
      <alignment vertical="center" shrinkToFit="1"/>
    </xf>
    <xf numFmtId="0" fontId="3" fillId="30" borderId="18" xfId="83" applyFont="1" applyFill="1" applyBorder="1" applyAlignment="1" applyProtection="1">
      <alignment vertical="center" wrapText="1"/>
    </xf>
    <xf numFmtId="0" fontId="60" fillId="33" borderId="49" xfId="0" applyFont="1" applyFill="1" applyBorder="1" applyAlignment="1" applyProtection="1">
      <alignment vertical="center"/>
    </xf>
    <xf numFmtId="0" fontId="2" fillId="31" borderId="18" xfId="0" applyFont="1" applyFill="1" applyBorder="1" applyAlignment="1">
      <alignment horizontal="right"/>
    </xf>
    <xf numFmtId="49" fontId="60" fillId="0" borderId="51" xfId="0" applyNumberFormat="1" applyFont="1" applyFill="1" applyBorder="1" applyAlignment="1" applyProtection="1">
      <alignment vertical="center"/>
    </xf>
    <xf numFmtId="0" fontId="68" fillId="0" borderId="51" xfId="166" applyFont="1" applyFill="1" applyBorder="1" applyAlignment="1">
      <alignment horizontal="left" vertical="top" wrapText="1"/>
    </xf>
    <xf numFmtId="0" fontId="68" fillId="0" borderId="51" xfId="127" applyFont="1" applyBorder="1" applyAlignment="1">
      <alignment horizontal="left" vertical="top" wrapText="1"/>
    </xf>
    <xf numFmtId="0" fontId="60" fillId="31" borderId="51" xfId="0" applyFont="1" applyFill="1" applyBorder="1" applyAlignment="1" applyProtection="1">
      <alignment vertical="center"/>
    </xf>
    <xf numFmtId="49" fontId="60" fillId="0" borderId="52" xfId="0" applyNumberFormat="1" applyFont="1" applyFill="1" applyBorder="1" applyAlignment="1" applyProtection="1">
      <alignment vertical="center"/>
    </xf>
    <xf numFmtId="0" fontId="2" fillId="34" borderId="28" xfId="0" applyFont="1" applyFill="1" applyBorder="1" applyAlignment="1">
      <alignment horizontal="right" vertical="center"/>
    </xf>
    <xf numFmtId="0" fontId="3" fillId="34" borderId="22" xfId="0" applyFont="1" applyFill="1" applyBorder="1" applyAlignment="1" applyProtection="1">
      <alignment vertical="center"/>
    </xf>
    <xf numFmtId="0" fontId="3" fillId="34" borderId="41" xfId="0" applyFont="1" applyFill="1" applyBorder="1" applyAlignment="1" applyProtection="1">
      <alignment vertical="center"/>
    </xf>
    <xf numFmtId="49" fontId="2" fillId="34" borderId="41" xfId="0" applyNumberFormat="1" applyFont="1" applyFill="1" applyBorder="1" applyAlignment="1" applyProtection="1">
      <alignment vertical="center"/>
    </xf>
    <xf numFmtId="0" fontId="2" fillId="34" borderId="20" xfId="0" applyFont="1" applyFill="1" applyBorder="1" applyAlignment="1" applyProtection="1">
      <alignment horizontal="center" vertical="center"/>
    </xf>
    <xf numFmtId="0" fontId="3" fillId="33" borderId="18" xfId="0" applyFont="1" applyFill="1" applyBorder="1" applyAlignment="1" applyProtection="1">
      <alignment vertical="center"/>
    </xf>
    <xf numFmtId="0" fontId="3" fillId="0" borderId="18" xfId="0" applyFont="1" applyFill="1" applyBorder="1" applyAlignment="1" applyProtection="1">
      <alignment vertical="center"/>
    </xf>
    <xf numFmtId="0" fontId="2" fillId="33" borderId="16" xfId="0" applyFont="1" applyFill="1" applyBorder="1" applyAlignment="1" applyProtection="1">
      <alignment horizontal="center" vertical="center"/>
    </xf>
    <xf numFmtId="0" fontId="2" fillId="0" borderId="16" xfId="0" applyFont="1" applyFill="1" applyBorder="1" applyAlignment="1" applyProtection="1">
      <alignment horizontal="center" vertical="center"/>
    </xf>
    <xf numFmtId="0" fontId="2" fillId="0" borderId="45" xfId="0" applyFont="1" applyBorder="1" applyAlignment="1">
      <alignment vertical="center"/>
    </xf>
    <xf numFmtId="0" fontId="2" fillId="0" borderId="46" xfId="0" applyFont="1" applyBorder="1" applyAlignment="1">
      <alignment vertical="center"/>
    </xf>
    <xf numFmtId="0" fontId="3" fillId="33" borderId="45" xfId="0" applyFont="1" applyFill="1" applyBorder="1" applyAlignment="1" applyProtection="1">
      <alignment vertical="center"/>
    </xf>
    <xf numFmtId="0" fontId="2" fillId="33" borderId="46" xfId="0" applyFont="1" applyFill="1" applyBorder="1" applyAlignment="1" applyProtection="1">
      <alignment vertical="center"/>
    </xf>
    <xf numFmtId="0" fontId="3" fillId="0" borderId="45" xfId="0" applyFont="1" applyFill="1" applyBorder="1" applyAlignment="1" applyProtection="1">
      <alignment vertical="center"/>
    </xf>
    <xf numFmtId="49" fontId="2" fillId="0" borderId="46" xfId="0" applyNumberFormat="1" applyFont="1" applyFill="1" applyBorder="1" applyAlignment="1" applyProtection="1">
      <alignment vertical="center"/>
    </xf>
    <xf numFmtId="0" fontId="2" fillId="33" borderId="18" xfId="0" applyFont="1" applyFill="1" applyBorder="1" applyAlignment="1">
      <alignment horizontal="right" vertical="center"/>
    </xf>
    <xf numFmtId="0" fontId="2" fillId="30" borderId="24" xfId="0" applyFont="1" applyFill="1" applyBorder="1" applyAlignment="1">
      <alignment vertical="center"/>
    </xf>
    <xf numFmtId="0" fontId="2" fillId="30" borderId="53" xfId="0" applyFont="1" applyFill="1" applyBorder="1" applyAlignment="1">
      <alignment vertical="center"/>
    </xf>
    <xf numFmtId="0" fontId="2" fillId="30" borderId="54" xfId="0" applyFont="1" applyFill="1" applyBorder="1" applyAlignment="1">
      <alignment vertical="center"/>
    </xf>
    <xf numFmtId="0" fontId="2" fillId="30" borderId="24" xfId="0" applyFont="1" applyFill="1" applyBorder="1" applyAlignment="1">
      <alignment horizontal="right" vertical="center"/>
    </xf>
    <xf numFmtId="3" fontId="60" fillId="0" borderId="0" xfId="0" applyNumberFormat="1" applyFont="1" applyFill="1" applyAlignment="1">
      <alignment horizontal="right"/>
    </xf>
    <xf numFmtId="0" fontId="7" fillId="0" borderId="0" xfId="0" applyFont="1" applyFill="1" applyBorder="1" applyAlignment="1" applyProtection="1">
      <alignment horizontal="center" vertical="center"/>
    </xf>
    <xf numFmtId="0" fontId="62" fillId="30" borderId="18" xfId="83" applyFont="1" applyFill="1" applyBorder="1" applyAlignment="1" applyProtection="1">
      <alignment horizontal="center" vertical="center" shrinkToFit="1"/>
    </xf>
    <xf numFmtId="0" fontId="62" fillId="30" borderId="24" xfId="0" applyFont="1" applyFill="1" applyBorder="1" applyAlignment="1" applyProtection="1">
      <alignment horizontal="center" vertical="center" wrapText="1"/>
    </xf>
    <xf numFmtId="0" fontId="58" fillId="30" borderId="18" xfId="83" applyFont="1" applyFill="1" applyBorder="1" applyAlignment="1" applyProtection="1">
      <alignment horizontal="center" vertical="center" wrapText="1"/>
    </xf>
    <xf numFmtId="0" fontId="2" fillId="30" borderId="35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53" fillId="0" borderId="0" xfId="0" applyFont="1" applyAlignment="1">
      <alignment horizontal="center"/>
    </xf>
    <xf numFmtId="3" fontId="83" fillId="0" borderId="19" xfId="83" applyNumberFormat="1" applyFont="1" applyFill="1" applyBorder="1" applyAlignment="1">
      <alignment vertical="center"/>
    </xf>
    <xf numFmtId="3" fontId="55" fillId="0" borderId="19" xfId="83" applyNumberFormat="1" applyFont="1" applyFill="1" applyBorder="1" applyAlignment="1">
      <alignment vertical="center"/>
    </xf>
    <xf numFmtId="3" fontId="60" fillId="33" borderId="17" xfId="91" applyNumberFormat="1" applyFont="1" applyFill="1" applyBorder="1" applyAlignment="1">
      <alignment vertical="center"/>
    </xf>
    <xf numFmtId="3" fontId="60" fillId="30" borderId="17" xfId="91" applyNumberFormat="1" applyFont="1" applyFill="1" applyBorder="1" applyAlignment="1">
      <alignment vertical="center"/>
    </xf>
    <xf numFmtId="3" fontId="60" fillId="29" borderId="17" xfId="91" applyNumberFormat="1" applyFont="1" applyFill="1" applyBorder="1" applyAlignment="1">
      <alignment vertical="center"/>
    </xf>
    <xf numFmtId="3" fontId="54" fillId="32" borderId="28" xfId="166" applyNumberFormat="1" applyFont="1" applyFill="1" applyBorder="1" applyAlignment="1">
      <alignment horizontal="right"/>
    </xf>
    <xf numFmtId="0" fontId="54" fillId="32" borderId="28" xfId="166" applyFont="1" applyFill="1" applyBorder="1" applyAlignment="1">
      <alignment horizontal="right"/>
    </xf>
    <xf numFmtId="3" fontId="60" fillId="31" borderId="17" xfId="91" applyNumberFormat="1" applyFont="1" applyFill="1" applyBorder="1" applyAlignment="1">
      <alignment vertical="center"/>
    </xf>
    <xf numFmtId="41" fontId="3" fillId="30" borderId="18" xfId="0" applyNumberFormat="1" applyFont="1" applyFill="1" applyBorder="1" applyAlignment="1" applyProtection="1">
      <alignment horizontal="right" vertical="center" wrapText="1"/>
    </xf>
    <xf numFmtId="41" fontId="4" fillId="30" borderId="18" xfId="0" applyNumberFormat="1" applyFont="1" applyFill="1" applyBorder="1" applyAlignment="1" applyProtection="1">
      <alignment vertical="center"/>
    </xf>
    <xf numFmtId="1" fontId="4" fillId="30" borderId="18" xfId="0" applyNumberFormat="1" applyFont="1" applyFill="1" applyBorder="1" applyAlignment="1" applyProtection="1">
      <alignment horizontal="right" vertical="center" wrapText="1"/>
    </xf>
    <xf numFmtId="3" fontId="56" fillId="30" borderId="18" xfId="83" applyNumberFormat="1" applyFont="1" applyFill="1" applyBorder="1" applyAlignment="1" applyProtection="1">
      <alignment horizontal="right" vertical="center" wrapText="1"/>
    </xf>
    <xf numFmtId="0" fontId="3" fillId="30" borderId="24" xfId="83" applyFont="1" applyFill="1" applyBorder="1" applyAlignment="1" applyProtection="1">
      <alignment horizontal="right" vertical="center"/>
    </xf>
    <xf numFmtId="3" fontId="2" fillId="34" borderId="24" xfId="83" applyNumberFormat="1" applyFont="1" applyFill="1" applyBorder="1" applyAlignment="1" applyProtection="1">
      <alignment horizontal="right" vertical="center"/>
    </xf>
    <xf numFmtId="3" fontId="2" fillId="0" borderId="27" xfId="83" applyNumberFormat="1" applyFont="1" applyFill="1" applyBorder="1" applyAlignment="1" applyProtection="1">
      <alignment horizontal="right" vertical="center"/>
    </xf>
    <xf numFmtId="0" fontId="3" fillId="0" borderId="25" xfId="0" applyFont="1" applyFill="1" applyBorder="1" applyAlignment="1" applyProtection="1">
      <alignment vertical="center"/>
    </xf>
    <xf numFmtId="0" fontId="3" fillId="0" borderId="47" xfId="0" applyFont="1" applyFill="1" applyBorder="1" applyAlignment="1" applyProtection="1">
      <alignment vertical="center"/>
    </xf>
    <xf numFmtId="49" fontId="2" fillId="0" borderId="48" xfId="0" applyNumberFormat="1" applyFont="1" applyFill="1" applyBorder="1" applyAlignment="1" applyProtection="1">
      <alignment vertical="center"/>
    </xf>
    <xf numFmtId="0" fontId="2" fillId="0" borderId="44" xfId="0" applyFont="1" applyFill="1" applyBorder="1" applyAlignment="1" applyProtection="1">
      <alignment horizontal="center" vertical="center"/>
    </xf>
    <xf numFmtId="0" fontId="2" fillId="0" borderId="25" xfId="0" applyFont="1" applyBorder="1" applyAlignment="1">
      <alignment horizontal="right" vertical="center"/>
    </xf>
    <xf numFmtId="3" fontId="60" fillId="0" borderId="37" xfId="91" applyNumberFormat="1" applyFont="1" applyFill="1" applyBorder="1" applyAlignment="1">
      <alignment vertical="center"/>
    </xf>
    <xf numFmtId="49" fontId="2" fillId="0" borderId="55" xfId="0" applyNumberFormat="1" applyFont="1" applyFill="1" applyBorder="1" applyAlignment="1" applyProtection="1">
      <alignment vertical="center"/>
    </xf>
    <xf numFmtId="0" fontId="2" fillId="0" borderId="34" xfId="0" applyFont="1" applyFill="1" applyBorder="1" applyAlignment="1" applyProtection="1">
      <alignment horizontal="center" vertical="center"/>
    </xf>
    <xf numFmtId="3" fontId="60" fillId="0" borderId="30" xfId="91" applyNumberFormat="1" applyFont="1" applyFill="1" applyBorder="1" applyAlignment="1">
      <alignment vertical="center"/>
    </xf>
    <xf numFmtId="3" fontId="60" fillId="30" borderId="56" xfId="91" applyNumberFormat="1" applyFont="1" applyFill="1" applyBorder="1" applyAlignment="1">
      <alignment vertical="center"/>
    </xf>
    <xf numFmtId="49" fontId="2" fillId="34" borderId="4" xfId="0" applyNumberFormat="1" applyFont="1" applyFill="1" applyBorder="1" applyAlignment="1" applyProtection="1">
      <alignment vertical="center"/>
    </xf>
    <xf numFmtId="0" fontId="2" fillId="34" borderId="28" xfId="0" applyFont="1" applyFill="1" applyBorder="1" applyAlignment="1" applyProtection="1">
      <alignment horizontal="center" vertical="center"/>
    </xf>
    <xf numFmtId="4" fontId="3" fillId="34" borderId="28" xfId="83" applyNumberFormat="1" applyFont="1" applyFill="1" applyBorder="1" applyAlignment="1" applyProtection="1">
      <alignment horizontal="right" vertical="center"/>
    </xf>
    <xf numFmtId="3" fontId="60" fillId="34" borderId="38" xfId="83" applyNumberFormat="1" applyFont="1" applyFill="1" applyBorder="1" applyAlignment="1" applyProtection="1">
      <alignment vertical="center"/>
    </xf>
    <xf numFmtId="3" fontId="60" fillId="34" borderId="28" xfId="91" applyNumberFormat="1" applyFont="1" applyFill="1" applyBorder="1" applyAlignment="1">
      <alignment vertical="center"/>
    </xf>
    <xf numFmtId="3" fontId="60" fillId="34" borderId="43" xfId="91" applyNumberFormat="1" applyFont="1" applyFill="1" applyBorder="1" applyAlignment="1">
      <alignment vertical="center"/>
    </xf>
    <xf numFmtId="3" fontId="60" fillId="34" borderId="4" xfId="91" applyNumberFormat="1" applyFont="1" applyFill="1" applyBorder="1" applyAlignment="1">
      <alignment vertical="center"/>
    </xf>
    <xf numFmtId="3" fontId="60" fillId="30" borderId="31" xfId="83" applyNumberFormat="1" applyFont="1" applyFill="1" applyBorder="1" applyAlignment="1" applyProtection="1">
      <alignment vertical="center"/>
    </xf>
    <xf numFmtId="3" fontId="60" fillId="30" borderId="27" xfId="91" applyNumberFormat="1" applyFont="1" applyFill="1" applyBorder="1" applyAlignment="1">
      <alignment vertical="center"/>
    </xf>
    <xf numFmtId="3" fontId="60" fillId="30" borderId="33" xfId="91" applyNumberFormat="1" applyFont="1" applyFill="1" applyBorder="1" applyAlignment="1">
      <alignment vertical="center"/>
    </xf>
    <xf numFmtId="3" fontId="60" fillId="30" borderId="32" xfId="91" applyNumberFormat="1" applyFont="1" applyFill="1" applyBorder="1" applyAlignment="1">
      <alignment vertical="center"/>
    </xf>
    <xf numFmtId="3" fontId="60" fillId="0" borderId="31" xfId="83" applyNumberFormat="1" applyFont="1" applyFill="1" applyBorder="1" applyAlignment="1" applyProtection="1">
      <alignment vertical="center"/>
    </xf>
    <xf numFmtId="3" fontId="60" fillId="0" borderId="27" xfId="91" applyNumberFormat="1" applyFont="1" applyFill="1" applyBorder="1" applyAlignment="1">
      <alignment vertical="center"/>
    </xf>
    <xf numFmtId="3" fontId="60" fillId="0" borderId="33" xfId="91" applyNumberFormat="1" applyFont="1" applyFill="1" applyBorder="1" applyAlignment="1">
      <alignment vertical="center"/>
    </xf>
    <xf numFmtId="3" fontId="60" fillId="0" borderId="32" xfId="91" applyNumberFormat="1" applyFont="1" applyFill="1" applyBorder="1" applyAlignment="1">
      <alignment vertical="center"/>
    </xf>
    <xf numFmtId="3" fontId="60" fillId="34" borderId="41" xfId="91" applyNumberFormat="1" applyFont="1" applyFill="1" applyBorder="1" applyAlignment="1">
      <alignment vertical="center"/>
    </xf>
    <xf numFmtId="0" fontId="3" fillId="0" borderId="26" xfId="0" applyFont="1" applyFill="1" applyBorder="1" applyAlignment="1" applyProtection="1">
      <alignment vertical="center"/>
    </xf>
    <xf numFmtId="0" fontId="3" fillId="0" borderId="57" xfId="0" applyFont="1" applyFill="1" applyBorder="1" applyAlignment="1" applyProtection="1">
      <alignment vertical="center"/>
    </xf>
    <xf numFmtId="0" fontId="2" fillId="30" borderId="24" xfId="0" applyFont="1" applyFill="1" applyBorder="1" applyAlignment="1">
      <alignment horizontal="center" vertical="center"/>
    </xf>
    <xf numFmtId="4" fontId="3" fillId="26" borderId="24" xfId="83" applyNumberFormat="1" applyFont="1" applyFill="1" applyBorder="1" applyAlignment="1" applyProtection="1">
      <alignment horizontal="center" vertical="center" wrapText="1"/>
    </xf>
    <xf numFmtId="4" fontId="3" fillId="30" borderId="18" xfId="83" applyNumberFormat="1" applyFont="1" applyFill="1" applyBorder="1" applyAlignment="1" applyProtection="1">
      <alignment horizontal="center" vertical="top" wrapText="1"/>
    </xf>
    <xf numFmtId="4" fontId="3" fillId="26" borderId="18" xfId="83" applyNumberFormat="1" applyFont="1" applyFill="1" applyBorder="1" applyAlignment="1" applyProtection="1">
      <alignment horizontal="center" vertical="center" wrapText="1"/>
    </xf>
    <xf numFmtId="4" fontId="3" fillId="29" borderId="18" xfId="83" applyNumberFormat="1" applyFont="1" applyFill="1" applyBorder="1" applyAlignment="1" applyProtection="1">
      <alignment horizontal="center" vertical="center"/>
    </xf>
    <xf numFmtId="4" fontId="3" fillId="30" borderId="18" xfId="83" applyNumberFormat="1" applyFont="1" applyFill="1" applyBorder="1" applyAlignment="1" applyProtection="1">
      <alignment horizontal="center" vertical="center" wrapText="1"/>
    </xf>
    <xf numFmtId="4" fontId="2" fillId="0" borderId="18" xfId="83" applyNumberFormat="1" applyFont="1" applyFill="1" applyBorder="1" applyAlignment="1" applyProtection="1">
      <alignment horizontal="center" vertical="center"/>
    </xf>
    <xf numFmtId="4" fontId="3" fillId="0" borderId="18" xfId="83" applyNumberFormat="1" applyFont="1" applyFill="1" applyBorder="1" applyAlignment="1" applyProtection="1">
      <alignment horizontal="center" vertical="center"/>
    </xf>
    <xf numFmtId="4" fontId="3" fillId="30" borderId="18" xfId="83" applyNumberFormat="1" applyFont="1" applyFill="1" applyBorder="1" applyAlignment="1" applyProtection="1">
      <alignment horizontal="center" vertical="center"/>
    </xf>
    <xf numFmtId="4" fontId="3" fillId="33" borderId="18" xfId="83" applyNumberFormat="1" applyFont="1" applyFill="1" applyBorder="1" applyAlignment="1" applyProtection="1">
      <alignment horizontal="center" vertical="center"/>
    </xf>
    <xf numFmtId="4" fontId="2" fillId="30" borderId="18" xfId="83" applyNumberFormat="1" applyFont="1" applyFill="1" applyBorder="1" applyAlignment="1" applyProtection="1">
      <alignment horizontal="center" vertical="center" wrapText="1"/>
    </xf>
    <xf numFmtId="4" fontId="2" fillId="30" borderId="18" xfId="83" applyNumberFormat="1" applyFont="1" applyFill="1" applyBorder="1" applyAlignment="1" applyProtection="1">
      <alignment horizontal="center" vertical="center"/>
    </xf>
    <xf numFmtId="4" fontId="2" fillId="32" borderId="18" xfId="83" applyNumberFormat="1" applyFont="1" applyFill="1" applyBorder="1" applyAlignment="1" applyProtection="1">
      <alignment horizontal="center" vertical="center"/>
    </xf>
    <xf numFmtId="4" fontId="2" fillId="31" borderId="18" xfId="83" applyNumberFormat="1" applyFont="1" applyFill="1" applyBorder="1" applyAlignment="1" applyProtection="1">
      <alignment horizontal="center" vertical="center"/>
    </xf>
    <xf numFmtId="4" fontId="65" fillId="0" borderId="18" xfId="83" applyNumberFormat="1" applyFont="1" applyFill="1" applyBorder="1" applyAlignment="1" applyProtection="1">
      <alignment horizontal="center" vertical="center"/>
    </xf>
    <xf numFmtId="4" fontId="2" fillId="0" borderId="26" xfId="83" applyNumberFormat="1" applyFont="1" applyFill="1" applyBorder="1" applyAlignment="1" applyProtection="1">
      <alignment horizontal="center" vertical="center"/>
    </xf>
    <xf numFmtId="4" fontId="60" fillId="30" borderId="18" xfId="83" applyNumberFormat="1" applyFont="1" applyFill="1" applyBorder="1" applyAlignment="1" applyProtection="1">
      <alignment horizontal="center" vertical="center"/>
    </xf>
    <xf numFmtId="4" fontId="60" fillId="32" borderId="18" xfId="83" applyNumberFormat="1" applyFont="1" applyFill="1" applyBorder="1" applyAlignment="1" applyProtection="1">
      <alignment horizontal="center" vertical="center"/>
    </xf>
    <xf numFmtId="4" fontId="60" fillId="0" borderId="18" xfId="83" applyNumberFormat="1" applyFont="1" applyFill="1" applyBorder="1" applyAlignment="1" applyProtection="1">
      <alignment horizontal="center" vertical="center"/>
    </xf>
    <xf numFmtId="4" fontId="60" fillId="33" borderId="18" xfId="83" applyNumberFormat="1" applyFont="1" applyFill="1" applyBorder="1" applyAlignment="1" applyProtection="1">
      <alignment horizontal="center" vertical="center"/>
    </xf>
    <xf numFmtId="4" fontId="60" fillId="0" borderId="26" xfId="83" applyNumberFormat="1" applyFont="1" applyFill="1" applyBorder="1" applyAlignment="1" applyProtection="1">
      <alignment horizontal="center" vertical="center"/>
    </xf>
    <xf numFmtId="4" fontId="58" fillId="30" borderId="24" xfId="83" applyNumberFormat="1" applyFont="1" applyFill="1" applyBorder="1" applyAlignment="1" applyProtection="1">
      <alignment horizontal="center" vertical="center"/>
    </xf>
    <xf numFmtId="4" fontId="58" fillId="30" borderId="18" xfId="83" applyNumberFormat="1" applyFont="1" applyFill="1" applyBorder="1" applyAlignment="1" applyProtection="1">
      <alignment horizontal="center" vertical="center"/>
    </xf>
    <xf numFmtId="4" fontId="58" fillId="0" borderId="18" xfId="83" applyNumberFormat="1" applyFont="1" applyFill="1" applyBorder="1" applyAlignment="1" applyProtection="1">
      <alignment horizontal="center" vertical="center"/>
    </xf>
    <xf numFmtId="4" fontId="58" fillId="33" borderId="18" xfId="83" applyNumberFormat="1" applyFont="1" applyFill="1" applyBorder="1" applyAlignment="1" applyProtection="1">
      <alignment horizontal="center" vertical="center"/>
    </xf>
    <xf numFmtId="4" fontId="58" fillId="0" borderId="26" xfId="83" applyNumberFormat="1" applyFont="1" applyFill="1" applyBorder="1" applyAlignment="1" applyProtection="1">
      <alignment horizontal="center" vertical="center"/>
    </xf>
    <xf numFmtId="4" fontId="3" fillId="30" borderId="24" xfId="83" applyNumberFormat="1" applyFont="1" applyFill="1" applyBorder="1" applyAlignment="1" applyProtection="1">
      <alignment horizontal="center" vertical="center"/>
    </xf>
    <xf numFmtId="4" fontId="3" fillId="0" borderId="26" xfId="83" applyNumberFormat="1" applyFont="1" applyFill="1" applyBorder="1" applyAlignment="1" applyProtection="1">
      <alignment horizontal="center" vertical="center"/>
    </xf>
    <xf numFmtId="4" fontId="58" fillId="34" borderId="28" xfId="83" applyNumberFormat="1" applyFont="1" applyFill="1" applyBorder="1" applyAlignment="1" applyProtection="1">
      <alignment horizontal="center" vertical="center"/>
    </xf>
    <xf numFmtId="4" fontId="2" fillId="30" borderId="27" xfId="83" applyNumberFormat="1" applyFont="1" applyFill="1" applyBorder="1" applyAlignment="1" applyProtection="1">
      <alignment horizontal="center" vertical="center"/>
    </xf>
    <xf numFmtId="0" fontId="2" fillId="0" borderId="18" xfId="83" applyNumberFormat="1" applyFont="1" applyFill="1" applyBorder="1" applyAlignment="1" applyProtection="1">
      <alignment horizontal="center" vertical="center"/>
    </xf>
    <xf numFmtId="4" fontId="2" fillId="33" borderId="18" xfId="83" applyNumberFormat="1" applyFont="1" applyFill="1" applyBorder="1" applyAlignment="1" applyProtection="1">
      <alignment horizontal="center" vertical="center"/>
    </xf>
    <xf numFmtId="3" fontId="81" fillId="0" borderId="18" xfId="83" applyNumberFormat="1" applyFont="1" applyFill="1" applyBorder="1" applyAlignment="1" applyProtection="1">
      <alignment horizontal="center" vertical="center"/>
    </xf>
    <xf numFmtId="4" fontId="3" fillId="31" borderId="18" xfId="83" applyNumberFormat="1" applyFont="1" applyFill="1" applyBorder="1" applyAlignment="1" applyProtection="1">
      <alignment horizontal="center" vertical="center"/>
    </xf>
    <xf numFmtId="4" fontId="3" fillId="0" borderId="25" xfId="83" applyNumberFormat="1" applyFont="1" applyFill="1" applyBorder="1" applyAlignment="1" applyProtection="1">
      <alignment horizontal="center" vertical="center"/>
    </xf>
    <xf numFmtId="4" fontId="3" fillId="34" borderId="20" xfId="83" applyNumberFormat="1" applyFont="1" applyFill="1" applyBorder="1" applyAlignment="1" applyProtection="1">
      <alignment horizontal="center" vertical="center"/>
    </xf>
    <xf numFmtId="4" fontId="3" fillId="30" borderId="18" xfId="83" applyNumberFormat="1" applyFont="1" applyFill="1" applyBorder="1" applyAlignment="1" applyProtection="1">
      <alignment horizontal="center" vertical="top"/>
    </xf>
    <xf numFmtId="3" fontId="3" fillId="32" borderId="18" xfId="83" applyNumberFormat="1" applyFont="1" applyFill="1" applyBorder="1" applyAlignment="1" applyProtection="1">
      <alignment horizontal="center" vertical="center"/>
    </xf>
    <xf numFmtId="0" fontId="2" fillId="30" borderId="35" xfId="0" applyFont="1" applyFill="1" applyBorder="1" applyAlignment="1">
      <alignment vertical="center" wrapText="1"/>
    </xf>
    <xf numFmtId="4" fontId="2" fillId="33" borderId="26" xfId="83" applyNumberFormat="1" applyFont="1" applyFill="1" applyBorder="1" applyAlignment="1" applyProtection="1">
      <alignment horizontal="center" vertical="center"/>
    </xf>
    <xf numFmtId="4" fontId="3" fillId="33" borderId="27" xfId="83" applyNumberFormat="1" applyFont="1" applyFill="1" applyBorder="1" applyAlignment="1" applyProtection="1">
      <alignment horizontal="center" vertical="center"/>
    </xf>
    <xf numFmtId="4" fontId="2" fillId="30" borderId="24" xfId="83" applyNumberFormat="1" applyFont="1" applyFill="1" applyBorder="1" applyAlignment="1" applyProtection="1">
      <alignment horizontal="right" vertical="center"/>
    </xf>
    <xf numFmtId="0" fontId="53" fillId="0" borderId="26" xfId="0" applyFont="1" applyBorder="1"/>
    <xf numFmtId="4" fontId="2" fillId="34" borderId="20" xfId="83" applyNumberFormat="1" applyFont="1" applyFill="1" applyBorder="1" applyAlignment="1" applyProtection="1">
      <alignment horizontal="right" vertical="center"/>
    </xf>
    <xf numFmtId="3" fontId="3" fillId="30" borderId="27" xfId="0" applyNumberFormat="1" applyFont="1" applyFill="1" applyBorder="1" applyAlignment="1" applyProtection="1">
      <alignment vertical="center"/>
    </xf>
    <xf numFmtId="3" fontId="3" fillId="34" borderId="28" xfId="83" applyNumberFormat="1" applyFont="1" applyFill="1" applyBorder="1" applyAlignment="1" applyProtection="1">
      <alignment horizontal="right" vertical="center"/>
    </xf>
    <xf numFmtId="4" fontId="2" fillId="34" borderId="28" xfId="83" applyNumberFormat="1" applyFont="1" applyFill="1" applyBorder="1" applyAlignment="1" applyProtection="1">
      <alignment horizontal="right" vertical="center"/>
    </xf>
    <xf numFmtId="3" fontId="2" fillId="33" borderId="26" xfId="83" applyNumberFormat="1" applyFont="1" applyFill="1" applyBorder="1" applyAlignment="1" applyProtection="1">
      <alignment horizontal="right" vertical="center"/>
    </xf>
    <xf numFmtId="0" fontId="3" fillId="30" borderId="24" xfId="0" applyFont="1" applyFill="1" applyBorder="1" applyAlignment="1">
      <alignment vertical="center"/>
    </xf>
    <xf numFmtId="3" fontId="3" fillId="30" borderId="24" xfId="83" applyNumberFormat="1" applyFont="1" applyFill="1" applyBorder="1" applyAlignment="1" applyProtection="1">
      <alignment horizontal="right" vertical="center"/>
    </xf>
    <xf numFmtId="0" fontId="3" fillId="30" borderId="24" xfId="0" applyFont="1" applyFill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69" fillId="0" borderId="0" xfId="0" applyFont="1"/>
    <xf numFmtId="4" fontId="3" fillId="30" borderId="27" xfId="83" applyNumberFormat="1" applyFont="1" applyFill="1" applyBorder="1" applyAlignment="1" applyProtection="1">
      <alignment horizontal="right" vertical="center"/>
    </xf>
    <xf numFmtId="4" fontId="2" fillId="30" borderId="26" xfId="83" applyNumberFormat="1" applyFont="1" applyFill="1" applyBorder="1" applyAlignment="1" applyProtection="1">
      <alignment horizontal="right" vertical="center"/>
    </xf>
    <xf numFmtId="4" fontId="2" fillId="30" borderId="20" xfId="83" applyNumberFormat="1" applyFont="1" applyFill="1" applyBorder="1" applyAlignment="1" applyProtection="1">
      <alignment horizontal="right" vertical="center"/>
    </xf>
    <xf numFmtId="4" fontId="2" fillId="33" borderId="26" xfId="83" applyNumberFormat="1" applyFont="1" applyFill="1" applyBorder="1" applyAlignment="1" applyProtection="1">
      <alignment horizontal="right" vertical="center"/>
    </xf>
    <xf numFmtId="3" fontId="2" fillId="30" borderId="26" xfId="83" applyNumberFormat="1" applyFont="1" applyFill="1" applyBorder="1" applyAlignment="1" applyProtection="1">
      <alignment horizontal="right" vertical="center"/>
    </xf>
    <xf numFmtId="3" fontId="3" fillId="31" borderId="18" xfId="0" applyNumberFormat="1" applyFont="1" applyFill="1" applyBorder="1" applyAlignment="1" applyProtection="1">
      <alignment vertical="center"/>
    </xf>
    <xf numFmtId="3" fontId="2" fillId="31" borderId="26" xfId="83" applyNumberFormat="1" applyFont="1" applyFill="1" applyBorder="1" applyAlignment="1" applyProtection="1">
      <alignment horizontal="right" vertical="center"/>
    </xf>
    <xf numFmtId="4" fontId="2" fillId="31" borderId="26" xfId="83" applyNumberFormat="1" applyFont="1" applyFill="1" applyBorder="1" applyAlignment="1" applyProtection="1">
      <alignment horizontal="right" vertical="center"/>
    </xf>
    <xf numFmtId="0" fontId="2" fillId="31" borderId="18" xfId="0" applyFont="1" applyFill="1" applyBorder="1" applyAlignment="1">
      <alignment horizontal="right" vertical="center"/>
    </xf>
    <xf numFmtId="3" fontId="2" fillId="30" borderId="20" xfId="83" applyNumberFormat="1" applyFont="1" applyFill="1" applyBorder="1" applyAlignment="1" applyProtection="1">
      <alignment horizontal="right" vertical="center"/>
    </xf>
    <xf numFmtId="3" fontId="2" fillId="30" borderId="24" xfId="0" applyNumberFormat="1" applyFont="1" applyFill="1" applyBorder="1" applyAlignment="1" applyProtection="1">
      <alignment horizontal="right" vertical="center"/>
    </xf>
    <xf numFmtId="0" fontId="58" fillId="0" borderId="55" xfId="0" applyFont="1" applyFill="1" applyBorder="1" applyAlignment="1" applyProtection="1">
      <alignment vertical="center"/>
    </xf>
    <xf numFmtId="49" fontId="60" fillId="0" borderId="58" xfId="0" applyNumberFormat="1" applyFont="1" applyFill="1" applyBorder="1" applyAlignment="1" applyProtection="1">
      <alignment vertical="center"/>
    </xf>
    <xf numFmtId="0" fontId="2" fillId="30" borderId="27" xfId="0" applyFont="1" applyFill="1" applyBorder="1" applyAlignment="1">
      <alignment vertical="center"/>
    </xf>
    <xf numFmtId="0" fontId="53" fillId="31" borderId="18" xfId="0" applyFont="1" applyFill="1" applyBorder="1"/>
    <xf numFmtId="41" fontId="5" fillId="30" borderId="24" xfId="0" applyNumberFormat="1" applyFont="1" applyFill="1" applyBorder="1" applyAlignment="1" applyProtection="1">
      <alignment vertical="center"/>
      <protection locked="0"/>
    </xf>
    <xf numFmtId="0" fontId="2" fillId="30" borderId="27" xfId="0" applyFont="1" applyFill="1" applyBorder="1" applyAlignment="1">
      <alignment horizontal="right" vertical="center"/>
    </xf>
    <xf numFmtId="0" fontId="54" fillId="32" borderId="19" xfId="0" applyFont="1" applyFill="1" applyBorder="1" applyAlignment="1" applyProtection="1">
      <alignment horizontal="left" vertical="center"/>
    </xf>
    <xf numFmtId="49" fontId="54" fillId="32" borderId="17" xfId="0" applyNumberFormat="1" applyFont="1" applyFill="1" applyBorder="1" applyAlignment="1" applyProtection="1">
      <alignment horizontal="left" vertical="center"/>
    </xf>
    <xf numFmtId="49" fontId="54" fillId="0" borderId="17" xfId="0" applyNumberFormat="1" applyFont="1" applyFill="1" applyBorder="1" applyAlignment="1" applyProtection="1">
      <alignment horizontal="left" vertical="center"/>
    </xf>
    <xf numFmtId="0" fontId="54" fillId="32" borderId="19" xfId="166" applyFont="1" applyFill="1" applyBorder="1" applyAlignment="1" applyProtection="1">
      <alignment vertical="center"/>
    </xf>
    <xf numFmtId="0" fontId="55" fillId="32" borderId="17" xfId="0" applyFont="1" applyFill="1" applyBorder="1" applyAlignment="1" applyProtection="1">
      <alignment vertical="center"/>
    </xf>
    <xf numFmtId="3" fontId="60" fillId="34" borderId="20" xfId="83" applyNumberFormat="1" applyFont="1" applyFill="1" applyBorder="1" applyAlignment="1">
      <alignment vertical="center"/>
    </xf>
    <xf numFmtId="4" fontId="2" fillId="34" borderId="24" xfId="83" applyNumberFormat="1" applyFont="1" applyFill="1" applyBorder="1" applyAlignment="1" applyProtection="1">
      <alignment horizontal="right" vertical="center"/>
    </xf>
    <xf numFmtId="0" fontId="3" fillId="30" borderId="53" xfId="0" applyFont="1" applyFill="1" applyBorder="1" applyAlignment="1">
      <alignment vertical="center"/>
    </xf>
    <xf numFmtId="0" fontId="3" fillId="30" borderId="54" xfId="0" applyFont="1" applyFill="1" applyBorder="1" applyAlignment="1">
      <alignment vertical="center"/>
    </xf>
    <xf numFmtId="0" fontId="54" fillId="34" borderId="39" xfId="0" applyFont="1" applyFill="1" applyBorder="1" applyAlignment="1" applyProtection="1">
      <alignment horizontal="center" vertical="center"/>
    </xf>
    <xf numFmtId="41" fontId="3" fillId="30" borderId="24" xfId="83" applyNumberFormat="1" applyFont="1" applyFill="1" applyBorder="1" applyAlignment="1" applyProtection="1">
      <alignment horizontal="right" vertical="top" wrapText="1"/>
    </xf>
    <xf numFmtId="41" fontId="2" fillId="30" borderId="24" xfId="83" applyNumberFormat="1" applyFont="1" applyFill="1" applyBorder="1" applyAlignment="1" applyProtection="1">
      <alignment horizontal="right" vertical="top" wrapText="1"/>
    </xf>
    <xf numFmtId="0" fontId="54" fillId="26" borderId="18" xfId="0" applyFont="1" applyFill="1" applyBorder="1" applyAlignment="1" applyProtection="1">
      <alignment horizontal="center" vertical="center"/>
    </xf>
    <xf numFmtId="3" fontId="54" fillId="26" borderId="16" xfId="0" applyNumberFormat="1" applyFont="1" applyFill="1" applyBorder="1" applyAlignment="1" applyProtection="1">
      <alignment vertical="center"/>
    </xf>
    <xf numFmtId="3" fontId="54" fillId="26" borderId="18" xfId="0" applyNumberFormat="1" applyFont="1" applyFill="1" applyBorder="1" applyAlignment="1" applyProtection="1">
      <alignment vertical="center"/>
    </xf>
    <xf numFmtId="3" fontId="54" fillId="26" borderId="18" xfId="0" applyNumberFormat="1" applyFont="1" applyFill="1" applyBorder="1" applyAlignment="1" applyProtection="1">
      <alignment horizontal="center" vertical="center"/>
    </xf>
    <xf numFmtId="3" fontId="55" fillId="0" borderId="19" xfId="0" applyNumberFormat="1" applyFont="1" applyFill="1" applyBorder="1" applyAlignment="1" applyProtection="1">
      <alignment vertical="center"/>
    </xf>
    <xf numFmtId="3" fontId="55" fillId="0" borderId="18" xfId="0" applyNumberFormat="1" applyFont="1" applyFill="1" applyBorder="1" applyAlignment="1" applyProtection="1">
      <alignment horizontal="center" vertical="center"/>
    </xf>
    <xf numFmtId="0" fontId="54" fillId="32" borderId="16" xfId="0" applyFont="1" applyFill="1" applyBorder="1" applyAlignment="1" applyProtection="1">
      <alignment vertical="center"/>
    </xf>
    <xf numFmtId="0" fontId="54" fillId="32" borderId="18" xfId="0" applyFont="1" applyFill="1" applyBorder="1" applyAlignment="1" applyProtection="1">
      <alignment horizontal="center" vertical="center"/>
    </xf>
    <xf numFmtId="0" fontId="54" fillId="27" borderId="19" xfId="0" applyFont="1" applyFill="1" applyBorder="1" applyAlignment="1" applyProtection="1">
      <alignment vertical="center"/>
    </xf>
    <xf numFmtId="0" fontId="54" fillId="27" borderId="17" xfId="0" applyFont="1" applyFill="1" applyBorder="1" applyAlignment="1" applyProtection="1">
      <alignment vertical="center"/>
    </xf>
    <xf numFmtId="0" fontId="55" fillId="27" borderId="16" xfId="0" applyFont="1" applyFill="1" applyBorder="1" applyAlignment="1" applyProtection="1">
      <alignment vertical="center"/>
    </xf>
    <xf numFmtId="0" fontId="55" fillId="27" borderId="18" xfId="0" applyFont="1" applyFill="1" applyBorder="1" applyAlignment="1" applyProtection="1">
      <alignment horizontal="center" vertical="center"/>
    </xf>
    <xf numFmtId="0" fontId="54" fillId="0" borderId="19" xfId="0" applyFont="1" applyFill="1" applyBorder="1" applyAlignment="1" applyProtection="1">
      <alignment vertical="center"/>
    </xf>
    <xf numFmtId="0" fontId="54" fillId="0" borderId="17" xfId="0" applyFont="1" applyFill="1" applyBorder="1" applyAlignment="1" applyProtection="1">
      <alignment vertical="center"/>
    </xf>
    <xf numFmtId="49" fontId="55" fillId="0" borderId="16" xfId="0" applyNumberFormat="1" applyFont="1" applyFill="1" applyBorder="1" applyAlignment="1" applyProtection="1">
      <alignment vertical="center"/>
    </xf>
    <xf numFmtId="0" fontId="55" fillId="0" borderId="18" xfId="0" applyFont="1" applyFill="1" applyBorder="1" applyAlignment="1" applyProtection="1">
      <alignment horizontal="center" vertical="center"/>
    </xf>
    <xf numFmtId="49" fontId="55" fillId="0" borderId="17" xfId="0" applyNumberFormat="1" applyFont="1" applyFill="1" applyBorder="1" applyAlignment="1" applyProtection="1">
      <alignment vertical="center"/>
    </xf>
    <xf numFmtId="3" fontId="55" fillId="26" borderId="18" xfId="83" applyNumberFormat="1" applyFont="1" applyFill="1" applyBorder="1" applyAlignment="1" applyProtection="1">
      <alignment horizontal="center" vertical="center"/>
    </xf>
    <xf numFmtId="0" fontId="55" fillId="30" borderId="19" xfId="0" applyFont="1" applyFill="1" applyBorder="1" applyAlignment="1" applyProtection="1">
      <alignment horizontal="left" vertical="center"/>
    </xf>
    <xf numFmtId="3" fontId="54" fillId="30" borderId="16" xfId="0" applyNumberFormat="1" applyFont="1" applyFill="1" applyBorder="1" applyAlignment="1" applyProtection="1">
      <alignment vertical="center"/>
    </xf>
    <xf numFmtId="0" fontId="55" fillId="30" borderId="17" xfId="0" applyFont="1" applyFill="1" applyBorder="1" applyAlignment="1" applyProtection="1">
      <alignment vertical="center"/>
    </xf>
    <xf numFmtId="0" fontId="55" fillId="30" borderId="18" xfId="0" applyFont="1" applyFill="1" applyBorder="1" applyAlignment="1" applyProtection="1">
      <alignment horizontal="center" vertical="center"/>
    </xf>
    <xf numFmtId="0" fontId="54" fillId="0" borderId="19" xfId="0" applyFont="1" applyFill="1" applyBorder="1" applyAlignment="1" applyProtection="1">
      <alignment horizontal="left" vertical="center"/>
    </xf>
    <xf numFmtId="0" fontId="54" fillId="0" borderId="17" xfId="0" applyFont="1" applyFill="1" applyBorder="1" applyAlignment="1" applyProtection="1">
      <alignment horizontal="left" vertical="center"/>
    </xf>
    <xf numFmtId="3" fontId="55" fillId="0" borderId="18" xfId="83" applyNumberFormat="1" applyFont="1" applyFill="1" applyBorder="1" applyAlignment="1" applyProtection="1">
      <alignment horizontal="center"/>
    </xf>
    <xf numFmtId="0" fontId="55" fillId="0" borderId="19" xfId="0" applyFont="1" applyFill="1" applyBorder="1" applyAlignment="1" applyProtection="1">
      <alignment vertical="center"/>
    </xf>
    <xf numFmtId="0" fontId="55" fillId="0" borderId="17" xfId="0" applyFont="1" applyFill="1" applyBorder="1" applyAlignment="1" applyProtection="1">
      <alignment vertical="center"/>
    </xf>
    <xf numFmtId="0" fontId="54" fillId="0" borderId="16" xfId="0" applyFont="1" applyFill="1" applyBorder="1" applyAlignment="1" applyProtection="1">
      <alignment horizontal="center" vertical="center"/>
    </xf>
    <xf numFmtId="49" fontId="54" fillId="0" borderId="16" xfId="0" applyNumberFormat="1" applyFont="1" applyFill="1" applyBorder="1" applyAlignment="1" applyProtection="1">
      <alignment horizontal="left" vertical="center"/>
    </xf>
    <xf numFmtId="0" fontId="54" fillId="0" borderId="29" xfId="0" applyFont="1" applyFill="1" applyBorder="1" applyAlignment="1" applyProtection="1">
      <alignment vertical="center"/>
    </xf>
    <xf numFmtId="0" fontId="54" fillId="0" borderId="30" xfId="0" applyFont="1" applyFill="1" applyBorder="1" applyAlignment="1" applyProtection="1">
      <alignment vertical="center"/>
    </xf>
    <xf numFmtId="49" fontId="55" fillId="0" borderId="30" xfId="0" applyNumberFormat="1" applyFont="1" applyFill="1" applyBorder="1" applyAlignment="1" applyProtection="1">
      <alignment vertical="center"/>
    </xf>
    <xf numFmtId="0" fontId="55" fillId="0" borderId="26" xfId="0" applyFont="1" applyFill="1" applyBorder="1" applyAlignment="1" applyProtection="1">
      <alignment horizontal="center" vertical="center"/>
    </xf>
    <xf numFmtId="3" fontId="55" fillId="30" borderId="19" xfId="83" applyNumberFormat="1" applyFont="1" applyFill="1" applyBorder="1" applyAlignment="1">
      <alignment vertical="center"/>
    </xf>
    <xf numFmtId="0" fontId="54" fillId="32" borderId="19" xfId="0" applyFont="1" applyFill="1" applyBorder="1" applyAlignment="1" applyProtection="1">
      <alignment vertical="center"/>
    </xf>
    <xf numFmtId="49" fontId="54" fillId="32" borderId="16" xfId="0" applyNumberFormat="1" applyFont="1" applyFill="1" applyBorder="1" applyAlignment="1" applyProtection="1">
      <alignment horizontal="left" vertical="center"/>
    </xf>
    <xf numFmtId="3" fontId="55" fillId="33" borderId="19" xfId="83" applyNumberFormat="1" applyFont="1" applyFill="1" applyBorder="1" applyAlignment="1">
      <alignment vertical="center"/>
    </xf>
    <xf numFmtId="3" fontId="55" fillId="0" borderId="29" xfId="83" applyNumberFormat="1" applyFont="1" applyFill="1" applyBorder="1" applyAlignment="1">
      <alignment vertical="center"/>
    </xf>
    <xf numFmtId="0" fontId="55" fillId="26" borderId="24" xfId="0" applyFont="1" applyFill="1" applyBorder="1" applyAlignment="1" applyProtection="1">
      <alignment horizontal="center" vertical="center"/>
    </xf>
    <xf numFmtId="3" fontId="55" fillId="30" borderId="24" xfId="83" applyNumberFormat="1" applyFont="1" applyFill="1" applyBorder="1" applyAlignment="1">
      <alignment vertical="center"/>
    </xf>
    <xf numFmtId="0" fontId="55" fillId="30" borderId="16" xfId="0" applyFont="1" applyFill="1" applyBorder="1" applyAlignment="1">
      <alignment horizontal="center" vertical="center"/>
    </xf>
    <xf numFmtId="3" fontId="55" fillId="30" borderId="18" xfId="83" applyNumberFormat="1" applyFont="1" applyFill="1" applyBorder="1" applyAlignment="1">
      <alignment vertical="center"/>
    </xf>
    <xf numFmtId="3" fontId="54" fillId="32" borderId="19" xfId="0" applyNumberFormat="1" applyFont="1" applyFill="1" applyBorder="1" applyAlignment="1" applyProtection="1">
      <alignment vertical="center"/>
    </xf>
    <xf numFmtId="0" fontId="54" fillId="32" borderId="17" xfId="0" applyFont="1" applyFill="1" applyBorder="1" applyAlignment="1">
      <alignment horizontal="left" vertical="center"/>
    </xf>
    <xf numFmtId="0" fontId="55" fillId="32" borderId="16" xfId="0" applyFont="1" applyFill="1" applyBorder="1" applyAlignment="1">
      <alignment horizontal="left" vertical="center"/>
    </xf>
    <xf numFmtId="0" fontId="55" fillId="32" borderId="16" xfId="0" applyFont="1" applyFill="1" applyBorder="1" applyAlignment="1">
      <alignment horizontal="center" vertical="center"/>
    </xf>
    <xf numFmtId="0" fontId="55" fillId="32" borderId="16" xfId="0" applyFont="1" applyFill="1" applyBorder="1" applyAlignment="1" applyProtection="1">
      <alignment vertical="center"/>
    </xf>
    <xf numFmtId="3" fontId="54" fillId="32" borderId="29" xfId="0" applyNumberFormat="1" applyFont="1" applyFill="1" applyBorder="1" applyAlignment="1" applyProtection="1">
      <alignment vertical="center"/>
    </xf>
    <xf numFmtId="0" fontId="54" fillId="32" borderId="30" xfId="0" applyFont="1" applyFill="1" applyBorder="1" applyAlignment="1">
      <alignment horizontal="left" vertical="center"/>
    </xf>
    <xf numFmtId="0" fontId="55" fillId="32" borderId="34" xfId="0" applyFont="1" applyFill="1" applyBorder="1" applyAlignment="1" applyProtection="1">
      <alignment vertical="center"/>
    </xf>
    <xf numFmtId="0" fontId="55" fillId="32" borderId="34" xfId="0" applyFont="1" applyFill="1" applyBorder="1" applyAlignment="1">
      <alignment horizontal="center" vertical="center"/>
    </xf>
    <xf numFmtId="3" fontId="54" fillId="0" borderId="19" xfId="0" applyNumberFormat="1" applyFont="1" applyFill="1" applyBorder="1" applyAlignment="1" applyProtection="1">
      <alignment vertical="center"/>
    </xf>
    <xf numFmtId="3" fontId="54" fillId="0" borderId="18" xfId="172" applyNumberFormat="1" applyFont="1" applyFill="1" applyBorder="1" applyAlignment="1">
      <alignment horizontal="center"/>
    </xf>
    <xf numFmtId="0" fontId="54" fillId="30" borderId="24" xfId="83" applyFont="1" applyFill="1" applyBorder="1" applyAlignment="1" applyProtection="1">
      <alignment horizontal="center" vertical="top"/>
    </xf>
    <xf numFmtId="0" fontId="54" fillId="30" borderId="16" xfId="0" applyFont="1" applyFill="1" applyBorder="1" applyAlignment="1" applyProtection="1">
      <alignment vertical="center"/>
    </xf>
    <xf numFmtId="0" fontId="55" fillId="30" borderId="16" xfId="0" applyFont="1" applyFill="1" applyBorder="1" applyAlignment="1" applyProtection="1">
      <alignment vertical="center"/>
    </xf>
    <xf numFmtId="0" fontId="55" fillId="32" borderId="18" xfId="0" applyFont="1" applyFill="1" applyBorder="1" applyAlignment="1" applyProtection="1">
      <alignment horizontal="center" vertical="center"/>
    </xf>
    <xf numFmtId="0" fontId="55" fillId="32" borderId="19" xfId="0" applyFont="1" applyFill="1" applyBorder="1" applyAlignment="1" applyProtection="1">
      <alignment vertical="center"/>
    </xf>
    <xf numFmtId="0" fontId="54" fillId="32" borderId="17" xfId="0" applyFont="1" applyFill="1" applyBorder="1" applyAlignment="1" applyProtection="1">
      <alignment vertical="center"/>
    </xf>
    <xf numFmtId="0" fontId="54" fillId="32" borderId="17" xfId="166" applyFont="1" applyFill="1" applyBorder="1" applyAlignment="1" applyProtection="1">
      <alignment vertical="center"/>
    </xf>
    <xf numFmtId="0" fontId="55" fillId="32" borderId="16" xfId="166" applyFont="1" applyFill="1" applyBorder="1" applyAlignment="1" applyProtection="1">
      <alignment vertical="center"/>
    </xf>
    <xf numFmtId="0" fontId="55" fillId="32" borderId="18" xfId="166" applyFont="1" applyFill="1" applyBorder="1" applyAlignment="1" applyProtection="1">
      <alignment horizontal="center" vertical="center"/>
    </xf>
    <xf numFmtId="0" fontId="54" fillId="32" borderId="16" xfId="166" applyFont="1" applyFill="1" applyBorder="1" applyAlignment="1" applyProtection="1">
      <alignment vertical="center"/>
    </xf>
    <xf numFmtId="0" fontId="54" fillId="31" borderId="19" xfId="0" applyFont="1" applyFill="1" applyBorder="1" applyAlignment="1" applyProtection="1">
      <alignment vertical="center"/>
    </xf>
    <xf numFmtId="0" fontId="54" fillId="31" borderId="17" xfId="0" applyFont="1" applyFill="1" applyBorder="1" applyAlignment="1" applyProtection="1">
      <alignment vertical="center"/>
    </xf>
    <xf numFmtId="0" fontId="55" fillId="31" borderId="16" xfId="0" applyFont="1" applyFill="1" applyBorder="1" applyAlignment="1" applyProtection="1">
      <alignment vertical="center"/>
    </xf>
    <xf numFmtId="0" fontId="55" fillId="31" borderId="18" xfId="0" applyFont="1" applyFill="1" applyBorder="1" applyAlignment="1" applyProtection="1">
      <alignment horizontal="center" vertical="center"/>
    </xf>
    <xf numFmtId="3" fontId="55" fillId="33" borderId="18" xfId="83" applyNumberFormat="1" applyFont="1" applyFill="1" applyBorder="1" applyAlignment="1">
      <alignment vertical="center"/>
    </xf>
    <xf numFmtId="49" fontId="55" fillId="32" borderId="16" xfId="0" applyNumberFormat="1" applyFont="1" applyFill="1" applyBorder="1" applyAlignment="1" applyProtection="1">
      <alignment vertical="center"/>
    </xf>
    <xf numFmtId="3" fontId="55" fillId="0" borderId="18" xfId="83" applyNumberFormat="1" applyFont="1" applyFill="1" applyBorder="1" applyAlignment="1">
      <alignment vertical="center"/>
    </xf>
    <xf numFmtId="0" fontId="54" fillId="32" borderId="29" xfId="0" applyFont="1" applyFill="1" applyBorder="1" applyAlignment="1" applyProtection="1">
      <alignment vertical="center"/>
    </xf>
    <xf numFmtId="0" fontId="54" fillId="32" borderId="30" xfId="0" applyFont="1" applyFill="1" applyBorder="1" applyAlignment="1" applyProtection="1">
      <alignment vertical="center"/>
    </xf>
    <xf numFmtId="49" fontId="55" fillId="32" borderId="30" xfId="0" applyNumberFormat="1" applyFont="1" applyFill="1" applyBorder="1" applyAlignment="1" applyProtection="1">
      <alignment vertical="center"/>
    </xf>
    <xf numFmtId="0" fontId="55" fillId="32" borderId="26" xfId="0" applyFont="1" applyFill="1" applyBorder="1" applyAlignment="1" applyProtection="1">
      <alignment horizontal="center" vertical="center"/>
    </xf>
    <xf numFmtId="3" fontId="55" fillId="0" borderId="26" xfId="83" applyNumberFormat="1" applyFont="1" applyFill="1" applyBorder="1" applyAlignment="1">
      <alignment vertical="center"/>
    </xf>
    <xf numFmtId="3" fontId="54" fillId="30" borderId="16" xfId="83" applyNumberFormat="1" applyFont="1" applyFill="1" applyBorder="1" applyAlignment="1" applyProtection="1">
      <alignment vertical="center"/>
    </xf>
    <xf numFmtId="3" fontId="54" fillId="30" borderId="17" xfId="0" applyNumberFormat="1" applyFont="1" applyFill="1" applyBorder="1" applyAlignment="1" applyProtection="1">
      <alignment vertical="center"/>
    </xf>
    <xf numFmtId="3" fontId="54" fillId="30" borderId="26" xfId="0" applyNumberFormat="1" applyFont="1" applyFill="1" applyBorder="1" applyAlignment="1" applyProtection="1">
      <alignment horizontal="center" vertical="center"/>
    </xf>
    <xf numFmtId="3" fontId="55" fillId="30" borderId="18" xfId="172" applyNumberFormat="1" applyFont="1" applyFill="1" applyBorder="1" applyAlignment="1">
      <alignment horizontal="center"/>
    </xf>
    <xf numFmtId="3" fontId="54" fillId="0" borderId="17" xfId="83" applyNumberFormat="1" applyFont="1" applyFill="1" applyBorder="1" applyAlignment="1" applyProtection="1">
      <alignment vertical="center"/>
    </xf>
    <xf numFmtId="3" fontId="55" fillId="0" borderId="18" xfId="172" applyNumberFormat="1" applyFont="1" applyFill="1" applyBorder="1" applyAlignment="1">
      <alignment horizontal="center"/>
    </xf>
    <xf numFmtId="0" fontId="54" fillId="0" borderId="16" xfId="166" applyFont="1" applyFill="1" applyBorder="1" applyAlignment="1">
      <alignment vertical="top" wrapText="1"/>
    </xf>
    <xf numFmtId="49" fontId="55" fillId="34" borderId="4" xfId="0" applyNumberFormat="1" applyFont="1" applyFill="1" applyBorder="1" applyAlignment="1" applyProtection="1">
      <alignment vertical="center"/>
    </xf>
    <xf numFmtId="0" fontId="55" fillId="34" borderId="28" xfId="0" applyFont="1" applyFill="1" applyBorder="1" applyAlignment="1" applyProtection="1">
      <alignment horizontal="center" vertical="center"/>
    </xf>
    <xf numFmtId="3" fontId="55" fillId="34" borderId="28" xfId="83" applyNumberFormat="1" applyFont="1" applyFill="1" applyBorder="1" applyAlignment="1">
      <alignment vertical="center"/>
    </xf>
    <xf numFmtId="0" fontId="55" fillId="30" borderId="27" xfId="166" applyFont="1" applyFill="1" applyBorder="1" applyAlignment="1">
      <alignment horizontal="center" vertical="center"/>
    </xf>
    <xf numFmtId="0" fontId="54" fillId="30" borderId="19" xfId="0" applyFont="1" applyFill="1" applyBorder="1" applyAlignment="1" applyProtection="1">
      <alignment vertical="center"/>
    </xf>
    <xf numFmtId="0" fontId="54" fillId="30" borderId="17" xfId="0" applyFont="1" applyFill="1" applyBorder="1" applyAlignment="1" applyProtection="1">
      <alignment vertical="center"/>
    </xf>
    <xf numFmtId="49" fontId="54" fillId="30" borderId="16" xfId="0" applyNumberFormat="1" applyFont="1" applyFill="1" applyBorder="1" applyAlignment="1" applyProtection="1">
      <alignment vertical="center"/>
    </xf>
    <xf numFmtId="0" fontId="55" fillId="0" borderId="18" xfId="166" applyFont="1" applyFill="1" applyBorder="1" applyAlignment="1">
      <alignment horizontal="center"/>
    </xf>
    <xf numFmtId="0" fontId="55" fillId="0" borderId="18" xfId="166" applyFont="1" applyFill="1" applyBorder="1" applyAlignment="1">
      <alignment horizontal="center" vertical="center"/>
    </xf>
    <xf numFmtId="0" fontId="54" fillId="33" borderId="31" xfId="0" applyFont="1" applyFill="1" applyBorder="1" applyAlignment="1" applyProtection="1">
      <alignment vertical="center"/>
    </xf>
    <xf numFmtId="0" fontId="54" fillId="33" borderId="32" xfId="0" applyFont="1" applyFill="1" applyBorder="1" applyAlignment="1" applyProtection="1">
      <alignment vertical="center"/>
    </xf>
    <xf numFmtId="0" fontId="55" fillId="33" borderId="33" xfId="0" applyFont="1" applyFill="1" applyBorder="1" applyAlignment="1" applyProtection="1">
      <alignment vertical="center"/>
    </xf>
    <xf numFmtId="0" fontId="55" fillId="33" borderId="27" xfId="0" applyFont="1" applyFill="1" applyBorder="1" applyAlignment="1" applyProtection="1">
      <alignment horizontal="center" vertical="center"/>
    </xf>
    <xf numFmtId="0" fontId="54" fillId="30" borderId="18" xfId="166" applyFont="1" applyFill="1" applyBorder="1" applyAlignment="1">
      <alignment horizontal="center"/>
    </xf>
    <xf numFmtId="0" fontId="55" fillId="0" borderId="16" xfId="127" applyFont="1" applyBorder="1" applyAlignment="1">
      <alignment horizontal="left" vertical="top" wrapText="1"/>
    </xf>
    <xf numFmtId="0" fontId="55" fillId="0" borderId="16" xfId="127" applyFont="1" applyBorder="1" applyAlignment="1">
      <alignment horizontal="left" vertical="center" wrapText="1"/>
    </xf>
    <xf numFmtId="0" fontId="57" fillId="30" borderId="18" xfId="83" applyFont="1" applyFill="1" applyBorder="1" applyAlignment="1" applyProtection="1">
      <alignment vertical="center" shrinkToFit="1"/>
    </xf>
    <xf numFmtId="0" fontId="54" fillId="0" borderId="46" xfId="83" applyFont="1" applyFill="1" applyBorder="1" applyAlignment="1" applyProtection="1">
      <alignment horizontal="left" wrapText="1"/>
    </xf>
    <xf numFmtId="0" fontId="54" fillId="32" borderId="45" xfId="0" applyFont="1" applyFill="1" applyBorder="1" applyAlignment="1" applyProtection="1">
      <alignment horizontal="left" vertical="center"/>
    </xf>
    <xf numFmtId="0" fontId="55" fillId="32" borderId="46" xfId="0" applyFont="1" applyFill="1" applyBorder="1" applyAlignment="1" applyProtection="1">
      <alignment horizontal="left" vertical="center"/>
    </xf>
    <xf numFmtId="0" fontId="54" fillId="0" borderId="49" xfId="166" applyFont="1" applyFill="1" applyBorder="1" applyAlignment="1">
      <alignment vertical="center" wrapText="1"/>
    </xf>
    <xf numFmtId="3" fontId="54" fillId="0" borderId="18" xfId="172" applyNumberFormat="1" applyFont="1" applyFill="1" applyBorder="1" applyAlignment="1">
      <alignment horizontal="center" vertical="center"/>
    </xf>
    <xf numFmtId="0" fontId="54" fillId="31" borderId="45" xfId="0" applyFont="1" applyFill="1" applyBorder="1" applyAlignment="1" applyProtection="1">
      <alignment vertical="center"/>
    </xf>
    <xf numFmtId="0" fontId="54" fillId="31" borderId="46" xfId="0" applyFont="1" applyFill="1" applyBorder="1" applyAlignment="1" applyProtection="1">
      <alignment vertical="center"/>
    </xf>
    <xf numFmtId="0" fontId="55" fillId="33" borderId="49" xfId="0" applyFont="1" applyFill="1" applyBorder="1" applyAlignment="1" applyProtection="1">
      <alignment vertical="center"/>
    </xf>
    <xf numFmtId="0" fontId="54" fillId="33" borderId="18" xfId="0" applyFont="1" applyFill="1" applyBorder="1" applyAlignment="1" applyProtection="1">
      <alignment horizontal="center" vertical="center"/>
    </xf>
    <xf numFmtId="0" fontId="54" fillId="0" borderId="45" xfId="0" applyFont="1" applyFill="1" applyBorder="1" applyAlignment="1" applyProtection="1">
      <alignment vertical="center"/>
    </xf>
    <xf numFmtId="0" fontId="54" fillId="0" borderId="46" xfId="0" applyFont="1" applyFill="1" applyBorder="1" applyAlignment="1" applyProtection="1">
      <alignment vertical="center"/>
    </xf>
    <xf numFmtId="49" fontId="55" fillId="0" borderId="49" xfId="0" applyNumberFormat="1" applyFont="1" applyFill="1" applyBorder="1" applyAlignment="1" applyProtection="1">
      <alignment vertical="center"/>
    </xf>
    <xf numFmtId="0" fontId="54" fillId="0" borderId="47" xfId="0" applyFont="1" applyFill="1" applyBorder="1" applyAlignment="1" applyProtection="1">
      <alignment vertical="center"/>
    </xf>
    <xf numFmtId="0" fontId="54" fillId="0" borderId="48" xfId="0" applyFont="1" applyFill="1" applyBorder="1" applyAlignment="1" applyProtection="1">
      <alignment vertical="center"/>
    </xf>
    <xf numFmtId="49" fontId="55" fillId="0" borderId="50" xfId="0" applyNumberFormat="1" applyFont="1" applyFill="1" applyBorder="1" applyAlignment="1" applyProtection="1">
      <alignment vertical="center"/>
    </xf>
    <xf numFmtId="0" fontId="55" fillId="0" borderId="25" xfId="0" applyFont="1" applyFill="1" applyBorder="1" applyAlignment="1" applyProtection="1">
      <alignment horizontal="center" vertical="center"/>
    </xf>
    <xf numFmtId="0" fontId="57" fillId="30" borderId="24" xfId="0" applyFont="1" applyFill="1" applyBorder="1" applyAlignment="1" applyProtection="1">
      <alignment vertical="center" wrapText="1"/>
    </xf>
    <xf numFmtId="0" fontId="55" fillId="30" borderId="27" xfId="0" applyFont="1" applyFill="1" applyBorder="1" applyAlignment="1" applyProtection="1">
      <alignment horizontal="center" vertical="center"/>
    </xf>
    <xf numFmtId="0" fontId="55" fillId="0" borderId="16" xfId="0" applyFont="1" applyFill="1" applyBorder="1" applyAlignment="1">
      <alignment vertical="center"/>
    </xf>
    <xf numFmtId="3" fontId="54" fillId="0" borderId="45" xfId="0" applyNumberFormat="1" applyFont="1" applyFill="1" applyBorder="1" applyAlignment="1" applyProtection="1">
      <alignment vertical="center"/>
    </xf>
    <xf numFmtId="0" fontId="55" fillId="0" borderId="17" xfId="0" applyFont="1" applyFill="1" applyBorder="1" applyAlignment="1">
      <alignment vertical="center"/>
    </xf>
    <xf numFmtId="49" fontId="55" fillId="0" borderId="51" xfId="0" applyNumberFormat="1" applyFont="1" applyFill="1" applyBorder="1" applyAlignment="1" applyProtection="1">
      <alignment vertical="center"/>
    </xf>
    <xf numFmtId="0" fontId="55" fillId="31" borderId="51" xfId="0" applyFont="1" applyFill="1" applyBorder="1" applyAlignment="1" applyProtection="1">
      <alignment vertical="center"/>
    </xf>
    <xf numFmtId="0" fontId="54" fillId="0" borderId="36" xfId="0" applyFont="1" applyFill="1" applyBorder="1" applyAlignment="1" applyProtection="1">
      <alignment vertical="center"/>
    </xf>
    <xf numFmtId="49" fontId="55" fillId="0" borderId="52" xfId="0" applyNumberFormat="1" applyFont="1" applyFill="1" applyBorder="1" applyAlignment="1" applyProtection="1">
      <alignment vertical="center"/>
    </xf>
    <xf numFmtId="0" fontId="54" fillId="34" borderId="41" xfId="0" applyFont="1" applyFill="1" applyBorder="1" applyAlignment="1" applyProtection="1">
      <alignment vertical="center"/>
    </xf>
    <xf numFmtId="49" fontId="55" fillId="34" borderId="41" xfId="0" applyNumberFormat="1" applyFont="1" applyFill="1" applyBorder="1" applyAlignment="1" applyProtection="1">
      <alignment vertical="center"/>
    </xf>
    <xf numFmtId="0" fontId="55" fillId="34" borderId="42" xfId="0" applyFont="1" applyFill="1" applyBorder="1" applyAlignment="1" applyProtection="1">
      <alignment horizontal="center" vertical="center"/>
    </xf>
    <xf numFmtId="0" fontId="54" fillId="30" borderId="18" xfId="83" applyFont="1" applyFill="1" applyBorder="1" applyAlignment="1" applyProtection="1">
      <alignment vertical="center" wrapText="1"/>
    </xf>
    <xf numFmtId="0" fontId="55" fillId="32" borderId="16" xfId="0" applyFont="1" applyFill="1" applyBorder="1" applyAlignment="1" applyProtection="1">
      <alignment horizontal="left" vertical="center"/>
    </xf>
    <xf numFmtId="49" fontId="55" fillId="0" borderId="34" xfId="0" applyNumberFormat="1" applyFont="1" applyFill="1" applyBorder="1" applyAlignment="1" applyProtection="1">
      <alignment vertical="center"/>
    </xf>
    <xf numFmtId="0" fontId="54" fillId="31" borderId="18" xfId="0" applyFont="1" applyFill="1" applyBorder="1" applyAlignment="1" applyProtection="1">
      <alignment horizontal="center" vertical="center"/>
    </xf>
    <xf numFmtId="0" fontId="55" fillId="34" borderId="20" xfId="0" applyFont="1" applyFill="1" applyBorder="1" applyAlignment="1" applyProtection="1">
      <alignment horizontal="center" vertical="center"/>
    </xf>
    <xf numFmtId="0" fontId="55" fillId="30" borderId="24" xfId="0" applyFont="1" applyFill="1" applyBorder="1" applyAlignment="1" applyProtection="1">
      <alignment horizontal="center" vertical="center"/>
    </xf>
    <xf numFmtId="0" fontId="55" fillId="30" borderId="16" xfId="0" applyFont="1" applyFill="1" applyBorder="1" applyAlignment="1">
      <alignment horizontal="left" wrapText="1"/>
    </xf>
    <xf numFmtId="0" fontId="54" fillId="33" borderId="17" xfId="0" applyFont="1" applyFill="1" applyBorder="1" applyAlignment="1" applyProtection="1">
      <alignment vertical="center"/>
    </xf>
    <xf numFmtId="0" fontId="55" fillId="33" borderId="16" xfId="0" applyFont="1" applyFill="1" applyBorder="1" applyAlignment="1" applyProtection="1">
      <alignment vertical="center"/>
    </xf>
    <xf numFmtId="0" fontId="55" fillId="33" borderId="18" xfId="0" applyFont="1" applyFill="1" applyBorder="1" applyAlignment="1" applyProtection="1">
      <alignment horizontal="center" vertical="center"/>
    </xf>
    <xf numFmtId="0" fontId="54" fillId="0" borderId="37" xfId="0" applyFont="1" applyFill="1" applyBorder="1" applyAlignment="1" applyProtection="1">
      <alignment vertical="center"/>
    </xf>
    <xf numFmtId="49" fontId="55" fillId="0" borderId="37" xfId="0" applyNumberFormat="1" applyFont="1" applyFill="1" applyBorder="1" applyAlignment="1" applyProtection="1">
      <alignment vertical="center"/>
    </xf>
    <xf numFmtId="3" fontId="55" fillId="30" borderId="18" xfId="83" applyNumberFormat="1" applyFont="1" applyFill="1" applyBorder="1" applyAlignment="1" applyProtection="1">
      <alignment vertical="center"/>
    </xf>
    <xf numFmtId="4" fontId="55" fillId="30" borderId="18" xfId="83" applyNumberFormat="1" applyFont="1" applyFill="1" applyBorder="1" applyAlignment="1" applyProtection="1">
      <alignment vertical="center"/>
    </xf>
    <xf numFmtId="3" fontId="55" fillId="32" borderId="18" xfId="83" applyNumberFormat="1" applyFont="1" applyFill="1" applyBorder="1" applyAlignment="1" applyProtection="1">
      <alignment vertical="center"/>
    </xf>
    <xf numFmtId="4" fontId="55" fillId="32" borderId="18" xfId="83" applyNumberFormat="1" applyFont="1" applyFill="1" applyBorder="1" applyAlignment="1" applyProtection="1">
      <alignment vertical="center"/>
    </xf>
    <xf numFmtId="3" fontId="55" fillId="0" borderId="18" xfId="83" applyNumberFormat="1" applyFont="1" applyFill="1" applyBorder="1" applyAlignment="1" applyProtection="1">
      <alignment vertical="center"/>
    </xf>
    <xf numFmtId="4" fontId="55" fillId="0" borderId="18" xfId="83" applyNumberFormat="1" applyFont="1" applyFill="1" applyBorder="1" applyAlignment="1" applyProtection="1">
      <alignment vertical="center"/>
    </xf>
    <xf numFmtId="3" fontId="55" fillId="33" borderId="18" xfId="83" applyNumberFormat="1" applyFont="1" applyFill="1" applyBorder="1" applyAlignment="1" applyProtection="1">
      <alignment vertical="center"/>
    </xf>
    <xf numFmtId="4" fontId="55" fillId="33" borderId="18" xfId="83" applyNumberFormat="1" applyFont="1" applyFill="1" applyBorder="1" applyAlignment="1" applyProtection="1">
      <alignment vertical="center"/>
    </xf>
    <xf numFmtId="3" fontId="55" fillId="0" borderId="26" xfId="83" applyNumberFormat="1" applyFont="1" applyFill="1" applyBorder="1" applyAlignment="1" applyProtection="1">
      <alignment vertical="center"/>
    </xf>
    <xf numFmtId="4" fontId="55" fillId="0" borderId="26" xfId="83" applyNumberFormat="1" applyFont="1" applyFill="1" applyBorder="1" applyAlignment="1" applyProtection="1">
      <alignment vertical="center"/>
    </xf>
    <xf numFmtId="3" fontId="55" fillId="30" borderId="20" xfId="83" applyNumberFormat="1" applyFont="1" applyFill="1" applyBorder="1" applyAlignment="1" applyProtection="1">
      <alignment vertical="center"/>
    </xf>
    <xf numFmtId="4" fontId="55" fillId="30" borderId="20" xfId="83" applyNumberFormat="1" applyFont="1" applyFill="1" applyBorder="1" applyAlignment="1" applyProtection="1">
      <alignment vertical="center"/>
    </xf>
    <xf numFmtId="3" fontId="55" fillId="30" borderId="26" xfId="83" applyNumberFormat="1" applyFont="1" applyFill="1" applyBorder="1" applyAlignment="1" applyProtection="1">
      <alignment vertical="center"/>
    </xf>
    <xf numFmtId="4" fontId="55" fillId="30" borderId="26" xfId="83" applyNumberFormat="1" applyFont="1" applyFill="1" applyBorder="1" applyAlignment="1" applyProtection="1">
      <alignment vertical="center"/>
    </xf>
    <xf numFmtId="3" fontId="55" fillId="33" borderId="26" xfId="83" applyNumberFormat="1" applyFont="1" applyFill="1" applyBorder="1" applyAlignment="1" applyProtection="1">
      <alignment vertical="center"/>
    </xf>
    <xf numFmtId="4" fontId="55" fillId="33" borderId="26" xfId="83" applyNumberFormat="1" applyFont="1" applyFill="1" applyBorder="1" applyAlignment="1" applyProtection="1">
      <alignment vertical="center"/>
    </xf>
    <xf numFmtId="3" fontId="55" fillId="31" borderId="26" xfId="83" applyNumberFormat="1" applyFont="1" applyFill="1" applyBorder="1" applyAlignment="1" applyProtection="1">
      <alignment vertical="center"/>
    </xf>
    <xf numFmtId="4" fontId="55" fillId="31" borderId="26" xfId="83" applyNumberFormat="1" applyFont="1" applyFill="1" applyBorder="1" applyAlignment="1" applyProtection="1">
      <alignment vertical="center"/>
    </xf>
    <xf numFmtId="3" fontId="55" fillId="34" borderId="20" xfId="83" applyNumberFormat="1" applyFont="1" applyFill="1" applyBorder="1" applyAlignment="1" applyProtection="1">
      <alignment vertical="center"/>
    </xf>
    <xf numFmtId="4" fontId="55" fillId="34" borderId="20" xfId="83" applyNumberFormat="1" applyFont="1" applyFill="1" applyBorder="1" applyAlignment="1" applyProtection="1">
      <alignment vertical="center"/>
    </xf>
    <xf numFmtId="3" fontId="55" fillId="32" borderId="26" xfId="83" applyNumberFormat="1" applyFont="1" applyFill="1" applyBorder="1" applyAlignment="1" applyProtection="1">
      <alignment vertical="center"/>
    </xf>
    <xf numFmtId="4" fontId="55" fillId="32" borderId="26" xfId="83" applyNumberFormat="1" applyFont="1" applyFill="1" applyBorder="1" applyAlignment="1" applyProtection="1">
      <alignment vertical="center"/>
    </xf>
    <xf numFmtId="3" fontId="55" fillId="30" borderId="24" xfId="83" applyNumberFormat="1" applyFont="1" applyFill="1" applyBorder="1" applyAlignment="1" applyProtection="1">
      <alignment vertical="center"/>
    </xf>
    <xf numFmtId="4" fontId="55" fillId="30" borderId="24" xfId="83" applyNumberFormat="1" applyFont="1" applyFill="1" applyBorder="1" applyAlignment="1" applyProtection="1">
      <alignment vertical="center"/>
    </xf>
    <xf numFmtId="3" fontId="55" fillId="0" borderId="25" xfId="83" applyNumberFormat="1" applyFont="1" applyFill="1" applyBorder="1" applyAlignment="1" applyProtection="1">
      <alignment vertical="center"/>
    </xf>
    <xf numFmtId="4" fontId="55" fillId="0" borderId="25" xfId="83" applyNumberFormat="1" applyFont="1" applyFill="1" applyBorder="1" applyAlignment="1" applyProtection="1">
      <alignment vertical="center"/>
    </xf>
    <xf numFmtId="3" fontId="55" fillId="34" borderId="20" xfId="83" applyNumberFormat="1" applyFont="1" applyFill="1" applyBorder="1" applyAlignment="1">
      <alignment vertical="center"/>
    </xf>
    <xf numFmtId="0" fontId="3" fillId="30" borderId="35" xfId="0" applyFont="1" applyFill="1" applyBorder="1" applyAlignment="1">
      <alignment horizontal="center" vertical="center"/>
    </xf>
    <xf numFmtId="0" fontId="2" fillId="0" borderId="27" xfId="0" applyFont="1" applyBorder="1" applyAlignment="1">
      <alignment vertical="center"/>
    </xf>
    <xf numFmtId="4" fontId="2" fillId="0" borderId="27" xfId="83" applyNumberFormat="1" applyFont="1" applyFill="1" applyBorder="1" applyAlignment="1" applyProtection="1">
      <alignment horizontal="right" vertical="center"/>
    </xf>
    <xf numFmtId="3" fontId="54" fillId="30" borderId="24" xfId="83" applyNumberFormat="1" applyFont="1" applyFill="1" applyBorder="1" applyAlignment="1" applyProtection="1">
      <alignment vertical="center"/>
    </xf>
    <xf numFmtId="4" fontId="54" fillId="30" borderId="24" xfId="83" applyNumberFormat="1" applyFont="1" applyFill="1" applyBorder="1" applyAlignment="1" applyProtection="1">
      <alignment vertical="center"/>
    </xf>
    <xf numFmtId="3" fontId="54" fillId="30" borderId="18" xfId="83" applyNumberFormat="1" applyFont="1" applyFill="1" applyBorder="1" applyAlignment="1" applyProtection="1">
      <alignment vertical="center"/>
    </xf>
    <xf numFmtId="4" fontId="54" fillId="30" borderId="18" xfId="83" applyNumberFormat="1" applyFont="1" applyFill="1" applyBorder="1" applyAlignment="1" applyProtection="1">
      <alignment vertical="center"/>
    </xf>
    <xf numFmtId="4" fontId="54" fillId="0" borderId="18" xfId="83" applyNumberFormat="1" applyFont="1" applyFill="1" applyBorder="1" applyAlignment="1" applyProtection="1">
      <alignment vertical="center"/>
    </xf>
    <xf numFmtId="4" fontId="54" fillId="33" borderId="18" xfId="83" applyNumberFormat="1" applyFont="1" applyFill="1" applyBorder="1" applyAlignment="1" applyProtection="1">
      <alignment vertical="center"/>
    </xf>
    <xf numFmtId="4" fontId="54" fillId="0" borderId="26" xfId="83" applyNumberFormat="1" applyFont="1" applyFill="1" applyBorder="1" applyAlignment="1" applyProtection="1">
      <alignment vertical="center"/>
    </xf>
    <xf numFmtId="3" fontId="55" fillId="34" borderId="28" xfId="83" applyNumberFormat="1" applyFont="1" applyFill="1" applyBorder="1" applyAlignment="1" applyProtection="1">
      <alignment vertical="center"/>
    </xf>
    <xf numFmtId="4" fontId="54" fillId="34" borderId="28" xfId="83" applyNumberFormat="1" applyFont="1" applyFill="1" applyBorder="1" applyAlignment="1" applyProtection="1">
      <alignment vertical="center"/>
    </xf>
    <xf numFmtId="0" fontId="2" fillId="30" borderId="59" xfId="0" applyFont="1" applyFill="1" applyBorder="1" applyAlignment="1">
      <alignment horizontal="center" vertical="center"/>
    </xf>
    <xf numFmtId="0" fontId="53" fillId="30" borderId="56" xfId="0" applyFont="1" applyFill="1" applyBorder="1"/>
    <xf numFmtId="0" fontId="3" fillId="0" borderId="0" xfId="0" applyFont="1" applyFill="1" applyBorder="1" applyAlignment="1" applyProtection="1">
      <alignment horizontal="center" vertical="center"/>
    </xf>
    <xf numFmtId="4" fontId="55" fillId="30" borderId="18" xfId="83" applyNumberFormat="1" applyFont="1" applyFill="1" applyBorder="1" applyAlignment="1" applyProtection="1">
      <alignment horizontal="center" vertical="center"/>
    </xf>
    <xf numFmtId="4" fontId="55" fillId="32" borderId="18" xfId="83" applyNumberFormat="1" applyFont="1" applyFill="1" applyBorder="1" applyAlignment="1" applyProtection="1">
      <alignment horizontal="center" vertical="center"/>
    </xf>
    <xf numFmtId="4" fontId="55" fillId="0" borderId="18" xfId="83" applyNumberFormat="1" applyFont="1" applyFill="1" applyBorder="1" applyAlignment="1" applyProtection="1">
      <alignment horizontal="center" vertical="center"/>
    </xf>
    <xf numFmtId="4" fontId="55" fillId="33" borderId="18" xfId="83" applyNumberFormat="1" applyFont="1" applyFill="1" applyBorder="1" applyAlignment="1" applyProtection="1">
      <alignment horizontal="center" vertical="center"/>
    </xf>
    <xf numFmtId="4" fontId="55" fillId="0" borderId="26" xfId="83" applyNumberFormat="1" applyFont="1" applyFill="1" applyBorder="1" applyAlignment="1" applyProtection="1">
      <alignment horizontal="center" vertical="center"/>
    </xf>
    <xf numFmtId="4" fontId="54" fillId="30" borderId="24" xfId="83" applyNumberFormat="1" applyFont="1" applyFill="1" applyBorder="1" applyAlignment="1" applyProtection="1">
      <alignment horizontal="center" vertical="center"/>
    </xf>
    <xf numFmtId="4" fontId="54" fillId="30" borderId="18" xfId="83" applyNumberFormat="1" applyFont="1" applyFill="1" applyBorder="1" applyAlignment="1" applyProtection="1">
      <alignment horizontal="center" vertical="center"/>
    </xf>
    <xf numFmtId="4" fontId="54" fillId="0" borderId="18" xfId="83" applyNumberFormat="1" applyFont="1" applyFill="1" applyBorder="1" applyAlignment="1" applyProtection="1">
      <alignment horizontal="center" vertical="center"/>
    </xf>
    <xf numFmtId="4" fontId="54" fillId="33" borderId="18" xfId="83" applyNumberFormat="1" applyFont="1" applyFill="1" applyBorder="1" applyAlignment="1" applyProtection="1">
      <alignment horizontal="center" vertical="center"/>
    </xf>
    <xf numFmtId="4" fontId="54" fillId="0" borderId="26" xfId="83" applyNumberFormat="1" applyFont="1" applyFill="1" applyBorder="1" applyAlignment="1" applyProtection="1">
      <alignment horizontal="center" vertical="center"/>
    </xf>
    <xf numFmtId="4" fontId="54" fillId="34" borderId="28" xfId="83" applyNumberFormat="1" applyFont="1" applyFill="1" applyBorder="1" applyAlignment="1" applyProtection="1">
      <alignment horizontal="center" vertical="center"/>
    </xf>
    <xf numFmtId="0" fontId="3" fillId="30" borderId="24" xfId="0" applyFont="1" applyFill="1" applyBorder="1" applyAlignment="1">
      <alignment horizontal="center" vertical="center"/>
    </xf>
    <xf numFmtId="0" fontId="3" fillId="29" borderId="19" xfId="83" applyFont="1" applyFill="1" applyBorder="1" applyAlignment="1" applyProtection="1">
      <alignment horizontal="left" vertical="center"/>
    </xf>
    <xf numFmtId="0" fontId="3" fillId="29" borderId="19" xfId="83" applyFont="1" applyFill="1" applyBorder="1" applyAlignment="1" applyProtection="1">
      <alignment horizontal="center" vertical="center"/>
    </xf>
    <xf numFmtId="3" fontId="3" fillId="29" borderId="18" xfId="83" applyNumberFormat="1" applyFont="1" applyFill="1" applyBorder="1" applyAlignment="1" applyProtection="1">
      <alignment horizontal="right" vertical="center" wrapText="1"/>
    </xf>
    <xf numFmtId="1" fontId="5" fillId="29" borderId="18" xfId="83" applyNumberFormat="1" applyFont="1" applyFill="1" applyBorder="1" applyAlignment="1" applyProtection="1">
      <alignment horizontal="right" vertical="center"/>
    </xf>
    <xf numFmtId="1" fontId="5" fillId="29" borderId="18" xfId="0" applyNumberFormat="1" applyFont="1" applyFill="1" applyBorder="1" applyAlignment="1">
      <alignment horizontal="right" vertical="center"/>
    </xf>
    <xf numFmtId="0" fontId="68" fillId="0" borderId="27" xfId="166" applyFont="1" applyFill="1" applyBorder="1" applyAlignment="1">
      <alignment horizontal="center"/>
    </xf>
    <xf numFmtId="0" fontId="54" fillId="34" borderId="28" xfId="0" applyFont="1" applyFill="1" applyBorder="1" applyAlignment="1" applyProtection="1">
      <alignment vertical="center"/>
    </xf>
    <xf numFmtId="3" fontId="2" fillId="0" borderId="18" xfId="0" applyNumberFormat="1" applyFont="1" applyBorder="1" applyAlignment="1">
      <alignment horizontal="right"/>
    </xf>
    <xf numFmtId="41" fontId="55" fillId="30" borderId="24" xfId="83" applyNumberFormat="1" applyFont="1" applyFill="1" applyBorder="1" applyAlignment="1" applyProtection="1">
      <alignment horizontal="right" vertical="top" wrapText="1"/>
    </xf>
    <xf numFmtId="0" fontId="55" fillId="30" borderId="18" xfId="0" applyFont="1" applyFill="1" applyBorder="1" applyAlignment="1">
      <alignment horizontal="right" wrapText="1"/>
    </xf>
    <xf numFmtId="41" fontId="55" fillId="26" borderId="26" xfId="0" applyNumberFormat="1" applyFont="1" applyFill="1" applyBorder="1" applyAlignment="1" applyProtection="1">
      <alignment horizontal="right" vertical="center" wrapText="1"/>
    </xf>
    <xf numFmtId="1" fontId="55" fillId="29" borderId="18" xfId="83" applyNumberFormat="1" applyFont="1" applyFill="1" applyBorder="1" applyAlignment="1" applyProtection="1">
      <alignment horizontal="right"/>
    </xf>
    <xf numFmtId="1" fontId="55" fillId="29" borderId="18" xfId="0" applyNumberFormat="1" applyFont="1" applyFill="1" applyBorder="1" applyAlignment="1">
      <alignment horizontal="right"/>
    </xf>
    <xf numFmtId="3" fontId="55" fillId="26" borderId="18" xfId="83" applyNumberFormat="1" applyFont="1" applyFill="1" applyBorder="1" applyAlignment="1" applyProtection="1">
      <alignment horizontal="right" vertical="center" wrapText="1"/>
    </xf>
    <xf numFmtId="0" fontId="55" fillId="0" borderId="18" xfId="0" applyFont="1" applyBorder="1" applyAlignment="1">
      <alignment horizontal="right"/>
    </xf>
    <xf numFmtId="3" fontId="55" fillId="29" borderId="18" xfId="0" applyNumberFormat="1" applyFont="1" applyFill="1" applyBorder="1" applyAlignment="1">
      <alignment horizontal="right" vertical="center"/>
    </xf>
    <xf numFmtId="41" fontId="55" fillId="30" borderId="18" xfId="0" applyNumberFormat="1" applyFont="1" applyFill="1" applyBorder="1" applyAlignment="1" applyProtection="1">
      <alignment horizontal="right" vertical="center" wrapText="1"/>
      <protection locked="0"/>
    </xf>
    <xf numFmtId="0" fontId="55" fillId="30" borderId="18" xfId="0" applyFont="1" applyFill="1" applyBorder="1" applyAlignment="1">
      <alignment horizontal="right"/>
    </xf>
    <xf numFmtId="3" fontId="55" fillId="33" borderId="18" xfId="83" applyNumberFormat="1" applyFont="1" applyFill="1" applyBorder="1" applyAlignment="1" applyProtection="1">
      <alignment horizontal="right" vertical="center"/>
    </xf>
    <xf numFmtId="3" fontId="55" fillId="30" borderId="18" xfId="83" applyNumberFormat="1" applyFont="1" applyFill="1" applyBorder="1" applyAlignment="1" applyProtection="1">
      <alignment horizontal="right" vertical="center" wrapText="1"/>
    </xf>
    <xf numFmtId="41" fontId="55" fillId="30" borderId="18" xfId="0" applyNumberFormat="1" applyFont="1" applyFill="1" applyBorder="1" applyAlignment="1">
      <alignment horizontal="right" wrapText="1"/>
    </xf>
    <xf numFmtId="3" fontId="55" fillId="29" borderId="18" xfId="0" applyNumberFormat="1" applyFont="1" applyFill="1" applyBorder="1" applyAlignment="1" applyProtection="1">
      <alignment horizontal="right" vertical="center"/>
    </xf>
    <xf numFmtId="3" fontId="55" fillId="29" borderId="18" xfId="0" applyNumberFormat="1" applyFont="1" applyFill="1" applyBorder="1" applyAlignment="1" applyProtection="1">
      <alignment horizontal="right" vertical="center"/>
      <protection locked="0"/>
    </xf>
    <xf numFmtId="0" fontId="55" fillId="29" borderId="18" xfId="0" applyFont="1" applyFill="1" applyBorder="1" applyAlignment="1">
      <alignment horizontal="right"/>
    </xf>
    <xf numFmtId="0" fontId="55" fillId="32" borderId="18" xfId="0" applyFont="1" applyFill="1" applyBorder="1" applyAlignment="1">
      <alignment horizontal="right"/>
    </xf>
    <xf numFmtId="41" fontId="55" fillId="26" borderId="18" xfId="0" applyNumberFormat="1" applyFont="1" applyFill="1" applyBorder="1" applyAlignment="1" applyProtection="1">
      <alignment horizontal="right" vertical="center" wrapText="1"/>
    </xf>
    <xf numFmtId="41" fontId="55" fillId="29" borderId="18" xfId="0" applyNumberFormat="1" applyFont="1" applyFill="1" applyBorder="1" applyAlignment="1" applyProtection="1">
      <alignment horizontal="right" vertical="center"/>
    </xf>
    <xf numFmtId="3" fontId="55" fillId="31" borderId="18" xfId="83" applyNumberFormat="1" applyFont="1" applyFill="1" applyBorder="1" applyAlignment="1" applyProtection="1">
      <alignment horizontal="right" vertical="center"/>
    </xf>
    <xf numFmtId="0" fontId="55" fillId="0" borderId="18" xfId="0" applyFont="1" applyFill="1" applyBorder="1" applyAlignment="1">
      <alignment horizontal="right"/>
    </xf>
    <xf numFmtId="0" fontId="55" fillId="0" borderId="26" xfId="0" applyFont="1" applyBorder="1" applyAlignment="1">
      <alignment horizontal="right"/>
    </xf>
    <xf numFmtId="0" fontId="55" fillId="30" borderId="24" xfId="0" applyFont="1" applyFill="1" applyBorder="1" applyAlignment="1">
      <alignment horizontal="right"/>
    </xf>
    <xf numFmtId="0" fontId="55" fillId="34" borderId="28" xfId="0" applyFont="1" applyFill="1" applyBorder="1" applyAlignment="1">
      <alignment horizontal="right"/>
    </xf>
    <xf numFmtId="0" fontId="55" fillId="34" borderId="20" xfId="0" applyFont="1" applyFill="1" applyBorder="1" applyAlignment="1">
      <alignment horizontal="right"/>
    </xf>
    <xf numFmtId="0" fontId="55" fillId="33" borderId="18" xfId="0" applyFont="1" applyFill="1" applyBorder="1" applyAlignment="1">
      <alignment horizontal="right"/>
    </xf>
    <xf numFmtId="0" fontId="55" fillId="0" borderId="25" xfId="0" applyFont="1" applyBorder="1" applyAlignment="1">
      <alignment horizontal="right"/>
    </xf>
    <xf numFmtId="3" fontId="55" fillId="30" borderId="24" xfId="83" applyNumberFormat="1" applyFont="1" applyFill="1" applyBorder="1" applyAlignment="1" applyProtection="1">
      <alignment horizontal="right" vertical="center"/>
    </xf>
    <xf numFmtId="41" fontId="55" fillId="30" borderId="18" xfId="83" applyNumberFormat="1" applyFont="1" applyFill="1" applyBorder="1" applyAlignment="1" applyProtection="1">
      <alignment horizontal="right" vertical="center"/>
    </xf>
    <xf numFmtId="41" fontId="55" fillId="0" borderId="18" xfId="83" applyNumberFormat="1" applyFont="1" applyFill="1" applyBorder="1" applyAlignment="1" applyProtection="1">
      <alignment horizontal="right" vertical="center"/>
    </xf>
    <xf numFmtId="3" fontId="55" fillId="0" borderId="18" xfId="91" applyNumberFormat="1" applyFont="1" applyFill="1" applyBorder="1" applyAlignment="1">
      <alignment horizontal="right"/>
    </xf>
    <xf numFmtId="41" fontId="55" fillId="0" borderId="26" xfId="83" applyNumberFormat="1" applyFont="1" applyFill="1" applyBorder="1" applyAlignment="1" applyProtection="1">
      <alignment horizontal="right" vertical="center"/>
    </xf>
    <xf numFmtId="3" fontId="55" fillId="0" borderId="26" xfId="91" applyNumberFormat="1" applyFont="1" applyFill="1" applyBorder="1" applyAlignment="1">
      <alignment horizontal="right"/>
    </xf>
    <xf numFmtId="0" fontId="55" fillId="34" borderId="28" xfId="0" applyFont="1" applyFill="1" applyBorder="1" applyAlignment="1">
      <alignment horizontal="right" vertical="center"/>
    </xf>
    <xf numFmtId="3" fontId="55" fillId="30" borderId="24" xfId="0" applyNumberFormat="1" applyFont="1" applyFill="1" applyBorder="1" applyAlignment="1" applyProtection="1">
      <alignment horizontal="right" vertical="center"/>
    </xf>
    <xf numFmtId="3" fontId="55" fillId="30" borderId="27" xfId="0" applyNumberFormat="1" applyFont="1" applyFill="1" applyBorder="1" applyAlignment="1" applyProtection="1">
      <alignment horizontal="right" vertical="center"/>
    </xf>
    <xf numFmtId="3" fontId="55" fillId="30" borderId="18" xfId="83" applyNumberFormat="1" applyFont="1" applyFill="1" applyBorder="1" applyAlignment="1" applyProtection="1">
      <alignment horizontal="right" vertical="center"/>
    </xf>
    <xf numFmtId="0" fontId="55" fillId="34" borderId="20" xfId="0" applyFont="1" applyFill="1" applyBorder="1" applyAlignment="1">
      <alignment horizontal="right" vertical="center"/>
    </xf>
    <xf numFmtId="0" fontId="55" fillId="30" borderId="24" xfId="0" applyFont="1" applyFill="1" applyBorder="1" applyAlignment="1">
      <alignment horizontal="right" vertical="center"/>
    </xf>
    <xf numFmtId="0" fontId="55" fillId="0" borderId="18" xfId="0" applyFont="1" applyBorder="1" applyAlignment="1">
      <alignment horizontal="right" vertical="center"/>
    </xf>
    <xf numFmtId="0" fontId="55" fillId="33" borderId="18" xfId="0" applyFont="1" applyFill="1" applyBorder="1" applyAlignment="1">
      <alignment horizontal="right" vertical="center"/>
    </xf>
    <xf numFmtId="0" fontId="55" fillId="0" borderId="26" xfId="0" applyFont="1" applyBorder="1" applyAlignment="1">
      <alignment horizontal="right" vertical="center"/>
    </xf>
    <xf numFmtId="0" fontId="55" fillId="0" borderId="27" xfId="0" applyFont="1" applyBorder="1" applyAlignment="1">
      <alignment horizontal="right" vertical="center"/>
    </xf>
    <xf numFmtId="0" fontId="55" fillId="0" borderId="25" xfId="0" applyFont="1" applyBorder="1" applyAlignment="1">
      <alignment horizontal="right" vertical="center"/>
    </xf>
    <xf numFmtId="41" fontId="85" fillId="30" borderId="24" xfId="83" applyNumberFormat="1" applyFont="1" applyFill="1" applyBorder="1" applyAlignment="1" applyProtection="1">
      <alignment horizontal="right" vertical="top" wrapText="1"/>
    </xf>
    <xf numFmtId="0" fontId="70" fillId="30" borderId="18" xfId="0" applyFont="1" applyFill="1" applyBorder="1" applyAlignment="1">
      <alignment horizontal="right" wrapText="1"/>
    </xf>
    <xf numFmtId="41" fontId="70" fillId="26" borderId="26" xfId="0" applyNumberFormat="1" applyFont="1" applyFill="1" applyBorder="1" applyAlignment="1" applyProtection="1">
      <alignment horizontal="right" vertical="center" wrapText="1"/>
    </xf>
    <xf numFmtId="1" fontId="70" fillId="29" borderId="18" xfId="83" applyNumberFormat="1" applyFont="1" applyFill="1" applyBorder="1" applyAlignment="1" applyProtection="1">
      <alignment horizontal="right"/>
    </xf>
    <xf numFmtId="1" fontId="70" fillId="29" borderId="18" xfId="0" applyNumberFormat="1" applyFont="1" applyFill="1" applyBorder="1" applyAlignment="1">
      <alignment horizontal="right"/>
    </xf>
    <xf numFmtId="3" fontId="70" fillId="26" borderId="18" xfId="83" applyNumberFormat="1" applyFont="1" applyFill="1" applyBorder="1" applyAlignment="1" applyProtection="1">
      <alignment horizontal="right" vertical="center" wrapText="1"/>
    </xf>
    <xf numFmtId="0" fontId="70" fillId="0" borderId="18" xfId="0" applyFont="1" applyBorder="1" applyAlignment="1">
      <alignment horizontal="right"/>
    </xf>
    <xf numFmtId="0" fontId="70" fillId="0" borderId="25" xfId="0" applyFont="1" applyBorder="1" applyAlignment="1">
      <alignment horizontal="right"/>
    </xf>
    <xf numFmtId="0" fontId="70" fillId="0" borderId="27" xfId="0" applyFont="1" applyBorder="1" applyAlignment="1">
      <alignment horizontal="right"/>
    </xf>
    <xf numFmtId="3" fontId="70" fillId="29" borderId="18" xfId="0" applyNumberFormat="1" applyFont="1" applyFill="1" applyBorder="1" applyAlignment="1">
      <alignment horizontal="right" vertical="center"/>
    </xf>
    <xf numFmtId="41" fontId="70" fillId="30" borderId="18" xfId="0" applyNumberFormat="1" applyFont="1" applyFill="1" applyBorder="1" applyAlignment="1" applyProtection="1">
      <alignment horizontal="right" vertical="center" wrapText="1"/>
      <protection locked="0"/>
    </xf>
    <xf numFmtId="0" fontId="70" fillId="30" borderId="18" xfId="0" applyFont="1" applyFill="1" applyBorder="1" applyAlignment="1">
      <alignment horizontal="right"/>
    </xf>
    <xf numFmtId="3" fontId="70" fillId="33" borderId="18" xfId="83" applyNumberFormat="1" applyFont="1" applyFill="1" applyBorder="1" applyAlignment="1" applyProtection="1">
      <alignment horizontal="right" vertical="center"/>
    </xf>
    <xf numFmtId="3" fontId="70" fillId="0" borderId="18" xfId="83" applyNumberFormat="1" applyFont="1" applyBorder="1" applyAlignment="1">
      <alignment horizontal="right"/>
    </xf>
    <xf numFmtId="3" fontId="70" fillId="30" borderId="18" xfId="83" applyNumberFormat="1" applyFont="1" applyFill="1" applyBorder="1" applyAlignment="1" applyProtection="1">
      <alignment horizontal="right" vertical="center" wrapText="1"/>
    </xf>
    <xf numFmtId="41" fontId="70" fillId="30" borderId="18" xfId="0" applyNumberFormat="1" applyFont="1" applyFill="1" applyBorder="1" applyAlignment="1">
      <alignment horizontal="right" wrapText="1"/>
    </xf>
    <xf numFmtId="3" fontId="70" fillId="0" borderId="18" xfId="0" applyNumberFormat="1" applyFont="1" applyBorder="1" applyAlignment="1">
      <alignment horizontal="right"/>
    </xf>
    <xf numFmtId="3" fontId="70" fillId="29" borderId="18" xfId="0" applyNumberFormat="1" applyFont="1" applyFill="1" applyBorder="1" applyAlignment="1" applyProtection="1">
      <alignment horizontal="right" vertical="center"/>
    </xf>
    <xf numFmtId="3" fontId="70" fillId="29" borderId="18" xfId="0" applyNumberFormat="1" applyFont="1" applyFill="1" applyBorder="1" applyAlignment="1" applyProtection="1">
      <alignment horizontal="right" vertical="center"/>
      <protection locked="0"/>
    </xf>
    <xf numFmtId="0" fontId="70" fillId="29" borderId="18" xfId="0" applyFont="1" applyFill="1" applyBorder="1" applyAlignment="1">
      <alignment horizontal="right"/>
    </xf>
    <xf numFmtId="0" fontId="70" fillId="32" borderId="18" xfId="0" applyFont="1" applyFill="1" applyBorder="1" applyAlignment="1">
      <alignment horizontal="right"/>
    </xf>
    <xf numFmtId="4" fontId="70" fillId="0" borderId="18" xfId="0" applyNumberFormat="1" applyFont="1" applyBorder="1" applyAlignment="1">
      <alignment horizontal="right"/>
    </xf>
    <xf numFmtId="41" fontId="70" fillId="26" borderId="18" xfId="0" applyNumberFormat="1" applyFont="1" applyFill="1" applyBorder="1" applyAlignment="1" applyProtection="1">
      <alignment horizontal="right" vertical="center" wrapText="1"/>
    </xf>
    <xf numFmtId="41" fontId="70" fillId="29" borderId="18" xfId="0" applyNumberFormat="1" applyFont="1" applyFill="1" applyBorder="1" applyAlignment="1" applyProtection="1">
      <alignment horizontal="right" vertical="center"/>
    </xf>
    <xf numFmtId="3" fontId="70" fillId="0" borderId="27" xfId="0" applyNumberFormat="1" applyFont="1" applyBorder="1" applyAlignment="1">
      <alignment horizontal="right"/>
    </xf>
    <xf numFmtId="0" fontId="70" fillId="30" borderId="18" xfId="0" applyFont="1" applyFill="1" applyBorder="1" applyAlignment="1" applyProtection="1">
      <alignment horizontal="center" vertical="center"/>
    </xf>
    <xf numFmtId="0" fontId="70" fillId="0" borderId="18" xfId="0" applyFont="1" applyFill="1" applyBorder="1" applyAlignment="1">
      <alignment horizontal="right"/>
    </xf>
    <xf numFmtId="3" fontId="70" fillId="33" borderId="19" xfId="83" applyNumberFormat="1" applyFont="1" applyFill="1" applyBorder="1" applyAlignment="1">
      <alignment horizontal="right" vertical="center"/>
    </xf>
    <xf numFmtId="0" fontId="70" fillId="30" borderId="27" xfId="0" applyFont="1" applyFill="1" applyBorder="1" applyAlignment="1">
      <alignment horizontal="right"/>
    </xf>
    <xf numFmtId="0" fontId="70" fillId="0" borderId="26" xfId="0" applyFont="1" applyBorder="1" applyAlignment="1">
      <alignment horizontal="right"/>
    </xf>
    <xf numFmtId="3" fontId="70" fillId="33" borderId="18" xfId="83" applyNumberFormat="1" applyFont="1" applyFill="1" applyBorder="1" applyAlignment="1">
      <alignment horizontal="right" vertical="center"/>
    </xf>
    <xf numFmtId="0" fontId="70" fillId="34" borderId="28" xfId="0" applyFont="1" applyFill="1" applyBorder="1" applyAlignment="1">
      <alignment horizontal="right"/>
    </xf>
    <xf numFmtId="0" fontId="70" fillId="30" borderId="24" xfId="0" applyFont="1" applyFill="1" applyBorder="1" applyAlignment="1">
      <alignment horizontal="right"/>
    </xf>
    <xf numFmtId="0" fontId="70" fillId="33" borderId="18" xfId="0" applyFont="1" applyFill="1" applyBorder="1" applyAlignment="1">
      <alignment horizontal="right"/>
    </xf>
    <xf numFmtId="3" fontId="70" fillId="30" borderId="24" xfId="83" applyNumberFormat="1" applyFont="1" applyFill="1" applyBorder="1" applyAlignment="1" applyProtection="1">
      <alignment horizontal="right" vertical="center"/>
    </xf>
    <xf numFmtId="0" fontId="70" fillId="31" borderId="18" xfId="0" applyFont="1" applyFill="1" applyBorder="1" applyAlignment="1">
      <alignment horizontal="right"/>
    </xf>
    <xf numFmtId="0" fontId="70" fillId="34" borderId="20" xfId="0" applyFont="1" applyFill="1" applyBorder="1" applyAlignment="1">
      <alignment horizontal="right"/>
    </xf>
    <xf numFmtId="41" fontId="70" fillId="30" borderId="24" xfId="83" applyNumberFormat="1" applyFont="1" applyFill="1" applyBorder="1" applyAlignment="1" applyProtection="1">
      <alignment horizontal="right" vertical="center"/>
    </xf>
    <xf numFmtId="3" fontId="70" fillId="30" borderId="24" xfId="91" applyNumberFormat="1" applyFont="1" applyFill="1" applyBorder="1" applyAlignment="1">
      <alignment horizontal="right"/>
    </xf>
    <xf numFmtId="41" fontId="70" fillId="30" borderId="18" xfId="83" applyNumberFormat="1" applyFont="1" applyFill="1" applyBorder="1" applyAlignment="1" applyProtection="1">
      <alignment horizontal="right" vertical="center"/>
    </xf>
    <xf numFmtId="41" fontId="70" fillId="0" borderId="18" xfId="83" applyNumberFormat="1" applyFont="1" applyFill="1" applyBorder="1" applyAlignment="1" applyProtection="1">
      <alignment horizontal="right" vertical="center"/>
    </xf>
    <xf numFmtId="3" fontId="70" fillId="0" borderId="18" xfId="91" applyNumberFormat="1" applyFont="1" applyFill="1" applyBorder="1" applyAlignment="1">
      <alignment horizontal="right"/>
    </xf>
    <xf numFmtId="41" fontId="70" fillId="0" borderId="25" xfId="83" applyNumberFormat="1" applyFont="1" applyFill="1" applyBorder="1" applyAlignment="1" applyProtection="1">
      <alignment horizontal="right" vertical="center"/>
    </xf>
    <xf numFmtId="3" fontId="70" fillId="0" borderId="25" xfId="91" applyNumberFormat="1" applyFont="1" applyFill="1" applyBorder="1" applyAlignment="1">
      <alignment horizontal="right"/>
    </xf>
    <xf numFmtId="41" fontId="70" fillId="0" borderId="26" xfId="83" applyNumberFormat="1" applyFont="1" applyFill="1" applyBorder="1" applyAlignment="1" applyProtection="1">
      <alignment horizontal="right" vertical="center"/>
    </xf>
    <xf numFmtId="3" fontId="70" fillId="0" borderId="26" xfId="91" applyNumberFormat="1" applyFont="1" applyFill="1" applyBorder="1" applyAlignment="1">
      <alignment horizontal="right"/>
    </xf>
    <xf numFmtId="0" fontId="70" fillId="34" borderId="28" xfId="0" applyFont="1" applyFill="1" applyBorder="1" applyAlignment="1">
      <alignment horizontal="right" vertical="center"/>
    </xf>
    <xf numFmtId="0" fontId="70" fillId="34" borderId="20" xfId="0" applyFont="1" applyFill="1" applyBorder="1" applyAlignment="1">
      <alignment horizontal="right" vertical="center"/>
    </xf>
    <xf numFmtId="3" fontId="70" fillId="30" borderId="24" xfId="0" applyNumberFormat="1" applyFont="1" applyFill="1" applyBorder="1" applyAlignment="1" applyProtection="1">
      <alignment horizontal="right" vertical="center"/>
    </xf>
    <xf numFmtId="3" fontId="70" fillId="30" borderId="18" xfId="83" applyNumberFormat="1" applyFont="1" applyFill="1" applyBorder="1" applyAlignment="1" applyProtection="1">
      <alignment horizontal="right" vertical="center"/>
    </xf>
    <xf numFmtId="0" fontId="70" fillId="30" borderId="24" xfId="0" applyFont="1" applyFill="1" applyBorder="1" applyAlignment="1">
      <alignment horizontal="right" vertical="center"/>
    </xf>
    <xf numFmtId="0" fontId="70" fillId="0" borderId="25" xfId="0" applyFont="1" applyBorder="1" applyAlignment="1">
      <alignment horizontal="right" vertical="center"/>
    </xf>
    <xf numFmtId="0" fontId="70" fillId="0" borderId="27" xfId="0" applyFont="1" applyBorder="1" applyAlignment="1">
      <alignment horizontal="right" vertical="center"/>
    </xf>
    <xf numFmtId="0" fontId="70" fillId="33" borderId="18" xfId="0" applyFont="1" applyFill="1" applyBorder="1" applyAlignment="1">
      <alignment horizontal="right" vertical="center"/>
    </xf>
    <xf numFmtId="0" fontId="70" fillId="0" borderId="18" xfId="0" applyFont="1" applyBorder="1" applyAlignment="1">
      <alignment horizontal="right" vertical="center"/>
    </xf>
    <xf numFmtId="0" fontId="70" fillId="0" borderId="26" xfId="0" applyFont="1" applyBorder="1" applyAlignment="1">
      <alignment horizontal="right" vertical="center"/>
    </xf>
    <xf numFmtId="0" fontId="2" fillId="0" borderId="18" xfId="83" applyFont="1" applyBorder="1" applyAlignment="1">
      <alignment horizontal="right"/>
    </xf>
    <xf numFmtId="41" fontId="70" fillId="30" borderId="24" xfId="83" applyNumberFormat="1" applyFont="1" applyFill="1" applyBorder="1" applyAlignment="1" applyProtection="1">
      <alignment horizontal="right" vertical="top" wrapText="1"/>
    </xf>
    <xf numFmtId="3" fontId="70" fillId="31" borderId="18" xfId="83" applyNumberFormat="1" applyFont="1" applyFill="1" applyBorder="1" applyAlignment="1" applyProtection="1">
      <alignment horizontal="right" vertical="center"/>
    </xf>
    <xf numFmtId="3" fontId="70" fillId="30" borderId="27" xfId="0" applyNumberFormat="1" applyFont="1" applyFill="1" applyBorder="1" applyAlignment="1" applyProtection="1">
      <alignment horizontal="right" vertical="center"/>
    </xf>
    <xf numFmtId="3" fontId="86" fillId="0" borderId="26" xfId="91" applyNumberFormat="1" applyFont="1" applyFill="1" applyBorder="1" applyAlignment="1">
      <alignment horizontal="right"/>
    </xf>
    <xf numFmtId="41" fontId="5" fillId="29" borderId="18" xfId="0" applyNumberFormat="1" applyFont="1" applyFill="1" applyBorder="1" applyAlignment="1" applyProtection="1">
      <alignment horizontal="right" vertical="center" shrinkToFit="1"/>
    </xf>
    <xf numFmtId="0" fontId="86" fillId="29" borderId="18" xfId="0" applyFont="1" applyFill="1" applyBorder="1" applyAlignment="1">
      <alignment horizontal="right"/>
    </xf>
    <xf numFmtId="3" fontId="86" fillId="30" borderId="18" xfId="83" applyNumberFormat="1" applyFont="1" applyFill="1" applyBorder="1" applyAlignment="1" applyProtection="1">
      <alignment horizontal="right" vertical="center" wrapText="1"/>
    </xf>
    <xf numFmtId="3" fontId="86" fillId="33" borderId="18" xfId="83" applyNumberFormat="1" applyFont="1" applyFill="1" applyBorder="1" applyAlignment="1" applyProtection="1">
      <alignment horizontal="right" vertical="center"/>
    </xf>
    <xf numFmtId="3" fontId="86" fillId="26" borderId="18" xfId="83" applyNumberFormat="1" applyFont="1" applyFill="1" applyBorder="1" applyAlignment="1" applyProtection="1">
      <alignment horizontal="right" vertical="center" wrapText="1"/>
    </xf>
    <xf numFmtId="0" fontId="86" fillId="0" borderId="18" xfId="0" applyFont="1" applyBorder="1" applyAlignment="1">
      <alignment horizontal="right"/>
    </xf>
    <xf numFmtId="3" fontId="86" fillId="30" borderId="24" xfId="83" applyNumberFormat="1" applyFont="1" applyFill="1" applyBorder="1" applyAlignment="1" applyProtection="1">
      <alignment horizontal="right" vertical="center"/>
    </xf>
    <xf numFmtId="41" fontId="2" fillId="33" borderId="18" xfId="83" applyNumberFormat="1" applyFont="1" applyFill="1" applyBorder="1" applyAlignment="1" applyProtection="1">
      <alignment horizontal="right" vertical="center"/>
    </xf>
    <xf numFmtId="41" fontId="3" fillId="33" borderId="18" xfId="0" applyNumberFormat="1" applyFont="1" applyFill="1" applyBorder="1" applyAlignment="1" applyProtection="1">
      <alignment vertical="center" shrinkToFit="1"/>
    </xf>
    <xf numFmtId="41" fontId="2" fillId="30" borderId="24" xfId="0" applyNumberFormat="1" applyFont="1" applyFill="1" applyBorder="1" applyAlignment="1">
      <alignment horizontal="right" vertical="center" shrinkToFit="1"/>
    </xf>
    <xf numFmtId="41" fontId="2" fillId="0" borderId="26" xfId="83" applyNumberFormat="1" applyFont="1" applyFill="1" applyBorder="1" applyAlignment="1" applyProtection="1">
      <alignment horizontal="right" vertical="center" shrinkToFit="1"/>
    </xf>
    <xf numFmtId="41" fontId="3" fillId="0" borderId="18" xfId="0" applyNumberFormat="1" applyFont="1" applyFill="1" applyBorder="1" applyAlignment="1" applyProtection="1">
      <alignment vertical="center" shrinkToFit="1"/>
    </xf>
    <xf numFmtId="41" fontId="3" fillId="31" borderId="18" xfId="0" applyNumberFormat="1" applyFont="1" applyFill="1" applyBorder="1" applyAlignment="1" applyProtection="1">
      <alignment vertical="center" shrinkToFit="1"/>
    </xf>
    <xf numFmtId="41" fontId="2" fillId="0" borderId="18" xfId="0" applyNumberFormat="1" applyFont="1" applyBorder="1" applyAlignment="1">
      <alignment vertical="center" shrinkToFit="1"/>
    </xf>
    <xf numFmtId="41" fontId="2" fillId="30" borderId="24" xfId="0" applyNumberFormat="1" applyFont="1" applyFill="1" applyBorder="1" applyAlignment="1">
      <alignment vertical="center" shrinkToFit="1"/>
    </xf>
    <xf numFmtId="41" fontId="2" fillId="30" borderId="24" xfId="0" applyNumberFormat="1" applyFont="1" applyFill="1" applyBorder="1" applyAlignment="1" applyProtection="1">
      <alignment horizontal="right" vertical="center" shrinkToFit="1"/>
    </xf>
    <xf numFmtId="41" fontId="2" fillId="34" borderId="20" xfId="0" applyNumberFormat="1" applyFont="1" applyFill="1" applyBorder="1" applyAlignment="1">
      <alignment horizontal="right" vertical="center" shrinkToFit="1"/>
    </xf>
    <xf numFmtId="41" fontId="2" fillId="0" borderId="18" xfId="83" applyNumberFormat="1" applyFont="1" applyFill="1" applyBorder="1" applyAlignment="1" applyProtection="1">
      <alignment horizontal="right" vertical="center" shrinkToFit="1"/>
    </xf>
    <xf numFmtId="41" fontId="84" fillId="30" borderId="24" xfId="83" applyNumberFormat="1" applyFont="1" applyFill="1" applyBorder="1" applyAlignment="1" applyProtection="1">
      <alignment horizontal="right" vertical="center" shrinkToFit="1"/>
    </xf>
    <xf numFmtId="41" fontId="2" fillId="30" borderId="24" xfId="83" applyNumberFormat="1" applyFont="1" applyFill="1" applyBorder="1" applyAlignment="1" applyProtection="1">
      <alignment horizontal="right" vertical="center" shrinkToFit="1"/>
    </xf>
    <xf numFmtId="41" fontId="2" fillId="33" borderId="18" xfId="0" applyNumberFormat="1" applyFont="1" applyFill="1" applyBorder="1" applyAlignment="1">
      <alignment horizontal="right" shrinkToFit="1"/>
    </xf>
    <xf numFmtId="41" fontId="2" fillId="34" borderId="28" xfId="0" applyNumberFormat="1" applyFont="1" applyFill="1" applyBorder="1" applyAlignment="1">
      <alignment horizontal="right" shrinkToFit="1"/>
    </xf>
    <xf numFmtId="41" fontId="2" fillId="0" borderId="18" xfId="0" applyNumberFormat="1" applyFont="1" applyFill="1" applyBorder="1" applyAlignment="1">
      <alignment horizontal="right" shrinkToFit="1"/>
    </xf>
    <xf numFmtId="41" fontId="55" fillId="33" borderId="18" xfId="83" applyNumberFormat="1" applyFont="1" applyFill="1" applyBorder="1" applyAlignment="1">
      <alignment horizontal="right" vertical="center" shrinkToFit="1"/>
    </xf>
    <xf numFmtId="41" fontId="2" fillId="30" borderId="24" xfId="0" applyNumberFormat="1" applyFont="1" applyFill="1" applyBorder="1" applyAlignment="1">
      <alignment horizontal="right" shrinkToFit="1"/>
    </xf>
    <xf numFmtId="41" fontId="2" fillId="0" borderId="26" xfId="0" applyNumberFormat="1" applyFont="1" applyBorder="1" applyAlignment="1">
      <alignment horizontal="right" shrinkToFit="1"/>
    </xf>
    <xf numFmtId="41" fontId="55" fillId="33" borderId="19" xfId="83" applyNumberFormat="1" applyFont="1" applyFill="1" applyBorder="1" applyAlignment="1">
      <alignment horizontal="right" vertical="center" shrinkToFit="1"/>
    </xf>
    <xf numFmtId="41" fontId="2" fillId="30" borderId="18" xfId="0" applyNumberFormat="1" applyFont="1" applyFill="1" applyBorder="1" applyAlignment="1" applyProtection="1">
      <alignment horizontal="center" vertical="center" shrinkToFit="1"/>
    </xf>
    <xf numFmtId="41" fontId="5" fillId="26" borderId="18" xfId="0" applyNumberFormat="1" applyFont="1" applyFill="1" applyBorder="1" applyAlignment="1" applyProtection="1">
      <alignment horizontal="right" vertical="center" shrinkToFit="1"/>
    </xf>
    <xf numFmtId="41" fontId="2" fillId="27" borderId="18" xfId="83" applyNumberFormat="1" applyFont="1" applyFill="1" applyBorder="1" applyAlignment="1" applyProtection="1">
      <alignment horizontal="right" vertical="center" shrinkToFit="1"/>
    </xf>
    <xf numFmtId="41" fontId="3" fillId="32" borderId="18" xfId="0" applyNumberFormat="1" applyFont="1" applyFill="1" applyBorder="1" applyAlignment="1">
      <alignment horizontal="right" shrinkToFit="1"/>
    </xf>
    <xf numFmtId="41" fontId="2" fillId="29" borderId="18" xfId="0" applyNumberFormat="1" applyFont="1" applyFill="1" applyBorder="1" applyAlignment="1">
      <alignment horizontal="right" shrinkToFit="1"/>
    </xf>
    <xf numFmtId="41" fontId="5" fillId="29" borderId="18" xfId="0" applyNumberFormat="1" applyFont="1" applyFill="1" applyBorder="1" applyAlignment="1" applyProtection="1">
      <alignment horizontal="right" vertical="center" shrinkToFit="1"/>
      <protection locked="0"/>
    </xf>
    <xf numFmtId="41" fontId="2" fillId="30" borderId="18" xfId="83" applyNumberFormat="1" applyFont="1" applyFill="1" applyBorder="1" applyAlignment="1" applyProtection="1">
      <alignment horizontal="right" vertical="center" shrinkToFit="1"/>
    </xf>
    <xf numFmtId="41" fontId="2" fillId="33" borderId="18" xfId="83" applyNumberFormat="1" applyFont="1" applyFill="1" applyBorder="1" applyAlignment="1" applyProtection="1">
      <alignment horizontal="right" vertical="center" shrinkToFit="1"/>
    </xf>
    <xf numFmtId="41" fontId="5" fillId="30" borderId="18" xfId="0" applyNumberFormat="1" applyFont="1" applyFill="1" applyBorder="1" applyAlignment="1" applyProtection="1">
      <alignment horizontal="right" vertical="center" shrinkToFit="1"/>
      <protection locked="0"/>
    </xf>
    <xf numFmtId="41" fontId="2" fillId="0" borderId="18" xfId="0" applyNumberFormat="1" applyFont="1" applyBorder="1" applyAlignment="1">
      <alignment horizontal="right" shrinkToFit="1"/>
    </xf>
    <xf numFmtId="41" fontId="5" fillId="29" borderId="18" xfId="83" applyNumberFormat="1" applyFont="1" applyFill="1" applyBorder="1" applyAlignment="1" applyProtection="1">
      <alignment horizontal="right" vertical="center" shrinkToFit="1"/>
    </xf>
    <xf numFmtId="41" fontId="2" fillId="26" borderId="26" xfId="0" applyNumberFormat="1" applyFont="1" applyFill="1" applyBorder="1" applyAlignment="1" applyProtection="1">
      <alignment horizontal="right" vertical="center" shrinkToFit="1"/>
    </xf>
    <xf numFmtId="41" fontId="2" fillId="30" borderId="18" xfId="0" applyNumberFormat="1" applyFont="1" applyFill="1" applyBorder="1" applyAlignment="1">
      <alignment horizontal="right" shrinkToFit="1"/>
    </xf>
    <xf numFmtId="41" fontId="2" fillId="30" borderId="24" xfId="83" applyNumberFormat="1" applyFont="1" applyFill="1" applyBorder="1" applyAlignment="1" applyProtection="1">
      <alignment horizontal="right" vertical="top" shrinkToFit="1"/>
    </xf>
    <xf numFmtId="0" fontId="2" fillId="30" borderId="18" xfId="0" applyFont="1" applyFill="1" applyBorder="1" applyAlignment="1" applyProtection="1">
      <alignment vertical="center"/>
    </xf>
    <xf numFmtId="4" fontId="2" fillId="0" borderId="18" xfId="0" applyNumberFormat="1" applyFont="1" applyBorder="1" applyAlignment="1">
      <alignment horizontal="right"/>
    </xf>
    <xf numFmtId="3" fontId="2" fillId="33" borderId="18" xfId="83" applyNumberFormat="1" applyFont="1" applyFill="1" applyBorder="1" applyAlignment="1">
      <alignment horizontal="right" vertical="center"/>
    </xf>
    <xf numFmtId="3" fontId="2" fillId="33" borderId="19" xfId="83" applyNumberFormat="1" applyFont="1" applyFill="1" applyBorder="1" applyAlignment="1">
      <alignment horizontal="right" vertical="center"/>
    </xf>
    <xf numFmtId="41" fontId="2" fillId="29" borderId="18" xfId="0" applyNumberFormat="1" applyFont="1" applyFill="1" applyBorder="1" applyAlignment="1" applyProtection="1">
      <alignment horizontal="right" vertical="center"/>
    </xf>
    <xf numFmtId="41" fontId="2" fillId="26" borderId="18" xfId="0" applyNumberFormat="1" applyFont="1" applyFill="1" applyBorder="1" applyAlignment="1" applyProtection="1">
      <alignment horizontal="right" vertical="center" wrapText="1"/>
    </xf>
    <xf numFmtId="0" fontId="2" fillId="30" borderId="18" xfId="0" applyFont="1" applyFill="1" applyBorder="1" applyAlignment="1">
      <alignment horizontal="right" vertical="center" wrapText="1"/>
    </xf>
    <xf numFmtId="3" fontId="2" fillId="29" borderId="18" xfId="0" applyNumberFormat="1" applyFont="1" applyFill="1" applyBorder="1" applyAlignment="1" applyProtection="1">
      <alignment horizontal="right" vertical="center"/>
      <protection locked="0"/>
    </xf>
    <xf numFmtId="3" fontId="2" fillId="29" borderId="18" xfId="0" applyNumberFormat="1" applyFont="1" applyFill="1" applyBorder="1" applyAlignment="1" applyProtection="1">
      <alignment horizontal="right" vertical="center"/>
    </xf>
    <xf numFmtId="41" fontId="2" fillId="30" borderId="18" xfId="0" applyNumberFormat="1" applyFont="1" applyFill="1" applyBorder="1" applyAlignment="1">
      <alignment horizontal="right" vertical="center" wrapText="1"/>
    </xf>
    <xf numFmtId="3" fontId="2" fillId="29" borderId="18" xfId="0" applyNumberFormat="1" applyFont="1" applyFill="1" applyBorder="1" applyAlignment="1">
      <alignment horizontal="right" vertical="center"/>
    </xf>
    <xf numFmtId="1" fontId="2" fillId="29" borderId="18" xfId="0" applyNumberFormat="1" applyFont="1" applyFill="1" applyBorder="1" applyAlignment="1">
      <alignment horizontal="right"/>
    </xf>
    <xf numFmtId="1" fontId="2" fillId="29" borderId="18" xfId="83" applyNumberFormat="1" applyFont="1" applyFill="1" applyBorder="1" applyAlignment="1" applyProtection="1">
      <alignment horizontal="right"/>
    </xf>
    <xf numFmtId="0" fontId="86" fillId="0" borderId="25" xfId="0" applyFont="1" applyBorder="1" applyAlignment="1">
      <alignment horizontal="right" vertical="center"/>
    </xf>
    <xf numFmtId="0" fontId="86" fillId="0" borderId="26" xfId="0" applyFont="1" applyBorder="1" applyAlignment="1">
      <alignment horizontal="right" vertical="center"/>
    </xf>
    <xf numFmtId="0" fontId="86" fillId="33" borderId="18" xfId="0" applyFont="1" applyFill="1" applyBorder="1" applyAlignment="1">
      <alignment horizontal="right" vertical="center"/>
    </xf>
    <xf numFmtId="0" fontId="86" fillId="0" borderId="18" xfId="0" applyFont="1" applyBorder="1" applyAlignment="1">
      <alignment horizontal="right" vertical="center"/>
    </xf>
    <xf numFmtId="0" fontId="86" fillId="30" borderId="24" xfId="0" applyFont="1" applyFill="1" applyBorder="1" applyAlignment="1">
      <alignment horizontal="right" vertical="center"/>
    </xf>
    <xf numFmtId="3" fontId="86" fillId="30" borderId="18" xfId="83" applyNumberFormat="1" applyFont="1" applyFill="1" applyBorder="1" applyAlignment="1" applyProtection="1">
      <alignment horizontal="right" vertical="center"/>
    </xf>
    <xf numFmtId="3" fontId="86" fillId="30" borderId="27" xfId="0" applyNumberFormat="1" applyFont="1" applyFill="1" applyBorder="1" applyAlignment="1" applyProtection="1">
      <alignment horizontal="right" vertical="center"/>
    </xf>
    <xf numFmtId="3" fontId="86" fillId="30" borderId="24" xfId="0" applyNumberFormat="1" applyFont="1" applyFill="1" applyBorder="1" applyAlignment="1" applyProtection="1">
      <alignment horizontal="right" vertical="center"/>
    </xf>
    <xf numFmtId="0" fontId="86" fillId="34" borderId="28" xfId="0" applyFont="1" applyFill="1" applyBorder="1" applyAlignment="1">
      <alignment horizontal="right" vertical="center"/>
    </xf>
    <xf numFmtId="0" fontId="86" fillId="34" borderId="20" xfId="0" applyFont="1" applyFill="1" applyBorder="1" applyAlignment="1">
      <alignment horizontal="right" vertical="center"/>
    </xf>
    <xf numFmtId="41" fontId="86" fillId="0" borderId="26" xfId="83" applyNumberFormat="1" applyFont="1" applyFill="1" applyBorder="1" applyAlignment="1" applyProtection="1">
      <alignment horizontal="right" vertical="center"/>
    </xf>
    <xf numFmtId="3" fontId="86" fillId="0" borderId="18" xfId="91" applyNumberFormat="1" applyFont="1" applyFill="1" applyBorder="1" applyAlignment="1">
      <alignment horizontal="right"/>
    </xf>
    <xf numFmtId="41" fontId="86" fillId="0" borderId="18" xfId="83" applyNumberFormat="1" applyFont="1" applyFill="1" applyBorder="1" applyAlignment="1" applyProtection="1">
      <alignment horizontal="right" vertical="center"/>
    </xf>
    <xf numFmtId="41" fontId="86" fillId="30" borderId="18" xfId="83" applyNumberFormat="1" applyFont="1" applyFill="1" applyBorder="1" applyAlignment="1" applyProtection="1">
      <alignment horizontal="right" vertical="center"/>
    </xf>
    <xf numFmtId="3" fontId="86" fillId="30" borderId="24" xfId="91" applyNumberFormat="1" applyFont="1" applyFill="1" applyBorder="1" applyAlignment="1">
      <alignment horizontal="right"/>
    </xf>
    <xf numFmtId="41" fontId="86" fillId="30" borderId="24" xfId="83" applyNumberFormat="1" applyFont="1" applyFill="1" applyBorder="1" applyAlignment="1" applyProtection="1">
      <alignment horizontal="right" vertical="center"/>
    </xf>
    <xf numFmtId="3" fontId="86" fillId="31" borderId="18" xfId="83" applyNumberFormat="1" applyFont="1" applyFill="1" applyBorder="1" applyAlignment="1" applyProtection="1">
      <alignment horizontal="right" vertical="center"/>
    </xf>
    <xf numFmtId="0" fontId="86" fillId="0" borderId="25" xfId="0" applyFont="1" applyBorder="1" applyAlignment="1">
      <alignment horizontal="right"/>
    </xf>
    <xf numFmtId="0" fontId="86" fillId="33" borderId="18" xfId="0" applyFont="1" applyFill="1" applyBorder="1" applyAlignment="1">
      <alignment horizontal="right"/>
    </xf>
    <xf numFmtId="0" fontId="86" fillId="30" borderId="27" xfId="0" applyFont="1" applyFill="1" applyBorder="1" applyAlignment="1">
      <alignment horizontal="right"/>
    </xf>
    <xf numFmtId="0" fontId="86" fillId="34" borderId="28" xfId="0" applyFont="1" applyFill="1" applyBorder="1" applyAlignment="1">
      <alignment horizontal="right"/>
    </xf>
    <xf numFmtId="0" fontId="86" fillId="34" borderId="20" xfId="0" applyFont="1" applyFill="1" applyBorder="1" applyAlignment="1">
      <alignment horizontal="right"/>
    </xf>
    <xf numFmtId="3" fontId="86" fillId="33" borderId="18" xfId="83" applyNumberFormat="1" applyFont="1" applyFill="1" applyBorder="1" applyAlignment="1">
      <alignment horizontal="right" vertical="center"/>
    </xf>
    <xf numFmtId="0" fontId="86" fillId="30" borderId="24" xfId="0" applyFont="1" applyFill="1" applyBorder="1" applyAlignment="1">
      <alignment horizontal="right"/>
    </xf>
    <xf numFmtId="0" fontId="86" fillId="0" borderId="26" xfId="0" applyFont="1" applyBorder="1" applyAlignment="1">
      <alignment horizontal="right"/>
    </xf>
    <xf numFmtId="3" fontId="86" fillId="33" borderId="19" xfId="83" applyNumberFormat="1" applyFont="1" applyFill="1" applyBorder="1" applyAlignment="1">
      <alignment horizontal="right" vertical="center"/>
    </xf>
    <xf numFmtId="0" fontId="86" fillId="0" borderId="18" xfId="0" applyFont="1" applyFill="1" applyBorder="1" applyAlignment="1">
      <alignment horizontal="right"/>
    </xf>
    <xf numFmtId="0" fontId="86" fillId="30" borderId="18" xfId="0" applyFont="1" applyFill="1" applyBorder="1" applyAlignment="1" applyProtection="1">
      <alignment horizontal="center" vertical="center"/>
    </xf>
    <xf numFmtId="41" fontId="86" fillId="29" borderId="18" xfId="0" applyNumberFormat="1" applyFont="1" applyFill="1" applyBorder="1" applyAlignment="1" applyProtection="1">
      <alignment horizontal="right" vertical="center"/>
    </xf>
    <xf numFmtId="41" fontId="86" fillId="26" borderId="18" xfId="0" applyNumberFormat="1" applyFont="1" applyFill="1" applyBorder="1" applyAlignment="1" applyProtection="1">
      <alignment horizontal="right" vertical="center" wrapText="1"/>
    </xf>
    <xf numFmtId="3" fontId="86" fillId="27" borderId="18" xfId="83" applyNumberFormat="1" applyFont="1" applyFill="1" applyBorder="1" applyAlignment="1" applyProtection="1">
      <alignment horizontal="right" vertical="center"/>
    </xf>
    <xf numFmtId="0" fontId="86" fillId="32" borderId="18" xfId="0" applyFont="1" applyFill="1" applyBorder="1" applyAlignment="1">
      <alignment horizontal="right"/>
    </xf>
    <xf numFmtId="41" fontId="5" fillId="29" borderId="18" xfId="0" applyNumberFormat="1" applyFont="1" applyFill="1" applyBorder="1" applyAlignment="1">
      <alignment horizontal="right" vertical="center" shrinkToFit="1"/>
    </xf>
    <xf numFmtId="3" fontId="86" fillId="29" borderId="18" xfId="0" applyNumberFormat="1" applyFont="1" applyFill="1" applyBorder="1" applyAlignment="1" applyProtection="1">
      <alignment horizontal="right" vertical="center"/>
      <protection locked="0"/>
    </xf>
    <xf numFmtId="3" fontId="86" fillId="29" borderId="18" xfId="0" applyNumberFormat="1" applyFont="1" applyFill="1" applyBorder="1" applyAlignment="1" applyProtection="1">
      <alignment horizontal="right" vertical="center"/>
    </xf>
    <xf numFmtId="41" fontId="86" fillId="30" borderId="18" xfId="0" applyNumberFormat="1" applyFont="1" applyFill="1" applyBorder="1" applyAlignment="1">
      <alignment horizontal="right" wrapText="1"/>
    </xf>
    <xf numFmtId="0" fontId="86" fillId="30" borderId="18" xfId="0" applyFont="1" applyFill="1" applyBorder="1" applyAlignment="1">
      <alignment horizontal="right"/>
    </xf>
    <xf numFmtId="41" fontId="86" fillId="30" borderId="18" xfId="0" applyNumberFormat="1" applyFont="1" applyFill="1" applyBorder="1" applyAlignment="1" applyProtection="1">
      <alignment horizontal="right" vertical="center" wrapText="1"/>
      <protection locked="0"/>
    </xf>
    <xf numFmtId="3" fontId="86" fillId="29" borderId="18" xfId="0" applyNumberFormat="1" applyFont="1" applyFill="1" applyBorder="1" applyAlignment="1">
      <alignment horizontal="right" vertical="center"/>
    </xf>
    <xf numFmtId="1" fontId="86" fillId="29" borderId="18" xfId="0" applyNumberFormat="1" applyFont="1" applyFill="1" applyBorder="1" applyAlignment="1">
      <alignment horizontal="right"/>
    </xf>
    <xf numFmtId="1" fontId="86" fillId="29" borderId="18" xfId="83" applyNumberFormat="1" applyFont="1" applyFill="1" applyBorder="1" applyAlignment="1" applyProtection="1">
      <alignment horizontal="right"/>
    </xf>
    <xf numFmtId="41" fontId="86" fillId="26" borderId="26" xfId="0" applyNumberFormat="1" applyFont="1" applyFill="1" applyBorder="1" applyAlignment="1" applyProtection="1">
      <alignment horizontal="right" vertical="center" wrapText="1"/>
    </xf>
    <xf numFmtId="0" fontId="86" fillId="30" borderId="18" xfId="0" applyFont="1" applyFill="1" applyBorder="1" applyAlignment="1">
      <alignment horizontal="right" wrapText="1"/>
    </xf>
    <xf numFmtId="41" fontId="86" fillId="30" borderId="24" xfId="83" applyNumberFormat="1" applyFont="1" applyFill="1" applyBorder="1" applyAlignment="1" applyProtection="1">
      <alignment horizontal="right" vertical="top" wrapText="1"/>
    </xf>
    <xf numFmtId="3" fontId="2" fillId="30" borderId="18" xfId="83" applyNumberFormat="1" applyFont="1" applyFill="1" applyBorder="1" applyAlignment="1" applyProtection="1">
      <alignment horizontal="right" vertical="center"/>
    </xf>
    <xf numFmtId="0" fontId="2" fillId="30" borderId="18" xfId="0" applyFont="1" applyFill="1" applyBorder="1" applyAlignment="1" applyProtection="1">
      <alignment horizontal="center" vertical="center"/>
    </xf>
    <xf numFmtId="3" fontId="2" fillId="30" borderId="24" xfId="83" applyNumberFormat="1" applyFont="1" applyFill="1" applyBorder="1" applyAlignment="1" applyProtection="1">
      <alignment horizontal="right" vertical="center"/>
    </xf>
    <xf numFmtId="0" fontId="2" fillId="30" borderId="18" xfId="0" applyFont="1" applyFill="1" applyBorder="1" applyAlignment="1">
      <alignment horizontal="right" wrapText="1"/>
    </xf>
    <xf numFmtId="3" fontId="2" fillId="30" borderId="18" xfId="83" applyNumberFormat="1" applyFont="1" applyFill="1" applyBorder="1" applyAlignment="1" applyProtection="1">
      <alignment horizontal="right" vertical="center" wrapText="1"/>
    </xf>
    <xf numFmtId="41" fontId="2" fillId="30" borderId="18" xfId="0" applyNumberFormat="1" applyFont="1" applyFill="1" applyBorder="1" applyAlignment="1">
      <alignment horizontal="right" wrapText="1"/>
    </xf>
    <xf numFmtId="41" fontId="2" fillId="30" borderId="18" xfId="0" applyNumberFormat="1" applyFont="1" applyFill="1" applyBorder="1" applyAlignment="1" applyProtection="1">
      <alignment horizontal="right" vertical="center" wrapText="1"/>
      <protection locked="0"/>
    </xf>
    <xf numFmtId="3" fontId="2" fillId="33" borderId="18" xfId="83" applyNumberFormat="1" applyFont="1" applyFill="1" applyBorder="1" applyAlignment="1" applyProtection="1">
      <alignment horizontal="right" vertical="center"/>
    </xf>
    <xf numFmtId="3" fontId="2" fillId="30" borderId="24" xfId="91" applyNumberFormat="1" applyFont="1" applyFill="1" applyBorder="1" applyAlignment="1">
      <alignment horizontal="right"/>
    </xf>
    <xf numFmtId="3" fontId="2" fillId="31" borderId="18" xfId="83" applyNumberFormat="1" applyFont="1" applyFill="1" applyBorder="1" applyAlignment="1" applyProtection="1">
      <alignment horizontal="right" vertical="center"/>
    </xf>
    <xf numFmtId="3" fontId="5" fillId="29" borderId="18" xfId="0" applyNumberFormat="1" applyFont="1" applyFill="1" applyBorder="1" applyAlignment="1" applyProtection="1">
      <alignment horizontal="right" vertical="center"/>
    </xf>
    <xf numFmtId="3" fontId="5" fillId="29" borderId="18" xfId="0" applyNumberFormat="1" applyFont="1" applyFill="1" applyBorder="1" applyAlignment="1" applyProtection="1">
      <alignment horizontal="right" vertical="center"/>
      <protection locked="0"/>
    </xf>
    <xf numFmtId="0" fontId="2" fillId="29" borderId="18" xfId="0" applyFont="1" applyFill="1" applyBorder="1" applyAlignment="1">
      <alignment horizontal="right"/>
    </xf>
    <xf numFmtId="41" fontId="5" fillId="30" borderId="18" xfId="0" applyNumberFormat="1" applyFont="1" applyFill="1" applyBorder="1" applyAlignment="1" applyProtection="1">
      <alignment horizontal="right" vertical="center" wrapText="1"/>
      <protection locked="0"/>
    </xf>
    <xf numFmtId="41" fontId="2" fillId="30" borderId="24" xfId="83" applyNumberFormat="1" applyFont="1" applyFill="1" applyBorder="1" applyAlignment="1" applyProtection="1">
      <alignment horizontal="right" vertical="center"/>
    </xf>
    <xf numFmtId="41" fontId="2" fillId="30" borderId="18" xfId="83" applyNumberFormat="1" applyFont="1" applyFill="1" applyBorder="1" applyAlignment="1" applyProtection="1">
      <alignment horizontal="right" vertical="center"/>
    </xf>
    <xf numFmtId="0" fontId="2" fillId="34" borderId="20" xfId="0" applyFont="1" applyFill="1" applyBorder="1" applyAlignment="1">
      <alignment horizontal="right" vertical="center"/>
    </xf>
    <xf numFmtId="1" fontId="5" fillId="29" borderId="18" xfId="83" applyNumberFormat="1" applyFont="1" applyFill="1" applyBorder="1" applyAlignment="1" applyProtection="1">
      <alignment horizontal="right"/>
    </xf>
    <xf numFmtId="1" fontId="5" fillId="29" borderId="18" xfId="0" applyNumberFormat="1" applyFont="1" applyFill="1" applyBorder="1" applyAlignment="1">
      <alignment horizontal="right"/>
    </xf>
    <xf numFmtId="3" fontId="5" fillId="29" borderId="18" xfId="0" applyNumberFormat="1" applyFont="1" applyFill="1" applyBorder="1" applyAlignment="1">
      <alignment horizontal="right" vertical="center"/>
    </xf>
    <xf numFmtId="0" fontId="2" fillId="30" borderId="18" xfId="0" applyFont="1" applyFill="1" applyBorder="1" applyAlignment="1">
      <alignment horizontal="right"/>
    </xf>
    <xf numFmtId="0" fontId="2" fillId="32" borderId="18" xfId="0" applyFont="1" applyFill="1" applyBorder="1" applyAlignment="1">
      <alignment horizontal="right"/>
    </xf>
    <xf numFmtId="41" fontId="5" fillId="29" borderId="18" xfId="0" applyNumberFormat="1" applyFont="1" applyFill="1" applyBorder="1" applyAlignment="1" applyProtection="1">
      <alignment horizontal="right" vertical="center"/>
    </xf>
    <xf numFmtId="3" fontId="55" fillId="33" borderId="19" xfId="83" applyNumberFormat="1" applyFont="1" applyFill="1" applyBorder="1" applyAlignment="1">
      <alignment horizontal="right" vertical="center"/>
    </xf>
    <xf numFmtId="0" fontId="2" fillId="30" borderId="24" xfId="0" applyFont="1" applyFill="1" applyBorder="1" applyAlignment="1">
      <alignment horizontal="right"/>
    </xf>
    <xf numFmtId="3" fontId="55" fillId="33" borderId="18" xfId="83" applyNumberFormat="1" applyFont="1" applyFill="1" applyBorder="1" applyAlignment="1">
      <alignment horizontal="right" vertical="center"/>
    </xf>
    <xf numFmtId="0" fontId="2" fillId="34" borderId="28" xfId="0" applyFont="1" applyFill="1" applyBorder="1" applyAlignment="1">
      <alignment horizontal="right"/>
    </xf>
    <xf numFmtId="0" fontId="2" fillId="30" borderId="27" xfId="0" applyFont="1" applyFill="1" applyBorder="1" applyAlignment="1">
      <alignment horizontal="right"/>
    </xf>
    <xf numFmtId="0" fontId="2" fillId="34" borderId="20" xfId="0" applyFont="1" applyFill="1" applyBorder="1" applyAlignment="1">
      <alignment horizontal="right"/>
    </xf>
    <xf numFmtId="3" fontId="2" fillId="30" borderId="27" xfId="0" applyNumberFormat="1" applyFont="1" applyFill="1" applyBorder="1" applyAlignment="1" applyProtection="1">
      <alignment horizontal="right" vertical="center"/>
    </xf>
    <xf numFmtId="0" fontId="2" fillId="33" borderId="18" xfId="0" applyFont="1" applyFill="1" applyBorder="1" applyAlignment="1">
      <alignment horizontal="right"/>
    </xf>
    <xf numFmtId="0" fontId="2" fillId="31" borderId="18" xfId="0" applyFont="1" applyFill="1" applyBorder="1" applyAlignment="1">
      <alignment horizontal="right"/>
    </xf>
    <xf numFmtId="0" fontId="2" fillId="34" borderId="28" xfId="0" applyFont="1" applyFill="1" applyBorder="1" applyAlignment="1">
      <alignment horizontal="right" vertical="center"/>
    </xf>
    <xf numFmtId="0" fontId="2" fillId="33" borderId="18" xfId="0" applyFont="1" applyFill="1" applyBorder="1" applyAlignment="1">
      <alignment horizontal="right" vertical="center"/>
    </xf>
    <xf numFmtId="0" fontId="2" fillId="30" borderId="24" xfId="0" applyFont="1" applyFill="1" applyBorder="1" applyAlignment="1">
      <alignment horizontal="right" vertical="center"/>
    </xf>
    <xf numFmtId="3" fontId="2" fillId="30" borderId="24" xfId="0" applyNumberFormat="1" applyFont="1" applyFill="1" applyBorder="1" applyAlignment="1" applyProtection="1">
      <alignment horizontal="right" vertical="center"/>
    </xf>
    <xf numFmtId="41" fontId="2" fillId="30" borderId="24" xfId="83" applyNumberFormat="1" applyFont="1" applyFill="1" applyBorder="1" applyAlignment="1" applyProtection="1">
      <alignment horizontal="right" vertical="top" wrapText="1"/>
    </xf>
    <xf numFmtId="0" fontId="87" fillId="30" borderId="19" xfId="0" applyFont="1" applyFill="1" applyBorder="1"/>
    <xf numFmtId="3" fontId="80" fillId="30" borderId="17" xfId="0" applyNumberFormat="1" applyFont="1" applyFill="1" applyBorder="1" applyAlignment="1" applyProtection="1">
      <alignment vertical="center"/>
    </xf>
    <xf numFmtId="3" fontId="80" fillId="30" borderId="17" xfId="0" applyNumberFormat="1" applyFont="1" applyFill="1" applyBorder="1" applyAlignment="1" applyProtection="1">
      <alignment horizontal="center" vertical="center"/>
    </xf>
    <xf numFmtId="0" fontId="84" fillId="30" borderId="18" xfId="0" applyFont="1" applyFill="1" applyBorder="1" applyAlignment="1" applyProtection="1">
      <alignment horizontal="center" vertical="center"/>
    </xf>
    <xf numFmtId="4" fontId="84" fillId="30" borderId="18" xfId="83" applyNumberFormat="1" applyFont="1" applyFill="1" applyBorder="1" applyAlignment="1" applyProtection="1">
      <alignment horizontal="right" vertical="center" wrapText="1"/>
    </xf>
    <xf numFmtId="0" fontId="87" fillId="0" borderId="0" xfId="0" applyFont="1"/>
    <xf numFmtId="4" fontId="84" fillId="30" borderId="18" xfId="83" applyNumberFormat="1" applyFont="1" applyFill="1" applyBorder="1" applyAlignment="1" applyProtection="1">
      <alignment horizontal="center" vertical="center" wrapText="1"/>
    </xf>
    <xf numFmtId="41" fontId="71" fillId="30" borderId="24" xfId="83" applyNumberFormat="1" applyFont="1" applyFill="1" applyBorder="1" applyAlignment="1" applyProtection="1">
      <alignment horizontal="right" vertical="top" wrapText="1"/>
    </xf>
    <xf numFmtId="0" fontId="71" fillId="30" borderId="18" xfId="0" applyFont="1" applyFill="1" applyBorder="1" applyAlignment="1">
      <alignment horizontal="right" wrapText="1"/>
    </xf>
    <xf numFmtId="41" fontId="71" fillId="26" borderId="26" xfId="0" applyNumberFormat="1" applyFont="1" applyFill="1" applyBorder="1" applyAlignment="1" applyProtection="1">
      <alignment horizontal="right" vertical="center" wrapText="1"/>
    </xf>
    <xf numFmtId="1" fontId="71" fillId="29" borderId="18" xfId="83" applyNumberFormat="1" applyFont="1" applyFill="1" applyBorder="1" applyAlignment="1" applyProtection="1">
      <alignment horizontal="right"/>
    </xf>
    <xf numFmtId="1" fontId="71" fillId="29" borderId="18" xfId="0" applyNumberFormat="1" applyFont="1" applyFill="1" applyBorder="1" applyAlignment="1">
      <alignment horizontal="right"/>
    </xf>
    <xf numFmtId="3" fontId="71" fillId="26" borderId="18" xfId="83" applyNumberFormat="1" applyFont="1" applyFill="1" applyBorder="1" applyAlignment="1" applyProtection="1">
      <alignment horizontal="right" vertical="center" wrapText="1"/>
    </xf>
    <xf numFmtId="0" fontId="71" fillId="0" borderId="18" xfId="0" applyFont="1" applyBorder="1" applyAlignment="1">
      <alignment horizontal="right"/>
    </xf>
    <xf numFmtId="3" fontId="71" fillId="29" borderId="18" xfId="0" applyNumberFormat="1" applyFont="1" applyFill="1" applyBorder="1" applyAlignment="1">
      <alignment horizontal="right" vertical="center"/>
    </xf>
    <xf numFmtId="41" fontId="71" fillId="30" borderId="18" xfId="0" applyNumberFormat="1" applyFont="1" applyFill="1" applyBorder="1" applyAlignment="1" applyProtection="1">
      <alignment horizontal="right" vertical="center" wrapText="1"/>
      <protection locked="0"/>
    </xf>
    <xf numFmtId="3" fontId="71" fillId="0" borderId="18" xfId="83" applyNumberFormat="1" applyFont="1" applyBorder="1" applyAlignment="1">
      <alignment horizontal="right"/>
    </xf>
    <xf numFmtId="3" fontId="71" fillId="0" borderId="18" xfId="0" applyNumberFormat="1" applyFont="1" applyBorder="1" applyAlignment="1">
      <alignment horizontal="right"/>
    </xf>
    <xf numFmtId="0" fontId="71" fillId="30" borderId="18" xfId="0" applyFont="1" applyFill="1" applyBorder="1" applyAlignment="1">
      <alignment horizontal="right"/>
    </xf>
    <xf numFmtId="3" fontId="71" fillId="30" borderId="18" xfId="0" applyNumberFormat="1" applyFont="1" applyFill="1" applyBorder="1" applyAlignment="1">
      <alignment horizontal="right"/>
    </xf>
    <xf numFmtId="3" fontId="71" fillId="33" borderId="18" xfId="83" applyNumberFormat="1" applyFont="1" applyFill="1" applyBorder="1" applyAlignment="1" applyProtection="1">
      <alignment horizontal="right" vertical="center"/>
    </xf>
    <xf numFmtId="3" fontId="71" fillId="30" borderId="18" xfId="83" applyNumberFormat="1" applyFont="1" applyFill="1" applyBorder="1" applyAlignment="1" applyProtection="1">
      <alignment horizontal="right" vertical="center" wrapText="1"/>
    </xf>
    <xf numFmtId="41" fontId="71" fillId="30" borderId="18" xfId="0" applyNumberFormat="1" applyFont="1" applyFill="1" applyBorder="1" applyAlignment="1">
      <alignment horizontal="right" wrapText="1"/>
    </xf>
    <xf numFmtId="3" fontId="71" fillId="29" borderId="18" xfId="0" applyNumberFormat="1" applyFont="1" applyFill="1" applyBorder="1" applyAlignment="1" applyProtection="1">
      <alignment horizontal="right" vertical="center"/>
    </xf>
    <xf numFmtId="3" fontId="71" fillId="29" borderId="18" xfId="0" applyNumberFormat="1" applyFont="1" applyFill="1" applyBorder="1" applyAlignment="1" applyProtection="1">
      <alignment horizontal="right" vertical="center"/>
      <protection locked="0"/>
    </xf>
    <xf numFmtId="0" fontId="71" fillId="29" borderId="18" xfId="0" applyFont="1" applyFill="1" applyBorder="1" applyAlignment="1">
      <alignment horizontal="right"/>
    </xf>
    <xf numFmtId="0" fontId="71" fillId="32" borderId="18" xfId="0" applyFont="1" applyFill="1" applyBorder="1" applyAlignment="1">
      <alignment horizontal="right"/>
    </xf>
    <xf numFmtId="41" fontId="71" fillId="26" borderId="18" xfId="0" applyNumberFormat="1" applyFont="1" applyFill="1" applyBorder="1" applyAlignment="1" applyProtection="1">
      <alignment horizontal="right" vertical="center" wrapText="1"/>
    </xf>
    <xf numFmtId="41" fontId="71" fillId="29" borderId="18" xfId="0" applyNumberFormat="1" applyFont="1" applyFill="1" applyBorder="1" applyAlignment="1" applyProtection="1">
      <alignment horizontal="right" vertical="center"/>
    </xf>
    <xf numFmtId="0" fontId="71" fillId="30" borderId="18" xfId="0" applyFont="1" applyFill="1" applyBorder="1" applyAlignment="1" applyProtection="1">
      <alignment horizontal="center" vertical="center"/>
    </xf>
    <xf numFmtId="0" fontId="71" fillId="0" borderId="18" xfId="0" applyFont="1" applyFill="1" applyBorder="1" applyAlignment="1">
      <alignment horizontal="right"/>
    </xf>
    <xf numFmtId="3" fontId="71" fillId="33" borderId="19" xfId="83" applyNumberFormat="1" applyFont="1" applyFill="1" applyBorder="1" applyAlignment="1">
      <alignment horizontal="right" vertical="center"/>
    </xf>
    <xf numFmtId="0" fontId="71" fillId="0" borderId="26" xfId="0" applyFont="1" applyBorder="1" applyAlignment="1">
      <alignment horizontal="right"/>
    </xf>
    <xf numFmtId="0" fontId="71" fillId="30" borderId="24" xfId="0" applyFont="1" applyFill="1" applyBorder="1" applyAlignment="1">
      <alignment horizontal="right"/>
    </xf>
    <xf numFmtId="3" fontId="71" fillId="33" borderId="18" xfId="83" applyNumberFormat="1" applyFont="1" applyFill="1" applyBorder="1" applyAlignment="1">
      <alignment horizontal="right" vertical="center"/>
    </xf>
    <xf numFmtId="0" fontId="71" fillId="34" borderId="20" xfId="0" applyFont="1" applyFill="1" applyBorder="1" applyAlignment="1">
      <alignment horizontal="right"/>
    </xf>
    <xf numFmtId="0" fontId="71" fillId="34" borderId="28" xfId="0" applyFont="1" applyFill="1" applyBorder="1" applyAlignment="1">
      <alignment horizontal="right"/>
    </xf>
    <xf numFmtId="0" fontId="71" fillId="30" borderId="27" xfId="0" applyFont="1" applyFill="1" applyBorder="1" applyAlignment="1">
      <alignment horizontal="right"/>
    </xf>
    <xf numFmtId="0" fontId="71" fillId="33" borderId="18" xfId="0" applyFont="1" applyFill="1" applyBorder="1" applyAlignment="1">
      <alignment horizontal="right"/>
    </xf>
    <xf numFmtId="0" fontId="71" fillId="0" borderId="25" xfId="0" applyFont="1" applyBorder="1" applyAlignment="1">
      <alignment horizontal="right"/>
    </xf>
    <xf numFmtId="3" fontId="71" fillId="30" borderId="24" xfId="83" applyNumberFormat="1" applyFont="1" applyFill="1" applyBorder="1" applyAlignment="1" applyProtection="1">
      <alignment horizontal="right" vertical="center"/>
    </xf>
    <xf numFmtId="41" fontId="71" fillId="30" borderId="24" xfId="83" applyNumberFormat="1" applyFont="1" applyFill="1" applyBorder="1" applyAlignment="1" applyProtection="1">
      <alignment horizontal="right" vertical="center"/>
    </xf>
    <xf numFmtId="3" fontId="71" fillId="30" borderId="24" xfId="91" applyNumberFormat="1" applyFont="1" applyFill="1" applyBorder="1" applyAlignment="1">
      <alignment horizontal="right"/>
    </xf>
    <xf numFmtId="41" fontId="71" fillId="30" borderId="18" xfId="83" applyNumberFormat="1" applyFont="1" applyFill="1" applyBorder="1" applyAlignment="1" applyProtection="1">
      <alignment horizontal="right" vertical="center"/>
    </xf>
    <xf numFmtId="41" fontId="71" fillId="0" borderId="18" xfId="83" applyNumberFormat="1" applyFont="1" applyFill="1" applyBorder="1" applyAlignment="1" applyProtection="1">
      <alignment horizontal="right" vertical="center"/>
    </xf>
    <xf numFmtId="3" fontId="71" fillId="0" borderId="18" xfId="91" applyNumberFormat="1" applyFont="1" applyFill="1" applyBorder="1" applyAlignment="1">
      <alignment horizontal="right"/>
    </xf>
    <xf numFmtId="41" fontId="71" fillId="0" borderId="26" xfId="83" applyNumberFormat="1" applyFont="1" applyFill="1" applyBorder="1" applyAlignment="1" applyProtection="1">
      <alignment horizontal="right" vertical="center"/>
    </xf>
    <xf numFmtId="3" fontId="71" fillId="0" borderId="26" xfId="91" applyNumberFormat="1" applyFont="1" applyFill="1" applyBorder="1" applyAlignment="1">
      <alignment horizontal="right"/>
    </xf>
    <xf numFmtId="0" fontId="71" fillId="34" borderId="20" xfId="0" applyFont="1" applyFill="1" applyBorder="1" applyAlignment="1">
      <alignment horizontal="right" vertical="center"/>
    </xf>
    <xf numFmtId="0" fontId="71" fillId="34" borderId="28" xfId="0" applyFont="1" applyFill="1" applyBorder="1" applyAlignment="1">
      <alignment horizontal="right" vertical="center"/>
    </xf>
    <xf numFmtId="3" fontId="71" fillId="30" borderId="24" xfId="0" applyNumberFormat="1" applyFont="1" applyFill="1" applyBorder="1" applyAlignment="1" applyProtection="1">
      <alignment horizontal="right" vertical="center"/>
    </xf>
    <xf numFmtId="3" fontId="71" fillId="30" borderId="27" xfId="0" applyNumberFormat="1" applyFont="1" applyFill="1" applyBorder="1" applyAlignment="1" applyProtection="1">
      <alignment horizontal="right" vertical="center"/>
    </xf>
    <xf numFmtId="3" fontId="71" fillId="30" borderId="18" xfId="83" applyNumberFormat="1" applyFont="1" applyFill="1" applyBorder="1" applyAlignment="1" applyProtection="1">
      <alignment horizontal="right" vertical="center"/>
    </xf>
    <xf numFmtId="0" fontId="71" fillId="30" borderId="24" xfId="0" applyFont="1" applyFill="1" applyBorder="1" applyAlignment="1">
      <alignment horizontal="right" vertical="center"/>
    </xf>
    <xf numFmtId="0" fontId="71" fillId="0" borderId="18" xfId="0" applyFont="1" applyBorder="1" applyAlignment="1">
      <alignment horizontal="right" vertical="center"/>
    </xf>
    <xf numFmtId="0" fontId="71" fillId="33" borderId="18" xfId="0" applyFont="1" applyFill="1" applyBorder="1" applyAlignment="1">
      <alignment horizontal="right" vertical="center"/>
    </xf>
    <xf numFmtId="0" fontId="71" fillId="0" borderId="26" xfId="0" applyFont="1" applyBorder="1" applyAlignment="1">
      <alignment horizontal="right" vertical="center"/>
    </xf>
    <xf numFmtId="0" fontId="71" fillId="0" borderId="25" xfId="0" applyFont="1" applyBorder="1" applyAlignment="1">
      <alignment horizontal="right" vertical="center"/>
    </xf>
    <xf numFmtId="41" fontId="2" fillId="30" borderId="24" xfId="83" applyNumberFormat="1" applyFont="1" applyFill="1" applyBorder="1" applyAlignment="1" applyProtection="1">
      <alignment horizontal="right" vertical="top" wrapText="1" shrinkToFit="1"/>
    </xf>
    <xf numFmtId="0" fontId="2" fillId="30" borderId="18" xfId="0" applyFont="1" applyFill="1" applyBorder="1" applyAlignment="1">
      <alignment horizontal="right" wrapText="1" shrinkToFit="1"/>
    </xf>
    <xf numFmtId="41" fontId="2" fillId="26" borderId="26" xfId="0" applyNumberFormat="1" applyFont="1" applyFill="1" applyBorder="1" applyAlignment="1" applyProtection="1">
      <alignment horizontal="right" vertical="center" wrapText="1" shrinkToFit="1"/>
    </xf>
    <xf numFmtId="1" fontId="5" fillId="29" borderId="18" xfId="83" applyNumberFormat="1" applyFont="1" applyFill="1" applyBorder="1" applyAlignment="1" applyProtection="1">
      <alignment horizontal="right" shrinkToFit="1"/>
    </xf>
    <xf numFmtId="1" fontId="5" fillId="29" borderId="18" xfId="0" applyNumberFormat="1" applyFont="1" applyFill="1" applyBorder="1" applyAlignment="1">
      <alignment horizontal="right" shrinkToFit="1"/>
    </xf>
    <xf numFmtId="3" fontId="2" fillId="26" borderId="18" xfId="83" applyNumberFormat="1" applyFont="1" applyFill="1" applyBorder="1" applyAlignment="1" applyProtection="1">
      <alignment horizontal="right" vertical="center" wrapText="1" shrinkToFit="1"/>
    </xf>
    <xf numFmtId="0" fontId="2" fillId="0" borderId="18" xfId="0" applyFont="1" applyBorder="1" applyAlignment="1">
      <alignment horizontal="right" shrinkToFit="1"/>
    </xf>
    <xf numFmtId="3" fontId="5" fillId="29" borderId="18" xfId="0" applyNumberFormat="1" applyFont="1" applyFill="1" applyBorder="1" applyAlignment="1">
      <alignment horizontal="right" vertical="center" shrinkToFit="1"/>
    </xf>
    <xf numFmtId="41" fontId="5" fillId="30" borderId="18" xfId="0" applyNumberFormat="1" applyFont="1" applyFill="1" applyBorder="1" applyAlignment="1" applyProtection="1">
      <alignment horizontal="right" vertical="center" wrapText="1" shrinkToFit="1"/>
      <protection locked="0"/>
    </xf>
    <xf numFmtId="0" fontId="2" fillId="30" borderId="18" xfId="0" applyFont="1" applyFill="1" applyBorder="1" applyAlignment="1">
      <alignment horizontal="right" shrinkToFit="1"/>
    </xf>
    <xf numFmtId="3" fontId="2" fillId="33" borderId="18" xfId="83" applyNumberFormat="1" applyFont="1" applyFill="1" applyBorder="1" applyAlignment="1" applyProtection="1">
      <alignment horizontal="right" vertical="center" shrinkToFit="1"/>
    </xf>
    <xf numFmtId="4" fontId="2" fillId="33" borderId="18" xfId="83" applyNumberFormat="1" applyFont="1" applyFill="1" applyBorder="1" applyAlignment="1" applyProtection="1">
      <alignment horizontal="right" vertical="center" shrinkToFit="1"/>
    </xf>
    <xf numFmtId="3" fontId="2" fillId="30" borderId="18" xfId="83" applyNumberFormat="1" applyFont="1" applyFill="1" applyBorder="1" applyAlignment="1" applyProtection="1">
      <alignment horizontal="right" vertical="center" wrapText="1" shrinkToFit="1"/>
    </xf>
    <xf numFmtId="41" fontId="2" fillId="30" borderId="18" xfId="0" applyNumberFormat="1" applyFont="1" applyFill="1" applyBorder="1" applyAlignment="1">
      <alignment horizontal="right" wrapText="1" shrinkToFit="1"/>
    </xf>
    <xf numFmtId="3" fontId="5" fillId="29" borderId="18" xfId="0" applyNumberFormat="1" applyFont="1" applyFill="1" applyBorder="1" applyAlignment="1" applyProtection="1">
      <alignment horizontal="right" vertical="center" shrinkToFit="1"/>
    </xf>
    <xf numFmtId="3" fontId="5" fillId="29" borderId="18" xfId="0" applyNumberFormat="1" applyFont="1" applyFill="1" applyBorder="1" applyAlignment="1" applyProtection="1">
      <alignment horizontal="right" vertical="center" shrinkToFit="1"/>
      <protection locked="0"/>
    </xf>
    <xf numFmtId="0" fontId="2" fillId="29" borderId="18" xfId="0" applyFont="1" applyFill="1" applyBorder="1" applyAlignment="1">
      <alignment horizontal="right" shrinkToFit="1"/>
    </xf>
    <xf numFmtId="0" fontId="2" fillId="32" borderId="18" xfId="0" applyFont="1" applyFill="1" applyBorder="1" applyAlignment="1">
      <alignment horizontal="right" shrinkToFit="1"/>
    </xf>
    <xf numFmtId="41" fontId="5" fillId="26" borderId="18" xfId="0" applyNumberFormat="1" applyFont="1" applyFill="1" applyBorder="1" applyAlignment="1" applyProtection="1">
      <alignment horizontal="right" vertical="center" wrapText="1" shrinkToFit="1"/>
    </xf>
    <xf numFmtId="0" fontId="2" fillId="30" borderId="18" xfId="0" applyFont="1" applyFill="1" applyBorder="1" applyAlignment="1" applyProtection="1">
      <alignment horizontal="center" vertical="center" shrinkToFit="1"/>
    </xf>
    <xf numFmtId="0" fontId="2" fillId="0" borderId="18" xfId="0" applyFont="1" applyFill="1" applyBorder="1" applyAlignment="1">
      <alignment horizontal="right" shrinkToFit="1"/>
    </xf>
    <xf numFmtId="3" fontId="55" fillId="33" borderId="19" xfId="83" applyNumberFormat="1" applyFont="1" applyFill="1" applyBorder="1" applyAlignment="1">
      <alignment horizontal="right" vertical="center" shrinkToFit="1"/>
    </xf>
    <xf numFmtId="0" fontId="2" fillId="0" borderId="26" xfId="0" applyFont="1" applyBorder="1" applyAlignment="1">
      <alignment horizontal="right" shrinkToFit="1"/>
    </xf>
    <xf numFmtId="0" fontId="2" fillId="30" borderId="24" xfId="0" applyFont="1" applyFill="1" applyBorder="1" applyAlignment="1">
      <alignment horizontal="right" shrinkToFit="1"/>
    </xf>
    <xf numFmtId="3" fontId="55" fillId="33" borderId="18" xfId="83" applyNumberFormat="1" applyFont="1" applyFill="1" applyBorder="1" applyAlignment="1">
      <alignment horizontal="right" vertical="center" shrinkToFit="1"/>
    </xf>
    <xf numFmtId="0" fontId="2" fillId="34" borderId="20" xfId="0" applyFont="1" applyFill="1" applyBorder="1" applyAlignment="1">
      <alignment horizontal="right" shrinkToFit="1"/>
    </xf>
    <xf numFmtId="0" fontId="2" fillId="34" borderId="28" xfId="0" applyFont="1" applyFill="1" applyBorder="1" applyAlignment="1">
      <alignment horizontal="right" shrinkToFit="1"/>
    </xf>
    <xf numFmtId="0" fontId="2" fillId="30" borderId="27" xfId="0" applyFont="1" applyFill="1" applyBorder="1" applyAlignment="1">
      <alignment horizontal="right" shrinkToFit="1"/>
    </xf>
    <xf numFmtId="0" fontId="2" fillId="33" borderId="18" xfId="0" applyFont="1" applyFill="1" applyBorder="1" applyAlignment="1">
      <alignment horizontal="right" shrinkToFit="1"/>
    </xf>
    <xf numFmtId="0" fontId="2" fillId="0" borderId="25" xfId="0" applyFont="1" applyBorder="1" applyAlignment="1">
      <alignment horizontal="right" shrinkToFit="1"/>
    </xf>
    <xf numFmtId="3" fontId="2" fillId="30" borderId="24" xfId="83" applyNumberFormat="1" applyFont="1" applyFill="1" applyBorder="1" applyAlignment="1" applyProtection="1">
      <alignment horizontal="right" vertical="center" shrinkToFit="1"/>
    </xf>
    <xf numFmtId="3" fontId="2" fillId="31" borderId="18" xfId="83" applyNumberFormat="1" applyFont="1" applyFill="1" applyBorder="1" applyAlignment="1" applyProtection="1">
      <alignment horizontal="right" vertical="center" shrinkToFit="1"/>
    </xf>
    <xf numFmtId="3" fontId="2" fillId="30" borderId="24" xfId="91" applyNumberFormat="1" applyFont="1" applyFill="1" applyBorder="1" applyAlignment="1">
      <alignment horizontal="right" shrinkToFit="1"/>
    </xf>
    <xf numFmtId="3" fontId="2" fillId="0" borderId="18" xfId="91" applyNumberFormat="1" applyFont="1" applyFill="1" applyBorder="1" applyAlignment="1">
      <alignment horizontal="right" shrinkToFit="1"/>
    </xf>
    <xf numFmtId="3" fontId="2" fillId="0" borderId="26" xfId="91" applyNumberFormat="1" applyFont="1" applyFill="1" applyBorder="1" applyAlignment="1">
      <alignment horizontal="right" shrinkToFit="1"/>
    </xf>
    <xf numFmtId="0" fontId="2" fillId="34" borderId="20" xfId="0" applyFont="1" applyFill="1" applyBorder="1" applyAlignment="1">
      <alignment horizontal="right" vertical="center" shrinkToFit="1"/>
    </xf>
    <xf numFmtId="0" fontId="2" fillId="34" borderId="28" xfId="0" applyFont="1" applyFill="1" applyBorder="1" applyAlignment="1">
      <alignment horizontal="right" vertical="center" shrinkToFit="1"/>
    </xf>
    <xf numFmtId="3" fontId="2" fillId="30" borderId="24" xfId="0" applyNumberFormat="1" applyFont="1" applyFill="1" applyBorder="1" applyAlignment="1" applyProtection="1">
      <alignment horizontal="right" vertical="center" shrinkToFit="1"/>
    </xf>
    <xf numFmtId="3" fontId="2" fillId="30" borderId="27" xfId="0" applyNumberFormat="1" applyFont="1" applyFill="1" applyBorder="1" applyAlignment="1" applyProtection="1">
      <alignment horizontal="right" vertical="center" shrinkToFit="1"/>
    </xf>
    <xf numFmtId="3" fontId="2" fillId="30" borderId="18" xfId="83" applyNumberFormat="1" applyFont="1" applyFill="1" applyBorder="1" applyAlignment="1" applyProtection="1">
      <alignment horizontal="right" vertical="center" shrinkToFit="1"/>
    </xf>
    <xf numFmtId="0" fontId="2" fillId="30" borderId="24" xfId="0" applyFont="1" applyFill="1" applyBorder="1" applyAlignment="1">
      <alignment horizontal="right" vertical="center" shrinkToFit="1"/>
    </xf>
    <xf numFmtId="0" fontId="2" fillId="0" borderId="18" xfId="0" applyFont="1" applyBorder="1" applyAlignment="1">
      <alignment horizontal="right" vertical="center" shrinkToFit="1"/>
    </xf>
    <xf numFmtId="0" fontId="2" fillId="33" borderId="18" xfId="0" applyFont="1" applyFill="1" applyBorder="1" applyAlignment="1">
      <alignment horizontal="right" vertical="center" shrinkToFit="1"/>
    </xf>
    <xf numFmtId="0" fontId="2" fillId="0" borderId="26" xfId="0" applyFont="1" applyBorder="1" applyAlignment="1">
      <alignment horizontal="right" vertical="center" shrinkToFit="1"/>
    </xf>
    <xf numFmtId="0" fontId="2" fillId="0" borderId="25" xfId="0" applyFont="1" applyBorder="1" applyAlignment="1">
      <alignment horizontal="right" vertical="center" shrinkToFit="1"/>
    </xf>
    <xf numFmtId="3" fontId="2" fillId="30" borderId="18" xfId="0" applyNumberFormat="1" applyFont="1" applyFill="1" applyBorder="1" applyAlignment="1">
      <alignment horizontal="right" wrapText="1"/>
    </xf>
    <xf numFmtId="2" fontId="2" fillId="0" borderId="18" xfId="0" applyNumberFormat="1" applyFont="1" applyBorder="1" applyAlignment="1">
      <alignment horizontal="right"/>
    </xf>
    <xf numFmtId="3" fontId="2" fillId="30" borderId="18" xfId="83" applyNumberFormat="1" applyFont="1" applyFill="1" applyBorder="1" applyAlignment="1" applyProtection="1">
      <alignment horizontal="right" vertical="center"/>
    </xf>
    <xf numFmtId="0" fontId="2" fillId="30" borderId="18" xfId="0" applyFont="1" applyFill="1" applyBorder="1" applyAlignment="1" applyProtection="1">
      <alignment horizontal="center" vertical="center"/>
    </xf>
    <xf numFmtId="3" fontId="2" fillId="30" borderId="24" xfId="83" applyNumberFormat="1" applyFont="1" applyFill="1" applyBorder="1" applyAlignment="1" applyProtection="1">
      <alignment horizontal="right" vertical="center"/>
    </xf>
    <xf numFmtId="4" fontId="3" fillId="30" borderId="24" xfId="83" applyNumberFormat="1" applyFont="1" applyFill="1" applyBorder="1" applyAlignment="1" applyProtection="1">
      <alignment horizontal="right" vertical="center"/>
    </xf>
    <xf numFmtId="4" fontId="3" fillId="33" borderId="18" xfId="83" applyNumberFormat="1" applyFont="1" applyFill="1" applyBorder="1" applyAlignment="1" applyProtection="1">
      <alignment horizontal="right" vertical="center"/>
    </xf>
    <xf numFmtId="0" fontId="2" fillId="30" borderId="18" xfId="0" applyFont="1" applyFill="1" applyBorder="1" applyAlignment="1">
      <alignment horizontal="right" wrapText="1"/>
    </xf>
    <xf numFmtId="3" fontId="2" fillId="30" borderId="18" xfId="83" applyNumberFormat="1" applyFont="1" applyFill="1" applyBorder="1" applyAlignment="1" applyProtection="1">
      <alignment horizontal="right" vertical="center" wrapText="1"/>
    </xf>
    <xf numFmtId="41" fontId="2" fillId="30" borderId="18" xfId="0" applyNumberFormat="1" applyFont="1" applyFill="1" applyBorder="1" applyAlignment="1">
      <alignment horizontal="right" wrapText="1"/>
    </xf>
    <xf numFmtId="3" fontId="2" fillId="33" borderId="18" xfId="83" applyNumberFormat="1" applyFont="1" applyFill="1" applyBorder="1" applyAlignment="1" applyProtection="1">
      <alignment horizontal="right" vertical="center"/>
    </xf>
    <xf numFmtId="3" fontId="2" fillId="30" borderId="24" xfId="91" applyNumberFormat="1" applyFont="1" applyFill="1" applyBorder="1" applyAlignment="1">
      <alignment horizontal="right"/>
    </xf>
    <xf numFmtId="3" fontId="2" fillId="31" borderId="18" xfId="83" applyNumberFormat="1" applyFont="1" applyFill="1" applyBorder="1" applyAlignment="1" applyProtection="1">
      <alignment horizontal="right" vertical="center"/>
    </xf>
    <xf numFmtId="3" fontId="5" fillId="29" borderId="18" xfId="0" applyNumberFormat="1" applyFont="1" applyFill="1" applyBorder="1" applyAlignment="1" applyProtection="1">
      <alignment horizontal="right" vertical="center"/>
    </xf>
    <xf numFmtId="3" fontId="5" fillId="29" borderId="18" xfId="0" applyNumberFormat="1" applyFont="1" applyFill="1" applyBorder="1" applyAlignment="1" applyProtection="1">
      <alignment horizontal="right" vertical="center"/>
      <protection locked="0"/>
    </xf>
    <xf numFmtId="0" fontId="2" fillId="29" borderId="18" xfId="0" applyFont="1" applyFill="1" applyBorder="1" applyAlignment="1">
      <alignment horizontal="right"/>
    </xf>
    <xf numFmtId="41" fontId="5" fillId="30" borderId="18" xfId="0" applyNumberFormat="1" applyFont="1" applyFill="1" applyBorder="1" applyAlignment="1" applyProtection="1">
      <alignment horizontal="right" vertical="center" wrapText="1"/>
      <protection locked="0"/>
    </xf>
    <xf numFmtId="41" fontId="2" fillId="30" borderId="24" xfId="83" applyNumberFormat="1" applyFont="1" applyFill="1" applyBorder="1" applyAlignment="1" applyProtection="1">
      <alignment horizontal="right" vertical="center"/>
    </xf>
    <xf numFmtId="41" fontId="2" fillId="30" borderId="18" xfId="83" applyNumberFormat="1" applyFont="1" applyFill="1" applyBorder="1" applyAlignment="1" applyProtection="1">
      <alignment horizontal="right" vertical="center"/>
    </xf>
    <xf numFmtId="0" fontId="2" fillId="34" borderId="20" xfId="0" applyFont="1" applyFill="1" applyBorder="1" applyAlignment="1">
      <alignment horizontal="right" vertical="center"/>
    </xf>
    <xf numFmtId="1" fontId="5" fillId="29" borderId="18" xfId="83" applyNumberFormat="1" applyFont="1" applyFill="1" applyBorder="1" applyAlignment="1" applyProtection="1">
      <alignment horizontal="right"/>
    </xf>
    <xf numFmtId="1" fontId="5" fillId="29" borderId="18" xfId="0" applyNumberFormat="1" applyFont="1" applyFill="1" applyBorder="1" applyAlignment="1">
      <alignment horizontal="right"/>
    </xf>
    <xf numFmtId="3" fontId="5" fillId="29" borderId="18" xfId="0" applyNumberFormat="1" applyFont="1" applyFill="1" applyBorder="1" applyAlignment="1">
      <alignment horizontal="right" vertical="center"/>
    </xf>
    <xf numFmtId="0" fontId="2" fillId="30" borderId="18" xfId="0" applyFont="1" applyFill="1" applyBorder="1" applyAlignment="1">
      <alignment horizontal="right"/>
    </xf>
    <xf numFmtId="0" fontId="2" fillId="32" borderId="18" xfId="0" applyFont="1" applyFill="1" applyBorder="1" applyAlignment="1">
      <alignment horizontal="right"/>
    </xf>
    <xf numFmtId="41" fontId="5" fillId="29" borderId="18" xfId="0" applyNumberFormat="1" applyFont="1" applyFill="1" applyBorder="1" applyAlignment="1" applyProtection="1">
      <alignment horizontal="right" vertical="center"/>
    </xf>
    <xf numFmtId="3" fontId="55" fillId="33" borderId="19" xfId="83" applyNumberFormat="1" applyFont="1" applyFill="1" applyBorder="1" applyAlignment="1">
      <alignment horizontal="right" vertical="center"/>
    </xf>
    <xf numFmtId="0" fontId="2" fillId="30" borderId="24" xfId="0" applyFont="1" applyFill="1" applyBorder="1" applyAlignment="1">
      <alignment horizontal="right"/>
    </xf>
    <xf numFmtId="3" fontId="55" fillId="33" borderId="18" xfId="83" applyNumberFormat="1" applyFont="1" applyFill="1" applyBorder="1" applyAlignment="1">
      <alignment horizontal="right" vertical="center"/>
    </xf>
    <xf numFmtId="0" fontId="2" fillId="34" borderId="28" xfId="0" applyFont="1" applyFill="1" applyBorder="1" applyAlignment="1">
      <alignment horizontal="right"/>
    </xf>
    <xf numFmtId="0" fontId="2" fillId="30" borderId="27" xfId="0" applyFont="1" applyFill="1" applyBorder="1" applyAlignment="1">
      <alignment horizontal="right"/>
    </xf>
    <xf numFmtId="0" fontId="2" fillId="34" borderId="20" xfId="0" applyFont="1" applyFill="1" applyBorder="1" applyAlignment="1">
      <alignment horizontal="right"/>
    </xf>
    <xf numFmtId="0" fontId="2" fillId="33" borderId="18" xfId="0" applyFont="1" applyFill="1" applyBorder="1" applyAlignment="1">
      <alignment horizontal="right"/>
    </xf>
    <xf numFmtId="0" fontId="2" fillId="31" borderId="18" xfId="0" applyFont="1" applyFill="1" applyBorder="1" applyAlignment="1">
      <alignment horizontal="right"/>
    </xf>
    <xf numFmtId="0" fontId="2" fillId="34" borderId="28" xfId="0" applyFont="1" applyFill="1" applyBorder="1" applyAlignment="1">
      <alignment horizontal="right" vertical="center"/>
    </xf>
    <xf numFmtId="0" fontId="2" fillId="33" borderId="18" xfId="0" applyFont="1" applyFill="1" applyBorder="1" applyAlignment="1">
      <alignment horizontal="right" vertical="center"/>
    </xf>
    <xf numFmtId="0" fontId="2" fillId="30" borderId="24" xfId="0" applyFont="1" applyFill="1" applyBorder="1" applyAlignment="1">
      <alignment horizontal="right" vertical="center"/>
    </xf>
    <xf numFmtId="3" fontId="2" fillId="30" borderId="24" xfId="0" applyNumberFormat="1" applyFont="1" applyFill="1" applyBorder="1" applyAlignment="1" applyProtection="1">
      <alignment horizontal="right" vertical="center"/>
    </xf>
    <xf numFmtId="41" fontId="2" fillId="30" borderId="24" xfId="83" applyNumberFormat="1" applyFont="1" applyFill="1" applyBorder="1" applyAlignment="1" applyProtection="1">
      <alignment horizontal="right" vertical="top" wrapText="1"/>
    </xf>
    <xf numFmtId="0" fontId="2" fillId="30" borderId="18" xfId="0" applyFont="1" applyFill="1" applyBorder="1" applyAlignment="1" applyProtection="1">
      <alignment horizontal="right" vertical="top"/>
    </xf>
    <xf numFmtId="3" fontId="60" fillId="35" borderId="18" xfId="91" applyNumberFormat="1" applyFont="1" applyFill="1" applyBorder="1" applyAlignment="1">
      <alignment vertical="center"/>
    </xf>
    <xf numFmtId="3" fontId="60" fillId="35" borderId="16" xfId="91" applyNumberFormat="1" applyFont="1" applyFill="1" applyBorder="1" applyAlignment="1">
      <alignment vertical="center"/>
    </xf>
    <xf numFmtId="41" fontId="58" fillId="30" borderId="18" xfId="0" applyNumberFormat="1" applyFont="1" applyFill="1" applyBorder="1" applyAlignment="1" applyProtection="1">
      <alignment vertical="center"/>
    </xf>
    <xf numFmtId="3" fontId="60" fillId="32" borderId="18" xfId="91" applyNumberFormat="1" applyFont="1" applyFill="1" applyBorder="1" applyAlignment="1">
      <alignment vertical="center"/>
    </xf>
    <xf numFmtId="1" fontId="5" fillId="29" borderId="18" xfId="83" applyNumberFormat="1" applyFont="1" applyFill="1" applyBorder="1" applyAlignment="1" applyProtection="1">
      <alignment horizontal="right" vertical="center" shrinkToFit="1"/>
    </xf>
    <xf numFmtId="1" fontId="5" fillId="29" borderId="18" xfId="0" applyNumberFormat="1" applyFont="1" applyFill="1" applyBorder="1" applyAlignment="1">
      <alignment horizontal="right" vertical="center" shrinkToFit="1"/>
    </xf>
    <xf numFmtId="0" fontId="2" fillId="31" borderId="18" xfId="0" applyFont="1" applyFill="1" applyBorder="1" applyAlignment="1">
      <alignment horizontal="right" shrinkToFit="1"/>
    </xf>
    <xf numFmtId="41" fontId="84" fillId="30" borderId="40" xfId="83" applyNumberFormat="1" applyFont="1" applyFill="1" applyBorder="1" applyAlignment="1" applyProtection="1">
      <alignment horizontal="right" vertical="top" shrinkToFit="1"/>
    </xf>
    <xf numFmtId="0" fontId="84" fillId="0" borderId="18" xfId="0" applyFont="1" applyBorder="1" applyAlignment="1">
      <alignment horizontal="right"/>
    </xf>
    <xf numFmtId="0" fontId="84" fillId="35" borderId="18" xfId="0" applyFont="1" applyFill="1" applyBorder="1" applyAlignment="1">
      <alignment horizontal="right"/>
    </xf>
    <xf numFmtId="3" fontId="2" fillId="35" borderId="18" xfId="0" applyNumberFormat="1" applyFont="1" applyFill="1" applyBorder="1" applyAlignment="1">
      <alignment horizontal="right"/>
    </xf>
    <xf numFmtId="0" fontId="70" fillId="35" borderId="18" xfId="0" applyFont="1" applyFill="1" applyBorder="1" applyAlignment="1">
      <alignment horizontal="right"/>
    </xf>
    <xf numFmtId="0" fontId="2" fillId="35" borderId="18" xfId="0" applyFont="1" applyFill="1" applyBorder="1" applyAlignment="1">
      <alignment horizontal="right"/>
    </xf>
    <xf numFmtId="3" fontId="60" fillId="32" borderId="16" xfId="91" applyNumberFormat="1" applyFont="1" applyFill="1" applyBorder="1" applyAlignment="1">
      <alignment vertical="center"/>
    </xf>
    <xf numFmtId="3" fontId="2" fillId="32" borderId="18" xfId="83" applyNumberFormat="1" applyFont="1" applyFill="1" applyBorder="1" applyAlignment="1">
      <alignment horizontal="right"/>
    </xf>
    <xf numFmtId="3" fontId="2" fillId="32" borderId="18" xfId="0" applyNumberFormat="1" applyFont="1" applyFill="1" applyBorder="1" applyAlignment="1">
      <alignment horizontal="right"/>
    </xf>
    <xf numFmtId="4" fontId="2" fillId="32" borderId="18" xfId="0" applyNumberFormat="1" applyFont="1" applyFill="1" applyBorder="1" applyAlignment="1">
      <alignment horizontal="right"/>
    </xf>
    <xf numFmtId="1" fontId="2" fillId="0" borderId="18" xfId="83" applyNumberFormat="1" applyFont="1" applyFill="1" applyBorder="1" applyAlignment="1" applyProtection="1">
      <alignment horizontal="right" vertical="center"/>
    </xf>
    <xf numFmtId="0" fontId="2" fillId="32" borderId="18" xfId="0" applyFont="1" applyFill="1" applyBorder="1" applyAlignment="1">
      <alignment horizontal="right" vertical="center"/>
    </xf>
    <xf numFmtId="0" fontId="2" fillId="36" borderId="18" xfId="0" applyFont="1" applyFill="1" applyBorder="1" applyAlignment="1">
      <alignment horizontal="right"/>
    </xf>
    <xf numFmtId="2" fontId="84" fillId="0" borderId="18" xfId="0" applyNumberFormat="1" applyFont="1" applyBorder="1" applyAlignment="1">
      <alignment horizontal="right"/>
    </xf>
    <xf numFmtId="49" fontId="54" fillId="32" borderId="17" xfId="0" applyNumberFormat="1" applyFont="1" applyFill="1" applyBorder="1" applyAlignment="1" applyProtection="1">
      <alignment horizontal="left" vertical="center"/>
    </xf>
    <xf numFmtId="0" fontId="54" fillId="32" borderId="19" xfId="0" applyFont="1" applyFill="1" applyBorder="1" applyAlignment="1" applyProtection="1">
      <alignment horizontal="left" vertical="center"/>
    </xf>
    <xf numFmtId="0" fontId="55" fillId="32" borderId="17" xfId="0" applyFont="1" applyFill="1" applyBorder="1" applyAlignment="1" applyProtection="1">
      <alignment vertical="center"/>
    </xf>
    <xf numFmtId="0" fontId="54" fillId="32" borderId="19" xfId="166" applyFont="1" applyFill="1" applyBorder="1" applyAlignment="1" applyProtection="1">
      <alignment horizontal="left" vertical="center"/>
    </xf>
    <xf numFmtId="0" fontId="54" fillId="32" borderId="19" xfId="166" applyFont="1" applyFill="1" applyBorder="1" applyAlignment="1" applyProtection="1">
      <alignment vertical="center"/>
    </xf>
    <xf numFmtId="0" fontId="54" fillId="32" borderId="17" xfId="166" applyFont="1" applyFill="1" applyBorder="1" applyAlignment="1" applyProtection="1">
      <alignment vertical="center"/>
    </xf>
    <xf numFmtId="49" fontId="54" fillId="32" borderId="16" xfId="0" applyNumberFormat="1" applyFont="1" applyFill="1" applyBorder="1" applyAlignment="1" applyProtection="1">
      <alignment horizontal="left" vertical="center"/>
    </xf>
    <xf numFmtId="0" fontId="55" fillId="32" borderId="16" xfId="0" applyFont="1" applyFill="1" applyBorder="1" applyAlignment="1" applyProtection="1">
      <alignment vertical="center"/>
    </xf>
    <xf numFmtId="0" fontId="55" fillId="32" borderId="17" xfId="0" applyFont="1" applyFill="1" applyBorder="1" applyAlignment="1" applyProtection="1">
      <alignment horizontal="left" vertical="center"/>
    </xf>
    <xf numFmtId="0" fontId="55" fillId="32" borderId="16" xfId="0" applyFont="1" applyFill="1" applyBorder="1" applyAlignment="1" applyProtection="1">
      <alignment horizontal="left" vertical="center"/>
    </xf>
    <xf numFmtId="3" fontId="55" fillId="32" borderId="16" xfId="91" applyNumberFormat="1" applyFont="1" applyFill="1" applyBorder="1" applyAlignment="1">
      <alignment vertical="center"/>
    </xf>
    <xf numFmtId="3" fontId="55" fillId="32" borderId="18" xfId="91" applyNumberFormat="1" applyFont="1" applyFill="1" applyBorder="1" applyAlignment="1">
      <alignment vertical="center"/>
    </xf>
    <xf numFmtId="3" fontId="61" fillId="0" borderId="0" xfId="0" applyNumberFormat="1" applyFont="1" applyBorder="1"/>
    <xf numFmtId="0" fontId="8" fillId="30" borderId="27" xfId="83" applyFont="1" applyFill="1" applyBorder="1" applyAlignment="1" applyProtection="1">
      <alignment vertical="top"/>
    </xf>
    <xf numFmtId="0" fontId="53" fillId="30" borderId="0" xfId="0" applyFont="1" applyFill="1" applyBorder="1"/>
    <xf numFmtId="0" fontId="53" fillId="32" borderId="0" xfId="0" applyFont="1" applyFill="1" applyBorder="1"/>
    <xf numFmtId="0" fontId="54" fillId="0" borderId="20" xfId="0" applyFont="1" applyFill="1" applyBorder="1" applyAlignment="1" applyProtection="1">
      <alignment horizontal="center" vertical="center"/>
    </xf>
    <xf numFmtId="3" fontId="54" fillId="0" borderId="20" xfId="0" applyNumberFormat="1" applyFont="1" applyFill="1" applyBorder="1" applyAlignment="1" applyProtection="1">
      <alignment horizontal="right"/>
    </xf>
    <xf numFmtId="0" fontId="54" fillId="32" borderId="21" xfId="0" applyFont="1" applyFill="1" applyBorder="1" applyAlignment="1" applyProtection="1">
      <alignment horizontal="center" vertical="center"/>
    </xf>
    <xf numFmtId="3" fontId="54" fillId="32" borderId="21" xfId="0" applyNumberFormat="1" applyFont="1" applyFill="1" applyBorder="1" applyAlignment="1" applyProtection="1">
      <alignment horizontal="right"/>
    </xf>
    <xf numFmtId="3" fontId="54" fillId="34" borderId="40" xfId="0" applyNumberFormat="1" applyFont="1" applyFill="1" applyBorder="1" applyAlignment="1" applyProtection="1">
      <alignment horizontal="right"/>
    </xf>
    <xf numFmtId="41" fontId="54" fillId="30" borderId="24" xfId="83" applyNumberFormat="1" applyFont="1" applyFill="1" applyBorder="1" applyAlignment="1" applyProtection="1">
      <alignment vertical="center"/>
    </xf>
    <xf numFmtId="41" fontId="54" fillId="30" borderId="18" xfId="83" applyNumberFormat="1" applyFont="1" applyFill="1" applyBorder="1" applyAlignment="1" applyProtection="1">
      <alignment vertical="center"/>
    </xf>
    <xf numFmtId="3" fontId="54" fillId="29" borderId="18" xfId="83" applyNumberFormat="1" applyFont="1" applyFill="1" applyBorder="1" applyAlignment="1" applyProtection="1">
      <alignment vertical="center" wrapText="1"/>
    </xf>
    <xf numFmtId="3" fontId="54" fillId="29" borderId="18" xfId="83" applyNumberFormat="1" applyFont="1" applyFill="1" applyBorder="1" applyAlignment="1" applyProtection="1">
      <alignment vertical="center"/>
    </xf>
    <xf numFmtId="4" fontId="54" fillId="29" borderId="18" xfId="83" applyNumberFormat="1" applyFont="1" applyFill="1" applyBorder="1" applyAlignment="1" applyProtection="1">
      <alignment vertical="center"/>
    </xf>
    <xf numFmtId="3" fontId="54" fillId="0" borderId="18" xfId="83" applyNumberFormat="1" applyFont="1" applyFill="1" applyBorder="1" applyAlignment="1" applyProtection="1">
      <alignment vertical="center"/>
    </xf>
    <xf numFmtId="3" fontId="55" fillId="29" borderId="19" xfId="83" applyNumberFormat="1" applyFont="1" applyFill="1" applyBorder="1" applyAlignment="1">
      <alignment vertical="center"/>
    </xf>
    <xf numFmtId="3" fontId="54" fillId="33" borderId="18" xfId="83" applyNumberFormat="1" applyFont="1" applyFill="1" applyBorder="1" applyAlignment="1" applyProtection="1">
      <alignment vertical="center"/>
    </xf>
    <xf numFmtId="4" fontId="54" fillId="32" borderId="18" xfId="83" applyNumberFormat="1" applyFont="1" applyFill="1" applyBorder="1" applyAlignment="1" applyProtection="1">
      <alignment vertical="center"/>
    </xf>
    <xf numFmtId="4" fontId="54" fillId="30" borderId="18" xfId="83" applyNumberFormat="1" applyFont="1" applyFill="1" applyBorder="1" applyAlignment="1" applyProtection="1">
      <alignment vertical="center" wrapText="1"/>
    </xf>
    <xf numFmtId="3" fontId="55" fillId="30" borderId="18" xfId="83" applyNumberFormat="1" applyFont="1" applyFill="1" applyBorder="1" applyAlignment="1" applyProtection="1">
      <alignment vertical="center" wrapText="1"/>
    </xf>
    <xf numFmtId="3" fontId="55" fillId="29" borderId="18" xfId="83" applyNumberFormat="1" applyFont="1" applyFill="1" applyBorder="1" applyAlignment="1" applyProtection="1">
      <alignment vertical="center"/>
    </xf>
    <xf numFmtId="4" fontId="55" fillId="29" borderId="18" xfId="83" applyNumberFormat="1" applyFont="1" applyFill="1" applyBorder="1" applyAlignment="1" applyProtection="1">
      <alignment vertical="center"/>
    </xf>
    <xf numFmtId="0" fontId="54" fillId="30" borderId="18" xfId="0" applyFont="1" applyFill="1" applyBorder="1" applyAlignment="1" applyProtection="1">
      <alignment horizontal="center" vertical="center"/>
    </xf>
    <xf numFmtId="3" fontId="54" fillId="30" borderId="18" xfId="0" applyNumberFormat="1" applyFont="1" applyFill="1" applyBorder="1" applyAlignment="1" applyProtection="1">
      <alignment vertical="center"/>
    </xf>
    <xf numFmtId="3" fontId="54" fillId="30" borderId="18" xfId="0" applyNumberFormat="1" applyFont="1" applyFill="1" applyBorder="1" applyAlignment="1" applyProtection="1">
      <alignment horizontal="center" vertical="center"/>
    </xf>
    <xf numFmtId="0" fontId="54" fillId="33" borderId="19" xfId="0" applyFont="1" applyFill="1" applyBorder="1" applyAlignment="1" applyProtection="1">
      <alignment vertical="center"/>
    </xf>
    <xf numFmtId="3" fontId="55" fillId="30" borderId="18" xfId="83" applyNumberFormat="1" applyFont="1" applyFill="1" applyBorder="1" applyAlignment="1" applyProtection="1">
      <alignment horizontal="center" vertical="center"/>
    </xf>
    <xf numFmtId="3" fontId="55" fillId="31" borderId="19" xfId="83" applyNumberFormat="1" applyFont="1" applyFill="1" applyBorder="1" applyAlignment="1">
      <alignment vertical="center"/>
    </xf>
    <xf numFmtId="3" fontId="55" fillId="31" borderId="18" xfId="83" applyNumberFormat="1" applyFont="1" applyFill="1" applyBorder="1" applyAlignment="1" applyProtection="1">
      <alignment vertical="center"/>
    </xf>
    <xf numFmtId="4" fontId="55" fillId="31" borderId="18" xfId="83" applyNumberFormat="1" applyFont="1" applyFill="1" applyBorder="1" applyAlignment="1" applyProtection="1">
      <alignment vertical="center"/>
    </xf>
    <xf numFmtId="3" fontId="55" fillId="30" borderId="23" xfId="83" applyNumberFormat="1" applyFont="1" applyFill="1" applyBorder="1" applyAlignment="1">
      <alignment vertical="center"/>
    </xf>
    <xf numFmtId="3" fontId="54" fillId="32" borderId="18" xfId="83" applyNumberFormat="1" applyFont="1" applyFill="1" applyBorder="1" applyAlignment="1" applyProtection="1">
      <alignment vertical="center"/>
    </xf>
    <xf numFmtId="0" fontId="54" fillId="32" borderId="17" xfId="166" applyFont="1" applyFill="1" applyBorder="1" applyAlignment="1" applyProtection="1">
      <alignment horizontal="left" vertical="center"/>
    </xf>
    <xf numFmtId="0" fontId="54" fillId="32" borderId="16" xfId="166" applyFont="1" applyFill="1" applyBorder="1" applyAlignment="1" applyProtection="1">
      <alignment horizontal="left" vertical="center"/>
    </xf>
    <xf numFmtId="4" fontId="54" fillId="32" borderId="26" xfId="83" applyNumberFormat="1" applyFont="1" applyFill="1" applyBorder="1" applyAlignment="1" applyProtection="1">
      <alignment vertical="center"/>
    </xf>
    <xf numFmtId="4" fontId="54" fillId="30" borderId="26" xfId="83" applyNumberFormat="1" applyFont="1" applyFill="1" applyBorder="1" applyAlignment="1" applyProtection="1">
      <alignment vertical="center"/>
    </xf>
    <xf numFmtId="3" fontId="55" fillId="34" borderId="22" xfId="83" applyNumberFormat="1" applyFont="1" applyFill="1" applyBorder="1" applyAlignment="1">
      <alignment vertical="center"/>
    </xf>
    <xf numFmtId="4" fontId="54" fillId="34" borderId="20" xfId="83" applyNumberFormat="1" applyFont="1" applyFill="1" applyBorder="1" applyAlignment="1" applyProtection="1">
      <alignment vertical="center"/>
    </xf>
    <xf numFmtId="0" fontId="55" fillId="30" borderId="24" xfId="166" applyFont="1" applyFill="1" applyBorder="1" applyAlignment="1">
      <alignment horizontal="center" vertical="center"/>
    </xf>
    <xf numFmtId="0" fontId="55" fillId="0" borderId="18" xfId="83" applyNumberFormat="1" applyFont="1" applyFill="1" applyBorder="1" applyAlignment="1" applyProtection="1">
      <alignment vertical="center"/>
    </xf>
    <xf numFmtId="0" fontId="54" fillId="31" borderId="31" xfId="0" applyFont="1" applyFill="1" applyBorder="1" applyAlignment="1" applyProtection="1">
      <alignment vertical="center"/>
    </xf>
    <xf numFmtId="0" fontId="54" fillId="31" borderId="32" xfId="0" applyFont="1" applyFill="1" applyBorder="1" applyAlignment="1" applyProtection="1">
      <alignment vertical="center"/>
    </xf>
    <xf numFmtId="3" fontId="55" fillId="33" borderId="27" xfId="83" applyNumberFormat="1" applyFont="1" applyFill="1" applyBorder="1" applyAlignment="1" applyProtection="1">
      <alignment vertical="center"/>
    </xf>
    <xf numFmtId="4" fontId="55" fillId="33" borderId="27" xfId="83" applyNumberFormat="1" applyFont="1" applyFill="1" applyBorder="1" applyAlignment="1" applyProtection="1">
      <alignment vertical="center"/>
    </xf>
    <xf numFmtId="0" fontId="57" fillId="30" borderId="17" xfId="83" applyFont="1" applyFill="1" applyBorder="1" applyAlignment="1" applyProtection="1">
      <alignment vertical="center" shrinkToFit="1"/>
    </xf>
    <xf numFmtId="0" fontId="55" fillId="32" borderId="27" xfId="0" applyFont="1" applyFill="1" applyBorder="1" applyAlignment="1" applyProtection="1">
      <alignment horizontal="center" vertical="center"/>
    </xf>
    <xf numFmtId="3" fontId="55" fillId="0" borderId="31" xfId="83" applyNumberFormat="1" applyFont="1" applyFill="1" applyBorder="1" applyAlignment="1">
      <alignment vertical="center"/>
    </xf>
    <xf numFmtId="0" fontId="54" fillId="0" borderId="16" xfId="166" applyFont="1" applyFill="1" applyBorder="1" applyAlignment="1">
      <alignment vertical="center" wrapText="1"/>
    </xf>
    <xf numFmtId="0" fontId="54" fillId="33" borderId="65" xfId="0" applyFont="1" applyFill="1" applyBorder="1" applyAlignment="1" applyProtection="1">
      <alignment vertical="center"/>
    </xf>
    <xf numFmtId="3" fontId="55" fillId="0" borderId="27" xfId="172" applyNumberFormat="1" applyFont="1" applyFill="1" applyBorder="1" applyAlignment="1">
      <alignment horizontal="center"/>
    </xf>
    <xf numFmtId="3" fontId="55" fillId="34" borderId="38" xfId="83" applyNumberFormat="1" applyFont="1" applyFill="1" applyBorder="1" applyAlignment="1">
      <alignment vertical="center"/>
    </xf>
    <xf numFmtId="3" fontId="55" fillId="34" borderId="43" xfId="83" applyNumberFormat="1" applyFont="1" applyFill="1" applyBorder="1" applyAlignment="1" applyProtection="1">
      <alignment vertical="center"/>
    </xf>
    <xf numFmtId="3" fontId="54" fillId="30" borderId="24" xfId="0" applyNumberFormat="1" applyFont="1" applyFill="1" applyBorder="1" applyAlignment="1" applyProtection="1">
      <alignment vertical="center"/>
    </xf>
    <xf numFmtId="4" fontId="54" fillId="30" borderId="27" xfId="83" applyNumberFormat="1" applyFont="1" applyFill="1" applyBorder="1" applyAlignment="1" applyProtection="1">
      <alignment vertical="center"/>
    </xf>
    <xf numFmtId="3" fontId="55" fillId="0" borderId="36" xfId="83" applyNumberFormat="1" applyFont="1" applyFill="1" applyBorder="1" applyAlignment="1">
      <alignment vertical="center"/>
    </xf>
    <xf numFmtId="0" fontId="3" fillId="30" borderId="60" xfId="0" applyFont="1" applyFill="1" applyBorder="1" applyAlignment="1">
      <alignment vertical="center"/>
    </xf>
    <xf numFmtId="0" fontId="3" fillId="30" borderId="33" xfId="0" applyFont="1" applyFill="1" applyBorder="1" applyAlignment="1">
      <alignment horizontal="center" vertical="center"/>
    </xf>
    <xf numFmtId="3" fontId="54" fillId="30" borderId="31" xfId="83" applyNumberFormat="1" applyFont="1" applyFill="1" applyBorder="1" applyAlignment="1">
      <alignment vertical="center"/>
    </xf>
    <xf numFmtId="3" fontId="3" fillId="30" borderId="27" xfId="83" applyNumberFormat="1" applyFont="1" applyFill="1" applyBorder="1" applyAlignment="1" applyProtection="1">
      <alignment horizontal="right" vertical="center"/>
    </xf>
    <xf numFmtId="0" fontId="3" fillId="30" borderId="27" xfId="0" applyFont="1" applyFill="1" applyBorder="1" applyAlignment="1">
      <alignment vertical="center"/>
    </xf>
    <xf numFmtId="3" fontId="54" fillId="30" borderId="31" xfId="83" applyNumberFormat="1" applyFont="1" applyFill="1" applyBorder="1" applyAlignment="1" applyProtection="1">
      <alignment vertical="center"/>
    </xf>
    <xf numFmtId="3" fontId="54" fillId="30" borderId="27" xfId="91" applyNumberFormat="1" applyFont="1" applyFill="1" applyBorder="1" applyAlignment="1">
      <alignment vertical="center"/>
    </xf>
    <xf numFmtId="3" fontId="54" fillId="30" borderId="33" xfId="91" applyNumberFormat="1" applyFont="1" applyFill="1" applyBorder="1" applyAlignment="1">
      <alignment vertical="center"/>
    </xf>
    <xf numFmtId="3" fontId="54" fillId="30" borderId="32" xfId="91" applyNumberFormat="1" applyFont="1" applyFill="1" applyBorder="1" applyAlignment="1">
      <alignment vertical="center"/>
    </xf>
    <xf numFmtId="0" fontId="74" fillId="34" borderId="38" xfId="0" applyFont="1" applyFill="1" applyBorder="1" applyAlignment="1" applyProtection="1">
      <alignment vertical="center"/>
    </xf>
    <xf numFmtId="49" fontId="55" fillId="0" borderId="44" xfId="0" applyNumberFormat="1" applyFont="1" applyFill="1" applyBorder="1" applyAlignment="1" applyProtection="1">
      <alignment vertical="center"/>
    </xf>
    <xf numFmtId="0" fontId="54" fillId="0" borderId="17" xfId="83" applyFont="1" applyFill="1" applyBorder="1" applyAlignment="1" applyProtection="1">
      <alignment horizontal="left" wrapText="1"/>
    </xf>
    <xf numFmtId="0" fontId="61" fillId="0" borderId="17" xfId="0" applyFont="1" applyBorder="1" applyAlignment="1">
      <alignment vertical="center"/>
    </xf>
    <xf numFmtId="4" fontId="2" fillId="30" borderId="26" xfId="83" applyNumberFormat="1" applyFont="1" applyFill="1" applyBorder="1" applyAlignment="1" applyProtection="1">
      <alignment horizontal="center" vertical="center"/>
    </xf>
    <xf numFmtId="41" fontId="2" fillId="0" borderId="25" xfId="83" applyNumberFormat="1" applyFont="1" applyFill="1" applyBorder="1" applyAlignment="1" applyProtection="1">
      <alignment horizontal="right" vertical="center"/>
    </xf>
    <xf numFmtId="3" fontId="55" fillId="30" borderId="40" xfId="83" applyNumberFormat="1" applyFont="1" applyFill="1" applyBorder="1" applyAlignment="1" applyProtection="1">
      <alignment vertical="center"/>
    </xf>
    <xf numFmtId="4" fontId="55" fillId="30" borderId="40" xfId="83" applyNumberFormat="1" applyFont="1" applyFill="1" applyBorder="1" applyAlignment="1" applyProtection="1">
      <alignment vertical="center"/>
    </xf>
    <xf numFmtId="4" fontId="55" fillId="34" borderId="28" xfId="83" applyNumberFormat="1" applyFont="1" applyFill="1" applyBorder="1" applyAlignment="1" applyProtection="1">
      <alignment vertical="center"/>
    </xf>
    <xf numFmtId="41" fontId="55" fillId="30" borderId="24" xfId="83" applyNumberFormat="1" applyFont="1" applyFill="1" applyBorder="1" applyAlignment="1" applyProtection="1">
      <alignment horizontal="right" vertical="center"/>
    </xf>
    <xf numFmtId="3" fontId="55" fillId="30" borderId="24" xfId="91" applyNumberFormat="1" applyFont="1" applyFill="1" applyBorder="1" applyAlignment="1">
      <alignment horizontal="right"/>
    </xf>
    <xf numFmtId="3" fontId="86" fillId="30" borderId="18" xfId="0" applyNumberFormat="1" applyFont="1" applyFill="1" applyBorder="1" applyAlignment="1">
      <alignment horizontal="right" wrapText="1"/>
    </xf>
    <xf numFmtId="187" fontId="66" fillId="0" borderId="18" xfId="91" applyNumberFormat="1" applyFont="1" applyFill="1" applyBorder="1" applyAlignment="1">
      <alignment horizontal="right" vertical="center"/>
    </xf>
    <xf numFmtId="187" fontId="66" fillId="0" borderId="26" xfId="91" applyNumberFormat="1" applyFont="1" applyFill="1" applyBorder="1" applyAlignment="1">
      <alignment horizontal="right" vertical="center"/>
    </xf>
    <xf numFmtId="0" fontId="58" fillId="33" borderId="19" xfId="0" applyFont="1" applyFill="1" applyBorder="1" applyAlignment="1" applyProtection="1">
      <alignment vertical="center"/>
    </xf>
    <xf numFmtId="0" fontId="58" fillId="33" borderId="46" xfId="0" applyFont="1" applyFill="1" applyBorder="1" applyAlignment="1" applyProtection="1">
      <alignment vertical="center"/>
    </xf>
    <xf numFmtId="0" fontId="60" fillId="33" borderId="51" xfId="0" applyFont="1" applyFill="1" applyBorder="1" applyAlignment="1" applyProtection="1">
      <alignment vertical="center"/>
    </xf>
    <xf numFmtId="1" fontId="2" fillId="0" borderId="18" xfId="83" applyNumberFormat="1" applyFont="1" applyBorder="1" applyAlignment="1">
      <alignment horizontal="right"/>
    </xf>
    <xf numFmtId="3" fontId="2" fillId="30" borderId="24" xfId="83" applyNumberFormat="1" applyFont="1" applyFill="1" applyBorder="1" applyAlignment="1" applyProtection="1">
      <alignment horizontal="right" vertical="top" wrapText="1"/>
    </xf>
    <xf numFmtId="3" fontId="2" fillId="26" borderId="26" xfId="0" applyNumberFormat="1" applyFont="1" applyFill="1" applyBorder="1" applyAlignment="1" applyProtection="1">
      <alignment horizontal="right" vertical="center" wrapText="1"/>
    </xf>
    <xf numFmtId="3" fontId="5" fillId="29" borderId="18" xfId="0" applyNumberFormat="1" applyFont="1" applyFill="1" applyBorder="1" applyAlignment="1">
      <alignment horizontal="right"/>
    </xf>
    <xf numFmtId="3" fontId="5" fillId="30" borderId="18" xfId="0" applyNumberFormat="1" applyFont="1" applyFill="1" applyBorder="1" applyAlignment="1" applyProtection="1">
      <alignment horizontal="right" vertical="center" wrapText="1"/>
      <protection locked="0"/>
    </xf>
    <xf numFmtId="3" fontId="2" fillId="30" borderId="18" xfId="0" applyNumberFormat="1" applyFont="1" applyFill="1" applyBorder="1" applyAlignment="1">
      <alignment horizontal="right"/>
    </xf>
    <xf numFmtId="3" fontId="2" fillId="29" borderId="18" xfId="0" applyNumberFormat="1" applyFont="1" applyFill="1" applyBorder="1" applyAlignment="1">
      <alignment horizontal="right"/>
    </xf>
    <xf numFmtId="3" fontId="2" fillId="30" borderId="18" xfId="0" applyNumberFormat="1" applyFont="1" applyFill="1" applyBorder="1" applyAlignment="1" applyProtection="1">
      <alignment horizontal="center" vertical="center"/>
    </xf>
    <xf numFmtId="3" fontId="2" fillId="0" borderId="26" xfId="0" applyNumberFormat="1" applyFont="1" applyBorder="1" applyAlignment="1">
      <alignment horizontal="right"/>
    </xf>
    <xf numFmtId="3" fontId="2" fillId="30" borderId="24" xfId="0" applyNumberFormat="1" applyFont="1" applyFill="1" applyBorder="1" applyAlignment="1">
      <alignment horizontal="right"/>
    </xf>
    <xf numFmtId="3" fontId="2" fillId="0" borderId="18" xfId="0" applyNumberFormat="1" applyFont="1" applyFill="1" applyBorder="1" applyAlignment="1">
      <alignment horizontal="right"/>
    </xf>
    <xf numFmtId="3" fontId="2" fillId="34" borderId="28" xfId="0" applyNumberFormat="1" applyFont="1" applyFill="1" applyBorder="1" applyAlignment="1">
      <alignment horizontal="right"/>
    </xf>
    <xf numFmtId="3" fontId="2" fillId="30" borderId="27" xfId="0" applyNumberFormat="1" applyFont="1" applyFill="1" applyBorder="1" applyAlignment="1">
      <alignment horizontal="right"/>
    </xf>
    <xf numFmtId="3" fontId="2" fillId="33" borderId="18" xfId="0" applyNumberFormat="1" applyFont="1" applyFill="1" applyBorder="1" applyAlignment="1">
      <alignment horizontal="right"/>
    </xf>
    <xf numFmtId="3" fontId="2" fillId="0" borderId="25" xfId="0" applyNumberFormat="1" applyFont="1" applyBorder="1" applyAlignment="1">
      <alignment horizontal="right"/>
    </xf>
    <xf numFmtId="3" fontId="2" fillId="0" borderId="18" xfId="0" applyNumberFormat="1" applyFont="1" applyBorder="1" applyAlignment="1">
      <alignment horizontal="right" vertical="center"/>
    </xf>
    <xf numFmtId="3" fontId="2" fillId="31" borderId="18" xfId="0" applyNumberFormat="1" applyFont="1" applyFill="1" applyBorder="1" applyAlignment="1">
      <alignment horizontal="right"/>
    </xf>
    <xf numFmtId="3" fontId="2" fillId="34" borderId="20" xfId="0" applyNumberFormat="1" applyFont="1" applyFill="1" applyBorder="1" applyAlignment="1">
      <alignment horizontal="right"/>
    </xf>
    <xf numFmtId="3" fontId="2" fillId="34" borderId="28" xfId="0" applyNumberFormat="1" applyFont="1" applyFill="1" applyBorder="1" applyAlignment="1">
      <alignment horizontal="right" vertical="center"/>
    </xf>
    <xf numFmtId="3" fontId="2" fillId="34" borderId="20" xfId="0" applyNumberFormat="1" applyFont="1" applyFill="1" applyBorder="1" applyAlignment="1">
      <alignment horizontal="right" vertical="center"/>
    </xf>
    <xf numFmtId="3" fontId="2" fillId="30" borderId="24" xfId="0" applyNumberFormat="1" applyFont="1" applyFill="1" applyBorder="1" applyAlignment="1">
      <alignment horizontal="right" vertical="center"/>
    </xf>
    <xf numFmtId="3" fontId="2" fillId="33" borderId="18" xfId="0" applyNumberFormat="1" applyFont="1" applyFill="1" applyBorder="1" applyAlignment="1">
      <alignment horizontal="right" vertical="center"/>
    </xf>
    <xf numFmtId="3" fontId="2" fillId="0" borderId="25" xfId="0" applyNumberFormat="1" applyFont="1" applyBorder="1" applyAlignment="1">
      <alignment horizontal="right" vertical="center"/>
    </xf>
    <xf numFmtId="3" fontId="55" fillId="30" borderId="18" xfId="83" applyNumberFormat="1" applyFont="1" applyFill="1" applyBorder="1" applyAlignment="1">
      <alignment vertical="center" shrinkToFit="1"/>
    </xf>
    <xf numFmtId="0" fontId="55" fillId="33" borderId="18" xfId="83" applyFont="1" applyFill="1" applyBorder="1" applyAlignment="1">
      <alignment horizontal="right" vertical="center"/>
    </xf>
    <xf numFmtId="41" fontId="71" fillId="30" borderId="24" xfId="83" applyNumberFormat="1" applyFont="1" applyFill="1" applyBorder="1" applyAlignment="1" applyProtection="1">
      <alignment horizontal="right" vertical="center" wrapText="1"/>
    </xf>
    <xf numFmtId="0" fontId="71" fillId="30" borderId="18" xfId="0" applyFont="1" applyFill="1" applyBorder="1" applyAlignment="1">
      <alignment horizontal="right" vertical="center" wrapText="1"/>
    </xf>
    <xf numFmtId="1" fontId="71" fillId="29" borderId="18" xfId="0" applyNumberFormat="1" applyFont="1" applyFill="1" applyBorder="1" applyAlignment="1">
      <alignment horizontal="right" vertical="center"/>
    </xf>
    <xf numFmtId="3" fontId="71" fillId="0" borderId="18" xfId="0" applyNumberFormat="1" applyFont="1" applyBorder="1" applyAlignment="1">
      <alignment horizontal="right" vertical="center"/>
    </xf>
    <xf numFmtId="0" fontId="71" fillId="30" borderId="18" xfId="0" applyFont="1" applyFill="1" applyBorder="1" applyAlignment="1">
      <alignment horizontal="right" vertical="center"/>
    </xf>
    <xf numFmtId="41" fontId="71" fillId="30" borderId="18" xfId="0" applyNumberFormat="1" applyFont="1" applyFill="1" applyBorder="1" applyAlignment="1">
      <alignment horizontal="right" vertical="center" wrapText="1"/>
    </xf>
    <xf numFmtId="0" fontId="71" fillId="29" borderId="18" xfId="0" applyFont="1" applyFill="1" applyBorder="1" applyAlignment="1">
      <alignment horizontal="right" vertical="center"/>
    </xf>
    <xf numFmtId="0" fontId="71" fillId="32" borderId="18" xfId="0" applyFont="1" applyFill="1" applyBorder="1" applyAlignment="1">
      <alignment horizontal="right" vertical="center"/>
    </xf>
    <xf numFmtId="0" fontId="71" fillId="0" borderId="18" xfId="0" applyFont="1" applyFill="1" applyBorder="1" applyAlignment="1">
      <alignment horizontal="right" vertical="center"/>
    </xf>
    <xf numFmtId="3" fontId="71" fillId="30" borderId="18" xfId="83" applyNumberFormat="1" applyFont="1" applyFill="1" applyBorder="1" applyAlignment="1">
      <alignment vertical="center"/>
    </xf>
    <xf numFmtId="0" fontId="71" fillId="30" borderId="27" xfId="0" applyFont="1" applyFill="1" applyBorder="1" applyAlignment="1">
      <alignment horizontal="right" vertical="center"/>
    </xf>
    <xf numFmtId="3" fontId="71" fillId="30" borderId="18" xfId="0" applyNumberFormat="1" applyFont="1" applyFill="1" applyBorder="1" applyAlignment="1">
      <alignment horizontal="right" vertical="center"/>
    </xf>
    <xf numFmtId="3" fontId="71" fillId="30" borderId="24" xfId="91" applyNumberFormat="1" applyFont="1" applyFill="1" applyBorder="1" applyAlignment="1">
      <alignment horizontal="right" vertical="center"/>
    </xf>
    <xf numFmtId="3" fontId="71" fillId="0" borderId="18" xfId="91" applyNumberFormat="1" applyFont="1" applyFill="1" applyBorder="1" applyAlignment="1">
      <alignment horizontal="right" vertical="center"/>
    </xf>
    <xf numFmtId="3" fontId="71" fillId="0" borderId="26" xfId="91" applyNumberFormat="1" applyFont="1" applyFill="1" applyBorder="1" applyAlignment="1">
      <alignment horizontal="right" vertical="center"/>
    </xf>
    <xf numFmtId="3" fontId="70" fillId="30" borderId="24" xfId="83" applyNumberFormat="1" applyFont="1" applyFill="1" applyBorder="1" applyAlignment="1">
      <alignment vertical="center"/>
    </xf>
    <xf numFmtId="3" fontId="70" fillId="30" borderId="18" xfId="83" applyNumberFormat="1" applyFont="1" applyFill="1" applyBorder="1" applyAlignment="1">
      <alignment vertical="center"/>
    </xf>
    <xf numFmtId="3" fontId="2" fillId="30" borderId="18" xfId="83" applyNumberFormat="1" applyFont="1" applyFill="1" applyBorder="1" applyAlignment="1">
      <alignment vertical="center"/>
    </xf>
    <xf numFmtId="41" fontId="88" fillId="30" borderId="24" xfId="83" applyNumberFormat="1" applyFont="1" applyFill="1" applyBorder="1" applyAlignment="1" applyProtection="1">
      <alignment horizontal="right" vertical="top" shrinkToFit="1"/>
    </xf>
    <xf numFmtId="41" fontId="88" fillId="30" borderId="24" xfId="83" applyNumberFormat="1" applyFont="1" applyFill="1" applyBorder="1" applyAlignment="1" applyProtection="1">
      <alignment horizontal="right" vertical="top" wrapText="1"/>
    </xf>
    <xf numFmtId="41" fontId="88" fillId="30" borderId="18" xfId="0" applyNumberFormat="1" applyFont="1" applyFill="1" applyBorder="1" applyAlignment="1">
      <alignment horizontal="right" shrinkToFit="1"/>
    </xf>
    <xf numFmtId="41" fontId="88" fillId="30" borderId="18" xfId="0" applyNumberFormat="1" applyFont="1" applyFill="1" applyBorder="1" applyAlignment="1">
      <alignment horizontal="right" wrapText="1"/>
    </xf>
    <xf numFmtId="41" fontId="88" fillId="26" borderId="26" xfId="0" applyNumberFormat="1" applyFont="1" applyFill="1" applyBorder="1" applyAlignment="1" applyProtection="1">
      <alignment horizontal="right" vertical="center" shrinkToFit="1"/>
    </xf>
    <xf numFmtId="41" fontId="88" fillId="26" borderId="26" xfId="0" applyNumberFormat="1" applyFont="1" applyFill="1" applyBorder="1" applyAlignment="1" applyProtection="1">
      <alignment horizontal="right" vertical="center" wrapText="1"/>
    </xf>
    <xf numFmtId="41" fontId="88" fillId="29" borderId="18" xfId="0" applyNumberFormat="1" applyFont="1" applyFill="1" applyBorder="1" applyAlignment="1">
      <alignment horizontal="right" vertical="center" shrinkToFit="1"/>
    </xf>
    <xf numFmtId="41" fontId="88" fillId="29" borderId="18" xfId="0" applyNumberFormat="1" applyFont="1" applyFill="1" applyBorder="1" applyAlignment="1">
      <alignment horizontal="right" vertical="center"/>
    </xf>
    <xf numFmtId="41" fontId="88" fillId="26" borderId="18" xfId="83" applyNumberFormat="1" applyFont="1" applyFill="1" applyBorder="1" applyAlignment="1" applyProtection="1">
      <alignment horizontal="right" vertical="center" shrinkToFit="1"/>
    </xf>
    <xf numFmtId="41" fontId="88" fillId="26" borderId="18" xfId="83" applyNumberFormat="1" applyFont="1" applyFill="1" applyBorder="1" applyAlignment="1" applyProtection="1">
      <alignment horizontal="right" vertical="center" wrapText="1"/>
    </xf>
    <xf numFmtId="41" fontId="88" fillId="0" borderId="18" xfId="0" applyNumberFormat="1" applyFont="1" applyBorder="1" applyAlignment="1">
      <alignment horizontal="right" shrinkToFit="1"/>
    </xf>
    <xf numFmtId="41" fontId="88" fillId="30" borderId="18" xfId="0" applyNumberFormat="1" applyFont="1" applyFill="1" applyBorder="1" applyAlignment="1" applyProtection="1">
      <alignment horizontal="right" vertical="center" shrinkToFit="1"/>
      <protection locked="0"/>
    </xf>
    <xf numFmtId="41" fontId="88" fillId="30" borderId="18" xfId="0" applyNumberFormat="1" applyFont="1" applyFill="1" applyBorder="1" applyAlignment="1" applyProtection="1">
      <alignment horizontal="right" vertical="center" wrapText="1"/>
      <protection locked="0"/>
    </xf>
    <xf numFmtId="41" fontId="88" fillId="0" borderId="18" xfId="0" applyNumberFormat="1" applyFont="1" applyBorder="1" applyAlignment="1">
      <alignment horizontal="right"/>
    </xf>
    <xf numFmtId="41" fontId="88" fillId="30" borderId="18" xfId="0" applyNumberFormat="1" applyFont="1" applyFill="1" applyBorder="1" applyAlignment="1">
      <alignment horizontal="right"/>
    </xf>
    <xf numFmtId="41" fontId="88" fillId="33" borderId="18" xfId="83" applyNumberFormat="1" applyFont="1" applyFill="1" applyBorder="1" applyAlignment="1" applyProtection="1">
      <alignment horizontal="right" vertical="center" shrinkToFit="1"/>
    </xf>
    <xf numFmtId="41" fontId="88" fillId="33" borderId="18" xfId="83" applyNumberFormat="1" applyFont="1" applyFill="1" applyBorder="1" applyAlignment="1" applyProtection="1">
      <alignment horizontal="right" vertical="center"/>
    </xf>
    <xf numFmtId="41" fontId="88" fillId="30" borderId="18" xfId="83" applyNumberFormat="1" applyFont="1" applyFill="1" applyBorder="1" applyAlignment="1" applyProtection="1">
      <alignment horizontal="right" vertical="center" shrinkToFit="1"/>
    </xf>
    <xf numFmtId="41" fontId="88" fillId="30" borderId="18" xfId="83" applyNumberFormat="1" applyFont="1" applyFill="1" applyBorder="1" applyAlignment="1" applyProtection="1">
      <alignment horizontal="right" vertical="center" wrapText="1"/>
    </xf>
    <xf numFmtId="41" fontId="88" fillId="29" borderId="18" xfId="0" applyNumberFormat="1" applyFont="1" applyFill="1" applyBorder="1" applyAlignment="1" applyProtection="1">
      <alignment horizontal="right" vertical="center" shrinkToFit="1"/>
    </xf>
    <xf numFmtId="41" fontId="88" fillId="29" borderId="18" xfId="0" applyNumberFormat="1" applyFont="1" applyFill="1" applyBorder="1" applyAlignment="1" applyProtection="1">
      <alignment horizontal="right" vertical="center"/>
    </xf>
    <xf numFmtId="41" fontId="88" fillId="29" borderId="18" xfId="0" applyNumberFormat="1" applyFont="1" applyFill="1" applyBorder="1" applyAlignment="1" applyProtection="1">
      <alignment horizontal="right" vertical="center" shrinkToFit="1"/>
      <protection locked="0"/>
    </xf>
    <xf numFmtId="41" fontId="88" fillId="29" borderId="18" xfId="0" applyNumberFormat="1" applyFont="1" applyFill="1" applyBorder="1" applyAlignment="1" applyProtection="1">
      <alignment horizontal="right" vertical="center"/>
      <protection locked="0"/>
    </xf>
    <xf numFmtId="41" fontId="88" fillId="29" borderId="18" xfId="0" applyNumberFormat="1" applyFont="1" applyFill="1" applyBorder="1" applyAlignment="1">
      <alignment horizontal="right" shrinkToFit="1"/>
    </xf>
    <xf numFmtId="41" fontId="88" fillId="29" borderId="18" xfId="0" applyNumberFormat="1" applyFont="1" applyFill="1" applyBorder="1" applyAlignment="1">
      <alignment horizontal="right"/>
    </xf>
    <xf numFmtId="41" fontId="88" fillId="32" borderId="18" xfId="0" applyNumberFormat="1" applyFont="1" applyFill="1" applyBorder="1" applyAlignment="1">
      <alignment horizontal="right" shrinkToFit="1"/>
    </xf>
    <xf numFmtId="41" fontId="88" fillId="32" borderId="18" xfId="0" applyNumberFormat="1" applyFont="1" applyFill="1" applyBorder="1" applyAlignment="1">
      <alignment horizontal="right"/>
    </xf>
    <xf numFmtId="41" fontId="88" fillId="27" borderId="18" xfId="83" applyNumberFormat="1" applyFont="1" applyFill="1" applyBorder="1" applyAlignment="1" applyProtection="1">
      <alignment horizontal="right" vertical="center" shrinkToFit="1"/>
    </xf>
    <xf numFmtId="41" fontId="88" fillId="27" borderId="18" xfId="83" applyNumberFormat="1" applyFont="1" applyFill="1" applyBorder="1" applyAlignment="1" applyProtection="1">
      <alignment horizontal="right" vertical="center"/>
    </xf>
    <xf numFmtId="41" fontId="88" fillId="30" borderId="18" xfId="0" applyNumberFormat="1" applyFont="1" applyFill="1" applyBorder="1" applyAlignment="1" applyProtection="1">
      <alignment horizontal="center" vertical="center" shrinkToFit="1"/>
    </xf>
    <xf numFmtId="41" fontId="88" fillId="30" borderId="18" xfId="0" applyNumberFormat="1" applyFont="1" applyFill="1" applyBorder="1" applyAlignment="1" applyProtection="1">
      <alignment horizontal="center" vertical="center"/>
    </xf>
    <xf numFmtId="41" fontId="88" fillId="0" borderId="18" xfId="0" applyNumberFormat="1" applyFont="1" applyFill="1" applyBorder="1" applyAlignment="1">
      <alignment horizontal="right"/>
    </xf>
    <xf numFmtId="41" fontId="88" fillId="33" borderId="19" xfId="83" applyNumberFormat="1" applyFont="1" applyFill="1" applyBorder="1" applyAlignment="1">
      <alignment horizontal="right" vertical="center" shrinkToFit="1"/>
    </xf>
    <xf numFmtId="41" fontId="88" fillId="33" borderId="19" xfId="83" applyNumberFormat="1" applyFont="1" applyFill="1" applyBorder="1" applyAlignment="1">
      <alignment horizontal="right" vertical="center"/>
    </xf>
    <xf numFmtId="41" fontId="88" fillId="0" borderId="26" xfId="0" applyNumberFormat="1" applyFont="1" applyBorder="1" applyAlignment="1">
      <alignment horizontal="right" shrinkToFit="1"/>
    </xf>
    <xf numFmtId="41" fontId="88" fillId="0" borderId="26" xfId="0" applyNumberFormat="1" applyFont="1" applyBorder="1" applyAlignment="1">
      <alignment horizontal="right"/>
    </xf>
    <xf numFmtId="41" fontId="88" fillId="30" borderId="24" xfId="0" applyNumberFormat="1" applyFont="1" applyFill="1" applyBorder="1" applyAlignment="1">
      <alignment horizontal="right" shrinkToFit="1"/>
    </xf>
    <xf numFmtId="41" fontId="88" fillId="30" borderId="24" xfId="0" applyNumberFormat="1" applyFont="1" applyFill="1" applyBorder="1" applyAlignment="1">
      <alignment horizontal="right"/>
    </xf>
    <xf numFmtId="41" fontId="88" fillId="30" borderId="18" xfId="83" applyNumberFormat="1" applyFont="1" applyFill="1" applyBorder="1" applyAlignment="1">
      <alignment vertical="center"/>
    </xf>
    <xf numFmtId="41" fontId="68" fillId="32" borderId="18" xfId="0" applyNumberFormat="1" applyFont="1" applyFill="1" applyBorder="1" applyAlignment="1" applyProtection="1">
      <alignment horizontal="right" vertical="center" wrapText="1"/>
    </xf>
    <xf numFmtId="41" fontId="88" fillId="33" borderId="18" xfId="83" applyNumberFormat="1" applyFont="1" applyFill="1" applyBorder="1" applyAlignment="1">
      <alignment horizontal="right" vertical="center" shrinkToFit="1"/>
    </xf>
    <xf numFmtId="41" fontId="88" fillId="33" borderId="18" xfId="83" applyNumberFormat="1" applyFont="1" applyFill="1" applyBorder="1" applyAlignment="1">
      <alignment horizontal="right" vertical="center"/>
    </xf>
    <xf numFmtId="41" fontId="88" fillId="0" borderId="18" xfId="0" applyNumberFormat="1" applyFont="1" applyFill="1" applyBorder="1" applyAlignment="1">
      <alignment horizontal="right" shrinkToFit="1"/>
    </xf>
    <xf numFmtId="41" fontId="88" fillId="34" borderId="28" xfId="0" applyNumberFormat="1" applyFont="1" applyFill="1" applyBorder="1" applyAlignment="1">
      <alignment horizontal="right" shrinkToFit="1"/>
    </xf>
    <xf numFmtId="41" fontId="88" fillId="34" borderId="28" xfId="0" applyNumberFormat="1" applyFont="1" applyFill="1" applyBorder="1" applyAlignment="1">
      <alignment horizontal="right"/>
    </xf>
    <xf numFmtId="41" fontId="88" fillId="30" borderId="27" xfId="0" applyNumberFormat="1" applyFont="1" applyFill="1" applyBorder="1" applyAlignment="1">
      <alignment horizontal="right" shrinkToFit="1"/>
    </xf>
    <xf numFmtId="41" fontId="88" fillId="30" borderId="27" xfId="0" applyNumberFormat="1" applyFont="1" applyFill="1" applyBorder="1" applyAlignment="1">
      <alignment horizontal="right"/>
    </xf>
    <xf numFmtId="41" fontId="88" fillId="0" borderId="18" xfId="83" applyNumberFormat="1" applyFont="1" applyFill="1" applyBorder="1" applyAlignment="1" applyProtection="1">
      <alignment horizontal="right" vertical="center"/>
    </xf>
    <xf numFmtId="41" fontId="88" fillId="33" borderId="18" xfId="0" applyNumberFormat="1" applyFont="1" applyFill="1" applyBorder="1" applyAlignment="1">
      <alignment horizontal="right" shrinkToFit="1"/>
    </xf>
    <xf numFmtId="41" fontId="88" fillId="30" borderId="24" xfId="83" applyNumberFormat="1" applyFont="1" applyFill="1" applyBorder="1" applyAlignment="1" applyProtection="1">
      <alignment horizontal="right" vertical="center" shrinkToFit="1"/>
    </xf>
    <xf numFmtId="41" fontId="88" fillId="30" borderId="24" xfId="83" applyNumberFormat="1" applyFont="1" applyFill="1" applyBorder="1" applyAlignment="1" applyProtection="1">
      <alignment horizontal="right" vertical="center"/>
    </xf>
    <xf numFmtId="41" fontId="68" fillId="0" borderId="18" xfId="83" applyNumberFormat="1" applyFont="1" applyFill="1" applyBorder="1" applyAlignment="1" applyProtection="1">
      <alignment horizontal="right" vertical="center"/>
    </xf>
    <xf numFmtId="41" fontId="88" fillId="34" borderId="20" xfId="0" applyNumberFormat="1" applyFont="1" applyFill="1" applyBorder="1" applyAlignment="1">
      <alignment horizontal="right" shrinkToFit="1"/>
    </xf>
    <xf numFmtId="41" fontId="88" fillId="34" borderId="20" xfId="0" applyNumberFormat="1" applyFont="1" applyFill="1" applyBorder="1" applyAlignment="1">
      <alignment horizontal="right"/>
    </xf>
    <xf numFmtId="41" fontId="88" fillId="30" borderId="18" xfId="83" applyNumberFormat="1" applyFont="1" applyFill="1" applyBorder="1" applyAlignment="1" applyProtection="1">
      <alignment horizontal="right" vertical="center"/>
    </xf>
    <xf numFmtId="41" fontId="88" fillId="31" borderId="18" xfId="83" applyNumberFormat="1" applyFont="1" applyFill="1" applyBorder="1" applyAlignment="1" applyProtection="1">
      <alignment horizontal="right" vertical="center" shrinkToFit="1"/>
    </xf>
    <xf numFmtId="41" fontId="88" fillId="31" borderId="18" xfId="83" applyNumberFormat="1" applyFont="1" applyFill="1" applyBorder="1" applyAlignment="1" applyProtection="1">
      <alignment horizontal="right" vertical="center"/>
    </xf>
    <xf numFmtId="41" fontId="88" fillId="30" borderId="24" xfId="91" applyNumberFormat="1" applyFont="1" applyFill="1" applyBorder="1" applyAlignment="1">
      <alignment horizontal="right" shrinkToFit="1"/>
    </xf>
    <xf numFmtId="41" fontId="88" fillId="30" borderId="24" xfId="91" applyNumberFormat="1" applyFont="1" applyFill="1" applyBorder="1" applyAlignment="1">
      <alignment horizontal="right"/>
    </xf>
    <xf numFmtId="41" fontId="88" fillId="0" borderId="18" xfId="91" applyNumberFormat="1" applyFont="1" applyFill="1" applyBorder="1" applyAlignment="1">
      <alignment horizontal="right" shrinkToFit="1"/>
    </xf>
    <xf numFmtId="41" fontId="88" fillId="34" borderId="28" xfId="0" applyNumberFormat="1" applyFont="1" applyFill="1" applyBorder="1" applyAlignment="1">
      <alignment horizontal="right" vertical="center" shrinkToFit="1"/>
    </xf>
    <xf numFmtId="41" fontId="88" fillId="34" borderId="28" xfId="0" applyNumberFormat="1" applyFont="1" applyFill="1" applyBorder="1" applyAlignment="1">
      <alignment horizontal="right" vertical="center"/>
    </xf>
    <xf numFmtId="41" fontId="88" fillId="30" borderId="27" xfId="0" applyNumberFormat="1" applyFont="1" applyFill="1" applyBorder="1" applyAlignment="1" applyProtection="1">
      <alignment horizontal="right" vertical="center" shrinkToFit="1"/>
    </xf>
    <xf numFmtId="41" fontId="88" fillId="30" borderId="27" xfId="0" applyNumberFormat="1" applyFont="1" applyFill="1" applyBorder="1" applyAlignment="1" applyProtection="1">
      <alignment horizontal="right" vertical="center"/>
    </xf>
    <xf numFmtId="41" fontId="88" fillId="33" borderId="18" xfId="0" applyNumberFormat="1" applyFont="1" applyFill="1" applyBorder="1" applyAlignment="1">
      <alignment horizontal="right"/>
    </xf>
    <xf numFmtId="41" fontId="88" fillId="34" borderId="20" xfId="0" applyNumberFormat="1" applyFont="1" applyFill="1" applyBorder="1" applyAlignment="1">
      <alignment horizontal="right" vertical="center" shrinkToFit="1"/>
    </xf>
    <xf numFmtId="41" fontId="88" fillId="34" borderId="20" xfId="0" applyNumberFormat="1" applyFont="1" applyFill="1" applyBorder="1" applyAlignment="1">
      <alignment horizontal="right" vertical="center"/>
    </xf>
    <xf numFmtId="41" fontId="88" fillId="30" borderId="24" xfId="0" applyNumberFormat="1" applyFont="1" applyFill="1" applyBorder="1" applyAlignment="1">
      <alignment horizontal="right" vertical="center"/>
    </xf>
    <xf numFmtId="41" fontId="88" fillId="0" borderId="18" xfId="0" applyNumberFormat="1" applyFont="1" applyBorder="1" applyAlignment="1">
      <alignment vertical="center" shrinkToFit="1"/>
    </xf>
    <xf numFmtId="41" fontId="88" fillId="31" borderId="18" xfId="0" applyNumberFormat="1" applyFont="1" applyFill="1" applyBorder="1" applyAlignment="1" applyProtection="1">
      <alignment vertical="center" shrinkToFit="1"/>
    </xf>
    <xf numFmtId="41" fontId="88" fillId="0" borderId="18" xfId="0" applyNumberFormat="1" applyFont="1" applyFill="1" applyBorder="1" applyAlignment="1" applyProtection="1">
      <alignment vertical="center" shrinkToFit="1"/>
    </xf>
    <xf numFmtId="41" fontId="88" fillId="30" borderId="24" xfId="0" applyNumberFormat="1" applyFont="1" applyFill="1" applyBorder="1" applyAlignment="1">
      <alignment horizontal="right" vertical="center" shrinkToFit="1"/>
    </xf>
    <xf numFmtId="41" fontId="88" fillId="0" borderId="18" xfId="0" applyNumberFormat="1" applyFont="1" applyBorder="1" applyAlignment="1">
      <alignment horizontal="right" vertical="center"/>
    </xf>
    <xf numFmtId="41" fontId="88" fillId="33" borderId="18" xfId="0" applyNumberFormat="1" applyFont="1" applyFill="1" applyBorder="1" applyAlignment="1" applyProtection="1">
      <alignment vertical="center" shrinkToFit="1"/>
    </xf>
    <xf numFmtId="41" fontId="88" fillId="0" borderId="25" xfId="83" applyNumberFormat="1" applyFont="1" applyFill="1" applyBorder="1" applyAlignment="1" applyProtection="1">
      <alignment horizontal="right" vertical="center"/>
    </xf>
    <xf numFmtId="0" fontId="2" fillId="37" borderId="18" xfId="0" applyFont="1" applyFill="1" applyBorder="1" applyAlignment="1">
      <alignment horizontal="right"/>
    </xf>
    <xf numFmtId="4" fontId="2" fillId="37" borderId="18" xfId="0" applyNumberFormat="1" applyFont="1" applyFill="1" applyBorder="1" applyAlignment="1">
      <alignment horizontal="right"/>
    </xf>
    <xf numFmtId="4" fontId="2" fillId="32" borderId="18" xfId="83" applyNumberFormat="1" applyFont="1" applyFill="1" applyBorder="1" applyAlignment="1">
      <alignment horizontal="right"/>
    </xf>
    <xf numFmtId="3" fontId="2" fillId="32" borderId="18" xfId="91" applyNumberFormat="1" applyFont="1" applyFill="1" applyBorder="1" applyAlignment="1">
      <alignment horizontal="right"/>
    </xf>
    <xf numFmtId="3" fontId="71" fillId="0" borderId="18" xfId="83" applyNumberFormat="1" applyFont="1" applyBorder="1" applyAlignment="1">
      <alignment horizontal="right" vertical="center"/>
    </xf>
    <xf numFmtId="4" fontId="71" fillId="0" borderId="18" xfId="0" applyNumberFormat="1" applyFont="1" applyBorder="1" applyAlignment="1">
      <alignment horizontal="right" vertical="center"/>
    </xf>
    <xf numFmtId="0" fontId="2" fillId="30" borderId="18" xfId="0" applyFont="1" applyFill="1" applyBorder="1" applyAlignment="1">
      <alignment horizontal="right" vertical="center"/>
    </xf>
    <xf numFmtId="4" fontId="70" fillId="0" borderId="18" xfId="83" applyNumberFormat="1" applyFont="1" applyBorder="1" applyAlignment="1">
      <alignment horizontal="right"/>
    </xf>
    <xf numFmtId="4" fontId="2" fillId="0" borderId="18" xfId="83" applyNumberFormat="1" applyFont="1" applyBorder="1" applyAlignment="1">
      <alignment horizontal="right"/>
    </xf>
    <xf numFmtId="41" fontId="5" fillId="30" borderId="18" xfId="0" applyNumberFormat="1" applyFont="1" applyFill="1" applyBorder="1" applyAlignment="1" applyProtection="1">
      <alignment horizontal="right" wrapText="1" shrinkToFit="1"/>
      <protection locked="0"/>
    </xf>
    <xf numFmtId="0" fontId="5" fillId="29" borderId="18" xfId="83" applyFont="1" applyFill="1" applyBorder="1" applyAlignment="1" applyProtection="1">
      <alignment horizontal="right" vertical="center"/>
      <protection locked="0"/>
    </xf>
    <xf numFmtId="0" fontId="5" fillId="29" borderId="18" xfId="83" applyFont="1" applyFill="1" applyBorder="1" applyAlignment="1" applyProtection="1">
      <alignment horizontal="right" vertical="center"/>
    </xf>
    <xf numFmtId="0" fontId="5" fillId="29" borderId="18" xfId="83" applyFont="1" applyFill="1" applyBorder="1" applyAlignment="1">
      <alignment horizontal="right" vertical="center"/>
    </xf>
    <xf numFmtId="0" fontId="5" fillId="30" borderId="18" xfId="83" applyFont="1" applyFill="1" applyBorder="1" applyAlignment="1" applyProtection="1">
      <alignment horizontal="right" vertical="center" wrapText="1"/>
      <protection locked="0"/>
    </xf>
    <xf numFmtId="0" fontId="2" fillId="30" borderId="18" xfId="83" applyFont="1" applyFill="1" applyBorder="1" applyAlignment="1" applyProtection="1">
      <alignment horizontal="right" vertical="center"/>
    </xf>
    <xf numFmtId="0" fontId="2" fillId="0" borderId="18" xfId="83" applyFont="1" applyBorder="1" applyAlignment="1">
      <alignment horizontal="right" shrinkToFit="1"/>
    </xf>
    <xf numFmtId="41" fontId="2" fillId="26" borderId="26" xfId="0" applyNumberFormat="1" applyFont="1" applyFill="1" applyBorder="1" applyAlignment="1" applyProtection="1">
      <alignment horizontal="right" wrapText="1" shrinkToFit="1"/>
    </xf>
    <xf numFmtId="0" fontId="2" fillId="0" borderId="25" xfId="83" applyFont="1" applyBorder="1" applyAlignment="1">
      <alignment horizontal="right" vertical="center"/>
    </xf>
    <xf numFmtId="0" fontId="2" fillId="33" borderId="18" xfId="83" applyFont="1" applyFill="1" applyBorder="1" applyAlignment="1">
      <alignment horizontal="right" vertical="center"/>
    </xf>
    <xf numFmtId="0" fontId="2" fillId="30" borderId="24" xfId="83" applyFont="1" applyFill="1" applyBorder="1" applyAlignment="1">
      <alignment horizontal="right" vertical="center"/>
    </xf>
    <xf numFmtId="0" fontId="2" fillId="34" borderId="20" xfId="83" applyFont="1" applyFill="1" applyBorder="1" applyAlignment="1">
      <alignment horizontal="right" vertical="center"/>
    </xf>
    <xf numFmtId="0" fontId="2" fillId="30" borderId="27" xfId="83" applyFont="1" applyFill="1" applyBorder="1" applyAlignment="1" applyProtection="1">
      <alignment horizontal="right" vertical="center"/>
    </xf>
    <xf numFmtId="0" fontId="2" fillId="34" borderId="28" xfId="83" applyFont="1" applyFill="1" applyBorder="1" applyAlignment="1">
      <alignment horizontal="right" vertical="center"/>
    </xf>
    <xf numFmtId="0" fontId="2" fillId="0" borderId="26" xfId="83" applyFont="1" applyFill="1" applyBorder="1" applyAlignment="1">
      <alignment horizontal="right"/>
    </xf>
    <xf numFmtId="0" fontId="2" fillId="31" borderId="18" xfId="83" applyFont="1" applyFill="1" applyBorder="1" applyAlignment="1" applyProtection="1">
      <alignment horizontal="right" vertical="center"/>
    </xf>
    <xf numFmtId="0" fontId="2" fillId="34" borderId="20" xfId="83" applyFont="1" applyFill="1" applyBorder="1" applyAlignment="1">
      <alignment horizontal="right"/>
    </xf>
    <xf numFmtId="0" fontId="2" fillId="31" borderId="18" xfId="83" applyFont="1" applyFill="1" applyBorder="1" applyAlignment="1">
      <alignment horizontal="right"/>
    </xf>
    <xf numFmtId="0" fontId="2" fillId="0" borderId="18" xfId="83" applyFont="1" applyBorder="1" applyAlignment="1">
      <alignment horizontal="right" vertical="center"/>
    </xf>
    <xf numFmtId="0" fontId="2" fillId="30" borderId="24" xfId="83" applyFont="1" applyFill="1" applyBorder="1" applyAlignment="1" applyProtection="1">
      <alignment horizontal="right" vertical="center"/>
    </xf>
    <xf numFmtId="0" fontId="2" fillId="0" borderId="25" xfId="83" applyFont="1" applyBorder="1" applyAlignment="1">
      <alignment horizontal="right"/>
    </xf>
    <xf numFmtId="0" fontId="2" fillId="33" borderId="18" xfId="83" applyFont="1" applyFill="1" applyBorder="1" applyAlignment="1">
      <alignment horizontal="right"/>
    </xf>
    <xf numFmtId="0" fontId="2" fillId="30" borderId="27" xfId="83" applyFont="1" applyFill="1" applyBorder="1" applyAlignment="1">
      <alignment horizontal="right"/>
    </xf>
    <xf numFmtId="0" fontId="2" fillId="34" borderId="28" xfId="83" applyFont="1" applyFill="1" applyBorder="1" applyAlignment="1">
      <alignment horizontal="right"/>
    </xf>
    <xf numFmtId="0" fontId="55" fillId="30" borderId="18" xfId="83" applyFont="1" applyFill="1" applyBorder="1" applyAlignment="1">
      <alignment vertical="center"/>
    </xf>
    <xf numFmtId="0" fontId="2" fillId="30" borderId="24" xfId="83" applyFont="1" applyFill="1" applyBorder="1" applyAlignment="1">
      <alignment horizontal="right"/>
    </xf>
    <xf numFmtId="0" fontId="2" fillId="0" borderId="26" xfId="83" applyFont="1" applyBorder="1" applyAlignment="1">
      <alignment horizontal="right"/>
    </xf>
    <xf numFmtId="0" fontId="55" fillId="33" borderId="19" xfId="83" applyFont="1" applyFill="1" applyBorder="1" applyAlignment="1">
      <alignment horizontal="right" vertical="center"/>
    </xf>
    <xf numFmtId="0" fontId="2" fillId="0" borderId="18" xfId="83" applyFont="1" applyFill="1" applyBorder="1" applyAlignment="1">
      <alignment horizontal="right"/>
    </xf>
    <xf numFmtId="0" fontId="2" fillId="30" borderId="18" xfId="83" applyFont="1" applyFill="1" applyBorder="1" applyAlignment="1" applyProtection="1">
      <alignment horizontal="center" vertical="center"/>
    </xf>
    <xf numFmtId="0" fontId="2" fillId="32" borderId="18" xfId="83" applyFont="1" applyFill="1" applyBorder="1" applyAlignment="1">
      <alignment horizontal="right"/>
    </xf>
    <xf numFmtId="0" fontId="2" fillId="29" borderId="18" xfId="83" applyFont="1" applyFill="1" applyBorder="1" applyAlignment="1">
      <alignment horizontal="right"/>
    </xf>
    <xf numFmtId="0" fontId="2" fillId="30" borderId="18" xfId="83" applyFont="1" applyFill="1" applyBorder="1" applyAlignment="1" applyProtection="1">
      <alignment horizontal="right" vertical="center" wrapText="1"/>
    </xf>
    <xf numFmtId="0" fontId="2" fillId="33" borderId="18" xfId="83" applyFont="1" applyFill="1" applyBorder="1" applyAlignment="1" applyProtection="1">
      <alignment horizontal="right" vertical="center"/>
    </xf>
    <xf numFmtId="0" fontId="2" fillId="30" borderId="18" xfId="83" applyFont="1" applyFill="1" applyBorder="1" applyAlignment="1">
      <alignment horizontal="right"/>
    </xf>
    <xf numFmtId="0" fontId="5" fillId="29" borderId="18" xfId="83" applyFont="1" applyFill="1" applyBorder="1" applyAlignment="1">
      <alignment horizontal="right"/>
    </xf>
    <xf numFmtId="0" fontId="2" fillId="26" borderId="26" xfId="83" applyFont="1" applyFill="1" applyBorder="1" applyAlignment="1" applyProtection="1">
      <alignment horizontal="right" vertical="center" wrapText="1"/>
    </xf>
    <xf numFmtId="0" fontId="2" fillId="30" borderId="18" xfId="83" applyFont="1" applyFill="1" applyBorder="1" applyAlignment="1">
      <alignment horizontal="right" wrapText="1"/>
    </xf>
    <xf numFmtId="0" fontId="2" fillId="30" borderId="24" xfId="83" applyFont="1" applyFill="1" applyBorder="1" applyAlignment="1" applyProtection="1">
      <alignment horizontal="right" vertical="top" wrapText="1"/>
    </xf>
    <xf numFmtId="3" fontId="2" fillId="30" borderId="18" xfId="83" applyNumberFormat="1" applyFont="1" applyFill="1" applyBorder="1" applyAlignment="1" applyProtection="1">
      <alignment horizontal="right" vertical="center"/>
    </xf>
    <xf numFmtId="0" fontId="2" fillId="30" borderId="18" xfId="0" applyFont="1" applyFill="1" applyBorder="1" applyAlignment="1" applyProtection="1">
      <alignment horizontal="center" vertical="center"/>
    </xf>
    <xf numFmtId="3" fontId="2" fillId="30" borderId="24" xfId="83" applyNumberFormat="1" applyFont="1" applyFill="1" applyBorder="1" applyAlignment="1" applyProtection="1">
      <alignment horizontal="right" vertical="center"/>
    </xf>
    <xf numFmtId="0" fontId="2" fillId="30" borderId="18" xfId="0" applyFont="1" applyFill="1" applyBorder="1" applyAlignment="1">
      <alignment horizontal="right" wrapText="1"/>
    </xf>
    <xf numFmtId="41" fontId="4" fillId="30" borderId="18" xfId="0" applyNumberFormat="1" applyFont="1" applyFill="1" applyBorder="1" applyAlignment="1" applyProtection="1">
      <alignment horizontal="right" vertical="center" wrapText="1"/>
      <protection locked="0"/>
    </xf>
    <xf numFmtId="3" fontId="2" fillId="30" borderId="18" xfId="83" applyNumberFormat="1" applyFont="1" applyFill="1" applyBorder="1" applyAlignment="1" applyProtection="1">
      <alignment horizontal="right" vertical="center" wrapText="1"/>
    </xf>
    <xf numFmtId="41" fontId="2" fillId="30" borderId="18" xfId="0" applyNumberFormat="1" applyFont="1" applyFill="1" applyBorder="1" applyAlignment="1">
      <alignment horizontal="right" wrapText="1"/>
    </xf>
    <xf numFmtId="3" fontId="2" fillId="33" borderId="18" xfId="83" applyNumberFormat="1" applyFont="1" applyFill="1" applyBorder="1" applyAlignment="1" applyProtection="1">
      <alignment horizontal="right" vertical="center"/>
    </xf>
    <xf numFmtId="3" fontId="2" fillId="30" borderId="24" xfId="91" applyNumberFormat="1" applyFont="1" applyFill="1" applyBorder="1" applyAlignment="1">
      <alignment horizontal="right"/>
    </xf>
    <xf numFmtId="3" fontId="2" fillId="31" borderId="18" xfId="83" applyNumberFormat="1" applyFont="1" applyFill="1" applyBorder="1" applyAlignment="1" applyProtection="1">
      <alignment horizontal="right" vertical="center"/>
    </xf>
    <xf numFmtId="3" fontId="5" fillId="29" borderId="18" xfId="0" applyNumberFormat="1" applyFont="1" applyFill="1" applyBorder="1" applyAlignment="1" applyProtection="1">
      <alignment horizontal="right" vertical="center"/>
    </xf>
    <xf numFmtId="3" fontId="5" fillId="29" borderId="18" xfId="0" applyNumberFormat="1" applyFont="1" applyFill="1" applyBorder="1" applyAlignment="1" applyProtection="1">
      <alignment horizontal="right" vertical="center"/>
      <protection locked="0"/>
    </xf>
    <xf numFmtId="0" fontId="2" fillId="29" borderId="18" xfId="0" applyFont="1" applyFill="1" applyBorder="1" applyAlignment="1">
      <alignment horizontal="right"/>
    </xf>
    <xf numFmtId="41" fontId="2" fillId="30" borderId="18" xfId="83" applyNumberFormat="1" applyFont="1" applyFill="1" applyBorder="1" applyAlignment="1" applyProtection="1">
      <alignment horizontal="right" vertical="center"/>
    </xf>
    <xf numFmtId="0" fontId="2" fillId="34" borderId="20" xfId="0" applyFont="1" applyFill="1" applyBorder="1" applyAlignment="1">
      <alignment horizontal="right" vertical="center"/>
    </xf>
    <xf numFmtId="1" fontId="5" fillId="29" borderId="18" xfId="0" applyNumberFormat="1" applyFont="1" applyFill="1" applyBorder="1" applyAlignment="1">
      <alignment horizontal="right"/>
    </xf>
    <xf numFmtId="3" fontId="5" fillId="29" borderId="18" xfId="0" applyNumberFormat="1" applyFont="1" applyFill="1" applyBorder="1" applyAlignment="1">
      <alignment horizontal="right" vertical="center"/>
    </xf>
    <xf numFmtId="0" fontId="2" fillId="30" borderId="18" xfId="0" applyFont="1" applyFill="1" applyBorder="1" applyAlignment="1">
      <alignment horizontal="right"/>
    </xf>
    <xf numFmtId="0" fontId="2" fillId="32" borderId="18" xfId="0" applyFont="1" applyFill="1" applyBorder="1" applyAlignment="1">
      <alignment horizontal="right"/>
    </xf>
    <xf numFmtId="41" fontId="5" fillId="29" borderId="18" xfId="0" applyNumberFormat="1" applyFont="1" applyFill="1" applyBorder="1" applyAlignment="1" applyProtection="1">
      <alignment horizontal="right" vertical="center"/>
    </xf>
    <xf numFmtId="3" fontId="55" fillId="33" borderId="19" xfId="83" applyNumberFormat="1" applyFont="1" applyFill="1" applyBorder="1" applyAlignment="1">
      <alignment horizontal="right" vertical="center"/>
    </xf>
    <xf numFmtId="0" fontId="2" fillId="30" borderId="24" xfId="0" applyFont="1" applyFill="1" applyBorder="1" applyAlignment="1">
      <alignment horizontal="right"/>
    </xf>
    <xf numFmtId="3" fontId="55" fillId="33" borderId="18" xfId="83" applyNumberFormat="1" applyFont="1" applyFill="1" applyBorder="1" applyAlignment="1">
      <alignment horizontal="right" vertical="center"/>
    </xf>
    <xf numFmtId="0" fontId="2" fillId="34" borderId="28" xfId="0" applyFont="1" applyFill="1" applyBorder="1" applyAlignment="1">
      <alignment horizontal="right"/>
    </xf>
    <xf numFmtId="0" fontId="2" fillId="30" borderId="27" xfId="0" applyFont="1" applyFill="1" applyBorder="1" applyAlignment="1">
      <alignment horizontal="right"/>
    </xf>
    <xf numFmtId="0" fontId="2" fillId="34" borderId="20" xfId="0" applyFont="1" applyFill="1" applyBorder="1" applyAlignment="1">
      <alignment horizontal="right"/>
    </xf>
    <xf numFmtId="3" fontId="2" fillId="30" borderId="27" xfId="0" applyNumberFormat="1" applyFont="1" applyFill="1" applyBorder="1" applyAlignment="1" applyProtection="1">
      <alignment horizontal="right" vertical="center"/>
    </xf>
    <xf numFmtId="0" fontId="2" fillId="33" borderId="18" xfId="0" applyFont="1" applyFill="1" applyBorder="1" applyAlignment="1">
      <alignment horizontal="right"/>
    </xf>
    <xf numFmtId="0" fontId="2" fillId="34" borderId="28" xfId="0" applyFont="1" applyFill="1" applyBorder="1" applyAlignment="1">
      <alignment horizontal="right" vertical="center"/>
    </xf>
    <xf numFmtId="0" fontId="2" fillId="30" borderId="24" xfId="0" applyFont="1" applyFill="1" applyBorder="1" applyAlignment="1">
      <alignment horizontal="right" vertical="center"/>
    </xf>
    <xf numFmtId="41" fontId="2" fillId="30" borderId="24" xfId="83" applyNumberFormat="1" applyFont="1" applyFill="1" applyBorder="1" applyAlignment="1" applyProtection="1">
      <alignment horizontal="right" vertical="top" wrapText="1"/>
    </xf>
    <xf numFmtId="3" fontId="55" fillId="30" borderId="18" xfId="83" applyNumberFormat="1" applyFont="1" applyFill="1" applyBorder="1" applyAlignment="1">
      <alignment vertical="center"/>
    </xf>
    <xf numFmtId="3" fontId="2" fillId="30" borderId="18" xfId="0" applyNumberFormat="1" applyFont="1" applyFill="1" applyBorder="1" applyAlignment="1">
      <alignment horizontal="right" wrapText="1"/>
    </xf>
    <xf numFmtId="41" fontId="5" fillId="30" borderId="18" xfId="0" applyNumberFormat="1" applyFont="1" applyFill="1" applyBorder="1" applyAlignment="1" applyProtection="1">
      <alignment horizontal="right" vertical="center" wrapText="1"/>
      <protection locked="0"/>
    </xf>
    <xf numFmtId="0" fontId="2" fillId="33" borderId="18" xfId="0" applyFont="1" applyFill="1" applyBorder="1" applyAlignment="1">
      <alignment horizontal="right" vertical="center"/>
    </xf>
    <xf numFmtId="41" fontId="74" fillId="0" borderId="18" xfId="0" applyNumberFormat="1" applyFont="1" applyBorder="1" applyAlignment="1">
      <alignment horizontal="right" shrinkToFit="1"/>
    </xf>
    <xf numFmtId="41" fontId="74" fillId="0" borderId="18" xfId="0" applyNumberFormat="1" applyFont="1" applyBorder="1" applyAlignment="1">
      <alignment horizontal="right"/>
    </xf>
    <xf numFmtId="41" fontId="74" fillId="30" borderId="18" xfId="0" applyNumberFormat="1" applyFont="1" applyFill="1" applyBorder="1" applyAlignment="1" applyProtection="1">
      <alignment horizontal="center" vertical="center"/>
    </xf>
    <xf numFmtId="41" fontId="74" fillId="0" borderId="18" xfId="0" applyNumberFormat="1" applyFont="1" applyFill="1" applyBorder="1" applyAlignment="1">
      <alignment horizontal="right"/>
    </xf>
    <xf numFmtId="41" fontId="88" fillId="30" borderId="18" xfId="83" applyNumberFormat="1" applyFont="1" applyFill="1" applyBorder="1" applyAlignment="1">
      <alignment vertical="center" shrinkToFit="1"/>
    </xf>
    <xf numFmtId="41" fontId="74" fillId="0" borderId="26" xfId="0" applyNumberFormat="1" applyFont="1" applyBorder="1" applyAlignment="1">
      <alignment horizontal="right" shrinkToFit="1"/>
    </xf>
    <xf numFmtId="41" fontId="74" fillId="0" borderId="18" xfId="0" applyNumberFormat="1" applyFont="1" applyFill="1" applyBorder="1" applyAlignment="1">
      <alignment horizontal="right" shrinkToFit="1"/>
    </xf>
    <xf numFmtId="41" fontId="74" fillId="0" borderId="18" xfId="83" applyNumberFormat="1" applyFont="1" applyFill="1" applyBorder="1" applyAlignment="1" applyProtection="1">
      <alignment horizontal="right" vertical="center"/>
    </xf>
    <xf numFmtId="41" fontId="88" fillId="0" borderId="26" xfId="91" applyNumberFormat="1" applyFont="1" applyFill="1" applyBorder="1" applyAlignment="1">
      <alignment horizontal="right" shrinkToFit="1"/>
    </xf>
    <xf numFmtId="41" fontId="88" fillId="0" borderId="18" xfId="0" applyNumberFormat="1" applyFont="1" applyBorder="1" applyAlignment="1">
      <alignment horizontal="right" vertical="center" shrinkToFit="1"/>
    </xf>
    <xf numFmtId="41" fontId="74" fillId="0" borderId="18" xfId="0" applyNumberFormat="1" applyFont="1" applyFill="1" applyBorder="1" applyAlignment="1" applyProtection="1">
      <alignment vertical="center" shrinkToFit="1"/>
    </xf>
    <xf numFmtId="41" fontId="74" fillId="0" borderId="18" xfId="0" applyNumberFormat="1" applyFont="1" applyBorder="1" applyAlignment="1">
      <alignment horizontal="right" vertical="center"/>
    </xf>
    <xf numFmtId="41" fontId="74" fillId="33" borderId="18" xfId="0" applyNumberFormat="1" applyFont="1" applyFill="1" applyBorder="1" applyAlignment="1" applyProtection="1">
      <alignment vertical="center" shrinkToFit="1"/>
    </xf>
    <xf numFmtId="41" fontId="74" fillId="0" borderId="25" xfId="83" applyNumberFormat="1" applyFont="1" applyFill="1" applyBorder="1" applyAlignment="1" applyProtection="1">
      <alignment horizontal="right" vertical="center"/>
    </xf>
    <xf numFmtId="3" fontId="71" fillId="32" borderId="18" xfId="0" applyNumberFormat="1" applyFont="1" applyFill="1" applyBorder="1" applyAlignment="1">
      <alignment horizontal="right" vertical="center"/>
    </xf>
    <xf numFmtId="0" fontId="84" fillId="32" borderId="18" xfId="0" applyFont="1" applyFill="1" applyBorder="1" applyAlignment="1">
      <alignment horizontal="right"/>
    </xf>
    <xf numFmtId="189" fontId="2" fillId="0" borderId="18" xfId="0" applyNumberFormat="1" applyFont="1" applyBorder="1" applyAlignment="1">
      <alignment horizontal="right"/>
    </xf>
    <xf numFmtId="41" fontId="83" fillId="30" borderId="24" xfId="83" applyNumberFormat="1" applyFont="1" applyFill="1" applyBorder="1" applyAlignment="1" applyProtection="1">
      <alignment horizontal="right" vertical="top" wrapText="1"/>
    </xf>
    <xf numFmtId="3" fontId="55" fillId="0" borderId="18" xfId="0" applyNumberFormat="1" applyFont="1" applyBorder="1" applyAlignment="1">
      <alignment horizontal="right"/>
    </xf>
    <xf numFmtId="4" fontId="55" fillId="0" borderId="18" xfId="0" applyNumberFormat="1" applyFont="1" applyBorder="1" applyAlignment="1">
      <alignment horizontal="right"/>
    </xf>
    <xf numFmtId="0" fontId="55" fillId="30" borderId="27" xfId="0" applyFont="1" applyFill="1" applyBorder="1" applyAlignment="1">
      <alignment horizontal="right"/>
    </xf>
    <xf numFmtId="0" fontId="55" fillId="31" borderId="18" xfId="0" applyFont="1" applyFill="1" applyBorder="1" applyAlignment="1">
      <alignment horizontal="right"/>
    </xf>
    <xf numFmtId="3" fontId="2" fillId="37" borderId="18" xfId="0" applyNumberFormat="1" applyFont="1" applyFill="1" applyBorder="1" applyAlignment="1">
      <alignment horizontal="right"/>
    </xf>
    <xf numFmtId="41" fontId="2" fillId="35" borderId="18" xfId="83" applyNumberFormat="1" applyFont="1" applyFill="1" applyBorder="1" applyAlignment="1" applyProtection="1">
      <alignment horizontal="right" vertical="center"/>
    </xf>
    <xf numFmtId="3" fontId="2" fillId="35" borderId="18" xfId="91" applyNumberFormat="1" applyFont="1" applyFill="1" applyBorder="1" applyAlignment="1">
      <alignment horizontal="right"/>
    </xf>
    <xf numFmtId="3" fontId="2" fillId="37" borderId="18" xfId="91" applyNumberFormat="1" applyFont="1" applyFill="1" applyBorder="1" applyAlignment="1">
      <alignment horizontal="right"/>
    </xf>
    <xf numFmtId="3" fontId="2" fillId="35" borderId="18" xfId="83" applyNumberFormat="1" applyFont="1" applyFill="1" applyBorder="1" applyAlignment="1" applyProtection="1">
      <alignment horizontal="right" vertical="center"/>
    </xf>
    <xf numFmtId="0" fontId="2" fillId="35" borderId="18" xfId="0" applyFont="1" applyFill="1" applyBorder="1" applyAlignment="1">
      <alignment horizontal="right" vertical="center"/>
    </xf>
    <xf numFmtId="0" fontId="2" fillId="37" borderId="18" xfId="0" applyFont="1" applyFill="1" applyBorder="1" applyAlignment="1">
      <alignment horizontal="right" vertical="center"/>
    </xf>
    <xf numFmtId="3" fontId="2" fillId="0" borderId="18" xfId="83" applyNumberFormat="1" applyFont="1" applyBorder="1" applyAlignment="1">
      <alignment horizontal="right"/>
    </xf>
    <xf numFmtId="41" fontId="84" fillId="30" borderId="24" xfId="83" applyNumberFormat="1" applyFont="1" applyFill="1" applyBorder="1" applyAlignment="1">
      <alignment horizontal="right" vertical="top" wrapText="1"/>
    </xf>
    <xf numFmtId="41" fontId="2" fillId="26" borderId="26" xfId="0" applyNumberFormat="1" applyFont="1" applyFill="1" applyBorder="1" applyAlignment="1">
      <alignment horizontal="right" vertical="center" wrapText="1"/>
    </xf>
    <xf numFmtId="3" fontId="2" fillId="26" borderId="18" xfId="83" applyNumberFormat="1" applyFont="1" applyFill="1" applyBorder="1" applyAlignment="1">
      <alignment horizontal="right" vertical="center" wrapText="1"/>
    </xf>
    <xf numFmtId="3" fontId="2" fillId="30" borderId="18" xfId="83" applyNumberFormat="1" applyFont="1" applyFill="1" applyBorder="1" applyAlignment="1">
      <alignment horizontal="right" vertical="center" wrapText="1"/>
    </xf>
    <xf numFmtId="41" fontId="5" fillId="26" borderId="18" xfId="0" applyNumberFormat="1" applyFont="1" applyFill="1" applyBorder="1" applyAlignment="1">
      <alignment horizontal="right" vertical="center" wrapText="1"/>
    </xf>
    <xf numFmtId="41" fontId="5" fillId="29" borderId="18" xfId="0" applyNumberFormat="1" applyFont="1" applyFill="1" applyBorder="1" applyAlignment="1">
      <alignment horizontal="right" vertical="center"/>
    </xf>
    <xf numFmtId="0" fontId="2" fillId="30" borderId="18" xfId="0" applyFont="1" applyFill="1" applyBorder="1" applyAlignment="1">
      <alignment horizontal="center" vertical="center"/>
    </xf>
    <xf numFmtId="3" fontId="2" fillId="30" borderId="24" xfId="83" applyNumberFormat="1" applyFont="1" applyFill="1" applyBorder="1" applyAlignment="1">
      <alignment horizontal="right" vertical="center"/>
    </xf>
    <xf numFmtId="3" fontId="2" fillId="31" borderId="18" xfId="83" applyNumberFormat="1" applyFont="1" applyFill="1" applyBorder="1" applyAlignment="1">
      <alignment horizontal="right" vertical="center"/>
    </xf>
    <xf numFmtId="41" fontId="2" fillId="30" borderId="18" xfId="83" applyNumberFormat="1" applyFont="1" applyFill="1" applyBorder="1" applyAlignment="1">
      <alignment horizontal="right" vertical="center"/>
    </xf>
    <xf numFmtId="3" fontId="2" fillId="0" borderId="18" xfId="91" applyNumberFormat="1" applyFont="1" applyBorder="1" applyAlignment="1">
      <alignment horizontal="right"/>
    </xf>
    <xf numFmtId="3" fontId="2" fillId="0" borderId="26" xfId="91" applyNumberFormat="1" applyFont="1" applyBorder="1" applyAlignment="1">
      <alignment horizontal="right"/>
    </xf>
    <xf numFmtId="3" fontId="2" fillId="30" borderId="27" xfId="0" applyNumberFormat="1" applyFont="1" applyFill="1" applyBorder="1" applyAlignment="1">
      <alignment horizontal="right" vertical="center"/>
    </xf>
    <xf numFmtId="3" fontId="2" fillId="30" borderId="18" xfId="83" applyNumberFormat="1" applyFont="1" applyFill="1" applyBorder="1" applyAlignment="1">
      <alignment horizontal="right" vertical="center"/>
    </xf>
    <xf numFmtId="2" fontId="3" fillId="30" borderId="24" xfId="83" applyNumberFormat="1" applyFont="1" applyFill="1" applyBorder="1" applyAlignment="1" applyProtection="1">
      <alignment horizontal="right" vertical="top" wrapText="1" shrinkToFit="1"/>
    </xf>
    <xf numFmtId="41" fontId="5" fillId="26" borderId="18" xfId="0" applyNumberFormat="1" applyFont="1" applyFill="1" applyBorder="1" applyAlignment="1" applyProtection="1">
      <alignment horizontal="right" vertical="top" wrapText="1" shrinkToFit="1"/>
    </xf>
    <xf numFmtId="4" fontId="70" fillId="0" borderId="18" xfId="91" applyNumberFormat="1" applyFont="1" applyFill="1" applyBorder="1" applyAlignment="1">
      <alignment horizontal="right"/>
    </xf>
    <xf numFmtId="41" fontId="84" fillId="30" borderId="24" xfId="83" applyNumberFormat="1" applyFont="1" applyFill="1" applyBorder="1" applyAlignment="1" applyProtection="1">
      <alignment horizontal="right" vertical="top" shrinkToFit="1"/>
    </xf>
    <xf numFmtId="3" fontId="2" fillId="30" borderId="18" xfId="0" applyNumberFormat="1" applyFont="1" applyFill="1" applyBorder="1" applyAlignment="1">
      <alignment horizontal="right" shrinkToFit="1"/>
    </xf>
    <xf numFmtId="0" fontId="84" fillId="0" borderId="18" xfId="0" applyFont="1" applyBorder="1" applyAlignment="1">
      <alignment horizontal="right" shrinkToFit="1"/>
    </xf>
    <xf numFmtId="3" fontId="3" fillId="33" borderId="18" xfId="83" applyNumberFormat="1" applyFont="1" applyFill="1" applyBorder="1" applyAlignment="1" applyProtection="1">
      <alignment horizontal="right" vertical="center" shrinkToFit="1"/>
    </xf>
    <xf numFmtId="41" fontId="89" fillId="30" borderId="24" xfId="83" applyNumberFormat="1" applyFont="1" applyFill="1" applyBorder="1" applyAlignment="1" applyProtection="1">
      <alignment horizontal="right" vertical="center" wrapText="1"/>
    </xf>
    <xf numFmtId="41" fontId="89" fillId="30" borderId="18" xfId="0" applyNumberFormat="1" applyFont="1" applyFill="1" applyBorder="1" applyAlignment="1">
      <alignment horizontal="right" vertical="center" wrapText="1"/>
    </xf>
    <xf numFmtId="41" fontId="89" fillId="26" borderId="26" xfId="0" applyNumberFormat="1" applyFont="1" applyFill="1" applyBorder="1" applyAlignment="1" applyProtection="1">
      <alignment horizontal="right" vertical="center" wrapText="1"/>
    </xf>
    <xf numFmtId="41" fontId="89" fillId="29" borderId="18" xfId="0" applyNumberFormat="1" applyFont="1" applyFill="1" applyBorder="1" applyAlignment="1">
      <alignment horizontal="right" vertical="center"/>
    </xf>
    <xf numFmtId="41" fontId="89" fillId="26" borderId="18" xfId="83" applyNumberFormat="1" applyFont="1" applyFill="1" applyBorder="1" applyAlignment="1" applyProtection="1">
      <alignment horizontal="right" vertical="center" wrapText="1"/>
    </xf>
    <xf numFmtId="41" fontId="89" fillId="0" borderId="18" xfId="0" applyNumberFormat="1" applyFont="1" applyBorder="1" applyAlignment="1">
      <alignment horizontal="right" vertical="center"/>
    </xf>
    <xf numFmtId="41" fontId="89" fillId="29" borderId="18" xfId="0" applyNumberFormat="1" applyFont="1" applyFill="1" applyBorder="1" applyAlignment="1">
      <alignment horizontal="right" vertical="center" shrinkToFit="1"/>
    </xf>
    <xf numFmtId="41" fontId="89" fillId="30" borderId="18" xfId="0" applyNumberFormat="1" applyFont="1" applyFill="1" applyBorder="1" applyAlignment="1" applyProtection="1">
      <alignment horizontal="right" vertical="center" wrapText="1"/>
      <protection locked="0"/>
    </xf>
    <xf numFmtId="41" fontId="89" fillId="30" borderId="18" xfId="0" applyNumberFormat="1" applyFont="1" applyFill="1" applyBorder="1" applyAlignment="1">
      <alignment horizontal="right" vertical="center"/>
    </xf>
    <xf numFmtId="41" fontId="89" fillId="33" borderId="18" xfId="83" applyNumberFormat="1" applyFont="1" applyFill="1" applyBorder="1" applyAlignment="1" applyProtection="1">
      <alignment horizontal="right" vertical="center"/>
    </xf>
    <xf numFmtId="41" fontId="89" fillId="30" borderId="18" xfId="83" applyNumberFormat="1" applyFont="1" applyFill="1" applyBorder="1" applyAlignment="1" applyProtection="1">
      <alignment horizontal="right" vertical="center" wrapText="1"/>
    </xf>
    <xf numFmtId="41" fontId="89" fillId="29" borderId="18" xfId="0" applyNumberFormat="1" applyFont="1" applyFill="1" applyBorder="1" applyAlignment="1" applyProtection="1">
      <alignment horizontal="right" vertical="center"/>
    </xf>
    <xf numFmtId="41" fontId="89" fillId="29" borderId="18" xfId="0" applyNumberFormat="1" applyFont="1" applyFill="1" applyBorder="1" applyAlignment="1" applyProtection="1">
      <alignment horizontal="right" vertical="center"/>
      <protection locked="0"/>
    </xf>
    <xf numFmtId="41" fontId="89" fillId="30" borderId="18" xfId="0" applyNumberFormat="1" applyFont="1" applyFill="1" applyBorder="1" applyAlignment="1">
      <alignment horizontal="right" vertical="center" shrinkToFit="1"/>
    </xf>
    <xf numFmtId="0" fontId="90" fillId="0" borderId="0" xfId="0" applyFont="1" applyAlignment="1">
      <alignment vertical="center"/>
    </xf>
    <xf numFmtId="41" fontId="89" fillId="32" borderId="18" xfId="0" applyNumberFormat="1" applyFont="1" applyFill="1" applyBorder="1" applyAlignment="1">
      <alignment horizontal="right" vertical="center"/>
    </xf>
    <xf numFmtId="41" fontId="89" fillId="27" borderId="18" xfId="83" applyNumberFormat="1" applyFont="1" applyFill="1" applyBorder="1" applyAlignment="1" applyProtection="1">
      <alignment horizontal="right" vertical="center"/>
    </xf>
    <xf numFmtId="41" fontId="89" fillId="26" borderId="18" xfId="0" applyNumberFormat="1" applyFont="1" applyFill="1" applyBorder="1" applyAlignment="1" applyProtection="1">
      <alignment horizontal="right" vertical="center" wrapText="1"/>
    </xf>
    <xf numFmtId="41" fontId="89" fillId="30" borderId="18" xfId="0" applyNumberFormat="1" applyFont="1" applyFill="1" applyBorder="1" applyAlignment="1" applyProtection="1">
      <alignment horizontal="center" vertical="center"/>
    </xf>
    <xf numFmtId="41" fontId="89" fillId="0" borderId="18" xfId="0" applyNumberFormat="1" applyFont="1" applyBorder="1" applyAlignment="1">
      <alignment horizontal="right" vertical="center" shrinkToFit="1"/>
    </xf>
    <xf numFmtId="41" fontId="89" fillId="0" borderId="18" xfId="0" applyNumberFormat="1" applyFont="1" applyFill="1" applyBorder="1" applyAlignment="1">
      <alignment horizontal="right" vertical="center"/>
    </xf>
    <xf numFmtId="41" fontId="89" fillId="33" borderId="19" xfId="83" applyNumberFormat="1" applyFont="1" applyFill="1" applyBorder="1" applyAlignment="1">
      <alignment horizontal="right" vertical="center"/>
    </xf>
    <xf numFmtId="41" fontId="89" fillId="30" borderId="24" xfId="0" applyNumberFormat="1" applyFont="1" applyFill="1" applyBorder="1" applyAlignment="1">
      <alignment horizontal="right" vertical="center"/>
    </xf>
    <xf numFmtId="41" fontId="89" fillId="30" borderId="18" xfId="83" applyNumberFormat="1" applyFont="1" applyFill="1" applyBorder="1" applyAlignment="1">
      <alignment vertical="center"/>
    </xf>
    <xf numFmtId="41" fontId="89" fillId="0" borderId="26" xfId="0" applyNumberFormat="1" applyFont="1" applyBorder="1" applyAlignment="1">
      <alignment horizontal="right" vertical="center"/>
    </xf>
    <xf numFmtId="41" fontId="74" fillId="0" borderId="18" xfId="0" applyNumberFormat="1" applyFont="1" applyBorder="1" applyAlignment="1">
      <alignment horizontal="right" vertical="center" shrinkToFit="1"/>
    </xf>
    <xf numFmtId="41" fontId="89" fillId="33" borderId="18" xfId="83" applyNumberFormat="1" applyFont="1" applyFill="1" applyBorder="1" applyAlignment="1">
      <alignment horizontal="right" vertical="center"/>
    </xf>
    <xf numFmtId="41" fontId="89" fillId="0" borderId="18" xfId="0" applyNumberFormat="1" applyFont="1" applyFill="1" applyBorder="1" applyAlignment="1">
      <alignment horizontal="right" vertical="center" shrinkToFit="1"/>
    </xf>
    <xf numFmtId="41" fontId="89" fillId="0" borderId="26" xfId="0" applyNumberFormat="1" applyFont="1" applyBorder="1" applyAlignment="1">
      <alignment horizontal="right" vertical="center" shrinkToFit="1"/>
    </xf>
    <xf numFmtId="41" fontId="89" fillId="34" borderId="28" xfId="0" applyNumberFormat="1" applyFont="1" applyFill="1" applyBorder="1" applyAlignment="1">
      <alignment horizontal="right" vertical="center"/>
    </xf>
    <xf numFmtId="41" fontId="89" fillId="30" borderId="27" xfId="0" applyNumberFormat="1" applyFont="1" applyFill="1" applyBorder="1" applyAlignment="1">
      <alignment horizontal="right" vertical="center"/>
    </xf>
    <xf numFmtId="41" fontId="89" fillId="0" borderId="18" xfId="83" applyNumberFormat="1" applyFont="1" applyFill="1" applyBorder="1" applyAlignment="1" applyProtection="1">
      <alignment horizontal="right" vertical="center"/>
    </xf>
    <xf numFmtId="41" fontId="89" fillId="33" borderId="18" xfId="0" applyNumberFormat="1" applyFont="1" applyFill="1" applyBorder="1" applyAlignment="1">
      <alignment horizontal="right" vertical="center" shrinkToFit="1"/>
    </xf>
    <xf numFmtId="41" fontId="89" fillId="30" borderId="24" xfId="83" applyNumberFormat="1" applyFont="1" applyFill="1" applyBorder="1" applyAlignment="1" applyProtection="1">
      <alignment horizontal="right" vertical="center"/>
    </xf>
    <xf numFmtId="41" fontId="91" fillId="0" borderId="18" xfId="83" applyNumberFormat="1" applyFont="1" applyFill="1" applyBorder="1" applyAlignment="1" applyProtection="1">
      <alignment horizontal="right" vertical="center"/>
    </xf>
    <xf numFmtId="41" fontId="89" fillId="34" borderId="20" xfId="0" applyNumberFormat="1" applyFont="1" applyFill="1" applyBorder="1" applyAlignment="1">
      <alignment horizontal="right" vertical="center"/>
    </xf>
    <xf numFmtId="41" fontId="89" fillId="33" borderId="18" xfId="83" applyNumberFormat="1" applyFont="1" applyFill="1" applyBorder="1" applyAlignment="1" applyProtection="1">
      <alignment horizontal="right" vertical="center" shrinkToFit="1"/>
    </xf>
    <xf numFmtId="41" fontId="89" fillId="30" borderId="18" xfId="83" applyNumberFormat="1" applyFont="1" applyFill="1" applyBorder="1" applyAlignment="1" applyProtection="1">
      <alignment horizontal="right" vertical="center"/>
    </xf>
    <xf numFmtId="41" fontId="89" fillId="31" borderId="18" xfId="83" applyNumberFormat="1" applyFont="1" applyFill="1" applyBorder="1" applyAlignment="1" applyProtection="1">
      <alignment horizontal="right" vertical="center"/>
    </xf>
    <xf numFmtId="41" fontId="89" fillId="30" borderId="24" xfId="91" applyNumberFormat="1" applyFont="1" applyFill="1" applyBorder="1" applyAlignment="1">
      <alignment horizontal="right" vertical="center"/>
    </xf>
    <xf numFmtId="41" fontId="89" fillId="0" borderId="18" xfId="91" applyNumberFormat="1" applyFont="1" applyFill="1" applyBorder="1" applyAlignment="1">
      <alignment horizontal="right" vertical="center"/>
    </xf>
    <xf numFmtId="41" fontId="89" fillId="0" borderId="26" xfId="91" applyNumberFormat="1" applyFont="1" applyFill="1" applyBorder="1" applyAlignment="1">
      <alignment horizontal="right" vertical="center"/>
    </xf>
    <xf numFmtId="41" fontId="89" fillId="30" borderId="27" xfId="0" applyNumberFormat="1" applyFont="1" applyFill="1" applyBorder="1" applyAlignment="1" applyProtection="1">
      <alignment horizontal="right" vertical="center"/>
    </xf>
    <xf numFmtId="41" fontId="89" fillId="33" borderId="18" xfId="0" applyNumberFormat="1" applyFont="1" applyFill="1" applyBorder="1" applyAlignment="1">
      <alignment horizontal="right" vertical="center"/>
    </xf>
    <xf numFmtId="41" fontId="89" fillId="31" borderId="18" xfId="0" applyNumberFormat="1" applyFont="1" applyFill="1" applyBorder="1" applyAlignment="1" applyProtection="1">
      <alignment vertical="center" shrinkToFit="1"/>
    </xf>
    <xf numFmtId="41" fontId="89" fillId="0" borderId="18" xfId="0" applyNumberFormat="1" applyFont="1" applyFill="1" applyBorder="1" applyAlignment="1" applyProtection="1">
      <alignment vertical="center" shrinkToFit="1"/>
    </xf>
    <xf numFmtId="41" fontId="89" fillId="33" borderId="18" xfId="0" applyNumberFormat="1" applyFont="1" applyFill="1" applyBorder="1" applyAlignment="1" applyProtection="1">
      <alignment vertical="center" shrinkToFit="1"/>
    </xf>
    <xf numFmtId="41" fontId="89" fillId="0" borderId="25" xfId="83" applyNumberFormat="1" applyFont="1" applyFill="1" applyBorder="1" applyAlignment="1" applyProtection="1">
      <alignment horizontal="right" vertical="center"/>
    </xf>
    <xf numFmtId="3" fontId="2" fillId="0" borderId="18" xfId="0" quotePrefix="1" applyNumberFormat="1" applyFont="1" applyBorder="1" applyAlignment="1">
      <alignment horizontal="right" vertical="center"/>
    </xf>
    <xf numFmtId="4" fontId="2" fillId="37" borderId="18" xfId="83" applyNumberFormat="1" applyFont="1" applyFill="1" applyBorder="1" applyAlignment="1">
      <alignment horizontal="right"/>
    </xf>
    <xf numFmtId="0" fontId="71" fillId="0" borderId="0" xfId="0" applyFont="1" applyAlignment="1">
      <alignment horizontal="right"/>
    </xf>
    <xf numFmtId="3" fontId="5" fillId="26" borderId="18" xfId="0" applyNumberFormat="1" applyFont="1" applyFill="1" applyBorder="1" applyAlignment="1" applyProtection="1">
      <alignment horizontal="right" vertical="center" wrapText="1"/>
    </xf>
    <xf numFmtId="3" fontId="2" fillId="0" borderId="26" xfId="0" applyNumberFormat="1" applyFont="1" applyFill="1" applyBorder="1" applyAlignment="1">
      <alignment horizontal="right"/>
    </xf>
    <xf numFmtId="3" fontId="2" fillId="0" borderId="25" xfId="0" applyNumberFormat="1" applyFont="1" applyFill="1" applyBorder="1" applyAlignment="1">
      <alignment horizontal="right"/>
    </xf>
    <xf numFmtId="3" fontId="2" fillId="37" borderId="18" xfId="0" applyNumberFormat="1" applyFont="1" applyFill="1" applyBorder="1" applyAlignment="1">
      <alignment horizontal="right" vertical="center"/>
    </xf>
    <xf numFmtId="3" fontId="55" fillId="30" borderId="18" xfId="0" applyNumberFormat="1" applyFont="1" applyFill="1" applyBorder="1" applyAlignment="1">
      <alignment horizontal="right"/>
    </xf>
    <xf numFmtId="41" fontId="89" fillId="30" borderId="24" xfId="83" applyNumberFormat="1" applyFont="1" applyFill="1" applyBorder="1" applyAlignment="1" applyProtection="1">
      <alignment horizontal="right" vertical="center" shrinkToFit="1"/>
    </xf>
    <xf numFmtId="41" fontId="89" fillId="26" borderId="26" xfId="0" applyNumberFormat="1" applyFont="1" applyFill="1" applyBorder="1" applyAlignment="1" applyProtection="1">
      <alignment horizontal="right" vertical="center" shrinkToFit="1"/>
    </xf>
    <xf numFmtId="41" fontId="89" fillId="26" borderId="18" xfId="83" applyNumberFormat="1" applyFont="1" applyFill="1" applyBorder="1" applyAlignment="1" applyProtection="1">
      <alignment horizontal="right" vertical="center" shrinkToFit="1"/>
    </xf>
    <xf numFmtId="41" fontId="89" fillId="30" borderId="18" xfId="0" applyNumberFormat="1" applyFont="1" applyFill="1" applyBorder="1" applyAlignment="1" applyProtection="1">
      <alignment horizontal="right" vertical="center" shrinkToFit="1"/>
      <protection locked="0"/>
    </xf>
    <xf numFmtId="41" fontId="89" fillId="30" borderId="18" xfId="83" applyNumberFormat="1" applyFont="1" applyFill="1" applyBorder="1" applyAlignment="1" applyProtection="1">
      <alignment horizontal="right" vertical="center" shrinkToFit="1"/>
    </xf>
    <xf numFmtId="41" fontId="89" fillId="29" borderId="18" xfId="0" applyNumberFormat="1" applyFont="1" applyFill="1" applyBorder="1" applyAlignment="1" applyProtection="1">
      <alignment horizontal="right" vertical="center" shrinkToFit="1"/>
    </xf>
    <xf numFmtId="41" fontId="89" fillId="29" borderId="18" xfId="0" applyNumberFormat="1" applyFont="1" applyFill="1" applyBorder="1" applyAlignment="1" applyProtection="1">
      <alignment horizontal="right" vertical="center" shrinkToFit="1"/>
      <protection locked="0"/>
    </xf>
    <xf numFmtId="41" fontId="89" fillId="32" borderId="18" xfId="0" applyNumberFormat="1" applyFont="1" applyFill="1" applyBorder="1" applyAlignment="1">
      <alignment horizontal="right" vertical="center" shrinkToFit="1"/>
    </xf>
    <xf numFmtId="41" fontId="89" fillId="27" borderId="18" xfId="83" applyNumberFormat="1" applyFont="1" applyFill="1" applyBorder="1" applyAlignment="1" applyProtection="1">
      <alignment horizontal="right" vertical="center" shrinkToFit="1"/>
    </xf>
    <xf numFmtId="41" fontId="89" fillId="26" borderId="18" xfId="0" applyNumberFormat="1" applyFont="1" applyFill="1" applyBorder="1" applyAlignment="1" applyProtection="1">
      <alignment horizontal="right" vertical="center" shrinkToFit="1"/>
    </xf>
    <xf numFmtId="41" fontId="89" fillId="30" borderId="18" xfId="0" applyNumberFormat="1" applyFont="1" applyFill="1" applyBorder="1" applyAlignment="1" applyProtection="1">
      <alignment horizontal="center" vertical="center" shrinkToFit="1"/>
    </xf>
    <xf numFmtId="41" fontId="89" fillId="33" borderId="19" xfId="83" applyNumberFormat="1" applyFont="1" applyFill="1" applyBorder="1" applyAlignment="1">
      <alignment horizontal="right" vertical="center" shrinkToFit="1"/>
    </xf>
    <xf numFmtId="41" fontId="89" fillId="30" borderId="24" xfId="0" applyNumberFormat="1" applyFont="1" applyFill="1" applyBorder="1" applyAlignment="1">
      <alignment horizontal="right" vertical="center" shrinkToFit="1"/>
    </xf>
    <xf numFmtId="41" fontId="89" fillId="30" borderId="18" xfId="83" applyNumberFormat="1" applyFont="1" applyFill="1" applyBorder="1" applyAlignment="1">
      <alignment vertical="center" shrinkToFit="1"/>
    </xf>
    <xf numFmtId="41" fontId="89" fillId="33" borderId="18" xfId="83" applyNumberFormat="1" applyFont="1" applyFill="1" applyBorder="1" applyAlignment="1">
      <alignment horizontal="right" vertical="center" shrinkToFit="1"/>
    </xf>
    <xf numFmtId="41" fontId="89" fillId="34" borderId="28" xfId="0" applyNumberFormat="1" applyFont="1" applyFill="1" applyBorder="1" applyAlignment="1">
      <alignment horizontal="right" vertical="center" shrinkToFit="1"/>
    </xf>
    <xf numFmtId="41" fontId="89" fillId="30" borderId="27" xfId="0" applyNumberFormat="1" applyFont="1" applyFill="1" applyBorder="1" applyAlignment="1">
      <alignment horizontal="right" vertical="center" shrinkToFit="1"/>
    </xf>
    <xf numFmtId="41" fontId="89" fillId="0" borderId="18" xfId="83" applyNumberFormat="1" applyFont="1" applyFill="1" applyBorder="1" applyAlignment="1" applyProtection="1">
      <alignment horizontal="right" vertical="center" shrinkToFit="1"/>
    </xf>
    <xf numFmtId="41" fontId="89" fillId="0" borderId="25" xfId="0" applyNumberFormat="1" applyFont="1" applyBorder="1" applyAlignment="1">
      <alignment horizontal="right" vertical="center" shrinkToFit="1"/>
    </xf>
    <xf numFmtId="41" fontId="91" fillId="0" borderId="18" xfId="83" applyNumberFormat="1" applyFont="1" applyFill="1" applyBorder="1" applyAlignment="1" applyProtection="1">
      <alignment horizontal="right" vertical="center" shrinkToFit="1"/>
    </xf>
    <xf numFmtId="41" fontId="89" fillId="34" borderId="20" xfId="0" applyNumberFormat="1" applyFont="1" applyFill="1" applyBorder="1" applyAlignment="1">
      <alignment horizontal="right" vertical="center" shrinkToFit="1"/>
    </xf>
    <xf numFmtId="41" fontId="89" fillId="31" borderId="18" xfId="83" applyNumberFormat="1" applyFont="1" applyFill="1" applyBorder="1" applyAlignment="1" applyProtection="1">
      <alignment horizontal="right" vertical="center" shrinkToFit="1"/>
    </xf>
    <xf numFmtId="41" fontId="89" fillId="30" borderId="24" xfId="91" applyNumberFormat="1" applyFont="1" applyFill="1" applyBorder="1" applyAlignment="1">
      <alignment horizontal="right" vertical="center" shrinkToFit="1"/>
    </xf>
    <xf numFmtId="41" fontId="89" fillId="0" borderId="18" xfId="91" applyNumberFormat="1" applyFont="1" applyFill="1" applyBorder="1" applyAlignment="1">
      <alignment horizontal="right" vertical="center" shrinkToFit="1"/>
    </xf>
    <xf numFmtId="41" fontId="89" fillId="0" borderId="26" xfId="91" applyNumberFormat="1" applyFont="1" applyFill="1" applyBorder="1" applyAlignment="1">
      <alignment horizontal="right" vertical="center" shrinkToFit="1"/>
    </xf>
    <xf numFmtId="41" fontId="89" fillId="30" borderId="27" xfId="0" applyNumberFormat="1" applyFont="1" applyFill="1" applyBorder="1" applyAlignment="1" applyProtection="1">
      <alignment horizontal="right" vertical="center" shrinkToFit="1"/>
    </xf>
    <xf numFmtId="3" fontId="75" fillId="30" borderId="18" xfId="91" applyNumberFormat="1" applyFont="1" applyFill="1" applyBorder="1" applyAlignment="1">
      <alignment vertical="center"/>
    </xf>
    <xf numFmtId="190" fontId="2" fillId="33" borderId="18" xfId="83" applyNumberFormat="1" applyFont="1" applyFill="1" applyBorder="1" applyAlignment="1" applyProtection="1">
      <alignment horizontal="right" vertical="center"/>
    </xf>
    <xf numFmtId="1" fontId="71" fillId="29" borderId="18" xfId="83" applyNumberFormat="1" applyFont="1" applyFill="1" applyBorder="1" applyAlignment="1" applyProtection="1">
      <alignment horizontal="right" vertical="center"/>
    </xf>
    <xf numFmtId="41" fontId="71" fillId="0" borderId="18" xfId="0" applyNumberFormat="1" applyFont="1" applyBorder="1" applyAlignment="1">
      <alignment horizontal="right" vertical="center"/>
    </xf>
    <xf numFmtId="0" fontId="71" fillId="0" borderId="18" xfId="0" applyNumberFormat="1" applyFont="1" applyBorder="1" applyAlignment="1">
      <alignment horizontal="right" vertical="center"/>
    </xf>
    <xf numFmtId="0" fontId="71" fillId="30" borderId="18" xfId="0" applyNumberFormat="1" applyFont="1" applyFill="1" applyBorder="1" applyAlignment="1">
      <alignment horizontal="right" vertical="center"/>
    </xf>
    <xf numFmtId="0" fontId="71" fillId="0" borderId="0" xfId="0" applyFont="1" applyAlignment="1">
      <alignment horizontal="right" vertical="center"/>
    </xf>
    <xf numFmtId="4" fontId="2" fillId="35" borderId="18" xfId="0" applyNumberFormat="1" applyFont="1" applyFill="1" applyBorder="1" applyAlignment="1">
      <alignment horizontal="right"/>
    </xf>
    <xf numFmtId="3" fontId="3" fillId="35" borderId="18" xfId="83" applyNumberFormat="1" applyFont="1" applyFill="1" applyBorder="1" applyAlignment="1" applyProtection="1">
      <alignment horizontal="right" vertical="center"/>
    </xf>
    <xf numFmtId="3" fontId="5" fillId="29" borderId="18" xfId="83" applyNumberFormat="1" applyFont="1" applyFill="1" applyBorder="1" applyAlignment="1" applyProtection="1">
      <alignment horizontal="right"/>
    </xf>
    <xf numFmtId="0" fontId="2" fillId="0" borderId="18" xfId="0" quotePrefix="1" applyFont="1" applyBorder="1" applyAlignment="1">
      <alignment horizontal="right"/>
    </xf>
    <xf numFmtId="3" fontId="5" fillId="29" borderId="18" xfId="0" quotePrefix="1" applyNumberFormat="1" applyFont="1" applyFill="1" applyBorder="1" applyAlignment="1" applyProtection="1">
      <alignment horizontal="right" vertical="center"/>
    </xf>
    <xf numFmtId="1" fontId="5" fillId="29" borderId="18" xfId="83" applyNumberFormat="1" applyFont="1" applyFill="1" applyBorder="1" applyAlignment="1">
      <alignment horizontal="right"/>
    </xf>
    <xf numFmtId="41" fontId="89" fillId="29" borderId="18" xfId="83" applyNumberFormat="1" applyFont="1" applyFill="1" applyBorder="1" applyAlignment="1" applyProtection="1">
      <alignment horizontal="right" vertical="center" shrinkToFit="1"/>
    </xf>
    <xf numFmtId="41" fontId="74" fillId="0" borderId="18" xfId="0" applyNumberFormat="1" applyFont="1" applyFill="1" applyBorder="1" applyAlignment="1">
      <alignment horizontal="right" vertical="center" shrinkToFit="1"/>
    </xf>
    <xf numFmtId="41" fontId="74" fillId="32" borderId="18" xfId="0" applyNumberFormat="1" applyFont="1" applyFill="1" applyBorder="1" applyAlignment="1">
      <alignment horizontal="right" vertical="center" shrinkToFit="1"/>
    </xf>
    <xf numFmtId="41" fontId="74" fillId="0" borderId="26" xfId="0" applyNumberFormat="1" applyFont="1" applyBorder="1" applyAlignment="1">
      <alignment horizontal="right" vertical="center" shrinkToFit="1"/>
    </xf>
    <xf numFmtId="41" fontId="74" fillId="0" borderId="18" xfId="83" applyNumberFormat="1" applyFont="1" applyFill="1" applyBorder="1" applyAlignment="1" applyProtection="1">
      <alignment horizontal="right" vertical="center" shrinkToFit="1"/>
    </xf>
    <xf numFmtId="41" fontId="74" fillId="0" borderId="18" xfId="91" applyNumberFormat="1" applyFont="1" applyFill="1" applyBorder="1" applyAlignment="1">
      <alignment horizontal="right" vertical="center" shrinkToFit="1"/>
    </xf>
    <xf numFmtId="41" fontId="74" fillId="33" borderId="18" xfId="83" applyNumberFormat="1" applyFont="1" applyFill="1" applyBorder="1" applyAlignment="1" applyProtection="1">
      <alignment horizontal="right" vertical="center" shrinkToFit="1"/>
    </xf>
    <xf numFmtId="41" fontId="74" fillId="0" borderId="26" xfId="91" applyNumberFormat="1" applyFont="1" applyFill="1" applyBorder="1" applyAlignment="1">
      <alignment horizontal="right" vertical="center" shrinkToFit="1"/>
    </xf>
    <xf numFmtId="41" fontId="74" fillId="33" borderId="18" xfId="0" applyNumberFormat="1" applyFont="1" applyFill="1" applyBorder="1" applyAlignment="1">
      <alignment horizontal="right" vertical="center" shrinkToFit="1"/>
    </xf>
    <xf numFmtId="41" fontId="74" fillId="31" borderId="18" xfId="0" applyNumberFormat="1" applyFont="1" applyFill="1" applyBorder="1" applyAlignment="1" applyProtection="1">
      <alignment vertical="center" shrinkToFit="1"/>
    </xf>
    <xf numFmtId="41" fontId="74" fillId="0" borderId="25" xfId="0" applyNumberFormat="1" applyFont="1" applyBorder="1" applyAlignment="1">
      <alignment horizontal="right" vertical="center" shrinkToFit="1"/>
    </xf>
    <xf numFmtId="41" fontId="92" fillId="0" borderId="0" xfId="0" applyNumberFormat="1" applyFont="1" applyAlignment="1">
      <alignment horizontal="right" shrinkToFit="1"/>
    </xf>
    <xf numFmtId="0" fontId="55" fillId="30" borderId="18" xfId="0" applyFont="1" applyFill="1" applyBorder="1" applyAlignment="1" applyProtection="1">
      <alignment vertical="center"/>
    </xf>
    <xf numFmtId="41" fontId="70" fillId="30" borderId="24" xfId="83" applyNumberFormat="1" applyFont="1" applyFill="1" applyBorder="1" applyAlignment="1" applyProtection="1">
      <alignment horizontal="right" vertical="center" wrapText="1"/>
    </xf>
    <xf numFmtId="0" fontId="70" fillId="30" borderId="18" xfId="0" applyFont="1" applyFill="1" applyBorder="1" applyAlignment="1">
      <alignment horizontal="right" vertical="center" wrapText="1"/>
    </xf>
    <xf numFmtId="1" fontId="70" fillId="29" borderId="18" xfId="83" applyNumberFormat="1" applyFont="1" applyFill="1" applyBorder="1" applyAlignment="1" applyProtection="1">
      <alignment horizontal="right" vertical="center"/>
    </xf>
    <xf numFmtId="3" fontId="70" fillId="0" borderId="18" xfId="0" applyNumberFormat="1" applyFont="1" applyBorder="1" applyAlignment="1">
      <alignment horizontal="right" vertical="center"/>
    </xf>
    <xf numFmtId="0" fontId="70" fillId="30" borderId="18" xfId="0" applyFont="1" applyFill="1" applyBorder="1" applyAlignment="1">
      <alignment horizontal="right" vertical="center"/>
    </xf>
    <xf numFmtId="41" fontId="70" fillId="30" borderId="18" xfId="0" applyNumberFormat="1" applyFont="1" applyFill="1" applyBorder="1" applyAlignment="1">
      <alignment horizontal="right" vertical="center" wrapText="1"/>
    </xf>
    <xf numFmtId="0" fontId="70" fillId="29" borderId="18" xfId="0" applyFont="1" applyFill="1" applyBorder="1" applyAlignment="1">
      <alignment horizontal="right" vertical="center"/>
    </xf>
    <xf numFmtId="0" fontId="70" fillId="32" borderId="18" xfId="0" applyFont="1" applyFill="1" applyBorder="1" applyAlignment="1">
      <alignment horizontal="right" vertical="center"/>
    </xf>
    <xf numFmtId="4" fontId="70" fillId="0" borderId="18" xfId="0" applyNumberFormat="1" applyFont="1" applyBorder="1" applyAlignment="1">
      <alignment horizontal="right" vertical="center"/>
    </xf>
    <xf numFmtId="0" fontId="70" fillId="0" borderId="18" xfId="0" applyFont="1" applyFill="1" applyBorder="1" applyAlignment="1">
      <alignment horizontal="right" vertical="center"/>
    </xf>
    <xf numFmtId="0" fontId="70" fillId="30" borderId="27" xfId="0" applyFont="1" applyFill="1" applyBorder="1" applyAlignment="1">
      <alignment horizontal="right" vertical="center"/>
    </xf>
    <xf numFmtId="3" fontId="70" fillId="30" borderId="24" xfId="91" applyNumberFormat="1" applyFont="1" applyFill="1" applyBorder="1" applyAlignment="1">
      <alignment horizontal="right" vertical="center"/>
    </xf>
    <xf numFmtId="3" fontId="70" fillId="0" borderId="18" xfId="91" applyNumberFormat="1" applyFont="1" applyFill="1" applyBorder="1" applyAlignment="1">
      <alignment horizontal="right" vertical="center"/>
    </xf>
    <xf numFmtId="3" fontId="70" fillId="0" borderId="26" xfId="91" applyNumberFormat="1" applyFont="1" applyFill="1" applyBorder="1" applyAlignment="1">
      <alignment horizontal="right" vertical="center"/>
    </xf>
    <xf numFmtId="41" fontId="84" fillId="30" borderId="24" xfId="83" applyNumberFormat="1" applyFont="1" applyFill="1" applyBorder="1" applyAlignment="1" applyProtection="1">
      <alignment horizontal="right" vertical="top" wrapText="1" shrinkToFit="1"/>
    </xf>
    <xf numFmtId="0" fontId="84" fillId="30" borderId="18" xfId="0" applyFont="1" applyFill="1" applyBorder="1" applyAlignment="1">
      <alignment horizontal="right" wrapText="1" shrinkToFit="1"/>
    </xf>
    <xf numFmtId="41" fontId="84" fillId="26" borderId="26" xfId="0" applyNumberFormat="1" applyFont="1" applyFill="1" applyBorder="1" applyAlignment="1" applyProtection="1">
      <alignment horizontal="right" vertical="center" wrapText="1" shrinkToFit="1"/>
    </xf>
    <xf numFmtId="190" fontId="3" fillId="26" borderId="18" xfId="83" applyNumberFormat="1" applyFont="1" applyFill="1" applyBorder="1" applyAlignment="1" applyProtection="1">
      <alignment horizontal="right" vertical="center" wrapText="1"/>
    </xf>
    <xf numFmtId="4" fontId="55" fillId="30" borderId="18" xfId="83" applyNumberFormat="1" applyFont="1" applyFill="1" applyBorder="1" applyAlignment="1">
      <alignment vertical="center"/>
    </xf>
    <xf numFmtId="41" fontId="93" fillId="30" borderId="24" xfId="83" applyNumberFormat="1" applyFont="1" applyFill="1" applyBorder="1" applyAlignment="1" applyProtection="1">
      <alignment horizontal="right" vertical="center" shrinkToFit="1"/>
    </xf>
    <xf numFmtId="41" fontId="93" fillId="30" borderId="18" xfId="0" applyNumberFormat="1" applyFont="1" applyFill="1" applyBorder="1" applyAlignment="1">
      <alignment horizontal="right" vertical="center" shrinkToFit="1"/>
    </xf>
    <xf numFmtId="41" fontId="93" fillId="26" borderId="26" xfId="0" applyNumberFormat="1" applyFont="1" applyFill="1" applyBorder="1" applyAlignment="1" applyProtection="1">
      <alignment horizontal="right" vertical="center" shrinkToFit="1"/>
    </xf>
    <xf numFmtId="41" fontId="93" fillId="29" borderId="18" xfId="83" applyNumberFormat="1" applyFont="1" applyFill="1" applyBorder="1" applyAlignment="1" applyProtection="1">
      <alignment horizontal="right" vertical="center" shrinkToFit="1"/>
    </xf>
    <xf numFmtId="41" fontId="93" fillId="26" borderId="18" xfId="83" applyNumberFormat="1" applyFont="1" applyFill="1" applyBorder="1" applyAlignment="1" applyProtection="1">
      <alignment horizontal="right" vertical="center" shrinkToFit="1"/>
    </xf>
    <xf numFmtId="41" fontId="93" fillId="29" borderId="18" xfId="0" applyNumberFormat="1" applyFont="1" applyFill="1" applyBorder="1" applyAlignment="1">
      <alignment horizontal="right" vertical="center" shrinkToFit="1"/>
    </xf>
    <xf numFmtId="41" fontId="93" fillId="30" borderId="18" xfId="0" applyNumberFormat="1" applyFont="1" applyFill="1" applyBorder="1" applyAlignment="1" applyProtection="1">
      <alignment horizontal="right" vertical="center" shrinkToFit="1"/>
      <protection locked="0"/>
    </xf>
    <xf numFmtId="41" fontId="93" fillId="0" borderId="18" xfId="0" applyNumberFormat="1" applyFont="1" applyBorder="1" applyAlignment="1">
      <alignment horizontal="right" vertical="center" shrinkToFit="1"/>
    </xf>
    <xf numFmtId="41" fontId="93" fillId="33" borderId="18" xfId="83" applyNumberFormat="1" applyFont="1" applyFill="1" applyBorder="1" applyAlignment="1" applyProtection="1">
      <alignment horizontal="right" vertical="center" shrinkToFit="1"/>
    </xf>
    <xf numFmtId="41" fontId="93" fillId="30" borderId="18" xfId="83" applyNumberFormat="1" applyFont="1" applyFill="1" applyBorder="1" applyAlignment="1" applyProtection="1">
      <alignment horizontal="right" vertical="center" shrinkToFit="1"/>
    </xf>
    <xf numFmtId="41" fontId="93" fillId="29" borderId="18" xfId="0" applyNumberFormat="1" applyFont="1" applyFill="1" applyBorder="1" applyAlignment="1" applyProtection="1">
      <alignment horizontal="right" vertical="center" shrinkToFit="1"/>
    </xf>
    <xf numFmtId="41" fontId="93" fillId="29" borderId="18" xfId="0" applyNumberFormat="1" applyFont="1" applyFill="1" applyBorder="1" applyAlignment="1" applyProtection="1">
      <alignment horizontal="right" vertical="center" shrinkToFit="1"/>
      <protection locked="0"/>
    </xf>
    <xf numFmtId="41" fontId="93" fillId="32" borderId="18" xfId="0" applyNumberFormat="1" applyFont="1" applyFill="1" applyBorder="1" applyAlignment="1">
      <alignment horizontal="right" vertical="center" shrinkToFit="1"/>
    </xf>
    <xf numFmtId="41" fontId="93" fillId="27" borderId="18" xfId="83" applyNumberFormat="1" applyFont="1" applyFill="1" applyBorder="1" applyAlignment="1" applyProtection="1">
      <alignment horizontal="right" vertical="center" shrinkToFit="1"/>
    </xf>
    <xf numFmtId="41" fontId="93" fillId="26" borderId="18" xfId="0" applyNumberFormat="1" applyFont="1" applyFill="1" applyBorder="1" applyAlignment="1" applyProtection="1">
      <alignment horizontal="right" vertical="center" shrinkToFit="1"/>
    </xf>
    <xf numFmtId="41" fontId="93" fillId="30" borderId="18" xfId="0" applyNumberFormat="1" applyFont="1" applyFill="1" applyBorder="1" applyAlignment="1" applyProtection="1">
      <alignment horizontal="center" vertical="center" shrinkToFit="1"/>
    </xf>
    <xf numFmtId="41" fontId="93" fillId="0" borderId="18" xfId="0" applyNumberFormat="1" applyFont="1" applyFill="1" applyBorder="1" applyAlignment="1">
      <alignment horizontal="right" vertical="center" shrinkToFit="1"/>
    </xf>
    <xf numFmtId="41" fontId="93" fillId="33" borderId="19" xfId="83" applyNumberFormat="1" applyFont="1" applyFill="1" applyBorder="1" applyAlignment="1">
      <alignment horizontal="right" vertical="center" shrinkToFit="1"/>
    </xf>
    <xf numFmtId="41" fontId="93" fillId="30" borderId="24" xfId="0" applyNumberFormat="1" applyFont="1" applyFill="1" applyBorder="1" applyAlignment="1">
      <alignment horizontal="right" vertical="center" shrinkToFit="1"/>
    </xf>
    <xf numFmtId="41" fontId="93" fillId="30" borderId="18" xfId="83" applyNumberFormat="1" applyFont="1" applyFill="1" applyBorder="1" applyAlignment="1">
      <alignment vertical="center" shrinkToFit="1"/>
    </xf>
    <xf numFmtId="41" fontId="88" fillId="30" borderId="18" xfId="0" applyNumberFormat="1" applyFont="1" applyFill="1" applyBorder="1" applyAlignment="1">
      <alignment horizontal="right" vertical="center" shrinkToFit="1"/>
    </xf>
    <xf numFmtId="41" fontId="93" fillId="0" borderId="26" xfId="0" applyNumberFormat="1" applyFont="1" applyBorder="1" applyAlignment="1">
      <alignment horizontal="right" vertical="center" shrinkToFit="1"/>
    </xf>
    <xf numFmtId="41" fontId="93" fillId="33" borderId="18" xfId="83" applyNumberFormat="1" applyFont="1" applyFill="1" applyBorder="1" applyAlignment="1">
      <alignment horizontal="right" vertical="center" shrinkToFit="1"/>
    </xf>
    <xf numFmtId="41" fontId="93" fillId="34" borderId="28" xfId="0" applyNumberFormat="1" applyFont="1" applyFill="1" applyBorder="1" applyAlignment="1">
      <alignment horizontal="right" vertical="center" shrinkToFit="1"/>
    </xf>
    <xf numFmtId="41" fontId="93" fillId="30" borderId="27" xfId="0" applyNumberFormat="1" applyFont="1" applyFill="1" applyBorder="1" applyAlignment="1">
      <alignment horizontal="right" vertical="center" shrinkToFit="1"/>
    </xf>
    <xf numFmtId="41" fontId="88" fillId="0" borderId="18" xfId="83" applyNumberFormat="1" applyFont="1" applyFill="1" applyBorder="1" applyAlignment="1" applyProtection="1">
      <alignment horizontal="right" vertical="center" shrinkToFit="1"/>
    </xf>
    <xf numFmtId="41" fontId="93" fillId="33" borderId="18" xfId="0" applyNumberFormat="1" applyFont="1" applyFill="1" applyBorder="1" applyAlignment="1">
      <alignment horizontal="right" vertical="center" shrinkToFit="1"/>
    </xf>
    <xf numFmtId="41" fontId="93" fillId="0" borderId="25" xfId="0" applyNumberFormat="1" applyFont="1" applyBorder="1" applyAlignment="1">
      <alignment horizontal="right" vertical="center" shrinkToFit="1"/>
    </xf>
    <xf numFmtId="41" fontId="93" fillId="34" borderId="20" xfId="0" applyNumberFormat="1" applyFont="1" applyFill="1" applyBorder="1" applyAlignment="1">
      <alignment horizontal="right" vertical="center" shrinkToFit="1"/>
    </xf>
    <xf numFmtId="41" fontId="93" fillId="31" borderId="18" xfId="83" applyNumberFormat="1" applyFont="1" applyFill="1" applyBorder="1" applyAlignment="1" applyProtection="1">
      <alignment horizontal="right" vertical="center" shrinkToFit="1"/>
    </xf>
    <xf numFmtId="41" fontId="93" fillId="30" borderId="24" xfId="91" applyNumberFormat="1" applyFont="1" applyFill="1" applyBorder="1" applyAlignment="1">
      <alignment horizontal="right" vertical="center" shrinkToFit="1"/>
    </xf>
    <xf numFmtId="41" fontId="88" fillId="0" borderId="18" xfId="91" applyNumberFormat="1" applyFont="1" applyFill="1" applyBorder="1" applyAlignment="1">
      <alignment horizontal="right" vertical="center" shrinkToFit="1"/>
    </xf>
    <xf numFmtId="41" fontId="88" fillId="0" borderId="26" xfId="91" applyNumberFormat="1" applyFont="1" applyFill="1" applyBorder="1" applyAlignment="1">
      <alignment horizontal="right" vertical="center" shrinkToFit="1"/>
    </xf>
    <xf numFmtId="41" fontId="93" fillId="30" borderId="27" xfId="0" applyNumberFormat="1" applyFont="1" applyFill="1" applyBorder="1" applyAlignment="1" applyProtection="1">
      <alignment horizontal="right" vertical="center" shrinkToFit="1"/>
    </xf>
    <xf numFmtId="41" fontId="88" fillId="33" borderId="18" xfId="0" applyNumberFormat="1" applyFont="1" applyFill="1" applyBorder="1" applyAlignment="1">
      <alignment horizontal="right" vertical="center" shrinkToFit="1"/>
    </xf>
    <xf numFmtId="41" fontId="88" fillId="0" borderId="25" xfId="0" applyNumberFormat="1" applyFont="1" applyBorder="1" applyAlignment="1">
      <alignment horizontal="right" vertical="center" shrinkToFit="1"/>
    </xf>
    <xf numFmtId="190" fontId="2" fillId="0" borderId="18" xfId="0" applyNumberFormat="1" applyFont="1" applyBorder="1" applyAlignment="1">
      <alignment horizontal="right"/>
    </xf>
    <xf numFmtId="190" fontId="2" fillId="30" borderId="24" xfId="83" applyNumberFormat="1" applyFont="1" applyFill="1" applyBorder="1" applyAlignment="1" applyProtection="1">
      <alignment horizontal="right" vertical="top" wrapText="1"/>
    </xf>
    <xf numFmtId="190" fontId="2" fillId="26" borderId="26" xfId="0" applyNumberFormat="1" applyFont="1" applyFill="1" applyBorder="1" applyAlignment="1" applyProtection="1">
      <alignment horizontal="right" vertical="center" wrapText="1"/>
    </xf>
    <xf numFmtId="191" fontId="3" fillId="30" borderId="24" xfId="83" applyNumberFormat="1" applyFont="1" applyFill="1" applyBorder="1" applyAlignment="1" applyProtection="1">
      <alignment horizontal="right" vertical="top" wrapText="1"/>
    </xf>
    <xf numFmtId="190" fontId="3" fillId="26" borderId="18" xfId="83" applyNumberFormat="1" applyFont="1" applyFill="1" applyBorder="1" applyAlignment="1" applyProtection="1">
      <alignment horizontal="right" vertical="top" wrapText="1"/>
    </xf>
    <xf numFmtId="41" fontId="2" fillId="30" borderId="24" xfId="83" applyNumberFormat="1" applyFont="1" applyFill="1" applyBorder="1" applyAlignment="1" applyProtection="1">
      <alignment horizontal="right" vertical="center" wrapText="1"/>
    </xf>
    <xf numFmtId="0" fontId="2" fillId="29" borderId="18" xfId="0" applyFont="1" applyFill="1" applyBorder="1" applyAlignment="1">
      <alignment horizontal="right" vertical="center"/>
    </xf>
    <xf numFmtId="0" fontId="86" fillId="30" borderId="18" xfId="0" applyFont="1" applyFill="1" applyBorder="1" applyAlignment="1">
      <alignment horizontal="right" vertical="center" wrapText="1"/>
    </xf>
    <xf numFmtId="0" fontId="2" fillId="0" borderId="18" xfId="0" applyFont="1" applyFill="1" applyBorder="1" applyAlignment="1">
      <alignment horizontal="right" vertical="center"/>
    </xf>
    <xf numFmtId="3" fontId="2" fillId="30" borderId="24" xfId="91" applyNumberFormat="1" applyFont="1" applyFill="1" applyBorder="1" applyAlignment="1">
      <alignment horizontal="right" vertical="center"/>
    </xf>
    <xf numFmtId="3" fontId="2" fillId="0" borderId="18" xfId="91" applyNumberFormat="1" applyFont="1" applyFill="1" applyBorder="1" applyAlignment="1">
      <alignment horizontal="right" vertical="center"/>
    </xf>
    <xf numFmtId="3" fontId="2" fillId="0" borderId="26" xfId="91" applyNumberFormat="1" applyFont="1" applyFill="1" applyBorder="1" applyAlignment="1">
      <alignment horizontal="right" vertical="center"/>
    </xf>
    <xf numFmtId="3" fontId="2" fillId="37" borderId="18" xfId="83" applyNumberFormat="1" applyFont="1" applyFill="1" applyBorder="1" applyAlignment="1">
      <alignment horizontal="right"/>
    </xf>
    <xf numFmtId="2" fontId="55" fillId="0" borderId="18" xfId="0" applyNumberFormat="1" applyFont="1" applyBorder="1" applyAlignment="1">
      <alignment horizontal="right"/>
    </xf>
    <xf numFmtId="3" fontId="55" fillId="30" borderId="18" xfId="0" applyNumberFormat="1" applyFont="1" applyFill="1" applyBorder="1" applyAlignment="1">
      <alignment horizontal="right" wrapText="1"/>
    </xf>
    <xf numFmtId="0" fontId="55" fillId="30" borderId="18" xfId="0" applyFont="1" applyFill="1" applyBorder="1" applyAlignment="1" applyProtection="1">
      <alignment horizontal="right" vertical="center"/>
    </xf>
    <xf numFmtId="0" fontId="55" fillId="30" borderId="18" xfId="0" applyFont="1" applyFill="1" applyBorder="1" applyAlignment="1">
      <alignment horizontal="right" vertical="center"/>
    </xf>
    <xf numFmtId="3" fontId="70" fillId="30" borderId="18" xfId="0" applyNumberFormat="1" applyFont="1" applyFill="1" applyBorder="1" applyAlignment="1">
      <alignment horizontal="right"/>
    </xf>
    <xf numFmtId="191" fontId="58" fillId="30" borderId="18" xfId="0" applyNumberFormat="1" applyFont="1" applyFill="1" applyBorder="1" applyAlignment="1" applyProtection="1">
      <alignment vertical="center"/>
    </xf>
    <xf numFmtId="191" fontId="54" fillId="34" borderId="24" xfId="83" applyNumberFormat="1" applyFont="1" applyFill="1" applyBorder="1" applyAlignment="1" applyProtection="1">
      <alignment vertical="center"/>
    </xf>
    <xf numFmtId="190" fontId="54" fillId="26" borderId="18" xfId="83" applyNumberFormat="1" applyFont="1" applyFill="1" applyBorder="1" applyAlignment="1" applyProtection="1">
      <alignment vertical="center"/>
    </xf>
    <xf numFmtId="190" fontId="55" fillId="0" borderId="18" xfId="83" applyNumberFormat="1" applyFont="1" applyFill="1" applyBorder="1" applyAlignment="1" applyProtection="1">
      <alignment vertical="center"/>
    </xf>
    <xf numFmtId="190" fontId="60" fillId="0" borderId="16" xfId="91" applyNumberFormat="1" applyFont="1" applyFill="1" applyBorder="1" applyAlignment="1">
      <alignment vertical="center"/>
    </xf>
    <xf numFmtId="190" fontId="60" fillId="0" borderId="18" xfId="91" applyNumberFormat="1" applyFont="1" applyFill="1" applyBorder="1" applyAlignment="1">
      <alignment vertical="center"/>
    </xf>
    <xf numFmtId="4" fontId="70" fillId="27" borderId="18" xfId="83" applyNumberFormat="1" applyFont="1" applyFill="1" applyBorder="1" applyAlignment="1" applyProtection="1">
      <alignment horizontal="right" vertical="center"/>
    </xf>
    <xf numFmtId="2" fontId="70" fillId="0" borderId="18" xfId="0" applyNumberFormat="1" applyFont="1" applyBorder="1" applyAlignment="1">
      <alignment horizontal="right"/>
    </xf>
    <xf numFmtId="41" fontId="76" fillId="30" borderId="24" xfId="83" applyNumberFormat="1" applyFont="1" applyFill="1" applyBorder="1" applyAlignment="1" applyProtection="1">
      <alignment horizontal="right" vertical="top" wrapText="1"/>
    </xf>
    <xf numFmtId="0" fontId="76" fillId="30" borderId="18" xfId="0" applyFont="1" applyFill="1" applyBorder="1" applyAlignment="1">
      <alignment horizontal="right" wrapText="1"/>
    </xf>
    <xf numFmtId="41" fontId="76" fillId="26" borderId="26" xfId="0" applyNumberFormat="1" applyFont="1" applyFill="1" applyBorder="1" applyAlignment="1" applyProtection="1">
      <alignment horizontal="right" vertical="center" wrapText="1"/>
    </xf>
    <xf numFmtId="1" fontId="76" fillId="29" borderId="18" xfId="83" applyNumberFormat="1" applyFont="1" applyFill="1" applyBorder="1" applyAlignment="1" applyProtection="1">
      <alignment horizontal="right"/>
    </xf>
    <xf numFmtId="3" fontId="76" fillId="26" borderId="18" xfId="83" applyNumberFormat="1" applyFont="1" applyFill="1" applyBorder="1" applyAlignment="1" applyProtection="1">
      <alignment horizontal="right" vertical="center" wrapText="1"/>
    </xf>
    <xf numFmtId="0" fontId="76" fillId="0" borderId="18" xfId="0" applyFont="1" applyBorder="1" applyAlignment="1">
      <alignment horizontal="right"/>
    </xf>
    <xf numFmtId="3" fontId="76" fillId="29" borderId="18" xfId="0" applyNumberFormat="1" applyFont="1" applyFill="1" applyBorder="1" applyAlignment="1">
      <alignment horizontal="right" vertical="center"/>
    </xf>
    <xf numFmtId="41" fontId="76" fillId="30" borderId="18" xfId="0" applyNumberFormat="1" applyFont="1" applyFill="1" applyBorder="1" applyAlignment="1" applyProtection="1">
      <alignment horizontal="right" vertical="center" wrapText="1"/>
      <protection locked="0"/>
    </xf>
    <xf numFmtId="0" fontId="76" fillId="30" borderId="18" xfId="0" applyFont="1" applyFill="1" applyBorder="1" applyAlignment="1">
      <alignment horizontal="right"/>
    </xf>
    <xf numFmtId="3" fontId="76" fillId="33" borderId="18" xfId="83" applyNumberFormat="1" applyFont="1" applyFill="1" applyBorder="1" applyAlignment="1" applyProtection="1">
      <alignment horizontal="right" vertical="center"/>
    </xf>
    <xf numFmtId="3" fontId="76" fillId="30" borderId="18" xfId="83" applyNumberFormat="1" applyFont="1" applyFill="1" applyBorder="1" applyAlignment="1" applyProtection="1">
      <alignment horizontal="right" vertical="center" wrapText="1"/>
    </xf>
    <xf numFmtId="41" fontId="76" fillId="30" borderId="18" xfId="0" applyNumberFormat="1" applyFont="1" applyFill="1" applyBorder="1" applyAlignment="1">
      <alignment horizontal="right" wrapText="1"/>
    </xf>
    <xf numFmtId="3" fontId="76" fillId="29" borderId="18" xfId="0" applyNumberFormat="1" applyFont="1" applyFill="1" applyBorder="1" applyAlignment="1" applyProtection="1">
      <alignment horizontal="right" vertical="center"/>
    </xf>
    <xf numFmtId="3" fontId="76" fillId="29" borderId="18" xfId="0" applyNumberFormat="1" applyFont="1" applyFill="1" applyBorder="1" applyAlignment="1" applyProtection="1">
      <alignment horizontal="right" vertical="center"/>
      <protection locked="0"/>
    </xf>
    <xf numFmtId="0" fontId="76" fillId="29" borderId="18" xfId="0" applyFont="1" applyFill="1" applyBorder="1" applyAlignment="1">
      <alignment horizontal="right"/>
    </xf>
    <xf numFmtId="0" fontId="76" fillId="32" borderId="18" xfId="0" applyFont="1" applyFill="1" applyBorder="1" applyAlignment="1">
      <alignment horizontal="right"/>
    </xf>
    <xf numFmtId="41" fontId="76" fillId="26" borderId="18" xfId="0" applyNumberFormat="1" applyFont="1" applyFill="1" applyBorder="1" applyAlignment="1" applyProtection="1">
      <alignment horizontal="right" vertical="center" wrapText="1"/>
    </xf>
    <xf numFmtId="0" fontId="76" fillId="30" borderId="18" xfId="0" applyFont="1" applyFill="1" applyBorder="1" applyAlignment="1" applyProtection="1">
      <alignment horizontal="center" vertical="center"/>
    </xf>
    <xf numFmtId="0" fontId="76" fillId="0" borderId="18" xfId="0" applyFont="1" applyFill="1" applyBorder="1" applyAlignment="1">
      <alignment horizontal="right"/>
    </xf>
    <xf numFmtId="3" fontId="76" fillId="33" borderId="19" xfId="83" applyNumberFormat="1" applyFont="1" applyFill="1" applyBorder="1" applyAlignment="1">
      <alignment horizontal="right" vertical="center"/>
    </xf>
    <xf numFmtId="0" fontId="76" fillId="0" borderId="26" xfId="0" applyFont="1" applyBorder="1" applyAlignment="1">
      <alignment horizontal="right"/>
    </xf>
    <xf numFmtId="0" fontId="76" fillId="30" borderId="24" xfId="0" applyFont="1" applyFill="1" applyBorder="1" applyAlignment="1">
      <alignment horizontal="right"/>
    </xf>
    <xf numFmtId="3" fontId="76" fillId="30" borderId="18" xfId="83" applyNumberFormat="1" applyFont="1" applyFill="1" applyBorder="1" applyAlignment="1">
      <alignment vertical="center"/>
    </xf>
    <xf numFmtId="3" fontId="76" fillId="33" borderId="18" xfId="83" applyNumberFormat="1" applyFont="1" applyFill="1" applyBorder="1" applyAlignment="1">
      <alignment horizontal="right" vertical="center"/>
    </xf>
    <xf numFmtId="0" fontId="76" fillId="34" borderId="28" xfId="0" applyFont="1" applyFill="1" applyBorder="1" applyAlignment="1">
      <alignment horizontal="right"/>
    </xf>
    <xf numFmtId="0" fontId="76" fillId="30" borderId="27" xfId="0" applyFont="1" applyFill="1" applyBorder="1" applyAlignment="1">
      <alignment horizontal="right"/>
    </xf>
    <xf numFmtId="0" fontId="76" fillId="33" borderId="18" xfId="0" applyFont="1" applyFill="1" applyBorder="1" applyAlignment="1">
      <alignment horizontal="right"/>
    </xf>
    <xf numFmtId="0" fontId="76" fillId="0" borderId="25" xfId="0" applyFont="1" applyBorder="1" applyAlignment="1">
      <alignment horizontal="right"/>
    </xf>
    <xf numFmtId="3" fontId="76" fillId="30" borderId="24" xfId="83" applyNumberFormat="1" applyFont="1" applyFill="1" applyBorder="1" applyAlignment="1" applyProtection="1">
      <alignment horizontal="right" vertical="center"/>
    </xf>
    <xf numFmtId="0" fontId="76" fillId="34" borderId="20" xfId="0" applyFont="1" applyFill="1" applyBorder="1" applyAlignment="1">
      <alignment horizontal="right"/>
    </xf>
    <xf numFmtId="3" fontId="76" fillId="31" borderId="18" xfId="83" applyNumberFormat="1" applyFont="1" applyFill="1" applyBorder="1" applyAlignment="1" applyProtection="1">
      <alignment horizontal="right" vertical="center"/>
    </xf>
    <xf numFmtId="3" fontId="76" fillId="30" borderId="24" xfId="91" applyNumberFormat="1" applyFont="1" applyFill="1" applyBorder="1" applyAlignment="1">
      <alignment horizontal="right"/>
    </xf>
    <xf numFmtId="41" fontId="76" fillId="30" borderId="18" xfId="83" applyNumberFormat="1" applyFont="1" applyFill="1" applyBorder="1" applyAlignment="1" applyProtection="1">
      <alignment horizontal="right" vertical="center"/>
    </xf>
    <xf numFmtId="3" fontId="76" fillId="0" borderId="18" xfId="91" applyNumberFormat="1" applyFont="1" applyFill="1" applyBorder="1" applyAlignment="1">
      <alignment horizontal="right"/>
    </xf>
    <xf numFmtId="3" fontId="76" fillId="0" borderId="26" xfId="91" applyNumberFormat="1" applyFont="1" applyFill="1" applyBorder="1" applyAlignment="1">
      <alignment horizontal="right"/>
    </xf>
    <xf numFmtId="0" fontId="76" fillId="34" borderId="28" xfId="0" applyFont="1" applyFill="1" applyBorder="1" applyAlignment="1">
      <alignment horizontal="right" vertical="center"/>
    </xf>
    <xf numFmtId="3" fontId="76" fillId="30" borderId="27" xfId="0" applyNumberFormat="1" applyFont="1" applyFill="1" applyBorder="1" applyAlignment="1" applyProtection="1">
      <alignment horizontal="right" vertical="center"/>
    </xf>
    <xf numFmtId="3" fontId="76" fillId="30" borderId="18" xfId="83" applyNumberFormat="1" applyFont="1" applyFill="1" applyBorder="1" applyAlignment="1" applyProtection="1">
      <alignment horizontal="right" vertical="center"/>
    </xf>
    <xf numFmtId="0" fontId="76" fillId="34" borderId="20" xfId="0" applyFont="1" applyFill="1" applyBorder="1" applyAlignment="1">
      <alignment horizontal="right" vertical="center"/>
    </xf>
    <xf numFmtId="0" fontId="76" fillId="30" borderId="24" xfId="0" applyFont="1" applyFill="1" applyBorder="1" applyAlignment="1">
      <alignment horizontal="right" vertical="center"/>
    </xf>
    <xf numFmtId="0" fontId="76" fillId="0" borderId="18" xfId="0" applyFont="1" applyBorder="1" applyAlignment="1">
      <alignment horizontal="right" vertical="center"/>
    </xf>
    <xf numFmtId="0" fontId="76" fillId="33" borderId="18" xfId="0" applyFont="1" applyFill="1" applyBorder="1" applyAlignment="1">
      <alignment horizontal="right" vertical="center"/>
    </xf>
    <xf numFmtId="0" fontId="76" fillId="0" borderId="25" xfId="0" applyFont="1" applyBorder="1" applyAlignment="1">
      <alignment horizontal="right" vertical="center"/>
    </xf>
    <xf numFmtId="3" fontId="2" fillId="30" borderId="18" xfId="83" applyNumberFormat="1" applyFont="1" applyFill="1" applyBorder="1" applyAlignment="1" applyProtection="1">
      <alignment horizontal="right" vertical="center"/>
    </xf>
    <xf numFmtId="0" fontId="2" fillId="30" borderId="18" xfId="0" applyFont="1" applyFill="1" applyBorder="1" applyAlignment="1" applyProtection="1">
      <alignment horizontal="center" vertical="center"/>
    </xf>
    <xf numFmtId="3" fontId="2" fillId="30" borderId="24" xfId="83" applyNumberFormat="1" applyFont="1" applyFill="1" applyBorder="1" applyAlignment="1" applyProtection="1">
      <alignment horizontal="right" vertical="center"/>
    </xf>
    <xf numFmtId="0" fontId="2" fillId="30" borderId="18" xfId="0" applyFont="1" applyFill="1" applyBorder="1" applyAlignment="1">
      <alignment horizontal="right" wrapText="1"/>
    </xf>
    <xf numFmtId="3" fontId="2" fillId="30" borderId="18" xfId="83" applyNumberFormat="1" applyFont="1" applyFill="1" applyBorder="1" applyAlignment="1" applyProtection="1">
      <alignment horizontal="right" vertical="center" wrapText="1"/>
    </xf>
    <xf numFmtId="41" fontId="2" fillId="30" borderId="18" xfId="0" applyNumberFormat="1" applyFont="1" applyFill="1" applyBorder="1" applyAlignment="1">
      <alignment horizontal="right" wrapText="1"/>
    </xf>
    <xf numFmtId="41" fontId="5" fillId="30" borderId="18" xfId="0" applyNumberFormat="1" applyFont="1" applyFill="1" applyBorder="1" applyAlignment="1" applyProtection="1">
      <alignment horizontal="right" vertical="center" wrapText="1"/>
    </xf>
    <xf numFmtId="3" fontId="2" fillId="33" borderId="18" xfId="83" applyNumberFormat="1" applyFont="1" applyFill="1" applyBorder="1" applyAlignment="1" applyProtection="1">
      <alignment horizontal="right" vertical="center"/>
    </xf>
    <xf numFmtId="3" fontId="2" fillId="30" borderId="24" xfId="91" applyNumberFormat="1" applyFont="1" applyFill="1" applyBorder="1" applyAlignment="1">
      <alignment horizontal="right"/>
    </xf>
    <xf numFmtId="3" fontId="2" fillId="31" borderId="18" xfId="83" applyNumberFormat="1" applyFont="1" applyFill="1" applyBorder="1" applyAlignment="1" applyProtection="1">
      <alignment horizontal="right" vertical="center"/>
    </xf>
    <xf numFmtId="3" fontId="5" fillId="29" borderId="18" xfId="0" applyNumberFormat="1" applyFont="1" applyFill="1" applyBorder="1" applyAlignment="1" applyProtection="1">
      <alignment horizontal="right" vertical="center"/>
    </xf>
    <xf numFmtId="3" fontId="5" fillId="29" borderId="18" xfId="0" applyNumberFormat="1" applyFont="1" applyFill="1" applyBorder="1" applyAlignment="1" applyProtection="1">
      <alignment horizontal="right" vertical="center"/>
      <protection locked="0"/>
    </xf>
    <xf numFmtId="3" fontId="55" fillId="30" borderId="18" xfId="83" applyNumberFormat="1" applyFont="1" applyFill="1" applyBorder="1" applyAlignment="1">
      <alignment vertical="center"/>
    </xf>
    <xf numFmtId="0" fontId="2" fillId="29" borderId="18" xfId="0" applyFont="1" applyFill="1" applyBorder="1" applyAlignment="1">
      <alignment horizontal="right"/>
    </xf>
    <xf numFmtId="41" fontId="84" fillId="30" borderId="24" xfId="83" applyNumberFormat="1" applyFont="1" applyFill="1" applyBorder="1" applyAlignment="1" applyProtection="1">
      <alignment horizontal="right" vertical="top" wrapText="1"/>
    </xf>
    <xf numFmtId="41" fontId="5" fillId="30" borderId="18" xfId="0" applyNumberFormat="1" applyFont="1" applyFill="1" applyBorder="1" applyAlignment="1" applyProtection="1">
      <alignment horizontal="right" vertical="center" wrapText="1"/>
      <protection locked="0"/>
    </xf>
    <xf numFmtId="41" fontId="2" fillId="30" borderId="18" xfId="83" applyNumberFormat="1" applyFont="1" applyFill="1" applyBorder="1" applyAlignment="1" applyProtection="1">
      <alignment horizontal="right" vertical="center"/>
    </xf>
    <xf numFmtId="0" fontId="2" fillId="34" borderId="20" xfId="0" applyFont="1" applyFill="1" applyBorder="1" applyAlignment="1">
      <alignment horizontal="right" vertical="center"/>
    </xf>
    <xf numFmtId="1" fontId="5" fillId="29" borderId="18" xfId="83" applyNumberFormat="1" applyFont="1" applyFill="1" applyBorder="1" applyAlignment="1" applyProtection="1">
      <alignment horizontal="right"/>
    </xf>
    <xf numFmtId="3" fontId="5" fillId="29" borderId="18" xfId="0" applyNumberFormat="1" applyFont="1" applyFill="1" applyBorder="1" applyAlignment="1">
      <alignment horizontal="right" vertical="center"/>
    </xf>
    <xf numFmtId="0" fontId="2" fillId="30" borderId="18" xfId="0" applyFont="1" applyFill="1" applyBorder="1" applyAlignment="1">
      <alignment horizontal="right"/>
    </xf>
    <xf numFmtId="0" fontId="2" fillId="32" borderId="18" xfId="0" applyFont="1" applyFill="1" applyBorder="1" applyAlignment="1">
      <alignment horizontal="right"/>
    </xf>
    <xf numFmtId="41" fontId="5" fillId="29" borderId="18" xfId="0" applyNumberFormat="1" applyFont="1" applyFill="1" applyBorder="1" applyAlignment="1" applyProtection="1">
      <alignment horizontal="right" vertical="center"/>
    </xf>
    <xf numFmtId="3" fontId="55" fillId="33" borderId="19" xfId="83" applyNumberFormat="1" applyFont="1" applyFill="1" applyBorder="1" applyAlignment="1">
      <alignment horizontal="right" vertical="center"/>
    </xf>
    <xf numFmtId="0" fontId="2" fillId="30" borderId="24" xfId="0" applyFont="1" applyFill="1" applyBorder="1" applyAlignment="1">
      <alignment horizontal="right"/>
    </xf>
    <xf numFmtId="3" fontId="55" fillId="33" borderId="18" xfId="83" applyNumberFormat="1" applyFont="1" applyFill="1" applyBorder="1" applyAlignment="1">
      <alignment horizontal="right" vertical="center"/>
    </xf>
    <xf numFmtId="0" fontId="2" fillId="34" borderId="28" xfId="0" applyFont="1" applyFill="1" applyBorder="1" applyAlignment="1">
      <alignment horizontal="right"/>
    </xf>
    <xf numFmtId="0" fontId="2" fillId="30" borderId="27" xfId="0" applyFont="1" applyFill="1" applyBorder="1" applyAlignment="1">
      <alignment horizontal="right"/>
    </xf>
    <xf numFmtId="0" fontId="2" fillId="34" borderId="20" xfId="0" applyFont="1" applyFill="1" applyBorder="1" applyAlignment="1">
      <alignment horizontal="right"/>
    </xf>
    <xf numFmtId="3" fontId="2" fillId="30" borderId="27" xfId="0" applyNumberFormat="1" applyFont="1" applyFill="1" applyBorder="1" applyAlignment="1" applyProtection="1">
      <alignment horizontal="right" vertical="center"/>
    </xf>
    <xf numFmtId="0" fontId="2" fillId="33" borderId="18" xfId="0" applyFont="1" applyFill="1" applyBorder="1" applyAlignment="1">
      <alignment horizontal="right"/>
    </xf>
    <xf numFmtId="0" fontId="2" fillId="34" borderId="28" xfId="0" applyFont="1" applyFill="1" applyBorder="1" applyAlignment="1">
      <alignment horizontal="right" vertical="center"/>
    </xf>
    <xf numFmtId="0" fontId="2" fillId="33" borderId="18" xfId="0" applyFont="1" applyFill="1" applyBorder="1" applyAlignment="1">
      <alignment horizontal="right" vertical="center"/>
    </xf>
    <xf numFmtId="0" fontId="2" fillId="30" borderId="24" xfId="0" applyFont="1" applyFill="1" applyBorder="1" applyAlignment="1">
      <alignment horizontal="right" vertical="center"/>
    </xf>
    <xf numFmtId="3" fontId="2" fillId="30" borderId="18" xfId="0" applyNumberFormat="1" applyFont="1" applyFill="1" applyBorder="1" applyAlignment="1">
      <alignment horizontal="right" wrapText="1"/>
    </xf>
    <xf numFmtId="3" fontId="2" fillId="30" borderId="18" xfId="83" applyNumberFormat="1" applyFont="1" applyFill="1" applyBorder="1" applyAlignment="1" applyProtection="1">
      <alignment horizontal="right" vertical="center"/>
    </xf>
    <xf numFmtId="0" fontId="2" fillId="30" borderId="18" xfId="0" applyFont="1" applyFill="1" applyBorder="1" applyAlignment="1" applyProtection="1">
      <alignment horizontal="center" vertical="center"/>
    </xf>
    <xf numFmtId="3" fontId="2" fillId="30" borderId="24" xfId="83" applyNumberFormat="1" applyFont="1" applyFill="1" applyBorder="1" applyAlignment="1" applyProtection="1">
      <alignment horizontal="right" vertical="center"/>
    </xf>
    <xf numFmtId="0" fontId="2" fillId="30" borderId="18" xfId="0" applyFont="1" applyFill="1" applyBorder="1" applyAlignment="1">
      <alignment horizontal="right" wrapText="1"/>
    </xf>
    <xf numFmtId="41" fontId="4" fillId="30" borderId="18" xfId="0" applyNumberFormat="1" applyFont="1" applyFill="1" applyBorder="1" applyAlignment="1" applyProtection="1">
      <alignment horizontal="right" vertical="center" wrapText="1"/>
      <protection locked="0"/>
    </xf>
    <xf numFmtId="3" fontId="2" fillId="30" borderId="18" xfId="83" applyNumberFormat="1" applyFont="1" applyFill="1" applyBorder="1" applyAlignment="1" applyProtection="1">
      <alignment horizontal="right" vertical="center" wrapText="1"/>
    </xf>
    <xf numFmtId="41" fontId="2" fillId="30" borderId="18" xfId="0" applyNumberFormat="1" applyFont="1" applyFill="1" applyBorder="1" applyAlignment="1">
      <alignment horizontal="right" wrapText="1"/>
    </xf>
    <xf numFmtId="3" fontId="2" fillId="33" borderId="18" xfId="83" applyNumberFormat="1" applyFont="1" applyFill="1" applyBorder="1" applyAlignment="1" applyProtection="1">
      <alignment horizontal="right" vertical="center"/>
    </xf>
    <xf numFmtId="3" fontId="2" fillId="30" borderId="24" xfId="91" applyNumberFormat="1" applyFont="1" applyFill="1" applyBorder="1" applyAlignment="1">
      <alignment horizontal="right"/>
    </xf>
    <xf numFmtId="3" fontId="2" fillId="31" borderId="18" xfId="83" applyNumberFormat="1" applyFont="1" applyFill="1" applyBorder="1" applyAlignment="1" applyProtection="1">
      <alignment horizontal="right" vertical="center"/>
    </xf>
    <xf numFmtId="3" fontId="5" fillId="29" borderId="18" xfId="0" applyNumberFormat="1" applyFont="1" applyFill="1" applyBorder="1" applyAlignment="1" applyProtection="1">
      <alignment horizontal="right" vertical="center"/>
    </xf>
    <xf numFmtId="3" fontId="5" fillId="29" borderId="18" xfId="0" applyNumberFormat="1" applyFont="1" applyFill="1" applyBorder="1" applyAlignment="1" applyProtection="1">
      <alignment horizontal="right" vertical="center"/>
      <protection locked="0"/>
    </xf>
    <xf numFmtId="0" fontId="2" fillId="29" borderId="18" xfId="0" applyFont="1" applyFill="1" applyBorder="1" applyAlignment="1">
      <alignment horizontal="right"/>
    </xf>
    <xf numFmtId="41" fontId="5" fillId="30" borderId="18" xfId="0" applyNumberFormat="1" applyFont="1" applyFill="1" applyBorder="1" applyAlignment="1" applyProtection="1">
      <alignment horizontal="right" vertical="center" wrapText="1"/>
      <protection locked="0"/>
    </xf>
    <xf numFmtId="41" fontId="2" fillId="30" borderId="18" xfId="83" applyNumberFormat="1" applyFont="1" applyFill="1" applyBorder="1" applyAlignment="1" applyProtection="1">
      <alignment horizontal="right" vertical="center"/>
    </xf>
    <xf numFmtId="0" fontId="2" fillId="34" borderId="20" xfId="0" applyFont="1" applyFill="1" applyBorder="1" applyAlignment="1">
      <alignment horizontal="right" vertical="center"/>
    </xf>
    <xf numFmtId="1" fontId="5" fillId="29" borderId="18" xfId="83" applyNumberFormat="1" applyFont="1" applyFill="1" applyBorder="1" applyAlignment="1" applyProtection="1">
      <alignment horizontal="right"/>
    </xf>
    <xf numFmtId="3" fontId="5" fillId="29" borderId="18" xfId="0" applyNumberFormat="1" applyFont="1" applyFill="1" applyBorder="1" applyAlignment="1">
      <alignment horizontal="right" vertical="center"/>
    </xf>
    <xf numFmtId="0" fontId="2" fillId="30" borderId="18" xfId="0" applyFont="1" applyFill="1" applyBorder="1" applyAlignment="1">
      <alignment horizontal="right"/>
    </xf>
    <xf numFmtId="0" fontId="2" fillId="32" borderId="18" xfId="0" applyFont="1" applyFill="1" applyBorder="1" applyAlignment="1">
      <alignment horizontal="right"/>
    </xf>
    <xf numFmtId="3" fontId="55" fillId="33" borderId="19" xfId="83" applyNumberFormat="1" applyFont="1" applyFill="1" applyBorder="1" applyAlignment="1">
      <alignment horizontal="right" vertical="center"/>
    </xf>
    <xf numFmtId="0" fontId="2" fillId="30" borderId="24" xfId="0" applyFont="1" applyFill="1" applyBorder="1" applyAlignment="1">
      <alignment horizontal="right"/>
    </xf>
    <xf numFmtId="3" fontId="55" fillId="33" borderId="18" xfId="83" applyNumberFormat="1" applyFont="1" applyFill="1" applyBorder="1" applyAlignment="1">
      <alignment horizontal="right" vertical="center"/>
    </xf>
    <xf numFmtId="0" fontId="2" fillId="34" borderId="28" xfId="0" applyFont="1" applyFill="1" applyBorder="1" applyAlignment="1">
      <alignment horizontal="right"/>
    </xf>
    <xf numFmtId="0" fontId="2" fillId="30" borderId="27" xfId="0" applyFont="1" applyFill="1" applyBorder="1" applyAlignment="1">
      <alignment horizontal="right"/>
    </xf>
    <xf numFmtId="0" fontId="2" fillId="34" borderId="20" xfId="0" applyFont="1" applyFill="1" applyBorder="1" applyAlignment="1">
      <alignment horizontal="right"/>
    </xf>
    <xf numFmtId="3" fontId="2" fillId="30" borderId="27" xfId="0" applyNumberFormat="1" applyFont="1" applyFill="1" applyBorder="1" applyAlignment="1" applyProtection="1">
      <alignment horizontal="right" vertical="center"/>
    </xf>
    <xf numFmtId="0" fontId="2" fillId="33" borderId="18" xfId="0" applyFont="1" applyFill="1" applyBorder="1" applyAlignment="1">
      <alignment horizontal="right"/>
    </xf>
    <xf numFmtId="0" fontId="2" fillId="34" borderId="28" xfId="0" applyFont="1" applyFill="1" applyBorder="1" applyAlignment="1">
      <alignment horizontal="right" vertical="center"/>
    </xf>
    <xf numFmtId="0" fontId="2" fillId="30" borderId="24" xfId="0" applyFont="1" applyFill="1" applyBorder="1" applyAlignment="1">
      <alignment horizontal="right" vertical="center"/>
    </xf>
    <xf numFmtId="41" fontId="2" fillId="30" borderId="24" xfId="83" applyNumberFormat="1" applyFont="1" applyFill="1" applyBorder="1" applyAlignment="1" applyProtection="1">
      <alignment horizontal="right" vertical="top" wrapText="1"/>
    </xf>
    <xf numFmtId="3" fontId="55" fillId="30" borderId="18" xfId="83" applyNumberFormat="1" applyFont="1" applyFill="1" applyBorder="1" applyAlignment="1">
      <alignment vertical="center"/>
    </xf>
    <xf numFmtId="0" fontId="70" fillId="33" borderId="18" xfId="0" applyFont="1" applyFill="1" applyBorder="1" applyAlignment="1">
      <alignment horizontal="right"/>
    </xf>
    <xf numFmtId="0" fontId="70" fillId="31" borderId="18" xfId="0" applyFont="1" applyFill="1" applyBorder="1" applyAlignment="1">
      <alignment horizontal="right"/>
    </xf>
    <xf numFmtId="0" fontId="70" fillId="33" borderId="18" xfId="0" applyFont="1" applyFill="1" applyBorder="1" applyAlignment="1">
      <alignment horizontal="right" vertical="center"/>
    </xf>
    <xf numFmtId="4" fontId="55" fillId="33" borderId="18" xfId="83" applyNumberFormat="1" applyFont="1" applyFill="1" applyBorder="1" applyAlignment="1">
      <alignment horizontal="right" vertical="center"/>
    </xf>
    <xf numFmtId="3" fontId="55" fillId="30" borderId="24" xfId="83" applyNumberFormat="1" applyFont="1" applyFill="1" applyBorder="1" applyAlignment="1" applyProtection="1">
      <alignment horizontal="right" vertical="top" wrapText="1"/>
    </xf>
    <xf numFmtId="3" fontId="55" fillId="26" borderId="26" xfId="0" applyNumberFormat="1" applyFont="1" applyFill="1" applyBorder="1" applyAlignment="1" applyProtection="1">
      <alignment horizontal="right" vertical="center" wrapText="1"/>
    </xf>
    <xf numFmtId="3" fontId="55" fillId="29" borderId="18" xfId="83" applyNumberFormat="1" applyFont="1" applyFill="1" applyBorder="1" applyAlignment="1" applyProtection="1">
      <alignment horizontal="right"/>
    </xf>
    <xf numFmtId="3" fontId="55" fillId="30" borderId="18" xfId="0" applyNumberFormat="1" applyFont="1" applyFill="1" applyBorder="1" applyAlignment="1" applyProtection="1">
      <alignment horizontal="right" vertical="center" wrapText="1"/>
      <protection locked="0"/>
    </xf>
    <xf numFmtId="3" fontId="55" fillId="29" borderId="18" xfId="0" applyNumberFormat="1" applyFont="1" applyFill="1" applyBorder="1" applyAlignment="1">
      <alignment horizontal="right"/>
    </xf>
    <xf numFmtId="3" fontId="55" fillId="0" borderId="18" xfId="0" applyNumberFormat="1" applyFont="1" applyFill="1" applyBorder="1" applyAlignment="1">
      <alignment horizontal="right"/>
    </xf>
    <xf numFmtId="3" fontId="55" fillId="32" borderId="18" xfId="0" applyNumberFormat="1" applyFont="1" applyFill="1" applyBorder="1" applyAlignment="1">
      <alignment horizontal="right"/>
    </xf>
    <xf numFmtId="3" fontId="55" fillId="26" borderId="18" xfId="0" applyNumberFormat="1" applyFont="1" applyFill="1" applyBorder="1" applyAlignment="1" applyProtection="1">
      <alignment horizontal="right" vertical="center" wrapText="1"/>
    </xf>
    <xf numFmtId="3" fontId="55" fillId="30" borderId="18" xfId="0" applyNumberFormat="1" applyFont="1" applyFill="1" applyBorder="1" applyAlignment="1" applyProtection="1">
      <alignment horizontal="right" vertical="center"/>
    </xf>
    <xf numFmtId="3" fontId="55" fillId="0" borderId="26" xfId="0" applyNumberFormat="1" applyFont="1" applyBorder="1" applyAlignment="1">
      <alignment horizontal="right"/>
    </xf>
    <xf numFmtId="3" fontId="55" fillId="30" borderId="24" xfId="0" applyNumberFormat="1" applyFont="1" applyFill="1" applyBorder="1" applyAlignment="1">
      <alignment horizontal="right"/>
    </xf>
    <xf numFmtId="3" fontId="55" fillId="34" borderId="28" xfId="0" applyNumberFormat="1" applyFont="1" applyFill="1" applyBorder="1" applyAlignment="1">
      <alignment horizontal="right"/>
    </xf>
    <xf numFmtId="3" fontId="55" fillId="30" borderId="27" xfId="0" applyNumberFormat="1" applyFont="1" applyFill="1" applyBorder="1" applyAlignment="1">
      <alignment horizontal="right"/>
    </xf>
    <xf numFmtId="3" fontId="55" fillId="30" borderId="18" xfId="0" applyNumberFormat="1" applyFont="1" applyFill="1" applyBorder="1" applyAlignment="1">
      <alignment horizontal="right" vertical="center"/>
    </xf>
    <xf numFmtId="3" fontId="55" fillId="33" borderId="18" xfId="0" applyNumberFormat="1" applyFont="1" applyFill="1" applyBorder="1" applyAlignment="1">
      <alignment horizontal="right"/>
    </xf>
    <xf numFmtId="3" fontId="55" fillId="0" borderId="25" xfId="0" applyNumberFormat="1" applyFont="1" applyBorder="1" applyAlignment="1">
      <alignment horizontal="right"/>
    </xf>
    <xf numFmtId="3" fontId="55" fillId="34" borderId="20" xfId="0" applyNumberFormat="1" applyFont="1" applyFill="1" applyBorder="1" applyAlignment="1">
      <alignment horizontal="right"/>
    </xf>
    <xf numFmtId="3" fontId="55" fillId="34" borderId="28" xfId="0" applyNumberFormat="1" applyFont="1" applyFill="1" applyBorder="1" applyAlignment="1">
      <alignment horizontal="right" vertical="center"/>
    </xf>
    <xf numFmtId="3" fontId="55" fillId="34" borderId="20" xfId="0" applyNumberFormat="1" applyFont="1" applyFill="1" applyBorder="1" applyAlignment="1">
      <alignment horizontal="right" vertical="center"/>
    </xf>
    <xf numFmtId="3" fontId="55" fillId="30" borderId="24" xfId="0" applyNumberFormat="1" applyFont="1" applyFill="1" applyBorder="1" applyAlignment="1">
      <alignment horizontal="right" vertical="center"/>
    </xf>
    <xf numFmtId="3" fontId="55" fillId="0" borderId="18" xfId="0" applyNumberFormat="1" applyFont="1" applyBorder="1" applyAlignment="1">
      <alignment horizontal="right" vertical="center"/>
    </xf>
    <xf numFmtId="3" fontId="55" fillId="33" borderId="18" xfId="0" applyNumberFormat="1" applyFont="1" applyFill="1" applyBorder="1" applyAlignment="1">
      <alignment horizontal="right" vertical="center"/>
    </xf>
    <xf numFmtId="3" fontId="55" fillId="0" borderId="26" xfId="0" applyNumberFormat="1" applyFont="1" applyBorder="1" applyAlignment="1">
      <alignment horizontal="right" vertical="center"/>
    </xf>
    <xf numFmtId="3" fontId="55" fillId="0" borderId="25" xfId="0" applyNumberFormat="1" applyFont="1" applyBorder="1" applyAlignment="1">
      <alignment horizontal="right" vertical="center"/>
    </xf>
    <xf numFmtId="4" fontId="2" fillId="37" borderId="18" xfId="91" applyNumberFormat="1" applyFont="1" applyFill="1" applyBorder="1" applyAlignment="1">
      <alignment horizontal="right"/>
    </xf>
    <xf numFmtId="0" fontId="55" fillId="30" borderId="18" xfId="0" applyFont="1" applyFill="1" applyBorder="1" applyAlignment="1" applyProtection="1">
      <alignment horizontal="right"/>
    </xf>
    <xf numFmtId="4" fontId="55" fillId="33" borderId="18" xfId="83" applyNumberFormat="1" applyFont="1" applyFill="1" applyBorder="1" applyAlignment="1">
      <alignment horizontal="right" vertical="center" shrinkToFit="1"/>
    </xf>
    <xf numFmtId="4" fontId="55" fillId="0" borderId="18" xfId="91" applyNumberFormat="1" applyFont="1" applyFill="1" applyBorder="1" applyAlignment="1">
      <alignment horizontal="right"/>
    </xf>
    <xf numFmtId="0" fontId="2" fillId="30" borderId="18" xfId="83" applyFont="1" applyFill="1" applyBorder="1" applyAlignment="1" applyProtection="1">
      <alignment horizontal="right" vertical="top" wrapText="1"/>
    </xf>
    <xf numFmtId="0" fontId="2" fillId="0" borderId="18" xfId="83" applyFont="1" applyFill="1" applyBorder="1" applyAlignment="1" applyProtection="1">
      <alignment horizontal="right" vertical="top" wrapText="1"/>
    </xf>
    <xf numFmtId="0" fontId="2" fillId="29" borderId="18" xfId="83" applyFont="1" applyFill="1" applyBorder="1" applyAlignment="1" applyProtection="1">
      <alignment horizontal="right" vertical="top" wrapText="1"/>
    </xf>
    <xf numFmtId="0" fontId="2" fillId="0" borderId="25" xfId="83" applyFont="1" applyFill="1" applyBorder="1" applyAlignment="1" applyProtection="1">
      <alignment horizontal="right" vertical="top" wrapText="1"/>
    </xf>
    <xf numFmtId="0" fontId="2" fillId="30" borderId="27" xfId="83" applyFont="1" applyFill="1" applyBorder="1" applyAlignment="1" applyProtection="1">
      <alignment horizontal="right" vertical="top" wrapText="1"/>
    </xf>
    <xf numFmtId="0" fontId="2" fillId="30" borderId="25" xfId="83" applyFont="1" applyFill="1" applyBorder="1" applyAlignment="1" applyProtection="1">
      <alignment horizontal="right" vertical="top" wrapText="1"/>
    </xf>
    <xf numFmtId="0" fontId="2" fillId="29" borderId="25" xfId="83" applyFont="1" applyFill="1" applyBorder="1" applyAlignment="1" applyProtection="1">
      <alignment horizontal="right" vertical="top" wrapText="1"/>
    </xf>
    <xf numFmtId="0" fontId="2" fillId="0" borderId="27" xfId="83" applyFont="1" applyFill="1" applyBorder="1" applyAlignment="1" applyProtection="1">
      <alignment horizontal="right" vertical="top" wrapText="1"/>
    </xf>
    <xf numFmtId="41" fontId="88" fillId="29" borderId="18" xfId="83" applyNumberFormat="1" applyFont="1" applyFill="1" applyBorder="1" applyAlignment="1" applyProtection="1">
      <alignment horizontal="right" vertical="center" shrinkToFit="1"/>
    </xf>
    <xf numFmtId="41" fontId="88" fillId="32" borderId="18" xfId="0" applyNumberFormat="1" applyFont="1" applyFill="1" applyBorder="1" applyAlignment="1">
      <alignment horizontal="right" vertical="center" shrinkToFit="1"/>
    </xf>
    <xf numFmtId="41" fontId="88" fillId="26" borderId="18" xfId="0" applyNumberFormat="1" applyFont="1" applyFill="1" applyBorder="1" applyAlignment="1" applyProtection="1">
      <alignment horizontal="right" vertical="center" shrinkToFit="1"/>
    </xf>
    <xf numFmtId="41" fontId="88" fillId="0" borderId="18" xfId="0" applyNumberFormat="1" applyFont="1" applyFill="1" applyBorder="1" applyAlignment="1">
      <alignment horizontal="right" vertical="center" shrinkToFit="1"/>
    </xf>
    <xf numFmtId="41" fontId="88" fillId="0" borderId="26" xfId="0" applyNumberFormat="1" applyFont="1" applyBorder="1" applyAlignment="1">
      <alignment horizontal="right" vertical="center" shrinkToFit="1"/>
    </xf>
    <xf numFmtId="41" fontId="88" fillId="30" borderId="27" xfId="0" applyNumberFormat="1" applyFont="1" applyFill="1" applyBorder="1" applyAlignment="1">
      <alignment horizontal="right" vertical="center" shrinkToFit="1"/>
    </xf>
    <xf numFmtId="41" fontId="88" fillId="30" borderId="24" xfId="91" applyNumberFormat="1" applyFont="1" applyFill="1" applyBorder="1" applyAlignment="1">
      <alignment horizontal="right" vertical="center" shrinkToFit="1"/>
    </xf>
    <xf numFmtId="190" fontId="2" fillId="31" borderId="18" xfId="83" applyNumberFormat="1" applyFont="1" applyFill="1" applyBorder="1" applyAlignment="1">
      <alignment horizontal="right" vertical="center"/>
    </xf>
    <xf numFmtId="4" fontId="70" fillId="0" borderId="18" xfId="83" applyNumberFormat="1" applyFont="1" applyFill="1" applyBorder="1" applyAlignment="1">
      <alignment horizontal="right"/>
    </xf>
    <xf numFmtId="0" fontId="2" fillId="0" borderId="26" xfId="83" applyFont="1" applyFill="1" applyBorder="1" applyAlignment="1" applyProtection="1">
      <alignment horizontal="right" vertical="top" wrapText="1"/>
    </xf>
    <xf numFmtId="2" fontId="2" fillId="0" borderId="18" xfId="83" applyNumberFormat="1" applyFont="1" applyBorder="1" applyAlignment="1">
      <alignment horizontal="right"/>
    </xf>
    <xf numFmtId="3" fontId="68" fillId="30" borderId="24" xfId="83" applyNumberFormat="1" applyFont="1" applyFill="1" applyBorder="1" applyAlignment="1" applyProtection="1">
      <alignment horizontal="right" vertical="top" wrapText="1"/>
    </xf>
    <xf numFmtId="3" fontId="68" fillId="30" borderId="18" xfId="0" applyNumberFormat="1" applyFont="1" applyFill="1" applyBorder="1" applyAlignment="1">
      <alignment horizontal="right" wrapText="1"/>
    </xf>
    <xf numFmtId="3" fontId="68" fillId="26" borderId="26" xfId="0" applyNumberFormat="1" applyFont="1" applyFill="1" applyBorder="1" applyAlignment="1" applyProtection="1">
      <alignment horizontal="right" vertical="center" wrapText="1"/>
    </xf>
    <xf numFmtId="3" fontId="68" fillId="29" borderId="18" xfId="83" applyNumberFormat="1" applyFont="1" applyFill="1" applyBorder="1" applyAlignment="1" applyProtection="1">
      <alignment horizontal="right"/>
    </xf>
    <xf numFmtId="3" fontId="68" fillId="26" borderId="18" xfId="83" applyNumberFormat="1" applyFont="1" applyFill="1" applyBorder="1" applyAlignment="1" applyProtection="1">
      <alignment horizontal="right" vertical="center" wrapText="1"/>
    </xf>
    <xf numFmtId="3" fontId="68" fillId="0" borderId="18" xfId="0" applyNumberFormat="1" applyFont="1" applyBorder="1" applyAlignment="1">
      <alignment horizontal="right"/>
    </xf>
    <xf numFmtId="3" fontId="68" fillId="29" borderId="18" xfId="0" applyNumberFormat="1" applyFont="1" applyFill="1" applyBorder="1" applyAlignment="1">
      <alignment horizontal="right" vertical="center"/>
    </xf>
    <xf numFmtId="3" fontId="68" fillId="30" borderId="18" xfId="0" applyNumberFormat="1" applyFont="1" applyFill="1" applyBorder="1" applyAlignment="1" applyProtection="1">
      <alignment horizontal="right" vertical="center" wrapText="1"/>
      <protection locked="0"/>
    </xf>
    <xf numFmtId="3" fontId="68" fillId="30" borderId="18" xfId="0" applyNumberFormat="1" applyFont="1" applyFill="1" applyBorder="1" applyAlignment="1">
      <alignment horizontal="right"/>
    </xf>
    <xf numFmtId="3" fontId="68" fillId="33" borderId="18" xfId="83" applyNumberFormat="1" applyFont="1" applyFill="1" applyBorder="1" applyAlignment="1" applyProtection="1">
      <alignment horizontal="right" vertical="center"/>
    </xf>
    <xf numFmtId="4" fontId="68" fillId="0" borderId="18" xfId="0" applyNumberFormat="1" applyFont="1" applyBorder="1" applyAlignment="1">
      <alignment horizontal="right"/>
    </xf>
    <xf numFmtId="3" fontId="68" fillId="30" borderId="18" xfId="83" applyNumberFormat="1" applyFont="1" applyFill="1" applyBorder="1" applyAlignment="1" applyProtection="1">
      <alignment horizontal="right" vertical="center" wrapText="1"/>
    </xf>
    <xf numFmtId="3" fontId="68" fillId="29" borderId="18" xfId="0" applyNumberFormat="1" applyFont="1" applyFill="1" applyBorder="1" applyAlignment="1" applyProtection="1">
      <alignment horizontal="right" vertical="center"/>
    </xf>
    <xf numFmtId="3" fontId="68" fillId="29" borderId="18" xfId="0" applyNumberFormat="1" applyFont="1" applyFill="1" applyBorder="1" applyAlignment="1" applyProtection="1">
      <alignment horizontal="right" vertical="center"/>
      <protection locked="0"/>
    </xf>
    <xf numFmtId="3" fontId="68" fillId="29" borderId="18" xfId="0" applyNumberFormat="1" applyFont="1" applyFill="1" applyBorder="1" applyAlignment="1">
      <alignment horizontal="right"/>
    </xf>
    <xf numFmtId="3" fontId="68" fillId="0" borderId="18" xfId="0" applyNumberFormat="1" applyFont="1" applyFill="1" applyBorder="1" applyAlignment="1">
      <alignment horizontal="right"/>
    </xf>
    <xf numFmtId="3" fontId="68" fillId="32" borderId="18" xfId="0" applyNumberFormat="1" applyFont="1" applyFill="1" applyBorder="1" applyAlignment="1">
      <alignment horizontal="right"/>
    </xf>
    <xf numFmtId="3" fontId="68" fillId="26" borderId="18" xfId="0" applyNumberFormat="1" applyFont="1" applyFill="1" applyBorder="1" applyAlignment="1" applyProtection="1">
      <alignment horizontal="right" vertical="center" wrapText="1"/>
    </xf>
    <xf numFmtId="3" fontId="68" fillId="30" borderId="18" xfId="0" applyNumberFormat="1" applyFont="1" applyFill="1" applyBorder="1" applyAlignment="1" applyProtection="1">
      <alignment horizontal="right" vertical="center"/>
    </xf>
    <xf numFmtId="3" fontId="68" fillId="33" borderId="19" xfId="83" applyNumberFormat="1" applyFont="1" applyFill="1" applyBorder="1" applyAlignment="1">
      <alignment horizontal="right" vertical="center"/>
    </xf>
    <xf numFmtId="3" fontId="68" fillId="0" borderId="26" xfId="0" applyNumberFormat="1" applyFont="1" applyBorder="1" applyAlignment="1">
      <alignment horizontal="right"/>
    </xf>
    <xf numFmtId="3" fontId="68" fillId="30" borderId="24" xfId="0" applyNumberFormat="1" applyFont="1" applyFill="1" applyBorder="1" applyAlignment="1">
      <alignment horizontal="right"/>
    </xf>
    <xf numFmtId="3" fontId="68" fillId="30" borderId="18" xfId="83" applyNumberFormat="1" applyFont="1" applyFill="1" applyBorder="1" applyAlignment="1">
      <alignment vertical="center"/>
    </xf>
    <xf numFmtId="3" fontId="68" fillId="33" borderId="18" xfId="83" applyNumberFormat="1" applyFont="1" applyFill="1" applyBorder="1" applyAlignment="1">
      <alignment horizontal="right" vertical="center"/>
    </xf>
    <xf numFmtId="3" fontId="68" fillId="34" borderId="28" xfId="0" applyNumberFormat="1" applyFont="1" applyFill="1" applyBorder="1" applyAlignment="1">
      <alignment horizontal="right"/>
    </xf>
    <xf numFmtId="3" fontId="68" fillId="30" borderId="27" xfId="0" applyNumberFormat="1" applyFont="1" applyFill="1" applyBorder="1" applyAlignment="1">
      <alignment horizontal="right"/>
    </xf>
    <xf numFmtId="3" fontId="68" fillId="30" borderId="18" xfId="0" applyNumberFormat="1" applyFont="1" applyFill="1" applyBorder="1" applyAlignment="1">
      <alignment horizontal="right" vertical="center"/>
    </xf>
    <xf numFmtId="3" fontId="68" fillId="33" borderId="18" xfId="0" applyNumberFormat="1" applyFont="1" applyFill="1" applyBorder="1" applyAlignment="1">
      <alignment horizontal="right"/>
    </xf>
    <xf numFmtId="3" fontId="68" fillId="0" borderId="25" xfId="0" applyNumberFormat="1" applyFont="1" applyBorder="1" applyAlignment="1">
      <alignment horizontal="right"/>
    </xf>
    <xf numFmtId="3" fontId="68" fillId="30" borderId="24" xfId="83" applyNumberFormat="1" applyFont="1" applyFill="1" applyBorder="1" applyAlignment="1" applyProtection="1">
      <alignment horizontal="right" vertical="center"/>
    </xf>
    <xf numFmtId="3" fontId="68" fillId="34" borderId="20" xfId="0" applyNumberFormat="1" applyFont="1" applyFill="1" applyBorder="1" applyAlignment="1">
      <alignment horizontal="right"/>
    </xf>
    <xf numFmtId="3" fontId="68" fillId="31" borderId="18" xfId="83" applyNumberFormat="1" applyFont="1" applyFill="1" applyBorder="1" applyAlignment="1" applyProtection="1">
      <alignment horizontal="right" vertical="center"/>
    </xf>
    <xf numFmtId="3" fontId="68" fillId="30" borderId="24" xfId="91" applyNumberFormat="1" applyFont="1" applyFill="1" applyBorder="1" applyAlignment="1">
      <alignment horizontal="right"/>
    </xf>
    <xf numFmtId="3" fontId="68" fillId="30" borderId="18" xfId="83" applyNumberFormat="1" applyFont="1" applyFill="1" applyBorder="1" applyAlignment="1" applyProtection="1">
      <alignment horizontal="right" vertical="center"/>
    </xf>
    <xf numFmtId="3" fontId="68" fillId="0" borderId="18" xfId="91" applyNumberFormat="1" applyFont="1" applyFill="1" applyBorder="1" applyAlignment="1">
      <alignment horizontal="right"/>
    </xf>
    <xf numFmtId="3" fontId="68" fillId="0" borderId="26" xfId="91" applyNumberFormat="1" applyFont="1" applyFill="1" applyBorder="1" applyAlignment="1">
      <alignment horizontal="right"/>
    </xf>
    <xf numFmtId="3" fontId="68" fillId="34" borderId="28" xfId="0" applyNumberFormat="1" applyFont="1" applyFill="1" applyBorder="1" applyAlignment="1">
      <alignment horizontal="right" vertical="center"/>
    </xf>
    <xf numFmtId="3" fontId="68" fillId="30" borderId="27" xfId="0" applyNumberFormat="1" applyFont="1" applyFill="1" applyBorder="1" applyAlignment="1" applyProtection="1">
      <alignment horizontal="right" vertical="center"/>
    </xf>
    <xf numFmtId="3" fontId="68" fillId="34" borderId="20" xfId="0" applyNumberFormat="1" applyFont="1" applyFill="1" applyBorder="1" applyAlignment="1">
      <alignment horizontal="right" vertical="center"/>
    </xf>
    <xf numFmtId="3" fontId="68" fillId="30" borderId="24" xfId="0" applyNumberFormat="1" applyFont="1" applyFill="1" applyBorder="1" applyAlignment="1">
      <alignment horizontal="right" vertical="center"/>
    </xf>
    <xf numFmtId="3" fontId="68" fillId="0" borderId="18" xfId="0" applyNumberFormat="1" applyFont="1" applyBorder="1" applyAlignment="1">
      <alignment horizontal="right" vertical="center"/>
    </xf>
    <xf numFmtId="3" fontId="68" fillId="33" borderId="18" xfId="0" applyNumberFormat="1" applyFont="1" applyFill="1" applyBorder="1" applyAlignment="1">
      <alignment horizontal="right" vertical="center"/>
    </xf>
    <xf numFmtId="3" fontId="68" fillId="0" borderId="26" xfId="0" applyNumberFormat="1" applyFont="1" applyBorder="1" applyAlignment="1">
      <alignment horizontal="right" vertical="center"/>
    </xf>
    <xf numFmtId="3" fontId="68" fillId="0" borderId="25" xfId="0" applyNumberFormat="1" applyFont="1" applyBorder="1" applyAlignment="1">
      <alignment horizontal="right" vertical="center"/>
    </xf>
    <xf numFmtId="41" fontId="74" fillId="30" borderId="24" xfId="83" applyNumberFormat="1" applyFont="1" applyFill="1" applyBorder="1" applyAlignment="1" applyProtection="1">
      <alignment horizontal="right" vertical="center" shrinkToFit="1"/>
    </xf>
    <xf numFmtId="41" fontId="74" fillId="30" borderId="18" xfId="0" applyNumberFormat="1" applyFont="1" applyFill="1" applyBorder="1" applyAlignment="1">
      <alignment horizontal="right" vertical="center" shrinkToFit="1"/>
    </xf>
    <xf numFmtId="41" fontId="74" fillId="26" borderId="26" xfId="0" applyNumberFormat="1" applyFont="1" applyFill="1" applyBorder="1" applyAlignment="1" applyProtection="1">
      <alignment horizontal="right" vertical="center" shrinkToFit="1"/>
    </xf>
    <xf numFmtId="41" fontId="74" fillId="29" borderId="18" xfId="83" applyNumberFormat="1" applyFont="1" applyFill="1" applyBorder="1" applyAlignment="1" applyProtection="1">
      <alignment horizontal="right" vertical="center" shrinkToFit="1"/>
    </xf>
    <xf numFmtId="41" fontId="74" fillId="26" borderId="18" xfId="83" applyNumberFormat="1" applyFont="1" applyFill="1" applyBorder="1" applyAlignment="1" applyProtection="1">
      <alignment horizontal="right" vertical="center" shrinkToFit="1"/>
    </xf>
    <xf numFmtId="41" fontId="74" fillId="29" borderId="18" xfId="0" applyNumberFormat="1" applyFont="1" applyFill="1" applyBorder="1" applyAlignment="1">
      <alignment horizontal="right" vertical="center" shrinkToFit="1"/>
    </xf>
    <xf numFmtId="41" fontId="74" fillId="30" borderId="18" xfId="0" applyNumberFormat="1" applyFont="1" applyFill="1" applyBorder="1" applyAlignment="1" applyProtection="1">
      <alignment horizontal="right" vertical="center" shrinkToFit="1"/>
      <protection locked="0"/>
    </xf>
    <xf numFmtId="41" fontId="77" fillId="0" borderId="18" xfId="0" applyNumberFormat="1" applyFont="1" applyBorder="1" applyAlignment="1">
      <alignment horizontal="right" vertical="center" shrinkToFit="1"/>
    </xf>
    <xf numFmtId="41" fontId="74" fillId="30" borderId="18" xfId="83" applyNumberFormat="1" applyFont="1" applyFill="1" applyBorder="1" applyAlignment="1" applyProtection="1">
      <alignment horizontal="right" vertical="center" shrinkToFit="1"/>
    </xf>
    <xf numFmtId="41" fontId="74" fillId="29" borderId="18" xfId="0" applyNumberFormat="1" applyFont="1" applyFill="1" applyBorder="1" applyAlignment="1" applyProtection="1">
      <alignment horizontal="right" vertical="center" shrinkToFit="1"/>
    </xf>
    <xf numFmtId="41" fontId="74" fillId="29" borderId="18" xfId="0" applyNumberFormat="1" applyFont="1" applyFill="1" applyBorder="1" applyAlignment="1" applyProtection="1">
      <alignment horizontal="right" vertical="center" shrinkToFit="1"/>
      <protection locked="0"/>
    </xf>
    <xf numFmtId="41" fontId="74" fillId="26" borderId="18" xfId="0" applyNumberFormat="1" applyFont="1" applyFill="1" applyBorder="1" applyAlignment="1" applyProtection="1">
      <alignment horizontal="right" vertical="center" shrinkToFit="1"/>
    </xf>
    <xf numFmtId="41" fontId="74" fillId="30" borderId="18" xfId="0" applyNumberFormat="1" applyFont="1" applyFill="1" applyBorder="1" applyAlignment="1" applyProtection="1">
      <alignment horizontal="center" vertical="center" shrinkToFit="1"/>
    </xf>
    <xf numFmtId="41" fontId="74" fillId="33" borderId="18" xfId="83" applyNumberFormat="1" applyFont="1" applyFill="1" applyBorder="1" applyAlignment="1">
      <alignment horizontal="right" vertical="center" shrinkToFit="1"/>
    </xf>
    <xf numFmtId="41" fontId="74" fillId="30" borderId="24" xfId="0" applyNumberFormat="1" applyFont="1" applyFill="1" applyBorder="1" applyAlignment="1">
      <alignment horizontal="right" vertical="center" shrinkToFit="1"/>
    </xf>
    <xf numFmtId="41" fontId="74" fillId="30" borderId="18" xfId="83" applyNumberFormat="1" applyFont="1" applyFill="1" applyBorder="1" applyAlignment="1">
      <alignment vertical="center" shrinkToFit="1"/>
    </xf>
    <xf numFmtId="41" fontId="74" fillId="34" borderId="28" xfId="0" applyNumberFormat="1" applyFont="1" applyFill="1" applyBorder="1" applyAlignment="1">
      <alignment horizontal="right" vertical="center" shrinkToFit="1"/>
    </xf>
    <xf numFmtId="41" fontId="74" fillId="30" borderId="27" xfId="0" applyNumberFormat="1" applyFont="1" applyFill="1" applyBorder="1" applyAlignment="1">
      <alignment horizontal="right" vertical="center" shrinkToFit="1"/>
    </xf>
    <xf numFmtId="41" fontId="74" fillId="34" borderId="20" xfId="0" applyNumberFormat="1" applyFont="1" applyFill="1" applyBorder="1" applyAlignment="1">
      <alignment horizontal="right" vertical="center" shrinkToFit="1"/>
    </xf>
    <xf numFmtId="41" fontId="74" fillId="31" borderId="18" xfId="83" applyNumberFormat="1" applyFont="1" applyFill="1" applyBorder="1" applyAlignment="1" applyProtection="1">
      <alignment horizontal="right" vertical="center" shrinkToFit="1"/>
    </xf>
    <xf numFmtId="41" fontId="74" fillId="30" borderId="24" xfId="91" applyNumberFormat="1" applyFont="1" applyFill="1" applyBorder="1" applyAlignment="1">
      <alignment horizontal="right" vertical="center" shrinkToFit="1"/>
    </xf>
    <xf numFmtId="41" fontId="74" fillId="30" borderId="27" xfId="0" applyNumberFormat="1" applyFont="1" applyFill="1" applyBorder="1" applyAlignment="1" applyProtection="1">
      <alignment horizontal="right" vertical="center" shrinkToFit="1"/>
    </xf>
    <xf numFmtId="41" fontId="76" fillId="29" borderId="18" xfId="0" applyNumberFormat="1" applyFont="1" applyFill="1" applyBorder="1" applyAlignment="1" applyProtection="1">
      <alignment horizontal="right" vertical="center"/>
    </xf>
    <xf numFmtId="4" fontId="2" fillId="0" borderId="18" xfId="91" applyNumberFormat="1" applyFont="1" applyFill="1" applyBorder="1" applyAlignment="1">
      <alignment horizontal="right"/>
    </xf>
    <xf numFmtId="190" fontId="2" fillId="0" borderId="18" xfId="83" applyNumberFormat="1" applyFont="1" applyFill="1" applyBorder="1" applyAlignment="1" applyProtection="1">
      <alignment horizontal="right" vertical="center"/>
    </xf>
    <xf numFmtId="190" fontId="55" fillId="30" borderId="18" xfId="83" applyNumberFormat="1" applyFont="1" applyFill="1" applyBorder="1" applyAlignment="1" applyProtection="1">
      <alignment vertical="center"/>
    </xf>
    <xf numFmtId="3" fontId="55" fillId="35" borderId="18" xfId="83" applyNumberFormat="1" applyFont="1" applyFill="1" applyBorder="1" applyAlignment="1" applyProtection="1">
      <alignment vertical="center"/>
    </xf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41" xfId="0" applyBorder="1"/>
    <xf numFmtId="0" fontId="0" fillId="0" borderId="42" xfId="0" applyBorder="1"/>
    <xf numFmtId="0" fontId="0" fillId="0" borderId="15" xfId="0" applyBorder="1"/>
    <xf numFmtId="0" fontId="0" fillId="0" borderId="62" xfId="0" applyBorder="1"/>
    <xf numFmtId="0" fontId="0" fillId="0" borderId="63" xfId="0" applyBorder="1"/>
    <xf numFmtId="0" fontId="78" fillId="0" borderId="0" xfId="0" applyFont="1"/>
    <xf numFmtId="0" fontId="0" fillId="0" borderId="0" xfId="0" applyAlignment="1">
      <alignment horizontal="center"/>
    </xf>
    <xf numFmtId="0" fontId="0" fillId="0" borderId="28" xfId="0" applyBorder="1"/>
    <xf numFmtId="0" fontId="0" fillId="0" borderId="19" xfId="0" applyBorder="1"/>
    <xf numFmtId="0" fontId="0" fillId="0" borderId="17" xfId="0" applyBorder="1"/>
    <xf numFmtId="0" fontId="0" fillId="0" borderId="16" xfId="0" applyBorder="1"/>
    <xf numFmtId="0" fontId="0" fillId="0" borderId="36" xfId="0" applyBorder="1"/>
    <xf numFmtId="0" fontId="0" fillId="0" borderId="37" xfId="0" applyBorder="1"/>
    <xf numFmtId="0" fontId="0" fillId="0" borderId="44" xfId="0" applyBorder="1"/>
    <xf numFmtId="4" fontId="0" fillId="0" borderId="18" xfId="0" applyNumberFormat="1" applyBorder="1"/>
    <xf numFmtId="4" fontId="0" fillId="0" borderId="25" xfId="0" applyNumberFormat="1" applyBorder="1"/>
    <xf numFmtId="0" fontId="78" fillId="0" borderId="0" xfId="0" applyFont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39" borderId="19" xfId="0" applyFill="1" applyBorder="1"/>
    <xf numFmtId="0" fontId="0" fillId="39" borderId="17" xfId="0" applyFill="1" applyBorder="1"/>
    <xf numFmtId="0" fontId="0" fillId="39" borderId="16" xfId="0" applyFill="1" applyBorder="1"/>
    <xf numFmtId="0" fontId="0" fillId="39" borderId="18" xfId="0" applyFill="1" applyBorder="1" applyAlignment="1">
      <alignment horizontal="center"/>
    </xf>
    <xf numFmtId="4" fontId="0" fillId="39" borderId="18" xfId="0" applyNumberFormat="1" applyFill="1" applyBorder="1"/>
    <xf numFmtId="0" fontId="0" fillId="40" borderId="19" xfId="0" applyFill="1" applyBorder="1"/>
    <xf numFmtId="0" fontId="0" fillId="40" borderId="17" xfId="0" applyFill="1" applyBorder="1"/>
    <xf numFmtId="0" fontId="0" fillId="40" borderId="16" xfId="0" applyFill="1" applyBorder="1"/>
    <xf numFmtId="0" fontId="0" fillId="40" borderId="18" xfId="0" applyFill="1" applyBorder="1" applyAlignment="1">
      <alignment horizontal="center"/>
    </xf>
    <xf numFmtId="4" fontId="0" fillId="40" borderId="18" xfId="0" applyNumberFormat="1" applyFill="1" applyBorder="1"/>
    <xf numFmtId="0" fontId="0" fillId="41" borderId="19" xfId="0" applyFill="1" applyBorder="1"/>
    <xf numFmtId="0" fontId="0" fillId="41" borderId="17" xfId="0" applyFill="1" applyBorder="1"/>
    <xf numFmtId="0" fontId="0" fillId="41" borderId="16" xfId="0" applyFill="1" applyBorder="1"/>
    <xf numFmtId="0" fontId="0" fillId="41" borderId="18" xfId="0" applyFill="1" applyBorder="1" applyAlignment="1">
      <alignment horizontal="center"/>
    </xf>
    <xf numFmtId="4" fontId="0" fillId="41" borderId="18" xfId="0" applyNumberFormat="1" applyFill="1" applyBorder="1"/>
    <xf numFmtId="0" fontId="0" fillId="41" borderId="23" xfId="0" applyFill="1" applyBorder="1"/>
    <xf numFmtId="0" fontId="0" fillId="41" borderId="56" xfId="0" applyFill="1" applyBorder="1"/>
    <xf numFmtId="0" fontId="0" fillId="41" borderId="35" xfId="0" applyFill="1" applyBorder="1"/>
    <xf numFmtId="0" fontId="0" fillId="41" borderId="24" xfId="0" applyFill="1" applyBorder="1" applyAlignment="1">
      <alignment horizontal="center"/>
    </xf>
    <xf numFmtId="0" fontId="0" fillId="41" borderId="24" xfId="0" applyFill="1" applyBorder="1"/>
    <xf numFmtId="0" fontId="0" fillId="42" borderId="19" xfId="0" applyFill="1" applyBorder="1"/>
    <xf numFmtId="0" fontId="0" fillId="42" borderId="17" xfId="0" applyFill="1" applyBorder="1"/>
    <xf numFmtId="0" fontId="0" fillId="42" borderId="16" xfId="0" applyFill="1" applyBorder="1"/>
    <xf numFmtId="0" fontId="0" fillId="42" borderId="18" xfId="0" applyFill="1" applyBorder="1" applyAlignment="1">
      <alignment horizontal="center"/>
    </xf>
    <xf numFmtId="4" fontId="0" fillId="42" borderId="18" xfId="0" applyNumberFormat="1" applyFill="1" applyBorder="1"/>
    <xf numFmtId="0" fontId="0" fillId="0" borderId="3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4" xfId="0" applyBorder="1" applyAlignment="1">
      <alignment horizontal="center" vertical="top"/>
    </xf>
    <xf numFmtId="0" fontId="0" fillId="0" borderId="33" xfId="0" applyBorder="1" applyAlignment="1">
      <alignment horizontal="center" vertical="top"/>
    </xf>
    <xf numFmtId="0" fontId="54" fillId="0" borderId="17" xfId="139" applyFont="1" applyFill="1" applyBorder="1" applyAlignment="1">
      <alignment horizontal="left" vertical="top" wrapText="1"/>
    </xf>
    <xf numFmtId="0" fontId="57" fillId="30" borderId="17" xfId="83" applyFont="1" applyFill="1" applyBorder="1" applyAlignment="1" applyProtection="1">
      <alignment horizontal="left" vertical="center" wrapText="1" shrinkToFit="1"/>
    </xf>
    <xf numFmtId="0" fontId="55" fillId="0" borderId="17" xfId="0" applyFont="1" applyBorder="1" applyAlignment="1">
      <alignment horizontal="left" vertical="top" wrapText="1"/>
    </xf>
    <xf numFmtId="0" fontId="55" fillId="0" borderId="16" xfId="0" applyFont="1" applyBorder="1" applyAlignment="1">
      <alignment horizontal="left" vertical="top" wrapText="1"/>
    </xf>
    <xf numFmtId="0" fontId="55" fillId="0" borderId="17" xfId="0" applyFont="1" applyBorder="1" applyAlignment="1">
      <alignment horizontal="left" vertical="center" wrapText="1"/>
    </xf>
    <xf numFmtId="0" fontId="55" fillId="0" borderId="16" xfId="0" applyFont="1" applyBorder="1" applyAlignment="1">
      <alignment horizontal="left" vertical="center" wrapText="1"/>
    </xf>
    <xf numFmtId="0" fontId="55" fillId="0" borderId="17" xfId="0" applyFont="1" applyBorder="1" applyAlignment="1">
      <alignment horizontal="left" wrapText="1"/>
    </xf>
    <xf numFmtId="0" fontId="55" fillId="0" borderId="16" xfId="0" applyFont="1" applyBorder="1" applyAlignment="1">
      <alignment horizontal="left" wrapText="1"/>
    </xf>
    <xf numFmtId="0" fontId="57" fillId="30" borderId="31" xfId="0" applyFont="1" applyFill="1" applyBorder="1" applyAlignment="1" applyProtection="1">
      <alignment horizontal="left" vertical="center"/>
    </xf>
    <xf numFmtId="0" fontId="57" fillId="30" borderId="32" xfId="0" applyFont="1" applyFill="1" applyBorder="1" applyAlignment="1" applyProtection="1">
      <alignment horizontal="left" vertical="center"/>
    </xf>
    <xf numFmtId="0" fontId="57" fillId="30" borderId="33" xfId="0" applyFont="1" applyFill="1" applyBorder="1" applyAlignment="1" applyProtection="1">
      <alignment horizontal="left" vertical="center"/>
    </xf>
    <xf numFmtId="0" fontId="2" fillId="0" borderId="46" xfId="127" applyFont="1" applyBorder="1" applyAlignment="1">
      <alignment horizontal="left" vertical="top" wrapText="1"/>
    </xf>
    <xf numFmtId="0" fontId="2" fillId="0" borderId="51" xfId="127" applyFont="1" applyBorder="1" applyAlignment="1">
      <alignment horizontal="left" vertical="top" wrapText="1"/>
    </xf>
    <xf numFmtId="0" fontId="57" fillId="30" borderId="23" xfId="0" applyFont="1" applyFill="1" applyBorder="1" applyAlignment="1" applyProtection="1">
      <alignment horizontal="left" vertical="center" wrapText="1"/>
    </xf>
    <xf numFmtId="0" fontId="57" fillId="30" borderId="56" xfId="0" applyFont="1" applyFill="1" applyBorder="1" applyAlignment="1" applyProtection="1">
      <alignment horizontal="left" vertical="center" wrapText="1"/>
    </xf>
    <xf numFmtId="0" fontId="57" fillId="30" borderId="35" xfId="0" applyFont="1" applyFill="1" applyBorder="1" applyAlignment="1" applyProtection="1">
      <alignment horizontal="left" vertical="center" wrapText="1"/>
    </xf>
    <xf numFmtId="0" fontId="54" fillId="30" borderId="17" xfId="0" applyFont="1" applyFill="1" applyBorder="1" applyAlignment="1" applyProtection="1">
      <alignment horizontal="left" vertical="center" wrapText="1"/>
    </xf>
    <xf numFmtId="0" fontId="54" fillId="30" borderId="16" xfId="0" applyFont="1" applyFill="1" applyBorder="1" applyAlignment="1" applyProtection="1">
      <alignment horizontal="left" vertical="center" wrapText="1"/>
    </xf>
    <xf numFmtId="3" fontId="55" fillId="0" borderId="17" xfId="0" applyNumberFormat="1" applyFont="1" applyFill="1" applyBorder="1" applyAlignment="1" applyProtection="1">
      <alignment horizontal="left" vertical="center" wrapText="1"/>
    </xf>
    <xf numFmtId="3" fontId="55" fillId="0" borderId="16" xfId="0" applyNumberFormat="1" applyFont="1" applyFill="1" applyBorder="1" applyAlignment="1" applyProtection="1">
      <alignment horizontal="left" vertical="center" wrapText="1"/>
    </xf>
    <xf numFmtId="0" fontId="54" fillId="32" borderId="19" xfId="166" applyFont="1" applyFill="1" applyBorder="1" applyAlignment="1" applyProtection="1">
      <alignment horizontal="left" vertical="center"/>
    </xf>
    <xf numFmtId="0" fontId="54" fillId="32" borderId="17" xfId="166" applyFont="1" applyFill="1" applyBorder="1" applyAlignment="1" applyProtection="1">
      <alignment horizontal="left" vertical="center"/>
    </xf>
    <xf numFmtId="0" fontId="54" fillId="32" borderId="16" xfId="166" applyFont="1" applyFill="1" applyBorder="1" applyAlignment="1" applyProtection="1">
      <alignment horizontal="left" vertical="center"/>
    </xf>
    <xf numFmtId="0" fontId="3" fillId="30" borderId="23" xfId="0" applyFont="1" applyFill="1" applyBorder="1" applyAlignment="1">
      <alignment horizontal="left" vertical="center" wrapText="1"/>
    </xf>
    <xf numFmtId="0" fontId="3" fillId="30" borderId="56" xfId="0" applyFont="1" applyFill="1" applyBorder="1" applyAlignment="1">
      <alignment horizontal="left" vertical="center" wrapText="1"/>
    </xf>
    <xf numFmtId="0" fontId="3" fillId="30" borderId="61" xfId="0" applyFont="1" applyFill="1" applyBorder="1" applyAlignment="1">
      <alignment horizontal="left" vertical="center" wrapText="1"/>
    </xf>
    <xf numFmtId="0" fontId="54" fillId="32" borderId="19" xfId="166" applyFont="1" applyFill="1" applyBorder="1" applyAlignment="1" applyProtection="1">
      <alignment horizontal="left" vertical="center" shrinkToFit="1"/>
    </xf>
    <xf numFmtId="0" fontId="54" fillId="32" borderId="17" xfId="166" applyFont="1" applyFill="1" applyBorder="1" applyAlignment="1" applyProtection="1">
      <alignment horizontal="left" vertical="center" shrinkToFit="1"/>
    </xf>
    <xf numFmtId="0" fontId="54" fillId="32" borderId="16" xfId="166" applyFont="1" applyFill="1" applyBorder="1" applyAlignment="1" applyProtection="1">
      <alignment horizontal="left" vertical="center" shrinkToFit="1"/>
    </xf>
    <xf numFmtId="0" fontId="54" fillId="0" borderId="16" xfId="139" applyFont="1" applyFill="1" applyBorder="1" applyAlignment="1">
      <alignment horizontal="left" vertical="top" wrapText="1"/>
    </xf>
    <xf numFmtId="0" fontId="59" fillId="0" borderId="0" xfId="0" applyFont="1" applyFill="1" applyBorder="1" applyAlignment="1" applyProtection="1">
      <alignment vertical="center"/>
    </xf>
    <xf numFmtId="0" fontId="54" fillId="0" borderId="22" xfId="0" applyFont="1" applyFill="1" applyBorder="1" applyAlignment="1" applyProtection="1">
      <alignment horizontal="center" vertical="top"/>
    </xf>
    <xf numFmtId="0" fontId="54" fillId="0" borderId="41" xfId="0" applyFont="1" applyFill="1" applyBorder="1" applyAlignment="1" applyProtection="1">
      <alignment horizontal="center" vertical="top"/>
    </xf>
    <xf numFmtId="0" fontId="55" fillId="0" borderId="42" xfId="0" applyFont="1" applyFill="1" applyBorder="1" applyAlignment="1" applyProtection="1">
      <alignment horizontal="center" vertical="top"/>
    </xf>
    <xf numFmtId="0" fontId="55" fillId="0" borderId="15" xfId="0" applyFont="1" applyFill="1" applyBorder="1" applyAlignment="1" applyProtection="1">
      <alignment horizontal="center" vertical="top"/>
    </xf>
    <xf numFmtId="0" fontId="55" fillId="0" borderId="62" xfId="0" applyFont="1" applyFill="1" applyBorder="1" applyAlignment="1" applyProtection="1">
      <alignment horizontal="center" vertical="top"/>
    </xf>
    <xf numFmtId="0" fontId="55" fillId="0" borderId="63" xfId="0" applyFont="1" applyFill="1" applyBorder="1" applyAlignment="1" applyProtection="1">
      <alignment horizontal="center" vertical="top"/>
    </xf>
    <xf numFmtId="3" fontId="3" fillId="0" borderId="20" xfId="0" applyNumberFormat="1" applyFont="1" applyFill="1" applyBorder="1" applyAlignment="1" applyProtection="1">
      <alignment horizontal="center" vertical="center" wrapText="1"/>
    </xf>
    <xf numFmtId="3" fontId="3" fillId="0" borderId="21" xfId="0" applyNumberFormat="1" applyFont="1" applyFill="1" applyBorder="1" applyAlignment="1" applyProtection="1">
      <alignment horizontal="center" vertical="center" wrapText="1"/>
    </xf>
    <xf numFmtId="3" fontId="54" fillId="0" borderId="20" xfId="0" applyNumberFormat="1" applyFont="1" applyFill="1" applyBorder="1" applyAlignment="1" applyProtection="1">
      <alignment horizontal="right"/>
    </xf>
    <xf numFmtId="3" fontId="54" fillId="0" borderId="21" xfId="0" applyNumberFormat="1" applyFont="1" applyFill="1" applyBorder="1" applyAlignment="1" applyProtection="1">
      <alignment horizontal="right"/>
    </xf>
    <xf numFmtId="0" fontId="54" fillId="34" borderId="38" xfId="0" applyFont="1" applyFill="1" applyBorder="1" applyAlignment="1" applyProtection="1">
      <alignment horizontal="left" vertical="top"/>
    </xf>
    <xf numFmtId="0" fontId="54" fillId="34" borderId="4" xfId="0" applyFont="1" applyFill="1" applyBorder="1" applyAlignment="1" applyProtection="1">
      <alignment horizontal="left" vertical="top"/>
    </xf>
    <xf numFmtId="0" fontId="54" fillId="34" borderId="43" xfId="0" applyFont="1" applyFill="1" applyBorder="1" applyAlignment="1" applyProtection="1">
      <alignment horizontal="left" vertical="top"/>
    </xf>
    <xf numFmtId="0" fontId="54" fillId="30" borderId="32" xfId="171" applyFont="1" applyFill="1" applyBorder="1" applyAlignment="1">
      <alignment horizontal="left" vertical="top"/>
    </xf>
    <xf numFmtId="0" fontId="54" fillId="30" borderId="17" xfId="166" applyFont="1" applyFill="1" applyBorder="1" applyAlignment="1">
      <alignment horizontal="left" vertical="top" wrapText="1"/>
    </xf>
    <xf numFmtId="0" fontId="54" fillId="30" borderId="16" xfId="166" applyFont="1" applyFill="1" applyBorder="1" applyAlignment="1">
      <alignment horizontal="left" vertical="top" wrapText="1"/>
    </xf>
    <xf numFmtId="0" fontId="57" fillId="30" borderId="23" xfId="0" applyFont="1" applyFill="1" applyBorder="1" applyAlignment="1" applyProtection="1">
      <alignment horizontal="left" vertical="center"/>
    </xf>
    <xf numFmtId="0" fontId="57" fillId="30" borderId="56" xfId="0" applyFont="1" applyFill="1" applyBorder="1" applyAlignment="1" applyProtection="1">
      <alignment horizontal="left" vertical="center"/>
    </xf>
    <xf numFmtId="0" fontId="57" fillId="30" borderId="35" xfId="0" applyFont="1" applyFill="1" applyBorder="1" applyAlignment="1" applyProtection="1">
      <alignment horizontal="left" vertical="center"/>
    </xf>
    <xf numFmtId="0" fontId="3" fillId="30" borderId="17" xfId="0" applyFont="1" applyFill="1" applyBorder="1" applyAlignment="1">
      <alignment horizontal="left" vertical="center"/>
    </xf>
    <xf numFmtId="0" fontId="3" fillId="30" borderId="16" xfId="0" applyFont="1" applyFill="1" applyBorder="1" applyAlignment="1">
      <alignment horizontal="left" vertical="center"/>
    </xf>
    <xf numFmtId="0" fontId="54" fillId="30" borderId="19" xfId="0" applyFont="1" applyFill="1" applyBorder="1" applyAlignment="1" applyProtection="1">
      <alignment horizontal="left" vertical="center"/>
    </xf>
    <xf numFmtId="0" fontId="54" fillId="30" borderId="17" xfId="0" applyFont="1" applyFill="1" applyBorder="1" applyAlignment="1" applyProtection="1">
      <alignment horizontal="left" vertical="center"/>
    </xf>
    <xf numFmtId="0" fontId="54" fillId="30" borderId="16" xfId="0" applyFont="1" applyFill="1" applyBorder="1" applyAlignment="1" applyProtection="1">
      <alignment horizontal="left" vertical="center"/>
    </xf>
    <xf numFmtId="0" fontId="54" fillId="30" borderId="19" xfId="0" applyFont="1" applyFill="1" applyBorder="1" applyAlignment="1" applyProtection="1">
      <alignment horizontal="left" vertical="center" wrapText="1"/>
    </xf>
    <xf numFmtId="49" fontId="54" fillId="32" borderId="17" xfId="0" applyNumberFormat="1" applyFont="1" applyFill="1" applyBorder="1" applyAlignment="1" applyProtection="1">
      <alignment horizontal="left" vertical="center"/>
    </xf>
    <xf numFmtId="49" fontId="54" fillId="32" borderId="16" xfId="0" applyNumberFormat="1" applyFont="1" applyFill="1" applyBorder="1" applyAlignment="1" applyProtection="1">
      <alignment horizontal="left" vertical="center"/>
    </xf>
    <xf numFmtId="0" fontId="54" fillId="32" borderId="19" xfId="0" applyFont="1" applyFill="1" applyBorder="1" applyAlignment="1" applyProtection="1">
      <alignment horizontal="left" vertical="center"/>
    </xf>
    <xf numFmtId="0" fontId="54" fillId="32" borderId="17" xfId="0" applyFont="1" applyFill="1" applyBorder="1" applyAlignment="1" applyProtection="1">
      <alignment horizontal="left" vertical="center"/>
    </xf>
    <xf numFmtId="0" fontId="54" fillId="32" borderId="16" xfId="0" applyFont="1" applyFill="1" applyBorder="1" applyAlignment="1" applyProtection="1">
      <alignment horizontal="left" vertical="center"/>
    </xf>
    <xf numFmtId="0" fontId="57" fillId="30" borderId="23" xfId="83" applyFont="1" applyFill="1" applyBorder="1" applyAlignment="1" applyProtection="1">
      <alignment horizontal="left" vertical="top"/>
    </xf>
    <xf numFmtId="0" fontId="57" fillId="30" borderId="56" xfId="83" applyFont="1" applyFill="1" applyBorder="1" applyAlignment="1" applyProtection="1">
      <alignment horizontal="left" vertical="top"/>
    </xf>
    <xf numFmtId="0" fontId="57" fillId="30" borderId="35" xfId="83" applyFont="1" applyFill="1" applyBorder="1" applyAlignment="1" applyProtection="1">
      <alignment horizontal="left" vertical="top"/>
    </xf>
    <xf numFmtId="0" fontId="54" fillId="32" borderId="19" xfId="0" applyFont="1" applyFill="1" applyBorder="1" applyAlignment="1" applyProtection="1">
      <alignment horizontal="center" vertical="center" shrinkToFit="1"/>
    </xf>
    <xf numFmtId="0" fontId="54" fillId="32" borderId="17" xfId="0" applyFont="1" applyFill="1" applyBorder="1" applyAlignment="1" applyProtection="1">
      <alignment horizontal="center" vertical="center" shrinkToFit="1"/>
    </xf>
    <xf numFmtId="0" fontId="54" fillId="32" borderId="16" xfId="0" applyFont="1" applyFill="1" applyBorder="1" applyAlignment="1" applyProtection="1">
      <alignment horizontal="center" vertical="center" shrinkToFit="1"/>
    </xf>
    <xf numFmtId="0" fontId="55" fillId="32" borderId="17" xfId="0" applyFont="1" applyFill="1" applyBorder="1" applyAlignment="1" applyProtection="1">
      <alignment horizontal="left" vertical="center"/>
    </xf>
    <xf numFmtId="0" fontId="55" fillId="32" borderId="16" xfId="0" applyFont="1" applyFill="1" applyBorder="1" applyAlignment="1" applyProtection="1">
      <alignment horizontal="left" vertical="center"/>
    </xf>
    <xf numFmtId="0" fontId="55" fillId="32" borderId="17" xfId="0" applyFont="1" applyFill="1" applyBorder="1" applyAlignment="1" applyProtection="1">
      <alignment vertical="center"/>
    </xf>
    <xf numFmtId="0" fontId="55" fillId="32" borderId="16" xfId="0" applyFont="1" applyFill="1" applyBorder="1" applyAlignment="1" applyProtection="1">
      <alignment vertical="center"/>
    </xf>
    <xf numFmtId="0" fontId="54" fillId="30" borderId="17" xfId="0" applyFont="1" applyFill="1" applyBorder="1" applyAlignment="1">
      <alignment horizontal="left" vertical="center"/>
    </xf>
    <xf numFmtId="0" fontId="54" fillId="30" borderId="16" xfId="0" applyFont="1" applyFill="1" applyBorder="1" applyAlignment="1">
      <alignment horizontal="left" vertical="center"/>
    </xf>
    <xf numFmtId="3" fontId="55" fillId="0" borderId="17" xfId="0" applyNumberFormat="1" applyFont="1" applyFill="1" applyBorder="1" applyAlignment="1" applyProtection="1">
      <alignment vertical="center" wrapText="1"/>
    </xf>
    <xf numFmtId="3" fontId="55" fillId="0" borderId="16" xfId="0" applyNumberFormat="1" applyFont="1" applyFill="1" applyBorder="1" applyAlignment="1" applyProtection="1">
      <alignment vertical="center" wrapText="1"/>
    </xf>
    <xf numFmtId="3" fontId="58" fillId="0" borderId="22" xfId="166" applyNumberFormat="1" applyFont="1" applyFill="1" applyBorder="1" applyAlignment="1" applyProtection="1">
      <alignment horizontal="right"/>
    </xf>
    <xf numFmtId="3" fontId="58" fillId="0" borderId="15" xfId="166" applyNumberFormat="1" applyFont="1" applyFill="1" applyBorder="1" applyAlignment="1" applyProtection="1">
      <alignment horizontal="right"/>
    </xf>
    <xf numFmtId="0" fontId="58" fillId="0" borderId="38" xfId="166" applyFont="1" applyFill="1" applyBorder="1" applyAlignment="1">
      <alignment horizontal="center" vertical="center"/>
    </xf>
    <xf numFmtId="0" fontId="58" fillId="0" borderId="4" xfId="166" applyFont="1" applyFill="1" applyBorder="1" applyAlignment="1">
      <alignment horizontal="center" vertical="center"/>
    </xf>
    <xf numFmtId="0" fontId="58" fillId="0" borderId="43" xfId="166" applyFont="1" applyFill="1" applyBorder="1" applyAlignment="1">
      <alignment horizontal="center" vertical="center"/>
    </xf>
    <xf numFmtId="0" fontId="54" fillId="30" borderId="17" xfId="83" applyFont="1" applyFill="1" applyBorder="1" applyAlignment="1" applyProtection="1">
      <alignment horizontal="left" vertical="top" wrapText="1"/>
    </xf>
    <xf numFmtId="0" fontId="54" fillId="30" borderId="16" xfId="83" applyFont="1" applyFill="1" applyBorder="1" applyAlignment="1" applyProtection="1">
      <alignment horizontal="left" vertical="top" wrapText="1"/>
    </xf>
    <xf numFmtId="0" fontId="54" fillId="30" borderId="17" xfId="0" applyFont="1" applyFill="1" applyBorder="1" applyAlignment="1" applyProtection="1">
      <alignment horizontal="left" vertical="top" wrapText="1"/>
    </xf>
    <xf numFmtId="0" fontId="54" fillId="30" borderId="16" xfId="0" applyFont="1" applyFill="1" applyBorder="1" applyAlignment="1" applyProtection="1">
      <alignment horizontal="left" vertical="top" wrapText="1"/>
    </xf>
    <xf numFmtId="0" fontId="3" fillId="30" borderId="19" xfId="83" applyFont="1" applyFill="1" applyBorder="1" applyAlignment="1" applyProtection="1">
      <alignment horizontal="left" vertical="top"/>
    </xf>
    <xf numFmtId="0" fontId="3" fillId="30" borderId="17" xfId="83" applyFont="1" applyFill="1" applyBorder="1" applyAlignment="1" applyProtection="1">
      <alignment horizontal="left" vertical="top"/>
    </xf>
    <xf numFmtId="0" fontId="3" fillId="26" borderId="16" xfId="83" applyFont="1" applyFill="1" applyBorder="1" applyAlignment="1" applyProtection="1">
      <alignment horizontal="left" vertical="top"/>
    </xf>
    <xf numFmtId="0" fontId="3" fillId="26" borderId="19" xfId="83" applyFont="1" applyFill="1" applyBorder="1" applyAlignment="1" applyProtection="1">
      <alignment horizontal="left" vertical="center"/>
    </xf>
    <xf numFmtId="0" fontId="3" fillId="26" borderId="17" xfId="83" applyFont="1" applyFill="1" applyBorder="1" applyAlignment="1" applyProtection="1">
      <alignment horizontal="left" vertical="center"/>
    </xf>
    <xf numFmtId="0" fontId="3" fillId="26" borderId="16" xfId="83" applyFont="1" applyFill="1" applyBorder="1" applyAlignment="1" applyProtection="1">
      <alignment horizontal="left" vertical="center"/>
    </xf>
    <xf numFmtId="0" fontId="3" fillId="30" borderId="17" xfId="0" applyFont="1" applyFill="1" applyBorder="1" applyAlignment="1" applyProtection="1">
      <alignment horizontal="left" vertical="center"/>
    </xf>
    <xf numFmtId="0" fontId="3" fillId="30" borderId="16" xfId="0" applyFont="1" applyFill="1" applyBorder="1" applyAlignment="1" applyProtection="1">
      <alignment horizontal="left" vertical="center"/>
    </xf>
    <xf numFmtId="0" fontId="3" fillId="30" borderId="19" xfId="0" applyFont="1" applyFill="1" applyBorder="1" applyAlignment="1" applyProtection="1">
      <alignment horizontal="left" vertical="center"/>
    </xf>
    <xf numFmtId="0" fontId="54" fillId="30" borderId="24" xfId="0" applyFont="1" applyFill="1" applyBorder="1" applyAlignment="1" applyProtection="1">
      <alignment horizontal="left" vertical="center"/>
    </xf>
    <xf numFmtId="49" fontId="58" fillId="32" borderId="16" xfId="0" applyNumberFormat="1" applyFont="1" applyFill="1" applyBorder="1" applyAlignment="1" applyProtection="1">
      <alignment horizontal="left" vertical="center"/>
    </xf>
    <xf numFmtId="0" fontId="3" fillId="30" borderId="35" xfId="0" applyFont="1" applyFill="1" applyBorder="1" applyAlignment="1">
      <alignment horizontal="left" vertical="center" wrapText="1"/>
    </xf>
    <xf numFmtId="0" fontId="2" fillId="0" borderId="49" xfId="127" applyFont="1" applyBorder="1" applyAlignment="1">
      <alignment horizontal="left" vertical="top"/>
    </xf>
    <xf numFmtId="0" fontId="2" fillId="0" borderId="16" xfId="127" applyFont="1" applyBorder="1" applyAlignment="1">
      <alignment horizontal="left" vertical="top"/>
    </xf>
    <xf numFmtId="0" fontId="58" fillId="0" borderId="17" xfId="139" applyFont="1" applyFill="1" applyBorder="1" applyAlignment="1">
      <alignment horizontal="left" vertical="top" wrapText="1"/>
    </xf>
    <xf numFmtId="0" fontId="2" fillId="0" borderId="38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62" fillId="30" borderId="56" xfId="0" applyFont="1" applyFill="1" applyBorder="1" applyAlignment="1" applyProtection="1">
      <alignment horizontal="left" vertical="center"/>
    </xf>
    <xf numFmtId="0" fontId="62" fillId="30" borderId="35" xfId="0" applyFont="1" applyFill="1" applyBorder="1" applyAlignment="1" applyProtection="1">
      <alignment horizontal="left" vertical="center"/>
    </xf>
    <xf numFmtId="0" fontId="3" fillId="38" borderId="19" xfId="0" applyFont="1" applyFill="1" applyBorder="1" applyAlignment="1" applyProtection="1">
      <alignment horizontal="left" vertical="center"/>
    </xf>
    <xf numFmtId="0" fontId="3" fillId="38" borderId="17" xfId="0" applyFont="1" applyFill="1" applyBorder="1" applyAlignment="1" applyProtection="1">
      <alignment horizontal="left" vertical="center"/>
    </xf>
    <xf numFmtId="0" fontId="3" fillId="38" borderId="16" xfId="0" applyFont="1" applyFill="1" applyBorder="1" applyAlignment="1" applyProtection="1">
      <alignment horizontal="left" vertical="center"/>
    </xf>
    <xf numFmtId="0" fontId="58" fillId="38" borderId="19" xfId="0" applyFont="1" applyFill="1" applyBorder="1" applyAlignment="1" applyProtection="1">
      <alignment horizontal="left" vertical="center"/>
    </xf>
    <xf numFmtId="0" fontId="58" fillId="38" borderId="17" xfId="0" applyFont="1" applyFill="1" applyBorder="1" applyAlignment="1" applyProtection="1">
      <alignment horizontal="left" vertical="center"/>
    </xf>
    <xf numFmtId="0" fontId="58" fillId="38" borderId="16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vertical="center"/>
    </xf>
    <xf numFmtId="0" fontId="3" fillId="0" borderId="22" xfId="0" applyFont="1" applyFill="1" applyBorder="1" applyAlignment="1" applyProtection="1">
      <alignment horizontal="center" vertical="top"/>
    </xf>
    <xf numFmtId="0" fontId="3" fillId="0" borderId="41" xfId="0" applyFont="1" applyFill="1" applyBorder="1" applyAlignment="1" applyProtection="1">
      <alignment horizontal="center" vertical="top"/>
    </xf>
    <xf numFmtId="0" fontId="2" fillId="0" borderId="42" xfId="0" applyFont="1" applyFill="1" applyBorder="1" applyAlignment="1" applyProtection="1">
      <alignment horizontal="center" vertical="top"/>
    </xf>
    <xf numFmtId="0" fontId="2" fillId="0" borderId="15" xfId="0" applyFont="1" applyFill="1" applyBorder="1" applyAlignment="1" applyProtection="1">
      <alignment horizontal="center" vertical="top"/>
    </xf>
    <xf numFmtId="0" fontId="2" fillId="0" borderId="62" xfId="0" applyFont="1" applyFill="1" applyBorder="1" applyAlignment="1" applyProtection="1">
      <alignment horizontal="center" vertical="top"/>
    </xf>
    <xf numFmtId="0" fontId="2" fillId="0" borderId="63" xfId="0" applyFont="1" applyFill="1" applyBorder="1" applyAlignment="1" applyProtection="1">
      <alignment horizontal="center" vertical="top"/>
    </xf>
    <xf numFmtId="3" fontId="3" fillId="0" borderId="20" xfId="0" applyNumberFormat="1" applyFont="1" applyFill="1" applyBorder="1" applyAlignment="1" applyProtection="1">
      <alignment horizontal="center" vertical="center"/>
    </xf>
    <xf numFmtId="3" fontId="3" fillId="0" borderId="21" xfId="0" applyNumberFormat="1" applyFont="1" applyFill="1" applyBorder="1" applyAlignment="1" applyProtection="1">
      <alignment horizontal="center" vertical="center"/>
    </xf>
    <xf numFmtId="0" fontId="58" fillId="30" borderId="19" xfId="0" applyFont="1" applyFill="1" applyBorder="1" applyAlignment="1" applyProtection="1">
      <alignment horizontal="left" vertical="center" wrapText="1"/>
    </xf>
    <xf numFmtId="0" fontId="58" fillId="30" borderId="17" xfId="0" applyFont="1" applyFill="1" applyBorder="1" applyAlignment="1" applyProtection="1">
      <alignment horizontal="left" vertical="center" wrapText="1"/>
    </xf>
    <xf numFmtId="0" fontId="58" fillId="30" borderId="16" xfId="0" applyFont="1" applyFill="1" applyBorder="1" applyAlignment="1" applyProtection="1">
      <alignment horizontal="left" vertical="center" wrapText="1"/>
    </xf>
    <xf numFmtId="49" fontId="54" fillId="0" borderId="17" xfId="0" applyNumberFormat="1" applyFont="1" applyFill="1" applyBorder="1" applyAlignment="1" applyProtection="1">
      <alignment horizontal="left" vertical="center"/>
    </xf>
    <xf numFmtId="49" fontId="58" fillId="0" borderId="16" xfId="0" applyNumberFormat="1" applyFont="1" applyFill="1" applyBorder="1" applyAlignment="1" applyProtection="1">
      <alignment horizontal="left" vertical="center"/>
    </xf>
    <xf numFmtId="0" fontId="54" fillId="32" borderId="19" xfId="0" applyFont="1" applyFill="1" applyBorder="1" applyAlignment="1" applyProtection="1">
      <alignment horizontal="left" vertical="center" shrinkToFit="1"/>
    </xf>
    <xf numFmtId="0" fontId="58" fillId="32" borderId="17" xfId="0" applyFont="1" applyFill="1" applyBorder="1" applyAlignment="1" applyProtection="1">
      <alignment horizontal="left" vertical="center" shrinkToFit="1"/>
    </xf>
    <xf numFmtId="0" fontId="58" fillId="32" borderId="16" xfId="0" applyFont="1" applyFill="1" applyBorder="1" applyAlignment="1" applyProtection="1">
      <alignment horizontal="left" vertical="center" shrinkToFit="1"/>
    </xf>
    <xf numFmtId="0" fontId="60" fillId="32" borderId="17" xfId="0" applyFont="1" applyFill="1" applyBorder="1" applyAlignment="1" applyProtection="1">
      <alignment horizontal="left" vertical="center"/>
    </xf>
    <xf numFmtId="0" fontId="60" fillId="32" borderId="16" xfId="0" applyFont="1" applyFill="1" applyBorder="1" applyAlignment="1" applyProtection="1">
      <alignment horizontal="left" vertical="center"/>
    </xf>
    <xf numFmtId="0" fontId="54" fillId="26" borderId="23" xfId="0" applyFont="1" applyFill="1" applyBorder="1" applyAlignment="1" applyProtection="1">
      <alignment horizontal="left" vertical="center" wrapText="1"/>
    </xf>
    <xf numFmtId="0" fontId="54" fillId="26" borderId="56" xfId="0" applyFont="1" applyFill="1" applyBorder="1" applyAlignment="1" applyProtection="1">
      <alignment horizontal="left" vertical="center" wrapText="1"/>
    </xf>
    <xf numFmtId="0" fontId="54" fillId="26" borderId="35" xfId="0" applyFont="1" applyFill="1" applyBorder="1" applyAlignment="1" applyProtection="1">
      <alignment horizontal="left" vertical="center" wrapText="1"/>
    </xf>
    <xf numFmtId="0" fontId="58" fillId="30" borderId="16" xfId="0" applyFont="1" applyFill="1" applyBorder="1" applyAlignment="1">
      <alignment horizontal="left" vertical="center"/>
    </xf>
    <xf numFmtId="0" fontId="58" fillId="32" borderId="17" xfId="0" applyFont="1" applyFill="1" applyBorder="1" applyAlignment="1" applyProtection="1">
      <alignment horizontal="left" vertical="center"/>
    </xf>
    <xf numFmtId="0" fontId="58" fillId="32" borderId="16" xfId="0" applyFont="1" applyFill="1" applyBorder="1" applyAlignment="1" applyProtection="1">
      <alignment horizontal="left" vertical="center"/>
    </xf>
    <xf numFmtId="0" fontId="58" fillId="0" borderId="16" xfId="139" applyFont="1" applyFill="1" applyBorder="1" applyAlignment="1">
      <alignment horizontal="left" vertical="top" wrapText="1"/>
    </xf>
    <xf numFmtId="0" fontId="62" fillId="30" borderId="56" xfId="83" applyFont="1" applyFill="1" applyBorder="1" applyAlignment="1" applyProtection="1">
      <alignment horizontal="left" vertical="top"/>
    </xf>
    <xf numFmtId="0" fontId="62" fillId="30" borderId="35" xfId="83" applyFont="1" applyFill="1" applyBorder="1" applyAlignment="1" applyProtection="1">
      <alignment horizontal="left" vertical="top"/>
    </xf>
    <xf numFmtId="0" fontId="57" fillId="30" borderId="49" xfId="83" applyFont="1" applyFill="1" applyBorder="1" applyAlignment="1" applyProtection="1">
      <alignment horizontal="left" vertical="center" wrapText="1" shrinkToFit="1"/>
    </xf>
    <xf numFmtId="0" fontId="57" fillId="30" borderId="16" xfId="83" applyFont="1" applyFill="1" applyBorder="1" applyAlignment="1" applyProtection="1">
      <alignment horizontal="left" vertical="center" wrapText="1" shrinkToFit="1"/>
    </xf>
    <xf numFmtId="3" fontId="60" fillId="0" borderId="17" xfId="0" applyNumberFormat="1" applyFont="1" applyFill="1" applyBorder="1" applyAlignment="1" applyProtection="1">
      <alignment vertical="center" wrapText="1"/>
    </xf>
    <xf numFmtId="3" fontId="60" fillId="0" borderId="16" xfId="0" applyNumberFormat="1" applyFont="1" applyFill="1" applyBorder="1" applyAlignment="1" applyProtection="1">
      <alignment vertical="center" wrapText="1"/>
    </xf>
    <xf numFmtId="0" fontId="60" fillId="32" borderId="16" xfId="0" applyFont="1" applyFill="1" applyBorder="1" applyAlignment="1" applyProtection="1">
      <alignment vertical="center"/>
    </xf>
    <xf numFmtId="0" fontId="54" fillId="32" borderId="19" xfId="166" applyFont="1" applyFill="1" applyBorder="1" applyAlignment="1" applyProtection="1">
      <alignment vertical="center"/>
    </xf>
    <xf numFmtId="0" fontId="58" fillId="32" borderId="17" xfId="166" applyFont="1" applyFill="1" applyBorder="1" applyAlignment="1" applyProtection="1">
      <alignment vertical="center"/>
    </xf>
    <xf numFmtId="0" fontId="58" fillId="32" borderId="16" xfId="166" applyFont="1" applyFill="1" applyBorder="1" applyAlignment="1" applyProtection="1">
      <alignment vertical="center"/>
    </xf>
    <xf numFmtId="0" fontId="54" fillId="32" borderId="19" xfId="166" applyFont="1" applyFill="1" applyBorder="1" applyAlignment="1" applyProtection="1">
      <alignment vertical="center" shrinkToFit="1"/>
    </xf>
    <xf numFmtId="0" fontId="58" fillId="32" borderId="17" xfId="166" applyFont="1" applyFill="1" applyBorder="1" applyAlignment="1" applyProtection="1">
      <alignment vertical="center" shrinkToFit="1"/>
    </xf>
    <xf numFmtId="0" fontId="58" fillId="32" borderId="16" xfId="166" applyFont="1" applyFill="1" applyBorder="1" applyAlignment="1" applyProtection="1">
      <alignment vertical="center" shrinkToFit="1"/>
    </xf>
    <xf numFmtId="0" fontId="58" fillId="30" borderId="32" xfId="171" applyFont="1" applyFill="1" applyBorder="1" applyAlignment="1">
      <alignment horizontal="left" vertical="top"/>
    </xf>
    <xf numFmtId="0" fontId="57" fillId="30" borderId="24" xfId="0" applyFont="1" applyFill="1" applyBorder="1" applyAlignment="1" applyProtection="1">
      <alignment horizontal="left" vertical="center"/>
    </xf>
    <xf numFmtId="0" fontId="57" fillId="30" borderId="27" xfId="0" applyFont="1" applyFill="1" applyBorder="1" applyAlignment="1" applyProtection="1">
      <alignment horizontal="left" vertical="center"/>
    </xf>
    <xf numFmtId="0" fontId="58" fillId="30" borderId="16" xfId="166" applyFont="1" applyFill="1" applyBorder="1" applyAlignment="1">
      <alignment horizontal="left" vertical="top" wrapText="1"/>
    </xf>
    <xf numFmtId="3" fontId="60" fillId="0" borderId="17" xfId="0" applyNumberFormat="1" applyFont="1" applyFill="1" applyBorder="1" applyAlignment="1" applyProtection="1">
      <alignment horizontal="left" vertical="center" wrapText="1"/>
    </xf>
    <xf numFmtId="3" fontId="60" fillId="0" borderId="16" xfId="0" applyNumberFormat="1" applyFont="1" applyFill="1" applyBorder="1" applyAlignment="1" applyProtection="1">
      <alignment horizontal="left" vertical="center" wrapText="1"/>
    </xf>
    <xf numFmtId="0" fontId="54" fillId="30" borderId="46" xfId="0" applyFont="1" applyFill="1" applyBorder="1" applyAlignment="1" applyProtection="1">
      <alignment horizontal="left" vertical="center" wrapText="1"/>
    </xf>
    <xf numFmtId="0" fontId="58" fillId="30" borderId="51" xfId="0" applyFont="1" applyFill="1" applyBorder="1" applyAlignment="1" applyProtection="1">
      <alignment horizontal="left" vertical="center" wrapText="1"/>
    </xf>
    <xf numFmtId="0" fontId="58" fillId="0" borderId="46" xfId="139" applyFont="1" applyFill="1" applyBorder="1" applyAlignment="1">
      <alignment horizontal="left" vertical="top" wrapText="1"/>
    </xf>
    <xf numFmtId="0" fontId="58" fillId="0" borderId="51" xfId="139" applyFont="1" applyFill="1" applyBorder="1" applyAlignment="1">
      <alignment horizontal="left" vertical="top" wrapText="1"/>
    </xf>
    <xf numFmtId="0" fontId="62" fillId="30" borderId="56" xfId="0" applyFont="1" applyFill="1" applyBorder="1" applyAlignment="1" applyProtection="1">
      <alignment horizontal="left" vertical="center" wrapText="1"/>
    </xf>
    <xf numFmtId="0" fontId="62" fillId="30" borderId="35" xfId="0" applyFont="1" applyFill="1" applyBorder="1" applyAlignment="1" applyProtection="1">
      <alignment horizontal="left" vertical="center" wrapText="1"/>
    </xf>
    <xf numFmtId="0" fontId="58" fillId="30" borderId="16" xfId="83" applyFont="1" applyFill="1" applyBorder="1" applyAlignment="1" applyProtection="1">
      <alignment horizontal="left" vertical="top" wrapText="1"/>
    </xf>
    <xf numFmtId="0" fontId="58" fillId="30" borderId="16" xfId="0" applyFont="1" applyFill="1" applyBorder="1" applyAlignment="1" applyProtection="1">
      <alignment horizontal="left" vertical="top" wrapText="1"/>
    </xf>
    <xf numFmtId="0" fontId="60" fillId="0" borderId="16" xfId="0" applyFont="1" applyBorder="1" applyAlignment="1">
      <alignment horizontal="left" vertical="center" wrapText="1"/>
    </xf>
    <xf numFmtId="0" fontId="3" fillId="30" borderId="23" xfId="0" applyFont="1" applyFill="1" applyBorder="1" applyAlignment="1">
      <alignment horizontal="center" vertical="center" wrapText="1"/>
    </xf>
    <xf numFmtId="0" fontId="3" fillId="30" borderId="56" xfId="0" applyFont="1" applyFill="1" applyBorder="1" applyAlignment="1">
      <alignment horizontal="center" vertical="center" wrapText="1"/>
    </xf>
    <xf numFmtId="0" fontId="3" fillId="30" borderId="3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vertical="center"/>
    </xf>
    <xf numFmtId="0" fontId="54" fillId="32" borderId="17" xfId="0" applyFont="1" applyFill="1" applyBorder="1" applyAlignment="1" applyProtection="1">
      <alignment horizontal="left" vertical="center" shrinkToFit="1"/>
    </xf>
    <xf numFmtId="0" fontId="54" fillId="32" borderId="16" xfId="0" applyFont="1" applyFill="1" applyBorder="1" applyAlignment="1" applyProtection="1">
      <alignment horizontal="left" vertical="center" shrinkToFit="1"/>
    </xf>
    <xf numFmtId="0" fontId="54" fillId="38" borderId="19" xfId="0" applyFont="1" applyFill="1" applyBorder="1" applyAlignment="1" applyProtection="1">
      <alignment horizontal="left" vertical="center"/>
    </xf>
    <xf numFmtId="0" fontId="54" fillId="38" borderId="17" xfId="0" applyFont="1" applyFill="1" applyBorder="1" applyAlignment="1" applyProtection="1">
      <alignment horizontal="left" vertical="center"/>
    </xf>
    <xf numFmtId="0" fontId="54" fillId="38" borderId="16" xfId="0" applyFont="1" applyFill="1" applyBorder="1" applyAlignment="1" applyProtection="1">
      <alignment horizontal="left" vertical="center"/>
    </xf>
    <xf numFmtId="0" fontId="54" fillId="34" borderId="38" xfId="0" applyFont="1" applyFill="1" applyBorder="1" applyAlignment="1" applyProtection="1">
      <alignment horizontal="left" vertical="center" wrapText="1"/>
    </xf>
    <xf numFmtId="0" fontId="54" fillId="34" borderId="4" xfId="0" applyFont="1" applyFill="1" applyBorder="1" applyAlignment="1" applyProtection="1">
      <alignment horizontal="left" vertical="center" wrapText="1"/>
    </xf>
    <xf numFmtId="0" fontId="54" fillId="34" borderId="43" xfId="0" applyFont="1" applyFill="1" applyBorder="1" applyAlignment="1" applyProtection="1">
      <alignment horizontal="left" vertical="center" wrapText="1"/>
    </xf>
    <xf numFmtId="49" fontId="54" fillId="0" borderId="16" xfId="0" applyNumberFormat="1" applyFont="1" applyFill="1" applyBorder="1" applyAlignment="1" applyProtection="1">
      <alignment horizontal="left" vertical="center"/>
    </xf>
    <xf numFmtId="0" fontId="54" fillId="32" borderId="17" xfId="166" applyFont="1" applyFill="1" applyBorder="1" applyAlignment="1" applyProtection="1">
      <alignment vertical="center"/>
    </xf>
    <xf numFmtId="0" fontId="54" fillId="32" borderId="16" xfId="166" applyFont="1" applyFill="1" applyBorder="1" applyAlignment="1" applyProtection="1">
      <alignment vertical="center"/>
    </xf>
    <xf numFmtId="0" fontId="54" fillId="32" borderId="17" xfId="166" applyFont="1" applyFill="1" applyBorder="1" applyAlignment="1" applyProtection="1">
      <alignment vertical="center" shrinkToFit="1"/>
    </xf>
    <xf numFmtId="0" fontId="54" fillId="32" borderId="16" xfId="166" applyFont="1" applyFill="1" applyBorder="1" applyAlignment="1" applyProtection="1">
      <alignment vertical="center" shrinkToFit="1"/>
    </xf>
    <xf numFmtId="0" fontId="54" fillId="30" borderId="51" xfId="0" applyFont="1" applyFill="1" applyBorder="1" applyAlignment="1" applyProtection="1">
      <alignment horizontal="left" vertical="center" wrapText="1"/>
    </xf>
    <xf numFmtId="0" fontId="54" fillId="0" borderId="46" xfId="139" applyFont="1" applyFill="1" applyBorder="1" applyAlignment="1">
      <alignment horizontal="left" vertical="top" wrapText="1"/>
    </xf>
    <xf numFmtId="0" fontId="54" fillId="0" borderId="51" xfId="139" applyFont="1" applyFill="1" applyBorder="1" applyAlignment="1">
      <alignment horizontal="left" vertical="top" wrapText="1"/>
    </xf>
    <xf numFmtId="0" fontId="57" fillId="30" borderId="46" xfId="83" applyFont="1" applyFill="1" applyBorder="1" applyAlignment="1" applyProtection="1">
      <alignment horizontal="center" vertical="center" wrapText="1" shrinkToFit="1"/>
    </xf>
    <xf numFmtId="0" fontId="57" fillId="30" borderId="49" xfId="83" applyFont="1" applyFill="1" applyBorder="1" applyAlignment="1" applyProtection="1">
      <alignment horizontal="center" vertical="center" wrapText="1" shrinkToFit="1"/>
    </xf>
    <xf numFmtId="0" fontId="57" fillId="30" borderId="49" xfId="83" applyFont="1" applyFill="1" applyBorder="1" applyAlignment="1" applyProtection="1">
      <alignment vertical="center" wrapText="1" shrinkToFit="1"/>
    </xf>
    <xf numFmtId="0" fontId="57" fillId="30" borderId="16" xfId="83" applyFont="1" applyFill="1" applyBorder="1" applyAlignment="1" applyProtection="1">
      <alignment vertical="center" wrapText="1" shrinkToFit="1"/>
    </xf>
  </cellXfs>
  <cellStyles count="178">
    <cellStyle name="20% - Accent1" xfId="1"/>
    <cellStyle name="20% - Accent1 2" xfId="2"/>
    <cellStyle name="20% - Accent1_bis54" xfId="3"/>
    <cellStyle name="20% - Accent2" xfId="4"/>
    <cellStyle name="20% - Accent2 2" xfId="5"/>
    <cellStyle name="20% - Accent2_bis54" xfId="6"/>
    <cellStyle name="20% - Accent3" xfId="7"/>
    <cellStyle name="20% - Accent3 2" xfId="8"/>
    <cellStyle name="20% - Accent3_bis54" xfId="9"/>
    <cellStyle name="20% - Accent4" xfId="10"/>
    <cellStyle name="20% - Accent4 2" xfId="11"/>
    <cellStyle name="20% - Accent4_bis54" xfId="12"/>
    <cellStyle name="20% - Accent5" xfId="13"/>
    <cellStyle name="20% - Accent5 2" xfId="14"/>
    <cellStyle name="20% - Accent5_bis54" xfId="15"/>
    <cellStyle name="20% - Accent6" xfId="16"/>
    <cellStyle name="20% - Accent6 2" xfId="17"/>
    <cellStyle name="20% - Accent6_bis54" xfId="18"/>
    <cellStyle name="40% - Accent1" xfId="19"/>
    <cellStyle name="40% - Accent1 2" xfId="20"/>
    <cellStyle name="40% - Accent1_bis54" xfId="21"/>
    <cellStyle name="40% - Accent2" xfId="22"/>
    <cellStyle name="40% - Accent2 2" xfId="23"/>
    <cellStyle name="40% - Accent2_bis54" xfId="24"/>
    <cellStyle name="40% - Accent3" xfId="25"/>
    <cellStyle name="40% - Accent3 2" xfId="26"/>
    <cellStyle name="40% - Accent3_bis54" xfId="27"/>
    <cellStyle name="40% - Accent4" xfId="28"/>
    <cellStyle name="40% - Accent4 2" xfId="29"/>
    <cellStyle name="40% - Accent4_bis54" xfId="30"/>
    <cellStyle name="40% - Accent5" xfId="31"/>
    <cellStyle name="40% - Accent5 2" xfId="32"/>
    <cellStyle name="40% - Accent5_bis54" xfId="33"/>
    <cellStyle name="40% - Accent6" xfId="34"/>
    <cellStyle name="40% - Accent6 2" xfId="35"/>
    <cellStyle name="40% - Accent6_bis54" xfId="36"/>
    <cellStyle name="60% - Accent1" xfId="37"/>
    <cellStyle name="60% - Accent1 2" xfId="38"/>
    <cellStyle name="60% - Accent1_bis54" xfId="39"/>
    <cellStyle name="60% - Accent2" xfId="40"/>
    <cellStyle name="60% - Accent2 2" xfId="41"/>
    <cellStyle name="60% - Accent2_bis54" xfId="42"/>
    <cellStyle name="60% - Accent3" xfId="43"/>
    <cellStyle name="60% - Accent3 2" xfId="44"/>
    <cellStyle name="60% - Accent3_bis54" xfId="45"/>
    <cellStyle name="60% - Accent4" xfId="46"/>
    <cellStyle name="60% - Accent4 2" xfId="47"/>
    <cellStyle name="60% - Accent4_bis54" xfId="48"/>
    <cellStyle name="60% - Accent5" xfId="49"/>
    <cellStyle name="60% - Accent5 2" xfId="50"/>
    <cellStyle name="60% - Accent5_bis54" xfId="51"/>
    <cellStyle name="60% - Accent6" xfId="52"/>
    <cellStyle name="60% - Accent6 2" xfId="53"/>
    <cellStyle name="60% - Accent6_bis54" xfId="54"/>
    <cellStyle name="75" xfId="55"/>
    <cellStyle name="Accent1" xfId="56"/>
    <cellStyle name="Accent1 2" xfId="57"/>
    <cellStyle name="Accent1_bis54" xfId="58"/>
    <cellStyle name="Accent2" xfId="59"/>
    <cellStyle name="Accent2 2" xfId="60"/>
    <cellStyle name="Accent2_bis54" xfId="61"/>
    <cellStyle name="Accent3" xfId="62"/>
    <cellStyle name="Accent3 2" xfId="63"/>
    <cellStyle name="Accent3_bis54" xfId="64"/>
    <cellStyle name="Accent4" xfId="65"/>
    <cellStyle name="Accent4 2" xfId="66"/>
    <cellStyle name="Accent4_bis54" xfId="67"/>
    <cellStyle name="Accent5" xfId="68"/>
    <cellStyle name="Accent5 2" xfId="69"/>
    <cellStyle name="Accent5_bis54" xfId="70"/>
    <cellStyle name="Accent6" xfId="71"/>
    <cellStyle name="Accent6 2" xfId="72"/>
    <cellStyle name="Accent6_bis54" xfId="73"/>
    <cellStyle name="Bad" xfId="74"/>
    <cellStyle name="Bad 2" xfId="75"/>
    <cellStyle name="Bad_bis54" xfId="76"/>
    <cellStyle name="Calculation" xfId="77"/>
    <cellStyle name="Calculation 2" xfId="78"/>
    <cellStyle name="Calculation_bis54" xfId="79"/>
    <cellStyle name="Check Cell" xfId="80"/>
    <cellStyle name="Check Cell 2" xfId="81"/>
    <cellStyle name="Check Cell_bis54" xfId="82"/>
    <cellStyle name="Comma 10" xfId="84"/>
    <cellStyle name="Comma 12" xfId="85"/>
    <cellStyle name="Comma 13" xfId="86"/>
    <cellStyle name="Comma 14" xfId="87"/>
    <cellStyle name="Comma 2" xfId="88"/>
    <cellStyle name="Comma 2 2" xfId="89"/>
    <cellStyle name="Comma 3" xfId="90"/>
    <cellStyle name="Comma 4" xfId="91"/>
    <cellStyle name="Comma 5" xfId="92"/>
    <cellStyle name="Comma 6" xfId="93"/>
    <cellStyle name="Comma 7" xfId="94"/>
    <cellStyle name="Explanatory Text" xfId="95"/>
    <cellStyle name="Explanatory Text 2" xfId="96"/>
    <cellStyle name="Explanatory Text_bis54" xfId="97"/>
    <cellStyle name="Good" xfId="98"/>
    <cellStyle name="Good 2" xfId="99"/>
    <cellStyle name="Good_bis54" xfId="100"/>
    <cellStyle name="Header1" xfId="101"/>
    <cellStyle name="Header2" xfId="102"/>
    <cellStyle name="Heading 1" xfId="103"/>
    <cellStyle name="Heading 1 2" xfId="104"/>
    <cellStyle name="Heading 1_bis54" xfId="105"/>
    <cellStyle name="Heading 2" xfId="106"/>
    <cellStyle name="Heading 2 2" xfId="107"/>
    <cellStyle name="Heading 2_bis54" xfId="108"/>
    <cellStyle name="Heading 3" xfId="109"/>
    <cellStyle name="Heading 3 2" xfId="110"/>
    <cellStyle name="Heading 3_bis54" xfId="111"/>
    <cellStyle name="Heading 4" xfId="112"/>
    <cellStyle name="Heading 4 2" xfId="113"/>
    <cellStyle name="Heading 4_bis54" xfId="114"/>
    <cellStyle name="Input" xfId="115"/>
    <cellStyle name="Input 2" xfId="116"/>
    <cellStyle name="Input_bis54" xfId="117"/>
    <cellStyle name="juang1" xfId="118"/>
    <cellStyle name="Linked Cell" xfId="119"/>
    <cellStyle name="Linked Cell 2" xfId="120"/>
    <cellStyle name="Linked Cell_bis54" xfId="121"/>
    <cellStyle name="Neutral" xfId="122"/>
    <cellStyle name="Neutral 2" xfId="123"/>
    <cellStyle name="Neutral_bis54" xfId="124"/>
    <cellStyle name="no dec" xfId="125"/>
    <cellStyle name="Normal 10" xfId="126"/>
    <cellStyle name="Normal 14" xfId="127"/>
    <cellStyle name="Normal 14 2" xfId="128"/>
    <cellStyle name="Normal 14 2 2" xfId="129"/>
    <cellStyle name="Normal 14 2 3" xfId="130"/>
    <cellStyle name="Normal 14 2 4" xfId="131"/>
    <cellStyle name="Normal 14 3" xfId="132"/>
    <cellStyle name="Normal 14 3 2" xfId="133"/>
    <cellStyle name="Normal 14 3 3" xfId="134"/>
    <cellStyle name="Normal 14 3 4" xfId="135"/>
    <cellStyle name="Normal 14 4" xfId="136"/>
    <cellStyle name="Normal 14 5" xfId="137"/>
    <cellStyle name="Normal 14 6" xfId="138"/>
    <cellStyle name="Normal 2" xfId="139"/>
    <cellStyle name="Normal 2 2" xfId="140"/>
    <cellStyle name="Normal 3" xfId="141"/>
    <cellStyle name="Normal 4" xfId="142"/>
    <cellStyle name="Normal 5" xfId="143"/>
    <cellStyle name="Normal 6" xfId="144"/>
    <cellStyle name="Normal 7" xfId="145"/>
    <cellStyle name="Normal 8" xfId="146"/>
    <cellStyle name="Normal 9" xfId="147"/>
    <cellStyle name="Note" xfId="148"/>
    <cellStyle name="Note 2" xfId="149"/>
    <cellStyle name="Output" xfId="150"/>
    <cellStyle name="Output 2" xfId="151"/>
    <cellStyle name="Output_bis54" xfId="152"/>
    <cellStyle name="Title" xfId="153"/>
    <cellStyle name="Title 2" xfId="154"/>
    <cellStyle name="Title_bis54" xfId="155"/>
    <cellStyle name="Total" xfId="156"/>
    <cellStyle name="Total 2" xfId="157"/>
    <cellStyle name="Total_bis54" xfId="158"/>
    <cellStyle name="Warning Text" xfId="159"/>
    <cellStyle name="Warning Text 2" xfId="160"/>
    <cellStyle name="Warning Text_bis54" xfId="161"/>
    <cellStyle name="เครื่องหมายจุลภาค" xfId="83" builtinId="3"/>
    <cellStyle name="เครื่องหมายจุลภาค 2" xfId="162"/>
    <cellStyle name="เครื่องหมายจุลภาค 2 2" xfId="163"/>
    <cellStyle name="เครื่องหมายจุลภาค 3" xfId="164"/>
    <cellStyle name="น้บะภฒ_95" xfId="165"/>
    <cellStyle name="ปกติ" xfId="0" builtinId="0"/>
    <cellStyle name="ปกติ 2" xfId="166"/>
    <cellStyle name="ปกติ 3" xfId="167"/>
    <cellStyle name="ปกติ 4" xfId="168"/>
    <cellStyle name="ปกติ 5" xfId="169"/>
    <cellStyle name="ปกติ 6" xfId="170"/>
    <cellStyle name="ปกติ_Sheet1" xfId="171"/>
    <cellStyle name="ปกติ_แผนงานสนงปศจ" xfId="172"/>
    <cellStyle name="ฤธถ [0]_95" xfId="173"/>
    <cellStyle name="ฤธถ_95" xfId="174"/>
    <cellStyle name="ล๋ศญ [0]_95" xfId="175"/>
    <cellStyle name="ล๋ศญ_95" xfId="176"/>
    <cellStyle name="วฅมุ_4ฟ๙ฝวภ๛" xfId="17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1.&#3648;&#3594;&#3637;&#3618;&#3591;&#3619;&#3634;&#3618;/11%20&#3619;&#3634;&#3618;&#3591;&#3634;&#3609;%20IR%20&#3626;.&#3588;.%202562%20(&#3624;&#3623;&#3629;.&#3648;&#3594;&#3637;&#3618;&#3591;&#3619;&#3634;&#3618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2.&#3648;&#3594;&#3637;&#3618;&#3591;&#3619;&#3634;&#3618;/12%20&#3619;&#3634;&#3618;&#3591;&#3634;&#3609;%20IR%20&#3585;.&#3618;.%202562%20(&#3624;&#3623;&#3629;.&#3648;&#3594;&#3637;&#3618;&#3591;&#3619;&#3634;&#3618;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9.เชียงราย"/>
      <sheetName val="สรุป"/>
      <sheetName val="19.เชียงราย (2)"/>
      <sheetName val="Sheet1"/>
    </sheetNames>
    <sheetDataSet>
      <sheetData sheetId="0">
        <row r="6">
          <cell r="R6">
            <v>22400</v>
          </cell>
        </row>
        <row r="8">
          <cell r="R8">
            <v>22400</v>
          </cell>
        </row>
        <row r="22">
          <cell r="R22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8">
          <cell r="R58">
            <v>1900</v>
          </cell>
        </row>
        <row r="59">
          <cell r="R59">
            <v>20500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29</v>
          </cell>
        </row>
        <row r="70">
          <cell r="R70">
            <v>53679</v>
          </cell>
        </row>
        <row r="76">
          <cell r="R76">
            <v>4000</v>
          </cell>
        </row>
        <row r="77">
          <cell r="R77">
            <v>0</v>
          </cell>
        </row>
        <row r="83">
          <cell r="R83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105">
          <cell r="R105">
            <v>14999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2">
          <cell r="R132">
            <v>0</v>
          </cell>
        </row>
        <row r="133">
          <cell r="R133">
            <v>0</v>
          </cell>
        </row>
        <row r="138">
          <cell r="R138">
            <v>17998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42">
          <cell r="R242">
            <v>44930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61">
          <cell r="R261">
            <v>1700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3">
          <cell r="R273">
            <v>15534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6">
          <cell r="R296">
            <v>7460</v>
          </cell>
        </row>
        <row r="297">
          <cell r="R297">
            <v>0</v>
          </cell>
        </row>
        <row r="298">
          <cell r="R298">
            <v>0</v>
          </cell>
        </row>
        <row r="299">
          <cell r="R299">
            <v>0</v>
          </cell>
        </row>
        <row r="301">
          <cell r="R301">
            <v>0</v>
          </cell>
        </row>
        <row r="302">
          <cell r="R302">
            <v>0</v>
          </cell>
        </row>
        <row r="303">
          <cell r="R303">
            <v>0</v>
          </cell>
        </row>
        <row r="304">
          <cell r="R304">
            <v>0</v>
          </cell>
        </row>
        <row r="308">
          <cell r="R308">
            <v>16800</v>
          </cell>
        </row>
        <row r="309">
          <cell r="R309">
            <v>0</v>
          </cell>
        </row>
        <row r="310">
          <cell r="R310">
            <v>0</v>
          </cell>
        </row>
        <row r="311">
          <cell r="R311">
            <v>0</v>
          </cell>
        </row>
        <row r="315">
          <cell r="R315">
            <v>0</v>
          </cell>
        </row>
        <row r="319">
          <cell r="R319">
            <v>7501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35">
          <cell r="R335">
            <v>0</v>
          </cell>
        </row>
        <row r="339">
          <cell r="R339">
            <v>3000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9.เชียงราย"/>
      <sheetName val="สรุป"/>
      <sheetName val="19.เชียงราย (2)"/>
      <sheetName val="Sheet1"/>
    </sheetNames>
    <sheetDataSet>
      <sheetData sheetId="0">
        <row r="6">
          <cell r="S6">
            <v>34328</v>
          </cell>
        </row>
        <row r="8">
          <cell r="S8">
            <v>68</v>
          </cell>
        </row>
        <row r="22">
          <cell r="S22">
            <v>32</v>
          </cell>
        </row>
        <row r="52">
          <cell r="S52">
            <v>36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200</v>
          </cell>
        </row>
        <row r="58">
          <cell r="S58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1</v>
          </cell>
        </row>
        <row r="70">
          <cell r="S70">
            <v>82800</v>
          </cell>
        </row>
        <row r="76">
          <cell r="S76">
            <v>4000</v>
          </cell>
        </row>
        <row r="77">
          <cell r="S77">
            <v>34260</v>
          </cell>
        </row>
        <row r="83">
          <cell r="S83">
            <v>0</v>
          </cell>
        </row>
        <row r="89">
          <cell r="S89">
            <v>51</v>
          </cell>
        </row>
        <row r="90">
          <cell r="S90">
            <v>17000</v>
          </cell>
        </row>
        <row r="91">
          <cell r="S91">
            <v>0</v>
          </cell>
        </row>
        <row r="92">
          <cell r="S92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40</v>
          </cell>
        </row>
        <row r="96">
          <cell r="S96">
            <v>18700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  <row r="112">
          <cell r="S112">
            <v>0</v>
          </cell>
        </row>
        <row r="113">
          <cell r="S113">
            <v>0</v>
          </cell>
        </row>
        <row r="114">
          <cell r="S114">
            <v>0</v>
          </cell>
        </row>
        <row r="116">
          <cell r="S116">
            <v>0</v>
          </cell>
        </row>
        <row r="117">
          <cell r="S117">
            <v>0</v>
          </cell>
        </row>
        <row r="119">
          <cell r="S119">
            <v>0</v>
          </cell>
        </row>
        <row r="120">
          <cell r="S120">
            <v>0</v>
          </cell>
        </row>
        <row r="121">
          <cell r="S121">
            <v>0</v>
          </cell>
        </row>
        <row r="122">
          <cell r="S122">
            <v>0</v>
          </cell>
        </row>
        <row r="124">
          <cell r="S124">
            <v>0</v>
          </cell>
        </row>
        <row r="125">
          <cell r="S125">
            <v>0</v>
          </cell>
        </row>
        <row r="126">
          <cell r="S126">
            <v>0</v>
          </cell>
        </row>
        <row r="127">
          <cell r="S127">
            <v>0</v>
          </cell>
        </row>
        <row r="128">
          <cell r="S128">
            <v>0</v>
          </cell>
        </row>
        <row r="129">
          <cell r="S129">
            <v>0</v>
          </cell>
        </row>
        <row r="130">
          <cell r="S130">
            <v>0</v>
          </cell>
        </row>
        <row r="132">
          <cell r="S132">
            <v>0</v>
          </cell>
        </row>
        <row r="133">
          <cell r="S133">
            <v>0</v>
          </cell>
        </row>
        <row r="138">
          <cell r="S138">
            <v>0</v>
          </cell>
        </row>
        <row r="197">
          <cell r="S197">
            <v>0</v>
          </cell>
        </row>
        <row r="198">
          <cell r="S198">
            <v>0</v>
          </cell>
        </row>
        <row r="199">
          <cell r="S199">
            <v>0</v>
          </cell>
        </row>
        <row r="200">
          <cell r="S200">
            <v>0</v>
          </cell>
        </row>
        <row r="201">
          <cell r="S201">
            <v>0</v>
          </cell>
        </row>
        <row r="202">
          <cell r="S202">
            <v>0</v>
          </cell>
        </row>
        <row r="203">
          <cell r="S203">
            <v>0</v>
          </cell>
        </row>
        <row r="204">
          <cell r="S204">
            <v>0</v>
          </cell>
        </row>
        <row r="205">
          <cell r="S205">
            <v>0</v>
          </cell>
        </row>
        <row r="206">
          <cell r="S206">
            <v>0</v>
          </cell>
        </row>
        <row r="207">
          <cell r="S207">
            <v>0</v>
          </cell>
        </row>
        <row r="208">
          <cell r="S208">
            <v>0</v>
          </cell>
        </row>
        <row r="209">
          <cell r="S209">
            <v>0</v>
          </cell>
        </row>
        <row r="210">
          <cell r="S210">
            <v>0</v>
          </cell>
        </row>
        <row r="211">
          <cell r="S211">
            <v>0</v>
          </cell>
        </row>
        <row r="212">
          <cell r="S212">
            <v>0</v>
          </cell>
        </row>
        <row r="213">
          <cell r="S213">
            <v>0</v>
          </cell>
        </row>
        <row r="214">
          <cell r="S214">
            <v>0</v>
          </cell>
        </row>
        <row r="215">
          <cell r="S215">
            <v>0</v>
          </cell>
        </row>
        <row r="216">
          <cell r="S216">
            <v>0</v>
          </cell>
        </row>
        <row r="217">
          <cell r="S217">
            <v>0</v>
          </cell>
        </row>
        <row r="218">
          <cell r="S218">
            <v>0</v>
          </cell>
        </row>
        <row r="219">
          <cell r="S219">
            <v>0</v>
          </cell>
        </row>
        <row r="220">
          <cell r="S220">
            <v>0</v>
          </cell>
        </row>
        <row r="221">
          <cell r="S221">
            <v>0</v>
          </cell>
        </row>
        <row r="222">
          <cell r="S222">
            <v>0</v>
          </cell>
        </row>
        <row r="229">
          <cell r="S229">
            <v>0</v>
          </cell>
        </row>
        <row r="230">
          <cell r="S230">
            <v>0</v>
          </cell>
        </row>
        <row r="231">
          <cell r="S231">
            <v>0</v>
          </cell>
        </row>
        <row r="232">
          <cell r="S232">
            <v>0</v>
          </cell>
        </row>
        <row r="236">
          <cell r="S236">
            <v>0</v>
          </cell>
        </row>
        <row r="237">
          <cell r="S237">
            <v>0</v>
          </cell>
        </row>
        <row r="238">
          <cell r="S238">
            <v>0</v>
          </cell>
        </row>
        <row r="242">
          <cell r="S242">
            <v>36809</v>
          </cell>
        </row>
        <row r="243">
          <cell r="S243">
            <v>0</v>
          </cell>
        </row>
        <row r="244">
          <cell r="S244">
            <v>0</v>
          </cell>
        </row>
        <row r="245">
          <cell r="S245">
            <v>0</v>
          </cell>
        </row>
        <row r="249">
          <cell r="S249">
            <v>0</v>
          </cell>
        </row>
        <row r="250">
          <cell r="S250">
            <v>0</v>
          </cell>
        </row>
        <row r="251">
          <cell r="S251">
            <v>0</v>
          </cell>
        </row>
        <row r="252">
          <cell r="S252">
            <v>0</v>
          </cell>
        </row>
        <row r="253">
          <cell r="S253">
            <v>0</v>
          </cell>
        </row>
        <row r="254">
          <cell r="S254">
            <v>0</v>
          </cell>
        </row>
        <row r="255">
          <cell r="S255">
            <v>0</v>
          </cell>
        </row>
        <row r="256">
          <cell r="S256">
            <v>0</v>
          </cell>
        </row>
        <row r="261">
          <cell r="S261">
            <v>2400</v>
          </cell>
        </row>
        <row r="262">
          <cell r="S262">
            <v>0</v>
          </cell>
        </row>
        <row r="263">
          <cell r="S263">
            <v>0</v>
          </cell>
        </row>
        <row r="264">
          <cell r="S264">
            <v>0</v>
          </cell>
        </row>
        <row r="266">
          <cell r="S266">
            <v>0</v>
          </cell>
        </row>
        <row r="267">
          <cell r="S267">
            <v>0</v>
          </cell>
        </row>
        <row r="268">
          <cell r="S268">
            <v>0</v>
          </cell>
        </row>
        <row r="269">
          <cell r="S269">
            <v>0</v>
          </cell>
        </row>
        <row r="273">
          <cell r="S273">
            <v>5794</v>
          </cell>
        </row>
        <row r="274">
          <cell r="S274">
            <v>480000</v>
          </cell>
        </row>
        <row r="275">
          <cell r="S275">
            <v>0</v>
          </cell>
        </row>
        <row r="276">
          <cell r="S276">
            <v>0</v>
          </cell>
        </row>
        <row r="278">
          <cell r="S278">
            <v>0</v>
          </cell>
        </row>
        <row r="279">
          <cell r="S279">
            <v>0</v>
          </cell>
        </row>
        <row r="280">
          <cell r="S280">
            <v>0</v>
          </cell>
        </row>
        <row r="281">
          <cell r="S281">
            <v>0</v>
          </cell>
        </row>
        <row r="282">
          <cell r="S282">
            <v>0</v>
          </cell>
        </row>
        <row r="283">
          <cell r="S283">
            <v>0</v>
          </cell>
        </row>
        <row r="284">
          <cell r="S284">
            <v>0</v>
          </cell>
        </row>
        <row r="285">
          <cell r="S285">
            <v>0</v>
          </cell>
        </row>
        <row r="286">
          <cell r="S286">
            <v>0</v>
          </cell>
        </row>
        <row r="289">
          <cell r="S289">
            <v>0</v>
          </cell>
        </row>
        <row r="290">
          <cell r="S290">
            <v>0</v>
          </cell>
        </row>
        <row r="291">
          <cell r="S291">
            <v>0</v>
          </cell>
        </row>
        <row r="292">
          <cell r="S292">
            <v>0</v>
          </cell>
        </row>
        <row r="296">
          <cell r="S296">
            <v>12146</v>
          </cell>
        </row>
        <row r="297">
          <cell r="S297">
            <v>0</v>
          </cell>
        </row>
        <row r="298">
          <cell r="S298">
            <v>0</v>
          </cell>
        </row>
        <row r="299">
          <cell r="S299">
            <v>0</v>
          </cell>
        </row>
        <row r="301">
          <cell r="S301">
            <v>0</v>
          </cell>
        </row>
        <row r="302">
          <cell r="S302">
            <v>0</v>
          </cell>
        </row>
        <row r="303">
          <cell r="S303">
            <v>0</v>
          </cell>
        </row>
        <row r="304">
          <cell r="S304">
            <v>0</v>
          </cell>
        </row>
        <row r="308">
          <cell r="S308">
            <v>7495</v>
          </cell>
        </row>
        <row r="309">
          <cell r="S309">
            <v>0</v>
          </cell>
        </row>
        <row r="310">
          <cell r="S310">
            <v>0</v>
          </cell>
        </row>
        <row r="311">
          <cell r="S311">
            <v>0</v>
          </cell>
        </row>
        <row r="315">
          <cell r="S315">
            <v>0</v>
          </cell>
        </row>
        <row r="319">
          <cell r="S319">
            <v>0</v>
          </cell>
        </row>
        <row r="320">
          <cell r="S320">
            <v>0</v>
          </cell>
        </row>
        <row r="321">
          <cell r="S321">
            <v>0</v>
          </cell>
        </row>
        <row r="322">
          <cell r="S322">
            <v>0</v>
          </cell>
        </row>
        <row r="323">
          <cell r="S323">
            <v>0</v>
          </cell>
        </row>
        <row r="324">
          <cell r="S324">
            <v>0</v>
          </cell>
        </row>
        <row r="325">
          <cell r="S325">
            <v>0</v>
          </cell>
        </row>
        <row r="326">
          <cell r="S326">
            <v>0</v>
          </cell>
        </row>
        <row r="327">
          <cell r="S327">
            <v>0</v>
          </cell>
        </row>
        <row r="328">
          <cell r="S328">
            <v>0</v>
          </cell>
        </row>
        <row r="329">
          <cell r="S329">
            <v>0</v>
          </cell>
        </row>
        <row r="330">
          <cell r="S330">
            <v>0</v>
          </cell>
        </row>
        <row r="331">
          <cell r="S331">
            <v>0</v>
          </cell>
        </row>
        <row r="332">
          <cell r="S332">
            <v>0</v>
          </cell>
        </row>
        <row r="335">
          <cell r="S335">
            <v>0</v>
          </cell>
        </row>
        <row r="339">
          <cell r="S33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N251"/>
  <sheetViews>
    <sheetView tabSelected="1" zoomScale="60" zoomScaleNormal="60" workbookViewId="0">
      <selection activeCell="H69" sqref="H69"/>
    </sheetView>
  </sheetViews>
  <sheetFormatPr defaultRowHeight="21"/>
  <cols>
    <col min="2" max="2" width="6.75" customWidth="1"/>
    <col min="3" max="3" width="93.75" customWidth="1"/>
    <col min="4" max="4" width="9" style="2052"/>
    <col min="5" max="5" width="14.25" customWidth="1"/>
    <col min="6" max="6" width="15.125" customWidth="1"/>
    <col min="7" max="7" width="9.125" bestFit="1" customWidth="1"/>
    <col min="8" max="40" width="12.875" customWidth="1"/>
  </cols>
  <sheetData>
    <row r="1" spans="1:40">
      <c r="A1" s="2051" t="s">
        <v>345</v>
      </c>
      <c r="D1" s="2062" t="s">
        <v>91</v>
      </c>
    </row>
    <row r="2" spans="1:40">
      <c r="A2" s="2051" t="s">
        <v>341</v>
      </c>
    </row>
    <row r="3" spans="1:40">
      <c r="A3" s="2045" t="s">
        <v>0</v>
      </c>
      <c r="B3" s="2046"/>
      <c r="C3" s="2047"/>
      <c r="D3" s="2063" t="s">
        <v>1</v>
      </c>
      <c r="E3" s="2063" t="s">
        <v>2</v>
      </c>
      <c r="F3" s="2043" t="s">
        <v>347</v>
      </c>
      <c r="G3" s="2063" t="s">
        <v>3</v>
      </c>
      <c r="H3" s="2092" t="s">
        <v>346</v>
      </c>
      <c r="I3" s="2093"/>
      <c r="J3" s="2093"/>
      <c r="K3" s="2093"/>
      <c r="L3" s="2093"/>
      <c r="M3" s="2093"/>
      <c r="N3" s="2093"/>
      <c r="O3" s="2093"/>
      <c r="P3" s="2093"/>
      <c r="Q3" s="2093"/>
      <c r="R3" s="2093"/>
      <c r="S3" s="2093"/>
      <c r="T3" s="2093"/>
      <c r="U3" s="2093"/>
      <c r="V3" s="2093"/>
      <c r="W3" s="2093"/>
      <c r="X3" s="2093"/>
      <c r="Y3" s="2093"/>
      <c r="Z3" s="2093"/>
      <c r="AA3" s="2093"/>
      <c r="AB3" s="2093"/>
      <c r="AC3" s="2093"/>
      <c r="AD3" s="2093"/>
      <c r="AE3" s="2093"/>
      <c r="AF3" s="2093"/>
      <c r="AG3" s="2093"/>
      <c r="AH3" s="2093"/>
      <c r="AI3" s="2093"/>
      <c r="AJ3" s="2093"/>
      <c r="AK3" s="2093"/>
      <c r="AL3" s="2093"/>
      <c r="AM3" s="2093"/>
      <c r="AN3" s="2094"/>
    </row>
    <row r="4" spans="1:40">
      <c r="A4" s="2048"/>
      <c r="B4" s="2049"/>
      <c r="C4" s="2050"/>
      <c r="D4" s="2064" t="s">
        <v>5</v>
      </c>
      <c r="E4" s="2064" t="s">
        <v>6</v>
      </c>
      <c r="F4" s="2064" t="s">
        <v>6</v>
      </c>
      <c r="G4" s="2044"/>
      <c r="H4" s="2053" t="s">
        <v>113</v>
      </c>
      <c r="I4" s="2053" t="s">
        <v>59</v>
      </c>
      <c r="J4" s="2053" t="s">
        <v>60</v>
      </c>
      <c r="K4" s="2053" t="s">
        <v>61</v>
      </c>
      <c r="L4" s="2053" t="s">
        <v>62</v>
      </c>
      <c r="M4" s="2053" t="s">
        <v>63</v>
      </c>
      <c r="N4" s="2053" t="s">
        <v>277</v>
      </c>
      <c r="O4" s="2053" t="s">
        <v>64</v>
      </c>
      <c r="P4" s="2053" t="s">
        <v>65</v>
      </c>
      <c r="Q4" s="2053" t="s">
        <v>66</v>
      </c>
      <c r="R4" s="2053" t="s">
        <v>67</v>
      </c>
      <c r="S4" s="2053" t="s">
        <v>68</v>
      </c>
      <c r="T4" s="2053" t="s">
        <v>69</v>
      </c>
      <c r="U4" s="2053" t="s">
        <v>70</v>
      </c>
      <c r="V4" s="2053" t="s">
        <v>71</v>
      </c>
      <c r="W4" s="2053" t="s">
        <v>72</v>
      </c>
      <c r="X4" s="2053" t="s">
        <v>73</v>
      </c>
      <c r="Y4" s="2053" t="s">
        <v>74</v>
      </c>
      <c r="Z4" s="2053" t="s">
        <v>278</v>
      </c>
      <c r="AA4" s="2053" t="s">
        <v>75</v>
      </c>
      <c r="AB4" s="2053" t="s">
        <v>76</v>
      </c>
      <c r="AC4" s="2053" t="s">
        <v>77</v>
      </c>
      <c r="AD4" s="2053" t="s">
        <v>78</v>
      </c>
      <c r="AE4" s="2053" t="s">
        <v>79</v>
      </c>
      <c r="AF4" s="2053" t="s">
        <v>80</v>
      </c>
      <c r="AG4" s="2053" t="s">
        <v>279</v>
      </c>
      <c r="AH4" s="2053" t="s">
        <v>81</v>
      </c>
      <c r="AI4" s="2053" t="s">
        <v>82</v>
      </c>
      <c r="AJ4" s="2053" t="s">
        <v>83</v>
      </c>
      <c r="AK4" s="2053" t="s">
        <v>84</v>
      </c>
      <c r="AL4" s="2053" t="s">
        <v>280</v>
      </c>
      <c r="AM4" s="2053" t="s">
        <v>86</v>
      </c>
      <c r="AN4" s="2053" t="s">
        <v>85</v>
      </c>
    </row>
    <row r="5" spans="1:40">
      <c r="A5" s="2082" t="s">
        <v>253</v>
      </c>
      <c r="B5" s="2083"/>
      <c r="C5" s="2084"/>
      <c r="D5" s="2085"/>
      <c r="E5" s="2086"/>
      <c r="F5" s="2086"/>
      <c r="G5" s="2086"/>
      <c r="H5" s="2086"/>
      <c r="I5" s="2086"/>
      <c r="J5" s="2086"/>
      <c r="K5" s="2086"/>
      <c r="L5" s="2086"/>
      <c r="M5" s="2086"/>
      <c r="N5" s="2086"/>
      <c r="O5" s="2086"/>
      <c r="P5" s="2086"/>
      <c r="Q5" s="2086"/>
      <c r="R5" s="2086"/>
      <c r="S5" s="2086"/>
      <c r="T5" s="2086"/>
      <c r="U5" s="2086"/>
      <c r="V5" s="2086"/>
      <c r="W5" s="2086"/>
      <c r="X5" s="2086"/>
      <c r="Y5" s="2086"/>
      <c r="Z5" s="2086"/>
      <c r="AA5" s="2086"/>
      <c r="AB5" s="2086"/>
      <c r="AC5" s="2086"/>
      <c r="AD5" s="2086"/>
      <c r="AE5" s="2086"/>
      <c r="AF5" s="2086"/>
      <c r="AG5" s="2086"/>
      <c r="AH5" s="2086"/>
      <c r="AI5" s="2086"/>
      <c r="AJ5" s="2086"/>
      <c r="AK5" s="2086"/>
      <c r="AL5" s="2086"/>
      <c r="AM5" s="2086"/>
      <c r="AN5" s="2086"/>
    </row>
    <row r="6" spans="1:40">
      <c r="A6" s="2077" t="s">
        <v>140</v>
      </c>
      <c r="B6" s="2078"/>
      <c r="C6" s="2079"/>
      <c r="D6" s="2080" t="s">
        <v>8</v>
      </c>
      <c r="E6" s="2081">
        <v>48185000</v>
      </c>
      <c r="F6" s="2081">
        <v>52088755.299999997</v>
      </c>
      <c r="G6" s="2081">
        <v>108.10159863027913</v>
      </c>
      <c r="H6" s="2081">
        <v>0</v>
      </c>
      <c r="I6" s="2081">
        <v>6488614</v>
      </c>
      <c r="J6" s="2081">
        <v>1022344</v>
      </c>
      <c r="K6" s="2081">
        <v>2611550</v>
      </c>
      <c r="L6" s="2081">
        <v>2608285</v>
      </c>
      <c r="M6" s="2081">
        <v>903975</v>
      </c>
      <c r="N6" s="2081">
        <v>304741</v>
      </c>
      <c r="O6" s="2081">
        <v>2849442</v>
      </c>
      <c r="P6" s="2081">
        <v>757638</v>
      </c>
      <c r="Q6" s="2081">
        <v>984817</v>
      </c>
      <c r="R6" s="2081">
        <v>471371</v>
      </c>
      <c r="S6" s="2081">
        <v>2310200</v>
      </c>
      <c r="T6" s="2081">
        <v>895350</v>
      </c>
      <c r="U6" s="2081">
        <v>1439797</v>
      </c>
      <c r="V6" s="2081">
        <v>478098</v>
      </c>
      <c r="W6" s="2081">
        <v>648452</v>
      </c>
      <c r="X6" s="2081">
        <v>3910459</v>
      </c>
      <c r="Y6" s="2081">
        <v>580160</v>
      </c>
      <c r="Z6" s="2081">
        <v>216946.9</v>
      </c>
      <c r="AA6" s="2081">
        <v>484265</v>
      </c>
      <c r="AB6" s="2081">
        <v>1471770</v>
      </c>
      <c r="AC6" s="2081">
        <v>1315910</v>
      </c>
      <c r="AD6" s="2081">
        <v>2337353</v>
      </c>
      <c r="AE6" s="2081">
        <v>6888740.4000000004</v>
      </c>
      <c r="AF6" s="2081">
        <v>1292850</v>
      </c>
      <c r="AG6" s="2081">
        <v>292513</v>
      </c>
      <c r="AH6" s="2081">
        <v>2740510</v>
      </c>
      <c r="AI6" s="2081">
        <v>767550</v>
      </c>
      <c r="AJ6" s="2081">
        <v>972047</v>
      </c>
      <c r="AK6" s="2081">
        <v>1625900</v>
      </c>
      <c r="AL6" s="2081">
        <v>462250</v>
      </c>
      <c r="AM6" s="2081">
        <v>1252114</v>
      </c>
      <c r="AN6" s="2081">
        <v>702743</v>
      </c>
    </row>
    <row r="7" spans="1:40">
      <c r="A7" s="2077" t="s">
        <v>141</v>
      </c>
      <c r="B7" s="2078"/>
      <c r="C7" s="2079"/>
      <c r="D7" s="2080"/>
      <c r="E7" s="2081">
        <v>5105000</v>
      </c>
      <c r="F7" s="2081">
        <v>5115474.3</v>
      </c>
      <c r="G7" s="2081">
        <v>100.20517727717923</v>
      </c>
      <c r="H7" s="2081">
        <v>0</v>
      </c>
      <c r="I7" s="2081">
        <v>124754</v>
      </c>
      <c r="J7" s="2081">
        <v>164344</v>
      </c>
      <c r="K7" s="2081">
        <v>153850</v>
      </c>
      <c r="L7" s="2081">
        <v>171085</v>
      </c>
      <c r="M7" s="2081">
        <v>177725</v>
      </c>
      <c r="N7" s="2081">
        <v>84221</v>
      </c>
      <c r="O7" s="2081">
        <v>150992</v>
      </c>
      <c r="P7" s="2081">
        <v>181959</v>
      </c>
      <c r="Q7" s="2081">
        <v>202857</v>
      </c>
      <c r="R7" s="2081">
        <v>166681</v>
      </c>
      <c r="S7" s="2081">
        <v>163200</v>
      </c>
      <c r="T7" s="2081">
        <v>181250</v>
      </c>
      <c r="U7" s="2081">
        <v>153387</v>
      </c>
      <c r="V7" s="2081">
        <v>177098</v>
      </c>
      <c r="W7" s="2081">
        <v>190332</v>
      </c>
      <c r="X7" s="2081">
        <v>150959</v>
      </c>
      <c r="Y7" s="2081">
        <v>175863</v>
      </c>
      <c r="Z7" s="2081">
        <v>98331.9</v>
      </c>
      <c r="AA7" s="2081">
        <v>212155</v>
      </c>
      <c r="AB7" s="2081">
        <v>197070</v>
      </c>
      <c r="AC7" s="2081">
        <v>188910</v>
      </c>
      <c r="AD7" s="2081">
        <v>154643</v>
      </c>
      <c r="AE7" s="2081">
        <v>129340.4</v>
      </c>
      <c r="AF7" s="2081">
        <v>173850</v>
      </c>
      <c r="AG7" s="2081">
        <v>67513</v>
      </c>
      <c r="AH7" s="2081">
        <v>143750</v>
      </c>
      <c r="AI7" s="2081">
        <v>168000</v>
      </c>
      <c r="AJ7" s="2081">
        <v>168497</v>
      </c>
      <c r="AK7" s="2081">
        <v>155300</v>
      </c>
      <c r="AL7" s="2081">
        <v>155700</v>
      </c>
      <c r="AM7" s="2081">
        <v>175114</v>
      </c>
      <c r="AN7" s="2081">
        <v>156743</v>
      </c>
    </row>
    <row r="8" spans="1:40">
      <c r="A8" s="2072"/>
      <c r="B8" s="2073" t="s">
        <v>142</v>
      </c>
      <c r="C8" s="2074"/>
      <c r="D8" s="2075" t="s">
        <v>47</v>
      </c>
      <c r="E8" s="2076">
        <v>105000</v>
      </c>
      <c r="F8" s="2076">
        <v>71451.3</v>
      </c>
      <c r="G8" s="2076">
        <v>68.048857142857145</v>
      </c>
      <c r="H8" s="2076">
        <v>0</v>
      </c>
      <c r="I8" s="2076">
        <v>704</v>
      </c>
      <c r="J8" s="2076">
        <v>6344</v>
      </c>
      <c r="K8" s="2076">
        <v>7850</v>
      </c>
      <c r="L8" s="2076">
        <v>2085</v>
      </c>
      <c r="M8" s="2076">
        <v>4225</v>
      </c>
      <c r="N8" s="2076">
        <v>1221</v>
      </c>
      <c r="O8" s="2076">
        <v>2292</v>
      </c>
      <c r="P8" s="2076">
        <v>3559</v>
      </c>
      <c r="Q8" s="2076">
        <v>5857</v>
      </c>
      <c r="R8" s="2076">
        <v>2831</v>
      </c>
      <c r="S8" s="2076">
        <v>2200</v>
      </c>
      <c r="T8" s="2076">
        <v>2250</v>
      </c>
      <c r="U8" s="2076">
        <v>4387</v>
      </c>
      <c r="V8" s="2076">
        <v>1098</v>
      </c>
      <c r="W8" s="2076">
        <v>2592</v>
      </c>
      <c r="X8" s="2076">
        <v>1959</v>
      </c>
      <c r="Y8" s="2076">
        <v>2863</v>
      </c>
      <c r="Z8" s="2076">
        <v>81.900000000000006</v>
      </c>
      <c r="AA8" s="2076">
        <v>1925</v>
      </c>
      <c r="AB8" s="2076">
        <v>570</v>
      </c>
      <c r="AC8" s="2076">
        <v>1410</v>
      </c>
      <c r="AD8" s="2076">
        <v>543</v>
      </c>
      <c r="AE8" s="2076">
        <v>940.4</v>
      </c>
      <c r="AF8" s="2076">
        <v>3850</v>
      </c>
      <c r="AG8" s="2076">
        <v>613</v>
      </c>
      <c r="AH8" s="2076">
        <v>2950</v>
      </c>
      <c r="AI8" s="2076">
        <v>1000</v>
      </c>
      <c r="AJ8" s="2076">
        <v>1737</v>
      </c>
      <c r="AK8" s="2076">
        <v>0</v>
      </c>
      <c r="AL8" s="2076"/>
      <c r="AM8" s="2076">
        <v>1514</v>
      </c>
      <c r="AN8" s="2076">
        <v>0</v>
      </c>
    </row>
    <row r="9" spans="1:40">
      <c r="A9" s="2054"/>
      <c r="B9" s="2055"/>
      <c r="C9" s="2056" t="s">
        <v>143</v>
      </c>
      <c r="D9" s="2065" t="s">
        <v>47</v>
      </c>
      <c r="E9" s="2060">
        <v>3210</v>
      </c>
      <c r="F9" s="2060">
        <v>3034.8</v>
      </c>
      <c r="G9" s="2060">
        <v>94.54205607476635</v>
      </c>
      <c r="H9" s="2060">
        <v>0</v>
      </c>
      <c r="I9" s="2060">
        <v>150</v>
      </c>
      <c r="J9" s="2060">
        <v>304</v>
      </c>
      <c r="K9" s="2060">
        <v>150</v>
      </c>
      <c r="L9" s="2060">
        <v>40</v>
      </c>
      <c r="M9" s="2060">
        <v>0</v>
      </c>
      <c r="N9" s="2060">
        <v>208</v>
      </c>
      <c r="O9" s="2060">
        <v>388</v>
      </c>
      <c r="P9" s="2060">
        <v>216</v>
      </c>
      <c r="Q9" s="2060">
        <v>150</v>
      </c>
      <c r="R9" s="2060">
        <v>100</v>
      </c>
      <c r="S9" s="2060">
        <v>222</v>
      </c>
      <c r="T9" s="2060">
        <v>198</v>
      </c>
      <c r="U9" s="2060">
        <v>99</v>
      </c>
      <c r="V9" s="2060">
        <v>157</v>
      </c>
      <c r="W9" s="2060">
        <v>116</v>
      </c>
      <c r="X9" s="2060">
        <v>110</v>
      </c>
      <c r="Y9" s="2060">
        <v>0</v>
      </c>
      <c r="Z9" s="2060">
        <v>45.9</v>
      </c>
      <c r="AA9" s="2060">
        <v>130</v>
      </c>
      <c r="AB9" s="2060">
        <v>0</v>
      </c>
      <c r="AC9" s="2060">
        <v>0</v>
      </c>
      <c r="AD9" s="2060">
        <v>0</v>
      </c>
      <c r="AE9" s="2060">
        <v>0.9</v>
      </c>
      <c r="AF9" s="2060">
        <v>0</v>
      </c>
      <c r="AG9" s="2060">
        <v>0</v>
      </c>
      <c r="AH9" s="2060">
        <v>250</v>
      </c>
      <c r="AI9" s="2060">
        <v>0</v>
      </c>
      <c r="AJ9" s="2060">
        <v>0</v>
      </c>
      <c r="AK9" s="2060">
        <v>0</v>
      </c>
      <c r="AL9" s="2060">
        <v>0</v>
      </c>
      <c r="AM9" s="2060">
        <v>0</v>
      </c>
      <c r="AN9" s="2060">
        <v>0</v>
      </c>
    </row>
    <row r="10" spans="1:40">
      <c r="A10" s="2054"/>
      <c r="B10" s="2055"/>
      <c r="C10" s="2056" t="s">
        <v>10</v>
      </c>
      <c r="D10" s="2065" t="s">
        <v>47</v>
      </c>
      <c r="E10" s="2060">
        <v>650</v>
      </c>
      <c r="F10" s="2060">
        <v>608</v>
      </c>
      <c r="G10" s="2060">
        <v>93.538461538461533</v>
      </c>
      <c r="H10" s="2060">
        <v>0</v>
      </c>
      <c r="I10" s="2060">
        <v>0</v>
      </c>
      <c r="J10" s="2060">
        <v>0</v>
      </c>
      <c r="K10" s="2060">
        <v>150</v>
      </c>
      <c r="L10" s="2060">
        <v>0</v>
      </c>
      <c r="M10" s="2060">
        <v>0</v>
      </c>
      <c r="N10" s="2060">
        <v>0</v>
      </c>
      <c r="O10" s="2060">
        <v>0</v>
      </c>
      <c r="P10" s="2060">
        <v>0</v>
      </c>
      <c r="Q10" s="2060">
        <v>100</v>
      </c>
      <c r="R10" s="2060">
        <v>0</v>
      </c>
      <c r="S10" s="2060">
        <v>112</v>
      </c>
      <c r="T10" s="2060">
        <v>198</v>
      </c>
      <c r="U10" s="2060">
        <v>0</v>
      </c>
      <c r="V10" s="2060">
        <v>48</v>
      </c>
      <c r="W10" s="2060">
        <v>0</v>
      </c>
      <c r="X10" s="2060">
        <v>0</v>
      </c>
      <c r="Y10" s="2060">
        <v>0</v>
      </c>
      <c r="Z10" s="2060">
        <v>0</v>
      </c>
      <c r="AA10" s="2060">
        <v>0</v>
      </c>
      <c r="AB10" s="2060">
        <v>0</v>
      </c>
      <c r="AC10" s="2060">
        <v>0</v>
      </c>
      <c r="AD10" s="2060">
        <v>0</v>
      </c>
      <c r="AE10" s="2060">
        <v>0</v>
      </c>
      <c r="AF10" s="2060">
        <v>0</v>
      </c>
      <c r="AG10" s="2060">
        <v>0</v>
      </c>
      <c r="AH10" s="2060">
        <v>0</v>
      </c>
      <c r="AI10" s="2060">
        <v>0</v>
      </c>
      <c r="AJ10" s="2060">
        <v>0</v>
      </c>
      <c r="AK10" s="2060">
        <v>0</v>
      </c>
      <c r="AL10" s="2060">
        <v>0</v>
      </c>
      <c r="AM10" s="2060">
        <v>0</v>
      </c>
      <c r="AN10" s="2060">
        <v>0</v>
      </c>
    </row>
    <row r="11" spans="1:40">
      <c r="A11" s="2054"/>
      <c r="B11" s="2055"/>
      <c r="C11" s="2056" t="s">
        <v>11</v>
      </c>
      <c r="D11" s="2065" t="s">
        <v>47</v>
      </c>
      <c r="E11" s="2060">
        <v>400</v>
      </c>
      <c r="F11" s="2060">
        <v>439</v>
      </c>
      <c r="G11" s="2060">
        <v>109.75</v>
      </c>
      <c r="H11" s="2060">
        <v>0</v>
      </c>
      <c r="I11" s="2060">
        <v>0</v>
      </c>
      <c r="J11" s="2060">
        <v>0</v>
      </c>
      <c r="K11" s="2060">
        <v>0</v>
      </c>
      <c r="L11" s="2060">
        <v>0</v>
      </c>
      <c r="M11" s="2060">
        <v>0</v>
      </c>
      <c r="N11" s="2060">
        <v>0</v>
      </c>
      <c r="O11" s="2060">
        <v>0</v>
      </c>
      <c r="P11" s="2060">
        <v>0</v>
      </c>
      <c r="Q11" s="2060">
        <v>0</v>
      </c>
      <c r="R11" s="2060">
        <v>100</v>
      </c>
      <c r="S11" s="2060">
        <v>110</v>
      </c>
      <c r="T11" s="2060">
        <v>0</v>
      </c>
      <c r="U11" s="2060">
        <v>99</v>
      </c>
      <c r="V11" s="2060">
        <v>0</v>
      </c>
      <c r="W11" s="2060">
        <v>0</v>
      </c>
      <c r="X11" s="2060">
        <v>0</v>
      </c>
      <c r="Y11" s="2060">
        <v>0</v>
      </c>
      <c r="Z11" s="2060">
        <v>0</v>
      </c>
      <c r="AA11" s="2060">
        <v>130</v>
      </c>
      <c r="AB11" s="2060">
        <v>0</v>
      </c>
      <c r="AC11" s="2060">
        <v>0</v>
      </c>
      <c r="AD11" s="2060">
        <v>0</v>
      </c>
      <c r="AE11" s="2060">
        <v>0</v>
      </c>
      <c r="AF11" s="2060">
        <v>0</v>
      </c>
      <c r="AG11" s="2060">
        <v>0</v>
      </c>
      <c r="AH11" s="2060">
        <v>0</v>
      </c>
      <c r="AI11" s="2060">
        <v>0</v>
      </c>
      <c r="AJ11" s="2060">
        <v>0</v>
      </c>
      <c r="AK11" s="2060">
        <v>0</v>
      </c>
      <c r="AL11" s="2060">
        <v>0</v>
      </c>
      <c r="AM11" s="2060">
        <v>0</v>
      </c>
      <c r="AN11" s="2060">
        <v>0</v>
      </c>
    </row>
    <row r="12" spans="1:40">
      <c r="A12" s="2054"/>
      <c r="B12" s="2055"/>
      <c r="C12" s="2056" t="s">
        <v>12</v>
      </c>
      <c r="D12" s="2065" t="s">
        <v>47</v>
      </c>
      <c r="E12" s="2060">
        <v>400</v>
      </c>
      <c r="F12" s="2060">
        <v>371</v>
      </c>
      <c r="G12" s="2060">
        <v>92.75</v>
      </c>
      <c r="H12" s="2060">
        <v>0</v>
      </c>
      <c r="I12" s="2060">
        <v>0</v>
      </c>
      <c r="J12" s="2060">
        <v>0</v>
      </c>
      <c r="K12" s="2060">
        <v>0</v>
      </c>
      <c r="L12" s="2060">
        <v>40</v>
      </c>
      <c r="M12" s="2060">
        <v>0</v>
      </c>
      <c r="N12" s="2060">
        <v>105</v>
      </c>
      <c r="O12" s="2060">
        <v>226</v>
      </c>
      <c r="P12" s="2060">
        <v>0</v>
      </c>
      <c r="Q12" s="2060">
        <v>0</v>
      </c>
      <c r="R12" s="2060">
        <v>0</v>
      </c>
      <c r="S12" s="2060">
        <v>0</v>
      </c>
      <c r="T12" s="2060">
        <v>0</v>
      </c>
      <c r="U12" s="2060">
        <v>0</v>
      </c>
      <c r="V12" s="2060">
        <v>0</v>
      </c>
      <c r="W12" s="2060">
        <v>0</v>
      </c>
      <c r="X12" s="2060">
        <v>0</v>
      </c>
      <c r="Y12" s="2060">
        <v>0</v>
      </c>
      <c r="Z12" s="2060">
        <v>0</v>
      </c>
      <c r="AA12" s="2060">
        <v>0</v>
      </c>
      <c r="AB12" s="2060">
        <v>0</v>
      </c>
      <c r="AC12" s="2060">
        <v>0</v>
      </c>
      <c r="AD12" s="2060">
        <v>0</v>
      </c>
      <c r="AE12" s="2060">
        <v>0</v>
      </c>
      <c r="AF12" s="2060">
        <v>0</v>
      </c>
      <c r="AG12" s="2060">
        <v>0</v>
      </c>
      <c r="AH12" s="2060">
        <v>0</v>
      </c>
      <c r="AI12" s="2060">
        <v>0</v>
      </c>
      <c r="AJ12" s="2060">
        <v>0</v>
      </c>
      <c r="AK12" s="2060">
        <v>0</v>
      </c>
      <c r="AL12" s="2060">
        <v>0</v>
      </c>
      <c r="AM12" s="2060">
        <v>0</v>
      </c>
      <c r="AN12" s="2060">
        <v>0</v>
      </c>
    </row>
    <row r="13" spans="1:40">
      <c r="A13" s="2054"/>
      <c r="B13" s="2055"/>
      <c r="C13" s="2056" t="s">
        <v>13</v>
      </c>
      <c r="D13" s="2065" t="s">
        <v>47</v>
      </c>
      <c r="E13" s="2060">
        <v>400</v>
      </c>
      <c r="F13" s="2060">
        <v>424</v>
      </c>
      <c r="G13" s="2060">
        <v>106</v>
      </c>
      <c r="H13" s="2060">
        <v>0</v>
      </c>
      <c r="I13" s="2060">
        <v>0</v>
      </c>
      <c r="J13" s="2060">
        <v>205</v>
      </c>
      <c r="K13" s="2060">
        <v>0</v>
      </c>
      <c r="L13" s="2060">
        <v>0</v>
      </c>
      <c r="M13" s="2060">
        <v>0</v>
      </c>
      <c r="N13" s="2060">
        <v>103</v>
      </c>
      <c r="O13" s="2060">
        <v>0</v>
      </c>
      <c r="P13" s="2060">
        <v>0</v>
      </c>
      <c r="Q13" s="2060">
        <v>0</v>
      </c>
      <c r="R13" s="2060">
        <v>0</v>
      </c>
      <c r="S13" s="2060">
        <v>0</v>
      </c>
      <c r="T13" s="2060">
        <v>0</v>
      </c>
      <c r="U13" s="2060">
        <v>0</v>
      </c>
      <c r="V13" s="2060">
        <v>0</v>
      </c>
      <c r="W13" s="2060">
        <v>116</v>
      </c>
      <c r="X13" s="2060">
        <v>0</v>
      </c>
      <c r="Y13" s="2060">
        <v>0</v>
      </c>
      <c r="Z13" s="2060">
        <v>0</v>
      </c>
      <c r="AA13" s="2060">
        <v>0</v>
      </c>
      <c r="AB13" s="2060">
        <v>0</v>
      </c>
      <c r="AC13" s="2060">
        <v>0</v>
      </c>
      <c r="AD13" s="2060">
        <v>0</v>
      </c>
      <c r="AE13" s="2060">
        <v>0</v>
      </c>
      <c r="AF13" s="2060">
        <v>0</v>
      </c>
      <c r="AG13" s="2060">
        <v>0</v>
      </c>
      <c r="AH13" s="2060">
        <v>0</v>
      </c>
      <c r="AI13" s="2060">
        <v>0</v>
      </c>
      <c r="AJ13" s="2060">
        <v>0</v>
      </c>
      <c r="AK13" s="2060">
        <v>0</v>
      </c>
      <c r="AL13" s="2060">
        <v>0</v>
      </c>
      <c r="AM13" s="2060">
        <v>0</v>
      </c>
      <c r="AN13" s="2060">
        <v>0</v>
      </c>
    </row>
    <row r="14" spans="1:40">
      <c r="A14" s="2054"/>
      <c r="B14" s="2055"/>
      <c r="C14" s="2056" t="s">
        <v>14</v>
      </c>
      <c r="D14" s="2065" t="s">
        <v>47</v>
      </c>
      <c r="E14" s="2060">
        <v>250</v>
      </c>
      <c r="F14" s="2060">
        <v>250</v>
      </c>
      <c r="G14" s="2060">
        <v>100</v>
      </c>
      <c r="H14" s="2060">
        <v>0</v>
      </c>
      <c r="I14" s="2060">
        <v>0</v>
      </c>
      <c r="J14" s="2060">
        <v>0</v>
      </c>
      <c r="K14" s="2060">
        <v>0</v>
      </c>
      <c r="L14" s="2060">
        <v>0</v>
      </c>
      <c r="M14" s="2060">
        <v>0</v>
      </c>
      <c r="N14" s="2060">
        <v>0</v>
      </c>
      <c r="O14" s="2060">
        <v>0</v>
      </c>
      <c r="P14" s="2060">
        <v>0</v>
      </c>
      <c r="Q14" s="2060">
        <v>0</v>
      </c>
      <c r="R14" s="2060">
        <v>0</v>
      </c>
      <c r="S14" s="2060">
        <v>0</v>
      </c>
      <c r="T14" s="2060">
        <v>0</v>
      </c>
      <c r="U14" s="2060">
        <v>0</v>
      </c>
      <c r="V14" s="2060">
        <v>0</v>
      </c>
      <c r="W14" s="2060">
        <v>0</v>
      </c>
      <c r="X14" s="2060">
        <v>0</v>
      </c>
      <c r="Y14" s="2060">
        <v>0</v>
      </c>
      <c r="Z14" s="2060">
        <v>0</v>
      </c>
      <c r="AA14" s="2060">
        <v>0</v>
      </c>
      <c r="AB14" s="2060">
        <v>0</v>
      </c>
      <c r="AC14" s="2060">
        <v>0</v>
      </c>
      <c r="AD14" s="2060">
        <v>0</v>
      </c>
      <c r="AE14" s="2060">
        <v>0</v>
      </c>
      <c r="AF14" s="2060">
        <v>0</v>
      </c>
      <c r="AG14" s="2060">
        <v>0</v>
      </c>
      <c r="AH14" s="2060">
        <v>250</v>
      </c>
      <c r="AI14" s="2060">
        <v>0</v>
      </c>
      <c r="AJ14" s="2060">
        <v>0</v>
      </c>
      <c r="AK14" s="2060">
        <v>0</v>
      </c>
      <c r="AL14" s="2060">
        <v>0</v>
      </c>
      <c r="AM14" s="2060">
        <v>0</v>
      </c>
      <c r="AN14" s="2060">
        <v>0</v>
      </c>
    </row>
    <row r="15" spans="1:40">
      <c r="A15" s="2054"/>
      <c r="B15" s="2055"/>
      <c r="C15" s="2056" t="s">
        <v>15</v>
      </c>
      <c r="D15" s="2065" t="s">
        <v>47</v>
      </c>
      <c r="E15" s="2060">
        <v>350</v>
      </c>
      <c r="F15" s="2060">
        <v>375</v>
      </c>
      <c r="G15" s="2060">
        <v>107.14285714285714</v>
      </c>
      <c r="H15" s="2060">
        <v>0</v>
      </c>
      <c r="I15" s="2060">
        <v>0</v>
      </c>
      <c r="J15" s="2060">
        <v>0</v>
      </c>
      <c r="K15" s="2060">
        <v>0</v>
      </c>
      <c r="L15" s="2060">
        <v>0</v>
      </c>
      <c r="M15" s="2060">
        <v>0</v>
      </c>
      <c r="N15" s="2060">
        <v>0</v>
      </c>
      <c r="O15" s="2060">
        <v>0</v>
      </c>
      <c r="P15" s="2060">
        <v>216</v>
      </c>
      <c r="Q15" s="2060">
        <v>50</v>
      </c>
      <c r="R15" s="2060">
        <v>0</v>
      </c>
      <c r="S15" s="2060">
        <v>0</v>
      </c>
      <c r="T15" s="2060">
        <v>0</v>
      </c>
      <c r="U15" s="2060">
        <v>0</v>
      </c>
      <c r="V15" s="2060">
        <v>109</v>
      </c>
      <c r="W15" s="2060">
        <v>0</v>
      </c>
      <c r="X15" s="2060">
        <v>0</v>
      </c>
      <c r="Y15" s="2060">
        <v>0</v>
      </c>
      <c r="Z15" s="2060">
        <v>0</v>
      </c>
      <c r="AA15" s="2060">
        <v>0</v>
      </c>
      <c r="AB15" s="2060">
        <v>0</v>
      </c>
      <c r="AC15" s="2060">
        <v>0</v>
      </c>
      <c r="AD15" s="2060">
        <v>0</v>
      </c>
      <c r="AE15" s="2060">
        <v>0</v>
      </c>
      <c r="AF15" s="2060">
        <v>0</v>
      </c>
      <c r="AG15" s="2060">
        <v>0</v>
      </c>
      <c r="AH15" s="2060">
        <v>0</v>
      </c>
      <c r="AI15" s="2060">
        <v>0</v>
      </c>
      <c r="AJ15" s="2060">
        <v>0</v>
      </c>
      <c r="AK15" s="2060">
        <v>0</v>
      </c>
      <c r="AL15" s="2060">
        <v>0</v>
      </c>
      <c r="AM15" s="2060">
        <v>0</v>
      </c>
      <c r="AN15" s="2060">
        <v>0</v>
      </c>
    </row>
    <row r="16" spans="1:40">
      <c r="A16" s="2054"/>
      <c r="B16" s="2055"/>
      <c r="C16" s="2056" t="s">
        <v>16</v>
      </c>
      <c r="D16" s="2065" t="s">
        <v>47</v>
      </c>
      <c r="E16" s="2060">
        <v>150</v>
      </c>
      <c r="F16" s="2060">
        <v>162</v>
      </c>
      <c r="G16" s="2060">
        <v>108</v>
      </c>
      <c r="H16" s="2060">
        <v>0</v>
      </c>
      <c r="I16" s="2060">
        <v>0</v>
      </c>
      <c r="J16" s="2060">
        <v>0</v>
      </c>
      <c r="K16" s="2060">
        <v>0</v>
      </c>
      <c r="L16" s="2060">
        <v>0</v>
      </c>
      <c r="M16" s="2060">
        <v>0</v>
      </c>
      <c r="N16" s="2060">
        <v>0</v>
      </c>
      <c r="O16" s="2060">
        <v>162</v>
      </c>
      <c r="P16" s="2060">
        <v>0</v>
      </c>
      <c r="Q16" s="2060">
        <v>0</v>
      </c>
      <c r="R16" s="2060">
        <v>0</v>
      </c>
      <c r="S16" s="2060">
        <v>0</v>
      </c>
      <c r="T16" s="2060">
        <v>0</v>
      </c>
      <c r="U16" s="2060">
        <v>0</v>
      </c>
      <c r="V16" s="2060">
        <v>0</v>
      </c>
      <c r="W16" s="2060">
        <v>0</v>
      </c>
      <c r="X16" s="2060">
        <v>0</v>
      </c>
      <c r="Y16" s="2060">
        <v>0</v>
      </c>
      <c r="Z16" s="2060">
        <v>0</v>
      </c>
      <c r="AA16" s="2060">
        <v>0</v>
      </c>
      <c r="AB16" s="2060">
        <v>0</v>
      </c>
      <c r="AC16" s="2060">
        <v>0</v>
      </c>
      <c r="AD16" s="2060">
        <v>0</v>
      </c>
      <c r="AE16" s="2060">
        <v>0</v>
      </c>
      <c r="AF16" s="2060">
        <v>0</v>
      </c>
      <c r="AG16" s="2060">
        <v>0</v>
      </c>
      <c r="AH16" s="2060">
        <v>0</v>
      </c>
      <c r="AI16" s="2060">
        <v>0</v>
      </c>
      <c r="AJ16" s="2060">
        <v>0</v>
      </c>
      <c r="AK16" s="2060">
        <v>0</v>
      </c>
      <c r="AL16" s="2060">
        <v>0</v>
      </c>
      <c r="AM16" s="2060">
        <v>0</v>
      </c>
      <c r="AN16" s="2060">
        <v>0</v>
      </c>
    </row>
    <row r="17" spans="1:40">
      <c r="A17" s="2054"/>
      <c r="B17" s="2055"/>
      <c r="C17" s="2056" t="s">
        <v>17</v>
      </c>
      <c r="D17" s="2065" t="s">
        <v>47</v>
      </c>
      <c r="E17" s="2060">
        <v>300</v>
      </c>
      <c r="F17" s="2060">
        <v>210</v>
      </c>
      <c r="G17" s="2060">
        <v>70</v>
      </c>
      <c r="H17" s="2060">
        <v>0</v>
      </c>
      <c r="I17" s="2060">
        <v>100</v>
      </c>
      <c r="J17" s="2060">
        <v>0</v>
      </c>
      <c r="K17" s="2060">
        <v>0</v>
      </c>
      <c r="L17" s="2060">
        <v>0</v>
      </c>
      <c r="M17" s="2060">
        <v>0</v>
      </c>
      <c r="N17" s="2060">
        <v>0</v>
      </c>
      <c r="O17" s="2060">
        <v>0</v>
      </c>
      <c r="P17" s="2060">
        <v>0</v>
      </c>
      <c r="Q17" s="2060">
        <v>0</v>
      </c>
      <c r="R17" s="2060">
        <v>0</v>
      </c>
      <c r="S17" s="2060">
        <v>0</v>
      </c>
      <c r="T17" s="2060">
        <v>0</v>
      </c>
      <c r="U17" s="2060">
        <v>0</v>
      </c>
      <c r="V17" s="2060">
        <v>0</v>
      </c>
      <c r="W17" s="2060">
        <v>0</v>
      </c>
      <c r="X17" s="2060">
        <v>110</v>
      </c>
      <c r="Y17" s="2060">
        <v>0</v>
      </c>
      <c r="Z17" s="2060">
        <v>0</v>
      </c>
      <c r="AA17" s="2060">
        <v>0</v>
      </c>
      <c r="AB17" s="2060">
        <v>0</v>
      </c>
      <c r="AC17" s="2060">
        <v>0</v>
      </c>
      <c r="AD17" s="2060">
        <v>0</v>
      </c>
      <c r="AE17" s="2060">
        <v>0</v>
      </c>
      <c r="AF17" s="2060">
        <v>0</v>
      </c>
      <c r="AG17" s="2060">
        <v>0</v>
      </c>
      <c r="AH17" s="2060">
        <v>0</v>
      </c>
      <c r="AI17" s="2060">
        <v>0</v>
      </c>
      <c r="AJ17" s="2060">
        <v>0</v>
      </c>
      <c r="AK17" s="2060">
        <v>0</v>
      </c>
      <c r="AL17" s="2060">
        <v>0</v>
      </c>
      <c r="AM17" s="2060">
        <v>0</v>
      </c>
      <c r="AN17" s="2060">
        <v>0</v>
      </c>
    </row>
    <row r="18" spans="1:40">
      <c r="A18" s="2054"/>
      <c r="B18" s="2055"/>
      <c r="C18" s="2056" t="s">
        <v>18</v>
      </c>
      <c r="D18" s="2065" t="s">
        <v>47</v>
      </c>
      <c r="E18" s="2060">
        <v>200</v>
      </c>
      <c r="F18" s="2060">
        <v>99</v>
      </c>
      <c r="G18" s="2060">
        <v>49.5</v>
      </c>
      <c r="H18" s="2060">
        <v>0</v>
      </c>
      <c r="I18" s="2060">
        <v>0</v>
      </c>
      <c r="J18" s="2060">
        <v>99</v>
      </c>
      <c r="K18" s="2060">
        <v>0</v>
      </c>
      <c r="L18" s="2060">
        <v>0</v>
      </c>
      <c r="M18" s="2060">
        <v>0</v>
      </c>
      <c r="N18" s="2060">
        <v>0</v>
      </c>
      <c r="O18" s="2060">
        <v>0</v>
      </c>
      <c r="P18" s="2060">
        <v>0</v>
      </c>
      <c r="Q18" s="2060">
        <v>0</v>
      </c>
      <c r="R18" s="2060">
        <v>0</v>
      </c>
      <c r="S18" s="2060">
        <v>0</v>
      </c>
      <c r="T18" s="2060">
        <v>0</v>
      </c>
      <c r="U18" s="2060">
        <v>0</v>
      </c>
      <c r="V18" s="2060">
        <v>0</v>
      </c>
      <c r="W18" s="2060">
        <v>0</v>
      </c>
      <c r="X18" s="2060">
        <v>0</v>
      </c>
      <c r="Y18" s="2060">
        <v>0</v>
      </c>
      <c r="Z18" s="2060">
        <v>0</v>
      </c>
      <c r="AA18" s="2060">
        <v>0</v>
      </c>
      <c r="AB18" s="2060">
        <v>0</v>
      </c>
      <c r="AC18" s="2060">
        <v>0</v>
      </c>
      <c r="AD18" s="2060">
        <v>0</v>
      </c>
      <c r="AE18" s="2060">
        <v>0</v>
      </c>
      <c r="AF18" s="2060">
        <v>0</v>
      </c>
      <c r="AG18" s="2060">
        <v>0</v>
      </c>
      <c r="AH18" s="2060">
        <v>0</v>
      </c>
      <c r="AI18" s="2060">
        <v>0</v>
      </c>
      <c r="AJ18" s="2060">
        <v>0</v>
      </c>
      <c r="AK18" s="2060">
        <v>0</v>
      </c>
      <c r="AL18" s="2060">
        <v>0</v>
      </c>
      <c r="AM18" s="2060">
        <v>0</v>
      </c>
      <c r="AN18" s="2060">
        <v>0</v>
      </c>
    </row>
    <row r="19" spans="1:40">
      <c r="A19" s="2054"/>
      <c r="B19" s="2055"/>
      <c r="C19" s="2056" t="s">
        <v>264</v>
      </c>
      <c r="D19" s="2065" t="s">
        <v>47</v>
      </c>
      <c r="E19" s="2060">
        <v>10</v>
      </c>
      <c r="F19" s="2060">
        <v>0.9</v>
      </c>
      <c r="G19" s="2060">
        <v>9</v>
      </c>
      <c r="H19" s="2060">
        <v>0</v>
      </c>
      <c r="I19" s="2060">
        <v>0</v>
      </c>
      <c r="J19" s="2060">
        <v>0</v>
      </c>
      <c r="K19" s="2060">
        <v>0</v>
      </c>
      <c r="L19" s="2060">
        <v>0</v>
      </c>
      <c r="M19" s="2060">
        <v>0</v>
      </c>
      <c r="N19" s="2060">
        <v>0</v>
      </c>
      <c r="O19" s="2060">
        <v>0</v>
      </c>
      <c r="P19" s="2060">
        <v>0</v>
      </c>
      <c r="Q19" s="2060">
        <v>0</v>
      </c>
      <c r="R19" s="2060">
        <v>0</v>
      </c>
      <c r="S19" s="2060">
        <v>0</v>
      </c>
      <c r="T19" s="2060">
        <v>0</v>
      </c>
      <c r="U19" s="2060">
        <v>0</v>
      </c>
      <c r="V19" s="2060">
        <v>0</v>
      </c>
      <c r="W19" s="2060">
        <v>0</v>
      </c>
      <c r="X19" s="2060">
        <v>0</v>
      </c>
      <c r="Y19" s="2060">
        <v>0</v>
      </c>
      <c r="Z19" s="2060">
        <v>0</v>
      </c>
      <c r="AA19" s="2060">
        <v>0</v>
      </c>
      <c r="AB19" s="2060">
        <v>0</v>
      </c>
      <c r="AC19" s="2060">
        <v>0</v>
      </c>
      <c r="AD19" s="2060">
        <v>0</v>
      </c>
      <c r="AE19" s="2060">
        <v>0.9</v>
      </c>
      <c r="AF19" s="2060">
        <v>0</v>
      </c>
      <c r="AG19" s="2060">
        <v>0</v>
      </c>
      <c r="AH19" s="2060">
        <v>0</v>
      </c>
      <c r="AI19" s="2060">
        <v>0</v>
      </c>
      <c r="AJ19" s="2060">
        <v>0</v>
      </c>
      <c r="AK19" s="2060">
        <v>0</v>
      </c>
      <c r="AL19" s="2060">
        <v>0</v>
      </c>
      <c r="AM19" s="2060">
        <v>0</v>
      </c>
      <c r="AN19" s="2060">
        <v>0</v>
      </c>
    </row>
    <row r="20" spans="1:40">
      <c r="A20" s="2054"/>
      <c r="B20" s="2055"/>
      <c r="C20" s="2056" t="s">
        <v>265</v>
      </c>
      <c r="D20" s="2065" t="s">
        <v>47</v>
      </c>
      <c r="E20" s="2060">
        <v>100</v>
      </c>
      <c r="F20" s="2060">
        <v>95.9</v>
      </c>
      <c r="G20" s="2060">
        <v>95.9</v>
      </c>
      <c r="H20" s="2060">
        <v>0</v>
      </c>
      <c r="I20" s="2060">
        <v>50</v>
      </c>
      <c r="J20" s="2060">
        <v>0</v>
      </c>
      <c r="K20" s="2060">
        <v>0</v>
      </c>
      <c r="L20" s="2060">
        <v>0</v>
      </c>
      <c r="M20" s="2060">
        <v>0</v>
      </c>
      <c r="N20" s="2060">
        <v>0</v>
      </c>
      <c r="O20" s="2060">
        <v>0</v>
      </c>
      <c r="P20" s="2060">
        <v>0</v>
      </c>
      <c r="Q20" s="2060">
        <v>0</v>
      </c>
      <c r="R20" s="2060">
        <v>0</v>
      </c>
      <c r="S20" s="2060">
        <v>0</v>
      </c>
      <c r="T20" s="2060">
        <v>0</v>
      </c>
      <c r="U20" s="2060">
        <v>0</v>
      </c>
      <c r="V20" s="2060">
        <v>0</v>
      </c>
      <c r="W20" s="2060">
        <v>0</v>
      </c>
      <c r="X20" s="2060">
        <v>0</v>
      </c>
      <c r="Y20" s="2060">
        <v>0</v>
      </c>
      <c r="Z20" s="2060">
        <v>45.9</v>
      </c>
      <c r="AA20" s="2060">
        <v>0</v>
      </c>
      <c r="AB20" s="2060">
        <v>0</v>
      </c>
      <c r="AC20" s="2060">
        <v>0</v>
      </c>
      <c r="AD20" s="2060">
        <v>0</v>
      </c>
      <c r="AE20" s="2060">
        <v>0</v>
      </c>
      <c r="AF20" s="2060">
        <v>0</v>
      </c>
      <c r="AG20" s="2060">
        <v>0</v>
      </c>
      <c r="AH20" s="2060">
        <v>0</v>
      </c>
      <c r="AI20" s="2060">
        <v>0</v>
      </c>
      <c r="AJ20" s="2060">
        <v>0</v>
      </c>
      <c r="AK20" s="2060">
        <v>0</v>
      </c>
      <c r="AL20" s="2060">
        <v>0</v>
      </c>
      <c r="AM20" s="2060">
        <v>0</v>
      </c>
      <c r="AN20" s="2060">
        <v>0</v>
      </c>
    </row>
    <row r="21" spans="1:40">
      <c r="A21" s="2054"/>
      <c r="B21" s="2055"/>
      <c r="C21" s="2056" t="s">
        <v>144</v>
      </c>
      <c r="D21" s="2065" t="s">
        <v>47</v>
      </c>
      <c r="E21" s="2060">
        <v>21900</v>
      </c>
      <c r="F21" s="2060">
        <v>17491</v>
      </c>
      <c r="G21" s="2060">
        <v>79.867579908675793</v>
      </c>
      <c r="H21" s="2060">
        <v>0</v>
      </c>
      <c r="I21" s="2060">
        <v>209</v>
      </c>
      <c r="J21" s="2060">
        <v>1003</v>
      </c>
      <c r="K21" s="2060">
        <v>0</v>
      </c>
      <c r="L21" s="2060">
        <v>970</v>
      </c>
      <c r="M21" s="2060">
        <v>0</v>
      </c>
      <c r="N21" s="2060">
        <v>1013</v>
      </c>
      <c r="O21" s="2060">
        <v>1444</v>
      </c>
      <c r="P21" s="2060">
        <v>1364</v>
      </c>
      <c r="Q21" s="2060">
        <v>707</v>
      </c>
      <c r="R21" s="2060">
        <v>216</v>
      </c>
      <c r="S21" s="2060">
        <v>859</v>
      </c>
      <c r="T21" s="2060">
        <v>1249</v>
      </c>
      <c r="U21" s="2060">
        <v>2830</v>
      </c>
      <c r="V21" s="2060">
        <v>708</v>
      </c>
      <c r="W21" s="2060">
        <v>574</v>
      </c>
      <c r="X21" s="2060">
        <v>1047</v>
      </c>
      <c r="Y21" s="2060">
        <v>657</v>
      </c>
      <c r="Z21" s="2060">
        <v>0</v>
      </c>
      <c r="AA21" s="2060">
        <v>485</v>
      </c>
      <c r="AB21" s="2060">
        <v>0</v>
      </c>
      <c r="AC21" s="2060">
        <v>0</v>
      </c>
      <c r="AD21" s="2060">
        <v>543</v>
      </c>
      <c r="AE21" s="2060">
        <v>0</v>
      </c>
      <c r="AF21" s="2060">
        <v>0</v>
      </c>
      <c r="AG21" s="2060">
        <v>613</v>
      </c>
      <c r="AH21" s="2060">
        <v>0</v>
      </c>
      <c r="AI21" s="2060">
        <v>500</v>
      </c>
      <c r="AJ21" s="2060">
        <v>0</v>
      </c>
      <c r="AK21" s="2060">
        <v>0</v>
      </c>
      <c r="AL21" s="2060">
        <v>0</v>
      </c>
      <c r="AM21" s="2060">
        <v>500</v>
      </c>
      <c r="AN21" s="2060">
        <v>0</v>
      </c>
    </row>
    <row r="22" spans="1:40">
      <c r="A22" s="2054"/>
      <c r="B22" s="2055"/>
      <c r="C22" s="2056" t="s">
        <v>10</v>
      </c>
      <c r="D22" s="2065" t="s">
        <v>47</v>
      </c>
      <c r="E22" s="2060">
        <v>2750</v>
      </c>
      <c r="F22" s="2060">
        <v>2179</v>
      </c>
      <c r="G22" s="2060">
        <v>79.236363636363635</v>
      </c>
      <c r="H22" s="2060">
        <v>0</v>
      </c>
      <c r="I22" s="2060">
        <v>0</v>
      </c>
      <c r="J22" s="2060">
        <v>0</v>
      </c>
      <c r="K22" s="2060">
        <v>0</v>
      </c>
      <c r="L22" s="2060">
        <v>0</v>
      </c>
      <c r="M22" s="2060">
        <v>0</v>
      </c>
      <c r="N22" s="2060">
        <v>0</v>
      </c>
      <c r="O22" s="2060">
        <v>0</v>
      </c>
      <c r="P22" s="2060">
        <v>500</v>
      </c>
      <c r="Q22" s="2060">
        <v>0</v>
      </c>
      <c r="R22" s="2060">
        <v>0</v>
      </c>
      <c r="S22" s="2060">
        <v>0</v>
      </c>
      <c r="T22" s="2060">
        <v>492</v>
      </c>
      <c r="U22" s="2060">
        <v>0</v>
      </c>
      <c r="V22" s="2060">
        <v>0</v>
      </c>
      <c r="W22" s="2060">
        <v>234</v>
      </c>
      <c r="X22" s="2060">
        <v>0</v>
      </c>
      <c r="Y22" s="2060">
        <v>410</v>
      </c>
      <c r="Z22" s="2060">
        <v>0</v>
      </c>
      <c r="AA22" s="2060">
        <v>0</v>
      </c>
      <c r="AB22" s="2060">
        <v>0</v>
      </c>
      <c r="AC22" s="2060">
        <v>0</v>
      </c>
      <c r="AD22" s="2060">
        <v>543</v>
      </c>
      <c r="AE22" s="2060">
        <v>0</v>
      </c>
      <c r="AF22" s="2060">
        <v>0</v>
      </c>
      <c r="AG22" s="2060">
        <v>0</v>
      </c>
      <c r="AH22" s="2060">
        <v>0</v>
      </c>
      <c r="AI22" s="2060">
        <v>0</v>
      </c>
      <c r="AJ22" s="2060">
        <v>0</v>
      </c>
      <c r="AK22" s="2060">
        <v>0</v>
      </c>
      <c r="AL22" s="2060">
        <v>0</v>
      </c>
      <c r="AM22" s="2060">
        <v>0</v>
      </c>
      <c r="AN22" s="2060">
        <v>0</v>
      </c>
    </row>
    <row r="23" spans="1:40">
      <c r="A23" s="2054"/>
      <c r="B23" s="2055"/>
      <c r="C23" s="2056" t="s">
        <v>52</v>
      </c>
      <c r="D23" s="2065" t="s">
        <v>47</v>
      </c>
      <c r="E23" s="2060">
        <v>200</v>
      </c>
      <c r="F23" s="2060">
        <v>231</v>
      </c>
      <c r="G23" s="2060">
        <v>115.5</v>
      </c>
      <c r="H23" s="2060">
        <v>0</v>
      </c>
      <c r="I23" s="2060">
        <v>0</v>
      </c>
      <c r="J23" s="2060">
        <v>0</v>
      </c>
      <c r="K23" s="2060">
        <v>0</v>
      </c>
      <c r="L23" s="2060">
        <v>0</v>
      </c>
      <c r="M23" s="2060">
        <v>0</v>
      </c>
      <c r="N23" s="2060">
        <v>0</v>
      </c>
      <c r="O23" s="2060">
        <v>0</v>
      </c>
      <c r="P23" s="2060">
        <v>0</v>
      </c>
      <c r="Q23" s="2060">
        <v>0</v>
      </c>
      <c r="R23" s="2060">
        <v>0</v>
      </c>
      <c r="S23" s="2060">
        <v>231</v>
      </c>
      <c r="T23" s="2060">
        <v>0</v>
      </c>
      <c r="U23" s="2060">
        <v>0</v>
      </c>
      <c r="V23" s="2060">
        <v>0</v>
      </c>
      <c r="W23" s="2060">
        <v>0</v>
      </c>
      <c r="X23" s="2060">
        <v>0</v>
      </c>
      <c r="Y23" s="2060">
        <v>0</v>
      </c>
      <c r="Z23" s="2060">
        <v>0</v>
      </c>
      <c r="AA23" s="2060">
        <v>0</v>
      </c>
      <c r="AB23" s="2060">
        <v>0</v>
      </c>
      <c r="AC23" s="2060">
        <v>0</v>
      </c>
      <c r="AD23" s="2060">
        <v>0</v>
      </c>
      <c r="AE23" s="2060">
        <v>0</v>
      </c>
      <c r="AF23" s="2060">
        <v>0</v>
      </c>
      <c r="AG23" s="2060">
        <v>0</v>
      </c>
      <c r="AH23" s="2060">
        <v>0</v>
      </c>
      <c r="AI23" s="2060">
        <v>0</v>
      </c>
      <c r="AJ23" s="2060">
        <v>0</v>
      </c>
      <c r="AK23" s="2060">
        <v>0</v>
      </c>
      <c r="AL23" s="2060">
        <v>0</v>
      </c>
      <c r="AM23" s="2060">
        <v>0</v>
      </c>
      <c r="AN23" s="2060">
        <v>0</v>
      </c>
    </row>
    <row r="24" spans="1:40">
      <c r="A24" s="2054"/>
      <c r="B24" s="2055"/>
      <c r="C24" s="2056" t="s">
        <v>266</v>
      </c>
      <c r="D24" s="2065" t="s">
        <v>47</v>
      </c>
      <c r="E24" s="2060">
        <v>3200</v>
      </c>
      <c r="F24" s="2060">
        <v>2437</v>
      </c>
      <c r="G24" s="2060">
        <v>76.15625</v>
      </c>
      <c r="H24" s="2060">
        <v>0</v>
      </c>
      <c r="I24" s="2060">
        <v>0</v>
      </c>
      <c r="J24" s="2060">
        <v>0</v>
      </c>
      <c r="K24" s="2060">
        <v>0</v>
      </c>
      <c r="L24" s="2060">
        <v>0</v>
      </c>
      <c r="M24" s="2060">
        <v>0</v>
      </c>
      <c r="N24" s="2060">
        <v>0</v>
      </c>
      <c r="O24" s="2060">
        <v>0</v>
      </c>
      <c r="P24" s="2060">
        <v>0</v>
      </c>
      <c r="Q24" s="2060">
        <v>300</v>
      </c>
      <c r="R24" s="2060">
        <v>0</v>
      </c>
      <c r="S24" s="2060">
        <v>628</v>
      </c>
      <c r="T24" s="2060">
        <v>160</v>
      </c>
      <c r="U24" s="2060">
        <v>1349</v>
      </c>
      <c r="V24" s="2060">
        <v>0</v>
      </c>
      <c r="W24" s="2060">
        <v>0</v>
      </c>
      <c r="X24" s="2060">
        <v>0</v>
      </c>
      <c r="Y24" s="2060">
        <v>0</v>
      </c>
      <c r="Z24" s="2060">
        <v>0</v>
      </c>
      <c r="AA24" s="2060">
        <v>0</v>
      </c>
      <c r="AB24" s="2060">
        <v>0</v>
      </c>
      <c r="AC24" s="2060">
        <v>0</v>
      </c>
      <c r="AD24" s="2060">
        <v>0</v>
      </c>
      <c r="AE24" s="2060">
        <v>0</v>
      </c>
      <c r="AF24" s="2060">
        <v>0</v>
      </c>
      <c r="AG24" s="2060">
        <v>0</v>
      </c>
      <c r="AH24" s="2060">
        <v>0</v>
      </c>
      <c r="AI24" s="2060">
        <v>0</v>
      </c>
      <c r="AJ24" s="2060">
        <v>0</v>
      </c>
      <c r="AK24" s="2060">
        <v>0</v>
      </c>
      <c r="AL24" s="2060">
        <v>0</v>
      </c>
      <c r="AM24" s="2060">
        <v>0</v>
      </c>
      <c r="AN24" s="2060">
        <v>0</v>
      </c>
    </row>
    <row r="25" spans="1:40">
      <c r="A25" s="2054"/>
      <c r="B25" s="2055"/>
      <c r="C25" s="2056" t="s">
        <v>267</v>
      </c>
      <c r="D25" s="2065" t="s">
        <v>47</v>
      </c>
      <c r="E25" s="2060">
        <v>500</v>
      </c>
      <c r="F25" s="2060">
        <v>302</v>
      </c>
      <c r="G25" s="2060">
        <v>60.4</v>
      </c>
      <c r="H25" s="2060">
        <v>0</v>
      </c>
      <c r="I25" s="2060">
        <v>0</v>
      </c>
      <c r="J25" s="2060">
        <v>0</v>
      </c>
      <c r="K25" s="2060">
        <v>0</v>
      </c>
      <c r="L25" s="2060">
        <v>0</v>
      </c>
      <c r="M25" s="2060">
        <v>0</v>
      </c>
      <c r="N25" s="2060">
        <v>0</v>
      </c>
      <c r="O25" s="2060">
        <v>0</v>
      </c>
      <c r="P25" s="2060">
        <v>0</v>
      </c>
      <c r="Q25" s="2060">
        <v>0</v>
      </c>
      <c r="R25" s="2060">
        <v>0</v>
      </c>
      <c r="S25" s="2060">
        <v>0</v>
      </c>
      <c r="T25" s="2060">
        <v>117</v>
      </c>
      <c r="U25" s="2060">
        <v>185</v>
      </c>
      <c r="V25" s="2060">
        <v>0</v>
      </c>
      <c r="W25" s="2060">
        <v>0</v>
      </c>
      <c r="X25" s="2060">
        <v>0</v>
      </c>
      <c r="Y25" s="2060">
        <v>0</v>
      </c>
      <c r="Z25" s="2060">
        <v>0</v>
      </c>
      <c r="AA25" s="2060">
        <v>0</v>
      </c>
      <c r="AB25" s="2060">
        <v>0</v>
      </c>
      <c r="AC25" s="2060">
        <v>0</v>
      </c>
      <c r="AD25" s="2060">
        <v>0</v>
      </c>
      <c r="AE25" s="2060">
        <v>0</v>
      </c>
      <c r="AF25" s="2060">
        <v>0</v>
      </c>
      <c r="AG25" s="2060">
        <v>0</v>
      </c>
      <c r="AH25" s="2060">
        <v>0</v>
      </c>
      <c r="AI25" s="2060">
        <v>0</v>
      </c>
      <c r="AJ25" s="2060">
        <v>0</v>
      </c>
      <c r="AK25" s="2060">
        <v>0</v>
      </c>
      <c r="AL25" s="2060">
        <v>0</v>
      </c>
      <c r="AM25" s="2060">
        <v>0</v>
      </c>
      <c r="AN25" s="2060">
        <v>0</v>
      </c>
    </row>
    <row r="26" spans="1:40">
      <c r="A26" s="2054"/>
      <c r="B26" s="2055"/>
      <c r="C26" s="2056" t="s">
        <v>268</v>
      </c>
      <c r="D26" s="2065" t="s">
        <v>47</v>
      </c>
      <c r="E26" s="2060">
        <v>3000</v>
      </c>
      <c r="F26" s="2060">
        <v>2788</v>
      </c>
      <c r="G26" s="2060">
        <v>92.933333333333337</v>
      </c>
      <c r="H26" s="2060">
        <v>0</v>
      </c>
      <c r="I26" s="2060">
        <v>0</v>
      </c>
      <c r="J26" s="2060">
        <v>0</v>
      </c>
      <c r="K26" s="2060">
        <v>0</v>
      </c>
      <c r="L26" s="2060">
        <v>0</v>
      </c>
      <c r="M26" s="2060">
        <v>0</v>
      </c>
      <c r="N26" s="2060">
        <v>510</v>
      </c>
      <c r="O26" s="2060">
        <v>515</v>
      </c>
      <c r="P26" s="2060">
        <v>600</v>
      </c>
      <c r="Q26" s="2060">
        <v>0</v>
      </c>
      <c r="R26" s="2060">
        <v>0</v>
      </c>
      <c r="S26" s="2060">
        <v>0</v>
      </c>
      <c r="T26" s="2060">
        <v>0</v>
      </c>
      <c r="U26" s="2060">
        <v>776</v>
      </c>
      <c r="V26" s="2060">
        <v>0</v>
      </c>
      <c r="W26" s="2060">
        <v>0</v>
      </c>
      <c r="X26" s="2060">
        <v>387</v>
      </c>
      <c r="Y26" s="2060">
        <v>0</v>
      </c>
      <c r="Z26" s="2060">
        <v>0</v>
      </c>
      <c r="AA26" s="2060">
        <v>0</v>
      </c>
      <c r="AB26" s="2060">
        <v>0</v>
      </c>
      <c r="AC26" s="2060">
        <v>0</v>
      </c>
      <c r="AD26" s="2060">
        <v>0</v>
      </c>
      <c r="AE26" s="2060">
        <v>0</v>
      </c>
      <c r="AF26" s="2060">
        <v>0</v>
      </c>
      <c r="AG26" s="2060">
        <v>0</v>
      </c>
      <c r="AH26" s="2060">
        <v>0</v>
      </c>
      <c r="AI26" s="2060">
        <v>0</v>
      </c>
      <c r="AJ26" s="2060">
        <v>0</v>
      </c>
      <c r="AK26" s="2060">
        <v>0</v>
      </c>
      <c r="AL26" s="2060">
        <v>0</v>
      </c>
      <c r="AM26" s="2060">
        <v>0</v>
      </c>
      <c r="AN26" s="2060">
        <v>0</v>
      </c>
    </row>
    <row r="27" spans="1:40">
      <c r="A27" s="2054"/>
      <c r="B27" s="2055"/>
      <c r="C27" s="2056" t="s">
        <v>13</v>
      </c>
      <c r="D27" s="2065" t="s">
        <v>47</v>
      </c>
      <c r="E27" s="2060">
        <v>3000</v>
      </c>
      <c r="F27" s="2060">
        <v>2937</v>
      </c>
      <c r="G27" s="2060">
        <v>97.9</v>
      </c>
      <c r="H27" s="2060">
        <v>0</v>
      </c>
      <c r="I27" s="2060">
        <v>0</v>
      </c>
      <c r="J27" s="2060">
        <v>495</v>
      </c>
      <c r="K27" s="2060">
        <v>0</v>
      </c>
      <c r="L27" s="2060">
        <v>485</v>
      </c>
      <c r="M27" s="2060">
        <v>0</v>
      </c>
      <c r="N27" s="2060">
        <v>503</v>
      </c>
      <c r="O27" s="2060">
        <v>514</v>
      </c>
      <c r="P27" s="2060">
        <v>0</v>
      </c>
      <c r="Q27" s="2060">
        <v>0</v>
      </c>
      <c r="R27" s="2060">
        <v>0</v>
      </c>
      <c r="S27" s="2060">
        <v>0</v>
      </c>
      <c r="T27" s="2060">
        <v>480</v>
      </c>
      <c r="U27" s="2060">
        <v>0</v>
      </c>
      <c r="V27" s="2060">
        <v>460</v>
      </c>
      <c r="W27" s="2060">
        <v>0</v>
      </c>
      <c r="X27" s="2060">
        <v>0</v>
      </c>
      <c r="Y27" s="2060">
        <v>0</v>
      </c>
      <c r="Z27" s="2060">
        <v>0</v>
      </c>
      <c r="AA27" s="2060">
        <v>0</v>
      </c>
      <c r="AB27" s="2060">
        <v>0</v>
      </c>
      <c r="AC27" s="2060">
        <v>0</v>
      </c>
      <c r="AD27" s="2060">
        <v>0</v>
      </c>
      <c r="AE27" s="2060">
        <v>0</v>
      </c>
      <c r="AF27" s="2060">
        <v>0</v>
      </c>
      <c r="AG27" s="2060">
        <v>0</v>
      </c>
      <c r="AH27" s="2060">
        <v>0</v>
      </c>
      <c r="AI27" s="2060">
        <v>0</v>
      </c>
      <c r="AJ27" s="2060">
        <v>0</v>
      </c>
      <c r="AK27" s="2060">
        <v>0</v>
      </c>
      <c r="AL27" s="2060">
        <v>0</v>
      </c>
      <c r="AM27" s="2060">
        <v>0</v>
      </c>
      <c r="AN27" s="2060">
        <v>0</v>
      </c>
    </row>
    <row r="28" spans="1:40">
      <c r="A28" s="2054"/>
      <c r="B28" s="2055"/>
      <c r="C28" s="2056" t="s">
        <v>14</v>
      </c>
      <c r="D28" s="2065" t="s">
        <v>47</v>
      </c>
      <c r="E28" s="2060">
        <v>1500</v>
      </c>
      <c r="F28" s="2060">
        <v>1485</v>
      </c>
      <c r="G28" s="2060">
        <v>99</v>
      </c>
      <c r="H28" s="2060">
        <v>0</v>
      </c>
      <c r="I28" s="2060">
        <v>0</v>
      </c>
      <c r="J28" s="2060">
        <v>0</v>
      </c>
      <c r="K28" s="2060">
        <v>0</v>
      </c>
      <c r="L28" s="2060">
        <v>485</v>
      </c>
      <c r="M28" s="2060">
        <v>0</v>
      </c>
      <c r="N28" s="2060">
        <v>0</v>
      </c>
      <c r="O28" s="2060">
        <v>0</v>
      </c>
      <c r="P28" s="2060">
        <v>0</v>
      </c>
      <c r="Q28" s="2060">
        <v>0</v>
      </c>
      <c r="R28" s="2060">
        <v>0</v>
      </c>
      <c r="S28" s="2060">
        <v>0</v>
      </c>
      <c r="T28" s="2060">
        <v>0</v>
      </c>
      <c r="U28" s="2060">
        <v>0</v>
      </c>
      <c r="V28" s="2060">
        <v>0</v>
      </c>
      <c r="W28" s="2060">
        <v>0</v>
      </c>
      <c r="X28" s="2060">
        <v>0</v>
      </c>
      <c r="Y28" s="2060">
        <v>0</v>
      </c>
      <c r="Z28" s="2060">
        <v>0</v>
      </c>
      <c r="AA28" s="2060">
        <v>0</v>
      </c>
      <c r="AB28" s="2060">
        <v>0</v>
      </c>
      <c r="AC28" s="2060">
        <v>0</v>
      </c>
      <c r="AD28" s="2060">
        <v>0</v>
      </c>
      <c r="AE28" s="2060">
        <v>0</v>
      </c>
      <c r="AF28" s="2060">
        <v>0</v>
      </c>
      <c r="AG28" s="2060">
        <v>0</v>
      </c>
      <c r="AH28" s="2060">
        <v>0</v>
      </c>
      <c r="AI28" s="2060">
        <v>500</v>
      </c>
      <c r="AJ28" s="2060">
        <v>0</v>
      </c>
      <c r="AK28" s="2060">
        <v>0</v>
      </c>
      <c r="AL28" s="2060">
        <v>0</v>
      </c>
      <c r="AM28" s="2060">
        <v>500</v>
      </c>
      <c r="AN28" s="2060">
        <v>0</v>
      </c>
    </row>
    <row r="29" spans="1:40">
      <c r="A29" s="2054"/>
      <c r="B29" s="2055"/>
      <c r="C29" s="2056" t="s">
        <v>15</v>
      </c>
      <c r="D29" s="2065" t="s">
        <v>47</v>
      </c>
      <c r="E29" s="2060">
        <v>1300</v>
      </c>
      <c r="F29" s="2060">
        <v>1032</v>
      </c>
      <c r="G29" s="2060">
        <v>79.384615384615387</v>
      </c>
      <c r="H29" s="2060">
        <v>0</v>
      </c>
      <c r="I29" s="2060">
        <v>0</v>
      </c>
      <c r="J29" s="2060">
        <v>0</v>
      </c>
      <c r="K29" s="2060">
        <v>0</v>
      </c>
      <c r="L29" s="2060">
        <v>0</v>
      </c>
      <c r="M29" s="2060">
        <v>0</v>
      </c>
      <c r="N29" s="2060">
        <v>0</v>
      </c>
      <c r="O29" s="2060">
        <v>0</v>
      </c>
      <c r="P29" s="2060">
        <v>264</v>
      </c>
      <c r="Q29" s="2060">
        <v>0</v>
      </c>
      <c r="R29" s="2060">
        <v>0</v>
      </c>
      <c r="S29" s="2060">
        <v>0</v>
      </c>
      <c r="T29" s="2060">
        <v>0</v>
      </c>
      <c r="U29" s="2060">
        <v>520</v>
      </c>
      <c r="V29" s="2060">
        <v>248</v>
      </c>
      <c r="W29" s="2060">
        <v>0</v>
      </c>
      <c r="X29" s="2060">
        <v>0</v>
      </c>
      <c r="Y29" s="2060">
        <v>0</v>
      </c>
      <c r="Z29" s="2060">
        <v>0</v>
      </c>
      <c r="AA29" s="2060">
        <v>0</v>
      </c>
      <c r="AB29" s="2060">
        <v>0</v>
      </c>
      <c r="AC29" s="2060">
        <v>0</v>
      </c>
      <c r="AD29" s="2060">
        <v>0</v>
      </c>
      <c r="AE29" s="2060">
        <v>0</v>
      </c>
      <c r="AF29" s="2060">
        <v>0</v>
      </c>
      <c r="AG29" s="2060">
        <v>0</v>
      </c>
      <c r="AH29" s="2060">
        <v>0</v>
      </c>
      <c r="AI29" s="2060">
        <v>0</v>
      </c>
      <c r="AJ29" s="2060">
        <v>0</v>
      </c>
      <c r="AK29" s="2060">
        <v>0</v>
      </c>
      <c r="AL29" s="2060">
        <v>0</v>
      </c>
      <c r="AM29" s="2060">
        <v>0</v>
      </c>
      <c r="AN29" s="2060">
        <v>0</v>
      </c>
    </row>
    <row r="30" spans="1:40">
      <c r="A30" s="2054"/>
      <c r="B30" s="2055"/>
      <c r="C30" s="2056" t="s">
        <v>53</v>
      </c>
      <c r="D30" s="2065" t="s">
        <v>47</v>
      </c>
      <c r="E30" s="2060">
        <v>200</v>
      </c>
      <c r="F30" s="2060">
        <v>116</v>
      </c>
      <c r="G30" s="2060">
        <v>58</v>
      </c>
      <c r="H30" s="2060">
        <v>0</v>
      </c>
      <c r="I30" s="2060">
        <v>0</v>
      </c>
      <c r="J30" s="2060">
        <v>0</v>
      </c>
      <c r="K30" s="2060">
        <v>0</v>
      </c>
      <c r="L30" s="2060">
        <v>0</v>
      </c>
      <c r="M30" s="2060">
        <v>0</v>
      </c>
      <c r="N30" s="2060">
        <v>0</v>
      </c>
      <c r="O30" s="2060">
        <v>0</v>
      </c>
      <c r="P30" s="2060">
        <v>0</v>
      </c>
      <c r="Q30" s="2060">
        <v>116</v>
      </c>
      <c r="R30" s="2060">
        <v>0</v>
      </c>
      <c r="S30" s="2060">
        <v>0</v>
      </c>
      <c r="T30" s="2060">
        <v>0</v>
      </c>
      <c r="U30" s="2060">
        <v>0</v>
      </c>
      <c r="V30" s="2060">
        <v>0</v>
      </c>
      <c r="W30" s="2060">
        <v>0</v>
      </c>
      <c r="X30" s="2060">
        <v>0</v>
      </c>
      <c r="Y30" s="2060">
        <v>0</v>
      </c>
      <c r="Z30" s="2060">
        <v>0</v>
      </c>
      <c r="AA30" s="2060">
        <v>0</v>
      </c>
      <c r="AB30" s="2060">
        <v>0</v>
      </c>
      <c r="AC30" s="2060">
        <v>0</v>
      </c>
      <c r="AD30" s="2060">
        <v>0</v>
      </c>
      <c r="AE30" s="2060">
        <v>0</v>
      </c>
      <c r="AF30" s="2060">
        <v>0</v>
      </c>
      <c r="AG30" s="2060">
        <v>0</v>
      </c>
      <c r="AH30" s="2060">
        <v>0</v>
      </c>
      <c r="AI30" s="2060">
        <v>0</v>
      </c>
      <c r="AJ30" s="2060">
        <v>0</v>
      </c>
      <c r="AK30" s="2060">
        <v>0</v>
      </c>
      <c r="AL30" s="2060">
        <v>0</v>
      </c>
      <c r="AM30" s="2060">
        <v>0</v>
      </c>
      <c r="AN30" s="2060">
        <v>0</v>
      </c>
    </row>
    <row r="31" spans="1:40">
      <c r="A31" s="2054"/>
      <c r="B31" s="2055"/>
      <c r="C31" s="2056" t="s">
        <v>269</v>
      </c>
      <c r="D31" s="2065" t="s">
        <v>47</v>
      </c>
      <c r="E31" s="2060">
        <v>50</v>
      </c>
      <c r="F31" s="2060">
        <v>0</v>
      </c>
      <c r="G31" s="2060">
        <v>0</v>
      </c>
      <c r="H31" s="2060">
        <v>0</v>
      </c>
      <c r="I31" s="2060">
        <v>0</v>
      </c>
      <c r="J31" s="2060">
        <v>0</v>
      </c>
      <c r="K31" s="2060">
        <v>0</v>
      </c>
      <c r="L31" s="2060">
        <v>0</v>
      </c>
      <c r="M31" s="2060">
        <v>0</v>
      </c>
      <c r="N31" s="2060">
        <v>0</v>
      </c>
      <c r="O31" s="2060">
        <v>0</v>
      </c>
      <c r="P31" s="2060">
        <v>0</v>
      </c>
      <c r="Q31" s="2060">
        <v>0</v>
      </c>
      <c r="R31" s="2060">
        <v>0</v>
      </c>
      <c r="S31" s="2060">
        <v>0</v>
      </c>
      <c r="T31" s="2060">
        <v>0</v>
      </c>
      <c r="U31" s="2060">
        <v>0</v>
      </c>
      <c r="V31" s="2060">
        <v>0</v>
      </c>
      <c r="W31" s="2060">
        <v>0</v>
      </c>
      <c r="X31" s="2060">
        <v>0</v>
      </c>
      <c r="Y31" s="2060">
        <v>0</v>
      </c>
      <c r="Z31" s="2060">
        <v>0</v>
      </c>
      <c r="AA31" s="2060">
        <v>0</v>
      </c>
      <c r="AB31" s="2060">
        <v>0</v>
      </c>
      <c r="AC31" s="2060">
        <v>0</v>
      </c>
      <c r="AD31" s="2060">
        <v>0</v>
      </c>
      <c r="AE31" s="2060">
        <v>0</v>
      </c>
      <c r="AF31" s="2060">
        <v>0</v>
      </c>
      <c r="AG31" s="2060">
        <v>0</v>
      </c>
      <c r="AH31" s="2060">
        <v>0</v>
      </c>
      <c r="AI31" s="2060">
        <v>0</v>
      </c>
      <c r="AJ31" s="2060">
        <v>0</v>
      </c>
      <c r="AK31" s="2060">
        <v>0</v>
      </c>
      <c r="AL31" s="2060">
        <v>0</v>
      </c>
      <c r="AM31" s="2060">
        <v>0</v>
      </c>
      <c r="AN31" s="2060">
        <v>0</v>
      </c>
    </row>
    <row r="32" spans="1:40">
      <c r="A32" s="2054"/>
      <c r="B32" s="2055"/>
      <c r="C32" s="2056" t="s">
        <v>16</v>
      </c>
      <c r="D32" s="2065" t="s">
        <v>47</v>
      </c>
      <c r="E32" s="2060">
        <v>1200</v>
      </c>
      <c r="F32" s="2060">
        <v>798</v>
      </c>
      <c r="G32" s="2060">
        <v>66.5</v>
      </c>
      <c r="H32" s="2060">
        <v>0</v>
      </c>
      <c r="I32" s="2060">
        <v>0</v>
      </c>
      <c r="J32" s="2060">
        <v>0</v>
      </c>
      <c r="K32" s="2060">
        <v>0</v>
      </c>
      <c r="L32" s="2060">
        <v>0</v>
      </c>
      <c r="M32" s="2060">
        <v>0</v>
      </c>
      <c r="N32" s="2060">
        <v>0</v>
      </c>
      <c r="O32" s="2060">
        <v>415</v>
      </c>
      <c r="P32" s="2060">
        <v>0</v>
      </c>
      <c r="Q32" s="2060">
        <v>0</v>
      </c>
      <c r="R32" s="2060">
        <v>216</v>
      </c>
      <c r="S32" s="2060">
        <v>0</v>
      </c>
      <c r="T32" s="2060">
        <v>0</v>
      </c>
      <c r="U32" s="2060">
        <v>0</v>
      </c>
      <c r="V32" s="2060">
        <v>0</v>
      </c>
      <c r="W32" s="2060">
        <v>0</v>
      </c>
      <c r="X32" s="2060">
        <v>167</v>
      </c>
      <c r="Y32" s="2060">
        <v>0</v>
      </c>
      <c r="Z32" s="2060">
        <v>0</v>
      </c>
      <c r="AA32" s="2060">
        <v>0</v>
      </c>
      <c r="AB32" s="2060">
        <v>0</v>
      </c>
      <c r="AC32" s="2060">
        <v>0</v>
      </c>
      <c r="AD32" s="2060">
        <v>0</v>
      </c>
      <c r="AE32" s="2060">
        <v>0</v>
      </c>
      <c r="AF32" s="2060">
        <v>0</v>
      </c>
      <c r="AG32" s="2060">
        <v>0</v>
      </c>
      <c r="AH32" s="2060">
        <v>0</v>
      </c>
      <c r="AI32" s="2060">
        <v>0</v>
      </c>
      <c r="AJ32" s="2060">
        <v>0</v>
      </c>
      <c r="AK32" s="2060">
        <v>0</v>
      </c>
      <c r="AL32" s="2060">
        <v>0</v>
      </c>
      <c r="AM32" s="2060">
        <v>0</v>
      </c>
      <c r="AN32" s="2060">
        <v>0</v>
      </c>
    </row>
    <row r="33" spans="1:40">
      <c r="A33" s="2054"/>
      <c r="B33" s="2055"/>
      <c r="C33" s="2056" t="s">
        <v>17</v>
      </c>
      <c r="D33" s="2065" t="s">
        <v>47</v>
      </c>
      <c r="E33" s="2060">
        <v>3450</v>
      </c>
      <c r="F33" s="2060">
        <v>1572</v>
      </c>
      <c r="G33" s="2060">
        <v>45.565217391304351</v>
      </c>
      <c r="H33" s="2060">
        <v>0</v>
      </c>
      <c r="I33" s="2060">
        <v>209</v>
      </c>
      <c r="J33" s="2060">
        <v>0</v>
      </c>
      <c r="K33" s="2060">
        <v>0</v>
      </c>
      <c r="L33" s="2060">
        <v>0</v>
      </c>
      <c r="M33" s="2060">
        <v>0</v>
      </c>
      <c r="N33" s="2060">
        <v>0</v>
      </c>
      <c r="O33" s="2060">
        <v>0</v>
      </c>
      <c r="P33" s="2060">
        <v>0</v>
      </c>
      <c r="Q33" s="2060">
        <v>291</v>
      </c>
      <c r="R33" s="2060">
        <v>0</v>
      </c>
      <c r="S33" s="2060">
        <v>0</v>
      </c>
      <c r="T33" s="2060">
        <v>0</v>
      </c>
      <c r="U33" s="2060">
        <v>0</v>
      </c>
      <c r="V33" s="2060">
        <v>0</v>
      </c>
      <c r="W33" s="2060">
        <v>340</v>
      </c>
      <c r="X33" s="2060">
        <v>0</v>
      </c>
      <c r="Y33" s="2060">
        <v>247</v>
      </c>
      <c r="Z33" s="2060">
        <v>0</v>
      </c>
      <c r="AA33" s="2060">
        <v>485</v>
      </c>
      <c r="AB33" s="2060">
        <v>0</v>
      </c>
      <c r="AC33" s="2060">
        <v>0</v>
      </c>
      <c r="AD33" s="2060">
        <v>0</v>
      </c>
      <c r="AE33" s="2060">
        <v>0</v>
      </c>
      <c r="AF33" s="2060">
        <v>0</v>
      </c>
      <c r="AG33" s="2060">
        <v>0</v>
      </c>
      <c r="AH33" s="2060">
        <v>0</v>
      </c>
      <c r="AI33" s="2060">
        <v>0</v>
      </c>
      <c r="AJ33" s="2060">
        <v>0</v>
      </c>
      <c r="AK33" s="2060">
        <v>0</v>
      </c>
      <c r="AL33" s="2060">
        <v>0</v>
      </c>
      <c r="AM33" s="2060">
        <v>0</v>
      </c>
      <c r="AN33" s="2060">
        <v>0</v>
      </c>
    </row>
    <row r="34" spans="1:40">
      <c r="A34" s="2054"/>
      <c r="B34" s="2055"/>
      <c r="C34" s="2056" t="s">
        <v>18</v>
      </c>
      <c r="D34" s="2065" t="s">
        <v>47</v>
      </c>
      <c r="E34" s="2060">
        <v>500</v>
      </c>
      <c r="F34" s="2060">
        <v>508</v>
      </c>
      <c r="G34" s="2060">
        <v>101.6</v>
      </c>
      <c r="H34" s="2060">
        <v>0</v>
      </c>
      <c r="I34" s="2060">
        <v>0</v>
      </c>
      <c r="J34" s="2060">
        <v>508</v>
      </c>
      <c r="K34" s="2060">
        <v>0</v>
      </c>
      <c r="L34" s="2060">
        <v>0</v>
      </c>
      <c r="M34" s="2060">
        <v>0</v>
      </c>
      <c r="N34" s="2060">
        <v>0</v>
      </c>
      <c r="O34" s="2060">
        <v>0</v>
      </c>
      <c r="P34" s="2060">
        <v>0</v>
      </c>
      <c r="Q34" s="2060">
        <v>0</v>
      </c>
      <c r="R34" s="2060">
        <v>0</v>
      </c>
      <c r="S34" s="2060">
        <v>0</v>
      </c>
      <c r="T34" s="2060">
        <v>0</v>
      </c>
      <c r="U34" s="2060">
        <v>0</v>
      </c>
      <c r="V34" s="2060">
        <v>0</v>
      </c>
      <c r="W34" s="2060">
        <v>0</v>
      </c>
      <c r="X34" s="2060">
        <v>0</v>
      </c>
      <c r="Y34" s="2060">
        <v>0</v>
      </c>
      <c r="Z34" s="2060">
        <v>0</v>
      </c>
      <c r="AA34" s="2060">
        <v>0</v>
      </c>
      <c r="AB34" s="2060">
        <v>0</v>
      </c>
      <c r="AC34" s="2060">
        <v>0</v>
      </c>
      <c r="AD34" s="2060">
        <v>0</v>
      </c>
      <c r="AE34" s="2060">
        <v>0</v>
      </c>
      <c r="AF34" s="2060">
        <v>0</v>
      </c>
      <c r="AG34" s="2060">
        <v>0</v>
      </c>
      <c r="AH34" s="2060">
        <v>0</v>
      </c>
      <c r="AI34" s="2060">
        <v>0</v>
      </c>
      <c r="AJ34" s="2060">
        <v>0</v>
      </c>
      <c r="AK34" s="2060">
        <v>0</v>
      </c>
      <c r="AL34" s="2060">
        <v>0</v>
      </c>
      <c r="AM34" s="2060">
        <v>0</v>
      </c>
      <c r="AN34" s="2060">
        <v>0</v>
      </c>
    </row>
    <row r="35" spans="1:40">
      <c r="A35" s="2054"/>
      <c r="B35" s="2055"/>
      <c r="C35" s="2056" t="s">
        <v>270</v>
      </c>
      <c r="D35" s="2065" t="s">
        <v>47</v>
      </c>
      <c r="E35" s="2060">
        <v>1000</v>
      </c>
      <c r="F35" s="2060">
        <v>1106</v>
      </c>
      <c r="G35" s="2060">
        <v>110.6</v>
      </c>
      <c r="H35" s="2060">
        <v>0</v>
      </c>
      <c r="I35" s="2060">
        <v>0</v>
      </c>
      <c r="J35" s="2060">
        <v>0</v>
      </c>
      <c r="K35" s="2060">
        <v>0</v>
      </c>
      <c r="L35" s="2060">
        <v>0</v>
      </c>
      <c r="M35" s="2060">
        <v>0</v>
      </c>
      <c r="N35" s="2060">
        <v>0</v>
      </c>
      <c r="O35" s="2060">
        <v>0</v>
      </c>
      <c r="P35" s="2060">
        <v>0</v>
      </c>
      <c r="Q35" s="2060">
        <v>0</v>
      </c>
      <c r="R35" s="2060">
        <v>0</v>
      </c>
      <c r="S35" s="2060">
        <v>0</v>
      </c>
      <c r="T35" s="2060">
        <v>0</v>
      </c>
      <c r="U35" s="2060">
        <v>0</v>
      </c>
      <c r="V35" s="2060">
        <v>0</v>
      </c>
      <c r="W35" s="2060">
        <v>0</v>
      </c>
      <c r="X35" s="2060">
        <v>493</v>
      </c>
      <c r="Y35" s="2060">
        <v>0</v>
      </c>
      <c r="Z35" s="2060">
        <v>0</v>
      </c>
      <c r="AA35" s="2060">
        <v>0</v>
      </c>
      <c r="AB35" s="2060">
        <v>0</v>
      </c>
      <c r="AC35" s="2060">
        <v>0</v>
      </c>
      <c r="AD35" s="2060">
        <v>0</v>
      </c>
      <c r="AE35" s="2060">
        <v>0</v>
      </c>
      <c r="AF35" s="2060">
        <v>0</v>
      </c>
      <c r="AG35" s="2060">
        <v>613</v>
      </c>
      <c r="AH35" s="2060">
        <v>0</v>
      </c>
      <c r="AI35" s="2060">
        <v>0</v>
      </c>
      <c r="AJ35" s="2060">
        <v>0</v>
      </c>
      <c r="AK35" s="2060">
        <v>0</v>
      </c>
      <c r="AL35" s="2060">
        <v>0</v>
      </c>
      <c r="AM35" s="2060">
        <v>0</v>
      </c>
      <c r="AN35" s="2060">
        <v>0</v>
      </c>
    </row>
    <row r="36" spans="1:40">
      <c r="A36" s="2054"/>
      <c r="B36" s="2055"/>
      <c r="C36" s="2056" t="s">
        <v>264</v>
      </c>
      <c r="D36" s="2065" t="s">
        <v>47</v>
      </c>
      <c r="E36" s="2060">
        <v>50</v>
      </c>
      <c r="F36" s="2060">
        <v>0</v>
      </c>
      <c r="G36" s="2060">
        <v>0</v>
      </c>
      <c r="H36" s="2060">
        <v>0</v>
      </c>
      <c r="I36" s="2060">
        <v>0</v>
      </c>
      <c r="J36" s="2060">
        <v>0</v>
      </c>
      <c r="K36" s="2060">
        <v>0</v>
      </c>
      <c r="L36" s="2060">
        <v>0</v>
      </c>
      <c r="M36" s="2060">
        <v>0</v>
      </c>
      <c r="N36" s="2060">
        <v>0</v>
      </c>
      <c r="O36" s="2060">
        <v>0</v>
      </c>
      <c r="P36" s="2060">
        <v>0</v>
      </c>
      <c r="Q36" s="2060">
        <v>0</v>
      </c>
      <c r="R36" s="2060">
        <v>0</v>
      </c>
      <c r="S36" s="2060">
        <v>0</v>
      </c>
      <c r="T36" s="2060">
        <v>0</v>
      </c>
      <c r="U36" s="2060">
        <v>0</v>
      </c>
      <c r="V36" s="2060">
        <v>0</v>
      </c>
      <c r="W36" s="2060">
        <v>0</v>
      </c>
      <c r="X36" s="2060">
        <v>0</v>
      </c>
      <c r="Y36" s="2060">
        <v>0</v>
      </c>
      <c r="Z36" s="2060">
        <v>0</v>
      </c>
      <c r="AA36" s="2060">
        <v>0</v>
      </c>
      <c r="AB36" s="2060">
        <v>0</v>
      </c>
      <c r="AC36" s="2060">
        <v>0</v>
      </c>
      <c r="AD36" s="2060">
        <v>0</v>
      </c>
      <c r="AE36" s="2060">
        <v>0</v>
      </c>
      <c r="AF36" s="2060">
        <v>0</v>
      </c>
      <c r="AG36" s="2060">
        <v>0</v>
      </c>
      <c r="AH36" s="2060">
        <v>0</v>
      </c>
      <c r="AI36" s="2060">
        <v>0</v>
      </c>
      <c r="AJ36" s="2060">
        <v>0</v>
      </c>
      <c r="AK36" s="2060">
        <v>0</v>
      </c>
      <c r="AL36" s="2060">
        <v>0</v>
      </c>
      <c r="AM36" s="2060">
        <v>0</v>
      </c>
      <c r="AN36" s="2060">
        <v>0</v>
      </c>
    </row>
    <row r="37" spans="1:40">
      <c r="A37" s="2054"/>
      <c r="B37" s="2055"/>
      <c r="C37" s="2056" t="s">
        <v>145</v>
      </c>
      <c r="D37" s="2065" t="s">
        <v>47</v>
      </c>
      <c r="E37" s="2060">
        <v>79890</v>
      </c>
      <c r="F37" s="2060">
        <v>50925.5</v>
      </c>
      <c r="G37" s="2060">
        <v>63.744523720115161</v>
      </c>
      <c r="H37" s="2060">
        <v>0</v>
      </c>
      <c r="I37" s="2060">
        <v>345</v>
      </c>
      <c r="J37" s="2060">
        <v>5037</v>
      </c>
      <c r="K37" s="2060">
        <v>7700</v>
      </c>
      <c r="L37" s="2060">
        <v>1075</v>
      </c>
      <c r="M37" s="2060">
        <v>4225</v>
      </c>
      <c r="N37" s="2060">
        <v>0</v>
      </c>
      <c r="O37" s="2060">
        <v>460</v>
      </c>
      <c r="P37" s="2060">
        <v>1979</v>
      </c>
      <c r="Q37" s="2060">
        <v>5000</v>
      </c>
      <c r="R37" s="2060">
        <v>2515</v>
      </c>
      <c r="S37" s="2060">
        <v>1119</v>
      </c>
      <c r="T37" s="2060">
        <v>803</v>
      </c>
      <c r="U37" s="2060">
        <v>1458</v>
      </c>
      <c r="V37" s="2060">
        <v>233</v>
      </c>
      <c r="W37" s="2060">
        <v>1902</v>
      </c>
      <c r="X37" s="2060">
        <v>802</v>
      </c>
      <c r="Y37" s="2060">
        <v>2206</v>
      </c>
      <c r="Z37" s="2060">
        <v>36</v>
      </c>
      <c r="AA37" s="2060">
        <v>1310</v>
      </c>
      <c r="AB37" s="2060">
        <v>570</v>
      </c>
      <c r="AC37" s="2060">
        <v>1410</v>
      </c>
      <c r="AD37" s="2060">
        <v>0</v>
      </c>
      <c r="AE37" s="2060">
        <v>939.5</v>
      </c>
      <c r="AF37" s="2060">
        <v>3850</v>
      </c>
      <c r="AG37" s="2060">
        <v>0</v>
      </c>
      <c r="AH37" s="2060">
        <v>2700</v>
      </c>
      <c r="AI37" s="2060">
        <v>500</v>
      </c>
      <c r="AJ37" s="2060">
        <v>1737</v>
      </c>
      <c r="AK37" s="2060">
        <v>0</v>
      </c>
      <c r="AL37" s="2060">
        <v>0</v>
      </c>
      <c r="AM37" s="2060">
        <v>1014</v>
      </c>
      <c r="AN37" s="2060">
        <v>0</v>
      </c>
    </row>
    <row r="38" spans="1:40">
      <c r="A38" s="2054"/>
      <c r="B38" s="2055"/>
      <c r="C38" s="2056" t="s">
        <v>10</v>
      </c>
      <c r="D38" s="2065" t="s">
        <v>47</v>
      </c>
      <c r="E38" s="2060">
        <v>22700</v>
      </c>
      <c r="F38" s="2060">
        <v>19714</v>
      </c>
      <c r="G38" s="2060">
        <v>86.845814977973575</v>
      </c>
      <c r="H38" s="2060">
        <v>0</v>
      </c>
      <c r="I38" s="2060">
        <v>0</v>
      </c>
      <c r="J38" s="2060">
        <v>0</v>
      </c>
      <c r="K38" s="2060">
        <v>2700</v>
      </c>
      <c r="L38" s="2060">
        <v>0</v>
      </c>
      <c r="M38" s="2060">
        <v>4225</v>
      </c>
      <c r="N38" s="2060">
        <v>0</v>
      </c>
      <c r="O38" s="2060">
        <v>0</v>
      </c>
      <c r="P38" s="2060">
        <v>0</v>
      </c>
      <c r="Q38" s="2060">
        <v>5000</v>
      </c>
      <c r="R38" s="2060">
        <v>0</v>
      </c>
      <c r="S38" s="2060">
        <v>0</v>
      </c>
      <c r="T38" s="2060">
        <v>282</v>
      </c>
      <c r="U38" s="2060">
        <v>0</v>
      </c>
      <c r="V38" s="2060">
        <v>0</v>
      </c>
      <c r="W38" s="2060">
        <v>0</v>
      </c>
      <c r="X38" s="2060">
        <v>707</v>
      </c>
      <c r="Y38" s="2060">
        <v>2015</v>
      </c>
      <c r="Z38" s="2060">
        <v>0</v>
      </c>
      <c r="AA38" s="2060">
        <v>0</v>
      </c>
      <c r="AB38" s="2060">
        <v>0</v>
      </c>
      <c r="AC38" s="2060">
        <v>0</v>
      </c>
      <c r="AD38" s="2060">
        <v>0</v>
      </c>
      <c r="AE38" s="2060">
        <v>935</v>
      </c>
      <c r="AF38" s="2060">
        <v>3850</v>
      </c>
      <c r="AG38" s="2060">
        <v>0</v>
      </c>
      <c r="AH38" s="2060">
        <v>0</v>
      </c>
      <c r="AI38" s="2060">
        <v>0</v>
      </c>
      <c r="AJ38" s="2060">
        <v>0</v>
      </c>
      <c r="AK38" s="2060">
        <v>0</v>
      </c>
      <c r="AL38" s="2060">
        <v>0</v>
      </c>
      <c r="AM38" s="2060">
        <v>0</v>
      </c>
      <c r="AN38" s="2060">
        <v>0</v>
      </c>
    </row>
    <row r="39" spans="1:40">
      <c r="A39" s="2054"/>
      <c r="B39" s="2055"/>
      <c r="C39" s="2056" t="s">
        <v>266</v>
      </c>
      <c r="D39" s="2065" t="s">
        <v>47</v>
      </c>
      <c r="E39" s="2060">
        <v>4500</v>
      </c>
      <c r="F39" s="2060">
        <v>3014</v>
      </c>
      <c r="G39" s="2060">
        <v>66.977777777777774</v>
      </c>
      <c r="H39" s="2060">
        <v>0</v>
      </c>
      <c r="I39" s="2060">
        <v>0</v>
      </c>
      <c r="J39" s="2060">
        <v>0</v>
      </c>
      <c r="K39" s="2060">
        <v>0</v>
      </c>
      <c r="L39" s="2060">
        <v>0</v>
      </c>
      <c r="M39" s="2060">
        <v>0</v>
      </c>
      <c r="N39" s="2060">
        <v>0</v>
      </c>
      <c r="O39" s="2060">
        <v>0</v>
      </c>
      <c r="P39" s="2060">
        <v>0</v>
      </c>
      <c r="Q39" s="2060">
        <v>0</v>
      </c>
      <c r="R39" s="2060">
        <v>875</v>
      </c>
      <c r="S39" s="2060">
        <v>810</v>
      </c>
      <c r="T39" s="2060">
        <v>0</v>
      </c>
      <c r="U39" s="2060">
        <v>1329</v>
      </c>
      <c r="V39" s="2060">
        <v>0</v>
      </c>
      <c r="W39" s="2060">
        <v>0</v>
      </c>
      <c r="X39" s="2060">
        <v>0</v>
      </c>
      <c r="Y39" s="2060">
        <v>0</v>
      </c>
      <c r="Z39" s="2060">
        <v>0</v>
      </c>
      <c r="AA39" s="2060">
        <v>0</v>
      </c>
      <c r="AB39" s="2060">
        <v>0</v>
      </c>
      <c r="AC39" s="2060">
        <v>0</v>
      </c>
      <c r="AD39" s="2060">
        <v>0</v>
      </c>
      <c r="AE39" s="2060">
        <v>0</v>
      </c>
      <c r="AF39" s="2060">
        <v>0</v>
      </c>
      <c r="AG39" s="2060">
        <v>0</v>
      </c>
      <c r="AH39" s="2060">
        <v>0</v>
      </c>
      <c r="AI39" s="2060">
        <v>0</v>
      </c>
      <c r="AJ39" s="2060">
        <v>0</v>
      </c>
      <c r="AK39" s="2060">
        <v>0</v>
      </c>
      <c r="AL39" s="2060">
        <v>0</v>
      </c>
      <c r="AM39" s="2060">
        <v>0</v>
      </c>
      <c r="AN39" s="2060">
        <v>0</v>
      </c>
    </row>
    <row r="40" spans="1:40">
      <c r="A40" s="2054"/>
      <c r="B40" s="2055"/>
      <c r="C40" s="2056" t="s">
        <v>268</v>
      </c>
      <c r="D40" s="2065" t="s">
        <v>47</v>
      </c>
      <c r="E40" s="2060">
        <v>1500</v>
      </c>
      <c r="F40" s="2060">
        <v>1199</v>
      </c>
      <c r="G40" s="2060">
        <v>79.933333333333337</v>
      </c>
      <c r="H40" s="2060">
        <v>0</v>
      </c>
      <c r="I40" s="2060">
        <v>0</v>
      </c>
      <c r="J40" s="2060">
        <v>0</v>
      </c>
      <c r="K40" s="2060">
        <v>0</v>
      </c>
      <c r="L40" s="2060">
        <v>0</v>
      </c>
      <c r="M40" s="2060">
        <v>0</v>
      </c>
      <c r="N40" s="2060">
        <v>0</v>
      </c>
      <c r="O40" s="2060">
        <v>0</v>
      </c>
      <c r="P40" s="2060">
        <v>1070</v>
      </c>
      <c r="Q40" s="2060">
        <v>0</v>
      </c>
      <c r="R40" s="2060">
        <v>0</v>
      </c>
      <c r="S40" s="2060">
        <v>0</v>
      </c>
      <c r="T40" s="2060">
        <v>0</v>
      </c>
      <c r="U40" s="2060">
        <v>129</v>
      </c>
      <c r="V40" s="2060">
        <v>0</v>
      </c>
      <c r="W40" s="2060">
        <v>0</v>
      </c>
      <c r="X40" s="2060">
        <v>0</v>
      </c>
      <c r="Y40" s="2060">
        <v>0</v>
      </c>
      <c r="Z40" s="2060">
        <v>0</v>
      </c>
      <c r="AA40" s="2060">
        <v>0</v>
      </c>
      <c r="AB40" s="2060">
        <v>0</v>
      </c>
      <c r="AC40" s="2060">
        <v>0</v>
      </c>
      <c r="AD40" s="2060">
        <v>0</v>
      </c>
      <c r="AE40" s="2060">
        <v>0</v>
      </c>
      <c r="AF40" s="2060">
        <v>0</v>
      </c>
      <c r="AG40" s="2060">
        <v>0</v>
      </c>
      <c r="AH40" s="2060">
        <v>0</v>
      </c>
      <c r="AI40" s="2060">
        <v>0</v>
      </c>
      <c r="AJ40" s="2060">
        <v>0</v>
      </c>
      <c r="AK40" s="2060">
        <v>0</v>
      </c>
      <c r="AL40" s="2060">
        <v>0</v>
      </c>
      <c r="AM40" s="2060">
        <v>0</v>
      </c>
      <c r="AN40" s="2060">
        <v>0</v>
      </c>
    </row>
    <row r="41" spans="1:40">
      <c r="A41" s="2054"/>
      <c r="B41" s="2055"/>
      <c r="C41" s="2056" t="s">
        <v>13</v>
      </c>
      <c r="D41" s="2065" t="s">
        <v>47</v>
      </c>
      <c r="E41" s="2060">
        <v>7500</v>
      </c>
      <c r="F41" s="2060">
        <v>4804</v>
      </c>
      <c r="G41" s="2060">
        <v>64.053333333333327</v>
      </c>
      <c r="H41" s="2060">
        <v>0</v>
      </c>
      <c r="I41" s="2060">
        <v>0</v>
      </c>
      <c r="J41" s="2060">
        <v>500</v>
      </c>
      <c r="K41" s="2060">
        <v>0</v>
      </c>
      <c r="L41" s="2060">
        <v>790</v>
      </c>
      <c r="M41" s="2060">
        <v>0</v>
      </c>
      <c r="N41" s="2060">
        <v>0</v>
      </c>
      <c r="O41" s="2060">
        <v>0</v>
      </c>
      <c r="P41" s="2060">
        <v>0</v>
      </c>
      <c r="Q41" s="2060">
        <v>0</v>
      </c>
      <c r="R41" s="2060">
        <v>796</v>
      </c>
      <c r="S41" s="2060">
        <v>0</v>
      </c>
      <c r="T41" s="2060">
        <v>370</v>
      </c>
      <c r="U41" s="2060">
        <v>0</v>
      </c>
      <c r="V41" s="2060">
        <v>233</v>
      </c>
      <c r="W41" s="2060">
        <v>995</v>
      </c>
      <c r="X41" s="2060">
        <v>0</v>
      </c>
      <c r="Y41" s="2060">
        <v>0</v>
      </c>
      <c r="Z41" s="2060">
        <v>0</v>
      </c>
      <c r="AA41" s="2060">
        <v>0</v>
      </c>
      <c r="AB41" s="2060">
        <v>0</v>
      </c>
      <c r="AC41" s="2060">
        <v>1120</v>
      </c>
      <c r="AD41" s="2060">
        <v>0</v>
      </c>
      <c r="AE41" s="2060">
        <v>0</v>
      </c>
      <c r="AF41" s="2060">
        <v>0</v>
      </c>
      <c r="AG41" s="2060">
        <v>0</v>
      </c>
      <c r="AH41" s="2060">
        <v>0</v>
      </c>
      <c r="AI41" s="2060">
        <v>0</v>
      </c>
      <c r="AJ41" s="2060">
        <v>0</v>
      </c>
      <c r="AK41" s="2060">
        <v>0</v>
      </c>
      <c r="AL41" s="2060">
        <v>0</v>
      </c>
      <c r="AM41" s="2060">
        <v>0</v>
      </c>
      <c r="AN41" s="2060">
        <v>0</v>
      </c>
    </row>
    <row r="42" spans="1:40">
      <c r="A42" s="2054"/>
      <c r="B42" s="2055"/>
      <c r="C42" s="2056" t="s">
        <v>14</v>
      </c>
      <c r="D42" s="2065" t="s">
        <v>47</v>
      </c>
      <c r="E42" s="2060">
        <v>10300</v>
      </c>
      <c r="F42" s="2060">
        <v>6387</v>
      </c>
      <c r="G42" s="2060">
        <v>62.009708737864081</v>
      </c>
      <c r="H42" s="2060">
        <v>0</v>
      </c>
      <c r="I42" s="2060">
        <v>0</v>
      </c>
      <c r="J42" s="2060">
        <v>0</v>
      </c>
      <c r="K42" s="2060">
        <v>0</v>
      </c>
      <c r="L42" s="2060">
        <v>285</v>
      </c>
      <c r="M42" s="2060">
        <v>0</v>
      </c>
      <c r="N42" s="2060">
        <v>0</v>
      </c>
      <c r="O42" s="2060">
        <v>0</v>
      </c>
      <c r="P42" s="2060">
        <v>0</v>
      </c>
      <c r="Q42" s="2060">
        <v>0</v>
      </c>
      <c r="R42" s="2060">
        <v>0</v>
      </c>
      <c r="S42" s="2060">
        <v>0</v>
      </c>
      <c r="T42" s="2060">
        <v>151</v>
      </c>
      <c r="U42" s="2060">
        <v>0</v>
      </c>
      <c r="V42" s="2060">
        <v>0</v>
      </c>
      <c r="W42" s="2060">
        <v>0</v>
      </c>
      <c r="X42" s="2060">
        <v>0</v>
      </c>
      <c r="Y42" s="2060">
        <v>0</v>
      </c>
      <c r="Z42" s="2060">
        <v>0</v>
      </c>
      <c r="AA42" s="2060">
        <v>0</v>
      </c>
      <c r="AB42" s="2060">
        <v>0</v>
      </c>
      <c r="AC42" s="2060">
        <v>0</v>
      </c>
      <c r="AD42" s="2060">
        <v>0</v>
      </c>
      <c r="AE42" s="2060">
        <v>0</v>
      </c>
      <c r="AF42" s="2060">
        <v>0</v>
      </c>
      <c r="AG42" s="2060">
        <v>0</v>
      </c>
      <c r="AH42" s="2060">
        <v>2700</v>
      </c>
      <c r="AI42" s="2060">
        <v>500</v>
      </c>
      <c r="AJ42" s="2060">
        <v>1737</v>
      </c>
      <c r="AK42" s="2060">
        <v>0</v>
      </c>
      <c r="AL42" s="2060">
        <v>0</v>
      </c>
      <c r="AM42" s="2060">
        <v>1014</v>
      </c>
      <c r="AN42" s="2060">
        <v>0</v>
      </c>
    </row>
    <row r="43" spans="1:40">
      <c r="A43" s="2054"/>
      <c r="B43" s="2055"/>
      <c r="C43" s="2056" t="s">
        <v>15</v>
      </c>
      <c r="D43" s="2065" t="s">
        <v>47</v>
      </c>
      <c r="E43" s="2060">
        <v>1000</v>
      </c>
      <c r="F43" s="2060">
        <v>909</v>
      </c>
      <c r="G43" s="2060">
        <v>90.9</v>
      </c>
      <c r="H43" s="2060">
        <v>0</v>
      </c>
      <c r="I43" s="2060">
        <v>0</v>
      </c>
      <c r="J43" s="2060">
        <v>0</v>
      </c>
      <c r="K43" s="2060">
        <v>0</v>
      </c>
      <c r="L43" s="2060">
        <v>0</v>
      </c>
      <c r="M43" s="2060">
        <v>0</v>
      </c>
      <c r="N43" s="2060">
        <v>0</v>
      </c>
      <c r="O43" s="2060">
        <v>0</v>
      </c>
      <c r="P43" s="2060">
        <v>909</v>
      </c>
      <c r="Q43" s="2060">
        <v>0</v>
      </c>
      <c r="R43" s="2060">
        <v>0</v>
      </c>
      <c r="S43" s="2060">
        <v>0</v>
      </c>
      <c r="T43" s="2060">
        <v>0</v>
      </c>
      <c r="U43" s="2060">
        <v>0</v>
      </c>
      <c r="V43" s="2060">
        <v>0</v>
      </c>
      <c r="W43" s="2060">
        <v>0</v>
      </c>
      <c r="X43" s="2060">
        <v>0</v>
      </c>
      <c r="Y43" s="2060">
        <v>0</v>
      </c>
      <c r="Z43" s="2060">
        <v>0</v>
      </c>
      <c r="AA43" s="2060">
        <v>0</v>
      </c>
      <c r="AB43" s="2060">
        <v>0</v>
      </c>
      <c r="AC43" s="2060">
        <v>0</v>
      </c>
      <c r="AD43" s="2060">
        <v>0</v>
      </c>
      <c r="AE43" s="2060">
        <v>0</v>
      </c>
      <c r="AF43" s="2060">
        <v>0</v>
      </c>
      <c r="AG43" s="2060">
        <v>0</v>
      </c>
      <c r="AH43" s="2060">
        <v>0</v>
      </c>
      <c r="AI43" s="2060">
        <v>0</v>
      </c>
      <c r="AJ43" s="2060">
        <v>0</v>
      </c>
      <c r="AK43" s="2060">
        <v>0</v>
      </c>
      <c r="AL43" s="2060">
        <v>0</v>
      </c>
      <c r="AM43" s="2060">
        <v>0</v>
      </c>
      <c r="AN43" s="2060">
        <v>0</v>
      </c>
    </row>
    <row r="44" spans="1:40">
      <c r="A44" s="2054"/>
      <c r="B44" s="2055"/>
      <c r="C44" s="2056" t="s">
        <v>16</v>
      </c>
      <c r="D44" s="2065" t="s">
        <v>47</v>
      </c>
      <c r="E44" s="2060">
        <v>450</v>
      </c>
      <c r="F44" s="2060">
        <v>460</v>
      </c>
      <c r="G44" s="2060">
        <v>102.22222222222223</v>
      </c>
      <c r="H44" s="2060">
        <v>0</v>
      </c>
      <c r="I44" s="2060">
        <v>0</v>
      </c>
      <c r="J44" s="2060">
        <v>0</v>
      </c>
      <c r="K44" s="2060">
        <v>0</v>
      </c>
      <c r="L44" s="2060">
        <v>0</v>
      </c>
      <c r="M44" s="2060">
        <v>0</v>
      </c>
      <c r="N44" s="2060">
        <v>0</v>
      </c>
      <c r="O44" s="2060">
        <v>460</v>
      </c>
      <c r="P44" s="2060">
        <v>0</v>
      </c>
      <c r="Q44" s="2060">
        <v>0</v>
      </c>
      <c r="R44" s="2060">
        <v>0</v>
      </c>
      <c r="S44" s="2060">
        <v>0</v>
      </c>
      <c r="T44" s="2060">
        <v>0</v>
      </c>
      <c r="U44" s="2060">
        <v>0</v>
      </c>
      <c r="V44" s="2060">
        <v>0</v>
      </c>
      <c r="W44" s="2060">
        <v>0</v>
      </c>
      <c r="X44" s="2060">
        <v>0</v>
      </c>
      <c r="Y44" s="2060">
        <v>0</v>
      </c>
      <c r="Z44" s="2060">
        <v>0</v>
      </c>
      <c r="AA44" s="2060">
        <v>0</v>
      </c>
      <c r="AB44" s="2060">
        <v>0</v>
      </c>
      <c r="AC44" s="2060">
        <v>0</v>
      </c>
      <c r="AD44" s="2060">
        <v>0</v>
      </c>
      <c r="AE44" s="2060">
        <v>0</v>
      </c>
      <c r="AF44" s="2060">
        <v>0</v>
      </c>
      <c r="AG44" s="2060">
        <v>0</v>
      </c>
      <c r="AH44" s="2060">
        <v>0</v>
      </c>
      <c r="AI44" s="2060">
        <v>0</v>
      </c>
      <c r="AJ44" s="2060">
        <v>0</v>
      </c>
      <c r="AK44" s="2060">
        <v>0</v>
      </c>
      <c r="AL44" s="2060">
        <v>0</v>
      </c>
      <c r="AM44" s="2060">
        <v>0</v>
      </c>
      <c r="AN44" s="2060">
        <v>0</v>
      </c>
    </row>
    <row r="45" spans="1:40">
      <c r="A45" s="2054"/>
      <c r="B45" s="2055"/>
      <c r="C45" s="2056" t="s">
        <v>17</v>
      </c>
      <c r="D45" s="2065" t="s">
        <v>47</v>
      </c>
      <c r="E45" s="2060">
        <v>7140</v>
      </c>
      <c r="F45" s="2060">
        <v>3882</v>
      </c>
      <c r="G45" s="2060">
        <v>54.369747899159663</v>
      </c>
      <c r="H45" s="2060">
        <v>0</v>
      </c>
      <c r="I45" s="2060">
        <v>273</v>
      </c>
      <c r="J45" s="2060">
        <v>0</v>
      </c>
      <c r="K45" s="2060">
        <v>0</v>
      </c>
      <c r="L45" s="2060">
        <v>0</v>
      </c>
      <c r="M45" s="2060">
        <v>0</v>
      </c>
      <c r="N45" s="2060">
        <v>0</v>
      </c>
      <c r="O45" s="2060">
        <v>0</v>
      </c>
      <c r="P45" s="2060">
        <v>0</v>
      </c>
      <c r="Q45" s="2060">
        <v>0</v>
      </c>
      <c r="R45" s="2060">
        <v>844</v>
      </c>
      <c r="S45" s="2060">
        <v>309</v>
      </c>
      <c r="T45" s="2060">
        <v>0</v>
      </c>
      <c r="U45" s="2060">
        <v>0</v>
      </c>
      <c r="V45" s="2060">
        <v>0</v>
      </c>
      <c r="W45" s="2060">
        <v>0</v>
      </c>
      <c r="X45" s="2060">
        <v>95</v>
      </c>
      <c r="Y45" s="2060">
        <v>191</v>
      </c>
      <c r="Z45" s="2060">
        <v>0</v>
      </c>
      <c r="AA45" s="2060">
        <v>1310</v>
      </c>
      <c r="AB45" s="2060">
        <v>570</v>
      </c>
      <c r="AC45" s="2060">
        <v>290</v>
      </c>
      <c r="AD45" s="2060">
        <v>0</v>
      </c>
      <c r="AE45" s="2060">
        <v>0</v>
      </c>
      <c r="AF45" s="2060">
        <v>0</v>
      </c>
      <c r="AG45" s="2060">
        <v>0</v>
      </c>
      <c r="AH45" s="2060">
        <v>0</v>
      </c>
      <c r="AI45" s="2060">
        <v>0</v>
      </c>
      <c r="AJ45" s="2060">
        <v>0</v>
      </c>
      <c r="AK45" s="2060">
        <v>0</v>
      </c>
      <c r="AL45" s="2060">
        <v>0</v>
      </c>
      <c r="AM45" s="2060">
        <v>0</v>
      </c>
      <c r="AN45" s="2060">
        <v>0</v>
      </c>
    </row>
    <row r="46" spans="1:40">
      <c r="A46" s="2054"/>
      <c r="B46" s="2055"/>
      <c r="C46" s="2056" t="s">
        <v>18</v>
      </c>
      <c r="D46" s="2065" t="s">
        <v>47</v>
      </c>
      <c r="E46" s="2060">
        <v>9500</v>
      </c>
      <c r="F46" s="2060">
        <v>4290</v>
      </c>
      <c r="G46" s="2060">
        <v>45.157894736842103</v>
      </c>
      <c r="H46" s="2060">
        <v>0</v>
      </c>
      <c r="I46" s="2060">
        <v>0</v>
      </c>
      <c r="J46" s="2060">
        <v>4290</v>
      </c>
      <c r="K46" s="2060">
        <v>0</v>
      </c>
      <c r="L46" s="2060">
        <v>0</v>
      </c>
      <c r="M46" s="2060">
        <v>0</v>
      </c>
      <c r="N46" s="2060">
        <v>0</v>
      </c>
      <c r="O46" s="2060">
        <v>0</v>
      </c>
      <c r="P46" s="2060">
        <v>0</v>
      </c>
      <c r="Q46" s="2060">
        <v>0</v>
      </c>
      <c r="R46" s="2060">
        <v>0</v>
      </c>
      <c r="S46" s="2060">
        <v>0</v>
      </c>
      <c r="T46" s="2060">
        <v>0</v>
      </c>
      <c r="U46" s="2060">
        <v>0</v>
      </c>
      <c r="V46" s="2060">
        <v>0</v>
      </c>
      <c r="W46" s="2060">
        <v>0</v>
      </c>
      <c r="X46" s="2060">
        <v>0</v>
      </c>
      <c r="Y46" s="2060">
        <v>0</v>
      </c>
      <c r="Z46" s="2060">
        <v>0</v>
      </c>
      <c r="AA46" s="2060">
        <v>0</v>
      </c>
      <c r="AB46" s="2060">
        <v>0</v>
      </c>
      <c r="AC46" s="2060">
        <v>0</v>
      </c>
      <c r="AD46" s="2060">
        <v>0</v>
      </c>
      <c r="AE46" s="2060">
        <v>0</v>
      </c>
      <c r="AF46" s="2060">
        <v>0</v>
      </c>
      <c r="AG46" s="2060">
        <v>0</v>
      </c>
      <c r="AH46" s="2060">
        <v>0</v>
      </c>
      <c r="AI46" s="2060">
        <v>0</v>
      </c>
      <c r="AJ46" s="2060">
        <v>0</v>
      </c>
      <c r="AK46" s="2060">
        <v>0</v>
      </c>
      <c r="AL46" s="2060">
        <v>0</v>
      </c>
      <c r="AM46" s="2060">
        <v>0</v>
      </c>
      <c r="AN46" s="2060">
        <v>0</v>
      </c>
    </row>
    <row r="47" spans="1:40">
      <c r="A47" s="2054"/>
      <c r="B47" s="2055"/>
      <c r="C47" s="2056" t="s">
        <v>19</v>
      </c>
      <c r="D47" s="2065" t="s">
        <v>47</v>
      </c>
      <c r="E47" s="2060">
        <v>50</v>
      </c>
      <c r="F47" s="2060">
        <v>0</v>
      </c>
      <c r="G47" s="2060">
        <v>0</v>
      </c>
      <c r="H47" s="2060">
        <v>0</v>
      </c>
      <c r="I47" s="2060">
        <v>0</v>
      </c>
      <c r="J47" s="2060">
        <v>0</v>
      </c>
      <c r="K47" s="2060">
        <v>0</v>
      </c>
      <c r="L47" s="2060">
        <v>0</v>
      </c>
      <c r="M47" s="2060">
        <v>0</v>
      </c>
      <c r="N47" s="2060">
        <v>0</v>
      </c>
      <c r="O47" s="2060">
        <v>0</v>
      </c>
      <c r="P47" s="2060">
        <v>0</v>
      </c>
      <c r="Q47" s="2060">
        <v>0</v>
      </c>
      <c r="R47" s="2060">
        <v>0</v>
      </c>
      <c r="S47" s="2060">
        <v>0</v>
      </c>
      <c r="T47" s="2060">
        <v>0</v>
      </c>
      <c r="U47" s="2060">
        <v>0</v>
      </c>
      <c r="V47" s="2060">
        <v>0</v>
      </c>
      <c r="W47" s="2060">
        <v>0</v>
      </c>
      <c r="X47" s="2060">
        <v>0</v>
      </c>
      <c r="Y47" s="2060">
        <v>0</v>
      </c>
      <c r="Z47" s="2060">
        <v>0</v>
      </c>
      <c r="AA47" s="2060">
        <v>0</v>
      </c>
      <c r="AB47" s="2060">
        <v>0</v>
      </c>
      <c r="AC47" s="2060">
        <v>0</v>
      </c>
      <c r="AD47" s="2060">
        <v>0</v>
      </c>
      <c r="AE47" s="2060">
        <v>0</v>
      </c>
      <c r="AF47" s="2060">
        <v>0</v>
      </c>
      <c r="AG47" s="2060">
        <v>0</v>
      </c>
      <c r="AH47" s="2060">
        <v>0</v>
      </c>
      <c r="AI47" s="2060">
        <v>0</v>
      </c>
      <c r="AJ47" s="2060">
        <v>0</v>
      </c>
      <c r="AK47" s="2060">
        <v>0</v>
      </c>
      <c r="AL47" s="2060">
        <v>0</v>
      </c>
      <c r="AM47" s="2060">
        <v>0</v>
      </c>
      <c r="AN47" s="2060">
        <v>0</v>
      </c>
    </row>
    <row r="48" spans="1:40">
      <c r="A48" s="2054"/>
      <c r="B48" s="2055"/>
      <c r="C48" s="2056" t="s">
        <v>271</v>
      </c>
      <c r="D48" s="2065" t="s">
        <v>47</v>
      </c>
      <c r="E48" s="2060">
        <v>0</v>
      </c>
      <c r="F48" s="2060">
        <v>0</v>
      </c>
      <c r="G48" s="2060" t="e">
        <v>#DIV/0!</v>
      </c>
      <c r="H48" s="2060">
        <v>0</v>
      </c>
      <c r="I48" s="2060">
        <v>0</v>
      </c>
      <c r="J48" s="2060">
        <v>0</v>
      </c>
      <c r="K48" s="2060">
        <v>0</v>
      </c>
      <c r="L48" s="2060">
        <v>0</v>
      </c>
      <c r="M48" s="2060">
        <v>0</v>
      </c>
      <c r="N48" s="2060">
        <v>0</v>
      </c>
      <c r="O48" s="2060">
        <v>0</v>
      </c>
      <c r="P48" s="2060">
        <v>0</v>
      </c>
      <c r="Q48" s="2060">
        <v>0</v>
      </c>
      <c r="R48" s="2060">
        <v>0</v>
      </c>
      <c r="S48" s="2060">
        <v>0</v>
      </c>
      <c r="T48" s="2060">
        <v>0</v>
      </c>
      <c r="U48" s="2060">
        <v>0</v>
      </c>
      <c r="V48" s="2060">
        <v>0</v>
      </c>
      <c r="W48" s="2060">
        <v>0</v>
      </c>
      <c r="X48" s="2060">
        <v>0</v>
      </c>
      <c r="Y48" s="2060">
        <v>0</v>
      </c>
      <c r="Z48" s="2060">
        <v>0</v>
      </c>
      <c r="AA48" s="2060">
        <v>0</v>
      </c>
      <c r="AB48" s="2060">
        <v>0</v>
      </c>
      <c r="AC48" s="2060">
        <v>0</v>
      </c>
      <c r="AD48" s="2060">
        <v>0</v>
      </c>
      <c r="AE48" s="2060">
        <v>0</v>
      </c>
      <c r="AF48" s="2060">
        <v>0</v>
      </c>
      <c r="AG48" s="2060">
        <v>0</v>
      </c>
      <c r="AH48" s="2060">
        <v>0</v>
      </c>
      <c r="AI48" s="2060">
        <v>0</v>
      </c>
      <c r="AJ48" s="2060">
        <v>0</v>
      </c>
      <c r="AK48" s="2060">
        <v>0</v>
      </c>
      <c r="AL48" s="2060">
        <v>0</v>
      </c>
      <c r="AM48" s="2060">
        <v>0</v>
      </c>
      <c r="AN48" s="2060">
        <v>0</v>
      </c>
    </row>
    <row r="49" spans="1:40">
      <c r="A49" s="2054"/>
      <c r="B49" s="2055"/>
      <c r="C49" s="2056" t="s">
        <v>272</v>
      </c>
      <c r="D49" s="2065" t="s">
        <v>47</v>
      </c>
      <c r="E49" s="2060">
        <v>500</v>
      </c>
      <c r="F49" s="2060">
        <v>247</v>
      </c>
      <c r="G49" s="2060">
        <v>49.4</v>
      </c>
      <c r="H49" s="2060">
        <v>0</v>
      </c>
      <c r="I49" s="2060">
        <v>0</v>
      </c>
      <c r="J49" s="2060">
        <v>247</v>
      </c>
      <c r="K49" s="2060">
        <v>0</v>
      </c>
      <c r="L49" s="2060">
        <v>0</v>
      </c>
      <c r="M49" s="2060">
        <v>0</v>
      </c>
      <c r="N49" s="2060">
        <v>0</v>
      </c>
      <c r="O49" s="2060">
        <v>0</v>
      </c>
      <c r="P49" s="2060">
        <v>0</v>
      </c>
      <c r="Q49" s="2060">
        <v>0</v>
      </c>
      <c r="R49" s="2060">
        <v>0</v>
      </c>
      <c r="S49" s="2060">
        <v>0</v>
      </c>
      <c r="T49" s="2060">
        <v>0</v>
      </c>
      <c r="U49" s="2060">
        <v>0</v>
      </c>
      <c r="V49" s="2060">
        <v>0</v>
      </c>
      <c r="W49" s="2060">
        <v>0</v>
      </c>
      <c r="X49" s="2060">
        <v>0</v>
      </c>
      <c r="Y49" s="2060">
        <v>0</v>
      </c>
      <c r="Z49" s="2060">
        <v>0</v>
      </c>
      <c r="AA49" s="2060">
        <v>0</v>
      </c>
      <c r="AB49" s="2060">
        <v>0</v>
      </c>
      <c r="AC49" s="2060">
        <v>0</v>
      </c>
      <c r="AD49" s="2060">
        <v>0</v>
      </c>
      <c r="AE49" s="2060">
        <v>0</v>
      </c>
      <c r="AF49" s="2060">
        <v>0</v>
      </c>
      <c r="AG49" s="2060">
        <v>0</v>
      </c>
      <c r="AH49" s="2060">
        <v>0</v>
      </c>
      <c r="AI49" s="2060">
        <v>0</v>
      </c>
      <c r="AJ49" s="2060">
        <v>0</v>
      </c>
      <c r="AK49" s="2060">
        <v>0</v>
      </c>
      <c r="AL49" s="2060">
        <v>0</v>
      </c>
      <c r="AM49" s="2060">
        <v>0</v>
      </c>
      <c r="AN49" s="2060">
        <v>0</v>
      </c>
    </row>
    <row r="50" spans="1:40">
      <c r="A50" s="2054"/>
      <c r="B50" s="2055"/>
      <c r="C50" s="2056" t="s">
        <v>116</v>
      </c>
      <c r="D50" s="2065" t="s">
        <v>47</v>
      </c>
      <c r="E50" s="2060">
        <v>3750</v>
      </c>
      <c r="F50" s="2060">
        <v>1423.5</v>
      </c>
      <c r="G50" s="2060">
        <v>37.96</v>
      </c>
      <c r="H50" s="2060">
        <v>0</v>
      </c>
      <c r="I50" s="2060">
        <v>72</v>
      </c>
      <c r="J50" s="2060">
        <v>0</v>
      </c>
      <c r="K50" s="2060">
        <v>1000</v>
      </c>
      <c r="L50" s="2060">
        <v>0</v>
      </c>
      <c r="M50" s="2060">
        <v>0</v>
      </c>
      <c r="N50" s="2060">
        <v>0</v>
      </c>
      <c r="O50" s="2060">
        <v>0</v>
      </c>
      <c r="P50" s="2060">
        <v>0</v>
      </c>
      <c r="Q50" s="2060">
        <v>0</v>
      </c>
      <c r="R50" s="2060">
        <v>0</v>
      </c>
      <c r="S50" s="2060">
        <v>0</v>
      </c>
      <c r="T50" s="2060">
        <v>0</v>
      </c>
      <c r="U50" s="2060">
        <v>0</v>
      </c>
      <c r="V50" s="2060">
        <v>0</v>
      </c>
      <c r="W50" s="2060">
        <v>311</v>
      </c>
      <c r="X50" s="2060">
        <v>0</v>
      </c>
      <c r="Y50" s="2060">
        <v>0</v>
      </c>
      <c r="Z50" s="2060">
        <v>36</v>
      </c>
      <c r="AA50" s="2060">
        <v>0</v>
      </c>
      <c r="AB50" s="2060">
        <v>0</v>
      </c>
      <c r="AC50" s="2060">
        <v>0</v>
      </c>
      <c r="AD50" s="2060">
        <v>0</v>
      </c>
      <c r="AE50" s="2060">
        <v>4.5</v>
      </c>
      <c r="AF50" s="2060">
        <v>0</v>
      </c>
      <c r="AG50" s="2060">
        <v>0</v>
      </c>
      <c r="AH50" s="2060">
        <v>0</v>
      </c>
      <c r="AI50" s="2060">
        <v>0</v>
      </c>
      <c r="AJ50" s="2060">
        <v>0</v>
      </c>
      <c r="AK50" s="2060">
        <v>0</v>
      </c>
      <c r="AL50" s="2060">
        <v>0</v>
      </c>
      <c r="AM50" s="2060">
        <v>0</v>
      </c>
      <c r="AN50" s="2060">
        <v>0</v>
      </c>
    </row>
    <row r="51" spans="1:40">
      <c r="A51" s="2054"/>
      <c r="B51" s="2055"/>
      <c r="C51" s="2056" t="s">
        <v>273</v>
      </c>
      <c r="D51" s="2065" t="s">
        <v>47</v>
      </c>
      <c r="E51" s="2060">
        <v>11000</v>
      </c>
      <c r="F51" s="2060">
        <v>4596</v>
      </c>
      <c r="G51" s="2060">
        <v>41.781818181818181</v>
      </c>
      <c r="H51" s="2060">
        <v>0</v>
      </c>
      <c r="I51" s="2060">
        <v>0</v>
      </c>
      <c r="J51" s="2060">
        <v>0</v>
      </c>
      <c r="K51" s="2060">
        <v>4000</v>
      </c>
      <c r="L51" s="2060">
        <v>0</v>
      </c>
      <c r="M51" s="2060">
        <v>0</v>
      </c>
      <c r="N51" s="2060">
        <v>0</v>
      </c>
      <c r="O51" s="2060">
        <v>0</v>
      </c>
      <c r="P51" s="2060">
        <v>0</v>
      </c>
      <c r="Q51" s="2060">
        <v>0</v>
      </c>
      <c r="R51" s="2060">
        <v>0</v>
      </c>
      <c r="S51" s="2060">
        <v>0</v>
      </c>
      <c r="T51" s="2060">
        <v>0</v>
      </c>
      <c r="U51" s="2060">
        <v>0</v>
      </c>
      <c r="V51" s="2060">
        <v>0</v>
      </c>
      <c r="W51" s="2060">
        <v>596</v>
      </c>
      <c r="X51" s="2060">
        <v>0</v>
      </c>
      <c r="Y51" s="2060">
        <v>0</v>
      </c>
      <c r="Z51" s="2060">
        <v>0</v>
      </c>
      <c r="AA51" s="2060">
        <v>0</v>
      </c>
      <c r="AB51" s="2060">
        <v>0</v>
      </c>
      <c r="AC51" s="2060">
        <v>0</v>
      </c>
      <c r="AD51" s="2060">
        <v>0</v>
      </c>
      <c r="AE51" s="2060">
        <v>0</v>
      </c>
      <c r="AF51" s="2060">
        <v>0</v>
      </c>
      <c r="AG51" s="2060">
        <v>0</v>
      </c>
      <c r="AH51" s="2060">
        <v>0</v>
      </c>
      <c r="AI51" s="2060">
        <v>0</v>
      </c>
      <c r="AJ51" s="2060">
        <v>0</v>
      </c>
      <c r="AK51" s="2060">
        <v>0</v>
      </c>
      <c r="AL51" s="2060">
        <v>0</v>
      </c>
      <c r="AM51" s="2060">
        <v>0</v>
      </c>
      <c r="AN51" s="2060">
        <v>0</v>
      </c>
    </row>
    <row r="52" spans="1:40">
      <c r="A52" s="2054"/>
      <c r="B52" s="2055"/>
      <c r="C52" s="2056" t="s">
        <v>146</v>
      </c>
      <c r="D52" s="2065" t="s">
        <v>47</v>
      </c>
      <c r="E52" s="2060">
        <v>105000</v>
      </c>
      <c r="F52" s="2060">
        <v>93699.299999999988</v>
      </c>
      <c r="G52" s="2060">
        <v>89.237428571428552</v>
      </c>
      <c r="H52" s="2060">
        <v>0</v>
      </c>
      <c r="I52" s="2060">
        <v>0</v>
      </c>
      <c r="J52" s="2060">
        <v>0</v>
      </c>
      <c r="K52" s="2060">
        <v>31626.400000000001</v>
      </c>
      <c r="L52" s="2060">
        <v>0</v>
      </c>
      <c r="M52" s="2060">
        <v>0</v>
      </c>
      <c r="N52" s="2060">
        <v>0</v>
      </c>
      <c r="O52" s="2060">
        <v>14288</v>
      </c>
      <c r="P52" s="2060">
        <v>12422</v>
      </c>
      <c r="Q52" s="2060">
        <v>22645</v>
      </c>
      <c r="R52" s="2060">
        <v>0</v>
      </c>
      <c r="S52" s="2060">
        <v>0</v>
      </c>
      <c r="T52" s="2060">
        <v>0</v>
      </c>
      <c r="U52" s="2060">
        <v>0</v>
      </c>
      <c r="V52" s="2060">
        <v>0</v>
      </c>
      <c r="W52" s="2060">
        <v>0</v>
      </c>
      <c r="X52" s="2060">
        <v>4903.8999999999996</v>
      </c>
      <c r="Y52" s="2060">
        <v>0</v>
      </c>
      <c r="Z52" s="2060">
        <v>0</v>
      </c>
      <c r="AA52" s="2060">
        <v>0</v>
      </c>
      <c r="AB52" s="2060">
        <v>0</v>
      </c>
      <c r="AC52" s="2060">
        <v>0</v>
      </c>
      <c r="AD52" s="2060">
        <v>0</v>
      </c>
      <c r="AE52" s="2060">
        <v>0</v>
      </c>
      <c r="AF52" s="2060">
        <v>0</v>
      </c>
      <c r="AG52" s="2060">
        <v>613</v>
      </c>
      <c r="AH52" s="2060">
        <v>7201</v>
      </c>
      <c r="AI52" s="2060">
        <v>0</v>
      </c>
      <c r="AJ52" s="2060">
        <v>0</v>
      </c>
      <c r="AK52" s="2060">
        <v>0</v>
      </c>
      <c r="AL52" s="2060">
        <v>0</v>
      </c>
      <c r="AM52" s="2060">
        <v>0</v>
      </c>
      <c r="AN52" s="2060">
        <v>0</v>
      </c>
    </row>
    <row r="53" spans="1:40">
      <c r="A53" s="2054"/>
      <c r="B53" s="2055"/>
      <c r="C53" s="2056" t="s">
        <v>20</v>
      </c>
      <c r="D53" s="2065" t="s">
        <v>9</v>
      </c>
      <c r="E53" s="2060">
        <v>20000</v>
      </c>
      <c r="F53" s="2060">
        <v>9439</v>
      </c>
      <c r="G53" s="2060">
        <v>47.195</v>
      </c>
      <c r="H53" s="2060">
        <v>0</v>
      </c>
      <c r="I53" s="2060">
        <v>31</v>
      </c>
      <c r="J53" s="2060">
        <v>376</v>
      </c>
      <c r="K53" s="2060">
        <v>1012</v>
      </c>
      <c r="L53" s="2060">
        <v>79</v>
      </c>
      <c r="M53" s="2060">
        <v>1000</v>
      </c>
      <c r="N53" s="2060">
        <v>309</v>
      </c>
      <c r="O53" s="2060">
        <v>204</v>
      </c>
      <c r="P53" s="2060">
        <v>177</v>
      </c>
      <c r="Q53" s="2060">
        <v>401</v>
      </c>
      <c r="R53" s="2060">
        <v>0</v>
      </c>
      <c r="S53" s="2060">
        <v>232</v>
      </c>
      <c r="T53" s="2060">
        <v>80</v>
      </c>
      <c r="U53" s="2060">
        <v>500</v>
      </c>
      <c r="V53" s="2060">
        <v>0</v>
      </c>
      <c r="W53" s="2060">
        <v>501</v>
      </c>
      <c r="X53" s="2060">
        <v>1000</v>
      </c>
      <c r="Y53" s="2060">
        <v>372</v>
      </c>
      <c r="Z53" s="2060">
        <v>200</v>
      </c>
      <c r="AA53" s="2060">
        <v>0</v>
      </c>
      <c r="AB53" s="2060">
        <v>634</v>
      </c>
      <c r="AC53" s="2060">
        <v>168</v>
      </c>
      <c r="AD53" s="2060">
        <v>0</v>
      </c>
      <c r="AE53" s="2060">
        <v>180</v>
      </c>
      <c r="AF53" s="2060">
        <v>125</v>
      </c>
      <c r="AG53" s="2060">
        <v>0</v>
      </c>
      <c r="AH53" s="2060">
        <v>100</v>
      </c>
      <c r="AI53" s="2060">
        <v>124</v>
      </c>
      <c r="AJ53" s="2060">
        <v>212</v>
      </c>
      <c r="AK53" s="2060">
        <v>422</v>
      </c>
      <c r="AL53" s="2060">
        <v>0</v>
      </c>
      <c r="AM53" s="2060">
        <v>1000</v>
      </c>
      <c r="AN53" s="2060">
        <v>0</v>
      </c>
    </row>
    <row r="54" spans="1:40">
      <c r="A54" s="2054"/>
      <c r="B54" s="2055"/>
      <c r="C54" s="2056" t="s">
        <v>41</v>
      </c>
      <c r="D54" s="2065" t="s">
        <v>47</v>
      </c>
      <c r="E54" s="2060">
        <v>5000000</v>
      </c>
      <c r="F54" s="2060">
        <v>5000000</v>
      </c>
      <c r="G54" s="2060">
        <v>100</v>
      </c>
      <c r="H54" s="2060">
        <v>0</v>
      </c>
      <c r="I54" s="2060">
        <v>167000</v>
      </c>
      <c r="J54" s="2060">
        <v>158000</v>
      </c>
      <c r="K54" s="2060">
        <v>146000</v>
      </c>
      <c r="L54" s="2060">
        <v>161000</v>
      </c>
      <c r="M54" s="2060">
        <v>158000</v>
      </c>
      <c r="N54" s="2060">
        <v>83000</v>
      </c>
      <c r="O54" s="2060">
        <v>140000</v>
      </c>
      <c r="P54" s="2060">
        <v>176000</v>
      </c>
      <c r="Q54" s="2060">
        <v>197000</v>
      </c>
      <c r="R54" s="2060">
        <v>168500</v>
      </c>
      <c r="S54" s="2060">
        <v>161000</v>
      </c>
      <c r="T54" s="2060">
        <v>179000</v>
      </c>
      <c r="U54" s="2060">
        <v>149000</v>
      </c>
      <c r="V54" s="2060">
        <v>167000</v>
      </c>
      <c r="W54" s="2060">
        <v>149000</v>
      </c>
      <c r="X54" s="2060">
        <v>149000</v>
      </c>
      <c r="Y54" s="2060">
        <v>170000</v>
      </c>
      <c r="Z54" s="2060">
        <v>62000</v>
      </c>
      <c r="AA54" s="2060">
        <v>206000</v>
      </c>
      <c r="AB54" s="2060">
        <v>194000</v>
      </c>
      <c r="AC54" s="2060">
        <v>179000</v>
      </c>
      <c r="AD54" s="2060">
        <v>194000</v>
      </c>
      <c r="AE54" s="2060">
        <v>171000</v>
      </c>
      <c r="AF54" s="2060">
        <v>170000</v>
      </c>
      <c r="AG54" s="2060">
        <v>78000</v>
      </c>
      <c r="AH54" s="2060">
        <v>137000</v>
      </c>
      <c r="AI54" s="2060">
        <v>167000</v>
      </c>
      <c r="AJ54" s="2060">
        <v>166500</v>
      </c>
      <c r="AK54" s="2060">
        <v>153000</v>
      </c>
      <c r="AL54" s="2060">
        <v>116000</v>
      </c>
      <c r="AM54" s="2060">
        <v>173000</v>
      </c>
      <c r="AN54" s="2060">
        <v>155000</v>
      </c>
    </row>
    <row r="55" spans="1:40">
      <c r="A55" s="2072"/>
      <c r="B55" s="2073" t="s">
        <v>147</v>
      </c>
      <c r="C55" s="2074"/>
      <c r="D55" s="2075" t="s">
        <v>47</v>
      </c>
      <c r="E55" s="2076">
        <v>5000000</v>
      </c>
      <c r="F55" s="2076">
        <v>5044023</v>
      </c>
      <c r="G55" s="2076">
        <v>100.88046</v>
      </c>
      <c r="H55" s="2076">
        <v>0</v>
      </c>
      <c r="I55" s="2076">
        <v>124050</v>
      </c>
      <c r="J55" s="2076">
        <v>158000</v>
      </c>
      <c r="K55" s="2076">
        <v>146000</v>
      </c>
      <c r="L55" s="2076">
        <v>169000</v>
      </c>
      <c r="M55" s="2076">
        <v>173500</v>
      </c>
      <c r="N55" s="2076">
        <v>83000</v>
      </c>
      <c r="O55" s="2076">
        <v>148700</v>
      </c>
      <c r="P55" s="2076">
        <v>178400</v>
      </c>
      <c r="Q55" s="2076">
        <v>197000</v>
      </c>
      <c r="R55" s="2076">
        <v>163850</v>
      </c>
      <c r="S55" s="2076">
        <v>161000</v>
      </c>
      <c r="T55" s="2076">
        <v>179000</v>
      </c>
      <c r="U55" s="2076">
        <v>149000</v>
      </c>
      <c r="V55" s="2076">
        <v>176000</v>
      </c>
      <c r="W55" s="2076">
        <v>187740</v>
      </c>
      <c r="X55" s="2076">
        <v>149000</v>
      </c>
      <c r="Y55" s="2076">
        <v>173000</v>
      </c>
      <c r="Z55" s="2076">
        <v>98250</v>
      </c>
      <c r="AA55" s="2076">
        <v>210230</v>
      </c>
      <c r="AB55" s="2076">
        <v>196500</v>
      </c>
      <c r="AC55" s="2076">
        <v>187500</v>
      </c>
      <c r="AD55" s="2076">
        <v>154100</v>
      </c>
      <c r="AE55" s="2076">
        <v>128400</v>
      </c>
      <c r="AF55" s="2076">
        <v>170000</v>
      </c>
      <c r="AG55" s="2076">
        <v>66900</v>
      </c>
      <c r="AH55" s="2076">
        <v>140800</v>
      </c>
      <c r="AI55" s="2076">
        <v>167000</v>
      </c>
      <c r="AJ55" s="2076">
        <v>166760</v>
      </c>
      <c r="AK55" s="2076">
        <v>155300</v>
      </c>
      <c r="AL55" s="2076">
        <v>155700</v>
      </c>
      <c r="AM55" s="2076">
        <v>173600</v>
      </c>
      <c r="AN55" s="2076">
        <v>156743</v>
      </c>
    </row>
    <row r="56" spans="1:40">
      <c r="A56" s="2054"/>
      <c r="B56" s="2055"/>
      <c r="C56" s="2056" t="s">
        <v>274</v>
      </c>
      <c r="D56" s="2065" t="s">
        <v>47</v>
      </c>
      <c r="E56" s="2060">
        <v>1233000</v>
      </c>
      <c r="F56" s="2060">
        <v>1512910</v>
      </c>
      <c r="G56" s="2060">
        <v>122.70154095701541</v>
      </c>
      <c r="H56" s="2060">
        <v>0</v>
      </c>
      <c r="I56" s="2060">
        <v>36050</v>
      </c>
      <c r="J56" s="2060">
        <v>22600</v>
      </c>
      <c r="K56" s="2060">
        <v>21000</v>
      </c>
      <c r="L56" s="2060">
        <v>139000</v>
      </c>
      <c r="M56" s="2060">
        <v>45000</v>
      </c>
      <c r="N56" s="2060">
        <v>51000</v>
      </c>
      <c r="O56" s="2060">
        <v>62600</v>
      </c>
      <c r="P56" s="2060">
        <v>53400</v>
      </c>
      <c r="Q56" s="2060">
        <v>81000</v>
      </c>
      <c r="R56" s="2060">
        <v>86000</v>
      </c>
      <c r="S56" s="2060">
        <v>24000</v>
      </c>
      <c r="T56" s="2060">
        <v>42000</v>
      </c>
      <c r="U56" s="2060">
        <v>12000</v>
      </c>
      <c r="V56" s="2060">
        <v>39000</v>
      </c>
      <c r="W56" s="2060">
        <v>18850</v>
      </c>
      <c r="X56" s="2060">
        <v>48000</v>
      </c>
      <c r="Y56" s="2060">
        <v>57000</v>
      </c>
      <c r="Z56" s="2060">
        <v>62800</v>
      </c>
      <c r="AA56" s="2060">
        <v>103410</v>
      </c>
      <c r="AB56" s="2060">
        <v>44000</v>
      </c>
      <c r="AC56" s="2060">
        <v>42000</v>
      </c>
      <c r="AD56" s="2060">
        <v>57800</v>
      </c>
      <c r="AE56" s="2060">
        <v>23700</v>
      </c>
      <c r="AF56" s="2060">
        <v>114900</v>
      </c>
      <c r="AG56" s="2060">
        <v>0</v>
      </c>
      <c r="AH56" s="2060">
        <v>13000</v>
      </c>
      <c r="AI56" s="2060">
        <v>30000</v>
      </c>
      <c r="AJ56" s="2060">
        <v>27000</v>
      </c>
      <c r="AK56" s="2060">
        <v>23600</v>
      </c>
      <c r="AL56" s="2060">
        <v>68200</v>
      </c>
      <c r="AM56" s="2060">
        <v>61000</v>
      </c>
      <c r="AN56" s="2060">
        <v>3000</v>
      </c>
    </row>
    <row r="57" spans="1:40">
      <c r="A57" s="2054"/>
      <c r="B57" s="2055"/>
      <c r="C57" s="2056" t="s">
        <v>54</v>
      </c>
      <c r="D57" s="2065" t="s">
        <v>47</v>
      </c>
      <c r="E57" s="2060">
        <v>3564000</v>
      </c>
      <c r="F57" s="2060">
        <v>3345083</v>
      </c>
      <c r="G57" s="2060">
        <v>93.857547699214365</v>
      </c>
      <c r="H57" s="2060">
        <v>0</v>
      </c>
      <c r="I57" s="2060">
        <v>84200</v>
      </c>
      <c r="J57" s="2060">
        <v>133400</v>
      </c>
      <c r="K57" s="2060">
        <v>123000</v>
      </c>
      <c r="L57" s="2060">
        <v>28000</v>
      </c>
      <c r="M57" s="2060">
        <v>126000</v>
      </c>
      <c r="N57" s="2060">
        <v>30000</v>
      </c>
      <c r="O57" s="2060">
        <v>84100</v>
      </c>
      <c r="P57" s="2060">
        <v>123000</v>
      </c>
      <c r="Q57" s="2060">
        <v>114000</v>
      </c>
      <c r="R57" s="2060">
        <v>75650</v>
      </c>
      <c r="S57" s="2060">
        <v>135000</v>
      </c>
      <c r="T57" s="2060">
        <v>135000</v>
      </c>
      <c r="U57" s="2060">
        <v>135000</v>
      </c>
      <c r="V57" s="2060">
        <v>135000</v>
      </c>
      <c r="W57" s="2060">
        <v>166810</v>
      </c>
      <c r="X57" s="2060">
        <v>99000</v>
      </c>
      <c r="Y57" s="2060">
        <v>114000</v>
      </c>
      <c r="Z57" s="2060">
        <v>33450</v>
      </c>
      <c r="AA57" s="2060">
        <v>104820</v>
      </c>
      <c r="AB57" s="2060">
        <v>150500</v>
      </c>
      <c r="AC57" s="2060">
        <v>143500</v>
      </c>
      <c r="AD57" s="2060">
        <v>94300</v>
      </c>
      <c r="AE57" s="2060">
        <v>76200</v>
      </c>
      <c r="AF57" s="2060">
        <v>53100</v>
      </c>
      <c r="AG57" s="2060">
        <v>64500</v>
      </c>
      <c r="AH57" s="2060">
        <v>120500</v>
      </c>
      <c r="AI57" s="2060">
        <v>135000</v>
      </c>
      <c r="AJ57" s="2060">
        <v>90110</v>
      </c>
      <c r="AK57" s="2060">
        <v>119200</v>
      </c>
      <c r="AL57" s="2060">
        <v>69000</v>
      </c>
      <c r="AM57" s="2060">
        <v>110000</v>
      </c>
      <c r="AN57" s="2060">
        <v>139743</v>
      </c>
    </row>
    <row r="58" spans="1:40">
      <c r="A58" s="2054"/>
      <c r="B58" s="2055"/>
      <c r="C58" s="2056" t="s">
        <v>55</v>
      </c>
      <c r="D58" s="2065" t="s">
        <v>47</v>
      </c>
      <c r="E58" s="2060">
        <v>58500</v>
      </c>
      <c r="F58" s="2060">
        <v>65750</v>
      </c>
      <c r="G58" s="2060">
        <v>112.3931623931624</v>
      </c>
      <c r="H58" s="2060">
        <v>0</v>
      </c>
      <c r="I58" s="2060">
        <v>0</v>
      </c>
      <c r="J58" s="2060">
        <v>0</v>
      </c>
      <c r="K58" s="2060">
        <v>0</v>
      </c>
      <c r="L58" s="2060">
        <v>0</v>
      </c>
      <c r="M58" s="2060">
        <v>0</v>
      </c>
      <c r="N58" s="2060">
        <v>0</v>
      </c>
      <c r="O58" s="2060">
        <v>0</v>
      </c>
      <c r="P58" s="2060">
        <v>0</v>
      </c>
      <c r="Q58" s="2060">
        <v>0</v>
      </c>
      <c r="R58" s="2060">
        <v>0</v>
      </c>
      <c r="S58" s="2060">
        <v>0</v>
      </c>
      <c r="T58" s="2060">
        <v>0</v>
      </c>
      <c r="U58" s="2060">
        <v>0</v>
      </c>
      <c r="V58" s="2060">
        <v>0</v>
      </c>
      <c r="W58" s="2060">
        <v>0</v>
      </c>
      <c r="X58" s="2060">
        <v>0</v>
      </c>
      <c r="Y58" s="2060">
        <v>0</v>
      </c>
      <c r="Z58" s="2060">
        <v>0</v>
      </c>
      <c r="AA58" s="2060">
        <v>0</v>
      </c>
      <c r="AB58" s="2060">
        <v>0</v>
      </c>
      <c r="AC58" s="2060">
        <v>0</v>
      </c>
      <c r="AD58" s="2060">
        <v>0</v>
      </c>
      <c r="AE58" s="2060">
        <v>0</v>
      </c>
      <c r="AF58" s="2060">
        <v>0</v>
      </c>
      <c r="AG58" s="2060">
        <v>0</v>
      </c>
      <c r="AH58" s="2060">
        <v>0</v>
      </c>
      <c r="AI58" s="2060">
        <v>0</v>
      </c>
      <c r="AJ58" s="2060">
        <v>46650</v>
      </c>
      <c r="AK58" s="2060">
        <v>0</v>
      </c>
      <c r="AL58" s="2060">
        <v>4500</v>
      </c>
      <c r="AM58" s="2060">
        <v>600</v>
      </c>
      <c r="AN58" s="2060">
        <v>14000</v>
      </c>
    </row>
    <row r="59" spans="1:40">
      <c r="A59" s="2054"/>
      <c r="B59" s="2055"/>
      <c r="C59" s="2056" t="s">
        <v>56</v>
      </c>
      <c r="D59" s="2065" t="s">
        <v>47</v>
      </c>
      <c r="E59" s="2060">
        <v>4500</v>
      </c>
      <c r="F59" s="2060">
        <v>3700</v>
      </c>
      <c r="G59" s="2060">
        <v>82.222222222222229</v>
      </c>
      <c r="H59" s="2060">
        <v>0</v>
      </c>
      <c r="I59" s="2060">
        <v>0</v>
      </c>
      <c r="J59" s="2060">
        <v>0</v>
      </c>
      <c r="K59" s="2060">
        <v>0</v>
      </c>
      <c r="L59" s="2060">
        <v>0</v>
      </c>
      <c r="M59" s="2060">
        <v>0</v>
      </c>
      <c r="N59" s="2060">
        <v>0</v>
      </c>
      <c r="O59" s="2060">
        <v>0</v>
      </c>
      <c r="P59" s="2060">
        <v>0</v>
      </c>
      <c r="Q59" s="2060">
        <v>0</v>
      </c>
      <c r="R59" s="2060">
        <v>2200</v>
      </c>
      <c r="S59" s="2060">
        <v>0</v>
      </c>
      <c r="T59" s="2060">
        <v>0</v>
      </c>
      <c r="U59" s="2060">
        <v>0</v>
      </c>
      <c r="V59" s="2060">
        <v>0</v>
      </c>
      <c r="W59" s="2060">
        <v>0</v>
      </c>
      <c r="X59" s="2060">
        <v>0</v>
      </c>
      <c r="Y59" s="2060">
        <v>0</v>
      </c>
      <c r="Z59" s="2060">
        <v>0</v>
      </c>
      <c r="AA59" s="2060">
        <v>0</v>
      </c>
      <c r="AB59" s="2060">
        <v>0</v>
      </c>
      <c r="AC59" s="2060">
        <v>0</v>
      </c>
      <c r="AD59" s="2060">
        <v>0</v>
      </c>
      <c r="AE59" s="2060">
        <v>1500</v>
      </c>
      <c r="AF59" s="2060">
        <v>0</v>
      </c>
      <c r="AG59" s="2060">
        <v>0</v>
      </c>
      <c r="AH59" s="2060">
        <v>0</v>
      </c>
      <c r="AI59" s="2060">
        <v>0</v>
      </c>
      <c r="AJ59" s="2060">
        <v>0</v>
      </c>
      <c r="AK59" s="2060">
        <v>0</v>
      </c>
      <c r="AL59" s="2060">
        <v>0</v>
      </c>
      <c r="AM59" s="2060">
        <v>0</v>
      </c>
      <c r="AN59" s="2060">
        <v>0</v>
      </c>
    </row>
    <row r="60" spans="1:40">
      <c r="A60" s="2054"/>
      <c r="B60" s="2055"/>
      <c r="C60" s="2056" t="s">
        <v>57</v>
      </c>
      <c r="D60" s="2065" t="s">
        <v>47</v>
      </c>
      <c r="E60" s="2060">
        <v>26000</v>
      </c>
      <c r="F60" s="2060">
        <v>27300</v>
      </c>
      <c r="G60" s="2060">
        <v>105</v>
      </c>
      <c r="H60" s="2060">
        <v>0</v>
      </c>
      <c r="I60" s="2060">
        <v>0</v>
      </c>
      <c r="J60" s="2060">
        <v>0</v>
      </c>
      <c r="K60" s="2060">
        <v>0</v>
      </c>
      <c r="L60" s="2060">
        <v>0</v>
      </c>
      <c r="M60" s="2060">
        <v>0</v>
      </c>
      <c r="N60" s="2060">
        <v>0</v>
      </c>
      <c r="O60" s="2060">
        <v>0</v>
      </c>
      <c r="P60" s="2060">
        <v>0</v>
      </c>
      <c r="Q60" s="2060">
        <v>0</v>
      </c>
      <c r="R60" s="2060">
        <v>0</v>
      </c>
      <c r="S60" s="2060">
        <v>0</v>
      </c>
      <c r="T60" s="2060">
        <v>0</v>
      </c>
      <c r="U60" s="2060">
        <v>0</v>
      </c>
      <c r="V60" s="2060">
        <v>0</v>
      </c>
      <c r="W60" s="2060">
        <v>0</v>
      </c>
      <c r="X60" s="2060">
        <v>0</v>
      </c>
      <c r="Y60" s="2060">
        <v>0</v>
      </c>
      <c r="Z60" s="2060">
        <v>0</v>
      </c>
      <c r="AA60" s="2060">
        <v>0</v>
      </c>
      <c r="AB60" s="2060">
        <v>0</v>
      </c>
      <c r="AC60" s="2060">
        <v>0</v>
      </c>
      <c r="AD60" s="2060">
        <v>0</v>
      </c>
      <c r="AE60" s="2060">
        <v>0</v>
      </c>
      <c r="AF60" s="2060">
        <v>0</v>
      </c>
      <c r="AG60" s="2060">
        <v>0</v>
      </c>
      <c r="AH60" s="2060">
        <v>3800</v>
      </c>
      <c r="AI60" s="2060">
        <v>0</v>
      </c>
      <c r="AJ60" s="2060">
        <v>1000</v>
      </c>
      <c r="AK60" s="2060">
        <v>10500</v>
      </c>
      <c r="AL60" s="2060">
        <v>12000</v>
      </c>
      <c r="AM60" s="2060">
        <v>0</v>
      </c>
      <c r="AN60" s="2060">
        <v>0</v>
      </c>
    </row>
    <row r="61" spans="1:40">
      <c r="A61" s="2054"/>
      <c r="B61" s="2055"/>
      <c r="C61" s="2056" t="s">
        <v>275</v>
      </c>
      <c r="D61" s="2065" t="s">
        <v>47</v>
      </c>
      <c r="E61" s="2060">
        <v>64000</v>
      </c>
      <c r="F61" s="2060">
        <v>63880</v>
      </c>
      <c r="G61" s="2060">
        <v>99.8125</v>
      </c>
      <c r="H61" s="2060">
        <v>0</v>
      </c>
      <c r="I61" s="2060">
        <v>3800</v>
      </c>
      <c r="J61" s="2060">
        <v>2000</v>
      </c>
      <c r="K61" s="2060">
        <v>2000</v>
      </c>
      <c r="L61" s="2060">
        <v>2000</v>
      </c>
      <c r="M61" s="2060">
        <v>2500</v>
      </c>
      <c r="N61" s="2060">
        <v>2000</v>
      </c>
      <c r="O61" s="2060">
        <v>2000</v>
      </c>
      <c r="P61" s="2060">
        <v>2000</v>
      </c>
      <c r="Q61" s="2060">
        <v>2000</v>
      </c>
      <c r="R61" s="2060">
        <v>0</v>
      </c>
      <c r="S61" s="2060">
        <v>2000</v>
      </c>
      <c r="T61" s="2060">
        <v>2000</v>
      </c>
      <c r="U61" s="2060">
        <v>2000</v>
      </c>
      <c r="V61" s="2060">
        <v>2000</v>
      </c>
      <c r="W61" s="2060">
        <v>2080</v>
      </c>
      <c r="X61" s="2060">
        <v>2000</v>
      </c>
      <c r="Y61" s="2060">
        <v>2000</v>
      </c>
      <c r="Z61" s="2060">
        <v>2000</v>
      </c>
      <c r="AA61" s="2060">
        <v>2000</v>
      </c>
      <c r="AB61" s="2060">
        <v>2000</v>
      </c>
      <c r="AC61" s="2060">
        <v>2000</v>
      </c>
      <c r="AD61" s="2060">
        <v>2000</v>
      </c>
      <c r="AE61" s="2060">
        <v>2000</v>
      </c>
      <c r="AF61" s="2060">
        <v>2000</v>
      </c>
      <c r="AG61" s="2060">
        <v>2000</v>
      </c>
      <c r="AH61" s="2060">
        <v>3500</v>
      </c>
      <c r="AI61" s="2060">
        <v>2000</v>
      </c>
      <c r="AJ61" s="2060">
        <v>2000</v>
      </c>
      <c r="AK61" s="2060">
        <v>2000</v>
      </c>
      <c r="AL61" s="2060">
        <v>2000</v>
      </c>
      <c r="AM61" s="2060">
        <v>2000</v>
      </c>
      <c r="AN61" s="2060">
        <v>0</v>
      </c>
    </row>
    <row r="62" spans="1:40">
      <c r="A62" s="2054"/>
      <c r="B62" s="2055"/>
      <c r="C62" s="2056" t="s">
        <v>281</v>
      </c>
      <c r="D62" s="2065" t="s">
        <v>47</v>
      </c>
      <c r="E62" s="2060">
        <v>50000</v>
      </c>
      <c r="F62" s="2060">
        <v>25400</v>
      </c>
      <c r="G62" s="2060">
        <v>50.8</v>
      </c>
      <c r="H62" s="2060">
        <v>0</v>
      </c>
      <c r="I62" s="2060">
        <v>0</v>
      </c>
      <c r="J62" s="2060">
        <v>0</v>
      </c>
      <c r="K62" s="2060">
        <v>0</v>
      </c>
      <c r="L62" s="2060">
        <v>0</v>
      </c>
      <c r="M62" s="2060">
        <v>0</v>
      </c>
      <c r="N62" s="2060">
        <v>0</v>
      </c>
      <c r="O62" s="2060">
        <v>0</v>
      </c>
      <c r="P62" s="2060">
        <v>0</v>
      </c>
      <c r="Q62" s="2060">
        <v>0</v>
      </c>
      <c r="R62" s="2060">
        <v>0</v>
      </c>
      <c r="S62" s="2060">
        <v>0</v>
      </c>
      <c r="T62" s="2060">
        <v>0</v>
      </c>
      <c r="U62" s="2060">
        <v>0</v>
      </c>
      <c r="V62" s="2060">
        <v>0</v>
      </c>
      <c r="W62" s="2060">
        <v>0</v>
      </c>
      <c r="X62" s="2060">
        <v>0</v>
      </c>
      <c r="Y62" s="2060">
        <v>0</v>
      </c>
      <c r="Z62" s="2060">
        <v>0</v>
      </c>
      <c r="AA62" s="2060">
        <v>0</v>
      </c>
      <c r="AB62" s="2060">
        <v>0</v>
      </c>
      <c r="AC62" s="2060">
        <v>0</v>
      </c>
      <c r="AD62" s="2060">
        <v>0</v>
      </c>
      <c r="AE62" s="2060">
        <v>25000</v>
      </c>
      <c r="AF62" s="2060">
        <v>0</v>
      </c>
      <c r="AG62" s="2060">
        <v>400</v>
      </c>
      <c r="AH62" s="2060">
        <v>0</v>
      </c>
      <c r="AI62" s="2060">
        <v>0</v>
      </c>
      <c r="AJ62" s="2060">
        <v>0</v>
      </c>
      <c r="AK62" s="2060">
        <v>0</v>
      </c>
      <c r="AL62" s="2060">
        <v>0</v>
      </c>
      <c r="AM62" s="2060">
        <v>0</v>
      </c>
      <c r="AN62" s="2060">
        <v>0</v>
      </c>
    </row>
    <row r="63" spans="1:40">
      <c r="A63" s="2072"/>
      <c r="B63" s="2073" t="s">
        <v>148</v>
      </c>
      <c r="C63" s="2074" t="s">
        <v>21</v>
      </c>
      <c r="D63" s="2075" t="s">
        <v>22</v>
      </c>
      <c r="E63" s="2076">
        <v>200000</v>
      </c>
      <c r="F63" s="2076">
        <v>196280</v>
      </c>
      <c r="G63" s="2076">
        <v>98.14</v>
      </c>
      <c r="H63" s="2076">
        <v>0</v>
      </c>
      <c r="I63" s="2076">
        <v>15000</v>
      </c>
      <c r="J63" s="2076">
        <v>15000</v>
      </c>
      <c r="K63" s="2076">
        <v>10000</v>
      </c>
      <c r="L63" s="2076">
        <v>5000</v>
      </c>
      <c r="M63" s="2076">
        <v>4000</v>
      </c>
      <c r="N63" s="2076">
        <v>1000</v>
      </c>
      <c r="O63" s="2076">
        <v>5000</v>
      </c>
      <c r="P63" s="2076">
        <v>5000</v>
      </c>
      <c r="Q63" s="2076">
        <v>5000</v>
      </c>
      <c r="R63" s="2076">
        <v>5000</v>
      </c>
      <c r="S63" s="2076">
        <v>5000</v>
      </c>
      <c r="T63" s="2076">
        <v>5000</v>
      </c>
      <c r="U63" s="2076">
        <v>10000</v>
      </c>
      <c r="V63" s="2076">
        <v>5000</v>
      </c>
      <c r="W63" s="2076">
        <v>5150</v>
      </c>
      <c r="X63" s="2076">
        <v>15000</v>
      </c>
      <c r="Y63" s="2076">
        <v>5000</v>
      </c>
      <c r="Z63" s="2076">
        <v>1000</v>
      </c>
      <c r="AA63" s="2076">
        <v>18000</v>
      </c>
      <c r="AB63" s="2076">
        <v>5000</v>
      </c>
      <c r="AC63" s="2076">
        <v>4000</v>
      </c>
      <c r="AD63" s="2076">
        <v>15000</v>
      </c>
      <c r="AE63" s="2076">
        <v>5000</v>
      </c>
      <c r="AF63" s="2076">
        <v>4000</v>
      </c>
      <c r="AG63" s="2076">
        <v>1000</v>
      </c>
      <c r="AH63" s="2076">
        <v>5000</v>
      </c>
      <c r="AI63" s="2076">
        <v>4000</v>
      </c>
      <c r="AJ63" s="2076">
        <v>4000</v>
      </c>
      <c r="AK63" s="2076">
        <v>4000</v>
      </c>
      <c r="AL63" s="2076">
        <v>1130</v>
      </c>
      <c r="AM63" s="2076">
        <v>5000</v>
      </c>
      <c r="AN63" s="2076">
        <v>0</v>
      </c>
    </row>
    <row r="64" spans="1:40">
      <c r="A64" s="2072"/>
      <c r="B64" s="2073" t="s">
        <v>149</v>
      </c>
      <c r="C64" s="2074" t="s">
        <v>23</v>
      </c>
      <c r="D64" s="2075" t="s">
        <v>9</v>
      </c>
      <c r="E64" s="2076">
        <v>10000</v>
      </c>
      <c r="F64" s="2076">
        <v>10090</v>
      </c>
      <c r="G64" s="2076">
        <v>100.9</v>
      </c>
      <c r="H64" s="2076">
        <v>0</v>
      </c>
      <c r="I64" s="2076">
        <v>428</v>
      </c>
      <c r="J64" s="2076">
        <v>316</v>
      </c>
      <c r="K64" s="2076">
        <v>169</v>
      </c>
      <c r="L64" s="2076">
        <v>351</v>
      </c>
      <c r="M64" s="2076">
        <v>316</v>
      </c>
      <c r="N64" s="2076">
        <v>166</v>
      </c>
      <c r="O64" s="2076">
        <v>201</v>
      </c>
      <c r="P64" s="2076">
        <v>272</v>
      </c>
      <c r="Q64" s="2076">
        <v>403</v>
      </c>
      <c r="R64" s="2076">
        <v>346</v>
      </c>
      <c r="S64" s="2076">
        <v>432</v>
      </c>
      <c r="T64" s="2076">
        <v>434</v>
      </c>
      <c r="U64" s="2076">
        <v>301</v>
      </c>
      <c r="V64" s="2076">
        <v>368</v>
      </c>
      <c r="W64" s="2076">
        <v>406</v>
      </c>
      <c r="X64" s="2076">
        <v>298</v>
      </c>
      <c r="Y64" s="2076">
        <v>336</v>
      </c>
      <c r="Z64" s="2076">
        <v>99</v>
      </c>
      <c r="AA64" s="2076">
        <v>424</v>
      </c>
      <c r="AB64" s="2076">
        <v>393</v>
      </c>
      <c r="AC64" s="2076">
        <v>368</v>
      </c>
      <c r="AD64" s="2076">
        <v>286</v>
      </c>
      <c r="AE64" s="2076">
        <v>57</v>
      </c>
      <c r="AF64" s="2076">
        <v>284</v>
      </c>
      <c r="AG64" s="2076">
        <v>142</v>
      </c>
      <c r="AH64" s="2076">
        <v>176</v>
      </c>
      <c r="AI64" s="2076">
        <v>439</v>
      </c>
      <c r="AJ64" s="2076">
        <v>398</v>
      </c>
      <c r="AK64" s="2076">
        <v>466</v>
      </c>
      <c r="AL64" s="2076">
        <v>296</v>
      </c>
      <c r="AM64" s="2076">
        <v>412</v>
      </c>
      <c r="AN64" s="2076">
        <v>307</v>
      </c>
    </row>
    <row r="65" spans="1:40">
      <c r="A65" s="2054"/>
      <c r="B65" s="2055"/>
      <c r="C65" s="2056" t="s">
        <v>115</v>
      </c>
      <c r="D65" s="2065" t="s">
        <v>114</v>
      </c>
      <c r="E65" s="2060">
        <v>4</v>
      </c>
      <c r="F65" s="2060">
        <v>4</v>
      </c>
      <c r="G65" s="2060">
        <v>100</v>
      </c>
      <c r="H65" s="2060">
        <v>4</v>
      </c>
      <c r="I65" s="2060">
        <v>0</v>
      </c>
      <c r="J65" s="2060">
        <v>0</v>
      </c>
      <c r="K65" s="2060">
        <v>0</v>
      </c>
      <c r="L65" s="2060">
        <v>0</v>
      </c>
      <c r="M65" s="2060">
        <v>0</v>
      </c>
      <c r="N65" s="2060">
        <v>0</v>
      </c>
      <c r="O65" s="2060">
        <v>0</v>
      </c>
      <c r="P65" s="2060">
        <v>0</v>
      </c>
      <c r="Q65" s="2060">
        <v>0</v>
      </c>
      <c r="R65" s="2060">
        <v>0</v>
      </c>
      <c r="S65" s="2060">
        <v>0</v>
      </c>
      <c r="T65" s="2060">
        <v>0</v>
      </c>
      <c r="U65" s="2060">
        <v>0</v>
      </c>
      <c r="V65" s="2060">
        <v>0</v>
      </c>
      <c r="W65" s="2060">
        <v>0</v>
      </c>
      <c r="X65" s="2060">
        <v>0</v>
      </c>
      <c r="Y65" s="2060">
        <v>0</v>
      </c>
      <c r="Z65" s="2060">
        <v>0</v>
      </c>
      <c r="AA65" s="2060">
        <v>0</v>
      </c>
      <c r="AB65" s="2060">
        <v>0</v>
      </c>
      <c r="AC65" s="2060">
        <v>0</v>
      </c>
      <c r="AD65" s="2060">
        <v>0</v>
      </c>
      <c r="AE65" s="2060">
        <v>0</v>
      </c>
      <c r="AF65" s="2060">
        <v>0</v>
      </c>
      <c r="AG65" s="2060">
        <v>0</v>
      </c>
      <c r="AH65" s="2060">
        <v>0</v>
      </c>
      <c r="AI65" s="2060">
        <v>0</v>
      </c>
      <c r="AJ65" s="2060">
        <v>0</v>
      </c>
      <c r="AK65" s="2060">
        <v>0</v>
      </c>
      <c r="AL65" s="2060">
        <v>0</v>
      </c>
      <c r="AM65" s="2060">
        <v>0</v>
      </c>
      <c r="AN65" s="2060">
        <v>0</v>
      </c>
    </row>
    <row r="66" spans="1:40">
      <c r="A66" s="2077" t="s">
        <v>150</v>
      </c>
      <c r="B66" s="2078"/>
      <c r="C66" s="2079"/>
      <c r="D66" s="2080" t="s">
        <v>47</v>
      </c>
      <c r="E66" s="2081">
        <v>8280000</v>
      </c>
      <c r="F66" s="2081">
        <v>7924525</v>
      </c>
      <c r="G66" s="2081">
        <v>95.706823671497588</v>
      </c>
      <c r="H66" s="2081">
        <v>0</v>
      </c>
      <c r="I66" s="2081">
        <v>373680</v>
      </c>
      <c r="J66" s="2081">
        <v>308000</v>
      </c>
      <c r="K66" s="2081">
        <v>372700</v>
      </c>
      <c r="L66" s="2081">
        <v>227700</v>
      </c>
      <c r="M66" s="2081">
        <v>271000</v>
      </c>
      <c r="N66" s="2081">
        <v>139500</v>
      </c>
      <c r="O66" s="2081">
        <v>205620</v>
      </c>
      <c r="P66" s="2081">
        <v>197800</v>
      </c>
      <c r="Q66" s="2081">
        <v>346360</v>
      </c>
      <c r="R66" s="2081">
        <v>159690</v>
      </c>
      <c r="S66" s="2081">
        <v>112000</v>
      </c>
      <c r="T66" s="2081">
        <v>238000</v>
      </c>
      <c r="U66" s="2081">
        <v>274260</v>
      </c>
      <c r="V66" s="2081">
        <v>133000</v>
      </c>
      <c r="W66" s="2081">
        <v>210300</v>
      </c>
      <c r="X66" s="2081">
        <v>144000</v>
      </c>
      <c r="Y66" s="2081">
        <v>347740</v>
      </c>
      <c r="Z66" s="2081">
        <v>118615</v>
      </c>
      <c r="AA66" s="2081">
        <v>159110</v>
      </c>
      <c r="AB66" s="2081">
        <v>228200</v>
      </c>
      <c r="AC66" s="2081">
        <v>267000</v>
      </c>
      <c r="AD66" s="2081">
        <v>242710</v>
      </c>
      <c r="AE66" s="2081">
        <v>234400</v>
      </c>
      <c r="AF66" s="2081">
        <v>252000</v>
      </c>
      <c r="AG66" s="2081">
        <v>83000</v>
      </c>
      <c r="AH66" s="2081">
        <v>458760</v>
      </c>
      <c r="AI66" s="2081">
        <v>362550</v>
      </c>
      <c r="AJ66" s="2081">
        <v>128280</v>
      </c>
      <c r="AK66" s="2081">
        <v>231000</v>
      </c>
      <c r="AL66" s="2081">
        <v>306550</v>
      </c>
      <c r="AM66" s="2081">
        <v>505000</v>
      </c>
      <c r="AN66" s="2081">
        <v>286000</v>
      </c>
    </row>
    <row r="67" spans="1:40">
      <c r="A67" s="2067"/>
      <c r="B67" s="2068" t="s">
        <v>151</v>
      </c>
      <c r="C67" s="2069"/>
      <c r="D67" s="2070" t="s">
        <v>47</v>
      </c>
      <c r="E67" s="2071">
        <v>0</v>
      </c>
      <c r="F67" s="2071"/>
      <c r="G67" s="2071"/>
      <c r="H67" s="2071">
        <v>0</v>
      </c>
      <c r="I67" s="2071">
        <v>373680</v>
      </c>
      <c r="J67" s="2071">
        <v>308000</v>
      </c>
      <c r="K67" s="2071">
        <v>372700</v>
      </c>
      <c r="L67" s="2071">
        <v>227700</v>
      </c>
      <c r="M67" s="2071">
        <v>271000</v>
      </c>
      <c r="N67" s="2071">
        <v>139500</v>
      </c>
      <c r="O67" s="2071">
        <v>205620</v>
      </c>
      <c r="P67" s="2071">
        <v>197800</v>
      </c>
      <c r="Q67" s="2071">
        <v>346360</v>
      </c>
      <c r="R67" s="2071">
        <v>159690</v>
      </c>
      <c r="S67" s="2071">
        <v>112000</v>
      </c>
      <c r="T67" s="2071">
        <v>238000</v>
      </c>
      <c r="U67" s="2071">
        <v>274260</v>
      </c>
      <c r="V67" s="2071">
        <v>133000</v>
      </c>
      <c r="W67" s="2071">
        <v>210300</v>
      </c>
      <c r="X67" s="2071">
        <v>144000</v>
      </c>
      <c r="Y67" s="2071">
        <v>347740</v>
      </c>
      <c r="Z67" s="2071">
        <v>118615</v>
      </c>
      <c r="AA67" s="2071">
        <v>159110</v>
      </c>
      <c r="AB67" s="2071">
        <v>228200</v>
      </c>
      <c r="AC67" s="2071">
        <v>267000</v>
      </c>
      <c r="AD67" s="2071">
        <v>242710</v>
      </c>
      <c r="AE67" s="2071">
        <v>234400</v>
      </c>
      <c r="AF67" s="2071">
        <v>252000</v>
      </c>
      <c r="AG67" s="2071">
        <v>83000</v>
      </c>
      <c r="AH67" s="2071">
        <v>458760</v>
      </c>
      <c r="AI67" s="2071">
        <v>362550</v>
      </c>
      <c r="AJ67" s="2071">
        <v>128280</v>
      </c>
      <c r="AK67" s="2071">
        <v>231000</v>
      </c>
      <c r="AL67" s="2071">
        <v>306550</v>
      </c>
      <c r="AM67" s="2071">
        <v>505000</v>
      </c>
      <c r="AN67" s="2071">
        <v>286000</v>
      </c>
    </row>
    <row r="68" spans="1:40">
      <c r="A68" s="2054"/>
      <c r="B68" s="2055"/>
      <c r="C68" s="2056" t="s">
        <v>30</v>
      </c>
      <c r="D68" s="2065" t="s">
        <v>47</v>
      </c>
      <c r="E68" s="2060">
        <v>5220000</v>
      </c>
      <c r="F68" s="2060">
        <v>5069280</v>
      </c>
      <c r="G68" s="2060">
        <v>97.112643678160921</v>
      </c>
      <c r="H68" s="2060">
        <v>0</v>
      </c>
      <c r="I68" s="2060">
        <v>281920</v>
      </c>
      <c r="J68" s="2060">
        <v>240000</v>
      </c>
      <c r="K68" s="2060">
        <v>250000</v>
      </c>
      <c r="L68" s="2060">
        <v>110300</v>
      </c>
      <c r="M68" s="2060">
        <v>195500</v>
      </c>
      <c r="N68" s="2060">
        <v>100000</v>
      </c>
      <c r="O68" s="2060">
        <v>120620</v>
      </c>
      <c r="P68" s="2060">
        <v>129780</v>
      </c>
      <c r="Q68" s="2060">
        <v>125860</v>
      </c>
      <c r="R68" s="2060">
        <v>85800</v>
      </c>
      <c r="S68" s="2060">
        <v>60000</v>
      </c>
      <c r="T68" s="2060">
        <v>177000</v>
      </c>
      <c r="U68" s="2060">
        <v>122260</v>
      </c>
      <c r="V68" s="2060">
        <v>80000</v>
      </c>
      <c r="W68" s="2060">
        <v>81000</v>
      </c>
      <c r="X68" s="2060">
        <v>60000</v>
      </c>
      <c r="Y68" s="2060">
        <v>206740</v>
      </c>
      <c r="Z68" s="2060">
        <v>58900</v>
      </c>
      <c r="AA68" s="2060">
        <v>66580</v>
      </c>
      <c r="AB68" s="2060">
        <v>158600</v>
      </c>
      <c r="AC68" s="2060">
        <v>200000</v>
      </c>
      <c r="AD68" s="2060">
        <v>171460</v>
      </c>
      <c r="AE68" s="2060">
        <v>126400</v>
      </c>
      <c r="AF68" s="2060">
        <v>183000</v>
      </c>
      <c r="AG68" s="2060">
        <v>13000</v>
      </c>
      <c r="AH68" s="2060">
        <v>365560</v>
      </c>
      <c r="AI68" s="2060">
        <v>290000</v>
      </c>
      <c r="AJ68" s="2060">
        <v>68000</v>
      </c>
      <c r="AK68" s="2060">
        <v>140000</v>
      </c>
      <c r="AL68" s="2060">
        <v>200000</v>
      </c>
      <c r="AM68" s="2060">
        <v>400000</v>
      </c>
      <c r="AN68" s="2060">
        <v>201000</v>
      </c>
    </row>
    <row r="69" spans="1:40">
      <c r="A69" s="2054"/>
      <c r="B69" s="2055"/>
      <c r="C69" s="2056" t="s">
        <v>117</v>
      </c>
      <c r="D69" s="2065" t="s">
        <v>47</v>
      </c>
      <c r="E69" s="2060">
        <v>249000</v>
      </c>
      <c r="F69" s="2060">
        <v>242420</v>
      </c>
      <c r="G69" s="2060">
        <v>97.357429718875508</v>
      </c>
      <c r="H69" s="2060">
        <v>0</v>
      </c>
      <c r="I69" s="2060">
        <v>17620</v>
      </c>
      <c r="J69" s="2060">
        <v>10000</v>
      </c>
      <c r="K69" s="2060">
        <v>6000</v>
      </c>
      <c r="L69" s="2060">
        <v>6000</v>
      </c>
      <c r="M69" s="2060">
        <v>10000</v>
      </c>
      <c r="N69" s="2060">
        <v>0</v>
      </c>
      <c r="O69" s="2060">
        <v>6000</v>
      </c>
      <c r="P69" s="2060">
        <v>10000</v>
      </c>
      <c r="Q69" s="2060">
        <v>5000</v>
      </c>
      <c r="R69" s="2060">
        <v>7200</v>
      </c>
      <c r="S69" s="2060">
        <v>10000</v>
      </c>
      <c r="T69" s="2060">
        <v>10000</v>
      </c>
      <c r="U69" s="2060">
        <v>10000</v>
      </c>
      <c r="V69" s="2060">
        <v>5000</v>
      </c>
      <c r="W69" s="2060">
        <v>10800</v>
      </c>
      <c r="X69" s="2060">
        <v>5000</v>
      </c>
      <c r="Y69" s="2060">
        <v>10000</v>
      </c>
      <c r="Z69" s="2060">
        <v>0</v>
      </c>
      <c r="AA69" s="2060">
        <v>13700</v>
      </c>
      <c r="AB69" s="2060">
        <v>10100</v>
      </c>
      <c r="AC69" s="2060">
        <v>10000</v>
      </c>
      <c r="AD69" s="2060">
        <v>5000</v>
      </c>
      <c r="AE69" s="2060">
        <v>10000</v>
      </c>
      <c r="AF69" s="2060">
        <v>10000</v>
      </c>
      <c r="AG69" s="2060">
        <v>0</v>
      </c>
      <c r="AH69" s="2060">
        <v>10000</v>
      </c>
      <c r="AI69" s="2060">
        <v>10000</v>
      </c>
      <c r="AJ69" s="2060">
        <v>5000</v>
      </c>
      <c r="AK69" s="2060">
        <v>5000</v>
      </c>
      <c r="AL69" s="2060">
        <v>0</v>
      </c>
      <c r="AM69" s="2060">
        <v>5000</v>
      </c>
      <c r="AN69" s="2060">
        <v>10000</v>
      </c>
    </row>
    <row r="70" spans="1:40">
      <c r="A70" s="2054"/>
      <c r="B70" s="2055"/>
      <c r="C70" s="2056" t="s">
        <v>119</v>
      </c>
      <c r="D70" s="2065" t="s">
        <v>47</v>
      </c>
      <c r="E70" s="2060">
        <v>52000</v>
      </c>
      <c r="F70" s="2060">
        <v>28300</v>
      </c>
      <c r="G70" s="2060">
        <v>54.42307692307692</v>
      </c>
      <c r="H70" s="2060">
        <v>0</v>
      </c>
      <c r="I70" s="2060">
        <v>1080</v>
      </c>
      <c r="J70" s="2060">
        <v>0</v>
      </c>
      <c r="K70" s="2060">
        <v>0</v>
      </c>
      <c r="L70" s="2060">
        <v>0</v>
      </c>
      <c r="M70" s="2060">
        <v>0</v>
      </c>
      <c r="N70" s="2060">
        <v>0</v>
      </c>
      <c r="O70" s="2060">
        <v>0</v>
      </c>
      <c r="P70" s="2060">
        <v>220</v>
      </c>
      <c r="Q70" s="2060">
        <v>0</v>
      </c>
      <c r="R70" s="2060">
        <v>0</v>
      </c>
      <c r="S70" s="2060">
        <v>0</v>
      </c>
      <c r="T70" s="2060">
        <v>0</v>
      </c>
      <c r="U70" s="2060">
        <v>0</v>
      </c>
      <c r="V70" s="2060">
        <v>0</v>
      </c>
      <c r="W70" s="2060">
        <v>0</v>
      </c>
      <c r="X70" s="2060">
        <v>0</v>
      </c>
      <c r="Y70" s="2060">
        <v>0</v>
      </c>
      <c r="Z70" s="2060">
        <v>0</v>
      </c>
      <c r="AA70" s="2060">
        <v>10000</v>
      </c>
      <c r="AB70" s="2060">
        <v>0</v>
      </c>
      <c r="AC70" s="2060">
        <v>0</v>
      </c>
      <c r="AD70" s="2060">
        <v>0</v>
      </c>
      <c r="AE70" s="2060">
        <v>11000</v>
      </c>
      <c r="AF70" s="2060">
        <v>0</v>
      </c>
      <c r="AG70" s="2060">
        <v>6000</v>
      </c>
      <c r="AH70" s="2060">
        <v>0</v>
      </c>
      <c r="AI70" s="2060">
        <v>0</v>
      </c>
      <c r="AJ70" s="2060">
        <v>0</v>
      </c>
      <c r="AK70" s="2060">
        <v>0</v>
      </c>
      <c r="AL70" s="2060">
        <v>0</v>
      </c>
      <c r="AM70" s="2060">
        <v>0</v>
      </c>
      <c r="AN70" s="2060">
        <v>0</v>
      </c>
    </row>
    <row r="71" spans="1:40">
      <c r="A71" s="2054"/>
      <c r="B71" s="2055"/>
      <c r="C71" s="2056" t="s">
        <v>228</v>
      </c>
      <c r="D71" s="2065" t="s">
        <v>47</v>
      </c>
      <c r="E71" s="2060">
        <v>1387000</v>
      </c>
      <c r="F71" s="2060">
        <v>1039725</v>
      </c>
      <c r="G71" s="2060">
        <v>74.962148521989903</v>
      </c>
      <c r="H71" s="2060">
        <v>0</v>
      </c>
      <c r="I71" s="2060">
        <v>41460</v>
      </c>
      <c r="J71" s="2060">
        <v>21000</v>
      </c>
      <c r="K71" s="2060">
        <v>56700</v>
      </c>
      <c r="L71" s="2060">
        <v>16000</v>
      </c>
      <c r="M71" s="2060">
        <v>12000</v>
      </c>
      <c r="N71" s="2060">
        <v>6000</v>
      </c>
      <c r="O71" s="2060">
        <v>39000</v>
      </c>
      <c r="P71" s="2060">
        <v>9800</v>
      </c>
      <c r="Q71" s="2060">
        <v>109000</v>
      </c>
      <c r="R71" s="2060">
        <v>20000</v>
      </c>
      <c r="S71" s="2060">
        <v>0</v>
      </c>
      <c r="T71" s="2060">
        <v>9000</v>
      </c>
      <c r="U71" s="2060">
        <v>89000</v>
      </c>
      <c r="V71" s="2060">
        <v>6000</v>
      </c>
      <c r="W71" s="2060">
        <v>48300</v>
      </c>
      <c r="X71" s="2060">
        <v>29000</v>
      </c>
      <c r="Y71" s="2060">
        <v>89000</v>
      </c>
      <c r="Z71" s="2060">
        <v>59715</v>
      </c>
      <c r="AA71" s="2060">
        <v>9000</v>
      </c>
      <c r="AB71" s="2060">
        <v>19000</v>
      </c>
      <c r="AC71" s="2060">
        <v>9000</v>
      </c>
      <c r="AD71" s="2060">
        <v>18000</v>
      </c>
      <c r="AE71" s="2060">
        <v>31000</v>
      </c>
      <c r="AF71" s="2060">
        <v>15000</v>
      </c>
      <c r="AG71" s="2060">
        <v>58000</v>
      </c>
      <c r="AH71" s="2060">
        <v>23200</v>
      </c>
      <c r="AI71" s="2060">
        <v>9000</v>
      </c>
      <c r="AJ71" s="2060">
        <v>9000</v>
      </c>
      <c r="AK71" s="2060">
        <v>30000</v>
      </c>
      <c r="AL71" s="2060">
        <v>78550</v>
      </c>
      <c r="AM71" s="2060">
        <v>49000</v>
      </c>
      <c r="AN71" s="2060">
        <v>21000</v>
      </c>
    </row>
    <row r="72" spans="1:40">
      <c r="A72" s="2054"/>
      <c r="B72" s="2055"/>
      <c r="C72" s="2056" t="s">
        <v>48</v>
      </c>
      <c r="D72" s="2065" t="s">
        <v>47</v>
      </c>
      <c r="E72" s="2060">
        <v>1272000</v>
      </c>
      <c r="F72" s="2060">
        <v>1453800</v>
      </c>
      <c r="G72" s="2060">
        <v>114.29245283018868</v>
      </c>
      <c r="H72" s="2060">
        <v>0</v>
      </c>
      <c r="I72" s="2060">
        <v>31600</v>
      </c>
      <c r="J72" s="2060">
        <v>27000</v>
      </c>
      <c r="K72" s="2060">
        <v>45000</v>
      </c>
      <c r="L72" s="2060">
        <v>95400</v>
      </c>
      <c r="M72" s="2060">
        <v>53500</v>
      </c>
      <c r="N72" s="2060">
        <v>33500</v>
      </c>
      <c r="O72" s="2060">
        <v>40000</v>
      </c>
      <c r="P72" s="2060">
        <v>48000</v>
      </c>
      <c r="Q72" s="2060">
        <v>81500</v>
      </c>
      <c r="R72" s="2060">
        <v>46690</v>
      </c>
      <c r="S72" s="2060">
        <v>42000</v>
      </c>
      <c r="T72" s="2060">
        <v>42000</v>
      </c>
      <c r="U72" s="2060">
        <v>48000</v>
      </c>
      <c r="V72" s="2060">
        <v>42000</v>
      </c>
      <c r="W72" s="2060">
        <v>70200</v>
      </c>
      <c r="X72" s="2060">
        <v>45000</v>
      </c>
      <c r="Y72" s="2060">
        <v>42000</v>
      </c>
      <c r="Z72" s="2060">
        <v>0</v>
      </c>
      <c r="AA72" s="2060">
        <v>48830</v>
      </c>
      <c r="AB72" s="2060">
        <v>40500</v>
      </c>
      <c r="AC72" s="2060">
        <v>48000</v>
      </c>
      <c r="AD72" s="2060">
        <v>48250</v>
      </c>
      <c r="AE72" s="2060">
        <v>51000</v>
      </c>
      <c r="AF72" s="2060">
        <v>39000</v>
      </c>
      <c r="AG72" s="2060">
        <v>6000</v>
      </c>
      <c r="AH72" s="2060">
        <v>55000</v>
      </c>
      <c r="AI72" s="2060">
        <v>53550</v>
      </c>
      <c r="AJ72" s="2060">
        <v>46280</v>
      </c>
      <c r="AK72" s="2060">
        <v>51000</v>
      </c>
      <c r="AL72" s="2060">
        <v>28000</v>
      </c>
      <c r="AM72" s="2060">
        <v>51000</v>
      </c>
      <c r="AN72" s="2060">
        <v>54000</v>
      </c>
    </row>
    <row r="73" spans="1:40">
      <c r="A73" s="2054"/>
      <c r="B73" s="2055"/>
      <c r="C73" s="2056" t="s">
        <v>218</v>
      </c>
      <c r="D73" s="2065" t="s">
        <v>47</v>
      </c>
      <c r="E73" s="2060">
        <v>100000</v>
      </c>
      <c r="F73" s="2060">
        <v>91000</v>
      </c>
      <c r="G73" s="2060">
        <v>91</v>
      </c>
      <c r="H73" s="2060">
        <v>0</v>
      </c>
      <c r="I73" s="2060">
        <v>0</v>
      </c>
      <c r="J73" s="2060">
        <v>10000</v>
      </c>
      <c r="K73" s="2060">
        <v>15000</v>
      </c>
      <c r="L73" s="2060">
        <v>0</v>
      </c>
      <c r="M73" s="2060">
        <v>0</v>
      </c>
      <c r="N73" s="2060">
        <v>0</v>
      </c>
      <c r="O73" s="2060">
        <v>0</v>
      </c>
      <c r="P73" s="2060">
        <v>0</v>
      </c>
      <c r="Q73" s="2060">
        <v>25000</v>
      </c>
      <c r="R73" s="2060">
        <v>0</v>
      </c>
      <c r="S73" s="2060">
        <v>0</v>
      </c>
      <c r="T73" s="2060">
        <v>0</v>
      </c>
      <c r="U73" s="2060">
        <v>5000</v>
      </c>
      <c r="V73" s="2060">
        <v>0</v>
      </c>
      <c r="W73" s="2060">
        <v>0</v>
      </c>
      <c r="X73" s="2060">
        <v>5000</v>
      </c>
      <c r="Y73" s="2060">
        <v>0</v>
      </c>
      <c r="Z73" s="2060">
        <v>0</v>
      </c>
      <c r="AA73" s="2060">
        <v>11000</v>
      </c>
      <c r="AB73" s="2060">
        <v>0</v>
      </c>
      <c r="AC73" s="2060">
        <v>0</v>
      </c>
      <c r="AD73" s="2060">
        <v>0</v>
      </c>
      <c r="AE73" s="2060">
        <v>5000</v>
      </c>
      <c r="AF73" s="2060">
        <v>5000</v>
      </c>
      <c r="AG73" s="2060">
        <v>0</v>
      </c>
      <c r="AH73" s="2060">
        <v>5000</v>
      </c>
      <c r="AI73" s="2060">
        <v>0</v>
      </c>
      <c r="AJ73" s="2060">
        <v>0</v>
      </c>
      <c r="AK73" s="2060">
        <v>5000</v>
      </c>
      <c r="AL73" s="2060">
        <v>0</v>
      </c>
      <c r="AM73" s="2060">
        <v>0</v>
      </c>
      <c r="AN73" s="2060">
        <v>0</v>
      </c>
    </row>
    <row r="74" spans="1:40">
      <c r="A74" s="2072"/>
      <c r="B74" s="2073" t="s">
        <v>152</v>
      </c>
      <c r="C74" s="2074"/>
      <c r="D74" s="2075" t="s">
        <v>9</v>
      </c>
      <c r="E74" s="2076">
        <v>26496</v>
      </c>
      <c r="F74" s="2076">
        <v>25443</v>
      </c>
      <c r="G74" s="2076">
        <v>96.025815217391298</v>
      </c>
      <c r="H74" s="2076">
        <v>0</v>
      </c>
      <c r="I74" s="2076">
        <v>710</v>
      </c>
      <c r="J74" s="2076">
        <v>614</v>
      </c>
      <c r="K74" s="2076">
        <v>911</v>
      </c>
      <c r="L74" s="2076">
        <v>2343</v>
      </c>
      <c r="M74" s="2076">
        <v>0</v>
      </c>
      <c r="N74" s="2076">
        <v>2250</v>
      </c>
      <c r="O74" s="2076">
        <v>2608</v>
      </c>
      <c r="P74" s="2076">
        <v>3198</v>
      </c>
      <c r="Q74" s="2076">
        <v>1122</v>
      </c>
      <c r="R74" s="2076">
        <v>228</v>
      </c>
      <c r="S74" s="2076">
        <v>876</v>
      </c>
      <c r="T74" s="2076">
        <v>123</v>
      </c>
      <c r="U74" s="2076">
        <v>844</v>
      </c>
      <c r="V74" s="2076">
        <v>167</v>
      </c>
      <c r="W74" s="2076">
        <v>149</v>
      </c>
      <c r="X74" s="2076">
        <v>384</v>
      </c>
      <c r="Y74" s="2076">
        <v>465</v>
      </c>
      <c r="Z74" s="2076">
        <v>91</v>
      </c>
      <c r="AA74" s="2076">
        <v>158</v>
      </c>
      <c r="AB74" s="2076">
        <v>1068</v>
      </c>
      <c r="AC74" s="2076">
        <v>694</v>
      </c>
      <c r="AD74" s="2076">
        <v>232</v>
      </c>
      <c r="AE74" s="2076">
        <v>272</v>
      </c>
      <c r="AF74" s="2076">
        <v>1148</v>
      </c>
      <c r="AG74" s="2076">
        <v>124</v>
      </c>
      <c r="AH74" s="2076">
        <v>939</v>
      </c>
      <c r="AI74" s="2076">
        <v>1267</v>
      </c>
      <c r="AJ74" s="2076">
        <v>446</v>
      </c>
      <c r="AK74" s="2076">
        <v>344</v>
      </c>
      <c r="AL74" s="2076">
        <v>884</v>
      </c>
      <c r="AM74" s="2076">
        <v>353</v>
      </c>
      <c r="AN74" s="2076">
        <v>431</v>
      </c>
    </row>
    <row r="75" spans="1:40">
      <c r="A75" s="2054"/>
      <c r="B75" s="2055"/>
      <c r="C75" s="2056" t="s">
        <v>49</v>
      </c>
      <c r="D75" s="2065" t="s">
        <v>9</v>
      </c>
      <c r="E75" s="2060">
        <v>17400</v>
      </c>
      <c r="F75" s="2060">
        <v>18655</v>
      </c>
      <c r="G75" s="2060">
        <v>107.21264367816092</v>
      </c>
      <c r="H75" s="2060">
        <v>0</v>
      </c>
      <c r="I75" s="2060">
        <v>607</v>
      </c>
      <c r="J75" s="2060">
        <v>347</v>
      </c>
      <c r="K75" s="2060">
        <v>828</v>
      </c>
      <c r="L75" s="2060">
        <v>1934</v>
      </c>
      <c r="M75" s="2060">
        <v>0</v>
      </c>
      <c r="N75" s="2060">
        <v>2230</v>
      </c>
      <c r="O75" s="2060">
        <v>2387</v>
      </c>
      <c r="P75" s="2060">
        <v>2555</v>
      </c>
      <c r="Q75" s="2060">
        <v>709</v>
      </c>
      <c r="R75" s="2060">
        <v>9</v>
      </c>
      <c r="S75" s="2060">
        <v>673</v>
      </c>
      <c r="T75" s="2060">
        <v>14</v>
      </c>
      <c r="U75" s="2060">
        <v>400</v>
      </c>
      <c r="V75" s="2060">
        <v>26</v>
      </c>
      <c r="W75" s="2060">
        <v>0</v>
      </c>
      <c r="X75" s="2060">
        <v>200</v>
      </c>
      <c r="Y75" s="2060">
        <v>375</v>
      </c>
      <c r="Z75" s="2060">
        <v>51</v>
      </c>
      <c r="AA75" s="2060">
        <v>58</v>
      </c>
      <c r="AB75" s="2060">
        <v>899</v>
      </c>
      <c r="AC75" s="2060">
        <v>516</v>
      </c>
      <c r="AD75" s="2060">
        <v>38</v>
      </c>
      <c r="AE75" s="2060">
        <v>171</v>
      </c>
      <c r="AF75" s="2060">
        <v>1021</v>
      </c>
      <c r="AG75" s="2060">
        <v>0</v>
      </c>
      <c r="AH75" s="2060">
        <v>815</v>
      </c>
      <c r="AI75" s="2060">
        <v>1062</v>
      </c>
      <c r="AJ75" s="2060">
        <v>229</v>
      </c>
      <c r="AK75" s="2060">
        <v>195</v>
      </c>
      <c r="AL75" s="2060">
        <v>14</v>
      </c>
      <c r="AM75" s="2060">
        <v>160</v>
      </c>
      <c r="AN75" s="2060">
        <v>132</v>
      </c>
    </row>
    <row r="76" spans="1:40">
      <c r="A76" s="2054"/>
      <c r="B76" s="2055"/>
      <c r="C76" s="2056" t="s">
        <v>283</v>
      </c>
      <c r="D76" s="2065" t="s">
        <v>47</v>
      </c>
      <c r="E76" s="2060">
        <v>0</v>
      </c>
      <c r="F76" s="2060">
        <v>1339000</v>
      </c>
      <c r="G76" s="2060"/>
      <c r="H76" s="2060">
        <v>0</v>
      </c>
      <c r="I76" s="2060">
        <v>0</v>
      </c>
      <c r="J76" s="2060">
        <v>0</v>
      </c>
      <c r="K76" s="2060">
        <v>0</v>
      </c>
      <c r="L76" s="2060">
        <v>0</v>
      </c>
      <c r="M76" s="2060">
        <v>0</v>
      </c>
      <c r="N76" s="2060">
        <v>156800</v>
      </c>
      <c r="O76" s="2060">
        <v>0</v>
      </c>
      <c r="P76" s="2060">
        <v>0</v>
      </c>
      <c r="Q76" s="2060">
        <v>37800</v>
      </c>
      <c r="R76" s="2060">
        <v>0</v>
      </c>
      <c r="S76" s="2060">
        <v>0</v>
      </c>
      <c r="T76" s="2060">
        <v>2000</v>
      </c>
      <c r="U76" s="2060">
        <v>0</v>
      </c>
      <c r="V76" s="2060">
        <v>4000</v>
      </c>
      <c r="W76" s="2060">
        <v>0</v>
      </c>
      <c r="X76" s="2060">
        <v>0</v>
      </c>
      <c r="Y76" s="2060">
        <v>141300</v>
      </c>
      <c r="Z76" s="2060">
        <v>17000</v>
      </c>
      <c r="AA76" s="2060">
        <v>20920</v>
      </c>
      <c r="AB76" s="2060">
        <v>73900</v>
      </c>
      <c r="AC76" s="2060">
        <v>0</v>
      </c>
      <c r="AD76" s="2060">
        <v>0</v>
      </c>
      <c r="AE76" s="2060">
        <v>430220</v>
      </c>
      <c r="AF76" s="2060">
        <v>0</v>
      </c>
      <c r="AG76" s="2060">
        <v>0</v>
      </c>
      <c r="AH76" s="2060">
        <v>176300</v>
      </c>
      <c r="AI76" s="2060">
        <v>211220</v>
      </c>
      <c r="AJ76" s="2060">
        <v>0</v>
      </c>
      <c r="AK76" s="2060">
        <v>40580</v>
      </c>
      <c r="AL76" s="2060">
        <v>6200</v>
      </c>
      <c r="AM76" s="2060">
        <v>20760</v>
      </c>
      <c r="AN76" s="2060">
        <v>0</v>
      </c>
    </row>
    <row r="77" spans="1:40">
      <c r="A77" s="2054"/>
      <c r="B77" s="2055"/>
      <c r="C77" s="2056" t="s">
        <v>229</v>
      </c>
      <c r="D77" s="2065" t="s">
        <v>9</v>
      </c>
      <c r="E77" s="2060">
        <v>827</v>
      </c>
      <c r="F77" s="2060">
        <v>468</v>
      </c>
      <c r="G77" s="2060">
        <v>56.590084643288996</v>
      </c>
      <c r="H77" s="2060">
        <v>0</v>
      </c>
      <c r="I77" s="2060">
        <v>4</v>
      </c>
      <c r="J77" s="2060">
        <v>33</v>
      </c>
      <c r="K77" s="2060">
        <v>0</v>
      </c>
      <c r="L77" s="2060">
        <v>57</v>
      </c>
      <c r="M77" s="2060">
        <v>0</v>
      </c>
      <c r="N77" s="2060">
        <v>0</v>
      </c>
      <c r="O77" s="2060">
        <v>1</v>
      </c>
      <c r="P77" s="2060">
        <v>125</v>
      </c>
      <c r="Q77" s="2060">
        <v>17</v>
      </c>
      <c r="R77" s="2060">
        <v>0</v>
      </c>
      <c r="S77" s="2060">
        <v>63</v>
      </c>
      <c r="T77" s="2060">
        <v>0</v>
      </c>
      <c r="U77" s="2060">
        <v>33</v>
      </c>
      <c r="V77" s="2060">
        <v>17</v>
      </c>
      <c r="W77" s="2060">
        <v>0</v>
      </c>
      <c r="X77" s="2060">
        <v>17</v>
      </c>
      <c r="Y77" s="2060">
        <v>0</v>
      </c>
      <c r="Z77" s="2060">
        <v>0</v>
      </c>
      <c r="AA77" s="2060">
        <v>0</v>
      </c>
      <c r="AB77" s="2060">
        <v>34</v>
      </c>
      <c r="AC77" s="2060">
        <v>0</v>
      </c>
      <c r="AD77" s="2060">
        <v>0</v>
      </c>
      <c r="AE77" s="2060">
        <v>34</v>
      </c>
      <c r="AF77" s="2060">
        <v>0</v>
      </c>
      <c r="AG77" s="2060">
        <v>0</v>
      </c>
      <c r="AH77" s="2060">
        <v>3</v>
      </c>
      <c r="AI77" s="2060">
        <v>30</v>
      </c>
      <c r="AJ77" s="2060">
        <v>0</v>
      </c>
      <c r="AK77" s="2060">
        <v>0</v>
      </c>
      <c r="AL77" s="2060">
        <v>0</v>
      </c>
      <c r="AM77" s="2060">
        <v>0</v>
      </c>
      <c r="AN77" s="2060">
        <v>0</v>
      </c>
    </row>
    <row r="78" spans="1:40">
      <c r="A78" s="2054"/>
      <c r="B78" s="2055"/>
      <c r="C78" s="2056" t="s">
        <v>283</v>
      </c>
      <c r="D78" s="2065" t="s">
        <v>47</v>
      </c>
      <c r="E78" s="2060">
        <v>0</v>
      </c>
      <c r="F78" s="2060">
        <v>28900</v>
      </c>
      <c r="G78" s="2060"/>
      <c r="H78" s="2060">
        <v>0</v>
      </c>
      <c r="I78" s="2060">
        <v>0</v>
      </c>
      <c r="J78" s="2060">
        <v>0</v>
      </c>
      <c r="K78" s="2060">
        <v>0</v>
      </c>
      <c r="L78" s="2060">
        <v>0</v>
      </c>
      <c r="M78" s="2060">
        <v>0</v>
      </c>
      <c r="N78" s="2060">
        <v>0</v>
      </c>
      <c r="O78" s="2060">
        <v>0</v>
      </c>
      <c r="P78" s="2060">
        <v>0</v>
      </c>
      <c r="Q78" s="2060">
        <v>0</v>
      </c>
      <c r="R78" s="2060">
        <v>0</v>
      </c>
      <c r="S78" s="2060">
        <v>0</v>
      </c>
      <c r="T78" s="2060">
        <v>0</v>
      </c>
      <c r="U78" s="2060">
        <v>0</v>
      </c>
      <c r="V78" s="2060">
        <v>0</v>
      </c>
      <c r="W78" s="2060">
        <v>0</v>
      </c>
      <c r="X78" s="2060">
        <v>0</v>
      </c>
      <c r="Y78" s="2060">
        <v>0</v>
      </c>
      <c r="Z78" s="2060">
        <v>0</v>
      </c>
      <c r="AA78" s="2060">
        <v>0</v>
      </c>
      <c r="AB78" s="2060">
        <v>10100</v>
      </c>
      <c r="AC78" s="2060">
        <v>0</v>
      </c>
      <c r="AD78" s="2060">
        <v>0</v>
      </c>
      <c r="AE78" s="2060">
        <v>9000</v>
      </c>
      <c r="AF78" s="2060">
        <v>0</v>
      </c>
      <c r="AG78" s="2060">
        <v>0</v>
      </c>
      <c r="AH78" s="2060">
        <v>4000</v>
      </c>
      <c r="AI78" s="2060">
        <v>5800</v>
      </c>
      <c r="AJ78" s="2060">
        <v>0</v>
      </c>
      <c r="AK78" s="2060">
        <v>0</v>
      </c>
      <c r="AL78" s="2060">
        <v>0</v>
      </c>
      <c r="AM78" s="2060">
        <v>0</v>
      </c>
      <c r="AN78" s="2060">
        <v>0</v>
      </c>
    </row>
    <row r="79" spans="1:40">
      <c r="A79" s="2054"/>
      <c r="B79" s="2055"/>
      <c r="C79" s="2056" t="s">
        <v>220</v>
      </c>
      <c r="D79" s="2065" t="s">
        <v>9</v>
      </c>
      <c r="E79" s="2060">
        <v>173</v>
      </c>
      <c r="F79" s="2060">
        <v>145</v>
      </c>
      <c r="G79" s="2060">
        <v>83.815028901734109</v>
      </c>
      <c r="H79" s="2060">
        <v>0</v>
      </c>
      <c r="I79" s="2060">
        <v>0</v>
      </c>
      <c r="J79" s="2060">
        <v>0</v>
      </c>
      <c r="K79" s="2060">
        <v>0</v>
      </c>
      <c r="L79" s="2060">
        <v>0</v>
      </c>
      <c r="M79" s="2060">
        <v>0</v>
      </c>
      <c r="N79" s="2060">
        <v>0</v>
      </c>
      <c r="O79" s="2060">
        <v>0</v>
      </c>
      <c r="P79" s="2060">
        <v>105</v>
      </c>
      <c r="Q79" s="2060">
        <v>0</v>
      </c>
      <c r="R79" s="2060">
        <v>0</v>
      </c>
      <c r="S79" s="2060">
        <v>0</v>
      </c>
      <c r="T79" s="2060">
        <v>0</v>
      </c>
      <c r="U79" s="2060">
        <v>0</v>
      </c>
      <c r="V79" s="2060">
        <v>0</v>
      </c>
      <c r="W79" s="2060">
        <v>0</v>
      </c>
      <c r="X79" s="2060">
        <v>0</v>
      </c>
      <c r="Y79" s="2060">
        <v>0</v>
      </c>
      <c r="Z79" s="2060">
        <v>0</v>
      </c>
      <c r="AA79" s="2060">
        <v>0</v>
      </c>
      <c r="AB79" s="2060">
        <v>0</v>
      </c>
      <c r="AC79" s="2060">
        <v>0</v>
      </c>
      <c r="AD79" s="2060">
        <v>0</v>
      </c>
      <c r="AE79" s="2060">
        <v>20</v>
      </c>
      <c r="AF79" s="2060">
        <v>0</v>
      </c>
      <c r="AG79" s="2060">
        <v>20</v>
      </c>
      <c r="AH79" s="2060">
        <v>0</v>
      </c>
      <c r="AI79" s="2060">
        <v>0</v>
      </c>
      <c r="AJ79" s="2060">
        <v>0</v>
      </c>
      <c r="AK79" s="2060">
        <v>0</v>
      </c>
      <c r="AL79" s="2060">
        <v>0</v>
      </c>
      <c r="AM79" s="2060">
        <v>0</v>
      </c>
      <c r="AN79" s="2060">
        <v>0</v>
      </c>
    </row>
    <row r="80" spans="1:40">
      <c r="A80" s="2054"/>
      <c r="B80" s="2055"/>
      <c r="C80" s="2056" t="s">
        <v>283</v>
      </c>
      <c r="D80" s="2065" t="s">
        <v>47</v>
      </c>
      <c r="E80" s="2060">
        <v>0</v>
      </c>
      <c r="F80" s="2060">
        <v>35000</v>
      </c>
      <c r="G80" s="2060"/>
      <c r="H80" s="2060">
        <v>0</v>
      </c>
      <c r="I80" s="2060">
        <v>0</v>
      </c>
      <c r="J80" s="2060">
        <v>0</v>
      </c>
      <c r="K80" s="2060">
        <v>0</v>
      </c>
      <c r="L80" s="2060">
        <v>0</v>
      </c>
      <c r="M80" s="2060">
        <v>0</v>
      </c>
      <c r="N80" s="2060">
        <v>0</v>
      </c>
      <c r="O80" s="2060">
        <v>0</v>
      </c>
      <c r="P80" s="2060">
        <v>0</v>
      </c>
      <c r="Q80" s="2060">
        <v>0</v>
      </c>
      <c r="R80" s="2060">
        <v>0</v>
      </c>
      <c r="S80" s="2060">
        <v>0</v>
      </c>
      <c r="T80" s="2060">
        <v>0</v>
      </c>
      <c r="U80" s="2060">
        <v>0</v>
      </c>
      <c r="V80" s="2060">
        <v>0</v>
      </c>
      <c r="W80" s="2060">
        <v>0</v>
      </c>
      <c r="X80" s="2060">
        <v>0</v>
      </c>
      <c r="Y80" s="2060">
        <v>0</v>
      </c>
      <c r="Z80" s="2060">
        <v>0</v>
      </c>
      <c r="AA80" s="2060">
        <v>0</v>
      </c>
      <c r="AB80" s="2060">
        <v>0</v>
      </c>
      <c r="AC80" s="2060">
        <v>0</v>
      </c>
      <c r="AD80" s="2060">
        <v>0</v>
      </c>
      <c r="AE80" s="2060">
        <v>35000</v>
      </c>
      <c r="AF80" s="2060">
        <v>0</v>
      </c>
      <c r="AG80" s="2060">
        <v>0</v>
      </c>
      <c r="AH80" s="2060">
        <v>0</v>
      </c>
      <c r="AI80" s="2060">
        <v>0</v>
      </c>
      <c r="AJ80" s="2060">
        <v>0</v>
      </c>
      <c r="AK80" s="2060">
        <v>0</v>
      </c>
      <c r="AL80" s="2060">
        <v>0</v>
      </c>
      <c r="AM80" s="2060">
        <v>0</v>
      </c>
      <c r="AN80" s="2060">
        <v>0</v>
      </c>
    </row>
    <row r="81" spans="1:40">
      <c r="A81" s="2054"/>
      <c r="B81" s="2055"/>
      <c r="C81" s="2056" t="s">
        <v>50</v>
      </c>
      <c r="D81" s="2065" t="s">
        <v>9</v>
      </c>
      <c r="E81" s="2060">
        <v>2774</v>
      </c>
      <c r="F81" s="2060">
        <v>1608</v>
      </c>
      <c r="G81" s="2060">
        <v>57.966834895457822</v>
      </c>
      <c r="H81" s="2060">
        <v>0</v>
      </c>
      <c r="I81" s="2060">
        <v>0</v>
      </c>
      <c r="J81" s="2060">
        <v>43</v>
      </c>
      <c r="K81" s="2060">
        <v>0</v>
      </c>
      <c r="L81" s="2060">
        <v>34</v>
      </c>
      <c r="M81" s="2060">
        <v>0</v>
      </c>
      <c r="N81" s="2060">
        <v>0</v>
      </c>
      <c r="O81" s="2060">
        <v>140</v>
      </c>
      <c r="P81" s="2060">
        <v>138</v>
      </c>
      <c r="Q81" s="2060">
        <v>121</v>
      </c>
      <c r="R81" s="2060">
        <v>0</v>
      </c>
      <c r="S81" s="2060">
        <v>0</v>
      </c>
      <c r="T81" s="2060">
        <v>0</v>
      </c>
      <c r="U81" s="2060">
        <v>178</v>
      </c>
      <c r="V81" s="2060">
        <v>0</v>
      </c>
      <c r="W81" s="2060">
        <v>0</v>
      </c>
      <c r="X81" s="2060">
        <v>0</v>
      </c>
      <c r="Y81" s="2060">
        <v>0</v>
      </c>
      <c r="Z81" s="2060">
        <v>40</v>
      </c>
      <c r="AA81" s="2060">
        <v>0</v>
      </c>
      <c r="AB81" s="2060">
        <v>0</v>
      </c>
      <c r="AC81" s="2060">
        <v>18</v>
      </c>
      <c r="AD81" s="2060">
        <v>1</v>
      </c>
      <c r="AE81" s="2060">
        <v>7</v>
      </c>
      <c r="AF81" s="2060">
        <v>21</v>
      </c>
      <c r="AG81" s="2060">
        <v>88</v>
      </c>
      <c r="AH81" s="2060">
        <v>58</v>
      </c>
      <c r="AI81" s="2060">
        <v>27</v>
      </c>
      <c r="AJ81" s="2060">
        <v>42</v>
      </c>
      <c r="AK81" s="2060">
        <v>41</v>
      </c>
      <c r="AL81" s="2060">
        <v>611</v>
      </c>
      <c r="AM81" s="2060">
        <v>0</v>
      </c>
      <c r="AN81" s="2060">
        <v>0</v>
      </c>
    </row>
    <row r="82" spans="1:40">
      <c r="A82" s="2054"/>
      <c r="B82" s="2055"/>
      <c r="C82" s="2056" t="s">
        <v>283</v>
      </c>
      <c r="D82" s="2065" t="s">
        <v>47</v>
      </c>
      <c r="E82" s="2060">
        <v>0</v>
      </c>
      <c r="F82" s="2060">
        <v>184370</v>
      </c>
      <c r="G82" s="2060"/>
      <c r="H82" s="2060">
        <v>0</v>
      </c>
      <c r="I82" s="2060">
        <v>0</v>
      </c>
      <c r="J82" s="2060">
        <v>0</v>
      </c>
      <c r="K82" s="2060">
        <v>0</v>
      </c>
      <c r="L82" s="2060">
        <v>0</v>
      </c>
      <c r="M82" s="2060">
        <v>0</v>
      </c>
      <c r="N82" s="2060">
        <v>0</v>
      </c>
      <c r="O82" s="2060">
        <v>0</v>
      </c>
      <c r="P82" s="2060">
        <v>0</v>
      </c>
      <c r="Q82" s="2060">
        <v>60000</v>
      </c>
      <c r="R82" s="2060">
        <v>0</v>
      </c>
      <c r="S82" s="2060">
        <v>0</v>
      </c>
      <c r="T82" s="2060">
        <v>0</v>
      </c>
      <c r="U82" s="2060">
        <v>0</v>
      </c>
      <c r="V82" s="2060">
        <v>0</v>
      </c>
      <c r="W82" s="2060">
        <v>0</v>
      </c>
      <c r="X82" s="2060">
        <v>0</v>
      </c>
      <c r="Y82" s="2060">
        <v>0</v>
      </c>
      <c r="Z82" s="2060">
        <v>18700</v>
      </c>
      <c r="AA82" s="2060">
        <v>0</v>
      </c>
      <c r="AB82" s="2060">
        <v>0</v>
      </c>
      <c r="AC82" s="2060">
        <v>0</v>
      </c>
      <c r="AD82" s="2060">
        <v>0</v>
      </c>
      <c r="AE82" s="2060">
        <v>31000</v>
      </c>
      <c r="AF82" s="2060">
        <v>0</v>
      </c>
      <c r="AG82" s="2060">
        <v>0</v>
      </c>
      <c r="AH82" s="2060">
        <v>23500</v>
      </c>
      <c r="AI82" s="2060">
        <v>9000</v>
      </c>
      <c r="AJ82" s="2060">
        <v>0</v>
      </c>
      <c r="AK82" s="2060">
        <v>16480</v>
      </c>
      <c r="AL82" s="2060">
        <v>25690</v>
      </c>
      <c r="AM82" s="2060">
        <v>0</v>
      </c>
      <c r="AN82" s="2060">
        <v>0</v>
      </c>
    </row>
    <row r="83" spans="1:40">
      <c r="A83" s="2054"/>
      <c r="B83" s="2055"/>
      <c r="C83" s="2056" t="s">
        <v>51</v>
      </c>
      <c r="D83" s="2065" t="s">
        <v>9</v>
      </c>
      <c r="E83" s="2060">
        <v>4322</v>
      </c>
      <c r="F83" s="2060">
        <v>4238</v>
      </c>
      <c r="G83" s="2060">
        <v>98.056455344747803</v>
      </c>
      <c r="H83" s="2060">
        <v>0</v>
      </c>
      <c r="I83" s="2060">
        <v>99</v>
      </c>
      <c r="J83" s="2060">
        <v>91</v>
      </c>
      <c r="K83" s="2060">
        <v>83</v>
      </c>
      <c r="L83" s="2060">
        <v>318</v>
      </c>
      <c r="M83" s="2060">
        <v>0</v>
      </c>
      <c r="N83" s="2060">
        <v>20</v>
      </c>
      <c r="O83" s="2060">
        <v>80</v>
      </c>
      <c r="P83" s="2060">
        <v>275</v>
      </c>
      <c r="Q83" s="2060">
        <v>225</v>
      </c>
      <c r="R83" s="2060">
        <v>219</v>
      </c>
      <c r="S83" s="2060">
        <v>140</v>
      </c>
      <c r="T83" s="2060">
        <v>109</v>
      </c>
      <c r="U83" s="2060">
        <v>183</v>
      </c>
      <c r="V83" s="2060">
        <v>124</v>
      </c>
      <c r="W83" s="2060">
        <v>149</v>
      </c>
      <c r="X83" s="2060">
        <v>167</v>
      </c>
      <c r="Y83" s="2060">
        <v>90</v>
      </c>
      <c r="Z83" s="2060">
        <v>0</v>
      </c>
      <c r="AA83" s="2060">
        <v>100</v>
      </c>
      <c r="AB83" s="2060">
        <v>135</v>
      </c>
      <c r="AC83" s="2060">
        <v>160</v>
      </c>
      <c r="AD83" s="2060">
        <v>193</v>
      </c>
      <c r="AE83" s="2060">
        <v>36</v>
      </c>
      <c r="AF83" s="2060">
        <v>106</v>
      </c>
      <c r="AG83" s="2060">
        <v>16</v>
      </c>
      <c r="AH83" s="2060">
        <v>60</v>
      </c>
      <c r="AI83" s="2060">
        <v>148</v>
      </c>
      <c r="AJ83" s="2060">
        <v>175</v>
      </c>
      <c r="AK83" s="2060">
        <v>46</v>
      </c>
      <c r="AL83" s="2060">
        <v>199</v>
      </c>
      <c r="AM83" s="2060">
        <v>193</v>
      </c>
      <c r="AN83" s="2060">
        <v>299</v>
      </c>
    </row>
    <row r="84" spans="1:40">
      <c r="A84" s="2054"/>
      <c r="B84" s="2055"/>
      <c r="C84" s="2056" t="s">
        <v>283</v>
      </c>
      <c r="D84" s="2065" t="s">
        <v>47</v>
      </c>
      <c r="E84" s="2060">
        <v>0</v>
      </c>
      <c r="F84" s="2060">
        <v>351790</v>
      </c>
      <c r="G84" s="2060"/>
      <c r="H84" s="2060">
        <v>0</v>
      </c>
      <c r="I84" s="2060">
        <v>0</v>
      </c>
      <c r="J84" s="2060">
        <v>0</v>
      </c>
      <c r="K84" s="2060">
        <v>0</v>
      </c>
      <c r="L84" s="2060">
        <v>0</v>
      </c>
      <c r="M84" s="2060">
        <v>0</v>
      </c>
      <c r="N84" s="2060">
        <v>10000</v>
      </c>
      <c r="O84" s="2060">
        <v>0</v>
      </c>
      <c r="P84" s="2060">
        <v>0</v>
      </c>
      <c r="Q84" s="2060">
        <v>29500</v>
      </c>
      <c r="R84" s="2060">
        <v>42040</v>
      </c>
      <c r="S84" s="2060">
        <v>6000</v>
      </c>
      <c r="T84" s="2060">
        <v>0</v>
      </c>
      <c r="U84" s="2060">
        <v>0</v>
      </c>
      <c r="V84" s="2060">
        <v>0</v>
      </c>
      <c r="W84" s="2060">
        <v>0</v>
      </c>
      <c r="X84" s="2060">
        <v>0</v>
      </c>
      <c r="Y84" s="2060">
        <v>45000</v>
      </c>
      <c r="Z84" s="2060">
        <v>0</v>
      </c>
      <c r="AA84" s="2060">
        <v>0</v>
      </c>
      <c r="AB84" s="2060">
        <v>29400</v>
      </c>
      <c r="AC84" s="2060">
        <v>0</v>
      </c>
      <c r="AD84" s="2060">
        <v>0</v>
      </c>
      <c r="AE84" s="2060">
        <v>18000</v>
      </c>
      <c r="AF84" s="2060">
        <v>0</v>
      </c>
      <c r="AG84" s="2060">
        <v>0</v>
      </c>
      <c r="AH84" s="2060">
        <v>30000</v>
      </c>
      <c r="AI84" s="2060">
        <v>12450</v>
      </c>
      <c r="AJ84" s="2060">
        <v>0</v>
      </c>
      <c r="AK84" s="2060">
        <v>21200</v>
      </c>
      <c r="AL84" s="2060">
        <v>108200</v>
      </c>
      <c r="AM84" s="2060">
        <v>0</v>
      </c>
      <c r="AN84" s="2060">
        <v>0</v>
      </c>
    </row>
    <row r="85" spans="1:40">
      <c r="A85" s="2054"/>
      <c r="B85" s="2055"/>
      <c r="C85" s="2056" t="s">
        <v>230</v>
      </c>
      <c r="D85" s="2065" t="s">
        <v>9</v>
      </c>
      <c r="E85" s="2060">
        <v>1000</v>
      </c>
      <c r="F85" s="2060">
        <v>329</v>
      </c>
      <c r="G85" s="2060">
        <v>32.9</v>
      </c>
      <c r="H85" s="2060">
        <v>0</v>
      </c>
      <c r="I85" s="2060">
        <v>0</v>
      </c>
      <c r="J85" s="2060">
        <v>100</v>
      </c>
      <c r="K85" s="2060">
        <v>0</v>
      </c>
      <c r="L85" s="2060">
        <v>0</v>
      </c>
      <c r="M85" s="2060">
        <v>0</v>
      </c>
      <c r="N85" s="2060">
        <v>0</v>
      </c>
      <c r="O85" s="2060">
        <v>0</v>
      </c>
      <c r="P85" s="2060">
        <v>0</v>
      </c>
      <c r="Q85" s="2060">
        <v>50</v>
      </c>
      <c r="R85" s="2060">
        <v>0</v>
      </c>
      <c r="S85" s="2060">
        <v>0</v>
      </c>
      <c r="T85" s="2060">
        <v>0</v>
      </c>
      <c r="U85" s="2060">
        <v>50</v>
      </c>
      <c r="V85" s="2060">
        <v>0</v>
      </c>
      <c r="W85" s="2060">
        <v>0</v>
      </c>
      <c r="X85" s="2060">
        <v>0</v>
      </c>
      <c r="Y85" s="2060">
        <v>0</v>
      </c>
      <c r="Z85" s="2060">
        <v>0</v>
      </c>
      <c r="AA85" s="2060">
        <v>0</v>
      </c>
      <c r="AB85" s="2060">
        <v>0</v>
      </c>
      <c r="AC85" s="2060">
        <v>0</v>
      </c>
      <c r="AD85" s="2060">
        <v>0</v>
      </c>
      <c r="AE85" s="2060">
        <v>4</v>
      </c>
      <c r="AF85" s="2060">
        <v>0</v>
      </c>
      <c r="AG85" s="2060">
        <v>0</v>
      </c>
      <c r="AH85" s="2060">
        <v>3</v>
      </c>
      <c r="AI85" s="2060">
        <v>0</v>
      </c>
      <c r="AJ85" s="2060">
        <v>0</v>
      </c>
      <c r="AK85" s="2060">
        <v>62</v>
      </c>
      <c r="AL85" s="2060">
        <v>60</v>
      </c>
      <c r="AM85" s="2060">
        <v>0</v>
      </c>
      <c r="AN85" s="2060">
        <v>0</v>
      </c>
    </row>
    <row r="86" spans="1:40">
      <c r="A86" s="2054"/>
      <c r="B86" s="2055"/>
      <c r="C86" s="2056" t="s">
        <v>283</v>
      </c>
      <c r="D86" s="2065" t="s">
        <v>47</v>
      </c>
      <c r="E86" s="2060">
        <v>0</v>
      </c>
      <c r="F86" s="2060">
        <v>11480</v>
      </c>
      <c r="G86" s="2060"/>
      <c r="H86" s="2060">
        <v>0</v>
      </c>
      <c r="I86" s="2060">
        <v>0</v>
      </c>
      <c r="J86" s="2060">
        <v>0</v>
      </c>
      <c r="K86" s="2060">
        <v>0</v>
      </c>
      <c r="L86" s="2060">
        <v>0</v>
      </c>
      <c r="M86" s="2060">
        <v>0</v>
      </c>
      <c r="N86" s="2060">
        <v>0</v>
      </c>
      <c r="O86" s="2060">
        <v>0</v>
      </c>
      <c r="P86" s="2060">
        <v>0</v>
      </c>
      <c r="Q86" s="2060">
        <v>0</v>
      </c>
      <c r="R86" s="2060">
        <v>0</v>
      </c>
      <c r="S86" s="2060">
        <v>0</v>
      </c>
      <c r="T86" s="2060">
        <v>0</v>
      </c>
      <c r="U86" s="2060">
        <v>0</v>
      </c>
      <c r="V86" s="2060">
        <v>0</v>
      </c>
      <c r="W86" s="2060">
        <v>0</v>
      </c>
      <c r="X86" s="2060">
        <v>0</v>
      </c>
      <c r="Y86" s="2060">
        <v>0</v>
      </c>
      <c r="Z86" s="2060">
        <v>0</v>
      </c>
      <c r="AA86" s="2060">
        <v>0</v>
      </c>
      <c r="AB86" s="2060">
        <v>0</v>
      </c>
      <c r="AC86" s="2060">
        <v>0</v>
      </c>
      <c r="AD86" s="2060">
        <v>0</v>
      </c>
      <c r="AE86" s="2060">
        <v>4000</v>
      </c>
      <c r="AF86" s="2060">
        <v>0</v>
      </c>
      <c r="AG86" s="2060">
        <v>0</v>
      </c>
      <c r="AH86" s="2060">
        <v>1480</v>
      </c>
      <c r="AI86" s="2060">
        <v>0</v>
      </c>
      <c r="AJ86" s="2060">
        <v>0</v>
      </c>
      <c r="AK86" s="2060">
        <v>5000</v>
      </c>
      <c r="AL86" s="2060">
        <v>1000</v>
      </c>
      <c r="AM86" s="2060">
        <v>0</v>
      </c>
      <c r="AN86" s="2060">
        <v>0</v>
      </c>
    </row>
    <row r="87" spans="1:40">
      <c r="A87" s="2072"/>
      <c r="B87" s="2073" t="s">
        <v>153</v>
      </c>
      <c r="C87" s="2074"/>
      <c r="D87" s="2075" t="s">
        <v>31</v>
      </c>
      <c r="E87" s="2076">
        <v>61</v>
      </c>
      <c r="F87" s="2076">
        <v>61</v>
      </c>
      <c r="G87" s="2076">
        <v>100</v>
      </c>
      <c r="H87" s="2076">
        <v>0</v>
      </c>
      <c r="I87" s="2076">
        <v>2</v>
      </c>
      <c r="J87" s="2076">
        <v>2</v>
      </c>
      <c r="K87" s="2076">
        <v>2</v>
      </c>
      <c r="L87" s="2076">
        <v>2</v>
      </c>
      <c r="M87" s="2076">
        <v>2</v>
      </c>
      <c r="N87" s="2076">
        <v>0</v>
      </c>
      <c r="O87" s="2076">
        <v>2</v>
      </c>
      <c r="P87" s="2076">
        <v>2</v>
      </c>
      <c r="Q87" s="2076">
        <v>2</v>
      </c>
      <c r="R87" s="2076">
        <v>2</v>
      </c>
      <c r="S87" s="2076">
        <v>2</v>
      </c>
      <c r="T87" s="2076">
        <v>2</v>
      </c>
      <c r="U87" s="2076">
        <v>2</v>
      </c>
      <c r="V87" s="2076">
        <v>2</v>
      </c>
      <c r="W87" s="2076">
        <v>2</v>
      </c>
      <c r="X87" s="2076">
        <v>2</v>
      </c>
      <c r="Y87" s="2076">
        <v>2</v>
      </c>
      <c r="Z87" s="2076">
        <v>0</v>
      </c>
      <c r="AA87" s="2076">
        <v>2</v>
      </c>
      <c r="AB87" s="2076">
        <v>2</v>
      </c>
      <c r="AC87" s="2076">
        <v>2</v>
      </c>
      <c r="AD87" s="2076">
        <v>2</v>
      </c>
      <c r="AE87" s="2076">
        <v>2</v>
      </c>
      <c r="AF87" s="2076">
        <v>2</v>
      </c>
      <c r="AG87" s="2076">
        <v>2</v>
      </c>
      <c r="AH87" s="2076">
        <v>2</v>
      </c>
      <c r="AI87" s="2076">
        <v>2</v>
      </c>
      <c r="AJ87" s="2076">
        <v>2</v>
      </c>
      <c r="AK87" s="2076">
        <v>2</v>
      </c>
      <c r="AL87" s="2076">
        <v>0</v>
      </c>
      <c r="AM87" s="2076">
        <v>5</v>
      </c>
      <c r="AN87" s="2076">
        <v>2</v>
      </c>
    </row>
    <row r="88" spans="1:40">
      <c r="A88" s="2054"/>
      <c r="B88" s="2055"/>
      <c r="C88" s="2056" t="s">
        <v>115</v>
      </c>
      <c r="D88" s="2065" t="s">
        <v>114</v>
      </c>
      <c r="E88" s="2060">
        <v>4</v>
      </c>
      <c r="F88" s="2060">
        <v>4</v>
      </c>
      <c r="G88" s="2060">
        <v>100</v>
      </c>
      <c r="H88" s="2060">
        <v>4</v>
      </c>
      <c r="I88" s="2060">
        <v>0</v>
      </c>
      <c r="J88" s="2060">
        <v>0</v>
      </c>
      <c r="K88" s="2060">
        <v>0</v>
      </c>
      <c r="L88" s="2060">
        <v>0</v>
      </c>
      <c r="M88" s="2060">
        <v>0</v>
      </c>
      <c r="N88" s="2060">
        <v>0</v>
      </c>
      <c r="O88" s="2060">
        <v>0</v>
      </c>
      <c r="P88" s="2060">
        <v>0</v>
      </c>
      <c r="Q88" s="2060">
        <v>0</v>
      </c>
      <c r="R88" s="2060">
        <v>0</v>
      </c>
      <c r="S88" s="2060">
        <v>0</v>
      </c>
      <c r="T88" s="2060">
        <v>0</v>
      </c>
      <c r="U88" s="2060">
        <v>0</v>
      </c>
      <c r="V88" s="2060">
        <v>2</v>
      </c>
      <c r="W88" s="2060">
        <v>0</v>
      </c>
      <c r="X88" s="2060">
        <v>1</v>
      </c>
      <c r="Y88" s="2060">
        <v>0</v>
      </c>
      <c r="Z88" s="2060">
        <v>0</v>
      </c>
      <c r="AA88" s="2060">
        <v>0</v>
      </c>
      <c r="AB88" s="2060">
        <v>0</v>
      </c>
      <c r="AC88" s="2060">
        <v>0</v>
      </c>
      <c r="AD88" s="2060">
        <v>0</v>
      </c>
      <c r="AE88" s="2060">
        <v>0</v>
      </c>
      <c r="AF88" s="2060">
        <v>0</v>
      </c>
      <c r="AG88" s="2060">
        <v>0</v>
      </c>
      <c r="AH88" s="2060">
        <v>0</v>
      </c>
      <c r="AI88" s="2060">
        <v>0</v>
      </c>
      <c r="AJ88" s="2060">
        <v>0</v>
      </c>
      <c r="AK88" s="2060">
        <v>0</v>
      </c>
      <c r="AL88" s="2060">
        <v>0</v>
      </c>
      <c r="AM88" s="2060">
        <v>0</v>
      </c>
      <c r="AN88" s="2060">
        <v>0</v>
      </c>
    </row>
    <row r="89" spans="1:40">
      <c r="A89" s="2087" t="s">
        <v>154</v>
      </c>
      <c r="B89" s="2088"/>
      <c r="C89" s="2089"/>
      <c r="D89" s="2090" t="s">
        <v>47</v>
      </c>
      <c r="E89" s="2091">
        <v>34550000</v>
      </c>
      <c r="F89" s="2091">
        <v>38784580</v>
      </c>
      <c r="G89" s="2091">
        <v>112.25638205499277</v>
      </c>
      <c r="H89" s="2091">
        <v>0</v>
      </c>
      <c r="I89" s="2091">
        <v>5990180</v>
      </c>
      <c r="J89" s="2091">
        <v>550000</v>
      </c>
      <c r="K89" s="2091">
        <v>2080000</v>
      </c>
      <c r="L89" s="2091">
        <v>2160000</v>
      </c>
      <c r="M89" s="2091">
        <v>450000</v>
      </c>
      <c r="N89" s="2091">
        <v>80000</v>
      </c>
      <c r="O89" s="2091">
        <v>2492830</v>
      </c>
      <c r="P89" s="2091">
        <v>340000</v>
      </c>
      <c r="Q89" s="2091">
        <v>370100</v>
      </c>
      <c r="R89" s="2091">
        <v>145000</v>
      </c>
      <c r="S89" s="2091">
        <v>1970000</v>
      </c>
      <c r="T89" s="2091">
        <v>475000</v>
      </c>
      <c r="U89" s="2091">
        <v>1010100</v>
      </c>
      <c r="V89" s="2091">
        <v>168000</v>
      </c>
      <c r="W89" s="2091">
        <v>244000</v>
      </c>
      <c r="X89" s="2091">
        <v>3610000</v>
      </c>
      <c r="Y89" s="2091">
        <v>54000</v>
      </c>
      <c r="Z89" s="2091">
        <v>0</v>
      </c>
      <c r="AA89" s="2091">
        <v>113000</v>
      </c>
      <c r="AB89" s="2091">
        <v>1026500</v>
      </c>
      <c r="AC89" s="2091">
        <v>860000</v>
      </c>
      <c r="AD89" s="2091">
        <v>1940000</v>
      </c>
      <c r="AE89" s="2091">
        <v>6525000</v>
      </c>
      <c r="AF89" s="2091">
        <v>867000</v>
      </c>
      <c r="AG89" s="2091">
        <v>142000</v>
      </c>
      <c r="AH89" s="2091">
        <v>2138000</v>
      </c>
      <c r="AI89" s="2091">
        <v>237000</v>
      </c>
      <c r="AJ89" s="2091">
        <v>675270</v>
      </c>
      <c r="AK89" s="2091">
        <v>1239600</v>
      </c>
      <c r="AL89" s="2091">
        <v>0</v>
      </c>
      <c r="AM89" s="2091">
        <v>572000</v>
      </c>
      <c r="AN89" s="2091">
        <v>260000</v>
      </c>
    </row>
    <row r="90" spans="1:40">
      <c r="A90" s="2072"/>
      <c r="B90" s="2073" t="s">
        <v>155</v>
      </c>
      <c r="C90" s="2074"/>
      <c r="D90" s="2075"/>
      <c r="E90" s="2076"/>
      <c r="F90" s="2076"/>
      <c r="G90" s="2076"/>
      <c r="H90" s="2076"/>
      <c r="I90" s="2076"/>
      <c r="J90" s="2076"/>
      <c r="K90" s="2076"/>
      <c r="L90" s="2076"/>
      <c r="M90" s="2076"/>
      <c r="N90" s="2076"/>
      <c r="O90" s="2076"/>
      <c r="P90" s="2076"/>
      <c r="Q90" s="2076"/>
      <c r="R90" s="2076"/>
      <c r="S90" s="2076"/>
      <c r="T90" s="2076"/>
      <c r="U90" s="2076"/>
      <c r="V90" s="2076"/>
      <c r="W90" s="2076"/>
      <c r="X90" s="2076"/>
      <c r="Y90" s="2076"/>
      <c r="Z90" s="2076"/>
      <c r="AA90" s="2076"/>
      <c r="AB90" s="2076"/>
      <c r="AC90" s="2076"/>
      <c r="AD90" s="2076"/>
      <c r="AE90" s="2076"/>
      <c r="AF90" s="2076"/>
      <c r="AG90" s="2076"/>
      <c r="AH90" s="2076"/>
      <c r="AI90" s="2076"/>
      <c r="AJ90" s="2076"/>
      <c r="AK90" s="2076"/>
      <c r="AL90" s="2076"/>
      <c r="AM90" s="2076"/>
      <c r="AN90" s="2076"/>
    </row>
    <row r="91" spans="1:40">
      <c r="A91" s="2054"/>
      <c r="B91" s="2055"/>
      <c r="C91" s="2056" t="s">
        <v>120</v>
      </c>
      <c r="D91" s="2065" t="s">
        <v>9</v>
      </c>
      <c r="E91" s="2060">
        <v>700</v>
      </c>
      <c r="F91" s="2060">
        <v>596</v>
      </c>
      <c r="G91" s="2060">
        <v>85.142857142857139</v>
      </c>
      <c r="H91" s="2060">
        <v>0</v>
      </c>
      <c r="I91" s="2060">
        <v>12</v>
      </c>
      <c r="J91" s="2060">
        <v>15</v>
      </c>
      <c r="K91" s="2060">
        <v>30</v>
      </c>
      <c r="L91" s="2060">
        <v>10</v>
      </c>
      <c r="M91" s="2060">
        <v>25</v>
      </c>
      <c r="N91" s="2060">
        <v>4</v>
      </c>
      <c r="O91" s="2060">
        <v>8</v>
      </c>
      <c r="P91" s="2060">
        <v>35</v>
      </c>
      <c r="Q91" s="2060">
        <v>6</v>
      </c>
      <c r="R91" s="2060">
        <v>10</v>
      </c>
      <c r="S91" s="2060">
        <v>25</v>
      </c>
      <c r="T91" s="2060">
        <v>20</v>
      </c>
      <c r="U91" s="2060">
        <v>20</v>
      </c>
      <c r="V91" s="2060">
        <v>5</v>
      </c>
      <c r="W91" s="2060">
        <v>11</v>
      </c>
      <c r="X91" s="2060">
        <v>50</v>
      </c>
      <c r="Y91" s="2060">
        <v>1</v>
      </c>
      <c r="Z91" s="2060">
        <v>0</v>
      </c>
      <c r="AA91" s="2060">
        <v>10</v>
      </c>
      <c r="AB91" s="2060">
        <v>20</v>
      </c>
      <c r="AC91" s="2060">
        <v>5</v>
      </c>
      <c r="AD91" s="2060">
        <v>45</v>
      </c>
      <c r="AE91" s="2060">
        <v>50</v>
      </c>
      <c r="AF91" s="2060">
        <v>5</v>
      </c>
      <c r="AG91" s="2060">
        <v>6</v>
      </c>
      <c r="AH91" s="2060">
        <v>50</v>
      </c>
      <c r="AI91" s="2060">
        <v>5</v>
      </c>
      <c r="AJ91" s="2060">
        <v>24</v>
      </c>
      <c r="AK91" s="2060">
        <v>50</v>
      </c>
      <c r="AL91" s="2060">
        <v>0</v>
      </c>
      <c r="AM91" s="2060">
        <v>30</v>
      </c>
      <c r="AN91" s="2060">
        <v>9</v>
      </c>
    </row>
    <row r="92" spans="1:40">
      <c r="A92" s="2054"/>
      <c r="B92" s="2055"/>
      <c r="C92" s="2056" t="s">
        <v>121</v>
      </c>
      <c r="D92" s="2065" t="s">
        <v>47</v>
      </c>
      <c r="E92" s="2060">
        <v>1400000</v>
      </c>
      <c r="F92" s="2060">
        <v>1647020</v>
      </c>
      <c r="G92" s="2060">
        <v>117.64428571428572</v>
      </c>
      <c r="H92" s="2060">
        <v>0</v>
      </c>
      <c r="I92" s="2060">
        <v>110400</v>
      </c>
      <c r="J92" s="2060">
        <v>40000</v>
      </c>
      <c r="K92" s="2060">
        <v>60000</v>
      </c>
      <c r="L92" s="2060">
        <v>70000</v>
      </c>
      <c r="M92" s="2060">
        <v>30000</v>
      </c>
      <c r="N92" s="2060">
        <v>80000</v>
      </c>
      <c r="O92" s="2060">
        <v>75900</v>
      </c>
      <c r="P92" s="2060">
        <v>70000</v>
      </c>
      <c r="Q92" s="2060">
        <v>28100</v>
      </c>
      <c r="R92" s="2060">
        <v>20000</v>
      </c>
      <c r="S92" s="2060">
        <v>130000</v>
      </c>
      <c r="T92" s="2060">
        <v>40000</v>
      </c>
      <c r="U92" s="2060">
        <v>40100</v>
      </c>
      <c r="V92" s="2060">
        <v>40000</v>
      </c>
      <c r="W92" s="2060">
        <v>23700</v>
      </c>
      <c r="X92" s="2060">
        <v>100000</v>
      </c>
      <c r="Y92" s="2060">
        <v>2000</v>
      </c>
      <c r="Z92" s="2060">
        <v>0</v>
      </c>
      <c r="AA92" s="2060">
        <v>20000</v>
      </c>
      <c r="AB92" s="2060">
        <v>45000</v>
      </c>
      <c r="AC92" s="2060">
        <v>10000</v>
      </c>
      <c r="AD92" s="2060">
        <v>90000</v>
      </c>
      <c r="AE92" s="2060">
        <v>100000</v>
      </c>
      <c r="AF92" s="2060">
        <v>12000</v>
      </c>
      <c r="AG92" s="2060">
        <v>14000</v>
      </c>
      <c r="AH92" s="2060">
        <v>100000</v>
      </c>
      <c r="AI92" s="2060">
        <v>16000</v>
      </c>
      <c r="AJ92" s="2060">
        <v>36220</v>
      </c>
      <c r="AK92" s="2060">
        <v>141600</v>
      </c>
      <c r="AL92" s="2060">
        <v>0</v>
      </c>
      <c r="AM92" s="2060">
        <v>72000</v>
      </c>
      <c r="AN92" s="2060">
        <v>30000</v>
      </c>
    </row>
    <row r="93" spans="1:40">
      <c r="A93" s="2072"/>
      <c r="B93" s="2073" t="s">
        <v>156</v>
      </c>
      <c r="C93" s="2074"/>
      <c r="D93" s="2075"/>
      <c r="E93" s="2076"/>
      <c r="F93" s="2076"/>
      <c r="G93" s="2076"/>
      <c r="H93" s="2076"/>
      <c r="I93" s="2076"/>
      <c r="J93" s="2076"/>
      <c r="K93" s="2076"/>
      <c r="L93" s="2076"/>
      <c r="M93" s="2076"/>
      <c r="N93" s="2076"/>
      <c r="O93" s="2076"/>
      <c r="P93" s="2076"/>
      <c r="Q93" s="2076"/>
      <c r="R93" s="2076"/>
      <c r="S93" s="2076"/>
      <c r="T93" s="2076"/>
      <c r="U93" s="2076"/>
      <c r="V93" s="2076"/>
      <c r="W93" s="2076"/>
      <c r="X93" s="2076"/>
      <c r="Y93" s="2076"/>
      <c r="Z93" s="2076"/>
      <c r="AA93" s="2076"/>
      <c r="AB93" s="2076"/>
      <c r="AC93" s="2076"/>
      <c r="AD93" s="2076"/>
      <c r="AE93" s="2076"/>
      <c r="AF93" s="2076"/>
      <c r="AG93" s="2076"/>
      <c r="AH93" s="2076"/>
      <c r="AI93" s="2076"/>
      <c r="AJ93" s="2076"/>
      <c r="AK93" s="2076"/>
      <c r="AL93" s="2076"/>
      <c r="AM93" s="2076"/>
      <c r="AN93" s="2076"/>
    </row>
    <row r="94" spans="1:40">
      <c r="A94" s="2054"/>
      <c r="B94" s="2055"/>
      <c r="C94" s="2056" t="s">
        <v>122</v>
      </c>
      <c r="D94" s="2065" t="s">
        <v>9</v>
      </c>
      <c r="E94" s="2060">
        <v>1300</v>
      </c>
      <c r="F94" s="2060">
        <v>1254</v>
      </c>
      <c r="G94" s="2060">
        <v>96.461538461538467</v>
      </c>
      <c r="H94" s="2060">
        <v>0</v>
      </c>
      <c r="I94" s="2060">
        <v>185</v>
      </c>
      <c r="J94" s="2060">
        <v>22</v>
      </c>
      <c r="K94" s="2060">
        <v>38</v>
      </c>
      <c r="L94" s="2060">
        <v>97</v>
      </c>
      <c r="M94" s="2060">
        <v>14</v>
      </c>
      <c r="N94" s="2060">
        <v>0</v>
      </c>
      <c r="O94" s="2060">
        <v>30</v>
      </c>
      <c r="P94" s="2060">
        <v>9</v>
      </c>
      <c r="Q94" s="2060">
        <v>15</v>
      </c>
      <c r="R94" s="2060">
        <v>4</v>
      </c>
      <c r="S94" s="2060">
        <v>54</v>
      </c>
      <c r="T94" s="2060">
        <v>14</v>
      </c>
      <c r="U94" s="2060">
        <v>33</v>
      </c>
      <c r="V94" s="2060">
        <v>5</v>
      </c>
      <c r="W94" s="2060">
        <v>8</v>
      </c>
      <c r="X94" s="2060">
        <v>117</v>
      </c>
      <c r="Y94" s="2060">
        <v>2</v>
      </c>
      <c r="Z94" s="2060">
        <v>0</v>
      </c>
      <c r="AA94" s="2060">
        <v>5</v>
      </c>
      <c r="AB94" s="2060">
        <v>24</v>
      </c>
      <c r="AC94" s="2060">
        <v>32</v>
      </c>
      <c r="AD94" s="2060">
        <v>75</v>
      </c>
      <c r="AE94" s="2060">
        <v>270</v>
      </c>
      <c r="AF94" s="2060">
        <v>30</v>
      </c>
      <c r="AG94" s="2060">
        <v>5</v>
      </c>
      <c r="AH94" s="2060">
        <v>85</v>
      </c>
      <c r="AI94" s="2060">
        <v>7</v>
      </c>
      <c r="AJ94" s="2060">
        <v>24</v>
      </c>
      <c r="AK94" s="2060">
        <v>19</v>
      </c>
      <c r="AL94" s="2060">
        <v>0</v>
      </c>
      <c r="AM94" s="2060">
        <v>17</v>
      </c>
      <c r="AN94" s="2060">
        <v>14</v>
      </c>
    </row>
    <row r="95" spans="1:40">
      <c r="A95" s="2054"/>
      <c r="B95" s="2055"/>
      <c r="C95" s="2056" t="s">
        <v>123</v>
      </c>
      <c r="D95" s="2065" t="s">
        <v>47</v>
      </c>
      <c r="E95" s="2060">
        <v>33150000</v>
      </c>
      <c r="F95" s="2060">
        <v>37137560</v>
      </c>
      <c r="G95" s="2060">
        <v>112.02883861236802</v>
      </c>
      <c r="H95" s="2060">
        <v>0</v>
      </c>
      <c r="I95" s="2060">
        <v>5879780</v>
      </c>
      <c r="J95" s="2060">
        <v>510000</v>
      </c>
      <c r="K95" s="2060">
        <v>2020000</v>
      </c>
      <c r="L95" s="2060">
        <v>2090000</v>
      </c>
      <c r="M95" s="2060">
        <v>420000</v>
      </c>
      <c r="N95" s="2060">
        <v>0</v>
      </c>
      <c r="O95" s="2060">
        <v>2416930</v>
      </c>
      <c r="P95" s="2060">
        <v>270000</v>
      </c>
      <c r="Q95" s="2060">
        <v>342000</v>
      </c>
      <c r="R95" s="2060">
        <v>125000</v>
      </c>
      <c r="S95" s="2060">
        <v>1840000</v>
      </c>
      <c r="T95" s="2060">
        <v>435000</v>
      </c>
      <c r="U95" s="2060">
        <v>970000</v>
      </c>
      <c r="V95" s="2060">
        <v>128000</v>
      </c>
      <c r="W95" s="2060">
        <v>220300</v>
      </c>
      <c r="X95" s="2060">
        <v>3510000</v>
      </c>
      <c r="Y95" s="2060">
        <v>52000</v>
      </c>
      <c r="Z95" s="2060">
        <v>0</v>
      </c>
      <c r="AA95" s="2060">
        <v>93000</v>
      </c>
      <c r="AB95" s="2060">
        <v>981500</v>
      </c>
      <c r="AC95" s="2060">
        <v>850000</v>
      </c>
      <c r="AD95" s="2060">
        <v>1850000</v>
      </c>
      <c r="AE95" s="2060">
        <v>6425000</v>
      </c>
      <c r="AF95" s="2060">
        <v>855000</v>
      </c>
      <c r="AG95" s="2060">
        <v>128000</v>
      </c>
      <c r="AH95" s="2060">
        <v>2038000</v>
      </c>
      <c r="AI95" s="2060">
        <v>221000</v>
      </c>
      <c r="AJ95" s="2060">
        <v>639050</v>
      </c>
      <c r="AK95" s="2060">
        <v>1098000</v>
      </c>
      <c r="AL95" s="2060">
        <v>0</v>
      </c>
      <c r="AM95" s="2060">
        <v>500000</v>
      </c>
      <c r="AN95" s="2060">
        <v>230000</v>
      </c>
    </row>
    <row r="96" spans="1:40">
      <c r="A96" s="2072"/>
      <c r="B96" s="2073" t="s">
        <v>157</v>
      </c>
      <c r="C96" s="2074"/>
      <c r="D96" s="2075"/>
      <c r="E96" s="2076"/>
      <c r="F96" s="2076"/>
      <c r="G96" s="2076"/>
      <c r="H96" s="2076"/>
      <c r="I96" s="2076"/>
      <c r="J96" s="2076"/>
      <c r="K96" s="2076"/>
      <c r="L96" s="2076"/>
      <c r="M96" s="2076"/>
      <c r="N96" s="2076"/>
      <c r="O96" s="2076"/>
      <c r="P96" s="2076"/>
      <c r="Q96" s="2076"/>
      <c r="R96" s="2076"/>
      <c r="S96" s="2076"/>
      <c r="T96" s="2076"/>
      <c r="U96" s="2076"/>
      <c r="V96" s="2076"/>
      <c r="W96" s="2076"/>
      <c r="X96" s="2076"/>
      <c r="Y96" s="2076"/>
      <c r="Z96" s="2076"/>
      <c r="AA96" s="2076"/>
      <c r="AB96" s="2076"/>
      <c r="AC96" s="2076"/>
      <c r="AD96" s="2076"/>
      <c r="AE96" s="2076"/>
      <c r="AF96" s="2076"/>
      <c r="AG96" s="2076"/>
      <c r="AH96" s="2076"/>
      <c r="AI96" s="2076"/>
      <c r="AJ96" s="2076"/>
      <c r="AK96" s="2076"/>
      <c r="AL96" s="2076"/>
      <c r="AM96" s="2076"/>
      <c r="AN96" s="2076"/>
    </row>
    <row r="97" spans="1:40">
      <c r="A97" s="2054"/>
      <c r="B97" s="2055"/>
      <c r="C97" s="2056" t="s">
        <v>124</v>
      </c>
      <c r="D97" s="2065" t="s">
        <v>35</v>
      </c>
      <c r="E97" s="2060">
        <v>28</v>
      </c>
      <c r="F97" s="2060">
        <v>28</v>
      </c>
      <c r="G97" s="2060">
        <v>100</v>
      </c>
      <c r="H97" s="2060">
        <v>0</v>
      </c>
      <c r="I97" s="2060">
        <v>1</v>
      </c>
      <c r="J97" s="2060">
        <v>1</v>
      </c>
      <c r="K97" s="2060">
        <v>1</v>
      </c>
      <c r="L97" s="2060">
        <v>1</v>
      </c>
      <c r="M97" s="2060">
        <v>1</v>
      </c>
      <c r="N97" s="2060">
        <v>0</v>
      </c>
      <c r="O97" s="2060">
        <v>1</v>
      </c>
      <c r="P97" s="2060">
        <v>1</v>
      </c>
      <c r="Q97" s="2060">
        <v>1</v>
      </c>
      <c r="R97" s="2060">
        <v>1</v>
      </c>
      <c r="S97" s="2060">
        <v>1</v>
      </c>
      <c r="T97" s="2060">
        <v>1</v>
      </c>
      <c r="U97" s="2060">
        <v>1</v>
      </c>
      <c r="V97" s="2060">
        <v>1</v>
      </c>
      <c r="W97" s="2060">
        <v>1</v>
      </c>
      <c r="X97" s="2060">
        <v>1</v>
      </c>
      <c r="Y97" s="2060">
        <v>1</v>
      </c>
      <c r="Z97" s="2060">
        <v>0</v>
      </c>
      <c r="AA97" s="2060">
        <v>1</v>
      </c>
      <c r="AB97" s="2060">
        <v>1</v>
      </c>
      <c r="AC97" s="2060">
        <v>1</v>
      </c>
      <c r="AD97" s="2060">
        <v>1</v>
      </c>
      <c r="AE97" s="2060">
        <v>1</v>
      </c>
      <c r="AF97" s="2060">
        <v>1</v>
      </c>
      <c r="AG97" s="2060">
        <v>0</v>
      </c>
      <c r="AH97" s="2060">
        <v>1</v>
      </c>
      <c r="AI97" s="2060">
        <v>1</v>
      </c>
      <c r="AJ97" s="2060">
        <v>1</v>
      </c>
      <c r="AK97" s="2060">
        <v>1</v>
      </c>
      <c r="AL97" s="2060">
        <v>0</v>
      </c>
      <c r="AM97" s="2060">
        <v>1</v>
      </c>
      <c r="AN97" s="2060">
        <v>1</v>
      </c>
    </row>
    <row r="98" spans="1:40">
      <c r="A98" s="2054"/>
      <c r="B98" s="2055"/>
      <c r="C98" s="2056" t="s">
        <v>127</v>
      </c>
      <c r="D98" s="2065" t="s">
        <v>35</v>
      </c>
      <c r="E98" s="2060">
        <v>40</v>
      </c>
      <c r="F98" s="2060">
        <v>41</v>
      </c>
      <c r="G98" s="2060">
        <v>102.5</v>
      </c>
      <c r="H98" s="2060">
        <v>0</v>
      </c>
      <c r="I98" s="2060">
        <v>10</v>
      </c>
      <c r="J98" s="2060">
        <v>0</v>
      </c>
      <c r="K98" s="2060">
        <v>0</v>
      </c>
      <c r="L98" s="2060">
        <v>0</v>
      </c>
      <c r="M98" s="2060">
        <v>0</v>
      </c>
      <c r="N98" s="2060">
        <v>0</v>
      </c>
      <c r="O98" s="2060">
        <v>0</v>
      </c>
      <c r="P98" s="2060">
        <v>0</v>
      </c>
      <c r="Q98" s="2060">
        <v>0</v>
      </c>
      <c r="R98" s="2060">
        <v>0</v>
      </c>
      <c r="S98" s="2060">
        <v>0</v>
      </c>
      <c r="T98" s="2060">
        <v>0</v>
      </c>
      <c r="U98" s="2060">
        <v>0</v>
      </c>
      <c r="V98" s="2060">
        <v>0</v>
      </c>
      <c r="W98" s="2060">
        <v>0</v>
      </c>
      <c r="X98" s="2060">
        <v>10</v>
      </c>
      <c r="Y98" s="2060">
        <v>0</v>
      </c>
      <c r="Z98" s="2060">
        <v>0</v>
      </c>
      <c r="AA98" s="2060">
        <v>0</v>
      </c>
      <c r="AB98" s="2060">
        <v>0</v>
      </c>
      <c r="AC98" s="2060">
        <v>5</v>
      </c>
      <c r="AD98" s="2060">
        <v>2</v>
      </c>
      <c r="AE98" s="2060">
        <v>13</v>
      </c>
      <c r="AF98" s="2060">
        <v>1</v>
      </c>
      <c r="AG98" s="2060">
        <v>0</v>
      </c>
      <c r="AH98" s="2060">
        <v>0</v>
      </c>
      <c r="AI98" s="2060">
        <v>0</v>
      </c>
      <c r="AJ98" s="2060">
        <v>0</v>
      </c>
      <c r="AK98" s="2060">
        <v>0</v>
      </c>
      <c r="AL98" s="2060">
        <v>0</v>
      </c>
      <c r="AM98" s="2060">
        <v>0</v>
      </c>
      <c r="AN98" s="2060">
        <v>0</v>
      </c>
    </row>
    <row r="99" spans="1:40">
      <c r="A99" s="2054"/>
      <c r="B99" s="2055"/>
      <c r="C99" s="2056" t="s">
        <v>125</v>
      </c>
      <c r="D99" s="2065" t="s">
        <v>9</v>
      </c>
      <c r="E99" s="2060">
        <v>12</v>
      </c>
      <c r="F99" s="2060">
        <v>13</v>
      </c>
      <c r="G99" s="2060">
        <v>108.33333333333333</v>
      </c>
      <c r="H99" s="2060">
        <v>0</v>
      </c>
      <c r="I99" s="2060">
        <v>3</v>
      </c>
      <c r="J99" s="2060">
        <v>0</v>
      </c>
      <c r="K99" s="2060">
        <v>0</v>
      </c>
      <c r="L99" s="2060">
        <v>0</v>
      </c>
      <c r="M99" s="2060">
        <v>0</v>
      </c>
      <c r="N99" s="2060">
        <v>0</v>
      </c>
      <c r="O99" s="2060">
        <v>0</v>
      </c>
      <c r="P99" s="2060">
        <v>0</v>
      </c>
      <c r="Q99" s="2060">
        <v>0</v>
      </c>
      <c r="R99" s="2060">
        <v>0</v>
      </c>
      <c r="S99" s="2060">
        <v>0</v>
      </c>
      <c r="T99" s="2060">
        <v>0</v>
      </c>
      <c r="U99" s="2060">
        <v>0</v>
      </c>
      <c r="V99" s="2060">
        <v>0</v>
      </c>
      <c r="W99" s="2060">
        <v>0</v>
      </c>
      <c r="X99" s="2060">
        <v>2</v>
      </c>
      <c r="Y99" s="2060">
        <v>0</v>
      </c>
      <c r="Z99" s="2060">
        <v>0</v>
      </c>
      <c r="AA99" s="2060">
        <v>0</v>
      </c>
      <c r="AB99" s="2060">
        <v>0</v>
      </c>
      <c r="AC99" s="2060">
        <v>2</v>
      </c>
      <c r="AD99" s="2060">
        <v>2</v>
      </c>
      <c r="AE99" s="2060">
        <v>3</v>
      </c>
      <c r="AF99" s="2060">
        <v>1</v>
      </c>
      <c r="AG99" s="2060">
        <v>0</v>
      </c>
      <c r="AH99" s="2060">
        <v>0</v>
      </c>
      <c r="AI99" s="2060">
        <v>0</v>
      </c>
      <c r="AJ99" s="2060">
        <v>0</v>
      </c>
      <c r="AK99" s="2060">
        <v>0</v>
      </c>
      <c r="AL99" s="2060">
        <v>0</v>
      </c>
      <c r="AM99" s="2060">
        <v>0</v>
      </c>
      <c r="AN99" s="2060">
        <v>0</v>
      </c>
    </row>
    <row r="100" spans="1:40">
      <c r="A100" s="2054"/>
      <c r="B100" s="2055"/>
      <c r="C100" s="2056" t="s">
        <v>126</v>
      </c>
      <c r="D100" s="2065" t="s">
        <v>32</v>
      </c>
      <c r="E100" s="2060">
        <v>1180</v>
      </c>
      <c r="F100" s="2060">
        <v>839</v>
      </c>
      <c r="G100" s="2060">
        <v>71.101694915254242</v>
      </c>
      <c r="H100" s="2060">
        <v>0</v>
      </c>
      <c r="I100" s="2060">
        <v>113</v>
      </c>
      <c r="J100" s="2060">
        <v>0</v>
      </c>
      <c r="K100" s="2060">
        <v>10</v>
      </c>
      <c r="L100" s="2060">
        <v>30</v>
      </c>
      <c r="M100" s="2060">
        <v>10</v>
      </c>
      <c r="N100" s="2060">
        <v>0</v>
      </c>
      <c r="O100" s="2060">
        <v>33</v>
      </c>
      <c r="P100" s="2060">
        <v>40</v>
      </c>
      <c r="Q100" s="2060">
        <v>40</v>
      </c>
      <c r="R100" s="2060">
        <v>0</v>
      </c>
      <c r="S100" s="2060">
        <v>21</v>
      </c>
      <c r="T100" s="2060">
        <v>20</v>
      </c>
      <c r="U100" s="2060">
        <v>60</v>
      </c>
      <c r="V100" s="2060">
        <v>10</v>
      </c>
      <c r="W100" s="2060">
        <v>31</v>
      </c>
      <c r="X100" s="2060">
        <v>60</v>
      </c>
      <c r="Y100" s="2060">
        <v>21</v>
      </c>
      <c r="Z100" s="2060">
        <v>0</v>
      </c>
      <c r="AA100" s="2060">
        <v>10</v>
      </c>
      <c r="AB100" s="2060">
        <v>20</v>
      </c>
      <c r="AC100" s="2060">
        <v>39</v>
      </c>
      <c r="AD100" s="2060">
        <v>0</v>
      </c>
      <c r="AE100" s="2060">
        <v>0</v>
      </c>
      <c r="AF100" s="2060">
        <v>10</v>
      </c>
      <c r="AG100" s="2060">
        <v>0</v>
      </c>
      <c r="AH100" s="2060">
        <v>120</v>
      </c>
      <c r="AI100" s="2060">
        <v>10</v>
      </c>
      <c r="AJ100" s="2060">
        <v>0</v>
      </c>
      <c r="AK100" s="2060">
        <v>40</v>
      </c>
      <c r="AL100" s="2060">
        <v>0</v>
      </c>
      <c r="AM100" s="2060">
        <v>60</v>
      </c>
      <c r="AN100" s="2060">
        <v>31</v>
      </c>
    </row>
    <row r="101" spans="1:40">
      <c r="A101" s="2072"/>
      <c r="B101" s="2073" t="s">
        <v>312</v>
      </c>
      <c r="C101" s="2074"/>
      <c r="D101" s="2075" t="s">
        <v>114</v>
      </c>
      <c r="E101" s="2076"/>
      <c r="F101" s="2076"/>
      <c r="G101" s="2076"/>
      <c r="H101" s="2076"/>
      <c r="I101" s="2076"/>
      <c r="J101" s="2076"/>
      <c r="K101" s="2076"/>
      <c r="L101" s="2076"/>
      <c r="M101" s="2076"/>
      <c r="N101" s="2076"/>
      <c r="O101" s="2076"/>
      <c r="P101" s="2076"/>
      <c r="Q101" s="2076"/>
      <c r="R101" s="2076"/>
      <c r="S101" s="2076"/>
      <c r="T101" s="2076"/>
      <c r="U101" s="2076"/>
      <c r="V101" s="2076"/>
      <c r="W101" s="2076"/>
      <c r="X101" s="2076"/>
      <c r="Y101" s="2076"/>
      <c r="Z101" s="2076"/>
      <c r="AA101" s="2076"/>
      <c r="AB101" s="2076"/>
      <c r="AC101" s="2076"/>
      <c r="AD101" s="2076"/>
      <c r="AE101" s="2076"/>
      <c r="AF101" s="2076"/>
      <c r="AG101" s="2076"/>
      <c r="AH101" s="2076"/>
      <c r="AI101" s="2076"/>
      <c r="AJ101" s="2076"/>
      <c r="AK101" s="2076"/>
      <c r="AL101" s="2076"/>
      <c r="AM101" s="2076"/>
      <c r="AN101" s="2076"/>
    </row>
    <row r="102" spans="1:40">
      <c r="A102" s="2054"/>
      <c r="B102" s="2055"/>
      <c r="C102" s="2056" t="s">
        <v>115</v>
      </c>
      <c r="D102" s="2065" t="s">
        <v>114</v>
      </c>
      <c r="E102" s="2060">
        <v>0</v>
      </c>
      <c r="F102" s="2060">
        <v>4</v>
      </c>
      <c r="G102" s="2060" t="e">
        <v>#DIV/0!</v>
      </c>
      <c r="H102" s="2060">
        <v>4</v>
      </c>
      <c r="I102" s="2060">
        <v>0</v>
      </c>
      <c r="J102" s="2060">
        <v>0</v>
      </c>
      <c r="K102" s="2060">
        <v>0</v>
      </c>
      <c r="L102" s="2060">
        <v>0</v>
      </c>
      <c r="M102" s="2060">
        <v>0</v>
      </c>
      <c r="N102" s="2060">
        <v>0</v>
      </c>
      <c r="O102" s="2060">
        <v>0</v>
      </c>
      <c r="P102" s="2060">
        <v>0</v>
      </c>
      <c r="Q102" s="2060">
        <v>0</v>
      </c>
      <c r="R102" s="2060">
        <v>0</v>
      </c>
      <c r="S102" s="2060">
        <v>0</v>
      </c>
      <c r="T102" s="2060">
        <v>0</v>
      </c>
      <c r="U102" s="2060">
        <v>0</v>
      </c>
      <c r="V102" s="2060">
        <v>0</v>
      </c>
      <c r="W102" s="2060">
        <v>0</v>
      </c>
      <c r="X102" s="2060">
        <v>0</v>
      </c>
      <c r="Y102" s="2060">
        <v>0</v>
      </c>
      <c r="Z102" s="2060">
        <v>0</v>
      </c>
      <c r="AA102" s="2060">
        <v>0</v>
      </c>
      <c r="AB102" s="2060">
        <v>0</v>
      </c>
      <c r="AC102" s="2060">
        <v>0</v>
      </c>
      <c r="AD102" s="2060">
        <v>0</v>
      </c>
      <c r="AE102" s="2060">
        <v>0</v>
      </c>
      <c r="AF102" s="2060">
        <v>0</v>
      </c>
      <c r="AG102" s="2060">
        <v>0</v>
      </c>
      <c r="AH102" s="2060">
        <v>0</v>
      </c>
      <c r="AI102" s="2060">
        <v>0</v>
      </c>
      <c r="AJ102" s="2060">
        <v>0</v>
      </c>
      <c r="AK102" s="2060">
        <v>0</v>
      </c>
      <c r="AL102" s="2060">
        <v>0</v>
      </c>
      <c r="AM102" s="2060">
        <v>0</v>
      </c>
      <c r="AN102" s="2060">
        <v>0</v>
      </c>
    </row>
    <row r="103" spans="1:40">
      <c r="A103" s="2077" t="s">
        <v>158</v>
      </c>
      <c r="B103" s="2078"/>
      <c r="C103" s="2079"/>
      <c r="D103" s="2080"/>
      <c r="E103" s="2081"/>
      <c r="F103" s="2081"/>
      <c r="G103" s="2081"/>
      <c r="H103" s="2081"/>
      <c r="I103" s="2081"/>
      <c r="J103" s="2081"/>
      <c r="K103" s="2081"/>
      <c r="L103" s="2081"/>
      <c r="M103" s="2081"/>
      <c r="N103" s="2081"/>
      <c r="O103" s="2081"/>
      <c r="P103" s="2081"/>
      <c r="Q103" s="2081"/>
      <c r="R103" s="2081"/>
      <c r="S103" s="2081"/>
      <c r="T103" s="2081"/>
      <c r="U103" s="2081"/>
      <c r="V103" s="2081"/>
      <c r="W103" s="2081"/>
      <c r="X103" s="2081"/>
      <c r="Y103" s="2081"/>
      <c r="Z103" s="2081"/>
      <c r="AA103" s="2081"/>
      <c r="AB103" s="2081"/>
      <c r="AC103" s="2081"/>
      <c r="AD103" s="2081"/>
      <c r="AE103" s="2081"/>
      <c r="AF103" s="2081"/>
      <c r="AG103" s="2081"/>
      <c r="AH103" s="2081"/>
      <c r="AI103" s="2081"/>
      <c r="AJ103" s="2081"/>
      <c r="AK103" s="2081"/>
      <c r="AL103" s="2081"/>
      <c r="AM103" s="2081"/>
      <c r="AN103" s="2081"/>
    </row>
    <row r="104" spans="1:40">
      <c r="A104" s="2072"/>
      <c r="B104" s="2073" t="s">
        <v>159</v>
      </c>
      <c r="C104" s="2074"/>
      <c r="D104" s="2075" t="s">
        <v>33</v>
      </c>
      <c r="E104" s="2076">
        <v>44</v>
      </c>
      <c r="F104" s="2076">
        <v>42</v>
      </c>
      <c r="G104" s="2076">
        <v>95.454545454545453</v>
      </c>
      <c r="H104" s="2076">
        <v>0</v>
      </c>
      <c r="I104" s="2076">
        <v>1</v>
      </c>
      <c r="J104" s="2076">
        <v>2</v>
      </c>
      <c r="K104" s="2076">
        <v>2</v>
      </c>
      <c r="L104" s="2076">
        <v>0</v>
      </c>
      <c r="M104" s="2076">
        <v>1</v>
      </c>
      <c r="N104" s="2076">
        <v>1</v>
      </c>
      <c r="O104" s="2076">
        <v>1</v>
      </c>
      <c r="P104" s="2076">
        <v>1</v>
      </c>
      <c r="Q104" s="2076">
        <v>3</v>
      </c>
      <c r="R104" s="2076">
        <v>1</v>
      </c>
      <c r="S104" s="2076">
        <v>1</v>
      </c>
      <c r="T104" s="2076">
        <v>1</v>
      </c>
      <c r="U104" s="2076">
        <v>1</v>
      </c>
      <c r="V104" s="2076">
        <v>1</v>
      </c>
      <c r="W104" s="2076">
        <v>1</v>
      </c>
      <c r="X104" s="2076">
        <v>2</v>
      </c>
      <c r="Y104" s="2076">
        <v>1</v>
      </c>
      <c r="Z104" s="2076">
        <v>1</v>
      </c>
      <c r="AA104" s="2076">
        <v>1</v>
      </c>
      <c r="AB104" s="2076">
        <v>1</v>
      </c>
      <c r="AC104" s="2076">
        <v>2</v>
      </c>
      <c r="AD104" s="2076">
        <v>1</v>
      </c>
      <c r="AE104" s="2076">
        <v>2</v>
      </c>
      <c r="AF104" s="2076">
        <v>1</v>
      </c>
      <c r="AG104" s="2076">
        <v>0</v>
      </c>
      <c r="AH104" s="2076">
        <v>1</v>
      </c>
      <c r="AI104" s="2076">
        <v>3</v>
      </c>
      <c r="AJ104" s="2076">
        <v>1</v>
      </c>
      <c r="AK104" s="2076">
        <v>2</v>
      </c>
      <c r="AL104" s="2076">
        <v>1</v>
      </c>
      <c r="AM104" s="2076">
        <v>3</v>
      </c>
      <c r="AN104" s="2076">
        <v>1</v>
      </c>
    </row>
    <row r="105" spans="1:40">
      <c r="A105" s="2054"/>
      <c r="B105" s="2055"/>
      <c r="C105" s="2056" t="s">
        <v>288</v>
      </c>
      <c r="D105" s="2065" t="s">
        <v>33</v>
      </c>
      <c r="E105" s="2060">
        <v>43</v>
      </c>
      <c r="F105" s="2060">
        <v>41</v>
      </c>
      <c r="G105" s="2060">
        <v>95.348837209302332</v>
      </c>
      <c r="H105" s="2060">
        <v>0</v>
      </c>
      <c r="I105" s="2060">
        <v>1</v>
      </c>
      <c r="J105" s="2060">
        <v>2</v>
      </c>
      <c r="K105" s="2060">
        <v>2</v>
      </c>
      <c r="L105" s="2060">
        <v>0</v>
      </c>
      <c r="M105" s="2060">
        <v>1</v>
      </c>
      <c r="N105" s="2060">
        <v>1</v>
      </c>
      <c r="O105" s="2060">
        <v>1</v>
      </c>
      <c r="P105" s="2060">
        <v>1</v>
      </c>
      <c r="Q105" s="2060">
        <v>2</v>
      </c>
      <c r="R105" s="2060">
        <v>1</v>
      </c>
      <c r="S105" s="2060">
        <v>1</v>
      </c>
      <c r="T105" s="2060">
        <v>1</v>
      </c>
      <c r="U105" s="2060">
        <v>1</v>
      </c>
      <c r="V105" s="2060">
        <v>1</v>
      </c>
      <c r="W105" s="2060">
        <v>1</v>
      </c>
      <c r="X105" s="2060">
        <v>2</v>
      </c>
      <c r="Y105" s="2060">
        <v>1</v>
      </c>
      <c r="Z105" s="2060">
        <v>1</v>
      </c>
      <c r="AA105" s="2060">
        <v>1</v>
      </c>
      <c r="AB105" s="2060">
        <v>1</v>
      </c>
      <c r="AC105" s="2060">
        <v>2</v>
      </c>
      <c r="AD105" s="2060">
        <v>1</v>
      </c>
      <c r="AE105" s="2060">
        <v>2</v>
      </c>
      <c r="AF105" s="2060">
        <v>1</v>
      </c>
      <c r="AG105" s="2060">
        <v>0</v>
      </c>
      <c r="AH105" s="2060">
        <v>1</v>
      </c>
      <c r="AI105" s="2060">
        <v>3</v>
      </c>
      <c r="AJ105" s="2060">
        <v>1</v>
      </c>
      <c r="AK105" s="2060">
        <v>2</v>
      </c>
      <c r="AL105" s="2060">
        <v>1</v>
      </c>
      <c r="AM105" s="2060">
        <v>3</v>
      </c>
      <c r="AN105" s="2060">
        <v>1</v>
      </c>
    </row>
    <row r="106" spans="1:40">
      <c r="A106" s="2054"/>
      <c r="B106" s="2055"/>
      <c r="C106" s="2056" t="s">
        <v>289</v>
      </c>
      <c r="D106" s="2065" t="s">
        <v>33</v>
      </c>
      <c r="E106" s="2060">
        <v>1</v>
      </c>
      <c r="F106" s="2060">
        <v>1</v>
      </c>
      <c r="G106" s="2060">
        <v>100</v>
      </c>
      <c r="H106" s="2060">
        <v>0</v>
      </c>
      <c r="I106" s="2060">
        <v>0</v>
      </c>
      <c r="J106" s="2060">
        <v>0</v>
      </c>
      <c r="K106" s="2060">
        <v>0</v>
      </c>
      <c r="L106" s="2060">
        <v>0</v>
      </c>
      <c r="M106" s="2060">
        <v>0</v>
      </c>
      <c r="N106" s="2060">
        <v>0</v>
      </c>
      <c r="O106" s="2060">
        <v>0</v>
      </c>
      <c r="P106" s="2060">
        <v>0</v>
      </c>
      <c r="Q106" s="2060">
        <v>1</v>
      </c>
      <c r="R106" s="2060">
        <v>0</v>
      </c>
      <c r="S106" s="2060">
        <v>0</v>
      </c>
      <c r="T106" s="2060">
        <v>0</v>
      </c>
      <c r="U106" s="2060">
        <v>0</v>
      </c>
      <c r="V106" s="2060">
        <v>0</v>
      </c>
      <c r="W106" s="2060">
        <v>0</v>
      </c>
      <c r="X106" s="2060">
        <v>0</v>
      </c>
      <c r="Y106" s="2060">
        <v>0</v>
      </c>
      <c r="Z106" s="2060">
        <v>0</v>
      </c>
      <c r="AA106" s="2060">
        <v>0</v>
      </c>
      <c r="AB106" s="2060">
        <v>0</v>
      </c>
      <c r="AC106" s="2060">
        <v>0</v>
      </c>
      <c r="AD106" s="2060">
        <v>0</v>
      </c>
      <c r="AE106" s="2060">
        <v>0</v>
      </c>
      <c r="AF106" s="2060">
        <v>0</v>
      </c>
      <c r="AG106" s="2060">
        <v>0</v>
      </c>
      <c r="AH106" s="2060">
        <v>0</v>
      </c>
      <c r="AI106" s="2060">
        <v>0</v>
      </c>
      <c r="AJ106" s="2060">
        <v>0</v>
      </c>
      <c r="AK106" s="2060">
        <v>0</v>
      </c>
      <c r="AL106" s="2060">
        <v>0</v>
      </c>
      <c r="AM106" s="2060">
        <v>0</v>
      </c>
      <c r="AN106" s="2060">
        <v>0</v>
      </c>
    </row>
    <row r="107" spans="1:40">
      <c r="A107" s="2054"/>
      <c r="B107" s="2055"/>
      <c r="C107" s="2056" t="s">
        <v>115</v>
      </c>
      <c r="D107" s="2065" t="s">
        <v>114</v>
      </c>
      <c r="E107" s="2060">
        <v>0</v>
      </c>
      <c r="F107" s="2060">
        <v>4</v>
      </c>
      <c r="G107" s="2060" t="e">
        <v>#DIV/0!</v>
      </c>
      <c r="H107" s="2060">
        <v>4</v>
      </c>
      <c r="I107" s="2060">
        <v>0</v>
      </c>
      <c r="J107" s="2060">
        <v>0</v>
      </c>
      <c r="K107" s="2060">
        <v>0</v>
      </c>
      <c r="L107" s="2060">
        <v>0</v>
      </c>
      <c r="M107" s="2060">
        <v>0</v>
      </c>
      <c r="N107" s="2060">
        <v>0</v>
      </c>
      <c r="O107" s="2060">
        <v>0</v>
      </c>
      <c r="P107" s="2060">
        <v>0</v>
      </c>
      <c r="Q107" s="2060">
        <v>0</v>
      </c>
      <c r="R107" s="2060">
        <v>0</v>
      </c>
      <c r="S107" s="2060">
        <v>0</v>
      </c>
      <c r="T107" s="2060">
        <v>0</v>
      </c>
      <c r="U107" s="2060">
        <v>0</v>
      </c>
      <c r="V107" s="2060">
        <v>0</v>
      </c>
      <c r="W107" s="2060">
        <v>0</v>
      </c>
      <c r="X107" s="2060">
        <v>0</v>
      </c>
      <c r="Y107" s="2060">
        <v>0</v>
      </c>
      <c r="Z107" s="2060">
        <v>0</v>
      </c>
      <c r="AA107" s="2060">
        <v>0</v>
      </c>
      <c r="AB107" s="2060">
        <v>0</v>
      </c>
      <c r="AC107" s="2060">
        <v>0</v>
      </c>
      <c r="AD107" s="2060">
        <v>0</v>
      </c>
      <c r="AE107" s="2060">
        <v>0</v>
      </c>
      <c r="AF107" s="2060">
        <v>0</v>
      </c>
      <c r="AG107" s="2060">
        <v>0</v>
      </c>
      <c r="AH107" s="2060">
        <v>0</v>
      </c>
      <c r="AI107" s="2060">
        <v>0</v>
      </c>
      <c r="AJ107" s="2060">
        <v>0</v>
      </c>
      <c r="AK107" s="2060">
        <v>0</v>
      </c>
      <c r="AL107" s="2060">
        <v>0</v>
      </c>
      <c r="AM107" s="2060">
        <v>0</v>
      </c>
      <c r="AN107" s="2060">
        <v>0</v>
      </c>
    </row>
    <row r="108" spans="1:40">
      <c r="A108" s="2077" t="s">
        <v>160</v>
      </c>
      <c r="B108" s="2078"/>
      <c r="C108" s="2079"/>
      <c r="D108" s="2080" t="s">
        <v>32</v>
      </c>
      <c r="E108" s="2081"/>
      <c r="F108" s="2081"/>
      <c r="G108" s="2081"/>
      <c r="H108" s="2081"/>
      <c r="I108" s="2081"/>
      <c r="J108" s="2081"/>
      <c r="K108" s="2081"/>
      <c r="L108" s="2081"/>
      <c r="M108" s="2081"/>
      <c r="N108" s="2081"/>
      <c r="O108" s="2081"/>
      <c r="P108" s="2081"/>
      <c r="Q108" s="2081"/>
      <c r="R108" s="2081"/>
      <c r="S108" s="2081"/>
      <c r="T108" s="2081"/>
      <c r="U108" s="2081"/>
      <c r="V108" s="2081"/>
      <c r="W108" s="2081"/>
      <c r="X108" s="2081"/>
      <c r="Y108" s="2081"/>
      <c r="Z108" s="2081"/>
      <c r="AA108" s="2081"/>
      <c r="AB108" s="2081"/>
      <c r="AC108" s="2081"/>
      <c r="AD108" s="2081"/>
      <c r="AE108" s="2081"/>
      <c r="AF108" s="2081"/>
      <c r="AG108" s="2081"/>
      <c r="AH108" s="2081"/>
      <c r="AI108" s="2081"/>
      <c r="AJ108" s="2081"/>
      <c r="AK108" s="2081"/>
      <c r="AL108" s="2081"/>
      <c r="AM108" s="2081"/>
      <c r="AN108" s="2081"/>
    </row>
    <row r="109" spans="1:40">
      <c r="A109" s="2072"/>
      <c r="B109" s="2073" t="s">
        <v>161</v>
      </c>
      <c r="C109" s="2074"/>
      <c r="D109" s="2075"/>
      <c r="E109" s="2076">
        <v>0</v>
      </c>
      <c r="F109" s="2076"/>
      <c r="G109" s="2076"/>
      <c r="H109" s="2076">
        <v>0</v>
      </c>
      <c r="I109" s="2076">
        <v>0</v>
      </c>
      <c r="J109" s="2076">
        <v>0</v>
      </c>
      <c r="K109" s="2076">
        <v>0</v>
      </c>
      <c r="L109" s="2076">
        <v>0</v>
      </c>
      <c r="M109" s="2076">
        <v>0</v>
      </c>
      <c r="N109" s="2076">
        <v>0</v>
      </c>
      <c r="O109" s="2076">
        <v>0</v>
      </c>
      <c r="P109" s="2076">
        <v>0</v>
      </c>
      <c r="Q109" s="2076">
        <v>0</v>
      </c>
      <c r="R109" s="2076">
        <v>0</v>
      </c>
      <c r="S109" s="2076">
        <v>0</v>
      </c>
      <c r="T109" s="2076">
        <v>0</v>
      </c>
      <c r="U109" s="2076">
        <v>0</v>
      </c>
      <c r="V109" s="2076">
        <v>0</v>
      </c>
      <c r="W109" s="2076">
        <v>0</v>
      </c>
      <c r="X109" s="2076">
        <v>0</v>
      </c>
      <c r="Y109" s="2076">
        <v>0</v>
      </c>
      <c r="Z109" s="2076">
        <v>0</v>
      </c>
      <c r="AA109" s="2076">
        <v>0</v>
      </c>
      <c r="AB109" s="2076">
        <v>0</v>
      </c>
      <c r="AC109" s="2076">
        <v>0</v>
      </c>
      <c r="AD109" s="2076">
        <v>0</v>
      </c>
      <c r="AE109" s="2076">
        <v>0</v>
      </c>
      <c r="AF109" s="2076">
        <v>0</v>
      </c>
      <c r="AG109" s="2076">
        <v>0</v>
      </c>
      <c r="AH109" s="2076">
        <v>0</v>
      </c>
      <c r="AI109" s="2076">
        <v>0</v>
      </c>
      <c r="AJ109" s="2076">
        <v>0</v>
      </c>
      <c r="AK109" s="2076">
        <v>0</v>
      </c>
      <c r="AL109" s="2076">
        <v>0</v>
      </c>
      <c r="AM109" s="2076">
        <v>0</v>
      </c>
      <c r="AN109" s="2076">
        <v>0</v>
      </c>
    </row>
    <row r="110" spans="1:40">
      <c r="A110" s="2054"/>
      <c r="B110" s="2055"/>
      <c r="C110" s="2056" t="s">
        <v>109</v>
      </c>
      <c r="D110" s="2065" t="s">
        <v>9</v>
      </c>
      <c r="E110" s="2060">
        <v>600</v>
      </c>
      <c r="F110" s="2060">
        <v>713</v>
      </c>
      <c r="G110" s="2060">
        <v>118.83333333333333</v>
      </c>
      <c r="H110" s="2060">
        <v>120</v>
      </c>
      <c r="I110" s="2060">
        <v>0</v>
      </c>
      <c r="J110" s="2060">
        <v>0</v>
      </c>
      <c r="K110" s="2060">
        <v>160</v>
      </c>
      <c r="L110" s="2060">
        <v>0</v>
      </c>
      <c r="M110" s="2060">
        <v>0</v>
      </c>
      <c r="N110" s="2060">
        <v>0</v>
      </c>
      <c r="O110" s="2060">
        <v>209</v>
      </c>
      <c r="P110" s="2060">
        <v>0</v>
      </c>
      <c r="Q110" s="2060">
        <v>0</v>
      </c>
      <c r="R110" s="2060">
        <v>10</v>
      </c>
      <c r="S110" s="2060">
        <v>0</v>
      </c>
      <c r="T110" s="2060">
        <v>0</v>
      </c>
      <c r="U110" s="2060">
        <v>0</v>
      </c>
      <c r="V110" s="2060">
        <v>0</v>
      </c>
      <c r="W110" s="2060">
        <v>0</v>
      </c>
      <c r="X110" s="2060">
        <v>50</v>
      </c>
      <c r="Y110" s="2060">
        <v>0</v>
      </c>
      <c r="Z110" s="2060">
        <v>0</v>
      </c>
      <c r="AA110" s="2060">
        <v>0</v>
      </c>
      <c r="AB110" s="2060">
        <v>0</v>
      </c>
      <c r="AC110" s="2060">
        <v>0</v>
      </c>
      <c r="AD110" s="2060">
        <v>164</v>
      </c>
      <c r="AE110" s="2060">
        <v>0</v>
      </c>
      <c r="AF110" s="2060">
        <v>0</v>
      </c>
      <c r="AG110" s="2060">
        <v>0</v>
      </c>
      <c r="AH110" s="2060">
        <v>0</v>
      </c>
      <c r="AI110" s="2060">
        <v>0</v>
      </c>
      <c r="AJ110" s="2060">
        <v>0</v>
      </c>
      <c r="AK110" s="2060">
        <v>0</v>
      </c>
      <c r="AL110" s="2060">
        <v>0</v>
      </c>
      <c r="AM110" s="2060">
        <v>0</v>
      </c>
      <c r="AN110" s="2060">
        <v>0</v>
      </c>
    </row>
    <row r="111" spans="1:40">
      <c r="A111" s="2054"/>
      <c r="B111" s="2055"/>
      <c r="C111" s="2056" t="s">
        <v>110</v>
      </c>
      <c r="D111" s="2065" t="s">
        <v>32</v>
      </c>
      <c r="E111" s="2060">
        <v>4300</v>
      </c>
      <c r="F111" s="2060">
        <v>5084</v>
      </c>
      <c r="G111" s="2060">
        <v>118.23255813953489</v>
      </c>
      <c r="H111" s="2060">
        <v>1134</v>
      </c>
      <c r="I111" s="2060">
        <v>0</v>
      </c>
      <c r="J111" s="2060">
        <v>0</v>
      </c>
      <c r="K111" s="2060">
        <v>1216</v>
      </c>
      <c r="L111" s="2060">
        <v>0</v>
      </c>
      <c r="M111" s="2060">
        <v>0</v>
      </c>
      <c r="N111" s="2060">
        <v>0</v>
      </c>
      <c r="O111" s="2060">
        <v>1378</v>
      </c>
      <c r="P111" s="2060">
        <v>0</v>
      </c>
      <c r="Q111" s="2060">
        <v>0</v>
      </c>
      <c r="R111" s="2060">
        <v>20</v>
      </c>
      <c r="S111" s="2060">
        <v>0</v>
      </c>
      <c r="T111" s="2060">
        <v>0</v>
      </c>
      <c r="U111" s="2060">
        <v>0</v>
      </c>
      <c r="V111" s="2060">
        <v>0</v>
      </c>
      <c r="W111" s="2060">
        <v>0</v>
      </c>
      <c r="X111" s="2060">
        <v>300</v>
      </c>
      <c r="Y111" s="2060">
        <v>0</v>
      </c>
      <c r="Z111" s="2060">
        <v>0</v>
      </c>
      <c r="AA111" s="2060">
        <v>0</v>
      </c>
      <c r="AB111" s="2060">
        <v>0</v>
      </c>
      <c r="AC111" s="2060">
        <v>0</v>
      </c>
      <c r="AD111" s="2060">
        <v>1036</v>
      </c>
      <c r="AE111" s="2060">
        <v>0</v>
      </c>
      <c r="AF111" s="2060">
        <v>0</v>
      </c>
      <c r="AG111" s="2060">
        <v>0</v>
      </c>
      <c r="AH111" s="2060">
        <v>0</v>
      </c>
      <c r="AI111" s="2060">
        <v>0</v>
      </c>
      <c r="AJ111" s="2060">
        <v>0</v>
      </c>
      <c r="AK111" s="2060">
        <v>0</v>
      </c>
      <c r="AL111" s="2060">
        <v>0</v>
      </c>
      <c r="AM111" s="2060">
        <v>0</v>
      </c>
      <c r="AN111" s="2060">
        <v>0</v>
      </c>
    </row>
    <row r="112" spans="1:40">
      <c r="A112" s="2054"/>
      <c r="B112" s="2055"/>
      <c r="C112" s="2056" t="s">
        <v>115</v>
      </c>
      <c r="D112" s="2065" t="s">
        <v>114</v>
      </c>
      <c r="E112" s="2060">
        <v>0</v>
      </c>
      <c r="F112" s="2060">
        <v>9</v>
      </c>
      <c r="G112" s="2060" t="e">
        <v>#DIV/0!</v>
      </c>
      <c r="H112" s="2060">
        <v>4</v>
      </c>
      <c r="I112" s="2060">
        <v>0</v>
      </c>
      <c r="J112" s="2060">
        <v>0</v>
      </c>
      <c r="K112" s="2060">
        <v>0</v>
      </c>
      <c r="L112" s="2060">
        <v>0</v>
      </c>
      <c r="M112" s="2060">
        <v>0</v>
      </c>
      <c r="N112" s="2060">
        <v>0</v>
      </c>
      <c r="O112" s="2060">
        <v>0</v>
      </c>
      <c r="P112" s="2060">
        <v>0</v>
      </c>
      <c r="Q112" s="2060">
        <v>0</v>
      </c>
      <c r="R112" s="2060">
        <v>5</v>
      </c>
      <c r="S112" s="2060">
        <v>0</v>
      </c>
      <c r="T112" s="2060">
        <v>0</v>
      </c>
      <c r="U112" s="2060">
        <v>0</v>
      </c>
      <c r="V112" s="2060">
        <v>0</v>
      </c>
      <c r="W112" s="2060">
        <v>0</v>
      </c>
      <c r="X112" s="2060">
        <v>0</v>
      </c>
      <c r="Y112" s="2060">
        <v>0</v>
      </c>
      <c r="Z112" s="2060">
        <v>0</v>
      </c>
      <c r="AA112" s="2060">
        <v>0</v>
      </c>
      <c r="AB112" s="2060">
        <v>0</v>
      </c>
      <c r="AC112" s="2060">
        <v>0</v>
      </c>
      <c r="AD112" s="2060">
        <v>0</v>
      </c>
      <c r="AE112" s="2060">
        <v>0</v>
      </c>
      <c r="AF112" s="2060">
        <v>0</v>
      </c>
      <c r="AG112" s="2060">
        <v>0</v>
      </c>
      <c r="AH112" s="2060">
        <v>0</v>
      </c>
      <c r="AI112" s="2060">
        <v>0</v>
      </c>
      <c r="AJ112" s="2060">
        <v>0</v>
      </c>
      <c r="AK112" s="2060">
        <v>0</v>
      </c>
      <c r="AL112" s="2060">
        <v>0</v>
      </c>
      <c r="AM112" s="2060">
        <v>0</v>
      </c>
      <c r="AN112" s="2060">
        <v>0</v>
      </c>
    </row>
    <row r="113" spans="1:40">
      <c r="A113" s="2077" t="s">
        <v>162</v>
      </c>
      <c r="B113" s="2078"/>
      <c r="C113" s="2079"/>
      <c r="D113" s="2080"/>
      <c r="E113" s="2081"/>
      <c r="F113" s="2081"/>
      <c r="G113" s="2081"/>
      <c r="H113" s="2081"/>
      <c r="I113" s="2081"/>
      <c r="J113" s="2081"/>
      <c r="K113" s="2081"/>
      <c r="L113" s="2081"/>
      <c r="M113" s="2081"/>
      <c r="N113" s="2081"/>
      <c r="O113" s="2081"/>
      <c r="P113" s="2081"/>
      <c r="Q113" s="2081"/>
      <c r="R113" s="2081"/>
      <c r="S113" s="2081"/>
      <c r="T113" s="2081"/>
      <c r="U113" s="2081"/>
      <c r="V113" s="2081"/>
      <c r="W113" s="2081"/>
      <c r="X113" s="2081"/>
      <c r="Y113" s="2081"/>
      <c r="Z113" s="2081"/>
      <c r="AA113" s="2081"/>
      <c r="AB113" s="2081"/>
      <c r="AC113" s="2081"/>
      <c r="AD113" s="2081"/>
      <c r="AE113" s="2081"/>
      <c r="AF113" s="2081"/>
      <c r="AG113" s="2081"/>
      <c r="AH113" s="2081"/>
      <c r="AI113" s="2081"/>
      <c r="AJ113" s="2081"/>
      <c r="AK113" s="2081"/>
      <c r="AL113" s="2081"/>
      <c r="AM113" s="2081"/>
      <c r="AN113" s="2081"/>
    </row>
    <row r="114" spans="1:40">
      <c r="A114" s="2072"/>
      <c r="B114" s="2073" t="s">
        <v>221</v>
      </c>
      <c r="C114" s="2074"/>
      <c r="D114" s="2075" t="s">
        <v>47</v>
      </c>
      <c r="E114" s="2076">
        <v>50000</v>
      </c>
      <c r="F114" s="2076">
        <v>50000</v>
      </c>
      <c r="G114" s="2076">
        <v>100</v>
      </c>
      <c r="H114" s="2076">
        <v>0</v>
      </c>
      <c r="I114" s="2076">
        <v>0</v>
      </c>
      <c r="J114" s="2076">
        <v>0</v>
      </c>
      <c r="K114" s="2076">
        <v>50000</v>
      </c>
      <c r="L114" s="2076">
        <v>0</v>
      </c>
      <c r="M114" s="2076">
        <v>0</v>
      </c>
      <c r="N114" s="2076">
        <v>0</v>
      </c>
      <c r="O114" s="2076">
        <v>0</v>
      </c>
      <c r="P114" s="2076">
        <v>0</v>
      </c>
      <c r="Q114" s="2076">
        <v>0</v>
      </c>
      <c r="R114" s="2076">
        <v>0</v>
      </c>
      <c r="S114" s="2076">
        <v>0</v>
      </c>
      <c r="T114" s="2076">
        <v>0</v>
      </c>
      <c r="U114" s="2076">
        <v>0</v>
      </c>
      <c r="V114" s="2076">
        <v>0</v>
      </c>
      <c r="W114" s="2076">
        <v>0</v>
      </c>
      <c r="X114" s="2076">
        <v>0</v>
      </c>
      <c r="Y114" s="2076">
        <v>0</v>
      </c>
      <c r="Z114" s="2076">
        <v>0</v>
      </c>
      <c r="AA114" s="2076">
        <v>0</v>
      </c>
      <c r="AB114" s="2076">
        <v>0</v>
      </c>
      <c r="AC114" s="2076">
        <v>0</v>
      </c>
      <c r="AD114" s="2076">
        <v>0</v>
      </c>
      <c r="AE114" s="2076">
        <v>0</v>
      </c>
      <c r="AF114" s="2076">
        <v>0</v>
      </c>
      <c r="AG114" s="2076">
        <v>0</v>
      </c>
      <c r="AH114" s="2076">
        <v>0</v>
      </c>
      <c r="AI114" s="2076">
        <v>0</v>
      </c>
      <c r="AJ114" s="2076">
        <v>0</v>
      </c>
      <c r="AK114" s="2076">
        <v>0</v>
      </c>
      <c r="AL114" s="2076">
        <v>0</v>
      </c>
      <c r="AM114" s="2076">
        <v>0</v>
      </c>
      <c r="AN114" s="2076">
        <v>0</v>
      </c>
    </row>
    <row r="115" spans="1:40">
      <c r="A115" s="2072"/>
      <c r="B115" s="2073" t="s">
        <v>163</v>
      </c>
      <c r="C115" s="2074"/>
      <c r="D115" s="2075" t="s">
        <v>31</v>
      </c>
      <c r="E115" s="2076">
        <v>1</v>
      </c>
      <c r="F115" s="2076">
        <v>1</v>
      </c>
      <c r="G115" s="2076">
        <v>100</v>
      </c>
      <c r="H115" s="2076">
        <v>0</v>
      </c>
      <c r="I115" s="2076">
        <v>0</v>
      </c>
      <c r="J115" s="2076">
        <v>0</v>
      </c>
      <c r="K115" s="2076">
        <v>1</v>
      </c>
      <c r="L115" s="2076">
        <v>0</v>
      </c>
      <c r="M115" s="2076">
        <v>0</v>
      </c>
      <c r="N115" s="2076">
        <v>0</v>
      </c>
      <c r="O115" s="2076">
        <v>0</v>
      </c>
      <c r="P115" s="2076">
        <v>0</v>
      </c>
      <c r="Q115" s="2076">
        <v>0</v>
      </c>
      <c r="R115" s="2076">
        <v>0</v>
      </c>
      <c r="S115" s="2076">
        <v>0</v>
      </c>
      <c r="T115" s="2076">
        <v>0</v>
      </c>
      <c r="U115" s="2076">
        <v>0</v>
      </c>
      <c r="V115" s="2076">
        <v>0</v>
      </c>
      <c r="W115" s="2076">
        <v>0</v>
      </c>
      <c r="X115" s="2076">
        <v>0</v>
      </c>
      <c r="Y115" s="2076">
        <v>0</v>
      </c>
      <c r="Z115" s="2076">
        <v>0</v>
      </c>
      <c r="AA115" s="2076">
        <v>0</v>
      </c>
      <c r="AB115" s="2076">
        <v>0</v>
      </c>
      <c r="AC115" s="2076">
        <v>0</v>
      </c>
      <c r="AD115" s="2076">
        <v>0</v>
      </c>
      <c r="AE115" s="2076">
        <v>0</v>
      </c>
      <c r="AF115" s="2076">
        <v>0</v>
      </c>
      <c r="AG115" s="2076">
        <v>0</v>
      </c>
      <c r="AH115" s="2076">
        <v>0</v>
      </c>
      <c r="AI115" s="2076">
        <v>0</v>
      </c>
      <c r="AJ115" s="2076">
        <v>0</v>
      </c>
      <c r="AK115" s="2076">
        <v>0</v>
      </c>
      <c r="AL115" s="2076">
        <v>0</v>
      </c>
      <c r="AM115" s="2076">
        <v>0</v>
      </c>
      <c r="AN115" s="2076">
        <v>0</v>
      </c>
    </row>
    <row r="116" spans="1:40">
      <c r="A116" s="2072"/>
      <c r="B116" s="2073" t="s">
        <v>164</v>
      </c>
      <c r="C116" s="2074"/>
      <c r="D116" s="2075" t="s">
        <v>9</v>
      </c>
      <c r="E116" s="2076">
        <v>300</v>
      </c>
      <c r="F116" s="2076">
        <v>119</v>
      </c>
      <c r="G116" s="2076">
        <v>39.666666666666664</v>
      </c>
      <c r="H116" s="2076">
        <v>0</v>
      </c>
      <c r="I116" s="2076">
        <v>0</v>
      </c>
      <c r="J116" s="2076">
        <v>0</v>
      </c>
      <c r="K116" s="2076">
        <v>119</v>
      </c>
      <c r="L116" s="2076">
        <v>0</v>
      </c>
      <c r="M116" s="2076">
        <v>0</v>
      </c>
      <c r="N116" s="2076">
        <v>0</v>
      </c>
      <c r="O116" s="2076">
        <v>0</v>
      </c>
      <c r="P116" s="2076">
        <v>0</v>
      </c>
      <c r="Q116" s="2076">
        <v>0</v>
      </c>
      <c r="R116" s="2076">
        <v>0</v>
      </c>
      <c r="S116" s="2076">
        <v>0</v>
      </c>
      <c r="T116" s="2076">
        <v>0</v>
      </c>
      <c r="U116" s="2076">
        <v>0</v>
      </c>
      <c r="V116" s="2076">
        <v>0</v>
      </c>
      <c r="W116" s="2076">
        <v>0</v>
      </c>
      <c r="X116" s="2076">
        <v>0</v>
      </c>
      <c r="Y116" s="2076">
        <v>0</v>
      </c>
      <c r="Z116" s="2076">
        <v>0</v>
      </c>
      <c r="AA116" s="2076">
        <v>0</v>
      </c>
      <c r="AB116" s="2076">
        <v>0</v>
      </c>
      <c r="AC116" s="2076">
        <v>0</v>
      </c>
      <c r="AD116" s="2076">
        <v>0</v>
      </c>
      <c r="AE116" s="2076">
        <v>0</v>
      </c>
      <c r="AF116" s="2076">
        <v>0</v>
      </c>
      <c r="AG116" s="2076">
        <v>0</v>
      </c>
      <c r="AH116" s="2076">
        <v>0</v>
      </c>
      <c r="AI116" s="2076">
        <v>0</v>
      </c>
      <c r="AJ116" s="2076">
        <v>0</v>
      </c>
      <c r="AK116" s="2076">
        <v>0</v>
      </c>
      <c r="AL116" s="2076">
        <v>0</v>
      </c>
      <c r="AM116" s="2076">
        <v>0</v>
      </c>
      <c r="AN116" s="2076">
        <v>0</v>
      </c>
    </row>
    <row r="117" spans="1:40">
      <c r="A117" s="2072"/>
      <c r="B117" s="2073" t="s">
        <v>165</v>
      </c>
      <c r="C117" s="2074"/>
      <c r="D117" s="2075" t="s">
        <v>9</v>
      </c>
      <c r="E117" s="2076">
        <v>300</v>
      </c>
      <c r="F117" s="2076">
        <v>340</v>
      </c>
      <c r="G117" s="2076">
        <v>113.33333333333333</v>
      </c>
      <c r="H117" s="2076">
        <v>0</v>
      </c>
      <c r="I117" s="2076">
        <v>0</v>
      </c>
      <c r="J117" s="2076">
        <v>0</v>
      </c>
      <c r="K117" s="2076">
        <v>340</v>
      </c>
      <c r="L117" s="2076">
        <v>0</v>
      </c>
      <c r="M117" s="2076">
        <v>0</v>
      </c>
      <c r="N117" s="2076">
        <v>0</v>
      </c>
      <c r="O117" s="2076">
        <v>0</v>
      </c>
      <c r="P117" s="2076">
        <v>0</v>
      </c>
      <c r="Q117" s="2076">
        <v>0</v>
      </c>
      <c r="R117" s="2076">
        <v>0</v>
      </c>
      <c r="S117" s="2076">
        <v>0</v>
      </c>
      <c r="T117" s="2076">
        <v>0</v>
      </c>
      <c r="U117" s="2076">
        <v>0</v>
      </c>
      <c r="V117" s="2076">
        <v>0</v>
      </c>
      <c r="W117" s="2076">
        <v>0</v>
      </c>
      <c r="X117" s="2076">
        <v>0</v>
      </c>
      <c r="Y117" s="2076">
        <v>0</v>
      </c>
      <c r="Z117" s="2076">
        <v>0</v>
      </c>
      <c r="AA117" s="2076">
        <v>0</v>
      </c>
      <c r="AB117" s="2076">
        <v>0</v>
      </c>
      <c r="AC117" s="2076">
        <v>0</v>
      </c>
      <c r="AD117" s="2076">
        <v>0</v>
      </c>
      <c r="AE117" s="2076">
        <v>0</v>
      </c>
      <c r="AF117" s="2076">
        <v>0</v>
      </c>
      <c r="AG117" s="2076">
        <v>0</v>
      </c>
      <c r="AH117" s="2076">
        <v>0</v>
      </c>
      <c r="AI117" s="2076">
        <v>0</v>
      </c>
      <c r="AJ117" s="2076">
        <v>0</v>
      </c>
      <c r="AK117" s="2076">
        <v>0</v>
      </c>
      <c r="AL117" s="2076">
        <v>0</v>
      </c>
      <c r="AM117" s="2076">
        <v>0</v>
      </c>
      <c r="AN117" s="2076">
        <v>0</v>
      </c>
    </row>
    <row r="118" spans="1:40">
      <c r="A118" s="2054"/>
      <c r="B118" s="2055"/>
      <c r="C118" s="2056" t="s">
        <v>115</v>
      </c>
      <c r="D118" s="2065" t="s">
        <v>114</v>
      </c>
      <c r="E118" s="2060">
        <v>0</v>
      </c>
      <c r="F118" s="2060">
        <v>4</v>
      </c>
      <c r="G118" s="2060" t="e">
        <v>#DIV/0!</v>
      </c>
      <c r="H118" s="2060">
        <v>4</v>
      </c>
      <c r="I118" s="2060">
        <v>0</v>
      </c>
      <c r="J118" s="2060">
        <v>0</v>
      </c>
      <c r="K118" s="2060">
        <v>0</v>
      </c>
      <c r="L118" s="2060">
        <v>0</v>
      </c>
      <c r="M118" s="2060">
        <v>0</v>
      </c>
      <c r="N118" s="2060">
        <v>0</v>
      </c>
      <c r="O118" s="2060">
        <v>0</v>
      </c>
      <c r="P118" s="2060">
        <v>0</v>
      </c>
      <c r="Q118" s="2060">
        <v>0</v>
      </c>
      <c r="R118" s="2060">
        <v>0</v>
      </c>
      <c r="S118" s="2060">
        <v>0</v>
      </c>
      <c r="T118" s="2060">
        <v>0</v>
      </c>
      <c r="U118" s="2060">
        <v>0</v>
      </c>
      <c r="V118" s="2060">
        <v>0</v>
      </c>
      <c r="W118" s="2060">
        <v>0</v>
      </c>
      <c r="X118" s="2060">
        <v>0</v>
      </c>
      <c r="Y118" s="2060">
        <v>0</v>
      </c>
      <c r="Z118" s="2060">
        <v>0</v>
      </c>
      <c r="AA118" s="2060">
        <v>0</v>
      </c>
      <c r="AB118" s="2060">
        <v>0</v>
      </c>
      <c r="AC118" s="2060">
        <v>0</v>
      </c>
      <c r="AD118" s="2060">
        <v>0</v>
      </c>
      <c r="AE118" s="2060">
        <v>0</v>
      </c>
      <c r="AF118" s="2060">
        <v>0</v>
      </c>
      <c r="AG118" s="2060">
        <v>0</v>
      </c>
      <c r="AH118" s="2060">
        <v>0</v>
      </c>
      <c r="AI118" s="2060">
        <v>0</v>
      </c>
      <c r="AJ118" s="2060">
        <v>0</v>
      </c>
      <c r="AK118" s="2060">
        <v>0</v>
      </c>
      <c r="AL118" s="2060">
        <v>0</v>
      </c>
      <c r="AM118" s="2060">
        <v>0</v>
      </c>
      <c r="AN118" s="2060">
        <v>0</v>
      </c>
    </row>
    <row r="119" spans="1:40">
      <c r="A119" s="2087" t="s">
        <v>222</v>
      </c>
      <c r="B119" s="2088"/>
      <c r="C119" s="2089"/>
      <c r="D119" s="2090"/>
      <c r="E119" s="2091"/>
      <c r="F119" s="2091"/>
      <c r="G119" s="2091"/>
      <c r="H119" s="2091"/>
      <c r="I119" s="2091"/>
      <c r="J119" s="2091"/>
      <c r="K119" s="2091"/>
      <c r="L119" s="2091"/>
      <c r="M119" s="2091"/>
      <c r="N119" s="2091"/>
      <c r="O119" s="2091"/>
      <c r="P119" s="2091"/>
      <c r="Q119" s="2091"/>
      <c r="R119" s="2091"/>
      <c r="S119" s="2091"/>
      <c r="T119" s="2091"/>
      <c r="U119" s="2091"/>
      <c r="V119" s="2091"/>
      <c r="W119" s="2091"/>
      <c r="X119" s="2091"/>
      <c r="Y119" s="2091"/>
      <c r="Z119" s="2091"/>
      <c r="AA119" s="2091"/>
      <c r="AB119" s="2091"/>
      <c r="AC119" s="2091"/>
      <c r="AD119" s="2091"/>
      <c r="AE119" s="2091"/>
      <c r="AF119" s="2091"/>
      <c r="AG119" s="2091"/>
      <c r="AH119" s="2091"/>
      <c r="AI119" s="2091"/>
      <c r="AJ119" s="2091"/>
      <c r="AK119" s="2091"/>
      <c r="AL119" s="2091"/>
      <c r="AM119" s="2091"/>
      <c r="AN119" s="2091"/>
    </row>
    <row r="120" spans="1:40">
      <c r="A120" s="2072"/>
      <c r="B120" s="2073" t="s">
        <v>223</v>
      </c>
      <c r="C120" s="2074"/>
      <c r="D120" s="2075" t="s">
        <v>31</v>
      </c>
      <c r="E120" s="2076">
        <v>10</v>
      </c>
      <c r="F120" s="2076">
        <v>10</v>
      </c>
      <c r="G120" s="2076">
        <v>100</v>
      </c>
      <c r="H120" s="2076">
        <v>0</v>
      </c>
      <c r="I120" s="2076">
        <v>0</v>
      </c>
      <c r="J120" s="2076">
        <v>0</v>
      </c>
      <c r="K120" s="2076">
        <v>0</v>
      </c>
      <c r="L120" s="2076">
        <v>0</v>
      </c>
      <c r="M120" s="2076">
        <v>0</v>
      </c>
      <c r="N120" s="2076">
        <v>0</v>
      </c>
      <c r="O120" s="2076">
        <v>0</v>
      </c>
      <c r="P120" s="2076">
        <v>0</v>
      </c>
      <c r="Q120" s="2076">
        <v>0</v>
      </c>
      <c r="R120" s="2076">
        <v>0</v>
      </c>
      <c r="S120" s="2076">
        <v>0</v>
      </c>
      <c r="T120" s="2076">
        <v>0</v>
      </c>
      <c r="U120" s="2076">
        <v>0</v>
      </c>
      <c r="V120" s="2076">
        <v>0</v>
      </c>
      <c r="W120" s="2076">
        <v>0</v>
      </c>
      <c r="X120" s="2076">
        <v>0</v>
      </c>
      <c r="Y120" s="2076">
        <v>0</v>
      </c>
      <c r="Z120" s="2076">
        <v>0</v>
      </c>
      <c r="AA120" s="2076">
        <v>0</v>
      </c>
      <c r="AB120" s="2076">
        <v>0</v>
      </c>
      <c r="AC120" s="2076">
        <v>0</v>
      </c>
      <c r="AD120" s="2076">
        <v>0</v>
      </c>
      <c r="AE120" s="2076">
        <v>0</v>
      </c>
      <c r="AF120" s="2076">
        <v>0</v>
      </c>
      <c r="AG120" s="2076">
        <v>0</v>
      </c>
      <c r="AH120" s="2076">
        <v>0</v>
      </c>
      <c r="AI120" s="2076">
        <v>0</v>
      </c>
      <c r="AJ120" s="2076">
        <v>0</v>
      </c>
      <c r="AK120" s="2076">
        <v>0</v>
      </c>
      <c r="AL120" s="2076">
        <v>0</v>
      </c>
      <c r="AM120" s="2076">
        <v>5</v>
      </c>
      <c r="AN120" s="2076">
        <v>5</v>
      </c>
    </row>
    <row r="121" spans="1:40">
      <c r="A121" s="2072"/>
      <c r="B121" s="2073" t="s">
        <v>224</v>
      </c>
      <c r="C121" s="2074"/>
      <c r="D121" s="2075" t="s">
        <v>88</v>
      </c>
      <c r="E121" s="2076">
        <v>20</v>
      </c>
      <c r="F121" s="2076">
        <v>20</v>
      </c>
      <c r="G121" s="2076">
        <v>100</v>
      </c>
      <c r="H121" s="2076">
        <v>0</v>
      </c>
      <c r="I121" s="2076">
        <v>0</v>
      </c>
      <c r="J121" s="2076">
        <v>0</v>
      </c>
      <c r="K121" s="2076">
        <v>0</v>
      </c>
      <c r="L121" s="2076">
        <v>0</v>
      </c>
      <c r="M121" s="2076">
        <v>0</v>
      </c>
      <c r="N121" s="2076">
        <v>0</v>
      </c>
      <c r="O121" s="2076">
        <v>0</v>
      </c>
      <c r="P121" s="2076">
        <v>0</v>
      </c>
      <c r="Q121" s="2076">
        <v>0</v>
      </c>
      <c r="R121" s="2076">
        <v>0</v>
      </c>
      <c r="S121" s="2076">
        <v>0</v>
      </c>
      <c r="T121" s="2076">
        <v>0</v>
      </c>
      <c r="U121" s="2076">
        <v>0</v>
      </c>
      <c r="V121" s="2076">
        <v>0</v>
      </c>
      <c r="W121" s="2076">
        <v>0</v>
      </c>
      <c r="X121" s="2076">
        <v>0</v>
      </c>
      <c r="Y121" s="2076">
        <v>0</v>
      </c>
      <c r="Z121" s="2076">
        <v>0</v>
      </c>
      <c r="AA121" s="2076">
        <v>0</v>
      </c>
      <c r="AB121" s="2076">
        <v>0</v>
      </c>
      <c r="AC121" s="2076">
        <v>0</v>
      </c>
      <c r="AD121" s="2076">
        <v>0</v>
      </c>
      <c r="AE121" s="2076">
        <v>0</v>
      </c>
      <c r="AF121" s="2076">
        <v>0</v>
      </c>
      <c r="AG121" s="2076">
        <v>0</v>
      </c>
      <c r="AH121" s="2076">
        <v>0</v>
      </c>
      <c r="AI121" s="2076">
        <v>0</v>
      </c>
      <c r="AJ121" s="2076">
        <v>0</v>
      </c>
      <c r="AK121" s="2076">
        <v>0</v>
      </c>
      <c r="AL121" s="2076">
        <v>0</v>
      </c>
      <c r="AM121" s="2076">
        <v>10</v>
      </c>
      <c r="AN121" s="2076">
        <v>10</v>
      </c>
    </row>
    <row r="122" spans="1:40">
      <c r="A122" s="2054"/>
      <c r="B122" s="2055"/>
      <c r="C122" s="2056" t="s">
        <v>115</v>
      </c>
      <c r="D122" s="2065" t="s">
        <v>114</v>
      </c>
      <c r="E122" s="2060">
        <v>0</v>
      </c>
      <c r="F122" s="2060">
        <v>3</v>
      </c>
      <c r="G122" s="2060" t="e">
        <v>#DIV/0!</v>
      </c>
      <c r="H122" s="2060">
        <v>3</v>
      </c>
      <c r="I122" s="2060">
        <v>0</v>
      </c>
      <c r="J122" s="2060">
        <v>0</v>
      </c>
      <c r="K122" s="2060">
        <v>0</v>
      </c>
      <c r="L122" s="2060">
        <v>0</v>
      </c>
      <c r="M122" s="2060">
        <v>0</v>
      </c>
      <c r="N122" s="2060">
        <v>0</v>
      </c>
      <c r="O122" s="2060">
        <v>0</v>
      </c>
      <c r="P122" s="2060">
        <v>0</v>
      </c>
      <c r="Q122" s="2060">
        <v>0</v>
      </c>
      <c r="R122" s="2060">
        <v>0</v>
      </c>
      <c r="S122" s="2060">
        <v>0</v>
      </c>
      <c r="T122" s="2060">
        <v>0</v>
      </c>
      <c r="U122" s="2060">
        <v>0</v>
      </c>
      <c r="V122" s="2060">
        <v>0</v>
      </c>
      <c r="W122" s="2060">
        <v>0</v>
      </c>
      <c r="X122" s="2060">
        <v>0</v>
      </c>
      <c r="Y122" s="2060">
        <v>0</v>
      </c>
      <c r="Z122" s="2060">
        <v>0</v>
      </c>
      <c r="AA122" s="2060">
        <v>0</v>
      </c>
      <c r="AB122" s="2060">
        <v>0</v>
      </c>
      <c r="AC122" s="2060">
        <v>0</v>
      </c>
      <c r="AD122" s="2060">
        <v>0</v>
      </c>
      <c r="AE122" s="2060">
        <v>0</v>
      </c>
      <c r="AF122" s="2060">
        <v>0</v>
      </c>
      <c r="AG122" s="2060">
        <v>0</v>
      </c>
      <c r="AH122" s="2060">
        <v>0</v>
      </c>
      <c r="AI122" s="2060">
        <v>0</v>
      </c>
      <c r="AJ122" s="2060">
        <v>0</v>
      </c>
      <c r="AK122" s="2060">
        <v>0</v>
      </c>
      <c r="AL122" s="2060">
        <v>0</v>
      </c>
      <c r="AM122" s="2060">
        <v>0</v>
      </c>
      <c r="AN122" s="2060">
        <v>0</v>
      </c>
    </row>
    <row r="123" spans="1:40">
      <c r="A123" s="2087" t="s">
        <v>225</v>
      </c>
      <c r="B123" s="2088"/>
      <c r="C123" s="2089"/>
      <c r="D123" s="2090"/>
      <c r="E123" s="2091"/>
      <c r="F123" s="2091"/>
      <c r="G123" s="2091"/>
      <c r="H123" s="2091"/>
      <c r="I123" s="2091"/>
      <c r="J123" s="2091"/>
      <c r="K123" s="2091"/>
      <c r="L123" s="2091"/>
      <c r="M123" s="2091"/>
      <c r="N123" s="2091"/>
      <c r="O123" s="2091"/>
      <c r="P123" s="2091"/>
      <c r="Q123" s="2091"/>
      <c r="R123" s="2091"/>
      <c r="S123" s="2091"/>
      <c r="T123" s="2091"/>
      <c r="U123" s="2091"/>
      <c r="V123" s="2091"/>
      <c r="W123" s="2091"/>
      <c r="X123" s="2091"/>
      <c r="Y123" s="2091"/>
      <c r="Z123" s="2091"/>
      <c r="AA123" s="2091"/>
      <c r="AB123" s="2091"/>
      <c r="AC123" s="2091"/>
      <c r="AD123" s="2091"/>
      <c r="AE123" s="2091"/>
      <c r="AF123" s="2091"/>
      <c r="AG123" s="2091"/>
      <c r="AH123" s="2091"/>
      <c r="AI123" s="2091"/>
      <c r="AJ123" s="2091"/>
      <c r="AK123" s="2091"/>
      <c r="AL123" s="2091"/>
      <c r="AM123" s="2091"/>
      <c r="AN123" s="2091"/>
    </row>
    <row r="124" spans="1:40">
      <c r="A124" s="2072"/>
      <c r="B124" s="2073" t="s">
        <v>226</v>
      </c>
      <c r="C124" s="2074"/>
      <c r="D124" s="2075" t="s">
        <v>47</v>
      </c>
      <c r="E124" s="2076">
        <v>250000</v>
      </c>
      <c r="F124" s="2076">
        <v>264176</v>
      </c>
      <c r="G124" s="2076">
        <v>105.6704</v>
      </c>
      <c r="H124" s="2076">
        <v>0</v>
      </c>
      <c r="I124" s="2076">
        <v>0</v>
      </c>
      <c r="J124" s="2076">
        <v>0</v>
      </c>
      <c r="K124" s="2076">
        <v>5000</v>
      </c>
      <c r="L124" s="2076">
        <v>49500</v>
      </c>
      <c r="M124" s="2076">
        <v>5250</v>
      </c>
      <c r="N124" s="2076">
        <v>1020</v>
      </c>
      <c r="O124" s="2076">
        <v>0</v>
      </c>
      <c r="P124" s="2076">
        <v>37879</v>
      </c>
      <c r="Q124" s="2076">
        <v>65500</v>
      </c>
      <c r="R124" s="2076">
        <v>0</v>
      </c>
      <c r="S124" s="2076">
        <v>65000</v>
      </c>
      <c r="T124" s="2076">
        <v>1100</v>
      </c>
      <c r="U124" s="2076">
        <v>2050</v>
      </c>
      <c r="V124" s="2076">
        <v>0</v>
      </c>
      <c r="W124" s="2076">
        <v>3820</v>
      </c>
      <c r="X124" s="2076">
        <v>5500</v>
      </c>
      <c r="Y124" s="2076">
        <v>2557</v>
      </c>
      <c r="Z124" s="2076">
        <v>0</v>
      </c>
      <c r="AA124" s="2076">
        <v>0</v>
      </c>
      <c r="AB124" s="2076">
        <v>20000</v>
      </c>
      <c r="AC124" s="2076">
        <v>0</v>
      </c>
      <c r="AD124" s="2076">
        <v>0</v>
      </c>
      <c r="AE124" s="2076">
        <v>0</v>
      </c>
      <c r="AF124" s="2076">
        <v>0</v>
      </c>
      <c r="AG124" s="2076">
        <v>0</v>
      </c>
      <c r="AH124" s="2076">
        <v>0</v>
      </c>
      <c r="AI124" s="2076">
        <v>0</v>
      </c>
      <c r="AJ124" s="2076">
        <v>0</v>
      </c>
      <c r="AK124" s="2076">
        <v>0</v>
      </c>
      <c r="AL124" s="2076">
        <v>0</v>
      </c>
      <c r="AM124" s="2076">
        <v>0</v>
      </c>
      <c r="AN124" s="2076">
        <v>0</v>
      </c>
    </row>
    <row r="125" spans="1:40">
      <c r="A125" s="2054"/>
      <c r="B125" s="2055"/>
      <c r="C125" s="2056" t="s">
        <v>134</v>
      </c>
      <c r="D125" s="2065" t="s">
        <v>47</v>
      </c>
      <c r="E125" s="2060">
        <v>25000</v>
      </c>
      <c r="F125" s="2060">
        <v>19949</v>
      </c>
      <c r="G125" s="2060">
        <v>79.796000000000006</v>
      </c>
      <c r="H125" s="2060">
        <v>0</v>
      </c>
      <c r="I125" s="2060">
        <v>0</v>
      </c>
      <c r="J125" s="2060">
        <v>0</v>
      </c>
      <c r="K125" s="2060">
        <v>5000</v>
      </c>
      <c r="L125" s="2060">
        <v>0</v>
      </c>
      <c r="M125" s="2060">
        <v>4250</v>
      </c>
      <c r="N125" s="2060">
        <v>0</v>
      </c>
      <c r="O125" s="2060">
        <v>0</v>
      </c>
      <c r="P125" s="2060">
        <v>1879</v>
      </c>
      <c r="Q125" s="2060">
        <v>5000</v>
      </c>
      <c r="R125" s="2060">
        <v>0</v>
      </c>
      <c r="S125" s="2060">
        <v>0</v>
      </c>
      <c r="T125" s="2060">
        <v>0</v>
      </c>
      <c r="U125" s="2060">
        <v>0</v>
      </c>
      <c r="V125" s="2060">
        <v>0</v>
      </c>
      <c r="W125" s="2060">
        <v>3820</v>
      </c>
      <c r="X125" s="2060">
        <v>0</v>
      </c>
      <c r="Y125" s="2060">
        <v>0</v>
      </c>
      <c r="Z125" s="2060">
        <v>0</v>
      </c>
      <c r="AA125" s="2060">
        <v>0</v>
      </c>
      <c r="AB125" s="2060">
        <v>0</v>
      </c>
      <c r="AC125" s="2060">
        <v>0</v>
      </c>
      <c r="AD125" s="2060">
        <v>0</v>
      </c>
      <c r="AE125" s="2060">
        <v>0</v>
      </c>
      <c r="AF125" s="2060">
        <v>0</v>
      </c>
      <c r="AG125" s="2060">
        <v>0</v>
      </c>
      <c r="AH125" s="2060">
        <v>0</v>
      </c>
      <c r="AI125" s="2060">
        <v>0</v>
      </c>
      <c r="AJ125" s="2060">
        <v>0</v>
      </c>
      <c r="AK125" s="2060">
        <v>0</v>
      </c>
      <c r="AL125" s="2060">
        <v>0</v>
      </c>
      <c r="AM125" s="2060">
        <v>0</v>
      </c>
      <c r="AN125" s="2060">
        <v>0</v>
      </c>
    </row>
    <row r="126" spans="1:40">
      <c r="A126" s="2054"/>
      <c r="B126" s="2055"/>
      <c r="C126" s="2056" t="s">
        <v>10</v>
      </c>
      <c r="D126" s="2065" t="s">
        <v>47</v>
      </c>
      <c r="E126" s="2060">
        <v>25000</v>
      </c>
      <c r="F126" s="2060">
        <v>19949</v>
      </c>
      <c r="G126" s="2060">
        <v>79.796000000000006</v>
      </c>
      <c r="H126" s="2060">
        <v>0</v>
      </c>
      <c r="I126" s="2060">
        <v>0</v>
      </c>
      <c r="J126" s="2060">
        <v>0</v>
      </c>
      <c r="K126" s="2060">
        <v>5000</v>
      </c>
      <c r="L126" s="2060">
        <v>0</v>
      </c>
      <c r="M126" s="2060">
        <v>4250</v>
      </c>
      <c r="N126" s="2060">
        <v>0</v>
      </c>
      <c r="O126" s="2060">
        <v>0</v>
      </c>
      <c r="P126" s="2060">
        <v>1879</v>
      </c>
      <c r="Q126" s="2060">
        <v>5000</v>
      </c>
      <c r="R126" s="2060">
        <v>0</v>
      </c>
      <c r="S126" s="2060">
        <v>0</v>
      </c>
      <c r="T126" s="2060">
        <v>0</v>
      </c>
      <c r="U126" s="2060">
        <v>0</v>
      </c>
      <c r="V126" s="2060">
        <v>0</v>
      </c>
      <c r="W126" s="2060">
        <v>3820</v>
      </c>
      <c r="X126" s="2060">
        <v>0</v>
      </c>
      <c r="Y126" s="2060">
        <v>0</v>
      </c>
      <c r="Z126" s="2060">
        <v>0</v>
      </c>
      <c r="AA126" s="2060">
        <v>0</v>
      </c>
      <c r="AB126" s="2060">
        <v>0</v>
      </c>
      <c r="AC126" s="2060">
        <v>0</v>
      </c>
      <c r="AD126" s="2060">
        <v>0</v>
      </c>
      <c r="AE126" s="2060">
        <v>0</v>
      </c>
      <c r="AF126" s="2060">
        <v>0</v>
      </c>
      <c r="AG126" s="2060">
        <v>0</v>
      </c>
      <c r="AH126" s="2060">
        <v>0</v>
      </c>
      <c r="AI126" s="2060">
        <v>0</v>
      </c>
      <c r="AJ126" s="2060">
        <v>0</v>
      </c>
      <c r="AK126" s="2060">
        <v>0</v>
      </c>
      <c r="AL126" s="2060">
        <v>0</v>
      </c>
      <c r="AM126" s="2060">
        <v>0</v>
      </c>
      <c r="AN126" s="2060">
        <v>0</v>
      </c>
    </row>
    <row r="127" spans="1:40">
      <c r="A127" s="2054"/>
      <c r="B127" s="2055"/>
      <c r="C127" s="2056" t="s">
        <v>212</v>
      </c>
      <c r="D127" s="2065" t="s">
        <v>47</v>
      </c>
      <c r="E127" s="2060">
        <v>225000</v>
      </c>
      <c r="F127" s="2060">
        <v>244227</v>
      </c>
      <c r="G127" s="2060">
        <v>108.54533333333333</v>
      </c>
      <c r="H127" s="2060">
        <v>0</v>
      </c>
      <c r="I127" s="2060">
        <v>0</v>
      </c>
      <c r="J127" s="2060">
        <v>0</v>
      </c>
      <c r="K127" s="2060">
        <v>0</v>
      </c>
      <c r="L127" s="2060">
        <v>49500</v>
      </c>
      <c r="M127" s="2060">
        <v>1000</v>
      </c>
      <c r="N127" s="2060">
        <v>1020</v>
      </c>
      <c r="O127" s="2060">
        <v>0</v>
      </c>
      <c r="P127" s="2060">
        <v>36000</v>
      </c>
      <c r="Q127" s="2060">
        <v>60500</v>
      </c>
      <c r="R127" s="2060">
        <v>0</v>
      </c>
      <c r="S127" s="2060">
        <v>65000</v>
      </c>
      <c r="T127" s="2060">
        <v>1100</v>
      </c>
      <c r="U127" s="2060">
        <v>2050</v>
      </c>
      <c r="V127" s="2060">
        <v>0</v>
      </c>
      <c r="W127" s="2060">
        <v>0</v>
      </c>
      <c r="X127" s="2060">
        <v>5500</v>
      </c>
      <c r="Y127" s="2060">
        <v>2557</v>
      </c>
      <c r="Z127" s="2060">
        <v>0</v>
      </c>
      <c r="AA127" s="2060">
        <v>0</v>
      </c>
      <c r="AB127" s="2060">
        <v>20000</v>
      </c>
      <c r="AC127" s="2060">
        <v>0</v>
      </c>
      <c r="AD127" s="2060">
        <v>0</v>
      </c>
      <c r="AE127" s="2060">
        <v>0</v>
      </c>
      <c r="AF127" s="2060">
        <v>0</v>
      </c>
      <c r="AG127" s="2060">
        <v>0</v>
      </c>
      <c r="AH127" s="2060">
        <v>0</v>
      </c>
      <c r="AI127" s="2060">
        <v>0</v>
      </c>
      <c r="AJ127" s="2060">
        <v>0</v>
      </c>
      <c r="AK127" s="2060">
        <v>0</v>
      </c>
      <c r="AL127" s="2060">
        <v>0</v>
      </c>
      <c r="AM127" s="2060">
        <v>0</v>
      </c>
      <c r="AN127" s="2060">
        <v>0</v>
      </c>
    </row>
    <row r="128" spans="1:40">
      <c r="A128" s="2054"/>
      <c r="B128" s="2055"/>
      <c r="C128" s="2056" t="s">
        <v>10</v>
      </c>
      <c r="D128" s="2065" t="s">
        <v>47</v>
      </c>
      <c r="E128" s="2060">
        <v>0</v>
      </c>
      <c r="F128" s="2060">
        <v>59557</v>
      </c>
      <c r="G128" s="2060" t="e">
        <v>#DIV/0!</v>
      </c>
      <c r="H128" s="2060">
        <v>0</v>
      </c>
      <c r="I128" s="2060">
        <v>0</v>
      </c>
      <c r="J128" s="2060">
        <v>0</v>
      </c>
      <c r="K128" s="2060">
        <v>0</v>
      </c>
      <c r="L128" s="2060">
        <v>0</v>
      </c>
      <c r="M128" s="2060">
        <v>1000</v>
      </c>
      <c r="N128" s="2060">
        <v>0</v>
      </c>
      <c r="O128" s="2060">
        <v>0</v>
      </c>
      <c r="P128" s="2060">
        <v>0</v>
      </c>
      <c r="Q128" s="2060">
        <v>50500</v>
      </c>
      <c r="R128" s="2060">
        <v>0</v>
      </c>
      <c r="S128" s="2060">
        <v>0</v>
      </c>
      <c r="T128" s="2060">
        <v>0</v>
      </c>
      <c r="U128" s="2060">
        <v>0</v>
      </c>
      <c r="V128" s="2060">
        <v>0</v>
      </c>
      <c r="W128" s="2060">
        <v>0</v>
      </c>
      <c r="X128" s="2060">
        <v>5500</v>
      </c>
      <c r="Y128" s="2060">
        <v>2557</v>
      </c>
      <c r="Z128" s="2060">
        <v>0</v>
      </c>
      <c r="AA128" s="2060">
        <v>0</v>
      </c>
      <c r="AB128" s="2060">
        <v>0</v>
      </c>
      <c r="AC128" s="2060">
        <v>0</v>
      </c>
      <c r="AD128" s="2060">
        <v>0</v>
      </c>
      <c r="AE128" s="2060">
        <v>0</v>
      </c>
      <c r="AF128" s="2060">
        <v>0</v>
      </c>
      <c r="AG128" s="2060">
        <v>0</v>
      </c>
      <c r="AH128" s="2060">
        <v>0</v>
      </c>
      <c r="AI128" s="2060">
        <v>0</v>
      </c>
      <c r="AJ128" s="2060">
        <v>0</v>
      </c>
      <c r="AK128" s="2060">
        <v>0</v>
      </c>
      <c r="AL128" s="2060">
        <v>0</v>
      </c>
      <c r="AM128" s="2060">
        <v>0</v>
      </c>
      <c r="AN128" s="2060">
        <v>0</v>
      </c>
    </row>
    <row r="129" spans="1:40">
      <c r="A129" s="2054"/>
      <c r="B129" s="2055"/>
      <c r="C129" s="2056" t="s">
        <v>11</v>
      </c>
      <c r="D129" s="2065" t="s">
        <v>47</v>
      </c>
      <c r="E129" s="2060">
        <v>0</v>
      </c>
      <c r="F129" s="2060">
        <v>31370</v>
      </c>
      <c r="G129" s="2060" t="e">
        <v>#DIV/0!</v>
      </c>
      <c r="H129" s="2060">
        <v>0</v>
      </c>
      <c r="I129" s="2060">
        <v>0</v>
      </c>
      <c r="J129" s="2060">
        <v>0</v>
      </c>
      <c r="K129" s="2060">
        <v>0</v>
      </c>
      <c r="L129" s="2060">
        <v>28300</v>
      </c>
      <c r="M129" s="2060">
        <v>0</v>
      </c>
      <c r="N129" s="2060">
        <v>1020</v>
      </c>
      <c r="O129" s="2060">
        <v>0</v>
      </c>
      <c r="P129" s="2060">
        <v>0</v>
      </c>
      <c r="Q129" s="2060">
        <v>0</v>
      </c>
      <c r="R129" s="2060">
        <v>0</v>
      </c>
      <c r="S129" s="2060">
        <v>0</v>
      </c>
      <c r="T129" s="2060">
        <v>0</v>
      </c>
      <c r="U129" s="2060">
        <v>2050</v>
      </c>
      <c r="V129" s="2060">
        <v>0</v>
      </c>
      <c r="W129" s="2060">
        <v>0</v>
      </c>
      <c r="X129" s="2060">
        <v>0</v>
      </c>
      <c r="Y129" s="2060">
        <v>0</v>
      </c>
      <c r="Z129" s="2060">
        <v>0</v>
      </c>
      <c r="AA129" s="2060">
        <v>0</v>
      </c>
      <c r="AB129" s="2060">
        <v>0</v>
      </c>
      <c r="AC129" s="2060">
        <v>0</v>
      </c>
      <c r="AD129" s="2060">
        <v>0</v>
      </c>
      <c r="AE129" s="2060">
        <v>0</v>
      </c>
      <c r="AF129" s="2060">
        <v>0</v>
      </c>
      <c r="AG129" s="2060">
        <v>0</v>
      </c>
      <c r="AH129" s="2060">
        <v>0</v>
      </c>
      <c r="AI129" s="2060">
        <v>0</v>
      </c>
      <c r="AJ129" s="2060">
        <v>0</v>
      </c>
      <c r="AK129" s="2060">
        <v>0</v>
      </c>
      <c r="AL129" s="2060">
        <v>0</v>
      </c>
      <c r="AM129" s="2060">
        <v>0</v>
      </c>
      <c r="AN129" s="2060">
        <v>0</v>
      </c>
    </row>
    <row r="130" spans="1:40">
      <c r="A130" s="2054"/>
      <c r="B130" s="2055"/>
      <c r="C130" s="2056" t="s">
        <v>213</v>
      </c>
      <c r="D130" s="2065" t="s">
        <v>47</v>
      </c>
      <c r="E130" s="2060">
        <v>0</v>
      </c>
      <c r="F130" s="2060">
        <v>20000</v>
      </c>
      <c r="G130" s="2060" t="e">
        <v>#DIV/0!</v>
      </c>
      <c r="H130" s="2060">
        <v>0</v>
      </c>
      <c r="I130" s="2060">
        <v>0</v>
      </c>
      <c r="J130" s="2060">
        <v>0</v>
      </c>
      <c r="K130" s="2060">
        <v>0</v>
      </c>
      <c r="L130" s="2060">
        <v>20000</v>
      </c>
      <c r="M130" s="2060">
        <v>0</v>
      </c>
      <c r="N130" s="2060">
        <v>0</v>
      </c>
      <c r="O130" s="2060">
        <v>0</v>
      </c>
      <c r="P130" s="2060">
        <v>0</v>
      </c>
      <c r="Q130" s="2060">
        <v>0</v>
      </c>
      <c r="R130" s="2060">
        <v>0</v>
      </c>
      <c r="S130" s="2060">
        <v>0</v>
      </c>
      <c r="T130" s="2060">
        <v>0</v>
      </c>
      <c r="U130" s="2060">
        <v>0</v>
      </c>
      <c r="V130" s="2060">
        <v>0</v>
      </c>
      <c r="W130" s="2060">
        <v>0</v>
      </c>
      <c r="X130" s="2060">
        <v>0</v>
      </c>
      <c r="Y130" s="2060">
        <v>0</v>
      </c>
      <c r="Z130" s="2060">
        <v>0</v>
      </c>
      <c r="AA130" s="2060">
        <v>0</v>
      </c>
      <c r="AB130" s="2060">
        <v>0</v>
      </c>
      <c r="AC130" s="2060">
        <v>0</v>
      </c>
      <c r="AD130" s="2060">
        <v>0</v>
      </c>
      <c r="AE130" s="2060">
        <v>0</v>
      </c>
      <c r="AF130" s="2060">
        <v>0</v>
      </c>
      <c r="AG130" s="2060">
        <v>0</v>
      </c>
      <c r="AH130" s="2060">
        <v>0</v>
      </c>
      <c r="AI130" s="2060">
        <v>0</v>
      </c>
      <c r="AJ130" s="2060">
        <v>0</v>
      </c>
      <c r="AK130" s="2060">
        <v>0</v>
      </c>
      <c r="AL130" s="2060">
        <v>0</v>
      </c>
      <c r="AM130" s="2060">
        <v>0</v>
      </c>
      <c r="AN130" s="2060">
        <v>0</v>
      </c>
    </row>
    <row r="131" spans="1:40">
      <c r="A131" s="2054"/>
      <c r="B131" s="2055"/>
      <c r="C131" s="2056" t="s">
        <v>107</v>
      </c>
      <c r="D131" s="2065" t="s">
        <v>47</v>
      </c>
      <c r="E131" s="2060">
        <v>0</v>
      </c>
      <c r="F131" s="2060">
        <v>25000</v>
      </c>
      <c r="G131" s="2060" t="e">
        <v>#DIV/0!</v>
      </c>
      <c r="H131" s="2060">
        <v>0</v>
      </c>
      <c r="I131" s="2060">
        <v>0</v>
      </c>
      <c r="J131" s="2060">
        <v>0</v>
      </c>
      <c r="K131" s="2060">
        <v>0</v>
      </c>
      <c r="L131" s="2060">
        <v>0</v>
      </c>
      <c r="M131" s="2060">
        <v>0</v>
      </c>
      <c r="N131" s="2060">
        <v>0</v>
      </c>
      <c r="O131" s="2060">
        <v>0</v>
      </c>
      <c r="P131" s="2060">
        <v>25000</v>
      </c>
      <c r="Q131" s="2060">
        <v>0</v>
      </c>
      <c r="R131" s="2060">
        <v>0</v>
      </c>
      <c r="S131" s="2060">
        <v>0</v>
      </c>
      <c r="T131" s="2060">
        <v>0</v>
      </c>
      <c r="U131" s="2060">
        <v>0</v>
      </c>
      <c r="V131" s="2060">
        <v>0</v>
      </c>
      <c r="W131" s="2060">
        <v>0</v>
      </c>
      <c r="X131" s="2060">
        <v>0</v>
      </c>
      <c r="Y131" s="2060">
        <v>0</v>
      </c>
      <c r="Z131" s="2060">
        <v>0</v>
      </c>
      <c r="AA131" s="2060">
        <v>0</v>
      </c>
      <c r="AB131" s="2060">
        <v>0</v>
      </c>
      <c r="AC131" s="2060">
        <v>0</v>
      </c>
      <c r="AD131" s="2060">
        <v>0</v>
      </c>
      <c r="AE131" s="2060">
        <v>0</v>
      </c>
      <c r="AF131" s="2060">
        <v>0</v>
      </c>
      <c r="AG131" s="2060">
        <v>0</v>
      </c>
      <c r="AH131" s="2060">
        <v>0</v>
      </c>
      <c r="AI131" s="2060">
        <v>0</v>
      </c>
      <c r="AJ131" s="2060">
        <v>0</v>
      </c>
      <c r="AK131" s="2060">
        <v>0</v>
      </c>
      <c r="AL131" s="2060">
        <v>0</v>
      </c>
      <c r="AM131" s="2060">
        <v>0</v>
      </c>
      <c r="AN131" s="2060">
        <v>0</v>
      </c>
    </row>
    <row r="132" spans="1:40">
      <c r="A132" s="2054"/>
      <c r="B132" s="2055"/>
      <c r="C132" s="2056" t="s">
        <v>13</v>
      </c>
      <c r="D132" s="2065" t="s">
        <v>47</v>
      </c>
      <c r="E132" s="2060">
        <v>0</v>
      </c>
      <c r="F132" s="2060">
        <v>1200</v>
      </c>
      <c r="G132" s="2060" t="e">
        <v>#DIV/0!</v>
      </c>
      <c r="H132" s="2060">
        <v>0</v>
      </c>
      <c r="I132" s="2060">
        <v>0</v>
      </c>
      <c r="J132" s="2060">
        <v>0</v>
      </c>
      <c r="K132" s="2060">
        <v>0</v>
      </c>
      <c r="L132" s="2060">
        <v>1200</v>
      </c>
      <c r="M132" s="2060">
        <v>0</v>
      </c>
      <c r="N132" s="2060">
        <v>0</v>
      </c>
      <c r="O132" s="2060">
        <v>0</v>
      </c>
      <c r="P132" s="2060">
        <v>0</v>
      </c>
      <c r="Q132" s="2060">
        <v>0</v>
      </c>
      <c r="R132" s="2060">
        <v>0</v>
      </c>
      <c r="S132" s="2060">
        <v>0</v>
      </c>
      <c r="T132" s="2060">
        <v>0</v>
      </c>
      <c r="U132" s="2060">
        <v>0</v>
      </c>
      <c r="V132" s="2060">
        <v>0</v>
      </c>
      <c r="W132" s="2060">
        <v>0</v>
      </c>
      <c r="X132" s="2060">
        <v>0</v>
      </c>
      <c r="Y132" s="2060">
        <v>0</v>
      </c>
      <c r="Z132" s="2060">
        <v>0</v>
      </c>
      <c r="AA132" s="2060">
        <v>0</v>
      </c>
      <c r="AB132" s="2060">
        <v>0</v>
      </c>
      <c r="AC132" s="2060">
        <v>0</v>
      </c>
      <c r="AD132" s="2060">
        <v>0</v>
      </c>
      <c r="AE132" s="2060">
        <v>0</v>
      </c>
      <c r="AF132" s="2060">
        <v>0</v>
      </c>
      <c r="AG132" s="2060">
        <v>0</v>
      </c>
      <c r="AH132" s="2060">
        <v>0</v>
      </c>
      <c r="AI132" s="2060">
        <v>0</v>
      </c>
      <c r="AJ132" s="2060">
        <v>0</v>
      </c>
      <c r="AK132" s="2060">
        <v>0</v>
      </c>
      <c r="AL132" s="2060">
        <v>0</v>
      </c>
      <c r="AM132" s="2060">
        <v>0</v>
      </c>
      <c r="AN132" s="2060">
        <v>0</v>
      </c>
    </row>
    <row r="133" spans="1:40">
      <c r="A133" s="2054"/>
      <c r="B133" s="2055"/>
      <c r="C133" s="2056" t="s">
        <v>15</v>
      </c>
      <c r="D133" s="2065" t="s">
        <v>47</v>
      </c>
      <c r="E133" s="2060">
        <v>0</v>
      </c>
      <c r="F133" s="2060">
        <v>21000</v>
      </c>
      <c r="G133" s="2060" t="e">
        <v>#DIV/0!</v>
      </c>
      <c r="H133" s="2060">
        <v>0</v>
      </c>
      <c r="I133" s="2060">
        <v>0</v>
      </c>
      <c r="J133" s="2060">
        <v>0</v>
      </c>
      <c r="K133" s="2060">
        <v>0</v>
      </c>
      <c r="L133" s="2060">
        <v>0</v>
      </c>
      <c r="M133" s="2060">
        <v>0</v>
      </c>
      <c r="N133" s="2060">
        <v>0</v>
      </c>
      <c r="O133" s="2060">
        <v>0</v>
      </c>
      <c r="P133" s="2060">
        <v>11000</v>
      </c>
      <c r="Q133" s="2060">
        <v>10000</v>
      </c>
      <c r="R133" s="2060">
        <v>0</v>
      </c>
      <c r="S133" s="2060">
        <v>0</v>
      </c>
      <c r="T133" s="2060">
        <v>0</v>
      </c>
      <c r="U133" s="2060">
        <v>0</v>
      </c>
      <c r="V133" s="2060">
        <v>0</v>
      </c>
      <c r="W133" s="2060">
        <v>0</v>
      </c>
      <c r="X133" s="2060">
        <v>0</v>
      </c>
      <c r="Y133" s="2060">
        <v>0</v>
      </c>
      <c r="Z133" s="2060">
        <v>0</v>
      </c>
      <c r="AA133" s="2060">
        <v>0</v>
      </c>
      <c r="AB133" s="2060">
        <v>0</v>
      </c>
      <c r="AC133" s="2060">
        <v>0</v>
      </c>
      <c r="AD133" s="2060">
        <v>0</v>
      </c>
      <c r="AE133" s="2060">
        <v>0</v>
      </c>
      <c r="AF133" s="2060">
        <v>0</v>
      </c>
      <c r="AG133" s="2060">
        <v>0</v>
      </c>
      <c r="AH133" s="2060">
        <v>0</v>
      </c>
      <c r="AI133" s="2060">
        <v>0</v>
      </c>
      <c r="AJ133" s="2060">
        <v>0</v>
      </c>
      <c r="AK133" s="2060">
        <v>0</v>
      </c>
      <c r="AL133" s="2060">
        <v>0</v>
      </c>
      <c r="AM133" s="2060">
        <v>0</v>
      </c>
      <c r="AN133" s="2060">
        <v>0</v>
      </c>
    </row>
    <row r="134" spans="1:40">
      <c r="A134" s="2054"/>
      <c r="B134" s="2055"/>
      <c r="C134" s="2056" t="s">
        <v>16</v>
      </c>
      <c r="D134" s="2065" t="s">
        <v>47</v>
      </c>
      <c r="E134" s="2060">
        <v>0</v>
      </c>
      <c r="F134" s="2060">
        <v>0</v>
      </c>
      <c r="G134" s="2060" t="e">
        <v>#DIV/0!</v>
      </c>
      <c r="H134" s="2060">
        <v>0</v>
      </c>
      <c r="I134" s="2060">
        <v>0</v>
      </c>
      <c r="J134" s="2060">
        <v>0</v>
      </c>
      <c r="K134" s="2060">
        <v>0</v>
      </c>
      <c r="L134" s="2060">
        <v>0</v>
      </c>
      <c r="M134" s="2060">
        <v>0</v>
      </c>
      <c r="N134" s="2060">
        <v>0</v>
      </c>
      <c r="O134" s="2060">
        <v>0</v>
      </c>
      <c r="P134" s="2060">
        <v>0</v>
      </c>
      <c r="Q134" s="2060">
        <v>0</v>
      </c>
      <c r="R134" s="2060">
        <v>0</v>
      </c>
      <c r="S134" s="2060">
        <v>0</v>
      </c>
      <c r="T134" s="2060">
        <v>0</v>
      </c>
      <c r="U134" s="2060">
        <v>0</v>
      </c>
      <c r="V134" s="2060">
        <v>0</v>
      </c>
      <c r="W134" s="2060">
        <v>0</v>
      </c>
      <c r="X134" s="2060">
        <v>0</v>
      </c>
      <c r="Y134" s="2060">
        <v>0</v>
      </c>
      <c r="Z134" s="2060">
        <v>0</v>
      </c>
      <c r="AA134" s="2060">
        <v>0</v>
      </c>
      <c r="AB134" s="2060">
        <v>0</v>
      </c>
      <c r="AC134" s="2060">
        <v>0</v>
      </c>
      <c r="AD134" s="2060">
        <v>0</v>
      </c>
      <c r="AE134" s="2060">
        <v>0</v>
      </c>
      <c r="AF134" s="2060">
        <v>0</v>
      </c>
      <c r="AG134" s="2060">
        <v>0</v>
      </c>
      <c r="AH134" s="2060">
        <v>0</v>
      </c>
      <c r="AI134" s="2060">
        <v>0</v>
      </c>
      <c r="AJ134" s="2060">
        <v>0</v>
      </c>
      <c r="AK134" s="2060">
        <v>0</v>
      </c>
      <c r="AL134" s="2060">
        <v>0</v>
      </c>
      <c r="AM134" s="2060">
        <v>0</v>
      </c>
      <c r="AN134" s="2060">
        <v>0</v>
      </c>
    </row>
    <row r="135" spans="1:40">
      <c r="A135" s="2072"/>
      <c r="B135" s="2073" t="s">
        <v>227</v>
      </c>
      <c r="C135" s="2074"/>
      <c r="D135" s="2075" t="s">
        <v>32</v>
      </c>
      <c r="E135" s="2076">
        <v>1750</v>
      </c>
      <c r="F135" s="2076">
        <v>2058</v>
      </c>
      <c r="G135" s="2076">
        <v>117.6</v>
      </c>
      <c r="H135" s="2076">
        <v>0</v>
      </c>
      <c r="I135" s="2076">
        <v>0</v>
      </c>
      <c r="J135" s="2076">
        <v>0</v>
      </c>
      <c r="K135" s="2076">
        <v>868</v>
      </c>
      <c r="L135" s="2076">
        <v>0</v>
      </c>
      <c r="M135" s="2076">
        <v>0</v>
      </c>
      <c r="N135" s="2076">
        <v>22</v>
      </c>
      <c r="O135" s="2076">
        <v>0</v>
      </c>
      <c r="P135" s="2076">
        <v>226</v>
      </c>
      <c r="Q135" s="2076">
        <v>834</v>
      </c>
      <c r="R135" s="2076">
        <v>0</v>
      </c>
      <c r="S135" s="2076">
        <v>0</v>
      </c>
      <c r="T135" s="2076">
        <v>0</v>
      </c>
      <c r="U135" s="2076">
        <v>0</v>
      </c>
      <c r="V135" s="2076">
        <v>0</v>
      </c>
      <c r="W135" s="2076">
        <v>0</v>
      </c>
      <c r="X135" s="2076">
        <v>0</v>
      </c>
      <c r="Y135" s="2076">
        <v>8</v>
      </c>
      <c r="Z135" s="2076">
        <v>0</v>
      </c>
      <c r="AA135" s="2076">
        <v>0</v>
      </c>
      <c r="AB135" s="2076">
        <v>0</v>
      </c>
      <c r="AC135" s="2076">
        <v>0</v>
      </c>
      <c r="AD135" s="2076">
        <v>0</v>
      </c>
      <c r="AE135" s="2076">
        <v>0</v>
      </c>
      <c r="AF135" s="2076">
        <v>0</v>
      </c>
      <c r="AG135" s="2076">
        <v>0</v>
      </c>
      <c r="AH135" s="2076">
        <v>100</v>
      </c>
      <c r="AI135" s="2076">
        <v>0</v>
      </c>
      <c r="AJ135" s="2076">
        <v>0</v>
      </c>
      <c r="AK135" s="2076">
        <v>0</v>
      </c>
      <c r="AL135" s="2076">
        <v>0</v>
      </c>
      <c r="AM135" s="2076">
        <v>0</v>
      </c>
      <c r="AN135" s="2076">
        <v>0</v>
      </c>
    </row>
    <row r="136" spans="1:40">
      <c r="A136" s="2054"/>
      <c r="B136" s="2055" t="s">
        <v>187</v>
      </c>
      <c r="C136" s="2056"/>
      <c r="D136" s="2065" t="s">
        <v>114</v>
      </c>
      <c r="E136" s="2060">
        <v>0</v>
      </c>
      <c r="F136" s="2060">
        <v>3</v>
      </c>
      <c r="G136" s="2060" t="e">
        <v>#DIV/0!</v>
      </c>
      <c r="H136" s="2060">
        <v>3</v>
      </c>
      <c r="I136" s="2060">
        <v>0</v>
      </c>
      <c r="J136" s="2060">
        <v>0</v>
      </c>
      <c r="K136" s="2060">
        <v>0</v>
      </c>
      <c r="L136" s="2060">
        <v>0</v>
      </c>
      <c r="M136" s="2060">
        <v>0</v>
      </c>
      <c r="N136" s="2060">
        <v>0</v>
      </c>
      <c r="O136" s="2060">
        <v>0</v>
      </c>
      <c r="P136" s="2060">
        <v>0</v>
      </c>
      <c r="Q136" s="2060">
        <v>0</v>
      </c>
      <c r="R136" s="2060">
        <v>0</v>
      </c>
      <c r="S136" s="2060">
        <v>0</v>
      </c>
      <c r="T136" s="2060">
        <v>0</v>
      </c>
      <c r="U136" s="2060">
        <v>0</v>
      </c>
      <c r="V136" s="2060">
        <v>0</v>
      </c>
      <c r="W136" s="2060">
        <v>0</v>
      </c>
      <c r="X136" s="2060">
        <v>0</v>
      </c>
      <c r="Y136" s="2060">
        <v>0</v>
      </c>
      <c r="Z136" s="2060">
        <v>0</v>
      </c>
      <c r="AA136" s="2060">
        <v>0</v>
      </c>
      <c r="AB136" s="2060">
        <v>0</v>
      </c>
      <c r="AC136" s="2060">
        <v>0</v>
      </c>
      <c r="AD136" s="2060">
        <v>0</v>
      </c>
      <c r="AE136" s="2060">
        <v>0</v>
      </c>
      <c r="AF136" s="2060">
        <v>0</v>
      </c>
      <c r="AG136" s="2060">
        <v>0</v>
      </c>
      <c r="AH136" s="2060">
        <v>0</v>
      </c>
      <c r="AI136" s="2060">
        <v>0</v>
      </c>
      <c r="AJ136" s="2060">
        <v>0</v>
      </c>
      <c r="AK136" s="2060">
        <v>0</v>
      </c>
      <c r="AL136" s="2060">
        <v>0</v>
      </c>
      <c r="AM136" s="2060">
        <v>0</v>
      </c>
      <c r="AN136" s="2060">
        <v>0</v>
      </c>
    </row>
    <row r="137" spans="1:40">
      <c r="A137" s="2077" t="s">
        <v>237</v>
      </c>
      <c r="B137" s="2078"/>
      <c r="C137" s="2079"/>
      <c r="D137" s="2080"/>
      <c r="E137" s="2081"/>
      <c r="F137" s="2081"/>
      <c r="G137" s="2081"/>
      <c r="H137" s="2081"/>
      <c r="I137" s="2081"/>
      <c r="J137" s="2081"/>
      <c r="K137" s="2081"/>
      <c r="L137" s="2081"/>
      <c r="M137" s="2081"/>
      <c r="N137" s="2081"/>
      <c r="O137" s="2081"/>
      <c r="P137" s="2081"/>
      <c r="Q137" s="2081"/>
      <c r="R137" s="2081"/>
      <c r="S137" s="2081"/>
      <c r="T137" s="2081"/>
      <c r="U137" s="2081"/>
      <c r="V137" s="2081"/>
      <c r="W137" s="2081"/>
      <c r="X137" s="2081"/>
      <c r="Y137" s="2081"/>
      <c r="Z137" s="2081"/>
      <c r="AA137" s="2081"/>
      <c r="AB137" s="2081"/>
      <c r="AC137" s="2081"/>
      <c r="AD137" s="2081"/>
      <c r="AE137" s="2081"/>
      <c r="AF137" s="2081"/>
      <c r="AG137" s="2081"/>
      <c r="AH137" s="2081"/>
      <c r="AI137" s="2081"/>
      <c r="AJ137" s="2081"/>
      <c r="AK137" s="2081"/>
      <c r="AL137" s="2081"/>
      <c r="AM137" s="2081"/>
      <c r="AN137" s="2081"/>
    </row>
    <row r="138" spans="1:40">
      <c r="A138" s="2077" t="s">
        <v>238</v>
      </c>
      <c r="B138" s="2078"/>
      <c r="C138" s="2079"/>
      <c r="D138" s="2080"/>
      <c r="E138" s="2081"/>
      <c r="F138" s="2081"/>
      <c r="G138" s="2081"/>
      <c r="H138" s="2081"/>
      <c r="I138" s="2081"/>
      <c r="J138" s="2081"/>
      <c r="K138" s="2081"/>
      <c r="L138" s="2081"/>
      <c r="M138" s="2081"/>
      <c r="N138" s="2081"/>
      <c r="O138" s="2081"/>
      <c r="P138" s="2081"/>
      <c r="Q138" s="2081"/>
      <c r="R138" s="2081"/>
      <c r="S138" s="2081"/>
      <c r="T138" s="2081"/>
      <c r="U138" s="2081"/>
      <c r="V138" s="2081"/>
      <c r="W138" s="2081"/>
      <c r="X138" s="2081"/>
      <c r="Y138" s="2081"/>
      <c r="Z138" s="2081"/>
      <c r="AA138" s="2081"/>
      <c r="AB138" s="2081"/>
      <c r="AC138" s="2081"/>
      <c r="AD138" s="2081"/>
      <c r="AE138" s="2081"/>
      <c r="AF138" s="2081"/>
      <c r="AG138" s="2081"/>
      <c r="AH138" s="2081"/>
      <c r="AI138" s="2081"/>
      <c r="AJ138" s="2081"/>
      <c r="AK138" s="2081"/>
      <c r="AL138" s="2081"/>
      <c r="AM138" s="2081"/>
      <c r="AN138" s="2081"/>
    </row>
    <row r="139" spans="1:40">
      <c r="A139" s="2072" t="s">
        <v>239</v>
      </c>
      <c r="B139" s="2073"/>
      <c r="C139" s="2074"/>
      <c r="D139" s="2075" t="s">
        <v>34</v>
      </c>
      <c r="E139" s="2076">
        <v>410</v>
      </c>
      <c r="F139" s="2076">
        <v>410</v>
      </c>
      <c r="G139" s="2076">
        <v>100</v>
      </c>
      <c r="H139" s="2076">
        <v>0</v>
      </c>
      <c r="I139" s="2076">
        <v>0</v>
      </c>
      <c r="J139" s="2076">
        <v>0</v>
      </c>
      <c r="K139" s="2076">
        <v>310</v>
      </c>
      <c r="L139" s="2076">
        <v>0</v>
      </c>
      <c r="M139" s="2076">
        <v>0</v>
      </c>
      <c r="N139" s="2076">
        <v>0</v>
      </c>
      <c r="O139" s="2076">
        <v>0</v>
      </c>
      <c r="P139" s="2076">
        <v>0</v>
      </c>
      <c r="Q139" s="2076">
        <v>0</v>
      </c>
      <c r="R139" s="2076">
        <v>0</v>
      </c>
      <c r="S139" s="2076">
        <v>0</v>
      </c>
      <c r="T139" s="2076">
        <v>0</v>
      </c>
      <c r="U139" s="2076">
        <v>0</v>
      </c>
      <c r="V139" s="2076">
        <v>0</v>
      </c>
      <c r="W139" s="2076">
        <v>0</v>
      </c>
      <c r="X139" s="2076">
        <v>50</v>
      </c>
      <c r="Y139" s="2076">
        <v>0</v>
      </c>
      <c r="Z139" s="2076">
        <v>0</v>
      </c>
      <c r="AA139" s="2076">
        <v>0</v>
      </c>
      <c r="AB139" s="2076">
        <v>0</v>
      </c>
      <c r="AC139" s="2076">
        <v>0</v>
      </c>
      <c r="AD139" s="2076">
        <v>0</v>
      </c>
      <c r="AE139" s="2076">
        <v>0</v>
      </c>
      <c r="AF139" s="2076">
        <v>0</v>
      </c>
      <c r="AG139" s="2076">
        <v>0</v>
      </c>
      <c r="AH139" s="2076">
        <v>0</v>
      </c>
      <c r="AI139" s="2076">
        <v>0</v>
      </c>
      <c r="AJ139" s="2076">
        <v>0</v>
      </c>
      <c r="AK139" s="2076">
        <v>0</v>
      </c>
      <c r="AL139" s="2076">
        <v>0</v>
      </c>
      <c r="AM139" s="2076">
        <v>50</v>
      </c>
      <c r="AN139" s="2076">
        <v>0</v>
      </c>
    </row>
    <row r="140" spans="1:40">
      <c r="A140" s="2054"/>
      <c r="B140" s="2055" t="s">
        <v>45</v>
      </c>
      <c r="C140" s="2056"/>
      <c r="D140" s="2065" t="s">
        <v>34</v>
      </c>
      <c r="E140" s="2060">
        <v>180</v>
      </c>
      <c r="F140" s="2060">
        <v>180</v>
      </c>
      <c r="G140" s="2060">
        <v>100</v>
      </c>
      <c r="H140" s="2060">
        <v>0</v>
      </c>
      <c r="I140" s="2060">
        <v>0</v>
      </c>
      <c r="J140" s="2060">
        <v>0</v>
      </c>
      <c r="K140" s="2060">
        <v>80</v>
      </c>
      <c r="L140" s="2060">
        <v>0</v>
      </c>
      <c r="M140" s="2060">
        <v>0</v>
      </c>
      <c r="N140" s="2060">
        <v>0</v>
      </c>
      <c r="O140" s="2060">
        <v>0</v>
      </c>
      <c r="P140" s="2060">
        <v>0</v>
      </c>
      <c r="Q140" s="2060">
        <v>0</v>
      </c>
      <c r="R140" s="2060">
        <v>0</v>
      </c>
      <c r="S140" s="2060">
        <v>0</v>
      </c>
      <c r="T140" s="2060">
        <v>0</v>
      </c>
      <c r="U140" s="2060">
        <v>0</v>
      </c>
      <c r="V140" s="2060">
        <v>0</v>
      </c>
      <c r="W140" s="2060">
        <v>0</v>
      </c>
      <c r="X140" s="2060">
        <v>50</v>
      </c>
      <c r="Y140" s="2060">
        <v>0</v>
      </c>
      <c r="Z140" s="2060">
        <v>0</v>
      </c>
      <c r="AA140" s="2060">
        <v>0</v>
      </c>
      <c r="AB140" s="2060">
        <v>0</v>
      </c>
      <c r="AC140" s="2060">
        <v>0</v>
      </c>
      <c r="AD140" s="2060">
        <v>0</v>
      </c>
      <c r="AE140" s="2060">
        <v>0</v>
      </c>
      <c r="AF140" s="2060">
        <v>0</v>
      </c>
      <c r="AG140" s="2060">
        <v>0</v>
      </c>
      <c r="AH140" s="2060">
        <v>0</v>
      </c>
      <c r="AI140" s="2060">
        <v>0</v>
      </c>
      <c r="AJ140" s="2060">
        <v>0</v>
      </c>
      <c r="AK140" s="2060">
        <v>0</v>
      </c>
      <c r="AL140" s="2060">
        <v>0</v>
      </c>
      <c r="AM140" s="2060">
        <v>50</v>
      </c>
      <c r="AN140" s="2060">
        <v>0</v>
      </c>
    </row>
    <row r="141" spans="1:40">
      <c r="A141" s="2054"/>
      <c r="B141" s="2055" t="s">
        <v>46</v>
      </c>
      <c r="C141" s="2056"/>
      <c r="D141" s="2065" t="s">
        <v>34</v>
      </c>
      <c r="E141" s="2060">
        <v>180</v>
      </c>
      <c r="F141" s="2060">
        <v>180</v>
      </c>
      <c r="G141" s="2060">
        <v>100</v>
      </c>
      <c r="H141" s="2060">
        <v>0</v>
      </c>
      <c r="I141" s="2060">
        <v>0</v>
      </c>
      <c r="J141" s="2060">
        <v>0</v>
      </c>
      <c r="K141" s="2060">
        <v>180</v>
      </c>
      <c r="L141" s="2060">
        <v>0</v>
      </c>
      <c r="M141" s="2060">
        <v>0</v>
      </c>
      <c r="N141" s="2060">
        <v>0</v>
      </c>
      <c r="O141" s="2060">
        <v>0</v>
      </c>
      <c r="P141" s="2060">
        <v>0</v>
      </c>
      <c r="Q141" s="2060">
        <v>0</v>
      </c>
      <c r="R141" s="2060">
        <v>0</v>
      </c>
      <c r="S141" s="2060">
        <v>0</v>
      </c>
      <c r="T141" s="2060">
        <v>0</v>
      </c>
      <c r="U141" s="2060">
        <v>0</v>
      </c>
      <c r="V141" s="2060">
        <v>0</v>
      </c>
      <c r="W141" s="2060">
        <v>0</v>
      </c>
      <c r="X141" s="2060">
        <v>0</v>
      </c>
      <c r="Y141" s="2060">
        <v>0</v>
      </c>
      <c r="Z141" s="2060">
        <v>0</v>
      </c>
      <c r="AA141" s="2060">
        <v>0</v>
      </c>
      <c r="AB141" s="2060">
        <v>0</v>
      </c>
      <c r="AC141" s="2060">
        <v>0</v>
      </c>
      <c r="AD141" s="2060">
        <v>0</v>
      </c>
      <c r="AE141" s="2060">
        <v>0</v>
      </c>
      <c r="AF141" s="2060">
        <v>0</v>
      </c>
      <c r="AG141" s="2060">
        <v>0</v>
      </c>
      <c r="AH141" s="2060">
        <v>0</v>
      </c>
      <c r="AI141" s="2060">
        <v>0</v>
      </c>
      <c r="AJ141" s="2060">
        <v>0</v>
      </c>
      <c r="AK141" s="2060">
        <v>0</v>
      </c>
      <c r="AL141" s="2060">
        <v>0</v>
      </c>
      <c r="AM141" s="2060">
        <v>0</v>
      </c>
      <c r="AN141" s="2060">
        <v>0</v>
      </c>
    </row>
    <row r="142" spans="1:40">
      <c r="A142" s="2054"/>
      <c r="B142" s="2055" t="s">
        <v>284</v>
      </c>
      <c r="C142" s="2056"/>
      <c r="D142" s="2065" t="s">
        <v>34</v>
      </c>
      <c r="E142" s="2060">
        <v>50</v>
      </c>
      <c r="F142" s="2060">
        <v>50</v>
      </c>
      <c r="G142" s="2060">
        <v>100</v>
      </c>
      <c r="H142" s="2060">
        <v>0</v>
      </c>
      <c r="I142" s="2060">
        <v>0</v>
      </c>
      <c r="J142" s="2060">
        <v>0</v>
      </c>
      <c r="K142" s="2060">
        <v>50</v>
      </c>
      <c r="L142" s="2060">
        <v>0</v>
      </c>
      <c r="M142" s="2060">
        <v>0</v>
      </c>
      <c r="N142" s="2060">
        <v>0</v>
      </c>
      <c r="O142" s="2060">
        <v>0</v>
      </c>
      <c r="P142" s="2060">
        <v>0</v>
      </c>
      <c r="Q142" s="2060">
        <v>0</v>
      </c>
      <c r="R142" s="2060">
        <v>0</v>
      </c>
      <c r="S142" s="2060">
        <v>0</v>
      </c>
      <c r="T142" s="2060">
        <v>0</v>
      </c>
      <c r="U142" s="2060">
        <v>0</v>
      </c>
      <c r="V142" s="2060">
        <v>0</v>
      </c>
      <c r="W142" s="2060">
        <v>0</v>
      </c>
      <c r="X142" s="2060">
        <v>0</v>
      </c>
      <c r="Y142" s="2060">
        <v>0</v>
      </c>
      <c r="Z142" s="2060">
        <v>0</v>
      </c>
      <c r="AA142" s="2060">
        <v>0</v>
      </c>
      <c r="AB142" s="2060">
        <v>0</v>
      </c>
      <c r="AC142" s="2060">
        <v>0</v>
      </c>
      <c r="AD142" s="2060">
        <v>0</v>
      </c>
      <c r="AE142" s="2060">
        <v>0</v>
      </c>
      <c r="AF142" s="2060">
        <v>0</v>
      </c>
      <c r="AG142" s="2060">
        <v>0</v>
      </c>
      <c r="AH142" s="2060">
        <v>0</v>
      </c>
      <c r="AI142" s="2060">
        <v>0</v>
      </c>
      <c r="AJ142" s="2060">
        <v>0</v>
      </c>
      <c r="AK142" s="2060">
        <v>0</v>
      </c>
      <c r="AL142" s="2060">
        <v>0</v>
      </c>
      <c r="AM142" s="2060">
        <v>0</v>
      </c>
      <c r="AN142" s="2060">
        <v>0</v>
      </c>
    </row>
    <row r="143" spans="1:40">
      <c r="A143" s="2072" t="s">
        <v>240</v>
      </c>
      <c r="B143" s="2073"/>
      <c r="C143" s="2074"/>
      <c r="D143" s="2075" t="s">
        <v>34</v>
      </c>
      <c r="E143" s="2076">
        <v>17</v>
      </c>
      <c r="F143" s="2076">
        <v>17</v>
      </c>
      <c r="G143" s="2076">
        <v>100</v>
      </c>
      <c r="H143" s="2076">
        <v>0</v>
      </c>
      <c r="I143" s="2076">
        <v>2</v>
      </c>
      <c r="J143" s="2076">
        <v>1</v>
      </c>
      <c r="K143" s="2076">
        <v>4</v>
      </c>
      <c r="L143" s="2076">
        <v>0</v>
      </c>
      <c r="M143" s="2076">
        <v>0</v>
      </c>
      <c r="N143" s="2076">
        <v>0</v>
      </c>
      <c r="O143" s="2076">
        <v>2</v>
      </c>
      <c r="P143" s="2076">
        <v>0</v>
      </c>
      <c r="Q143" s="2076">
        <v>1</v>
      </c>
      <c r="R143" s="2076">
        <v>0</v>
      </c>
      <c r="S143" s="2076">
        <v>0</v>
      </c>
      <c r="T143" s="2076">
        <v>0</v>
      </c>
      <c r="U143" s="2076">
        <v>1</v>
      </c>
      <c r="V143" s="2076">
        <v>0</v>
      </c>
      <c r="W143" s="2076">
        <v>0</v>
      </c>
      <c r="X143" s="2076">
        <v>2</v>
      </c>
      <c r="Y143" s="2076">
        <v>0</v>
      </c>
      <c r="Z143" s="2076">
        <v>0</v>
      </c>
      <c r="AA143" s="2076">
        <v>0</v>
      </c>
      <c r="AB143" s="2076">
        <v>0</v>
      </c>
      <c r="AC143" s="2076">
        <v>0</v>
      </c>
      <c r="AD143" s="2076">
        <v>0</v>
      </c>
      <c r="AE143" s="2076">
        <v>1</v>
      </c>
      <c r="AF143" s="2076">
        <v>0</v>
      </c>
      <c r="AG143" s="2076">
        <v>0</v>
      </c>
      <c r="AH143" s="2076">
        <v>2</v>
      </c>
      <c r="AI143" s="2076">
        <v>0</v>
      </c>
      <c r="AJ143" s="2076">
        <v>0</v>
      </c>
      <c r="AK143" s="2076">
        <v>0</v>
      </c>
      <c r="AL143" s="2076">
        <v>0</v>
      </c>
      <c r="AM143" s="2076">
        <v>0</v>
      </c>
      <c r="AN143" s="2076">
        <v>0</v>
      </c>
    </row>
    <row r="144" spans="1:40">
      <c r="A144" s="2054"/>
      <c r="B144" s="2055" t="s">
        <v>166</v>
      </c>
      <c r="C144" s="2056"/>
      <c r="D144" s="2065" t="s">
        <v>34</v>
      </c>
      <c r="E144" s="2060">
        <v>11</v>
      </c>
      <c r="F144" s="2060">
        <v>11</v>
      </c>
      <c r="G144" s="2060">
        <v>100</v>
      </c>
      <c r="H144" s="2060">
        <v>0</v>
      </c>
      <c r="I144" s="2060">
        <v>0</v>
      </c>
      <c r="J144" s="2060">
        <v>2</v>
      </c>
      <c r="K144" s="2060">
        <v>1</v>
      </c>
      <c r="L144" s="2060">
        <v>0</v>
      </c>
      <c r="M144" s="2060">
        <v>0</v>
      </c>
      <c r="N144" s="2060">
        <v>0</v>
      </c>
      <c r="O144" s="2060">
        <v>2</v>
      </c>
      <c r="P144" s="2060">
        <v>0</v>
      </c>
      <c r="Q144" s="2060">
        <v>1</v>
      </c>
      <c r="R144" s="2060">
        <v>0</v>
      </c>
      <c r="S144" s="2060">
        <v>0</v>
      </c>
      <c r="T144" s="2060">
        <v>0</v>
      </c>
      <c r="U144" s="2060">
        <v>1</v>
      </c>
      <c r="V144" s="2060">
        <v>0</v>
      </c>
      <c r="W144" s="2060">
        <v>0</v>
      </c>
      <c r="X144" s="2060">
        <v>2</v>
      </c>
      <c r="Y144" s="2060">
        <v>0</v>
      </c>
      <c r="Z144" s="2060">
        <v>0</v>
      </c>
      <c r="AA144" s="2060">
        <v>0</v>
      </c>
      <c r="AB144" s="2060">
        <v>0</v>
      </c>
      <c r="AC144" s="2060">
        <v>0</v>
      </c>
      <c r="AD144" s="2060">
        <v>0</v>
      </c>
      <c r="AE144" s="2060">
        <v>1</v>
      </c>
      <c r="AF144" s="2060">
        <v>0</v>
      </c>
      <c r="AG144" s="2060">
        <v>0</v>
      </c>
      <c r="AH144" s="2060">
        <v>1</v>
      </c>
      <c r="AI144" s="2060">
        <v>0</v>
      </c>
      <c r="AJ144" s="2060">
        <v>0</v>
      </c>
      <c r="AK144" s="2060">
        <v>0</v>
      </c>
      <c r="AL144" s="2060">
        <v>0</v>
      </c>
      <c r="AM144" s="2060">
        <v>0</v>
      </c>
      <c r="AN144" s="2060">
        <v>0</v>
      </c>
    </row>
    <row r="145" spans="1:40">
      <c r="A145" s="2054"/>
      <c r="B145" s="2055"/>
      <c r="C145" s="2056" t="s">
        <v>168</v>
      </c>
      <c r="D145" s="2065" t="s">
        <v>34</v>
      </c>
      <c r="E145" s="2060">
        <v>1</v>
      </c>
      <c r="F145" s="2060">
        <v>1</v>
      </c>
      <c r="G145" s="2060">
        <v>100</v>
      </c>
      <c r="H145" s="2060">
        <v>0</v>
      </c>
      <c r="I145" s="2060">
        <v>0</v>
      </c>
      <c r="J145" s="2060">
        <v>0</v>
      </c>
      <c r="K145" s="2060">
        <v>1</v>
      </c>
      <c r="L145" s="2060">
        <v>0</v>
      </c>
      <c r="M145" s="2060">
        <v>0</v>
      </c>
      <c r="N145" s="2060">
        <v>0</v>
      </c>
      <c r="O145" s="2060">
        <v>0</v>
      </c>
      <c r="P145" s="2060">
        <v>0</v>
      </c>
      <c r="Q145" s="2060">
        <v>0</v>
      </c>
      <c r="R145" s="2060">
        <v>0</v>
      </c>
      <c r="S145" s="2060">
        <v>0</v>
      </c>
      <c r="T145" s="2060">
        <v>0</v>
      </c>
      <c r="U145" s="2060">
        <v>0</v>
      </c>
      <c r="V145" s="2060">
        <v>0</v>
      </c>
      <c r="W145" s="2060">
        <v>0</v>
      </c>
      <c r="X145" s="2060">
        <v>0</v>
      </c>
      <c r="Y145" s="2060">
        <v>0</v>
      </c>
      <c r="Z145" s="2060">
        <v>0</v>
      </c>
      <c r="AA145" s="2060">
        <v>0</v>
      </c>
      <c r="AB145" s="2060">
        <v>0</v>
      </c>
      <c r="AC145" s="2060">
        <v>0</v>
      </c>
      <c r="AD145" s="2060">
        <v>0</v>
      </c>
      <c r="AE145" s="2060">
        <v>0</v>
      </c>
      <c r="AF145" s="2060">
        <v>0</v>
      </c>
      <c r="AG145" s="2060">
        <v>0</v>
      </c>
      <c r="AH145" s="2060">
        <v>0</v>
      </c>
      <c r="AI145" s="2060">
        <v>0</v>
      </c>
      <c r="AJ145" s="2060">
        <v>0</v>
      </c>
      <c r="AK145" s="2060">
        <v>0</v>
      </c>
      <c r="AL145" s="2060">
        <v>0</v>
      </c>
      <c r="AM145" s="2060">
        <v>0</v>
      </c>
      <c r="AN145" s="2060">
        <v>0</v>
      </c>
    </row>
    <row r="146" spans="1:40">
      <c r="A146" s="2054"/>
      <c r="B146" s="2055"/>
      <c r="C146" s="2056" t="s">
        <v>169</v>
      </c>
      <c r="D146" s="2065" t="s">
        <v>34</v>
      </c>
      <c r="E146" s="2060">
        <v>1</v>
      </c>
      <c r="F146" s="2060">
        <v>1</v>
      </c>
      <c r="G146" s="2060">
        <v>100</v>
      </c>
      <c r="H146" s="2060">
        <v>0</v>
      </c>
      <c r="I146" s="2060">
        <v>0</v>
      </c>
      <c r="J146" s="2060">
        <v>0</v>
      </c>
      <c r="K146" s="2060">
        <v>0</v>
      </c>
      <c r="L146" s="2060">
        <v>0</v>
      </c>
      <c r="M146" s="2060">
        <v>0</v>
      </c>
      <c r="N146" s="2060">
        <v>0</v>
      </c>
      <c r="O146" s="2060">
        <v>0</v>
      </c>
      <c r="P146" s="2060">
        <v>0</v>
      </c>
      <c r="Q146" s="2060">
        <v>0</v>
      </c>
      <c r="R146" s="2060">
        <v>0</v>
      </c>
      <c r="S146" s="2060">
        <v>0</v>
      </c>
      <c r="T146" s="2060">
        <v>0</v>
      </c>
      <c r="U146" s="2060">
        <v>1</v>
      </c>
      <c r="V146" s="2060">
        <v>0</v>
      </c>
      <c r="W146" s="2060">
        <v>0</v>
      </c>
      <c r="X146" s="2060">
        <v>0</v>
      </c>
      <c r="Y146" s="2060">
        <v>0</v>
      </c>
      <c r="Z146" s="2060">
        <v>0</v>
      </c>
      <c r="AA146" s="2060">
        <v>0</v>
      </c>
      <c r="AB146" s="2060">
        <v>0</v>
      </c>
      <c r="AC146" s="2060">
        <v>0</v>
      </c>
      <c r="AD146" s="2060">
        <v>0</v>
      </c>
      <c r="AE146" s="2060">
        <v>0</v>
      </c>
      <c r="AF146" s="2060">
        <v>0</v>
      </c>
      <c r="AG146" s="2060">
        <v>0</v>
      </c>
      <c r="AH146" s="2060">
        <v>0</v>
      </c>
      <c r="AI146" s="2060">
        <v>0</v>
      </c>
      <c r="AJ146" s="2060">
        <v>0</v>
      </c>
      <c r="AK146" s="2060">
        <v>0</v>
      </c>
      <c r="AL146" s="2060">
        <v>0</v>
      </c>
      <c r="AM146" s="2060">
        <v>0</v>
      </c>
      <c r="AN146" s="2060">
        <v>0</v>
      </c>
    </row>
    <row r="147" spans="1:40">
      <c r="A147" s="2054"/>
      <c r="B147" s="2055"/>
      <c r="C147" s="2056" t="s">
        <v>170</v>
      </c>
      <c r="D147" s="2065" t="s">
        <v>34</v>
      </c>
      <c r="E147" s="2060">
        <v>1</v>
      </c>
      <c r="F147" s="2060">
        <v>1</v>
      </c>
      <c r="G147" s="2060">
        <v>100</v>
      </c>
      <c r="H147" s="2060">
        <v>0</v>
      </c>
      <c r="I147" s="2060">
        <v>0</v>
      </c>
      <c r="J147" s="2060">
        <v>0</v>
      </c>
      <c r="K147" s="2060">
        <v>0</v>
      </c>
      <c r="L147" s="2060">
        <v>0</v>
      </c>
      <c r="M147" s="2060">
        <v>0</v>
      </c>
      <c r="N147" s="2060">
        <v>0</v>
      </c>
      <c r="O147" s="2060">
        <v>1</v>
      </c>
      <c r="P147" s="2060">
        <v>0</v>
      </c>
      <c r="Q147" s="2060">
        <v>0</v>
      </c>
      <c r="R147" s="2060">
        <v>0</v>
      </c>
      <c r="S147" s="2060">
        <v>0</v>
      </c>
      <c r="T147" s="2060">
        <v>0</v>
      </c>
      <c r="U147" s="2060">
        <v>0</v>
      </c>
      <c r="V147" s="2060">
        <v>0</v>
      </c>
      <c r="W147" s="2060">
        <v>0</v>
      </c>
      <c r="X147" s="2060">
        <v>0</v>
      </c>
      <c r="Y147" s="2060">
        <v>0</v>
      </c>
      <c r="Z147" s="2060">
        <v>0</v>
      </c>
      <c r="AA147" s="2060">
        <v>0</v>
      </c>
      <c r="AB147" s="2060">
        <v>0</v>
      </c>
      <c r="AC147" s="2060">
        <v>0</v>
      </c>
      <c r="AD147" s="2060">
        <v>0</v>
      </c>
      <c r="AE147" s="2060">
        <v>0</v>
      </c>
      <c r="AF147" s="2060">
        <v>0</v>
      </c>
      <c r="AG147" s="2060">
        <v>0</v>
      </c>
      <c r="AH147" s="2060">
        <v>0</v>
      </c>
      <c r="AI147" s="2060">
        <v>0</v>
      </c>
      <c r="AJ147" s="2060">
        <v>0</v>
      </c>
      <c r="AK147" s="2060">
        <v>0</v>
      </c>
      <c r="AL147" s="2060">
        <v>0</v>
      </c>
      <c r="AM147" s="2060">
        <v>0</v>
      </c>
      <c r="AN147" s="2060">
        <v>0</v>
      </c>
    </row>
    <row r="148" spans="1:40">
      <c r="A148" s="2054"/>
      <c r="B148" s="2055"/>
      <c r="C148" s="2056" t="s">
        <v>171</v>
      </c>
      <c r="D148" s="2065" t="s">
        <v>34</v>
      </c>
      <c r="E148" s="2060">
        <v>1</v>
      </c>
      <c r="F148" s="2060">
        <v>1</v>
      </c>
      <c r="G148" s="2060">
        <v>100</v>
      </c>
      <c r="H148" s="2060">
        <v>0</v>
      </c>
      <c r="I148" s="2060">
        <v>0</v>
      </c>
      <c r="J148" s="2060">
        <v>1</v>
      </c>
      <c r="K148" s="2060">
        <v>0</v>
      </c>
      <c r="L148" s="2060">
        <v>0</v>
      </c>
      <c r="M148" s="2060">
        <v>0</v>
      </c>
      <c r="N148" s="2060">
        <v>0</v>
      </c>
      <c r="O148" s="2060">
        <v>0</v>
      </c>
      <c r="P148" s="2060">
        <v>0</v>
      </c>
      <c r="Q148" s="2060">
        <v>0</v>
      </c>
      <c r="R148" s="2060">
        <v>0</v>
      </c>
      <c r="S148" s="2060">
        <v>0</v>
      </c>
      <c r="T148" s="2060">
        <v>0</v>
      </c>
      <c r="U148" s="2060">
        <v>0</v>
      </c>
      <c r="V148" s="2060">
        <v>0</v>
      </c>
      <c r="W148" s="2060">
        <v>0</v>
      </c>
      <c r="X148" s="2060">
        <v>0</v>
      </c>
      <c r="Y148" s="2060">
        <v>0</v>
      </c>
      <c r="Z148" s="2060">
        <v>0</v>
      </c>
      <c r="AA148" s="2060">
        <v>0</v>
      </c>
      <c r="AB148" s="2060">
        <v>0</v>
      </c>
      <c r="AC148" s="2060">
        <v>0</v>
      </c>
      <c r="AD148" s="2060">
        <v>0</v>
      </c>
      <c r="AE148" s="2060">
        <v>0</v>
      </c>
      <c r="AF148" s="2060">
        <v>0</v>
      </c>
      <c r="AG148" s="2060">
        <v>0</v>
      </c>
      <c r="AH148" s="2060">
        <v>0</v>
      </c>
      <c r="AI148" s="2060">
        <v>0</v>
      </c>
      <c r="AJ148" s="2060">
        <v>0</v>
      </c>
      <c r="AK148" s="2060">
        <v>0</v>
      </c>
      <c r="AL148" s="2060">
        <v>0</v>
      </c>
      <c r="AM148" s="2060">
        <v>0</v>
      </c>
      <c r="AN148" s="2060">
        <v>0</v>
      </c>
    </row>
    <row r="149" spans="1:40">
      <c r="A149" s="2054"/>
      <c r="B149" s="2055"/>
      <c r="C149" s="2056" t="s">
        <v>172</v>
      </c>
      <c r="D149" s="2065" t="s">
        <v>34</v>
      </c>
      <c r="E149" s="2060">
        <v>1</v>
      </c>
      <c r="F149" s="2060">
        <v>1</v>
      </c>
      <c r="G149" s="2060">
        <v>100</v>
      </c>
      <c r="H149" s="2060">
        <v>0</v>
      </c>
      <c r="I149" s="2060">
        <v>0</v>
      </c>
      <c r="J149" s="2060">
        <v>0</v>
      </c>
      <c r="K149" s="2060">
        <v>0</v>
      </c>
      <c r="L149" s="2060">
        <v>0</v>
      </c>
      <c r="M149" s="2060">
        <v>0</v>
      </c>
      <c r="N149" s="2060">
        <v>0</v>
      </c>
      <c r="O149" s="2060">
        <v>0</v>
      </c>
      <c r="P149" s="2060">
        <v>0</v>
      </c>
      <c r="Q149" s="2060">
        <v>0</v>
      </c>
      <c r="R149" s="2060">
        <v>0</v>
      </c>
      <c r="S149" s="2060">
        <v>0</v>
      </c>
      <c r="T149" s="2060">
        <v>0</v>
      </c>
      <c r="U149" s="2060">
        <v>0</v>
      </c>
      <c r="V149" s="2060">
        <v>0</v>
      </c>
      <c r="W149" s="2060">
        <v>0</v>
      </c>
      <c r="X149" s="2060">
        <v>0</v>
      </c>
      <c r="Y149" s="2060">
        <v>0</v>
      </c>
      <c r="Z149" s="2060">
        <v>0</v>
      </c>
      <c r="AA149" s="2060">
        <v>0</v>
      </c>
      <c r="AB149" s="2060">
        <v>0</v>
      </c>
      <c r="AC149" s="2060">
        <v>0</v>
      </c>
      <c r="AD149" s="2060">
        <v>0</v>
      </c>
      <c r="AE149" s="2060">
        <v>0</v>
      </c>
      <c r="AF149" s="2060">
        <v>0</v>
      </c>
      <c r="AG149" s="2060">
        <v>0</v>
      </c>
      <c r="AH149" s="2060">
        <v>1</v>
      </c>
      <c r="AI149" s="2060">
        <v>0</v>
      </c>
      <c r="AJ149" s="2060">
        <v>0</v>
      </c>
      <c r="AK149" s="2060">
        <v>0</v>
      </c>
      <c r="AL149" s="2060">
        <v>0</v>
      </c>
      <c r="AM149" s="2060">
        <v>0</v>
      </c>
      <c r="AN149" s="2060">
        <v>0</v>
      </c>
    </row>
    <row r="150" spans="1:40">
      <c r="A150" s="2054"/>
      <c r="B150" s="2055"/>
      <c r="C150" s="2056" t="s">
        <v>173</v>
      </c>
      <c r="D150" s="2065" t="s">
        <v>34</v>
      </c>
      <c r="E150" s="2060">
        <v>1</v>
      </c>
      <c r="F150" s="2060">
        <v>1</v>
      </c>
      <c r="G150" s="2060">
        <v>100</v>
      </c>
      <c r="H150" s="2060">
        <v>0</v>
      </c>
      <c r="I150" s="2060">
        <v>0</v>
      </c>
      <c r="J150" s="2060">
        <v>0</v>
      </c>
      <c r="K150" s="2060">
        <v>0</v>
      </c>
      <c r="L150" s="2060">
        <v>0</v>
      </c>
      <c r="M150" s="2060">
        <v>0</v>
      </c>
      <c r="N150" s="2060">
        <v>0</v>
      </c>
      <c r="O150" s="2060">
        <v>0</v>
      </c>
      <c r="P150" s="2060">
        <v>0</v>
      </c>
      <c r="Q150" s="2060">
        <v>1</v>
      </c>
      <c r="R150" s="2060">
        <v>0</v>
      </c>
      <c r="S150" s="2060">
        <v>0</v>
      </c>
      <c r="T150" s="2060">
        <v>0</v>
      </c>
      <c r="U150" s="2060">
        <v>0</v>
      </c>
      <c r="V150" s="2060">
        <v>0</v>
      </c>
      <c r="W150" s="2060">
        <v>0</v>
      </c>
      <c r="X150" s="2060">
        <v>0</v>
      </c>
      <c r="Y150" s="2060">
        <v>0</v>
      </c>
      <c r="Z150" s="2060">
        <v>0</v>
      </c>
      <c r="AA150" s="2060">
        <v>0</v>
      </c>
      <c r="AB150" s="2060">
        <v>0</v>
      </c>
      <c r="AC150" s="2060">
        <v>0</v>
      </c>
      <c r="AD150" s="2060">
        <v>0</v>
      </c>
      <c r="AE150" s="2060">
        <v>0</v>
      </c>
      <c r="AF150" s="2060">
        <v>0</v>
      </c>
      <c r="AG150" s="2060">
        <v>0</v>
      </c>
      <c r="AH150" s="2060">
        <v>0</v>
      </c>
      <c r="AI150" s="2060">
        <v>0</v>
      </c>
      <c r="AJ150" s="2060">
        <v>0</v>
      </c>
      <c r="AK150" s="2060">
        <v>0</v>
      </c>
      <c r="AL150" s="2060">
        <v>0</v>
      </c>
      <c r="AM150" s="2060">
        <v>0</v>
      </c>
      <c r="AN150" s="2060">
        <v>0</v>
      </c>
    </row>
    <row r="151" spans="1:40">
      <c r="A151" s="2054"/>
      <c r="B151" s="2055"/>
      <c r="C151" s="2056" t="s">
        <v>174</v>
      </c>
      <c r="D151" s="2065" t="s">
        <v>34</v>
      </c>
      <c r="E151" s="2060">
        <v>1</v>
      </c>
      <c r="F151" s="2060">
        <v>1</v>
      </c>
      <c r="G151" s="2060">
        <v>100</v>
      </c>
      <c r="H151" s="2060">
        <v>0</v>
      </c>
      <c r="I151" s="2060">
        <v>0</v>
      </c>
      <c r="J151" s="2060">
        <v>0</v>
      </c>
      <c r="K151" s="2060">
        <v>0</v>
      </c>
      <c r="L151" s="2060">
        <v>0</v>
      </c>
      <c r="M151" s="2060">
        <v>0</v>
      </c>
      <c r="N151" s="2060">
        <v>0</v>
      </c>
      <c r="O151" s="2060">
        <v>1</v>
      </c>
      <c r="P151" s="2060">
        <v>0</v>
      </c>
      <c r="Q151" s="2060">
        <v>0</v>
      </c>
      <c r="R151" s="2060">
        <v>0</v>
      </c>
      <c r="S151" s="2060">
        <v>0</v>
      </c>
      <c r="T151" s="2060">
        <v>0</v>
      </c>
      <c r="U151" s="2060">
        <v>0</v>
      </c>
      <c r="V151" s="2060">
        <v>0</v>
      </c>
      <c r="W151" s="2060">
        <v>0</v>
      </c>
      <c r="X151" s="2060">
        <v>0</v>
      </c>
      <c r="Y151" s="2060">
        <v>0</v>
      </c>
      <c r="Z151" s="2060">
        <v>0</v>
      </c>
      <c r="AA151" s="2060">
        <v>0</v>
      </c>
      <c r="AB151" s="2060">
        <v>0</v>
      </c>
      <c r="AC151" s="2060">
        <v>0</v>
      </c>
      <c r="AD151" s="2060">
        <v>0</v>
      </c>
      <c r="AE151" s="2060">
        <v>0</v>
      </c>
      <c r="AF151" s="2060">
        <v>0</v>
      </c>
      <c r="AG151" s="2060">
        <v>0</v>
      </c>
      <c r="AH151" s="2060">
        <v>0</v>
      </c>
      <c r="AI151" s="2060">
        <v>0</v>
      </c>
      <c r="AJ151" s="2060">
        <v>0</v>
      </c>
      <c r="AK151" s="2060">
        <v>0</v>
      </c>
      <c r="AL151" s="2060">
        <v>0</v>
      </c>
      <c r="AM151" s="2060">
        <v>0</v>
      </c>
      <c r="AN151" s="2060">
        <v>0</v>
      </c>
    </row>
    <row r="152" spans="1:40">
      <c r="A152" s="2054"/>
      <c r="B152" s="2055"/>
      <c r="C152" s="2056" t="s">
        <v>175</v>
      </c>
      <c r="D152" s="2065" t="s">
        <v>34</v>
      </c>
      <c r="E152" s="2060">
        <v>1</v>
      </c>
      <c r="F152" s="2060">
        <v>1</v>
      </c>
      <c r="G152" s="2060">
        <v>100</v>
      </c>
      <c r="H152" s="2060">
        <v>0</v>
      </c>
      <c r="I152" s="2060">
        <v>0</v>
      </c>
      <c r="J152" s="2060">
        <v>0</v>
      </c>
      <c r="K152" s="2060">
        <v>0</v>
      </c>
      <c r="L152" s="2060">
        <v>0</v>
      </c>
      <c r="M152" s="2060">
        <v>0</v>
      </c>
      <c r="N152" s="2060">
        <v>0</v>
      </c>
      <c r="O152" s="2060">
        <v>0</v>
      </c>
      <c r="P152" s="2060">
        <v>0</v>
      </c>
      <c r="Q152" s="2060">
        <v>0</v>
      </c>
      <c r="R152" s="2060">
        <v>0</v>
      </c>
      <c r="S152" s="2060">
        <v>0</v>
      </c>
      <c r="T152" s="2060">
        <v>0</v>
      </c>
      <c r="U152" s="2060">
        <v>0</v>
      </c>
      <c r="V152" s="2060">
        <v>0</v>
      </c>
      <c r="W152" s="2060">
        <v>0</v>
      </c>
      <c r="X152" s="2060">
        <v>1</v>
      </c>
      <c r="Y152" s="2060">
        <v>0</v>
      </c>
      <c r="Z152" s="2060">
        <v>0</v>
      </c>
      <c r="AA152" s="2060">
        <v>0</v>
      </c>
      <c r="AB152" s="2060">
        <v>0</v>
      </c>
      <c r="AC152" s="2060">
        <v>0</v>
      </c>
      <c r="AD152" s="2060">
        <v>0</v>
      </c>
      <c r="AE152" s="2060">
        <v>0</v>
      </c>
      <c r="AF152" s="2060">
        <v>0</v>
      </c>
      <c r="AG152" s="2060">
        <v>0</v>
      </c>
      <c r="AH152" s="2060">
        <v>0</v>
      </c>
      <c r="AI152" s="2060">
        <v>0</v>
      </c>
      <c r="AJ152" s="2060">
        <v>0</v>
      </c>
      <c r="AK152" s="2060">
        <v>0</v>
      </c>
      <c r="AL152" s="2060">
        <v>0</v>
      </c>
      <c r="AM152" s="2060">
        <v>0</v>
      </c>
      <c r="AN152" s="2060">
        <v>0</v>
      </c>
    </row>
    <row r="153" spans="1:40">
      <c r="A153" s="2054"/>
      <c r="B153" s="2055"/>
      <c r="C153" s="2056" t="s">
        <v>176</v>
      </c>
      <c r="D153" s="2065" t="s">
        <v>34</v>
      </c>
      <c r="E153" s="2060">
        <v>1</v>
      </c>
      <c r="F153" s="2060">
        <v>1</v>
      </c>
      <c r="G153" s="2060">
        <v>100</v>
      </c>
      <c r="H153" s="2060">
        <v>0</v>
      </c>
      <c r="I153" s="2060">
        <v>0</v>
      </c>
      <c r="J153" s="2060">
        <v>1</v>
      </c>
      <c r="K153" s="2060">
        <v>0</v>
      </c>
      <c r="L153" s="2060">
        <v>0</v>
      </c>
      <c r="M153" s="2060">
        <v>0</v>
      </c>
      <c r="N153" s="2060">
        <v>0</v>
      </c>
      <c r="O153" s="2060">
        <v>0</v>
      </c>
      <c r="P153" s="2060">
        <v>0</v>
      </c>
      <c r="Q153" s="2060">
        <v>0</v>
      </c>
      <c r="R153" s="2060">
        <v>0</v>
      </c>
      <c r="S153" s="2060">
        <v>0</v>
      </c>
      <c r="T153" s="2060">
        <v>0</v>
      </c>
      <c r="U153" s="2060">
        <v>0</v>
      </c>
      <c r="V153" s="2060">
        <v>0</v>
      </c>
      <c r="W153" s="2060">
        <v>0</v>
      </c>
      <c r="X153" s="2060">
        <v>0</v>
      </c>
      <c r="Y153" s="2060">
        <v>0</v>
      </c>
      <c r="Z153" s="2060">
        <v>0</v>
      </c>
      <c r="AA153" s="2060">
        <v>0</v>
      </c>
      <c r="AB153" s="2060">
        <v>0</v>
      </c>
      <c r="AC153" s="2060">
        <v>0</v>
      </c>
      <c r="AD153" s="2060">
        <v>0</v>
      </c>
      <c r="AE153" s="2060">
        <v>0</v>
      </c>
      <c r="AF153" s="2060">
        <v>0</v>
      </c>
      <c r="AG153" s="2060">
        <v>0</v>
      </c>
      <c r="AH153" s="2060">
        <v>0</v>
      </c>
      <c r="AI153" s="2060">
        <v>0</v>
      </c>
      <c r="AJ153" s="2060">
        <v>0</v>
      </c>
      <c r="AK153" s="2060">
        <v>0</v>
      </c>
      <c r="AL153" s="2060">
        <v>0</v>
      </c>
      <c r="AM153" s="2060">
        <v>0</v>
      </c>
      <c r="AN153" s="2060">
        <v>0</v>
      </c>
    </row>
    <row r="154" spans="1:40">
      <c r="A154" s="2054"/>
      <c r="B154" s="2055"/>
      <c r="C154" s="2056" t="s">
        <v>177</v>
      </c>
      <c r="D154" s="2065" t="s">
        <v>34</v>
      </c>
      <c r="E154" s="2060">
        <v>1</v>
      </c>
      <c r="F154" s="2060">
        <v>1</v>
      </c>
      <c r="G154" s="2060">
        <v>100</v>
      </c>
      <c r="H154" s="2060">
        <v>0</v>
      </c>
      <c r="I154" s="2060">
        <v>0</v>
      </c>
      <c r="J154" s="2060">
        <v>0</v>
      </c>
      <c r="K154" s="2060">
        <v>0</v>
      </c>
      <c r="L154" s="2060">
        <v>0</v>
      </c>
      <c r="M154" s="2060">
        <v>0</v>
      </c>
      <c r="N154" s="2060">
        <v>0</v>
      </c>
      <c r="O154" s="2060">
        <v>0</v>
      </c>
      <c r="P154" s="2060">
        <v>0</v>
      </c>
      <c r="Q154" s="2060">
        <v>0</v>
      </c>
      <c r="R154" s="2060">
        <v>0</v>
      </c>
      <c r="S154" s="2060">
        <v>0</v>
      </c>
      <c r="T154" s="2060">
        <v>0</v>
      </c>
      <c r="U154" s="2060">
        <v>0</v>
      </c>
      <c r="V154" s="2060">
        <v>0</v>
      </c>
      <c r="W154" s="2060">
        <v>0</v>
      </c>
      <c r="X154" s="2060">
        <v>1</v>
      </c>
      <c r="Y154" s="2060">
        <v>0</v>
      </c>
      <c r="Z154" s="2060">
        <v>0</v>
      </c>
      <c r="AA154" s="2060">
        <v>0</v>
      </c>
      <c r="AB154" s="2060">
        <v>0</v>
      </c>
      <c r="AC154" s="2060">
        <v>0</v>
      </c>
      <c r="AD154" s="2060">
        <v>0</v>
      </c>
      <c r="AE154" s="2060">
        <v>0</v>
      </c>
      <c r="AF154" s="2060">
        <v>0</v>
      </c>
      <c r="AG154" s="2060">
        <v>0</v>
      </c>
      <c r="AH154" s="2060">
        <v>0</v>
      </c>
      <c r="AI154" s="2060">
        <v>0</v>
      </c>
      <c r="AJ154" s="2060">
        <v>0</v>
      </c>
      <c r="AK154" s="2060">
        <v>0</v>
      </c>
      <c r="AL154" s="2060">
        <v>0</v>
      </c>
      <c r="AM154" s="2060">
        <v>0</v>
      </c>
      <c r="AN154" s="2060">
        <v>0</v>
      </c>
    </row>
    <row r="155" spans="1:40">
      <c r="A155" s="2054"/>
      <c r="B155" s="2055"/>
      <c r="C155" s="2056" t="s">
        <v>178</v>
      </c>
      <c r="D155" s="2065" t="s">
        <v>34</v>
      </c>
      <c r="E155" s="2060">
        <v>1</v>
      </c>
      <c r="F155" s="2060">
        <v>1</v>
      </c>
      <c r="G155" s="2060">
        <v>100</v>
      </c>
      <c r="H155" s="2060">
        <v>0</v>
      </c>
      <c r="I155" s="2060">
        <v>0</v>
      </c>
      <c r="J155" s="2060">
        <v>0</v>
      </c>
      <c r="K155" s="2060">
        <v>0</v>
      </c>
      <c r="L155" s="2060">
        <v>0</v>
      </c>
      <c r="M155" s="2060">
        <v>0</v>
      </c>
      <c r="N155" s="2060">
        <v>0</v>
      </c>
      <c r="O155" s="2060">
        <v>0</v>
      </c>
      <c r="P155" s="2060">
        <v>0</v>
      </c>
      <c r="Q155" s="2060">
        <v>0</v>
      </c>
      <c r="R155" s="2060">
        <v>0</v>
      </c>
      <c r="S155" s="2060">
        <v>0</v>
      </c>
      <c r="T155" s="2060">
        <v>0</v>
      </c>
      <c r="U155" s="2060">
        <v>0</v>
      </c>
      <c r="V155" s="2060">
        <v>0</v>
      </c>
      <c r="W155" s="2060">
        <v>0</v>
      </c>
      <c r="X155" s="2060">
        <v>0</v>
      </c>
      <c r="Y155" s="2060">
        <v>0</v>
      </c>
      <c r="Z155" s="2060">
        <v>0</v>
      </c>
      <c r="AA155" s="2060">
        <v>0</v>
      </c>
      <c r="AB155" s="2060">
        <v>0</v>
      </c>
      <c r="AC155" s="2060">
        <v>0</v>
      </c>
      <c r="AD155" s="2060">
        <v>0</v>
      </c>
      <c r="AE155" s="2060">
        <v>1</v>
      </c>
      <c r="AF155" s="2060">
        <v>0</v>
      </c>
      <c r="AG155" s="2060">
        <v>0</v>
      </c>
      <c r="AH155" s="2060">
        <v>0</v>
      </c>
      <c r="AI155" s="2060">
        <v>0</v>
      </c>
      <c r="AJ155" s="2060">
        <v>0</v>
      </c>
      <c r="AK155" s="2060">
        <v>0</v>
      </c>
      <c r="AL155" s="2060">
        <v>0</v>
      </c>
      <c r="AM155" s="2060">
        <v>0</v>
      </c>
      <c r="AN155" s="2060">
        <v>0</v>
      </c>
    </row>
    <row r="156" spans="1:40">
      <c r="A156" s="2054"/>
      <c r="B156" s="2055" t="s">
        <v>167</v>
      </c>
      <c r="C156" s="2056"/>
      <c r="D156" s="2065" t="s">
        <v>34</v>
      </c>
      <c r="E156" s="2060">
        <v>6</v>
      </c>
      <c r="F156" s="2060">
        <v>6</v>
      </c>
      <c r="G156" s="2060">
        <v>100</v>
      </c>
      <c r="H156" s="2060">
        <v>0</v>
      </c>
      <c r="I156" s="2060">
        <v>2</v>
      </c>
      <c r="J156" s="2060">
        <v>0</v>
      </c>
      <c r="K156" s="2060">
        <v>3</v>
      </c>
      <c r="L156" s="2060">
        <v>0</v>
      </c>
      <c r="M156" s="2060">
        <v>0</v>
      </c>
      <c r="N156" s="2060">
        <v>0</v>
      </c>
      <c r="O156" s="2060">
        <v>0</v>
      </c>
      <c r="P156" s="2060">
        <v>0</v>
      </c>
      <c r="Q156" s="2060">
        <v>0</v>
      </c>
      <c r="R156" s="2060">
        <v>0</v>
      </c>
      <c r="S156" s="2060">
        <v>0</v>
      </c>
      <c r="T156" s="2060">
        <v>0</v>
      </c>
      <c r="U156" s="2060">
        <v>0</v>
      </c>
      <c r="V156" s="2060">
        <v>0</v>
      </c>
      <c r="W156" s="2060">
        <v>0</v>
      </c>
      <c r="X156" s="2060">
        <v>0</v>
      </c>
      <c r="Y156" s="2060">
        <v>0</v>
      </c>
      <c r="Z156" s="2060">
        <v>0</v>
      </c>
      <c r="AA156" s="2060">
        <v>0</v>
      </c>
      <c r="AB156" s="2060">
        <v>0</v>
      </c>
      <c r="AC156" s="2060">
        <v>0</v>
      </c>
      <c r="AD156" s="2060">
        <v>0</v>
      </c>
      <c r="AE156" s="2060">
        <v>0</v>
      </c>
      <c r="AF156" s="2060">
        <v>0</v>
      </c>
      <c r="AG156" s="2060">
        <v>0</v>
      </c>
      <c r="AH156" s="2060">
        <v>1</v>
      </c>
      <c r="AI156" s="2060">
        <v>0</v>
      </c>
      <c r="AJ156" s="2060">
        <v>0</v>
      </c>
      <c r="AK156" s="2060">
        <v>0</v>
      </c>
      <c r="AL156" s="2060">
        <v>0</v>
      </c>
      <c r="AM156" s="2060">
        <v>0</v>
      </c>
      <c r="AN156" s="2060">
        <v>0</v>
      </c>
    </row>
    <row r="157" spans="1:40">
      <c r="A157" s="2054"/>
      <c r="B157" s="2055"/>
      <c r="C157" s="2056" t="s">
        <v>186</v>
      </c>
      <c r="D157" s="2065" t="s">
        <v>34</v>
      </c>
      <c r="E157" s="2060">
        <v>1</v>
      </c>
      <c r="F157" s="2060">
        <v>1</v>
      </c>
      <c r="G157" s="2060">
        <v>100</v>
      </c>
      <c r="H157" s="2060">
        <v>0</v>
      </c>
      <c r="I157" s="2060">
        <v>1</v>
      </c>
      <c r="J157" s="2060">
        <v>0</v>
      </c>
      <c r="K157" s="2060">
        <v>0</v>
      </c>
      <c r="L157" s="2060">
        <v>0</v>
      </c>
      <c r="M157" s="2060">
        <v>0</v>
      </c>
      <c r="N157" s="2060">
        <v>0</v>
      </c>
      <c r="O157" s="2060">
        <v>0</v>
      </c>
      <c r="P157" s="2060">
        <v>0</v>
      </c>
      <c r="Q157" s="2060">
        <v>0</v>
      </c>
      <c r="R157" s="2060">
        <v>0</v>
      </c>
      <c r="S157" s="2060">
        <v>0</v>
      </c>
      <c r="T157" s="2060">
        <v>0</v>
      </c>
      <c r="U157" s="2060">
        <v>0</v>
      </c>
      <c r="V157" s="2060">
        <v>0</v>
      </c>
      <c r="W157" s="2060">
        <v>0</v>
      </c>
      <c r="X157" s="2060">
        <v>0</v>
      </c>
      <c r="Y157" s="2060">
        <v>0</v>
      </c>
      <c r="Z157" s="2060">
        <v>0</v>
      </c>
      <c r="AA157" s="2060">
        <v>0</v>
      </c>
      <c r="AB157" s="2060">
        <v>0</v>
      </c>
      <c r="AC157" s="2060">
        <v>0</v>
      </c>
      <c r="AD157" s="2060">
        <v>0</v>
      </c>
      <c r="AE157" s="2060">
        <v>0</v>
      </c>
      <c r="AF157" s="2060">
        <v>0</v>
      </c>
      <c r="AG157" s="2060">
        <v>0</v>
      </c>
      <c r="AH157" s="2060">
        <v>0</v>
      </c>
      <c r="AI157" s="2060">
        <v>0</v>
      </c>
      <c r="AJ157" s="2060">
        <v>0</v>
      </c>
      <c r="AK157" s="2060">
        <v>0</v>
      </c>
      <c r="AL157" s="2060">
        <v>0</v>
      </c>
      <c r="AM157" s="2060">
        <v>0</v>
      </c>
      <c r="AN157" s="2060">
        <v>0</v>
      </c>
    </row>
    <row r="158" spans="1:40">
      <c r="A158" s="2054"/>
      <c r="B158" s="2055"/>
      <c r="C158" s="2056" t="s">
        <v>185</v>
      </c>
      <c r="D158" s="2065" t="s">
        <v>34</v>
      </c>
      <c r="E158" s="2060">
        <v>1</v>
      </c>
      <c r="F158" s="2060">
        <v>1</v>
      </c>
      <c r="G158" s="2060">
        <v>100</v>
      </c>
      <c r="H158" s="2060">
        <v>0</v>
      </c>
      <c r="I158" s="2060">
        <v>0</v>
      </c>
      <c r="J158" s="2060">
        <v>0</v>
      </c>
      <c r="K158" s="2060">
        <v>1</v>
      </c>
      <c r="L158" s="2060">
        <v>0</v>
      </c>
      <c r="M158" s="2060">
        <v>0</v>
      </c>
      <c r="N158" s="2060">
        <v>0</v>
      </c>
      <c r="O158" s="2060">
        <v>0</v>
      </c>
      <c r="P158" s="2060">
        <v>0</v>
      </c>
      <c r="Q158" s="2060">
        <v>0</v>
      </c>
      <c r="R158" s="2060">
        <v>0</v>
      </c>
      <c r="S158" s="2060">
        <v>0</v>
      </c>
      <c r="T158" s="2060">
        <v>0</v>
      </c>
      <c r="U158" s="2060">
        <v>0</v>
      </c>
      <c r="V158" s="2060">
        <v>0</v>
      </c>
      <c r="W158" s="2060">
        <v>0</v>
      </c>
      <c r="X158" s="2060">
        <v>0</v>
      </c>
      <c r="Y158" s="2060">
        <v>0</v>
      </c>
      <c r="Z158" s="2060">
        <v>0</v>
      </c>
      <c r="AA158" s="2060">
        <v>0</v>
      </c>
      <c r="AB158" s="2060">
        <v>0</v>
      </c>
      <c r="AC158" s="2060">
        <v>0</v>
      </c>
      <c r="AD158" s="2060">
        <v>0</v>
      </c>
      <c r="AE158" s="2060">
        <v>0</v>
      </c>
      <c r="AF158" s="2060">
        <v>0</v>
      </c>
      <c r="AG158" s="2060">
        <v>0</v>
      </c>
      <c r="AH158" s="2060">
        <v>0</v>
      </c>
      <c r="AI158" s="2060">
        <v>0</v>
      </c>
      <c r="AJ158" s="2060">
        <v>0</v>
      </c>
      <c r="AK158" s="2060">
        <v>0</v>
      </c>
      <c r="AL158" s="2060">
        <v>0</v>
      </c>
      <c r="AM158" s="2060">
        <v>0</v>
      </c>
      <c r="AN158" s="2060">
        <v>0</v>
      </c>
    </row>
    <row r="159" spans="1:40">
      <c r="A159" s="2054"/>
      <c r="B159" s="2055"/>
      <c r="C159" s="2056" t="s">
        <v>184</v>
      </c>
      <c r="D159" s="2065" t="s">
        <v>34</v>
      </c>
      <c r="E159" s="2060">
        <v>1</v>
      </c>
      <c r="F159" s="2060">
        <v>1</v>
      </c>
      <c r="G159" s="2060">
        <v>100</v>
      </c>
      <c r="H159" s="2060">
        <v>0</v>
      </c>
      <c r="I159" s="2060">
        <v>0</v>
      </c>
      <c r="J159" s="2060">
        <v>0</v>
      </c>
      <c r="K159" s="2060">
        <v>0</v>
      </c>
      <c r="L159" s="2060">
        <v>0</v>
      </c>
      <c r="M159" s="2060">
        <v>0</v>
      </c>
      <c r="N159" s="2060">
        <v>0</v>
      </c>
      <c r="O159" s="2060">
        <v>0</v>
      </c>
      <c r="P159" s="2060">
        <v>0</v>
      </c>
      <c r="Q159" s="2060">
        <v>0</v>
      </c>
      <c r="R159" s="2060">
        <v>0</v>
      </c>
      <c r="S159" s="2060">
        <v>0</v>
      </c>
      <c r="T159" s="2060">
        <v>0</v>
      </c>
      <c r="U159" s="2060">
        <v>0</v>
      </c>
      <c r="V159" s="2060">
        <v>0</v>
      </c>
      <c r="W159" s="2060">
        <v>0</v>
      </c>
      <c r="X159" s="2060">
        <v>0</v>
      </c>
      <c r="Y159" s="2060">
        <v>0</v>
      </c>
      <c r="Z159" s="2060">
        <v>0</v>
      </c>
      <c r="AA159" s="2060">
        <v>0</v>
      </c>
      <c r="AB159" s="2060">
        <v>0</v>
      </c>
      <c r="AC159" s="2060">
        <v>0</v>
      </c>
      <c r="AD159" s="2060">
        <v>0</v>
      </c>
      <c r="AE159" s="2060">
        <v>0</v>
      </c>
      <c r="AF159" s="2060">
        <v>0</v>
      </c>
      <c r="AG159" s="2060">
        <v>0</v>
      </c>
      <c r="AH159" s="2060">
        <v>1</v>
      </c>
      <c r="AI159" s="2060">
        <v>0</v>
      </c>
      <c r="AJ159" s="2060">
        <v>0</v>
      </c>
      <c r="AK159" s="2060">
        <v>0</v>
      </c>
      <c r="AL159" s="2060">
        <v>0</v>
      </c>
      <c r="AM159" s="2060">
        <v>0</v>
      </c>
      <c r="AN159" s="2060">
        <v>0</v>
      </c>
    </row>
    <row r="160" spans="1:40">
      <c r="A160" s="2054"/>
      <c r="B160" s="2055"/>
      <c r="C160" s="2056" t="s">
        <v>183</v>
      </c>
      <c r="D160" s="2065" t="s">
        <v>34</v>
      </c>
      <c r="E160" s="2060">
        <v>1</v>
      </c>
      <c r="F160" s="2060">
        <v>1</v>
      </c>
      <c r="G160" s="2060">
        <v>100</v>
      </c>
      <c r="H160" s="2060">
        <v>0</v>
      </c>
      <c r="I160" s="2060">
        <v>0</v>
      </c>
      <c r="J160" s="2060">
        <v>0</v>
      </c>
      <c r="K160" s="2060">
        <v>1</v>
      </c>
      <c r="L160" s="2060">
        <v>0</v>
      </c>
      <c r="M160" s="2060">
        <v>0</v>
      </c>
      <c r="N160" s="2060">
        <v>0</v>
      </c>
      <c r="O160" s="2060">
        <v>0</v>
      </c>
      <c r="P160" s="2060">
        <v>0</v>
      </c>
      <c r="Q160" s="2060">
        <v>0</v>
      </c>
      <c r="R160" s="2060">
        <v>0</v>
      </c>
      <c r="S160" s="2060">
        <v>0</v>
      </c>
      <c r="T160" s="2060">
        <v>0</v>
      </c>
      <c r="U160" s="2060">
        <v>0</v>
      </c>
      <c r="V160" s="2060">
        <v>0</v>
      </c>
      <c r="W160" s="2060">
        <v>0</v>
      </c>
      <c r="X160" s="2060">
        <v>0</v>
      </c>
      <c r="Y160" s="2060">
        <v>0</v>
      </c>
      <c r="Z160" s="2060">
        <v>0</v>
      </c>
      <c r="AA160" s="2060">
        <v>0</v>
      </c>
      <c r="AB160" s="2060">
        <v>0</v>
      </c>
      <c r="AC160" s="2060">
        <v>0</v>
      </c>
      <c r="AD160" s="2060">
        <v>0</v>
      </c>
      <c r="AE160" s="2060">
        <v>0</v>
      </c>
      <c r="AF160" s="2060">
        <v>0</v>
      </c>
      <c r="AG160" s="2060">
        <v>0</v>
      </c>
      <c r="AH160" s="2060">
        <v>0</v>
      </c>
      <c r="AI160" s="2060">
        <v>0</v>
      </c>
      <c r="AJ160" s="2060">
        <v>0</v>
      </c>
      <c r="AK160" s="2060">
        <v>0</v>
      </c>
      <c r="AL160" s="2060">
        <v>0</v>
      </c>
      <c r="AM160" s="2060">
        <v>0</v>
      </c>
      <c r="AN160" s="2060">
        <v>0</v>
      </c>
    </row>
    <row r="161" spans="1:40">
      <c r="A161" s="2054"/>
      <c r="B161" s="2055"/>
      <c r="C161" s="2056" t="s">
        <v>182</v>
      </c>
      <c r="D161" s="2065" t="s">
        <v>34</v>
      </c>
      <c r="E161" s="2060">
        <v>1</v>
      </c>
      <c r="F161" s="2060">
        <v>1</v>
      </c>
      <c r="G161" s="2060">
        <v>100</v>
      </c>
      <c r="H161" s="2060">
        <v>0</v>
      </c>
      <c r="I161" s="2060">
        <v>0</v>
      </c>
      <c r="J161" s="2060">
        <v>0</v>
      </c>
      <c r="K161" s="2060">
        <v>1</v>
      </c>
      <c r="L161" s="2060">
        <v>0</v>
      </c>
      <c r="M161" s="2060">
        <v>0</v>
      </c>
      <c r="N161" s="2060">
        <v>0</v>
      </c>
      <c r="O161" s="2060">
        <v>0</v>
      </c>
      <c r="P161" s="2060">
        <v>0</v>
      </c>
      <c r="Q161" s="2060">
        <v>0</v>
      </c>
      <c r="R161" s="2060">
        <v>0</v>
      </c>
      <c r="S161" s="2060">
        <v>0</v>
      </c>
      <c r="T161" s="2060">
        <v>0</v>
      </c>
      <c r="U161" s="2060">
        <v>0</v>
      </c>
      <c r="V161" s="2060">
        <v>0</v>
      </c>
      <c r="W161" s="2060">
        <v>0</v>
      </c>
      <c r="X161" s="2060">
        <v>0</v>
      </c>
      <c r="Y161" s="2060">
        <v>0</v>
      </c>
      <c r="Z161" s="2060">
        <v>0</v>
      </c>
      <c r="AA161" s="2060">
        <v>0</v>
      </c>
      <c r="AB161" s="2060">
        <v>0</v>
      </c>
      <c r="AC161" s="2060">
        <v>0</v>
      </c>
      <c r="AD161" s="2060">
        <v>0</v>
      </c>
      <c r="AE161" s="2060">
        <v>0</v>
      </c>
      <c r="AF161" s="2060">
        <v>0</v>
      </c>
      <c r="AG161" s="2060">
        <v>0</v>
      </c>
      <c r="AH161" s="2060">
        <v>0</v>
      </c>
      <c r="AI161" s="2060">
        <v>0</v>
      </c>
      <c r="AJ161" s="2060">
        <v>0</v>
      </c>
      <c r="AK161" s="2060">
        <v>0</v>
      </c>
      <c r="AL161" s="2060">
        <v>0</v>
      </c>
      <c r="AM161" s="2060">
        <v>0</v>
      </c>
      <c r="AN161" s="2060">
        <v>0</v>
      </c>
    </row>
    <row r="162" spans="1:40">
      <c r="A162" s="2054"/>
      <c r="B162" s="2055"/>
      <c r="C162" s="2056" t="s">
        <v>181</v>
      </c>
      <c r="D162" s="2065" t="s">
        <v>34</v>
      </c>
      <c r="E162" s="2060">
        <v>1</v>
      </c>
      <c r="F162" s="2060">
        <v>1</v>
      </c>
      <c r="G162" s="2060">
        <v>100</v>
      </c>
      <c r="H162" s="2060">
        <v>0</v>
      </c>
      <c r="I162" s="2060">
        <v>1</v>
      </c>
      <c r="J162" s="2060">
        <v>0</v>
      </c>
      <c r="K162" s="2060">
        <v>0</v>
      </c>
      <c r="L162" s="2060">
        <v>0</v>
      </c>
      <c r="M162" s="2060">
        <v>0</v>
      </c>
      <c r="N162" s="2060">
        <v>0</v>
      </c>
      <c r="O162" s="2060">
        <v>0</v>
      </c>
      <c r="P162" s="2060">
        <v>0</v>
      </c>
      <c r="Q162" s="2060">
        <v>0</v>
      </c>
      <c r="R162" s="2060">
        <v>0</v>
      </c>
      <c r="S162" s="2060">
        <v>0</v>
      </c>
      <c r="T162" s="2060">
        <v>0</v>
      </c>
      <c r="U162" s="2060">
        <v>0</v>
      </c>
      <c r="V162" s="2060">
        <v>0</v>
      </c>
      <c r="W162" s="2060">
        <v>0</v>
      </c>
      <c r="X162" s="2060">
        <v>0</v>
      </c>
      <c r="Y162" s="2060">
        <v>0</v>
      </c>
      <c r="Z162" s="2060">
        <v>0</v>
      </c>
      <c r="AA162" s="2060">
        <v>0</v>
      </c>
      <c r="AB162" s="2060">
        <v>0</v>
      </c>
      <c r="AC162" s="2060">
        <v>0</v>
      </c>
      <c r="AD162" s="2060">
        <v>0</v>
      </c>
      <c r="AE162" s="2060">
        <v>0</v>
      </c>
      <c r="AF162" s="2060">
        <v>0</v>
      </c>
      <c r="AG162" s="2060">
        <v>0</v>
      </c>
      <c r="AH162" s="2060">
        <v>0</v>
      </c>
      <c r="AI162" s="2060">
        <v>0</v>
      </c>
      <c r="AJ162" s="2060">
        <v>0</v>
      </c>
      <c r="AK162" s="2060">
        <v>0</v>
      </c>
      <c r="AL162" s="2060">
        <v>0</v>
      </c>
      <c r="AM162" s="2060">
        <v>0</v>
      </c>
      <c r="AN162" s="2060">
        <v>0</v>
      </c>
    </row>
    <row r="163" spans="1:40">
      <c r="A163" s="2072" t="s">
        <v>241</v>
      </c>
      <c r="B163" s="2073"/>
      <c r="C163" s="2074"/>
      <c r="D163" s="2075" t="s">
        <v>35</v>
      </c>
      <c r="E163" s="2076">
        <v>32</v>
      </c>
      <c r="F163" s="2076">
        <v>30</v>
      </c>
      <c r="G163" s="2076">
        <v>93.75</v>
      </c>
      <c r="H163" s="2076">
        <v>0</v>
      </c>
      <c r="I163" s="2076">
        <v>1</v>
      </c>
      <c r="J163" s="2076">
        <v>1</v>
      </c>
      <c r="K163" s="2076">
        <v>1</v>
      </c>
      <c r="L163" s="2076">
        <v>1</v>
      </c>
      <c r="M163" s="2076">
        <v>1</v>
      </c>
      <c r="N163" s="2076">
        <v>1</v>
      </c>
      <c r="O163" s="2076">
        <v>1</v>
      </c>
      <c r="P163" s="2076">
        <v>1</v>
      </c>
      <c r="Q163" s="2076">
        <v>1</v>
      </c>
      <c r="R163" s="2076">
        <v>1</v>
      </c>
      <c r="S163" s="2076">
        <v>1</v>
      </c>
      <c r="T163" s="2076">
        <v>1</v>
      </c>
      <c r="U163" s="2076">
        <v>1</v>
      </c>
      <c r="V163" s="2076">
        <v>1</v>
      </c>
      <c r="W163" s="2076">
        <v>0</v>
      </c>
      <c r="X163" s="2076">
        <v>1</v>
      </c>
      <c r="Y163" s="2076">
        <v>1</v>
      </c>
      <c r="Z163" s="2076">
        <v>0</v>
      </c>
      <c r="AA163" s="2076">
        <v>1</v>
      </c>
      <c r="AB163" s="2076">
        <v>1</v>
      </c>
      <c r="AC163" s="2076">
        <v>1</v>
      </c>
      <c r="AD163" s="2076">
        <v>1</v>
      </c>
      <c r="AE163" s="2076">
        <v>1</v>
      </c>
      <c r="AF163" s="2076">
        <v>1</v>
      </c>
      <c r="AG163" s="2076">
        <v>1</v>
      </c>
      <c r="AH163" s="2076">
        <v>1</v>
      </c>
      <c r="AI163" s="2076">
        <v>1</v>
      </c>
      <c r="AJ163" s="2076">
        <v>1</v>
      </c>
      <c r="AK163" s="2076">
        <v>1</v>
      </c>
      <c r="AL163" s="2076">
        <v>1</v>
      </c>
      <c r="AM163" s="2076">
        <v>1</v>
      </c>
      <c r="AN163" s="2076">
        <v>1</v>
      </c>
    </row>
    <row r="164" spans="1:40">
      <c r="A164" s="2054"/>
      <c r="B164" s="2055"/>
      <c r="C164" s="2056" t="s">
        <v>108</v>
      </c>
      <c r="D164" s="2065" t="s">
        <v>9</v>
      </c>
      <c r="E164" s="2060">
        <v>3200</v>
      </c>
      <c r="F164" s="2060">
        <v>4808</v>
      </c>
      <c r="G164" s="2060">
        <v>150.25</v>
      </c>
      <c r="H164" s="2060">
        <v>0</v>
      </c>
      <c r="I164" s="2060">
        <v>98</v>
      </c>
      <c r="J164" s="2060">
        <v>112</v>
      </c>
      <c r="K164" s="2060">
        <v>476</v>
      </c>
      <c r="L164" s="2060">
        <v>100</v>
      </c>
      <c r="M164" s="2060">
        <v>111</v>
      </c>
      <c r="N164" s="2060">
        <v>591</v>
      </c>
      <c r="O164" s="2060">
        <v>101</v>
      </c>
      <c r="P164" s="2060">
        <v>397</v>
      </c>
      <c r="Q164" s="2060">
        <v>100</v>
      </c>
      <c r="R164" s="2060">
        <v>100</v>
      </c>
      <c r="S164" s="2060">
        <v>85</v>
      </c>
      <c r="T164" s="2060">
        <v>50</v>
      </c>
      <c r="U164" s="2060">
        <v>190</v>
      </c>
      <c r="V164" s="2060">
        <v>230</v>
      </c>
      <c r="W164" s="2060">
        <v>102</v>
      </c>
      <c r="X164" s="2060">
        <v>268</v>
      </c>
      <c r="Y164" s="2060">
        <v>125</v>
      </c>
      <c r="Z164" s="2060">
        <v>125</v>
      </c>
      <c r="AA164" s="2060">
        <v>172</v>
      </c>
      <c r="AB164" s="2060">
        <v>102</v>
      </c>
      <c r="AC164" s="2060">
        <v>101</v>
      </c>
      <c r="AD164" s="2060">
        <v>100</v>
      </c>
      <c r="AE164" s="2060">
        <v>24</v>
      </c>
      <c r="AF164" s="2060">
        <v>100</v>
      </c>
      <c r="AG164" s="2060">
        <v>0</v>
      </c>
      <c r="AH164" s="2060">
        <v>100</v>
      </c>
      <c r="AI164" s="2060">
        <v>105</v>
      </c>
      <c r="AJ164" s="2060">
        <v>195</v>
      </c>
      <c r="AK164" s="2060">
        <v>130</v>
      </c>
      <c r="AL164" s="2060">
        <v>108</v>
      </c>
      <c r="AM164" s="2060">
        <v>110</v>
      </c>
      <c r="AN164" s="2060">
        <v>100</v>
      </c>
    </row>
    <row r="165" spans="1:40">
      <c r="A165" s="2072" t="s">
        <v>349</v>
      </c>
      <c r="B165" s="2073"/>
      <c r="C165" s="2074"/>
      <c r="D165" s="2075" t="s">
        <v>34</v>
      </c>
      <c r="E165" s="2076">
        <v>3</v>
      </c>
      <c r="F165" s="2076">
        <v>3</v>
      </c>
      <c r="G165" s="2076">
        <v>100</v>
      </c>
      <c r="H165" s="2076">
        <v>0</v>
      </c>
      <c r="I165" s="2076">
        <v>0</v>
      </c>
      <c r="J165" s="2076">
        <v>1</v>
      </c>
      <c r="K165" s="2076">
        <v>1</v>
      </c>
      <c r="L165" s="2076">
        <v>0</v>
      </c>
      <c r="M165" s="2076">
        <v>0</v>
      </c>
      <c r="N165" s="2076">
        <v>0</v>
      </c>
      <c r="O165" s="2076">
        <v>0</v>
      </c>
      <c r="P165" s="2076">
        <v>0</v>
      </c>
      <c r="Q165" s="2076">
        <v>0</v>
      </c>
      <c r="R165" s="2076">
        <v>0</v>
      </c>
      <c r="S165" s="2076">
        <v>0</v>
      </c>
      <c r="T165" s="2076">
        <v>0</v>
      </c>
      <c r="U165" s="2076">
        <v>0</v>
      </c>
      <c r="V165" s="2076">
        <v>0</v>
      </c>
      <c r="W165" s="2076">
        <v>0</v>
      </c>
      <c r="X165" s="2076">
        <v>1</v>
      </c>
      <c r="Y165" s="2076">
        <v>0</v>
      </c>
      <c r="Z165" s="2076">
        <v>0</v>
      </c>
      <c r="AA165" s="2076">
        <v>0</v>
      </c>
      <c r="AB165" s="2076">
        <v>0</v>
      </c>
      <c r="AC165" s="2076">
        <v>0</v>
      </c>
      <c r="AD165" s="2076">
        <v>0</v>
      </c>
      <c r="AE165" s="2076">
        <v>0</v>
      </c>
      <c r="AF165" s="2076">
        <v>0</v>
      </c>
      <c r="AG165" s="2076">
        <v>0</v>
      </c>
      <c r="AH165" s="2076">
        <v>0</v>
      </c>
      <c r="AI165" s="2076">
        <v>0</v>
      </c>
      <c r="AJ165" s="2076">
        <v>0</v>
      </c>
      <c r="AK165" s="2076">
        <v>0</v>
      </c>
      <c r="AL165" s="2076">
        <v>0</v>
      </c>
      <c r="AM165" s="2076">
        <v>0</v>
      </c>
      <c r="AN165" s="2076">
        <v>0</v>
      </c>
    </row>
    <row r="166" spans="1:40">
      <c r="A166" s="2072" t="s">
        <v>348</v>
      </c>
      <c r="B166" s="2073"/>
      <c r="C166" s="2074"/>
      <c r="D166" s="2075" t="s">
        <v>90</v>
      </c>
      <c r="E166" s="2076">
        <v>30</v>
      </c>
      <c r="F166" s="2076">
        <v>33</v>
      </c>
      <c r="G166" s="2076">
        <v>110</v>
      </c>
      <c r="H166" s="2076">
        <v>0</v>
      </c>
      <c r="I166" s="2076">
        <v>0</v>
      </c>
      <c r="J166" s="2076">
        <v>0</v>
      </c>
      <c r="K166" s="2076">
        <v>33</v>
      </c>
      <c r="L166" s="2076">
        <v>0</v>
      </c>
      <c r="M166" s="2076">
        <v>0</v>
      </c>
      <c r="N166" s="2076">
        <v>0</v>
      </c>
      <c r="O166" s="2076">
        <v>0</v>
      </c>
      <c r="P166" s="2076">
        <v>0</v>
      </c>
      <c r="Q166" s="2076">
        <v>0</v>
      </c>
      <c r="R166" s="2076">
        <v>0</v>
      </c>
      <c r="S166" s="2076">
        <v>0</v>
      </c>
      <c r="T166" s="2076">
        <v>0</v>
      </c>
      <c r="U166" s="2076">
        <v>0</v>
      </c>
      <c r="V166" s="2076">
        <v>0</v>
      </c>
      <c r="W166" s="2076">
        <v>0</v>
      </c>
      <c r="X166" s="2076">
        <v>0</v>
      </c>
      <c r="Y166" s="2076">
        <v>0</v>
      </c>
      <c r="Z166" s="2076">
        <v>0</v>
      </c>
      <c r="AA166" s="2076">
        <v>0</v>
      </c>
      <c r="AB166" s="2076">
        <v>0</v>
      </c>
      <c r="AC166" s="2076">
        <v>0</v>
      </c>
      <c r="AD166" s="2076">
        <v>0</v>
      </c>
      <c r="AE166" s="2076">
        <v>0</v>
      </c>
      <c r="AF166" s="2076">
        <v>0</v>
      </c>
      <c r="AG166" s="2076">
        <v>0</v>
      </c>
      <c r="AH166" s="2076">
        <v>0</v>
      </c>
      <c r="AI166" s="2076">
        <v>0</v>
      </c>
      <c r="AJ166" s="2076">
        <v>0</v>
      </c>
      <c r="AK166" s="2076">
        <v>0</v>
      </c>
      <c r="AL166" s="2076">
        <v>0</v>
      </c>
      <c r="AM166" s="2076">
        <v>0</v>
      </c>
      <c r="AN166" s="2076">
        <v>0</v>
      </c>
    </row>
    <row r="167" spans="1:40">
      <c r="A167" s="2072" t="s">
        <v>350</v>
      </c>
      <c r="B167" s="2073"/>
      <c r="C167" s="2074"/>
      <c r="D167" s="2075" t="s">
        <v>34</v>
      </c>
      <c r="E167" s="2076">
        <v>20</v>
      </c>
      <c r="F167" s="2076">
        <v>22</v>
      </c>
      <c r="G167" s="2076">
        <v>110</v>
      </c>
      <c r="H167" s="2076">
        <v>0</v>
      </c>
      <c r="I167" s="2076">
        <v>0</v>
      </c>
      <c r="J167" s="2076">
        <v>0</v>
      </c>
      <c r="K167" s="2076">
        <v>22</v>
      </c>
      <c r="L167" s="2076">
        <v>0</v>
      </c>
      <c r="M167" s="2076">
        <v>0</v>
      </c>
      <c r="N167" s="2076">
        <v>0</v>
      </c>
      <c r="O167" s="2076">
        <v>0</v>
      </c>
      <c r="P167" s="2076">
        <v>0</v>
      </c>
      <c r="Q167" s="2076">
        <v>0</v>
      </c>
      <c r="R167" s="2076">
        <v>0</v>
      </c>
      <c r="S167" s="2076">
        <v>0</v>
      </c>
      <c r="T167" s="2076">
        <v>0</v>
      </c>
      <c r="U167" s="2076">
        <v>0</v>
      </c>
      <c r="V167" s="2076">
        <v>0</v>
      </c>
      <c r="W167" s="2076">
        <v>0</v>
      </c>
      <c r="X167" s="2076">
        <v>0</v>
      </c>
      <c r="Y167" s="2076">
        <v>0</v>
      </c>
      <c r="Z167" s="2076">
        <v>0</v>
      </c>
      <c r="AA167" s="2076">
        <v>0</v>
      </c>
      <c r="AB167" s="2076">
        <v>0</v>
      </c>
      <c r="AC167" s="2076">
        <v>0</v>
      </c>
      <c r="AD167" s="2076">
        <v>0</v>
      </c>
      <c r="AE167" s="2076">
        <v>0</v>
      </c>
      <c r="AF167" s="2076">
        <v>0</v>
      </c>
      <c r="AG167" s="2076">
        <v>0</v>
      </c>
      <c r="AH167" s="2076">
        <v>0</v>
      </c>
      <c r="AI167" s="2076">
        <v>0</v>
      </c>
      <c r="AJ167" s="2076">
        <v>0</v>
      </c>
      <c r="AK167" s="2076">
        <v>0</v>
      </c>
      <c r="AL167" s="2076">
        <v>0</v>
      </c>
      <c r="AM167" s="2076">
        <v>0</v>
      </c>
      <c r="AN167" s="2076">
        <v>0</v>
      </c>
    </row>
    <row r="168" spans="1:40">
      <c r="A168" s="2072" t="s">
        <v>351</v>
      </c>
      <c r="B168" s="2073"/>
      <c r="C168" s="2074"/>
      <c r="D168" s="2075" t="s">
        <v>114</v>
      </c>
      <c r="E168" s="2076">
        <v>4</v>
      </c>
      <c r="F168" s="2076">
        <v>4</v>
      </c>
      <c r="G168" s="2076">
        <v>100</v>
      </c>
      <c r="H168" s="2076">
        <v>4</v>
      </c>
      <c r="I168" s="2076">
        <v>0</v>
      </c>
      <c r="J168" s="2076">
        <v>0</v>
      </c>
      <c r="K168" s="2076">
        <v>0</v>
      </c>
      <c r="L168" s="2076">
        <v>0</v>
      </c>
      <c r="M168" s="2076">
        <v>0</v>
      </c>
      <c r="N168" s="2076">
        <v>0</v>
      </c>
      <c r="O168" s="2076">
        <v>0</v>
      </c>
      <c r="P168" s="2076">
        <v>0</v>
      </c>
      <c r="Q168" s="2076">
        <v>0</v>
      </c>
      <c r="R168" s="2076">
        <v>0</v>
      </c>
      <c r="S168" s="2076">
        <v>0</v>
      </c>
      <c r="T168" s="2076">
        <v>0</v>
      </c>
      <c r="U168" s="2076">
        <v>0</v>
      </c>
      <c r="V168" s="2076">
        <v>0</v>
      </c>
      <c r="W168" s="2076">
        <v>0</v>
      </c>
      <c r="X168" s="2076">
        <v>0</v>
      </c>
      <c r="Y168" s="2076">
        <v>0</v>
      </c>
      <c r="Z168" s="2076">
        <v>0</v>
      </c>
      <c r="AA168" s="2076">
        <v>0</v>
      </c>
      <c r="AB168" s="2076">
        <v>0</v>
      </c>
      <c r="AC168" s="2076">
        <v>0</v>
      </c>
      <c r="AD168" s="2076">
        <v>0</v>
      </c>
      <c r="AE168" s="2076">
        <v>0</v>
      </c>
      <c r="AF168" s="2076">
        <v>0</v>
      </c>
      <c r="AG168" s="2076">
        <v>0</v>
      </c>
      <c r="AH168" s="2076">
        <v>0</v>
      </c>
      <c r="AI168" s="2076">
        <v>0</v>
      </c>
      <c r="AJ168" s="2076">
        <v>0</v>
      </c>
      <c r="AK168" s="2076">
        <v>0</v>
      </c>
      <c r="AL168" s="2076">
        <v>0</v>
      </c>
      <c r="AM168" s="2076">
        <v>0</v>
      </c>
      <c r="AN168" s="2076">
        <v>0</v>
      </c>
    </row>
    <row r="169" spans="1:40">
      <c r="A169" s="2077" t="s">
        <v>246</v>
      </c>
      <c r="B169" s="2078"/>
      <c r="C169" s="2079"/>
      <c r="D169" s="2080"/>
      <c r="E169" s="2081"/>
      <c r="F169" s="2081"/>
      <c r="G169" s="2081"/>
      <c r="H169" s="2081"/>
      <c r="I169" s="2081"/>
      <c r="J169" s="2081"/>
      <c r="K169" s="2081"/>
      <c r="L169" s="2081"/>
      <c r="M169" s="2081"/>
      <c r="N169" s="2081"/>
      <c r="O169" s="2081"/>
      <c r="P169" s="2081"/>
      <c r="Q169" s="2081"/>
      <c r="R169" s="2081"/>
      <c r="S169" s="2081"/>
      <c r="T169" s="2081"/>
      <c r="U169" s="2081"/>
      <c r="V169" s="2081"/>
      <c r="W169" s="2081"/>
      <c r="X169" s="2081"/>
      <c r="Y169" s="2081"/>
      <c r="Z169" s="2081"/>
      <c r="AA169" s="2081"/>
      <c r="AB169" s="2081"/>
      <c r="AC169" s="2081"/>
      <c r="AD169" s="2081"/>
      <c r="AE169" s="2081"/>
      <c r="AF169" s="2081"/>
      <c r="AG169" s="2081"/>
      <c r="AH169" s="2081"/>
      <c r="AI169" s="2081"/>
      <c r="AJ169" s="2081"/>
      <c r="AK169" s="2081"/>
      <c r="AL169" s="2081"/>
      <c r="AM169" s="2081"/>
      <c r="AN169" s="2081"/>
    </row>
    <row r="170" spans="1:40">
      <c r="A170" s="2077" t="s">
        <v>247</v>
      </c>
      <c r="B170" s="2078"/>
      <c r="C170" s="2079"/>
      <c r="D170" s="2080"/>
      <c r="E170" s="2081"/>
      <c r="F170" s="2081"/>
      <c r="G170" s="2081"/>
      <c r="H170" s="2081"/>
      <c r="I170" s="2081"/>
      <c r="J170" s="2081"/>
      <c r="K170" s="2081"/>
      <c r="L170" s="2081"/>
      <c r="M170" s="2081"/>
      <c r="N170" s="2081"/>
      <c r="O170" s="2081"/>
      <c r="P170" s="2081"/>
      <c r="Q170" s="2081"/>
      <c r="R170" s="2081"/>
      <c r="S170" s="2081"/>
      <c r="T170" s="2081"/>
      <c r="U170" s="2081"/>
      <c r="V170" s="2081"/>
      <c r="W170" s="2081"/>
      <c r="X170" s="2081"/>
      <c r="Y170" s="2081"/>
      <c r="Z170" s="2081"/>
      <c r="AA170" s="2081"/>
      <c r="AB170" s="2081"/>
      <c r="AC170" s="2081"/>
      <c r="AD170" s="2081"/>
      <c r="AE170" s="2081"/>
      <c r="AF170" s="2081"/>
      <c r="AG170" s="2081"/>
      <c r="AH170" s="2081"/>
      <c r="AI170" s="2081"/>
      <c r="AJ170" s="2081"/>
      <c r="AK170" s="2081"/>
      <c r="AL170" s="2081"/>
      <c r="AM170" s="2081"/>
      <c r="AN170" s="2081"/>
    </row>
    <row r="171" spans="1:40">
      <c r="A171" s="2072"/>
      <c r="B171" s="2073" t="s">
        <v>248</v>
      </c>
      <c r="C171" s="2074"/>
      <c r="D171" s="2075"/>
      <c r="E171" s="2076">
        <v>0</v>
      </c>
      <c r="F171" s="2076">
        <v>0</v>
      </c>
      <c r="G171" s="2076" t="e">
        <v>#DIV/0!</v>
      </c>
      <c r="H171" s="2076">
        <v>0</v>
      </c>
      <c r="I171" s="2076">
        <v>0</v>
      </c>
      <c r="J171" s="2076">
        <v>0</v>
      </c>
      <c r="K171" s="2076">
        <v>0</v>
      </c>
      <c r="L171" s="2076">
        <v>0</v>
      </c>
      <c r="M171" s="2076">
        <v>0</v>
      </c>
      <c r="N171" s="2076">
        <v>0</v>
      </c>
      <c r="O171" s="2076">
        <v>0</v>
      </c>
      <c r="P171" s="2076">
        <v>0</v>
      </c>
      <c r="Q171" s="2076">
        <v>0</v>
      </c>
      <c r="R171" s="2076">
        <v>0</v>
      </c>
      <c r="S171" s="2076">
        <v>0</v>
      </c>
      <c r="T171" s="2076">
        <v>0</v>
      </c>
      <c r="U171" s="2076">
        <v>0</v>
      </c>
      <c r="V171" s="2076">
        <v>0</v>
      </c>
      <c r="W171" s="2076">
        <v>0</v>
      </c>
      <c r="X171" s="2076">
        <v>0</v>
      </c>
      <c r="Y171" s="2076">
        <v>0</v>
      </c>
      <c r="Z171" s="2076">
        <v>0</v>
      </c>
      <c r="AA171" s="2076">
        <v>0</v>
      </c>
      <c r="AB171" s="2076">
        <v>0</v>
      </c>
      <c r="AC171" s="2076">
        <v>0</v>
      </c>
      <c r="AD171" s="2076">
        <v>0</v>
      </c>
      <c r="AE171" s="2076">
        <v>0</v>
      </c>
      <c r="AF171" s="2076">
        <v>0</v>
      </c>
      <c r="AG171" s="2076">
        <v>0</v>
      </c>
      <c r="AH171" s="2076">
        <v>0</v>
      </c>
      <c r="AI171" s="2076">
        <v>0</v>
      </c>
      <c r="AJ171" s="2076">
        <v>0</v>
      </c>
      <c r="AK171" s="2076">
        <v>0</v>
      </c>
      <c r="AL171" s="2076">
        <v>0</v>
      </c>
      <c r="AM171" s="2076">
        <v>0</v>
      </c>
      <c r="AN171" s="2076">
        <v>0</v>
      </c>
    </row>
    <row r="172" spans="1:40">
      <c r="A172" s="2054"/>
      <c r="B172" s="2055"/>
      <c r="C172" s="2056" t="s">
        <v>131</v>
      </c>
      <c r="D172" s="2065" t="s">
        <v>31</v>
      </c>
      <c r="E172" s="2060">
        <v>50</v>
      </c>
      <c r="F172" s="2060">
        <v>52</v>
      </c>
      <c r="G172" s="2060">
        <v>104</v>
      </c>
      <c r="H172" s="2060">
        <v>0</v>
      </c>
      <c r="I172" s="2060">
        <v>0</v>
      </c>
      <c r="J172" s="2060">
        <v>7</v>
      </c>
      <c r="K172" s="2060">
        <v>1</v>
      </c>
      <c r="L172" s="2060">
        <v>3</v>
      </c>
      <c r="M172" s="2060">
        <v>3</v>
      </c>
      <c r="N172" s="2060">
        <v>1</v>
      </c>
      <c r="O172" s="2060">
        <v>1</v>
      </c>
      <c r="P172" s="2060">
        <v>1</v>
      </c>
      <c r="Q172" s="2060">
        <v>2</v>
      </c>
      <c r="R172" s="2060">
        <v>2</v>
      </c>
      <c r="S172" s="2060">
        <v>1</v>
      </c>
      <c r="T172" s="2060">
        <v>1</v>
      </c>
      <c r="U172" s="2060">
        <v>2</v>
      </c>
      <c r="V172" s="2060">
        <v>2</v>
      </c>
      <c r="W172" s="2060">
        <v>1</v>
      </c>
      <c r="X172" s="2060">
        <v>2</v>
      </c>
      <c r="Y172" s="2060">
        <v>0</v>
      </c>
      <c r="Z172" s="2060">
        <v>4</v>
      </c>
      <c r="AA172" s="2060">
        <v>1</v>
      </c>
      <c r="AB172" s="2060">
        <v>3</v>
      </c>
      <c r="AC172" s="2060">
        <v>1</v>
      </c>
      <c r="AD172" s="2060">
        <v>2</v>
      </c>
      <c r="AE172" s="2060">
        <v>2</v>
      </c>
      <c r="AF172" s="2060">
        <v>1</v>
      </c>
      <c r="AG172" s="2060">
        <v>1</v>
      </c>
      <c r="AH172" s="2060">
        <v>1</v>
      </c>
      <c r="AI172" s="2060">
        <v>1</v>
      </c>
      <c r="AJ172" s="2060">
        <v>1</v>
      </c>
      <c r="AK172" s="2060">
        <v>1</v>
      </c>
      <c r="AL172" s="2060">
        <v>1</v>
      </c>
      <c r="AM172" s="2060">
        <v>1</v>
      </c>
      <c r="AN172" s="2060">
        <v>1</v>
      </c>
    </row>
    <row r="173" spans="1:40">
      <c r="A173" s="2054"/>
      <c r="B173" s="2055"/>
      <c r="C173" s="2056" t="s">
        <v>132</v>
      </c>
      <c r="D173" s="2065" t="s">
        <v>9</v>
      </c>
      <c r="E173" s="2060">
        <v>500</v>
      </c>
      <c r="F173" s="2060">
        <v>526</v>
      </c>
      <c r="G173" s="2060">
        <v>105.2</v>
      </c>
      <c r="H173" s="2060">
        <v>0</v>
      </c>
      <c r="I173" s="2060">
        <v>0</v>
      </c>
      <c r="J173" s="2060">
        <v>70</v>
      </c>
      <c r="K173" s="2060">
        <v>10</v>
      </c>
      <c r="L173" s="2060">
        <v>30</v>
      </c>
      <c r="M173" s="2060">
        <v>30</v>
      </c>
      <c r="N173" s="2060">
        <v>10</v>
      </c>
      <c r="O173" s="2060">
        <v>10</v>
      </c>
      <c r="P173" s="2060">
        <v>10</v>
      </c>
      <c r="Q173" s="2060">
        <v>20</v>
      </c>
      <c r="R173" s="2060">
        <v>20</v>
      </c>
      <c r="S173" s="2060">
        <v>10</v>
      </c>
      <c r="T173" s="2060">
        <v>10</v>
      </c>
      <c r="U173" s="2060">
        <v>20</v>
      </c>
      <c r="V173" s="2060">
        <v>20</v>
      </c>
      <c r="W173" s="2060">
        <v>10</v>
      </c>
      <c r="X173" s="2060">
        <v>20</v>
      </c>
      <c r="Y173" s="2060">
        <v>0</v>
      </c>
      <c r="Z173" s="2060">
        <v>46</v>
      </c>
      <c r="AA173" s="2060">
        <v>10</v>
      </c>
      <c r="AB173" s="2060">
        <v>30</v>
      </c>
      <c r="AC173" s="2060">
        <v>10</v>
      </c>
      <c r="AD173" s="2060">
        <v>20</v>
      </c>
      <c r="AE173" s="2060">
        <v>20</v>
      </c>
      <c r="AF173" s="2060">
        <v>10</v>
      </c>
      <c r="AG173" s="2060">
        <v>10</v>
      </c>
      <c r="AH173" s="2060">
        <v>10</v>
      </c>
      <c r="AI173" s="2060">
        <v>10</v>
      </c>
      <c r="AJ173" s="2060">
        <v>10</v>
      </c>
      <c r="AK173" s="2060">
        <v>10</v>
      </c>
      <c r="AL173" s="2060">
        <v>10</v>
      </c>
      <c r="AM173" s="2060">
        <v>10</v>
      </c>
      <c r="AN173" s="2060">
        <v>10</v>
      </c>
    </row>
    <row r="174" spans="1:40">
      <c r="A174" s="2054"/>
      <c r="B174" s="2055"/>
      <c r="C174" s="2056" t="s">
        <v>133</v>
      </c>
      <c r="D174" s="2065" t="s">
        <v>31</v>
      </c>
      <c r="E174" s="2060">
        <v>50</v>
      </c>
      <c r="F174" s="2060">
        <v>48</v>
      </c>
      <c r="G174" s="2060">
        <v>96</v>
      </c>
      <c r="H174" s="2060">
        <v>0</v>
      </c>
      <c r="I174" s="2060">
        <v>0</v>
      </c>
      <c r="J174" s="2060">
        <v>7</v>
      </c>
      <c r="K174" s="2060">
        <v>1</v>
      </c>
      <c r="L174" s="2060">
        <v>3</v>
      </c>
      <c r="M174" s="2060">
        <v>3</v>
      </c>
      <c r="N174" s="2060">
        <v>1</v>
      </c>
      <c r="O174" s="2060">
        <v>1</v>
      </c>
      <c r="P174" s="2060">
        <v>1</v>
      </c>
      <c r="Q174" s="2060">
        <v>2</v>
      </c>
      <c r="R174" s="2060">
        <v>2</v>
      </c>
      <c r="S174" s="2060">
        <v>1</v>
      </c>
      <c r="T174" s="2060">
        <v>1</v>
      </c>
      <c r="U174" s="2060">
        <v>2</v>
      </c>
      <c r="V174" s="2060">
        <v>2</v>
      </c>
      <c r="W174" s="2060">
        <v>1</v>
      </c>
      <c r="X174" s="2060">
        <v>2</v>
      </c>
      <c r="Y174" s="2060">
        <v>0</v>
      </c>
      <c r="Z174" s="2060">
        <v>1</v>
      </c>
      <c r="AA174" s="2060">
        <v>1</v>
      </c>
      <c r="AB174" s="2060">
        <v>3</v>
      </c>
      <c r="AC174" s="2060">
        <v>1</v>
      </c>
      <c r="AD174" s="2060">
        <v>2</v>
      </c>
      <c r="AE174" s="2060">
        <v>2</v>
      </c>
      <c r="AF174" s="2060">
        <v>1</v>
      </c>
      <c r="AG174" s="2060">
        <v>0</v>
      </c>
      <c r="AH174" s="2060">
        <v>1</v>
      </c>
      <c r="AI174" s="2060">
        <v>1</v>
      </c>
      <c r="AJ174" s="2060">
        <v>1</v>
      </c>
      <c r="AK174" s="2060">
        <v>1</v>
      </c>
      <c r="AL174" s="2060">
        <v>1</v>
      </c>
      <c r="AM174" s="2060">
        <v>1</v>
      </c>
      <c r="AN174" s="2060">
        <v>1</v>
      </c>
    </row>
    <row r="175" spans="1:40">
      <c r="A175" s="2054"/>
      <c r="B175" s="2055"/>
      <c r="C175" s="2056" t="s">
        <v>187</v>
      </c>
      <c r="D175" s="2065" t="s">
        <v>114</v>
      </c>
      <c r="E175" s="2060">
        <v>12</v>
      </c>
      <c r="F175" s="2060">
        <v>10</v>
      </c>
      <c r="G175" s="2060">
        <v>83.333333333333329</v>
      </c>
      <c r="H175" s="2060">
        <v>10</v>
      </c>
      <c r="I175" s="2060">
        <v>0</v>
      </c>
      <c r="J175" s="2060">
        <v>0</v>
      </c>
      <c r="K175" s="2060">
        <v>0</v>
      </c>
      <c r="L175" s="2060">
        <v>0</v>
      </c>
      <c r="M175" s="2060">
        <v>0</v>
      </c>
      <c r="N175" s="2060">
        <v>0</v>
      </c>
      <c r="O175" s="2060">
        <v>0</v>
      </c>
      <c r="P175" s="2060">
        <v>0</v>
      </c>
      <c r="Q175" s="2060">
        <v>0</v>
      </c>
      <c r="R175" s="2060">
        <v>0</v>
      </c>
      <c r="S175" s="2060">
        <v>0</v>
      </c>
      <c r="T175" s="2060">
        <v>0</v>
      </c>
      <c r="U175" s="2060">
        <v>0</v>
      </c>
      <c r="V175" s="2060">
        <v>0</v>
      </c>
      <c r="W175" s="2060">
        <v>0</v>
      </c>
      <c r="X175" s="2060">
        <v>0</v>
      </c>
      <c r="Y175" s="2060">
        <v>0</v>
      </c>
      <c r="Z175" s="2060">
        <v>0</v>
      </c>
      <c r="AA175" s="2060">
        <v>0</v>
      </c>
      <c r="AB175" s="2060">
        <v>0</v>
      </c>
      <c r="AC175" s="2060">
        <v>0</v>
      </c>
      <c r="AD175" s="2060">
        <v>0</v>
      </c>
      <c r="AE175" s="2060">
        <v>0</v>
      </c>
      <c r="AF175" s="2060">
        <v>0</v>
      </c>
      <c r="AG175" s="2060">
        <v>0</v>
      </c>
      <c r="AH175" s="2060">
        <v>0</v>
      </c>
      <c r="AI175" s="2060">
        <v>0</v>
      </c>
      <c r="AJ175" s="2060">
        <v>0</v>
      </c>
      <c r="AK175" s="2060">
        <v>0</v>
      </c>
      <c r="AL175" s="2060">
        <v>0</v>
      </c>
      <c r="AM175" s="2060">
        <v>0</v>
      </c>
      <c r="AN175" s="2060">
        <v>0</v>
      </c>
    </row>
    <row r="176" spans="1:40">
      <c r="A176" s="2077" t="s">
        <v>255</v>
      </c>
      <c r="B176" s="2078"/>
      <c r="C176" s="2079"/>
      <c r="D176" s="2080"/>
      <c r="E176" s="2081"/>
      <c r="F176" s="2081"/>
      <c r="G176" s="2081"/>
      <c r="H176" s="2081"/>
      <c r="I176" s="2081"/>
      <c r="J176" s="2081"/>
      <c r="K176" s="2081"/>
      <c r="L176" s="2081"/>
      <c r="M176" s="2081"/>
      <c r="N176" s="2081"/>
      <c r="O176" s="2081"/>
      <c r="P176" s="2081"/>
      <c r="Q176" s="2081"/>
      <c r="R176" s="2081"/>
      <c r="S176" s="2081"/>
      <c r="T176" s="2081"/>
      <c r="U176" s="2081"/>
      <c r="V176" s="2081"/>
      <c r="W176" s="2081"/>
      <c r="X176" s="2081"/>
      <c r="Y176" s="2081"/>
      <c r="Z176" s="2081"/>
      <c r="AA176" s="2081"/>
      <c r="AB176" s="2081"/>
      <c r="AC176" s="2081"/>
      <c r="AD176" s="2081"/>
      <c r="AE176" s="2081"/>
      <c r="AF176" s="2081"/>
      <c r="AG176" s="2081"/>
      <c r="AH176" s="2081"/>
      <c r="AI176" s="2081"/>
      <c r="AJ176" s="2081"/>
      <c r="AK176" s="2081"/>
      <c r="AL176" s="2081"/>
      <c r="AM176" s="2081"/>
      <c r="AN176" s="2081"/>
    </row>
    <row r="177" spans="1:40">
      <c r="A177" s="2077" t="s">
        <v>249</v>
      </c>
      <c r="B177" s="2078"/>
      <c r="C177" s="2079"/>
      <c r="D177" s="2080"/>
      <c r="E177" s="2081"/>
      <c r="F177" s="2081"/>
      <c r="G177" s="2081"/>
      <c r="H177" s="2081"/>
      <c r="I177" s="2081"/>
      <c r="J177" s="2081"/>
      <c r="K177" s="2081"/>
      <c r="L177" s="2081"/>
      <c r="M177" s="2081"/>
      <c r="N177" s="2081"/>
      <c r="O177" s="2081"/>
      <c r="P177" s="2081"/>
      <c r="Q177" s="2081"/>
      <c r="R177" s="2081"/>
      <c r="S177" s="2081"/>
      <c r="T177" s="2081"/>
      <c r="U177" s="2081"/>
      <c r="V177" s="2081"/>
      <c r="W177" s="2081"/>
      <c r="X177" s="2081"/>
      <c r="Y177" s="2081"/>
      <c r="Z177" s="2081"/>
      <c r="AA177" s="2081"/>
      <c r="AB177" s="2081"/>
      <c r="AC177" s="2081"/>
      <c r="AD177" s="2081"/>
      <c r="AE177" s="2081"/>
      <c r="AF177" s="2081"/>
      <c r="AG177" s="2081"/>
      <c r="AH177" s="2081"/>
      <c r="AI177" s="2081"/>
      <c r="AJ177" s="2081"/>
      <c r="AK177" s="2081"/>
      <c r="AL177" s="2081"/>
      <c r="AM177" s="2081"/>
      <c r="AN177" s="2081"/>
    </row>
    <row r="178" spans="1:40">
      <c r="A178" s="2077"/>
      <c r="B178" s="2078">
        <v>4.0999999999999996</v>
      </c>
      <c r="C178" s="2079" t="s">
        <v>128</v>
      </c>
      <c r="D178" s="2080"/>
      <c r="E178" s="2081"/>
      <c r="F178" s="2081"/>
      <c r="G178" s="2081"/>
      <c r="H178" s="2081"/>
      <c r="I178" s="2081"/>
      <c r="J178" s="2081"/>
      <c r="K178" s="2081"/>
      <c r="L178" s="2081"/>
      <c r="M178" s="2081"/>
      <c r="N178" s="2081"/>
      <c r="O178" s="2081"/>
      <c r="P178" s="2081"/>
      <c r="Q178" s="2081"/>
      <c r="R178" s="2081"/>
      <c r="S178" s="2081"/>
      <c r="T178" s="2081"/>
      <c r="U178" s="2081"/>
      <c r="V178" s="2081"/>
      <c r="W178" s="2081"/>
      <c r="X178" s="2081"/>
      <c r="Y178" s="2081"/>
      <c r="Z178" s="2081"/>
      <c r="AA178" s="2081"/>
      <c r="AB178" s="2081"/>
      <c r="AC178" s="2081"/>
      <c r="AD178" s="2081"/>
      <c r="AE178" s="2081"/>
      <c r="AF178" s="2081"/>
      <c r="AG178" s="2081"/>
      <c r="AH178" s="2081"/>
      <c r="AI178" s="2081"/>
      <c r="AJ178" s="2081"/>
      <c r="AK178" s="2081"/>
      <c r="AL178" s="2081"/>
      <c r="AM178" s="2081"/>
      <c r="AN178" s="2081"/>
    </row>
    <row r="179" spans="1:40">
      <c r="A179" s="2054"/>
      <c r="B179" s="2055"/>
      <c r="C179" s="2056" t="s">
        <v>231</v>
      </c>
      <c r="D179" s="2065" t="s">
        <v>33</v>
      </c>
      <c r="E179" s="2060">
        <v>2</v>
      </c>
      <c r="F179" s="2060">
        <v>3</v>
      </c>
      <c r="G179" s="2060">
        <v>150</v>
      </c>
      <c r="H179" s="2060">
        <v>0</v>
      </c>
      <c r="I179" s="2060">
        <v>0</v>
      </c>
      <c r="J179" s="2060">
        <v>0</v>
      </c>
      <c r="K179" s="2060">
        <v>0</v>
      </c>
      <c r="L179" s="2060">
        <v>0</v>
      </c>
      <c r="M179" s="2060">
        <v>0</v>
      </c>
      <c r="N179" s="2060">
        <v>0</v>
      </c>
      <c r="O179" s="2060">
        <v>3</v>
      </c>
      <c r="P179" s="2060">
        <v>0</v>
      </c>
      <c r="Q179" s="2060">
        <v>0</v>
      </c>
      <c r="R179" s="2060">
        <v>0</v>
      </c>
      <c r="S179" s="2060">
        <v>0</v>
      </c>
      <c r="T179" s="2060">
        <v>0</v>
      </c>
      <c r="U179" s="2060">
        <v>0</v>
      </c>
      <c r="V179" s="2060">
        <v>0</v>
      </c>
      <c r="W179" s="2060">
        <v>0</v>
      </c>
      <c r="X179" s="2060">
        <v>0</v>
      </c>
      <c r="Y179" s="2060">
        <v>0</v>
      </c>
      <c r="Z179" s="2060">
        <v>0</v>
      </c>
      <c r="AA179" s="2060">
        <v>0</v>
      </c>
      <c r="AB179" s="2060">
        <v>0</v>
      </c>
      <c r="AC179" s="2060">
        <v>0</v>
      </c>
      <c r="AD179" s="2060">
        <v>0</v>
      </c>
      <c r="AE179" s="2060">
        <v>0</v>
      </c>
      <c r="AF179" s="2060">
        <v>0</v>
      </c>
      <c r="AG179" s="2060">
        <v>0</v>
      </c>
      <c r="AH179" s="2060">
        <v>0</v>
      </c>
      <c r="AI179" s="2060">
        <v>0</v>
      </c>
      <c r="AJ179" s="2060">
        <v>0</v>
      </c>
      <c r="AK179" s="2060">
        <v>0</v>
      </c>
      <c r="AL179" s="2060">
        <v>0</v>
      </c>
      <c r="AM179" s="2060">
        <v>0</v>
      </c>
      <c r="AN179" s="2060">
        <v>0</v>
      </c>
    </row>
    <row r="180" spans="1:40">
      <c r="A180" s="2054"/>
      <c r="B180" s="2055"/>
      <c r="C180" s="2056" t="s">
        <v>232</v>
      </c>
      <c r="D180" s="2065" t="s">
        <v>33</v>
      </c>
      <c r="E180" s="2060">
        <v>2</v>
      </c>
      <c r="F180" s="2060">
        <v>2</v>
      </c>
      <c r="G180" s="2060">
        <v>100</v>
      </c>
      <c r="H180" s="2060">
        <v>0</v>
      </c>
      <c r="I180" s="2060">
        <v>0</v>
      </c>
      <c r="J180" s="2060">
        <v>0</v>
      </c>
      <c r="K180" s="2060">
        <v>0</v>
      </c>
      <c r="L180" s="2060">
        <v>0</v>
      </c>
      <c r="M180" s="2060">
        <v>0</v>
      </c>
      <c r="N180" s="2060">
        <v>0</v>
      </c>
      <c r="O180" s="2060">
        <v>2</v>
      </c>
      <c r="P180" s="2060">
        <v>0</v>
      </c>
      <c r="Q180" s="2060">
        <v>0</v>
      </c>
      <c r="R180" s="2060">
        <v>0</v>
      </c>
      <c r="S180" s="2060">
        <v>0</v>
      </c>
      <c r="T180" s="2060">
        <v>0</v>
      </c>
      <c r="U180" s="2060">
        <v>0</v>
      </c>
      <c r="V180" s="2060">
        <v>0</v>
      </c>
      <c r="W180" s="2060">
        <v>0</v>
      </c>
      <c r="X180" s="2060">
        <v>0</v>
      </c>
      <c r="Y180" s="2060">
        <v>0</v>
      </c>
      <c r="Z180" s="2060">
        <v>0</v>
      </c>
      <c r="AA180" s="2060">
        <v>0</v>
      </c>
      <c r="AB180" s="2060">
        <v>0</v>
      </c>
      <c r="AC180" s="2060">
        <v>0</v>
      </c>
      <c r="AD180" s="2060">
        <v>0</v>
      </c>
      <c r="AE180" s="2060">
        <v>0</v>
      </c>
      <c r="AF180" s="2060">
        <v>0</v>
      </c>
      <c r="AG180" s="2060">
        <v>0</v>
      </c>
      <c r="AH180" s="2060">
        <v>0</v>
      </c>
      <c r="AI180" s="2060">
        <v>0</v>
      </c>
      <c r="AJ180" s="2060">
        <v>0</v>
      </c>
      <c r="AK180" s="2060">
        <v>0</v>
      </c>
      <c r="AL180" s="2060">
        <v>0</v>
      </c>
      <c r="AM180" s="2060">
        <v>0</v>
      </c>
      <c r="AN180" s="2060">
        <v>0</v>
      </c>
    </row>
    <row r="181" spans="1:40">
      <c r="A181" s="2054"/>
      <c r="B181" s="2055"/>
      <c r="C181" s="2056" t="s">
        <v>233</v>
      </c>
      <c r="D181" s="2065" t="s">
        <v>33</v>
      </c>
      <c r="E181" s="2060">
        <v>32</v>
      </c>
      <c r="F181" s="2060">
        <v>30</v>
      </c>
      <c r="G181" s="2060">
        <v>93.75</v>
      </c>
      <c r="H181" s="2060">
        <v>0</v>
      </c>
      <c r="I181" s="2060">
        <v>1</v>
      </c>
      <c r="J181" s="2060">
        <v>1</v>
      </c>
      <c r="K181" s="2060">
        <v>1</v>
      </c>
      <c r="L181" s="2060">
        <v>1</v>
      </c>
      <c r="M181" s="2060">
        <v>1</v>
      </c>
      <c r="N181" s="2060">
        <v>1</v>
      </c>
      <c r="O181" s="2060">
        <v>1</v>
      </c>
      <c r="P181" s="2060">
        <v>1</v>
      </c>
      <c r="Q181" s="2060">
        <v>1</v>
      </c>
      <c r="R181" s="2060">
        <v>1</v>
      </c>
      <c r="S181" s="2060">
        <v>1</v>
      </c>
      <c r="T181" s="2060">
        <v>1</v>
      </c>
      <c r="U181" s="2060">
        <v>1</v>
      </c>
      <c r="V181" s="2060">
        <v>1</v>
      </c>
      <c r="W181" s="2060">
        <v>1</v>
      </c>
      <c r="X181" s="2060">
        <v>1</v>
      </c>
      <c r="Y181" s="2060">
        <v>1</v>
      </c>
      <c r="Z181" s="2060">
        <v>1</v>
      </c>
      <c r="AA181" s="2060">
        <v>1</v>
      </c>
      <c r="AB181" s="2060">
        <v>1</v>
      </c>
      <c r="AC181" s="2060">
        <v>1</v>
      </c>
      <c r="AD181" s="2060">
        <v>0</v>
      </c>
      <c r="AE181" s="2060">
        <v>1</v>
      </c>
      <c r="AF181" s="2060">
        <v>1</v>
      </c>
      <c r="AG181" s="2060">
        <v>0</v>
      </c>
      <c r="AH181" s="2060">
        <v>1</v>
      </c>
      <c r="AI181" s="2060">
        <v>1</v>
      </c>
      <c r="AJ181" s="2060">
        <v>1</v>
      </c>
      <c r="AK181" s="2060">
        <v>1</v>
      </c>
      <c r="AL181" s="2060">
        <v>1</v>
      </c>
      <c r="AM181" s="2060">
        <v>1</v>
      </c>
      <c r="AN181" s="2060">
        <v>1</v>
      </c>
    </row>
    <row r="182" spans="1:40">
      <c r="A182" s="2054"/>
      <c r="B182" s="2055"/>
      <c r="C182" s="2056" t="s">
        <v>234</v>
      </c>
      <c r="D182" s="2065" t="s">
        <v>89</v>
      </c>
      <c r="E182" s="2060">
        <v>30</v>
      </c>
      <c r="F182" s="2060">
        <v>41</v>
      </c>
      <c r="G182" s="2060">
        <v>136.66666666666666</v>
      </c>
      <c r="H182" s="2060">
        <v>0</v>
      </c>
      <c r="I182" s="2060">
        <v>0</v>
      </c>
      <c r="J182" s="2060">
        <v>0</v>
      </c>
      <c r="K182" s="2060">
        <v>0</v>
      </c>
      <c r="L182" s="2060">
        <v>0</v>
      </c>
      <c r="M182" s="2060">
        <v>0</v>
      </c>
      <c r="N182" s="2060">
        <v>0</v>
      </c>
      <c r="O182" s="2060">
        <v>41</v>
      </c>
      <c r="P182" s="2060">
        <v>0</v>
      </c>
      <c r="Q182" s="2060">
        <v>0</v>
      </c>
      <c r="R182" s="2060">
        <v>0</v>
      </c>
      <c r="S182" s="2060">
        <v>0</v>
      </c>
      <c r="T182" s="2060">
        <v>0</v>
      </c>
      <c r="U182" s="2060">
        <v>0</v>
      </c>
      <c r="V182" s="2060">
        <v>0</v>
      </c>
      <c r="W182" s="2060">
        <v>0</v>
      </c>
      <c r="X182" s="2060">
        <v>0</v>
      </c>
      <c r="Y182" s="2060">
        <v>0</v>
      </c>
      <c r="Z182" s="2060">
        <v>0</v>
      </c>
      <c r="AA182" s="2060">
        <v>0</v>
      </c>
      <c r="AB182" s="2060">
        <v>0</v>
      </c>
      <c r="AC182" s="2060">
        <v>0</v>
      </c>
      <c r="AD182" s="2060">
        <v>0</v>
      </c>
      <c r="AE182" s="2060">
        <v>0</v>
      </c>
      <c r="AF182" s="2060">
        <v>0</v>
      </c>
      <c r="AG182" s="2060">
        <v>0</v>
      </c>
      <c r="AH182" s="2060">
        <v>0</v>
      </c>
      <c r="AI182" s="2060">
        <v>0</v>
      </c>
      <c r="AJ182" s="2060">
        <v>0</v>
      </c>
      <c r="AK182" s="2060">
        <v>0</v>
      </c>
      <c r="AL182" s="2060">
        <v>0</v>
      </c>
      <c r="AM182" s="2060">
        <v>0</v>
      </c>
      <c r="AN182" s="2060">
        <v>0</v>
      </c>
    </row>
    <row r="183" spans="1:40">
      <c r="A183" s="2054"/>
      <c r="B183" s="2055"/>
      <c r="C183" s="2056" t="s">
        <v>129</v>
      </c>
      <c r="D183" s="2065" t="s">
        <v>130</v>
      </c>
      <c r="E183" s="2060">
        <v>293000</v>
      </c>
      <c r="F183" s="2060">
        <v>292240</v>
      </c>
      <c r="G183" s="2060">
        <v>99.74061433447099</v>
      </c>
      <c r="H183" s="2060">
        <v>0</v>
      </c>
      <c r="I183" s="2060">
        <v>0</v>
      </c>
      <c r="J183" s="2060">
        <v>0</v>
      </c>
      <c r="K183" s="2060">
        <v>0</v>
      </c>
      <c r="L183" s="2060">
        <v>0</v>
      </c>
      <c r="M183" s="2060">
        <v>0</v>
      </c>
      <c r="N183" s="2060">
        <v>0</v>
      </c>
      <c r="O183" s="2060">
        <v>292240</v>
      </c>
      <c r="P183" s="2060">
        <v>0</v>
      </c>
      <c r="Q183" s="2060">
        <v>0</v>
      </c>
      <c r="R183" s="2060">
        <v>0</v>
      </c>
      <c r="S183" s="2060">
        <v>0</v>
      </c>
      <c r="T183" s="2060">
        <v>0</v>
      </c>
      <c r="U183" s="2060">
        <v>0</v>
      </c>
      <c r="V183" s="2060">
        <v>0</v>
      </c>
      <c r="W183" s="2060">
        <v>0</v>
      </c>
      <c r="X183" s="2060">
        <v>0</v>
      </c>
      <c r="Y183" s="2060">
        <v>0</v>
      </c>
      <c r="Z183" s="2060">
        <v>0</v>
      </c>
      <c r="AA183" s="2060">
        <v>0</v>
      </c>
      <c r="AB183" s="2060">
        <v>0</v>
      </c>
      <c r="AC183" s="2060">
        <v>0</v>
      </c>
      <c r="AD183" s="2060">
        <v>0</v>
      </c>
      <c r="AE183" s="2060">
        <v>0</v>
      </c>
      <c r="AF183" s="2060">
        <v>0</v>
      </c>
      <c r="AG183" s="2060">
        <v>0</v>
      </c>
      <c r="AH183" s="2060">
        <v>0</v>
      </c>
      <c r="AI183" s="2060">
        <v>0</v>
      </c>
      <c r="AJ183" s="2060">
        <v>0</v>
      </c>
      <c r="AK183" s="2060">
        <v>0</v>
      </c>
      <c r="AL183" s="2060">
        <v>0</v>
      </c>
      <c r="AM183" s="2060">
        <v>0</v>
      </c>
      <c r="AN183" s="2060">
        <v>0</v>
      </c>
    </row>
    <row r="184" spans="1:40">
      <c r="A184" s="2054"/>
      <c r="B184" s="2055"/>
      <c r="C184" s="2056" t="s">
        <v>235</v>
      </c>
      <c r="D184" s="2065" t="s">
        <v>9</v>
      </c>
      <c r="E184" s="2060">
        <v>32</v>
      </c>
      <c r="F184" s="2060">
        <v>30</v>
      </c>
      <c r="G184" s="2060">
        <v>93.75</v>
      </c>
      <c r="H184" s="2060">
        <v>0</v>
      </c>
      <c r="I184" s="2060">
        <v>1</v>
      </c>
      <c r="J184" s="2060">
        <v>1</v>
      </c>
      <c r="K184" s="2060">
        <v>1</v>
      </c>
      <c r="L184" s="2060">
        <v>1</v>
      </c>
      <c r="M184" s="2060">
        <v>1</v>
      </c>
      <c r="N184" s="2060">
        <v>1</v>
      </c>
      <c r="O184" s="2060">
        <v>1</v>
      </c>
      <c r="P184" s="2060">
        <v>1</v>
      </c>
      <c r="Q184" s="2060">
        <v>1</v>
      </c>
      <c r="R184" s="2060">
        <v>1</v>
      </c>
      <c r="S184" s="2060">
        <v>1</v>
      </c>
      <c r="T184" s="2060">
        <v>1</v>
      </c>
      <c r="U184" s="2060">
        <v>1</v>
      </c>
      <c r="V184" s="2060">
        <v>1</v>
      </c>
      <c r="W184" s="2060">
        <v>1</v>
      </c>
      <c r="X184" s="2060">
        <v>1</v>
      </c>
      <c r="Y184" s="2060">
        <v>1</v>
      </c>
      <c r="Z184" s="2060">
        <v>1</v>
      </c>
      <c r="AA184" s="2060">
        <v>1</v>
      </c>
      <c r="AB184" s="2060">
        <v>1</v>
      </c>
      <c r="AC184" s="2060">
        <v>1</v>
      </c>
      <c r="AD184" s="2060">
        <v>0</v>
      </c>
      <c r="AE184" s="2060">
        <v>1</v>
      </c>
      <c r="AF184" s="2060">
        <v>1</v>
      </c>
      <c r="AG184" s="2060">
        <v>0</v>
      </c>
      <c r="AH184" s="2060">
        <v>1</v>
      </c>
      <c r="AI184" s="2060">
        <v>1</v>
      </c>
      <c r="AJ184" s="2060">
        <v>1</v>
      </c>
      <c r="AK184" s="2060">
        <v>1</v>
      </c>
      <c r="AL184" s="2060">
        <v>1</v>
      </c>
      <c r="AM184" s="2060">
        <v>1</v>
      </c>
      <c r="AN184" s="2060">
        <v>1</v>
      </c>
    </row>
    <row r="185" spans="1:40">
      <c r="A185" s="2054"/>
      <c r="B185" s="2055"/>
      <c r="C185" s="2095" t="s">
        <v>236</v>
      </c>
      <c r="D185" s="2065" t="s">
        <v>32</v>
      </c>
      <c r="E185" s="2060">
        <v>1100</v>
      </c>
      <c r="F185" s="2060">
        <v>1092</v>
      </c>
      <c r="G185" s="2060">
        <v>99.272727272727266</v>
      </c>
      <c r="H185" s="2060">
        <v>0</v>
      </c>
      <c r="I185" s="2060">
        <v>0</v>
      </c>
      <c r="J185" s="2060">
        <v>0</v>
      </c>
      <c r="K185" s="2060">
        <v>250</v>
      </c>
      <c r="L185" s="2060">
        <v>0</v>
      </c>
      <c r="M185" s="2060">
        <v>0</v>
      </c>
      <c r="N185" s="2060">
        <v>0</v>
      </c>
      <c r="O185" s="2060">
        <v>378</v>
      </c>
      <c r="P185" s="2060">
        <v>0</v>
      </c>
      <c r="Q185" s="2060">
        <v>3</v>
      </c>
      <c r="R185" s="2060">
        <v>0</v>
      </c>
      <c r="S185" s="2060">
        <v>0</v>
      </c>
      <c r="T185" s="2060">
        <v>0</v>
      </c>
      <c r="U185" s="2060">
        <v>0</v>
      </c>
      <c r="V185" s="2060">
        <v>0</v>
      </c>
      <c r="W185" s="2060">
        <v>0</v>
      </c>
      <c r="X185" s="2060">
        <v>250</v>
      </c>
      <c r="Y185" s="2060">
        <v>0</v>
      </c>
      <c r="Z185" s="2060">
        <v>11</v>
      </c>
      <c r="AA185" s="2060">
        <v>0</v>
      </c>
      <c r="AB185" s="2060">
        <v>0</v>
      </c>
      <c r="AC185" s="2060">
        <v>0</v>
      </c>
      <c r="AD185" s="2060">
        <v>200</v>
      </c>
      <c r="AE185" s="2060">
        <v>0</v>
      </c>
      <c r="AF185" s="2060">
        <v>0</v>
      </c>
      <c r="AG185" s="2060">
        <v>0</v>
      </c>
      <c r="AH185" s="2060">
        <v>0</v>
      </c>
      <c r="AI185" s="2060">
        <v>0</v>
      </c>
      <c r="AJ185" s="2060">
        <v>0</v>
      </c>
      <c r="AK185" s="2060">
        <v>0</v>
      </c>
      <c r="AL185" s="2060">
        <v>0</v>
      </c>
      <c r="AM185" s="2060">
        <v>0</v>
      </c>
      <c r="AN185" s="2060">
        <v>0</v>
      </c>
    </row>
    <row r="186" spans="1:40">
      <c r="A186" s="2054"/>
      <c r="B186" s="2055"/>
      <c r="C186" s="2096"/>
      <c r="D186" s="2065" t="s">
        <v>9</v>
      </c>
      <c r="E186" s="2060">
        <v>220</v>
      </c>
      <c r="F186" s="2060">
        <v>260</v>
      </c>
      <c r="G186" s="2060">
        <v>118.18181818181819</v>
      </c>
      <c r="H186" s="2060">
        <v>0</v>
      </c>
      <c r="I186" s="2060">
        <v>6</v>
      </c>
      <c r="J186" s="2060">
        <v>5</v>
      </c>
      <c r="K186" s="2060">
        <v>22</v>
      </c>
      <c r="L186" s="2060">
        <v>5</v>
      </c>
      <c r="M186" s="2060">
        <v>5</v>
      </c>
      <c r="N186" s="2060">
        <v>5</v>
      </c>
      <c r="O186" s="2060">
        <v>58</v>
      </c>
      <c r="P186" s="2060">
        <v>5</v>
      </c>
      <c r="Q186" s="2060">
        <v>5</v>
      </c>
      <c r="R186" s="2060">
        <v>5</v>
      </c>
      <c r="S186" s="2060">
        <v>6</v>
      </c>
      <c r="T186" s="2060">
        <v>5</v>
      </c>
      <c r="U186" s="2060">
        <v>5</v>
      </c>
      <c r="V186" s="2060">
        <v>5</v>
      </c>
      <c r="W186" s="2060">
        <v>6</v>
      </c>
      <c r="X186" s="2060">
        <v>23</v>
      </c>
      <c r="Y186" s="2060">
        <v>5</v>
      </c>
      <c r="Z186" s="2060">
        <v>5</v>
      </c>
      <c r="AA186" s="2060">
        <v>5</v>
      </c>
      <c r="AB186" s="2060">
        <v>5</v>
      </c>
      <c r="AC186" s="2060">
        <v>5</v>
      </c>
      <c r="AD186" s="2060">
        <v>20</v>
      </c>
      <c r="AE186" s="2060">
        <v>5</v>
      </c>
      <c r="AF186" s="2060">
        <v>5</v>
      </c>
      <c r="AG186" s="2060">
        <v>0</v>
      </c>
      <c r="AH186" s="2060">
        <v>5</v>
      </c>
      <c r="AI186" s="2060">
        <v>5</v>
      </c>
      <c r="AJ186" s="2060">
        <v>5</v>
      </c>
      <c r="AK186" s="2060">
        <v>5</v>
      </c>
      <c r="AL186" s="2060">
        <v>4</v>
      </c>
      <c r="AM186" s="2060">
        <v>5</v>
      </c>
      <c r="AN186" s="2060">
        <v>5</v>
      </c>
    </row>
    <row r="187" spans="1:40">
      <c r="A187" s="2054"/>
      <c r="B187" s="2055"/>
      <c r="C187" s="2056" t="s">
        <v>287</v>
      </c>
      <c r="D187" s="2065" t="s">
        <v>114</v>
      </c>
      <c r="E187" s="2060">
        <v>1</v>
      </c>
      <c r="F187" s="2060"/>
      <c r="G187" s="2060">
        <v>0</v>
      </c>
      <c r="H187" s="2060">
        <v>0</v>
      </c>
      <c r="I187" s="2060">
        <v>0</v>
      </c>
      <c r="J187" s="2060">
        <v>0</v>
      </c>
      <c r="K187" s="2060">
        <v>0</v>
      </c>
      <c r="L187" s="2060">
        <v>0</v>
      </c>
      <c r="M187" s="2060">
        <v>0</v>
      </c>
      <c r="N187" s="2060">
        <v>0</v>
      </c>
      <c r="O187" s="2060">
        <v>0</v>
      </c>
      <c r="P187" s="2060">
        <v>0</v>
      </c>
      <c r="Q187" s="2060">
        <v>0</v>
      </c>
      <c r="R187" s="2060">
        <v>0</v>
      </c>
      <c r="S187" s="2060">
        <v>0</v>
      </c>
      <c r="T187" s="2060">
        <v>0</v>
      </c>
      <c r="U187" s="2060">
        <v>0</v>
      </c>
      <c r="V187" s="2060">
        <v>0</v>
      </c>
      <c r="W187" s="2060">
        <v>0</v>
      </c>
      <c r="X187" s="2060">
        <v>0</v>
      </c>
      <c r="Y187" s="2060">
        <v>0</v>
      </c>
      <c r="Z187" s="2060">
        <v>0</v>
      </c>
      <c r="AA187" s="2060">
        <v>0</v>
      </c>
      <c r="AB187" s="2060">
        <v>0</v>
      </c>
      <c r="AC187" s="2060">
        <v>0</v>
      </c>
      <c r="AD187" s="2060">
        <v>0</v>
      </c>
      <c r="AE187" s="2060">
        <v>0</v>
      </c>
      <c r="AF187" s="2060">
        <v>0</v>
      </c>
      <c r="AG187" s="2060">
        <v>0</v>
      </c>
      <c r="AH187" s="2060">
        <v>0</v>
      </c>
      <c r="AI187" s="2060">
        <v>0</v>
      </c>
      <c r="AJ187" s="2060">
        <v>0</v>
      </c>
      <c r="AK187" s="2060">
        <v>0</v>
      </c>
      <c r="AL187" s="2060">
        <v>0</v>
      </c>
      <c r="AM187" s="2060">
        <v>0</v>
      </c>
      <c r="AN187" s="2060">
        <v>0</v>
      </c>
    </row>
    <row r="188" spans="1:40">
      <c r="A188" s="2054"/>
      <c r="B188" s="2055"/>
      <c r="C188" s="2056" t="s">
        <v>187</v>
      </c>
      <c r="D188" s="2065" t="s">
        <v>114</v>
      </c>
      <c r="E188" s="2060">
        <v>0</v>
      </c>
      <c r="F188" s="2060">
        <v>7</v>
      </c>
      <c r="G188" s="2060" t="e">
        <v>#DIV/0!</v>
      </c>
      <c r="H188" s="2060">
        <v>0</v>
      </c>
      <c r="I188" s="2060">
        <v>0</v>
      </c>
      <c r="J188" s="2060">
        <v>0</v>
      </c>
      <c r="K188" s="2060">
        <v>0</v>
      </c>
      <c r="L188" s="2060">
        <v>0</v>
      </c>
      <c r="M188" s="2060">
        <v>7</v>
      </c>
      <c r="N188" s="2060">
        <v>0</v>
      </c>
      <c r="O188" s="2060">
        <v>0</v>
      </c>
      <c r="P188" s="2060">
        <v>0</v>
      </c>
      <c r="Q188" s="2060">
        <v>0</v>
      </c>
      <c r="R188" s="2060">
        <v>0</v>
      </c>
      <c r="S188" s="2060">
        <v>0</v>
      </c>
      <c r="T188" s="2060">
        <v>0</v>
      </c>
      <c r="U188" s="2060">
        <v>0</v>
      </c>
      <c r="V188" s="2060">
        <v>0</v>
      </c>
      <c r="W188" s="2060">
        <v>0</v>
      </c>
      <c r="X188" s="2060">
        <v>0</v>
      </c>
      <c r="Y188" s="2060">
        <v>0</v>
      </c>
      <c r="Z188" s="2060">
        <v>0</v>
      </c>
      <c r="AA188" s="2060">
        <v>0</v>
      </c>
      <c r="AB188" s="2060">
        <v>0</v>
      </c>
      <c r="AC188" s="2060">
        <v>0</v>
      </c>
      <c r="AD188" s="2060">
        <v>0</v>
      </c>
      <c r="AE188" s="2060">
        <v>0</v>
      </c>
      <c r="AF188" s="2060">
        <v>0</v>
      </c>
      <c r="AG188" s="2060">
        <v>0</v>
      </c>
      <c r="AH188" s="2060">
        <v>0</v>
      </c>
      <c r="AI188" s="2060">
        <v>0</v>
      </c>
      <c r="AJ188" s="2060">
        <v>0</v>
      </c>
      <c r="AK188" s="2060">
        <v>0</v>
      </c>
      <c r="AL188" s="2060">
        <v>0</v>
      </c>
      <c r="AM188" s="2060">
        <v>0</v>
      </c>
      <c r="AN188" s="2060">
        <v>0</v>
      </c>
    </row>
    <row r="189" spans="1:40">
      <c r="A189" s="2077"/>
      <c r="B189" s="2078" t="s">
        <v>250</v>
      </c>
      <c r="C189" s="2079"/>
      <c r="D189" s="2080"/>
      <c r="E189" s="2081"/>
      <c r="F189" s="2081"/>
      <c r="G189" s="2081"/>
      <c r="H189" s="2081"/>
      <c r="I189" s="2081"/>
      <c r="J189" s="2081"/>
      <c r="K189" s="2081"/>
      <c r="L189" s="2081"/>
      <c r="M189" s="2081"/>
      <c r="N189" s="2081"/>
      <c r="O189" s="2081"/>
      <c r="P189" s="2081"/>
      <c r="Q189" s="2081"/>
      <c r="R189" s="2081"/>
      <c r="S189" s="2081"/>
      <c r="T189" s="2081"/>
      <c r="U189" s="2081"/>
      <c r="V189" s="2081"/>
      <c r="W189" s="2081"/>
      <c r="X189" s="2081"/>
      <c r="Y189" s="2081"/>
      <c r="Z189" s="2081"/>
      <c r="AA189" s="2081"/>
      <c r="AB189" s="2081"/>
      <c r="AC189" s="2081"/>
      <c r="AD189" s="2081"/>
      <c r="AE189" s="2081"/>
      <c r="AF189" s="2081"/>
      <c r="AG189" s="2081"/>
      <c r="AH189" s="2081"/>
      <c r="AI189" s="2081"/>
      <c r="AJ189" s="2081"/>
      <c r="AK189" s="2081"/>
      <c r="AL189" s="2081"/>
      <c r="AM189" s="2081"/>
      <c r="AN189" s="2081"/>
    </row>
    <row r="190" spans="1:40">
      <c r="A190" s="2054"/>
      <c r="B190" s="2055"/>
      <c r="C190" s="2056" t="s">
        <v>135</v>
      </c>
      <c r="D190" s="2065" t="s">
        <v>87</v>
      </c>
      <c r="E190" s="2060">
        <v>110</v>
      </c>
      <c r="F190" s="2060">
        <v>110</v>
      </c>
      <c r="G190" s="2060">
        <v>100</v>
      </c>
      <c r="H190" s="2060">
        <v>0</v>
      </c>
      <c r="I190" s="2060">
        <v>7</v>
      </c>
      <c r="J190" s="2060">
        <v>7</v>
      </c>
      <c r="K190" s="2060">
        <v>7</v>
      </c>
      <c r="L190" s="2060">
        <v>4</v>
      </c>
      <c r="M190" s="2060">
        <v>4</v>
      </c>
      <c r="N190" s="2060">
        <v>0</v>
      </c>
      <c r="O190" s="2060">
        <v>7</v>
      </c>
      <c r="P190" s="2060">
        <v>4</v>
      </c>
      <c r="Q190" s="2060">
        <v>7</v>
      </c>
      <c r="R190" s="2060">
        <v>4</v>
      </c>
      <c r="S190" s="2060">
        <v>0</v>
      </c>
      <c r="T190" s="2060">
        <v>0</v>
      </c>
      <c r="U190" s="2060">
        <v>4</v>
      </c>
      <c r="V190" s="2060">
        <v>0</v>
      </c>
      <c r="W190" s="2060">
        <v>4</v>
      </c>
      <c r="X190" s="2060">
        <v>6</v>
      </c>
      <c r="Y190" s="2060">
        <v>4</v>
      </c>
      <c r="Z190" s="2060">
        <v>4</v>
      </c>
      <c r="AA190" s="2060">
        <v>7</v>
      </c>
      <c r="AB190" s="2060">
        <v>4</v>
      </c>
      <c r="AC190" s="2060">
        <v>4</v>
      </c>
      <c r="AD190" s="2060">
        <v>6</v>
      </c>
      <c r="AE190" s="2060">
        <v>4</v>
      </c>
      <c r="AF190" s="2060">
        <v>4</v>
      </c>
      <c r="AG190" s="2060">
        <v>0</v>
      </c>
      <c r="AH190" s="2060">
        <v>0</v>
      </c>
      <c r="AI190" s="2060">
        <v>4</v>
      </c>
      <c r="AJ190" s="2060">
        <v>0</v>
      </c>
      <c r="AK190" s="2060">
        <v>4</v>
      </c>
      <c r="AL190" s="2060">
        <v>0</v>
      </c>
      <c r="AM190" s="2060">
        <v>0</v>
      </c>
      <c r="AN190" s="2060">
        <v>0</v>
      </c>
    </row>
    <row r="191" spans="1:40">
      <c r="A191" s="2054"/>
      <c r="B191" s="2055"/>
      <c r="C191" s="2056" t="s">
        <v>136</v>
      </c>
      <c r="D191" s="2065" t="s">
        <v>87</v>
      </c>
      <c r="E191" s="2060">
        <v>2000</v>
      </c>
      <c r="F191" s="2060">
        <v>2008</v>
      </c>
      <c r="G191" s="2060">
        <v>100.4</v>
      </c>
      <c r="H191" s="2060">
        <v>0</v>
      </c>
      <c r="I191" s="2060">
        <v>55</v>
      </c>
      <c r="J191" s="2060">
        <v>130</v>
      </c>
      <c r="K191" s="2060">
        <v>147</v>
      </c>
      <c r="L191" s="2060">
        <v>40</v>
      </c>
      <c r="M191" s="2060">
        <v>80</v>
      </c>
      <c r="N191" s="2060">
        <v>0</v>
      </c>
      <c r="O191" s="2060">
        <v>130</v>
      </c>
      <c r="P191" s="2060">
        <v>80</v>
      </c>
      <c r="Q191" s="2060">
        <v>130</v>
      </c>
      <c r="R191" s="2060">
        <v>80</v>
      </c>
      <c r="S191" s="2060">
        <v>0</v>
      </c>
      <c r="T191" s="2060">
        <v>0</v>
      </c>
      <c r="U191" s="2060">
        <v>120</v>
      </c>
      <c r="V191" s="2060">
        <v>0</v>
      </c>
      <c r="W191" s="2060">
        <v>62</v>
      </c>
      <c r="X191" s="2060">
        <v>130</v>
      </c>
      <c r="Y191" s="2060">
        <v>40</v>
      </c>
      <c r="Z191" s="2060">
        <v>43</v>
      </c>
      <c r="AA191" s="2060">
        <v>160</v>
      </c>
      <c r="AB191" s="2060">
        <v>121</v>
      </c>
      <c r="AC191" s="2060">
        <v>80</v>
      </c>
      <c r="AD191" s="2060">
        <v>140</v>
      </c>
      <c r="AE191" s="2060">
        <v>40</v>
      </c>
      <c r="AF191" s="2060">
        <v>120</v>
      </c>
      <c r="AG191" s="2060">
        <v>0</v>
      </c>
      <c r="AH191" s="2060">
        <v>0</v>
      </c>
      <c r="AI191" s="2060">
        <v>40</v>
      </c>
      <c r="AJ191" s="2060">
        <v>0</v>
      </c>
      <c r="AK191" s="2060">
        <v>40</v>
      </c>
      <c r="AL191" s="2060">
        <v>0</v>
      </c>
      <c r="AM191" s="2060">
        <v>0</v>
      </c>
      <c r="AN191" s="2060">
        <v>0</v>
      </c>
    </row>
    <row r="192" spans="1:40">
      <c r="A192" s="2054"/>
      <c r="B192" s="2055"/>
      <c r="C192" s="2056" t="s">
        <v>137</v>
      </c>
      <c r="D192" s="2065" t="s">
        <v>32</v>
      </c>
      <c r="E192" s="2060">
        <v>1100</v>
      </c>
      <c r="F192" s="2060">
        <v>1088</v>
      </c>
      <c r="G192" s="2060">
        <v>98.909090909090907</v>
      </c>
      <c r="H192" s="2060">
        <v>0</v>
      </c>
      <c r="I192" s="2060">
        <v>45</v>
      </c>
      <c r="J192" s="2060">
        <v>70</v>
      </c>
      <c r="K192" s="2060">
        <v>74</v>
      </c>
      <c r="L192" s="2060">
        <v>35</v>
      </c>
      <c r="M192" s="2060">
        <v>40</v>
      </c>
      <c r="N192" s="2060">
        <v>0</v>
      </c>
      <c r="O192" s="2060">
        <v>70</v>
      </c>
      <c r="P192" s="2060">
        <v>46</v>
      </c>
      <c r="Q192" s="2060">
        <v>70</v>
      </c>
      <c r="R192" s="2060">
        <v>40</v>
      </c>
      <c r="S192" s="2060">
        <v>0</v>
      </c>
      <c r="T192" s="2060">
        <v>0</v>
      </c>
      <c r="U192" s="2060">
        <v>49</v>
      </c>
      <c r="V192" s="2060">
        <v>0</v>
      </c>
      <c r="W192" s="2060">
        <v>34</v>
      </c>
      <c r="X192" s="2060">
        <v>70</v>
      </c>
      <c r="Y192" s="2060">
        <v>52</v>
      </c>
      <c r="Z192" s="2060">
        <v>30</v>
      </c>
      <c r="AA192" s="2060">
        <v>98</v>
      </c>
      <c r="AB192" s="2060">
        <v>70</v>
      </c>
      <c r="AC192" s="2060">
        <v>40</v>
      </c>
      <c r="AD192" s="2060">
        <v>0</v>
      </c>
      <c r="AE192" s="2060">
        <v>30</v>
      </c>
      <c r="AF192" s="2060">
        <v>65</v>
      </c>
      <c r="AG192" s="2060">
        <v>0</v>
      </c>
      <c r="AH192" s="2060">
        <v>0</v>
      </c>
      <c r="AI192" s="2060">
        <v>30</v>
      </c>
      <c r="AJ192" s="2060">
        <v>0</v>
      </c>
      <c r="AK192" s="2060">
        <v>30</v>
      </c>
      <c r="AL192" s="2060">
        <v>0</v>
      </c>
      <c r="AM192" s="2060">
        <v>0</v>
      </c>
      <c r="AN192" s="2060">
        <v>0</v>
      </c>
    </row>
    <row r="193" spans="1:40">
      <c r="A193" s="2054"/>
      <c r="B193" s="2055"/>
      <c r="C193" s="2056" t="s">
        <v>138</v>
      </c>
      <c r="D193" s="2065" t="s">
        <v>32</v>
      </c>
      <c r="E193" s="2060">
        <v>251</v>
      </c>
      <c r="F193" s="2060">
        <v>290</v>
      </c>
      <c r="G193" s="2060">
        <v>115.53784860557769</v>
      </c>
      <c r="H193" s="2060">
        <v>0</v>
      </c>
      <c r="I193" s="2060">
        <v>12</v>
      </c>
      <c r="J193" s="2060">
        <v>10</v>
      </c>
      <c r="K193" s="2060">
        <v>36</v>
      </c>
      <c r="L193" s="2060">
        <v>11</v>
      </c>
      <c r="M193" s="2060">
        <v>12</v>
      </c>
      <c r="N193" s="2060">
        <v>0</v>
      </c>
      <c r="O193" s="2060">
        <v>22</v>
      </c>
      <c r="P193" s="2060">
        <v>9</v>
      </c>
      <c r="Q193" s="2060">
        <v>9</v>
      </c>
      <c r="R193" s="2060">
        <v>9</v>
      </c>
      <c r="S193" s="2060">
        <v>0</v>
      </c>
      <c r="T193" s="2060">
        <v>0</v>
      </c>
      <c r="U193" s="2060">
        <v>9</v>
      </c>
      <c r="V193" s="2060">
        <v>0</v>
      </c>
      <c r="W193" s="2060">
        <v>11</v>
      </c>
      <c r="X193" s="2060">
        <v>22</v>
      </c>
      <c r="Y193" s="2060">
        <v>10</v>
      </c>
      <c r="Z193" s="2060">
        <v>12</v>
      </c>
      <c r="AA193" s="2060">
        <v>12</v>
      </c>
      <c r="AB193" s="2060">
        <v>12</v>
      </c>
      <c r="AC193" s="2060">
        <v>9</v>
      </c>
      <c r="AD193" s="2060">
        <v>27</v>
      </c>
      <c r="AE193" s="2060">
        <v>9</v>
      </c>
      <c r="AF193" s="2060">
        <v>9</v>
      </c>
      <c r="AG193" s="2060">
        <v>0</v>
      </c>
      <c r="AH193" s="2060">
        <v>0</v>
      </c>
      <c r="AI193" s="2060">
        <v>9</v>
      </c>
      <c r="AJ193" s="2060">
        <v>0</v>
      </c>
      <c r="AK193" s="2060">
        <v>9</v>
      </c>
      <c r="AL193" s="2060">
        <v>0</v>
      </c>
      <c r="AM193" s="2060">
        <v>0</v>
      </c>
      <c r="AN193" s="2060">
        <v>0</v>
      </c>
    </row>
    <row r="194" spans="1:40">
      <c r="A194" s="2054"/>
      <c r="B194" s="2055"/>
      <c r="C194" s="2056" t="s">
        <v>187</v>
      </c>
      <c r="D194" s="2065" t="s">
        <v>114</v>
      </c>
      <c r="E194" s="2060">
        <v>5</v>
      </c>
      <c r="F194" s="2060">
        <v>19</v>
      </c>
      <c r="G194" s="2060">
        <v>380</v>
      </c>
      <c r="H194" s="2060">
        <v>4</v>
      </c>
      <c r="I194" s="2060">
        <v>0</v>
      </c>
      <c r="J194" s="2060">
        <v>0</v>
      </c>
      <c r="K194" s="2060">
        <v>0</v>
      </c>
      <c r="L194" s="2060">
        <v>0</v>
      </c>
      <c r="M194" s="2060">
        <v>15</v>
      </c>
      <c r="N194" s="2060">
        <v>0</v>
      </c>
      <c r="O194" s="2060">
        <v>0</v>
      </c>
      <c r="P194" s="2060">
        <v>0</v>
      </c>
      <c r="Q194" s="2060">
        <v>0</v>
      </c>
      <c r="R194" s="2060">
        <v>0</v>
      </c>
      <c r="S194" s="2060">
        <v>0</v>
      </c>
      <c r="T194" s="2060">
        <v>0</v>
      </c>
      <c r="U194" s="2060">
        <v>0</v>
      </c>
      <c r="V194" s="2060">
        <v>0</v>
      </c>
      <c r="W194" s="2060">
        <v>0</v>
      </c>
      <c r="X194" s="2060">
        <v>0</v>
      </c>
      <c r="Y194" s="2060">
        <v>0</v>
      </c>
      <c r="Z194" s="2060">
        <v>0</v>
      </c>
      <c r="AA194" s="2060">
        <v>0</v>
      </c>
      <c r="AB194" s="2060">
        <v>0</v>
      </c>
      <c r="AC194" s="2060">
        <v>0</v>
      </c>
      <c r="AD194" s="2060">
        <v>0</v>
      </c>
      <c r="AE194" s="2060">
        <v>0</v>
      </c>
      <c r="AF194" s="2060">
        <v>0</v>
      </c>
      <c r="AG194" s="2060">
        <v>0</v>
      </c>
      <c r="AH194" s="2060">
        <v>0</v>
      </c>
      <c r="AI194" s="2060">
        <v>0</v>
      </c>
      <c r="AJ194" s="2060">
        <v>0</v>
      </c>
      <c r="AK194" s="2060">
        <v>0</v>
      </c>
      <c r="AL194" s="2060">
        <v>0</v>
      </c>
      <c r="AM194" s="2060">
        <v>0</v>
      </c>
      <c r="AN194" s="2060">
        <v>0</v>
      </c>
    </row>
    <row r="195" spans="1:40">
      <c r="A195" s="2077"/>
      <c r="B195" s="2078" t="s">
        <v>302</v>
      </c>
      <c r="C195" s="2079"/>
      <c r="D195" s="2080"/>
      <c r="E195" s="2081"/>
      <c r="F195" s="2081"/>
      <c r="G195" s="2081"/>
      <c r="H195" s="2081"/>
      <c r="I195" s="2081"/>
      <c r="J195" s="2081"/>
      <c r="K195" s="2081"/>
      <c r="L195" s="2081"/>
      <c r="M195" s="2081"/>
      <c r="N195" s="2081"/>
      <c r="O195" s="2081"/>
      <c r="P195" s="2081"/>
      <c r="Q195" s="2081"/>
      <c r="R195" s="2081"/>
      <c r="S195" s="2081"/>
      <c r="T195" s="2081"/>
      <c r="U195" s="2081"/>
      <c r="V195" s="2081"/>
      <c r="W195" s="2081"/>
      <c r="X195" s="2081"/>
      <c r="Y195" s="2081"/>
      <c r="Z195" s="2081"/>
      <c r="AA195" s="2081"/>
      <c r="AB195" s="2081"/>
      <c r="AC195" s="2081"/>
      <c r="AD195" s="2081"/>
      <c r="AE195" s="2081"/>
      <c r="AF195" s="2081"/>
      <c r="AG195" s="2081"/>
      <c r="AH195" s="2081"/>
      <c r="AI195" s="2081"/>
      <c r="AJ195" s="2081"/>
      <c r="AK195" s="2081"/>
      <c r="AL195" s="2081"/>
      <c r="AM195" s="2081"/>
      <c r="AN195" s="2081"/>
    </row>
    <row r="196" spans="1:40">
      <c r="A196" s="2054"/>
      <c r="B196" s="2055"/>
      <c r="C196" s="2056" t="s">
        <v>343</v>
      </c>
      <c r="D196" s="2065" t="s">
        <v>87</v>
      </c>
      <c r="E196" s="2060">
        <v>22</v>
      </c>
      <c r="F196" s="2060">
        <v>22</v>
      </c>
      <c r="G196" s="2060">
        <v>100</v>
      </c>
      <c r="H196" s="2060">
        <v>0</v>
      </c>
      <c r="I196" s="2060">
        <v>0</v>
      </c>
      <c r="J196" s="2060">
        <v>2</v>
      </c>
      <c r="K196" s="2060">
        <v>2</v>
      </c>
      <c r="L196" s="2060">
        <v>0</v>
      </c>
      <c r="M196" s="2060">
        <v>2</v>
      </c>
      <c r="N196" s="2060">
        <v>0</v>
      </c>
      <c r="O196" s="2060">
        <v>0</v>
      </c>
      <c r="P196" s="2060">
        <v>0</v>
      </c>
      <c r="Q196" s="2060">
        <v>0</v>
      </c>
      <c r="R196" s="2060">
        <v>2</v>
      </c>
      <c r="S196" s="2060">
        <v>0</v>
      </c>
      <c r="T196" s="2060">
        <v>0</v>
      </c>
      <c r="U196" s="2060">
        <v>2</v>
      </c>
      <c r="V196" s="2060">
        <v>0</v>
      </c>
      <c r="W196" s="2060">
        <v>0</v>
      </c>
      <c r="X196" s="2060">
        <v>2</v>
      </c>
      <c r="Y196" s="2060">
        <v>0</v>
      </c>
      <c r="Z196" s="2060">
        <v>0</v>
      </c>
      <c r="AA196" s="2060">
        <v>2</v>
      </c>
      <c r="AB196" s="2060">
        <v>0</v>
      </c>
      <c r="AC196" s="2060">
        <v>0</v>
      </c>
      <c r="AD196" s="2060">
        <v>2</v>
      </c>
      <c r="AE196" s="2060">
        <v>0</v>
      </c>
      <c r="AF196" s="2060">
        <v>2</v>
      </c>
      <c r="AG196" s="2060">
        <v>0</v>
      </c>
      <c r="AH196" s="2060">
        <v>2</v>
      </c>
      <c r="AI196" s="2060">
        <v>0</v>
      </c>
      <c r="AJ196" s="2060">
        <v>0</v>
      </c>
      <c r="AK196" s="2060">
        <v>2</v>
      </c>
      <c r="AL196" s="2060">
        <v>0</v>
      </c>
      <c r="AM196" s="2060">
        <v>0</v>
      </c>
      <c r="AN196" s="2060">
        <v>0</v>
      </c>
    </row>
    <row r="197" spans="1:40">
      <c r="A197" s="2054"/>
      <c r="B197" s="2055"/>
      <c r="C197" s="2056" t="s">
        <v>344</v>
      </c>
      <c r="D197" s="2065" t="s">
        <v>87</v>
      </c>
      <c r="E197" s="2060">
        <v>21</v>
      </c>
      <c r="F197" s="2060">
        <v>21</v>
      </c>
      <c r="G197" s="2060">
        <v>100</v>
      </c>
      <c r="H197" s="2060">
        <v>0</v>
      </c>
      <c r="I197" s="2060">
        <v>1</v>
      </c>
      <c r="J197" s="2060">
        <v>1</v>
      </c>
      <c r="K197" s="2060">
        <v>1</v>
      </c>
      <c r="L197" s="2060">
        <v>0</v>
      </c>
      <c r="M197" s="2060">
        <v>1</v>
      </c>
      <c r="N197" s="2060">
        <v>0</v>
      </c>
      <c r="O197" s="2060">
        <v>1</v>
      </c>
      <c r="P197" s="2060">
        <v>0</v>
      </c>
      <c r="Q197" s="2060">
        <v>1</v>
      </c>
      <c r="R197" s="2060">
        <v>1</v>
      </c>
      <c r="S197" s="2060">
        <v>0</v>
      </c>
      <c r="T197" s="2060">
        <v>0</v>
      </c>
      <c r="U197" s="2060">
        <v>1</v>
      </c>
      <c r="V197" s="2060">
        <v>0</v>
      </c>
      <c r="W197" s="2060">
        <v>1</v>
      </c>
      <c r="X197" s="2060">
        <v>1</v>
      </c>
      <c r="Y197" s="2060">
        <v>1</v>
      </c>
      <c r="Z197" s="2060">
        <v>0</v>
      </c>
      <c r="AA197" s="2060">
        <v>1</v>
      </c>
      <c r="AB197" s="2060">
        <v>1</v>
      </c>
      <c r="AC197" s="2060">
        <v>1</v>
      </c>
      <c r="AD197" s="2060">
        <v>1</v>
      </c>
      <c r="AE197" s="2060">
        <v>1</v>
      </c>
      <c r="AF197" s="2060">
        <v>1</v>
      </c>
      <c r="AG197" s="2060">
        <v>0</v>
      </c>
      <c r="AH197" s="2060">
        <v>1</v>
      </c>
      <c r="AI197" s="2060">
        <v>1</v>
      </c>
      <c r="AJ197" s="2060">
        <v>0</v>
      </c>
      <c r="AK197" s="2060">
        <v>1</v>
      </c>
      <c r="AL197" s="2060">
        <v>0</v>
      </c>
      <c r="AM197" s="2060">
        <v>1</v>
      </c>
      <c r="AN197" s="2060">
        <v>0</v>
      </c>
    </row>
    <row r="198" spans="1:40">
      <c r="A198" s="2054"/>
      <c r="B198" s="2055"/>
      <c r="C198" s="2056" t="s">
        <v>187</v>
      </c>
      <c r="D198" s="2065" t="s">
        <v>114</v>
      </c>
      <c r="E198" s="2060">
        <v>0</v>
      </c>
      <c r="F198" s="2060">
        <v>26</v>
      </c>
      <c r="G198" s="2060" t="e">
        <v>#DIV/0!</v>
      </c>
      <c r="H198" s="2060">
        <v>13</v>
      </c>
      <c r="I198" s="2060">
        <v>0</v>
      </c>
      <c r="J198" s="2060">
        <v>0</v>
      </c>
      <c r="K198" s="2060">
        <v>0</v>
      </c>
      <c r="L198" s="2060">
        <v>0</v>
      </c>
      <c r="M198" s="2060">
        <v>13</v>
      </c>
      <c r="N198" s="2060">
        <v>0</v>
      </c>
      <c r="O198" s="2060">
        <v>0</v>
      </c>
      <c r="P198" s="2060">
        <v>0</v>
      </c>
      <c r="Q198" s="2060">
        <v>0</v>
      </c>
      <c r="R198" s="2060">
        <v>0</v>
      </c>
      <c r="S198" s="2060">
        <v>0</v>
      </c>
      <c r="T198" s="2060">
        <v>0</v>
      </c>
      <c r="U198" s="2060">
        <v>0</v>
      </c>
      <c r="V198" s="2060">
        <v>0</v>
      </c>
      <c r="W198" s="2060">
        <v>0</v>
      </c>
      <c r="X198" s="2060">
        <v>0</v>
      </c>
      <c r="Y198" s="2060">
        <v>0</v>
      </c>
      <c r="Z198" s="2060">
        <v>0</v>
      </c>
      <c r="AA198" s="2060">
        <v>0</v>
      </c>
      <c r="AB198" s="2060">
        <v>0</v>
      </c>
      <c r="AC198" s="2060">
        <v>0</v>
      </c>
      <c r="AD198" s="2060">
        <v>0</v>
      </c>
      <c r="AE198" s="2060">
        <v>0</v>
      </c>
      <c r="AF198" s="2060">
        <v>0</v>
      </c>
      <c r="AG198" s="2060">
        <v>0</v>
      </c>
      <c r="AH198" s="2060">
        <v>0</v>
      </c>
      <c r="AI198" s="2060">
        <v>0</v>
      </c>
      <c r="AJ198" s="2060">
        <v>0</v>
      </c>
      <c r="AK198" s="2060">
        <v>0</v>
      </c>
      <c r="AL198" s="2060">
        <v>0</v>
      </c>
      <c r="AM198" s="2060">
        <v>0</v>
      </c>
      <c r="AN198" s="2060">
        <v>0</v>
      </c>
    </row>
    <row r="199" spans="1:40">
      <c r="A199" s="2077" t="s">
        <v>256</v>
      </c>
      <c r="B199" s="2078"/>
      <c r="C199" s="2079"/>
      <c r="D199" s="2080"/>
      <c r="E199" s="2081"/>
      <c r="F199" s="2081"/>
      <c r="G199" s="2081"/>
      <c r="H199" s="2081"/>
      <c r="I199" s="2081"/>
      <c r="J199" s="2081"/>
      <c r="K199" s="2081"/>
      <c r="L199" s="2081"/>
      <c r="M199" s="2081"/>
      <c r="N199" s="2081"/>
      <c r="O199" s="2081"/>
      <c r="P199" s="2081"/>
      <c r="Q199" s="2081"/>
      <c r="R199" s="2081"/>
      <c r="S199" s="2081"/>
      <c r="T199" s="2081"/>
      <c r="U199" s="2081"/>
      <c r="V199" s="2081"/>
      <c r="W199" s="2081"/>
      <c r="X199" s="2081"/>
      <c r="Y199" s="2081"/>
      <c r="Z199" s="2081"/>
      <c r="AA199" s="2081"/>
      <c r="AB199" s="2081"/>
      <c r="AC199" s="2081"/>
      <c r="AD199" s="2081"/>
      <c r="AE199" s="2081"/>
      <c r="AF199" s="2081"/>
      <c r="AG199" s="2081"/>
      <c r="AH199" s="2081"/>
      <c r="AI199" s="2081"/>
      <c r="AJ199" s="2081"/>
      <c r="AK199" s="2081"/>
      <c r="AL199" s="2081"/>
      <c r="AM199" s="2081"/>
      <c r="AN199" s="2081"/>
    </row>
    <row r="200" spans="1:40">
      <c r="A200" s="2077"/>
      <c r="B200" s="2078" t="s">
        <v>291</v>
      </c>
      <c r="C200" s="2079"/>
      <c r="D200" s="2080"/>
      <c r="E200" s="2081"/>
      <c r="F200" s="2081"/>
      <c r="G200" s="2081"/>
      <c r="H200" s="2081"/>
      <c r="I200" s="2081"/>
      <c r="J200" s="2081"/>
      <c r="K200" s="2081"/>
      <c r="L200" s="2081"/>
      <c r="M200" s="2081"/>
      <c r="N200" s="2081"/>
      <c r="O200" s="2081"/>
      <c r="P200" s="2081"/>
      <c r="Q200" s="2081"/>
      <c r="R200" s="2081"/>
      <c r="S200" s="2081"/>
      <c r="T200" s="2081"/>
      <c r="U200" s="2081"/>
      <c r="V200" s="2081"/>
      <c r="W200" s="2081"/>
      <c r="X200" s="2081"/>
      <c r="Y200" s="2081"/>
      <c r="Z200" s="2081"/>
      <c r="AA200" s="2081"/>
      <c r="AB200" s="2081"/>
      <c r="AC200" s="2081"/>
      <c r="AD200" s="2081"/>
      <c r="AE200" s="2081"/>
      <c r="AF200" s="2081"/>
      <c r="AG200" s="2081"/>
      <c r="AH200" s="2081"/>
      <c r="AI200" s="2081"/>
      <c r="AJ200" s="2081"/>
      <c r="AK200" s="2081"/>
      <c r="AL200" s="2081"/>
      <c r="AM200" s="2081"/>
      <c r="AN200" s="2081"/>
    </row>
    <row r="201" spans="1:40">
      <c r="A201" s="2054"/>
      <c r="B201" s="2055" t="s">
        <v>179</v>
      </c>
      <c r="C201" s="2056"/>
      <c r="D201" s="2065" t="s">
        <v>87</v>
      </c>
      <c r="E201" s="2060">
        <v>50</v>
      </c>
      <c r="F201" s="2060">
        <v>50</v>
      </c>
      <c r="G201" s="2060">
        <v>100</v>
      </c>
      <c r="H201" s="2060">
        <v>0</v>
      </c>
      <c r="I201" s="2060">
        <v>0</v>
      </c>
      <c r="J201" s="2060">
        <v>0</v>
      </c>
      <c r="K201" s="2060">
        <v>0</v>
      </c>
      <c r="L201" s="2060">
        <v>7</v>
      </c>
      <c r="M201" s="2060">
        <v>6</v>
      </c>
      <c r="N201" s="2060">
        <v>7</v>
      </c>
      <c r="O201" s="2060">
        <v>0</v>
      </c>
      <c r="P201" s="2060">
        <v>0</v>
      </c>
      <c r="Q201" s="2060">
        <v>6</v>
      </c>
      <c r="R201" s="2060">
        <v>0</v>
      </c>
      <c r="S201" s="2060">
        <v>6</v>
      </c>
      <c r="T201" s="2060">
        <v>0</v>
      </c>
      <c r="U201" s="2060">
        <v>0</v>
      </c>
      <c r="V201" s="2060">
        <v>0</v>
      </c>
      <c r="W201" s="2060">
        <v>6</v>
      </c>
      <c r="X201" s="2060">
        <v>0</v>
      </c>
      <c r="Y201" s="2060">
        <v>0</v>
      </c>
      <c r="Z201" s="2060">
        <v>6</v>
      </c>
      <c r="AA201" s="2060">
        <v>0</v>
      </c>
      <c r="AB201" s="2060">
        <v>0</v>
      </c>
      <c r="AC201" s="2060">
        <v>0</v>
      </c>
      <c r="AD201" s="2060">
        <v>0</v>
      </c>
      <c r="AE201" s="2060">
        <v>0</v>
      </c>
      <c r="AF201" s="2060">
        <v>0</v>
      </c>
      <c r="AG201" s="2060">
        <v>6</v>
      </c>
      <c r="AH201" s="2060">
        <v>0</v>
      </c>
      <c r="AI201" s="2060">
        <v>0</v>
      </c>
      <c r="AJ201" s="2060">
        <v>0</v>
      </c>
      <c r="AK201" s="2060">
        <v>0</v>
      </c>
      <c r="AL201" s="2060">
        <v>0</v>
      </c>
      <c r="AM201" s="2060">
        <v>0</v>
      </c>
      <c r="AN201" s="2060">
        <v>0</v>
      </c>
    </row>
    <row r="202" spans="1:40">
      <c r="A202" s="2054"/>
      <c r="B202" s="2055" t="s">
        <v>180</v>
      </c>
      <c r="C202" s="2056"/>
      <c r="D202" s="2065" t="s">
        <v>87</v>
      </c>
      <c r="E202" s="2060">
        <v>12</v>
      </c>
      <c r="F202" s="2060">
        <v>12</v>
      </c>
      <c r="G202" s="2060">
        <v>100</v>
      </c>
      <c r="H202" s="2060">
        <v>0</v>
      </c>
      <c r="I202" s="2060">
        <v>6</v>
      </c>
      <c r="J202" s="2060">
        <v>0</v>
      </c>
      <c r="K202" s="2060">
        <v>6</v>
      </c>
      <c r="L202" s="2060">
        <v>0</v>
      </c>
      <c r="M202" s="2060">
        <v>0</v>
      </c>
      <c r="N202" s="2060">
        <v>0</v>
      </c>
      <c r="O202" s="2060">
        <v>0</v>
      </c>
      <c r="P202" s="2060">
        <v>0</v>
      </c>
      <c r="Q202" s="2060">
        <v>0</v>
      </c>
      <c r="R202" s="2060">
        <v>0</v>
      </c>
      <c r="S202" s="2060">
        <v>0</v>
      </c>
      <c r="T202" s="2060">
        <v>0</v>
      </c>
      <c r="U202" s="2060">
        <v>0</v>
      </c>
      <c r="V202" s="2060">
        <v>0</v>
      </c>
      <c r="W202" s="2060">
        <v>0</v>
      </c>
      <c r="X202" s="2060">
        <v>0</v>
      </c>
      <c r="Y202" s="2060">
        <v>0</v>
      </c>
      <c r="Z202" s="2060">
        <v>0</v>
      </c>
      <c r="AA202" s="2060">
        <v>0</v>
      </c>
      <c r="AB202" s="2060">
        <v>0</v>
      </c>
      <c r="AC202" s="2060">
        <v>0</v>
      </c>
      <c r="AD202" s="2060">
        <v>0</v>
      </c>
      <c r="AE202" s="2060">
        <v>0</v>
      </c>
      <c r="AF202" s="2060">
        <v>0</v>
      </c>
      <c r="AG202" s="2060">
        <v>0</v>
      </c>
      <c r="AH202" s="2060">
        <v>0</v>
      </c>
      <c r="AI202" s="2060">
        <v>0</v>
      </c>
      <c r="AJ202" s="2060">
        <v>0</v>
      </c>
      <c r="AK202" s="2060">
        <v>0</v>
      </c>
      <c r="AL202" s="2060">
        <v>0</v>
      </c>
      <c r="AM202" s="2060">
        <v>0</v>
      </c>
      <c r="AN202" s="2060">
        <v>0</v>
      </c>
    </row>
    <row r="203" spans="1:40">
      <c r="A203" s="2054"/>
      <c r="B203" s="2055" t="s">
        <v>292</v>
      </c>
      <c r="C203" s="2056"/>
      <c r="D203" s="2065" t="s">
        <v>114</v>
      </c>
      <c r="E203" s="2060">
        <v>210</v>
      </c>
      <c r="F203" s="2060">
        <v>211</v>
      </c>
      <c r="G203" s="2060">
        <v>100.47619047619048</v>
      </c>
      <c r="H203" s="2060">
        <v>0</v>
      </c>
      <c r="I203" s="2060">
        <v>0</v>
      </c>
      <c r="J203" s="2060">
        <v>0</v>
      </c>
      <c r="K203" s="2060">
        <v>0</v>
      </c>
      <c r="L203" s="2060">
        <v>20</v>
      </c>
      <c r="M203" s="2060">
        <v>20</v>
      </c>
      <c r="N203" s="2060">
        <v>40</v>
      </c>
      <c r="O203" s="2060">
        <v>0</v>
      </c>
      <c r="P203" s="2060">
        <v>0</v>
      </c>
      <c r="Q203" s="2060">
        <v>20</v>
      </c>
      <c r="R203" s="2060">
        <v>0</v>
      </c>
      <c r="S203" s="2060">
        <v>30</v>
      </c>
      <c r="T203" s="2060">
        <v>0</v>
      </c>
      <c r="U203" s="2060">
        <v>0</v>
      </c>
      <c r="V203" s="2060">
        <v>0</v>
      </c>
      <c r="W203" s="2060">
        <v>22</v>
      </c>
      <c r="X203" s="2060">
        <v>0</v>
      </c>
      <c r="Y203" s="2060">
        <v>0</v>
      </c>
      <c r="Z203" s="2060">
        <v>44</v>
      </c>
      <c r="AA203" s="2060">
        <v>0</v>
      </c>
      <c r="AB203" s="2060">
        <v>0</v>
      </c>
      <c r="AC203" s="2060">
        <v>0</v>
      </c>
      <c r="AD203" s="2060">
        <v>0</v>
      </c>
      <c r="AE203" s="2060">
        <v>0</v>
      </c>
      <c r="AF203" s="2060">
        <v>0</v>
      </c>
      <c r="AG203" s="2060">
        <v>15</v>
      </c>
      <c r="AH203" s="2060">
        <v>0</v>
      </c>
      <c r="AI203" s="2060">
        <v>0</v>
      </c>
      <c r="AJ203" s="2060">
        <v>0</v>
      </c>
      <c r="AK203" s="2060">
        <v>0</v>
      </c>
      <c r="AL203" s="2060">
        <v>0</v>
      </c>
      <c r="AM203" s="2060">
        <v>0</v>
      </c>
      <c r="AN203" s="2060">
        <v>0</v>
      </c>
    </row>
    <row r="204" spans="1:40">
      <c r="A204" s="2054"/>
      <c r="B204" s="2055" t="s">
        <v>293</v>
      </c>
      <c r="C204" s="2056"/>
      <c r="D204" s="2065" t="s">
        <v>294</v>
      </c>
      <c r="E204" s="2060">
        <v>8</v>
      </c>
      <c r="F204" s="2060">
        <v>8</v>
      </c>
      <c r="G204" s="2060">
        <v>100</v>
      </c>
      <c r="H204" s="2060">
        <v>0</v>
      </c>
      <c r="I204" s="2060">
        <v>0</v>
      </c>
      <c r="J204" s="2060">
        <v>0</v>
      </c>
      <c r="K204" s="2060">
        <v>0</v>
      </c>
      <c r="L204" s="2060">
        <v>1</v>
      </c>
      <c r="M204" s="2060">
        <v>1</v>
      </c>
      <c r="N204" s="2060">
        <v>1</v>
      </c>
      <c r="O204" s="2060">
        <v>0</v>
      </c>
      <c r="P204" s="2060">
        <v>0</v>
      </c>
      <c r="Q204" s="2060">
        <v>1</v>
      </c>
      <c r="R204" s="2060">
        <v>0</v>
      </c>
      <c r="S204" s="2060">
        <v>1</v>
      </c>
      <c r="T204" s="2060">
        <v>0</v>
      </c>
      <c r="U204" s="2060">
        <v>0</v>
      </c>
      <c r="V204" s="2060">
        <v>0</v>
      </c>
      <c r="W204" s="2060">
        <v>1</v>
      </c>
      <c r="X204" s="2060">
        <v>0</v>
      </c>
      <c r="Y204" s="2060">
        <v>0</v>
      </c>
      <c r="Z204" s="2060">
        <v>1</v>
      </c>
      <c r="AA204" s="2060">
        <v>0</v>
      </c>
      <c r="AB204" s="2060">
        <v>0</v>
      </c>
      <c r="AC204" s="2060">
        <v>0</v>
      </c>
      <c r="AD204" s="2060">
        <v>0</v>
      </c>
      <c r="AE204" s="2060">
        <v>0</v>
      </c>
      <c r="AF204" s="2060">
        <v>0</v>
      </c>
      <c r="AG204" s="2060">
        <v>1</v>
      </c>
      <c r="AH204" s="2060">
        <v>0</v>
      </c>
      <c r="AI204" s="2060">
        <v>0</v>
      </c>
      <c r="AJ204" s="2060">
        <v>0</v>
      </c>
      <c r="AK204" s="2060">
        <v>0</v>
      </c>
      <c r="AL204" s="2060">
        <v>0</v>
      </c>
      <c r="AM204" s="2060">
        <v>0</v>
      </c>
      <c r="AN204" s="2060">
        <v>0</v>
      </c>
    </row>
    <row r="205" spans="1:40">
      <c r="A205" s="2054"/>
      <c r="B205" s="2055" t="s">
        <v>187</v>
      </c>
      <c r="C205" s="2056"/>
      <c r="D205" s="2065" t="s">
        <v>114</v>
      </c>
      <c r="E205" s="2060">
        <v>4</v>
      </c>
      <c r="F205" s="2060">
        <v>4</v>
      </c>
      <c r="G205" s="2060">
        <v>100</v>
      </c>
      <c r="H205" s="2060">
        <v>4</v>
      </c>
      <c r="I205" s="2060">
        <v>0</v>
      </c>
      <c r="J205" s="2060">
        <v>0</v>
      </c>
      <c r="K205" s="2060">
        <v>0</v>
      </c>
      <c r="L205" s="2060">
        <v>0</v>
      </c>
      <c r="M205" s="2060">
        <v>0</v>
      </c>
      <c r="N205" s="2060">
        <v>0</v>
      </c>
      <c r="O205" s="2060">
        <v>0</v>
      </c>
      <c r="P205" s="2060">
        <v>0</v>
      </c>
      <c r="Q205" s="2060">
        <v>0</v>
      </c>
      <c r="R205" s="2060">
        <v>0</v>
      </c>
      <c r="S205" s="2060">
        <v>0</v>
      </c>
      <c r="T205" s="2060">
        <v>0</v>
      </c>
      <c r="U205" s="2060">
        <v>0</v>
      </c>
      <c r="V205" s="2060">
        <v>0</v>
      </c>
      <c r="W205" s="2060">
        <v>0</v>
      </c>
      <c r="X205" s="2060">
        <v>0</v>
      </c>
      <c r="Y205" s="2060">
        <v>0</v>
      </c>
      <c r="Z205" s="2060">
        <v>0</v>
      </c>
      <c r="AA205" s="2060">
        <v>0</v>
      </c>
      <c r="AB205" s="2060">
        <v>0</v>
      </c>
      <c r="AC205" s="2060">
        <v>0</v>
      </c>
      <c r="AD205" s="2060">
        <v>0</v>
      </c>
      <c r="AE205" s="2060">
        <v>0</v>
      </c>
      <c r="AF205" s="2060">
        <v>0</v>
      </c>
      <c r="AG205" s="2060">
        <v>0</v>
      </c>
      <c r="AH205" s="2060">
        <v>0</v>
      </c>
      <c r="AI205" s="2060">
        <v>0</v>
      </c>
      <c r="AJ205" s="2060">
        <v>0</v>
      </c>
      <c r="AK205" s="2060">
        <v>0</v>
      </c>
      <c r="AL205" s="2060">
        <v>0</v>
      </c>
      <c r="AM205" s="2060">
        <v>0</v>
      </c>
      <c r="AN205" s="2060">
        <v>0</v>
      </c>
    </row>
    <row r="206" spans="1:40">
      <c r="A206" s="2077"/>
      <c r="B206" s="2078" t="s">
        <v>295</v>
      </c>
      <c r="C206" s="2079"/>
      <c r="D206" s="2080"/>
      <c r="E206" s="2081"/>
      <c r="F206" s="2081"/>
      <c r="G206" s="2081"/>
      <c r="H206" s="2081"/>
      <c r="I206" s="2081"/>
      <c r="J206" s="2081"/>
      <c r="K206" s="2081"/>
      <c r="L206" s="2081"/>
      <c r="M206" s="2081"/>
      <c r="N206" s="2081"/>
      <c r="O206" s="2081"/>
      <c r="P206" s="2081"/>
      <c r="Q206" s="2081"/>
      <c r="R206" s="2081"/>
      <c r="S206" s="2081"/>
      <c r="T206" s="2081"/>
      <c r="U206" s="2081"/>
      <c r="V206" s="2081"/>
      <c r="W206" s="2081"/>
      <c r="X206" s="2081"/>
      <c r="Y206" s="2081"/>
      <c r="Z206" s="2081"/>
      <c r="AA206" s="2081"/>
      <c r="AB206" s="2081"/>
      <c r="AC206" s="2081"/>
      <c r="AD206" s="2081"/>
      <c r="AE206" s="2081"/>
      <c r="AF206" s="2081"/>
      <c r="AG206" s="2081"/>
      <c r="AH206" s="2081"/>
      <c r="AI206" s="2081"/>
      <c r="AJ206" s="2081"/>
      <c r="AK206" s="2081"/>
      <c r="AL206" s="2081"/>
      <c r="AM206" s="2081"/>
      <c r="AN206" s="2081"/>
    </row>
    <row r="207" spans="1:40">
      <c r="A207" s="2054"/>
      <c r="B207" s="2055"/>
      <c r="C207" s="2056" t="s">
        <v>296</v>
      </c>
      <c r="D207" s="2065" t="s">
        <v>297</v>
      </c>
      <c r="E207" s="2060">
        <v>4</v>
      </c>
      <c r="F207" s="2060">
        <v>4</v>
      </c>
      <c r="G207" s="2060">
        <v>100</v>
      </c>
      <c r="H207" s="2060">
        <v>0</v>
      </c>
      <c r="I207" s="2060">
        <v>0</v>
      </c>
      <c r="J207" s="2060">
        <v>0</v>
      </c>
      <c r="K207" s="2060">
        <v>0</v>
      </c>
      <c r="L207" s="2060">
        <v>0</v>
      </c>
      <c r="M207" s="2060">
        <v>0</v>
      </c>
      <c r="N207" s="2060">
        <v>1</v>
      </c>
      <c r="O207" s="2060">
        <v>0</v>
      </c>
      <c r="P207" s="2060">
        <v>0</v>
      </c>
      <c r="Q207" s="2060">
        <v>0</v>
      </c>
      <c r="R207" s="2060">
        <v>0</v>
      </c>
      <c r="S207" s="2060">
        <v>0</v>
      </c>
      <c r="T207" s="2060">
        <v>0</v>
      </c>
      <c r="U207" s="2060">
        <v>0</v>
      </c>
      <c r="V207" s="2060">
        <v>0</v>
      </c>
      <c r="W207" s="2060">
        <v>1</v>
      </c>
      <c r="X207" s="2060">
        <v>0</v>
      </c>
      <c r="Y207" s="2060">
        <v>0</v>
      </c>
      <c r="Z207" s="2060">
        <v>1</v>
      </c>
      <c r="AA207" s="2060">
        <v>0</v>
      </c>
      <c r="AB207" s="2060">
        <v>0</v>
      </c>
      <c r="AC207" s="2060">
        <v>0</v>
      </c>
      <c r="AD207" s="2060">
        <v>0</v>
      </c>
      <c r="AE207" s="2060">
        <v>0</v>
      </c>
      <c r="AF207" s="2060">
        <v>0</v>
      </c>
      <c r="AG207" s="2060">
        <v>1</v>
      </c>
      <c r="AH207" s="2060">
        <v>0</v>
      </c>
      <c r="AI207" s="2060">
        <v>0</v>
      </c>
      <c r="AJ207" s="2060">
        <v>0</v>
      </c>
      <c r="AK207" s="2060">
        <v>0</v>
      </c>
      <c r="AL207" s="2060">
        <v>0</v>
      </c>
      <c r="AM207" s="2060">
        <v>0</v>
      </c>
      <c r="AN207" s="2060">
        <v>0</v>
      </c>
    </row>
    <row r="208" spans="1:40">
      <c r="A208" s="2054"/>
      <c r="B208" s="2055"/>
      <c r="C208" s="2056" t="s">
        <v>298</v>
      </c>
      <c r="D208" s="2065" t="s">
        <v>299</v>
      </c>
      <c r="E208" s="2060">
        <v>160</v>
      </c>
      <c r="F208" s="2060">
        <v>160</v>
      </c>
      <c r="G208" s="2060">
        <v>100</v>
      </c>
      <c r="H208" s="2060">
        <v>0</v>
      </c>
      <c r="I208" s="2060">
        <v>0</v>
      </c>
      <c r="J208" s="2060">
        <v>0</v>
      </c>
      <c r="K208" s="2060">
        <v>0</v>
      </c>
      <c r="L208" s="2060">
        <v>0</v>
      </c>
      <c r="M208" s="2060">
        <v>0</v>
      </c>
      <c r="N208" s="2060">
        <v>40</v>
      </c>
      <c r="O208" s="2060">
        <v>0</v>
      </c>
      <c r="P208" s="2060">
        <v>0</v>
      </c>
      <c r="Q208" s="2060">
        <v>0</v>
      </c>
      <c r="R208" s="2060">
        <v>0</v>
      </c>
      <c r="S208" s="2060">
        <v>0</v>
      </c>
      <c r="T208" s="2060">
        <v>0</v>
      </c>
      <c r="U208" s="2060">
        <v>0</v>
      </c>
      <c r="V208" s="2060">
        <v>0</v>
      </c>
      <c r="W208" s="2060">
        <v>40</v>
      </c>
      <c r="X208" s="2060">
        <v>0</v>
      </c>
      <c r="Y208" s="2060">
        <v>0</v>
      </c>
      <c r="Z208" s="2060">
        <v>40</v>
      </c>
      <c r="AA208" s="2060">
        <v>0</v>
      </c>
      <c r="AB208" s="2060">
        <v>0</v>
      </c>
      <c r="AC208" s="2060">
        <v>0</v>
      </c>
      <c r="AD208" s="2060">
        <v>0</v>
      </c>
      <c r="AE208" s="2060">
        <v>0</v>
      </c>
      <c r="AF208" s="2060">
        <v>0</v>
      </c>
      <c r="AG208" s="2060">
        <v>40</v>
      </c>
      <c r="AH208" s="2060">
        <v>0</v>
      </c>
      <c r="AI208" s="2060">
        <v>0</v>
      </c>
      <c r="AJ208" s="2060">
        <v>0</v>
      </c>
      <c r="AK208" s="2060">
        <v>0</v>
      </c>
      <c r="AL208" s="2060">
        <v>0</v>
      </c>
      <c r="AM208" s="2060">
        <v>0</v>
      </c>
      <c r="AN208" s="2060">
        <v>0</v>
      </c>
    </row>
    <row r="209" spans="1:40">
      <c r="A209" s="2054"/>
      <c r="B209" s="2055"/>
      <c r="C209" s="2056" t="s">
        <v>300</v>
      </c>
      <c r="D209" s="2065" t="s">
        <v>87</v>
      </c>
      <c r="E209" s="2060">
        <v>40</v>
      </c>
      <c r="F209" s="2060">
        <v>40</v>
      </c>
      <c r="G209" s="2060">
        <v>100</v>
      </c>
      <c r="H209" s="2060">
        <v>0</v>
      </c>
      <c r="I209" s="2060">
        <v>0</v>
      </c>
      <c r="J209" s="2060">
        <v>0</v>
      </c>
      <c r="K209" s="2060">
        <v>0</v>
      </c>
      <c r="L209" s="2060">
        <v>0</v>
      </c>
      <c r="M209" s="2060">
        <v>0</v>
      </c>
      <c r="N209" s="2060">
        <v>10</v>
      </c>
      <c r="O209" s="2060">
        <v>0</v>
      </c>
      <c r="P209" s="2060">
        <v>0</v>
      </c>
      <c r="Q209" s="2060">
        <v>0</v>
      </c>
      <c r="R209" s="2060">
        <v>0</v>
      </c>
      <c r="S209" s="2060">
        <v>0</v>
      </c>
      <c r="T209" s="2060">
        <v>0</v>
      </c>
      <c r="U209" s="2060">
        <v>0</v>
      </c>
      <c r="V209" s="2060">
        <v>0</v>
      </c>
      <c r="W209" s="2060">
        <v>10</v>
      </c>
      <c r="X209" s="2060">
        <v>0</v>
      </c>
      <c r="Y209" s="2060">
        <v>0</v>
      </c>
      <c r="Z209" s="2060">
        <v>10</v>
      </c>
      <c r="AA209" s="2060">
        <v>0</v>
      </c>
      <c r="AB209" s="2060">
        <v>0</v>
      </c>
      <c r="AC209" s="2060">
        <v>0</v>
      </c>
      <c r="AD209" s="2060">
        <v>0</v>
      </c>
      <c r="AE209" s="2060">
        <v>0</v>
      </c>
      <c r="AF209" s="2060">
        <v>0</v>
      </c>
      <c r="AG209" s="2060">
        <v>10</v>
      </c>
      <c r="AH209" s="2060">
        <v>0</v>
      </c>
      <c r="AI209" s="2060">
        <v>0</v>
      </c>
      <c r="AJ209" s="2060">
        <v>0</v>
      </c>
      <c r="AK209" s="2060">
        <v>0</v>
      </c>
      <c r="AL209" s="2060">
        <v>0</v>
      </c>
      <c r="AM209" s="2060">
        <v>0</v>
      </c>
      <c r="AN209" s="2060">
        <v>0</v>
      </c>
    </row>
    <row r="210" spans="1:40">
      <c r="A210" s="2054"/>
      <c r="B210" s="2055"/>
      <c r="C210" s="2056" t="s">
        <v>290</v>
      </c>
      <c r="D210" s="2065" t="s">
        <v>114</v>
      </c>
      <c r="E210" s="2060">
        <v>12</v>
      </c>
      <c r="F210" s="2060">
        <v>20</v>
      </c>
      <c r="G210" s="2060">
        <v>166.66666666666666</v>
      </c>
      <c r="H210" s="2060">
        <v>0</v>
      </c>
      <c r="I210" s="2060">
        <v>0</v>
      </c>
      <c r="J210" s="2060">
        <v>0</v>
      </c>
      <c r="K210" s="2060">
        <v>0</v>
      </c>
      <c r="L210" s="2060">
        <v>0</v>
      </c>
      <c r="M210" s="2060">
        <v>0</v>
      </c>
      <c r="N210" s="2060">
        <v>4</v>
      </c>
      <c r="O210" s="2060">
        <v>0</v>
      </c>
      <c r="P210" s="2060">
        <v>0</v>
      </c>
      <c r="Q210" s="2060">
        <v>0</v>
      </c>
      <c r="R210" s="2060">
        <v>0</v>
      </c>
      <c r="S210" s="2060">
        <v>0</v>
      </c>
      <c r="T210" s="2060">
        <v>0</v>
      </c>
      <c r="U210" s="2060">
        <v>0</v>
      </c>
      <c r="V210" s="2060">
        <v>0</v>
      </c>
      <c r="W210" s="2060">
        <v>5</v>
      </c>
      <c r="X210" s="2060">
        <v>0</v>
      </c>
      <c r="Y210" s="2060">
        <v>0</v>
      </c>
      <c r="Z210" s="2060">
        <v>8</v>
      </c>
      <c r="AA210" s="2060">
        <v>0</v>
      </c>
      <c r="AB210" s="2060">
        <v>0</v>
      </c>
      <c r="AC210" s="2060">
        <v>0</v>
      </c>
      <c r="AD210" s="2060">
        <v>0</v>
      </c>
      <c r="AE210" s="2060">
        <v>0</v>
      </c>
      <c r="AF210" s="2060">
        <v>0</v>
      </c>
      <c r="AG210" s="2060">
        <v>3</v>
      </c>
      <c r="AH210" s="2060">
        <v>0</v>
      </c>
      <c r="AI210" s="2060">
        <v>0</v>
      </c>
      <c r="AJ210" s="2060">
        <v>0</v>
      </c>
      <c r="AK210" s="2060">
        <v>0</v>
      </c>
      <c r="AL210" s="2060">
        <v>0</v>
      </c>
      <c r="AM210" s="2060">
        <v>0</v>
      </c>
      <c r="AN210" s="2060">
        <v>0</v>
      </c>
    </row>
    <row r="211" spans="1:40">
      <c r="A211" s="2054"/>
      <c r="B211" s="2055" t="s">
        <v>187</v>
      </c>
      <c r="C211" s="2056"/>
      <c r="D211" s="2065" t="s">
        <v>114</v>
      </c>
      <c r="E211" s="2060">
        <v>3</v>
      </c>
      <c r="F211" s="2060">
        <v>3</v>
      </c>
      <c r="G211" s="2060">
        <v>100</v>
      </c>
      <c r="H211" s="2060">
        <v>3</v>
      </c>
      <c r="I211" s="2060">
        <v>0</v>
      </c>
      <c r="J211" s="2060">
        <v>0</v>
      </c>
      <c r="K211" s="2060">
        <v>0</v>
      </c>
      <c r="L211" s="2060">
        <v>0</v>
      </c>
      <c r="M211" s="2060">
        <v>0</v>
      </c>
      <c r="N211" s="2060">
        <v>0</v>
      </c>
      <c r="O211" s="2060">
        <v>0</v>
      </c>
      <c r="P211" s="2060">
        <v>0</v>
      </c>
      <c r="Q211" s="2060">
        <v>0</v>
      </c>
      <c r="R211" s="2060">
        <v>0</v>
      </c>
      <c r="S211" s="2060">
        <v>0</v>
      </c>
      <c r="T211" s="2060">
        <v>0</v>
      </c>
      <c r="U211" s="2060">
        <v>0</v>
      </c>
      <c r="V211" s="2060">
        <v>0</v>
      </c>
      <c r="W211" s="2060">
        <v>0</v>
      </c>
      <c r="X211" s="2060">
        <v>0</v>
      </c>
      <c r="Y211" s="2060">
        <v>0</v>
      </c>
      <c r="Z211" s="2060">
        <v>0</v>
      </c>
      <c r="AA211" s="2060">
        <v>0</v>
      </c>
      <c r="AB211" s="2060">
        <v>0</v>
      </c>
      <c r="AC211" s="2060">
        <v>0</v>
      </c>
      <c r="AD211" s="2060">
        <v>0</v>
      </c>
      <c r="AE211" s="2060">
        <v>0</v>
      </c>
      <c r="AF211" s="2060">
        <v>0</v>
      </c>
      <c r="AG211" s="2060">
        <v>0</v>
      </c>
      <c r="AH211" s="2060">
        <v>0</v>
      </c>
      <c r="AI211" s="2060">
        <v>0</v>
      </c>
      <c r="AJ211" s="2060">
        <v>0</v>
      </c>
      <c r="AK211" s="2060">
        <v>0</v>
      </c>
      <c r="AL211" s="2060">
        <v>0</v>
      </c>
      <c r="AM211" s="2060">
        <v>0</v>
      </c>
      <c r="AN211" s="2060">
        <v>0</v>
      </c>
    </row>
    <row r="212" spans="1:40">
      <c r="A212" s="2077" t="s">
        <v>301</v>
      </c>
      <c r="B212" s="2078"/>
      <c r="C212" s="2079"/>
      <c r="D212" s="2080"/>
      <c r="E212" s="2081"/>
      <c r="F212" s="2081"/>
      <c r="G212" s="2081"/>
      <c r="H212" s="2081"/>
      <c r="I212" s="2081"/>
      <c r="J212" s="2081"/>
      <c r="K212" s="2081"/>
      <c r="L212" s="2081"/>
      <c r="M212" s="2081"/>
      <c r="N212" s="2081"/>
      <c r="O212" s="2081"/>
      <c r="P212" s="2081"/>
      <c r="Q212" s="2081"/>
      <c r="R212" s="2081"/>
      <c r="S212" s="2081"/>
      <c r="T212" s="2081"/>
      <c r="U212" s="2081"/>
      <c r="V212" s="2081"/>
      <c r="W212" s="2081"/>
      <c r="X212" s="2081"/>
      <c r="Y212" s="2081"/>
      <c r="Z212" s="2081"/>
      <c r="AA212" s="2081"/>
      <c r="AB212" s="2081"/>
      <c r="AC212" s="2081"/>
      <c r="AD212" s="2081"/>
      <c r="AE212" s="2081"/>
      <c r="AF212" s="2081"/>
      <c r="AG212" s="2081"/>
      <c r="AH212" s="2081"/>
      <c r="AI212" s="2081"/>
      <c r="AJ212" s="2081"/>
      <c r="AK212" s="2081"/>
      <c r="AL212" s="2081"/>
      <c r="AM212" s="2081"/>
      <c r="AN212" s="2081"/>
    </row>
    <row r="213" spans="1:40">
      <c r="A213" s="2077" t="s">
        <v>257</v>
      </c>
      <c r="B213" s="2078"/>
      <c r="C213" s="2079"/>
      <c r="D213" s="2080"/>
      <c r="E213" s="2081"/>
      <c r="F213" s="2081"/>
      <c r="G213" s="2081"/>
      <c r="H213" s="2081"/>
      <c r="I213" s="2081"/>
      <c r="J213" s="2081"/>
      <c r="K213" s="2081"/>
      <c r="L213" s="2081"/>
      <c r="M213" s="2081"/>
      <c r="N213" s="2081"/>
      <c r="O213" s="2081"/>
      <c r="P213" s="2081"/>
      <c r="Q213" s="2081"/>
      <c r="R213" s="2081"/>
      <c r="S213" s="2081"/>
      <c r="T213" s="2081"/>
      <c r="U213" s="2081"/>
      <c r="V213" s="2081"/>
      <c r="W213" s="2081"/>
      <c r="X213" s="2081"/>
      <c r="Y213" s="2081"/>
      <c r="Z213" s="2081"/>
      <c r="AA213" s="2081"/>
      <c r="AB213" s="2081"/>
      <c r="AC213" s="2081"/>
      <c r="AD213" s="2081"/>
      <c r="AE213" s="2081"/>
      <c r="AF213" s="2081"/>
      <c r="AG213" s="2081"/>
      <c r="AH213" s="2081"/>
      <c r="AI213" s="2081"/>
      <c r="AJ213" s="2081"/>
      <c r="AK213" s="2081"/>
      <c r="AL213" s="2081"/>
      <c r="AM213" s="2081"/>
      <c r="AN213" s="2081"/>
    </row>
    <row r="214" spans="1:40">
      <c r="A214" s="2077"/>
      <c r="B214" s="2078" t="s">
        <v>251</v>
      </c>
      <c r="C214" s="2079"/>
      <c r="D214" s="2080"/>
      <c r="E214" s="2081"/>
      <c r="F214" s="2081"/>
      <c r="G214" s="2081"/>
      <c r="H214" s="2081"/>
      <c r="I214" s="2081"/>
      <c r="J214" s="2081"/>
      <c r="K214" s="2081"/>
      <c r="L214" s="2081"/>
      <c r="M214" s="2081"/>
      <c r="N214" s="2081"/>
      <c r="O214" s="2081"/>
      <c r="P214" s="2081"/>
      <c r="Q214" s="2081"/>
      <c r="R214" s="2081"/>
      <c r="S214" s="2081"/>
      <c r="T214" s="2081"/>
      <c r="U214" s="2081"/>
      <c r="V214" s="2081"/>
      <c r="W214" s="2081"/>
      <c r="X214" s="2081"/>
      <c r="Y214" s="2081"/>
      <c r="Z214" s="2081"/>
      <c r="AA214" s="2081"/>
      <c r="AB214" s="2081"/>
      <c r="AC214" s="2081"/>
      <c r="AD214" s="2081"/>
      <c r="AE214" s="2081"/>
      <c r="AF214" s="2081"/>
      <c r="AG214" s="2081"/>
      <c r="AH214" s="2081"/>
      <c r="AI214" s="2081"/>
      <c r="AJ214" s="2081"/>
      <c r="AK214" s="2081"/>
      <c r="AL214" s="2081"/>
      <c r="AM214" s="2081"/>
      <c r="AN214" s="2081"/>
    </row>
    <row r="215" spans="1:40">
      <c r="A215" s="2054"/>
      <c r="B215" s="2055"/>
      <c r="C215" s="2056" t="s">
        <v>139</v>
      </c>
      <c r="D215" s="2065" t="s">
        <v>88</v>
      </c>
      <c r="E215" s="2060">
        <v>20000</v>
      </c>
      <c r="F215" s="2060">
        <v>15285</v>
      </c>
      <c r="G215" s="2060">
        <v>76.424999999999997</v>
      </c>
      <c r="H215" s="2060">
        <v>0</v>
      </c>
      <c r="I215" s="2060">
        <v>275</v>
      </c>
      <c r="J215" s="2060">
        <v>1200</v>
      </c>
      <c r="K215" s="2060">
        <v>0</v>
      </c>
      <c r="L215" s="2060">
        <v>3600</v>
      </c>
      <c r="M215" s="2060">
        <v>4000</v>
      </c>
      <c r="N215" s="2060">
        <v>800</v>
      </c>
      <c r="O215" s="2060">
        <v>400</v>
      </c>
      <c r="P215" s="2060">
        <v>400</v>
      </c>
      <c r="Q215" s="2060">
        <v>400</v>
      </c>
      <c r="R215" s="2060">
        <v>150</v>
      </c>
      <c r="S215" s="2060">
        <v>400</v>
      </c>
      <c r="T215" s="2060">
        <v>400</v>
      </c>
      <c r="U215" s="2060">
        <v>400</v>
      </c>
      <c r="V215" s="2060">
        <v>0</v>
      </c>
      <c r="W215" s="2060">
        <v>0</v>
      </c>
      <c r="X215" s="2060">
        <v>400</v>
      </c>
      <c r="Y215" s="2060">
        <v>400</v>
      </c>
      <c r="Z215" s="2060">
        <v>860</v>
      </c>
      <c r="AA215" s="2060">
        <v>0</v>
      </c>
      <c r="AB215" s="2060">
        <v>400</v>
      </c>
      <c r="AC215" s="2060">
        <v>400</v>
      </c>
      <c r="AD215" s="2060">
        <v>0</v>
      </c>
      <c r="AE215" s="2060">
        <v>0</v>
      </c>
      <c r="AF215" s="2060">
        <v>0</v>
      </c>
      <c r="AG215" s="2060">
        <v>0</v>
      </c>
      <c r="AH215" s="2060">
        <v>0</v>
      </c>
      <c r="AI215" s="2060">
        <v>0</v>
      </c>
      <c r="AJ215" s="2060">
        <v>0</v>
      </c>
      <c r="AK215" s="2060">
        <v>0</v>
      </c>
      <c r="AL215" s="2060">
        <v>0</v>
      </c>
      <c r="AM215" s="2060">
        <v>400</v>
      </c>
      <c r="AN215" s="2060">
        <v>0</v>
      </c>
    </row>
    <row r="216" spans="1:40">
      <c r="A216" s="2054"/>
      <c r="B216" s="2055"/>
      <c r="C216" s="2056" t="s">
        <v>187</v>
      </c>
      <c r="D216" s="2065" t="s">
        <v>114</v>
      </c>
      <c r="E216" s="2060">
        <v>50</v>
      </c>
      <c r="F216" s="2060">
        <v>28</v>
      </c>
      <c r="G216" s="2060">
        <v>56</v>
      </c>
      <c r="H216" s="2060">
        <v>25</v>
      </c>
      <c r="I216" s="2060">
        <v>0</v>
      </c>
      <c r="J216" s="2060">
        <v>0</v>
      </c>
      <c r="K216" s="2060">
        <v>0</v>
      </c>
      <c r="L216" s="2060">
        <v>0</v>
      </c>
      <c r="M216" s="2060">
        <v>1</v>
      </c>
      <c r="N216" s="2060">
        <v>0</v>
      </c>
      <c r="O216" s="2060">
        <v>0</v>
      </c>
      <c r="P216" s="2060">
        <v>0</v>
      </c>
      <c r="Q216" s="2060">
        <v>0</v>
      </c>
      <c r="R216" s="2060">
        <v>0</v>
      </c>
      <c r="S216" s="2060">
        <v>0</v>
      </c>
      <c r="T216" s="2060">
        <v>0</v>
      </c>
      <c r="U216" s="2060">
        <v>0</v>
      </c>
      <c r="V216" s="2060">
        <v>0</v>
      </c>
      <c r="W216" s="2060">
        <v>0</v>
      </c>
      <c r="X216" s="2060">
        <v>2</v>
      </c>
      <c r="Y216" s="2060">
        <v>0</v>
      </c>
      <c r="Z216" s="2060">
        <v>0</v>
      </c>
      <c r="AA216" s="2060">
        <v>0</v>
      </c>
      <c r="AB216" s="2060">
        <v>0</v>
      </c>
      <c r="AC216" s="2060">
        <v>0</v>
      </c>
      <c r="AD216" s="2060">
        <v>0</v>
      </c>
      <c r="AE216" s="2060">
        <v>0</v>
      </c>
      <c r="AF216" s="2060">
        <v>0</v>
      </c>
      <c r="AG216" s="2060">
        <v>0</v>
      </c>
      <c r="AH216" s="2060">
        <v>0</v>
      </c>
      <c r="AI216" s="2060">
        <v>0</v>
      </c>
      <c r="AJ216" s="2060">
        <v>0</v>
      </c>
      <c r="AK216" s="2060">
        <v>0</v>
      </c>
      <c r="AL216" s="2060">
        <v>0</v>
      </c>
      <c r="AM216" s="2060">
        <v>0</v>
      </c>
      <c r="AN216" s="2060">
        <v>0</v>
      </c>
    </row>
    <row r="217" spans="1:40">
      <c r="A217" s="2077"/>
      <c r="B217" s="2078" t="s">
        <v>252</v>
      </c>
      <c r="C217" s="2079"/>
      <c r="D217" s="2080"/>
      <c r="E217" s="2081"/>
      <c r="F217" s="2081"/>
      <c r="G217" s="2081"/>
      <c r="H217" s="2081"/>
      <c r="I217" s="2081"/>
      <c r="J217" s="2081"/>
      <c r="K217" s="2081"/>
      <c r="L217" s="2081"/>
      <c r="M217" s="2081"/>
      <c r="N217" s="2081"/>
      <c r="O217" s="2081"/>
      <c r="P217" s="2081"/>
      <c r="Q217" s="2081"/>
      <c r="R217" s="2081"/>
      <c r="S217" s="2081"/>
      <c r="T217" s="2081"/>
      <c r="U217" s="2081"/>
      <c r="V217" s="2081"/>
      <c r="W217" s="2081"/>
      <c r="X217" s="2081"/>
      <c r="Y217" s="2081"/>
      <c r="Z217" s="2081"/>
      <c r="AA217" s="2081"/>
      <c r="AB217" s="2081"/>
      <c r="AC217" s="2081"/>
      <c r="AD217" s="2081"/>
      <c r="AE217" s="2081"/>
      <c r="AF217" s="2081"/>
      <c r="AG217" s="2081"/>
      <c r="AH217" s="2081"/>
      <c r="AI217" s="2081"/>
      <c r="AJ217" s="2081"/>
      <c r="AK217" s="2081"/>
      <c r="AL217" s="2081"/>
      <c r="AM217" s="2081"/>
      <c r="AN217" s="2081"/>
    </row>
    <row r="218" spans="1:40">
      <c r="A218" s="2054"/>
      <c r="B218" s="2055"/>
      <c r="C218" s="2056" t="s">
        <v>111</v>
      </c>
      <c r="D218" s="2065" t="s">
        <v>9</v>
      </c>
      <c r="E218" s="2060">
        <v>140</v>
      </c>
      <c r="F218" s="2060">
        <v>130</v>
      </c>
      <c r="G218" s="2060">
        <v>92.857142857142861</v>
      </c>
      <c r="H218" s="2060">
        <v>0</v>
      </c>
      <c r="I218" s="2060">
        <v>10</v>
      </c>
      <c r="J218" s="2060">
        <v>10</v>
      </c>
      <c r="K218" s="2060">
        <v>10</v>
      </c>
      <c r="L218" s="2060">
        <v>0</v>
      </c>
      <c r="M218" s="2060">
        <v>10</v>
      </c>
      <c r="N218" s="2060">
        <v>0</v>
      </c>
      <c r="O218" s="2060">
        <v>10</v>
      </c>
      <c r="P218" s="2060">
        <v>5</v>
      </c>
      <c r="Q218" s="2060">
        <v>10</v>
      </c>
      <c r="R218" s="2060">
        <v>10</v>
      </c>
      <c r="S218" s="2060">
        <v>0</v>
      </c>
      <c r="T218" s="2060">
        <v>0</v>
      </c>
      <c r="U218" s="2060">
        <v>0</v>
      </c>
      <c r="V218" s="2060">
        <v>0</v>
      </c>
      <c r="W218" s="2060">
        <v>0</v>
      </c>
      <c r="X218" s="2060">
        <v>10</v>
      </c>
      <c r="Y218" s="2060">
        <v>0</v>
      </c>
      <c r="Z218" s="2060">
        <v>0</v>
      </c>
      <c r="AA218" s="2060">
        <v>5</v>
      </c>
      <c r="AB218" s="2060">
        <v>0</v>
      </c>
      <c r="AC218" s="2060">
        <v>0</v>
      </c>
      <c r="AD218" s="2060">
        <v>10</v>
      </c>
      <c r="AE218" s="2060">
        <v>10</v>
      </c>
      <c r="AF218" s="2060">
        <v>10</v>
      </c>
      <c r="AG218" s="2060">
        <v>0</v>
      </c>
      <c r="AH218" s="2060">
        <v>0</v>
      </c>
      <c r="AI218" s="2060">
        <v>0</v>
      </c>
      <c r="AJ218" s="2060">
        <v>0</v>
      </c>
      <c r="AK218" s="2060">
        <v>10</v>
      </c>
      <c r="AL218" s="2060">
        <v>0</v>
      </c>
      <c r="AM218" s="2060">
        <v>0</v>
      </c>
      <c r="AN218" s="2060">
        <v>0</v>
      </c>
    </row>
    <row r="219" spans="1:40">
      <c r="A219" s="2054"/>
      <c r="B219" s="2055"/>
      <c r="C219" s="2056" t="s">
        <v>112</v>
      </c>
      <c r="D219" s="2065" t="s">
        <v>87</v>
      </c>
      <c r="E219" s="2060">
        <v>140</v>
      </c>
      <c r="F219" s="2060">
        <v>125</v>
      </c>
      <c r="G219" s="2060">
        <v>89.285714285714292</v>
      </c>
      <c r="H219" s="2060">
        <v>0</v>
      </c>
      <c r="I219" s="2060">
        <v>10</v>
      </c>
      <c r="J219" s="2060">
        <v>10</v>
      </c>
      <c r="K219" s="2060">
        <v>10</v>
      </c>
      <c r="L219" s="2060">
        <v>0</v>
      </c>
      <c r="M219" s="2060">
        <v>10</v>
      </c>
      <c r="N219" s="2060">
        <v>0</v>
      </c>
      <c r="O219" s="2060">
        <v>10</v>
      </c>
      <c r="P219" s="2060">
        <v>5</v>
      </c>
      <c r="Q219" s="2060">
        <v>10</v>
      </c>
      <c r="R219" s="2060">
        <v>10</v>
      </c>
      <c r="S219" s="2060">
        <v>0</v>
      </c>
      <c r="T219" s="2060">
        <v>0</v>
      </c>
      <c r="U219" s="2060">
        <v>0</v>
      </c>
      <c r="V219" s="2060">
        <v>0</v>
      </c>
      <c r="W219" s="2060">
        <v>0</v>
      </c>
      <c r="X219" s="2060">
        <v>10</v>
      </c>
      <c r="Y219" s="2060">
        <v>0</v>
      </c>
      <c r="Z219" s="2060">
        <v>0</v>
      </c>
      <c r="AA219" s="2060">
        <v>5</v>
      </c>
      <c r="AB219" s="2060">
        <v>0</v>
      </c>
      <c r="AC219" s="2060">
        <v>0</v>
      </c>
      <c r="AD219" s="2060">
        <v>10</v>
      </c>
      <c r="AE219" s="2060">
        <v>5</v>
      </c>
      <c r="AF219" s="2060">
        <v>10</v>
      </c>
      <c r="AG219" s="2060">
        <v>0</v>
      </c>
      <c r="AH219" s="2060">
        <v>0</v>
      </c>
      <c r="AI219" s="2060">
        <v>0</v>
      </c>
      <c r="AJ219" s="2060">
        <v>0</v>
      </c>
      <c r="AK219" s="2060">
        <v>10</v>
      </c>
      <c r="AL219" s="2060">
        <v>0</v>
      </c>
      <c r="AM219" s="2060">
        <v>0</v>
      </c>
      <c r="AN219" s="2060">
        <v>0</v>
      </c>
    </row>
    <row r="220" spans="1:40">
      <c r="A220" s="2054"/>
      <c r="B220" s="2055"/>
      <c r="C220" s="2056" t="s">
        <v>187</v>
      </c>
      <c r="D220" s="2065" t="s">
        <v>114</v>
      </c>
      <c r="E220" s="2060">
        <v>50</v>
      </c>
      <c r="F220" s="2060">
        <v>44</v>
      </c>
      <c r="G220" s="2060">
        <v>88</v>
      </c>
      <c r="H220" s="2060">
        <v>30</v>
      </c>
      <c r="I220" s="2060">
        <v>0</v>
      </c>
      <c r="J220" s="2060">
        <v>0</v>
      </c>
      <c r="K220" s="2060">
        <v>0</v>
      </c>
      <c r="L220" s="2060">
        <v>0</v>
      </c>
      <c r="M220" s="2060">
        <v>4</v>
      </c>
      <c r="N220" s="2060">
        <v>0</v>
      </c>
      <c r="O220" s="2060">
        <v>0</v>
      </c>
      <c r="P220" s="2060">
        <v>0</v>
      </c>
      <c r="Q220" s="2060">
        <v>0</v>
      </c>
      <c r="R220" s="2060">
        <v>0</v>
      </c>
      <c r="S220" s="2060">
        <v>0</v>
      </c>
      <c r="T220" s="2060">
        <v>0</v>
      </c>
      <c r="U220" s="2060">
        <v>0</v>
      </c>
      <c r="V220" s="2060">
        <v>0</v>
      </c>
      <c r="W220" s="2060">
        <v>0</v>
      </c>
      <c r="X220" s="2060">
        <v>10</v>
      </c>
      <c r="Y220" s="2060">
        <v>0</v>
      </c>
      <c r="Z220" s="2060">
        <v>0</v>
      </c>
      <c r="AA220" s="2060">
        <v>0</v>
      </c>
      <c r="AB220" s="2060">
        <v>0</v>
      </c>
      <c r="AC220" s="2060">
        <v>0</v>
      </c>
      <c r="AD220" s="2060">
        <v>0</v>
      </c>
      <c r="AE220" s="2060">
        <v>0</v>
      </c>
      <c r="AF220" s="2060">
        <v>0</v>
      </c>
      <c r="AG220" s="2060">
        <v>0</v>
      </c>
      <c r="AH220" s="2060">
        <v>0</v>
      </c>
      <c r="AI220" s="2060">
        <v>0</v>
      </c>
      <c r="AJ220" s="2060">
        <v>0</v>
      </c>
      <c r="AK220" s="2060">
        <v>0</v>
      </c>
      <c r="AL220" s="2060">
        <v>0</v>
      </c>
      <c r="AM220" s="2060">
        <v>0</v>
      </c>
      <c r="AN220" s="2060">
        <v>0</v>
      </c>
    </row>
    <row r="221" spans="1:40">
      <c r="A221" s="2077" t="s">
        <v>259</v>
      </c>
      <c r="B221" s="2078"/>
      <c r="C221" s="2079"/>
      <c r="D221" s="2080"/>
      <c r="E221" s="2081"/>
      <c r="F221" s="2081"/>
      <c r="G221" s="2081"/>
      <c r="H221" s="2081"/>
      <c r="I221" s="2081"/>
      <c r="J221" s="2081"/>
      <c r="K221" s="2081"/>
      <c r="L221" s="2081"/>
      <c r="M221" s="2081"/>
      <c r="N221" s="2081"/>
      <c r="O221" s="2081"/>
      <c r="P221" s="2081"/>
      <c r="Q221" s="2081"/>
      <c r="R221" s="2081"/>
      <c r="S221" s="2081"/>
      <c r="T221" s="2081"/>
      <c r="U221" s="2081"/>
      <c r="V221" s="2081"/>
      <c r="W221" s="2081"/>
      <c r="X221" s="2081"/>
      <c r="Y221" s="2081"/>
      <c r="Z221" s="2081"/>
      <c r="AA221" s="2081"/>
      <c r="AB221" s="2081"/>
      <c r="AC221" s="2081"/>
      <c r="AD221" s="2081"/>
      <c r="AE221" s="2081"/>
      <c r="AF221" s="2081"/>
      <c r="AG221" s="2081"/>
      <c r="AH221" s="2081"/>
      <c r="AI221" s="2081"/>
      <c r="AJ221" s="2081"/>
      <c r="AK221" s="2081"/>
      <c r="AL221" s="2081"/>
      <c r="AM221" s="2081"/>
      <c r="AN221" s="2081"/>
    </row>
    <row r="222" spans="1:40">
      <c r="A222" s="2077"/>
      <c r="B222" s="2078" t="s">
        <v>260</v>
      </c>
      <c r="C222" s="2079"/>
      <c r="D222" s="2080"/>
      <c r="E222" s="2081"/>
      <c r="F222" s="2081"/>
      <c r="G222" s="2081"/>
      <c r="H222" s="2081"/>
      <c r="I222" s="2081"/>
      <c r="J222" s="2081"/>
      <c r="K222" s="2081"/>
      <c r="L222" s="2081"/>
      <c r="M222" s="2081"/>
      <c r="N222" s="2081"/>
      <c r="O222" s="2081"/>
      <c r="P222" s="2081"/>
      <c r="Q222" s="2081"/>
      <c r="R222" s="2081"/>
      <c r="S222" s="2081"/>
      <c r="T222" s="2081"/>
      <c r="U222" s="2081"/>
      <c r="V222" s="2081"/>
      <c r="W222" s="2081"/>
      <c r="X222" s="2081"/>
      <c r="Y222" s="2081"/>
      <c r="Z222" s="2081"/>
      <c r="AA222" s="2081"/>
      <c r="AB222" s="2081"/>
      <c r="AC222" s="2081"/>
      <c r="AD222" s="2081"/>
      <c r="AE222" s="2081"/>
      <c r="AF222" s="2081"/>
      <c r="AG222" s="2081"/>
      <c r="AH222" s="2081"/>
      <c r="AI222" s="2081"/>
      <c r="AJ222" s="2081"/>
      <c r="AK222" s="2081"/>
      <c r="AL222" s="2081"/>
      <c r="AM222" s="2081"/>
      <c r="AN222" s="2081"/>
    </row>
    <row r="223" spans="1:40">
      <c r="A223" s="2054"/>
      <c r="B223" s="2055" t="s">
        <v>214</v>
      </c>
      <c r="C223" s="2056"/>
      <c r="D223" s="2065" t="s">
        <v>9</v>
      </c>
      <c r="E223" s="2060">
        <v>5000</v>
      </c>
      <c r="F223" s="2060">
        <v>4929</v>
      </c>
      <c r="G223" s="2060">
        <v>98.58</v>
      </c>
      <c r="H223" s="2060">
        <v>0</v>
      </c>
      <c r="I223" s="2060">
        <v>30</v>
      </c>
      <c r="J223" s="2060">
        <v>0</v>
      </c>
      <c r="K223" s="2060">
        <v>410</v>
      </c>
      <c r="L223" s="2060">
        <v>900</v>
      </c>
      <c r="M223" s="2060">
        <v>800</v>
      </c>
      <c r="N223" s="2060">
        <v>100</v>
      </c>
      <c r="O223" s="2060">
        <v>130</v>
      </c>
      <c r="P223" s="2060">
        <v>290</v>
      </c>
      <c r="Q223" s="2060">
        <v>219</v>
      </c>
      <c r="R223" s="2060">
        <v>60</v>
      </c>
      <c r="S223" s="2060">
        <v>180</v>
      </c>
      <c r="T223" s="2060">
        <v>280</v>
      </c>
      <c r="U223" s="2060">
        <v>370</v>
      </c>
      <c r="V223" s="2060">
        <v>130</v>
      </c>
      <c r="W223" s="2060">
        <v>40</v>
      </c>
      <c r="X223" s="2060">
        <v>200</v>
      </c>
      <c r="Y223" s="2060">
        <v>120</v>
      </c>
      <c r="Z223" s="2060">
        <v>170</v>
      </c>
      <c r="AA223" s="2060">
        <v>60</v>
      </c>
      <c r="AB223" s="2060">
        <v>0</v>
      </c>
      <c r="AC223" s="2060">
        <v>440</v>
      </c>
      <c r="AD223" s="2060">
        <v>0</v>
      </c>
      <c r="AE223" s="2060">
        <v>0</v>
      </c>
      <c r="AF223" s="2060">
        <v>0</v>
      </c>
      <c r="AG223" s="2060">
        <v>0</v>
      </c>
      <c r="AH223" s="2060">
        <v>0</v>
      </c>
      <c r="AI223" s="2060">
        <v>0</v>
      </c>
      <c r="AJ223" s="2060">
        <v>0</v>
      </c>
      <c r="AK223" s="2060">
        <v>0</v>
      </c>
      <c r="AL223" s="2060">
        <v>0</v>
      </c>
      <c r="AM223" s="2060">
        <v>0</v>
      </c>
      <c r="AN223" s="2060">
        <v>0</v>
      </c>
    </row>
    <row r="224" spans="1:40">
      <c r="A224" s="2054"/>
      <c r="B224" s="2055" t="s">
        <v>187</v>
      </c>
      <c r="C224" s="2056"/>
      <c r="D224" s="2065" t="s">
        <v>114</v>
      </c>
      <c r="E224" s="2060">
        <v>20</v>
      </c>
      <c r="F224" s="2060">
        <v>3</v>
      </c>
      <c r="G224" s="2060">
        <v>15</v>
      </c>
      <c r="H224" s="2060">
        <v>0</v>
      </c>
      <c r="I224" s="2060">
        <v>0</v>
      </c>
      <c r="J224" s="2060">
        <v>0</v>
      </c>
      <c r="K224" s="2060">
        <v>0</v>
      </c>
      <c r="L224" s="2060">
        <v>0</v>
      </c>
      <c r="M224" s="2060">
        <v>3</v>
      </c>
      <c r="N224" s="2060">
        <v>0</v>
      </c>
      <c r="O224" s="2060">
        <v>0</v>
      </c>
      <c r="P224" s="2060">
        <v>0</v>
      </c>
      <c r="Q224" s="2060">
        <v>0</v>
      </c>
      <c r="R224" s="2060">
        <v>0</v>
      </c>
      <c r="S224" s="2060">
        <v>0</v>
      </c>
      <c r="T224" s="2060">
        <v>0</v>
      </c>
      <c r="U224" s="2060">
        <v>0</v>
      </c>
      <c r="V224" s="2060">
        <v>0</v>
      </c>
      <c r="W224" s="2060">
        <v>0</v>
      </c>
      <c r="X224" s="2060">
        <v>0</v>
      </c>
      <c r="Y224" s="2060">
        <v>0</v>
      </c>
      <c r="Z224" s="2060">
        <v>0</v>
      </c>
      <c r="AA224" s="2060">
        <v>0</v>
      </c>
      <c r="AB224" s="2060">
        <v>0</v>
      </c>
      <c r="AC224" s="2060">
        <v>0</v>
      </c>
      <c r="AD224" s="2060">
        <v>0</v>
      </c>
      <c r="AE224" s="2060">
        <v>0</v>
      </c>
      <c r="AF224" s="2060">
        <v>0</v>
      </c>
      <c r="AG224" s="2060">
        <v>0</v>
      </c>
      <c r="AH224" s="2060">
        <v>0</v>
      </c>
      <c r="AI224" s="2060">
        <v>0</v>
      </c>
      <c r="AJ224" s="2060">
        <v>0</v>
      </c>
      <c r="AK224" s="2060">
        <v>0</v>
      </c>
      <c r="AL224" s="2060">
        <v>0</v>
      </c>
      <c r="AM224" s="2060">
        <v>0</v>
      </c>
      <c r="AN224" s="2060">
        <v>0</v>
      </c>
    </row>
    <row r="225" spans="1:40">
      <c r="A225" s="2077" t="s">
        <v>254</v>
      </c>
      <c r="B225" s="2078"/>
      <c r="C225" s="2079"/>
      <c r="D225" s="2080"/>
      <c r="E225" s="2081"/>
      <c r="F225" s="2081"/>
      <c r="G225" s="2081"/>
      <c r="H225" s="2081"/>
      <c r="I225" s="2081"/>
      <c r="J225" s="2081"/>
      <c r="K225" s="2081"/>
      <c r="L225" s="2081"/>
      <c r="M225" s="2081"/>
      <c r="N225" s="2081"/>
      <c r="O225" s="2081"/>
      <c r="P225" s="2081"/>
      <c r="Q225" s="2081"/>
      <c r="R225" s="2081"/>
      <c r="S225" s="2081"/>
      <c r="T225" s="2081"/>
      <c r="U225" s="2081"/>
      <c r="V225" s="2081"/>
      <c r="W225" s="2081"/>
      <c r="X225" s="2081"/>
      <c r="Y225" s="2081"/>
      <c r="Z225" s="2081"/>
      <c r="AA225" s="2081"/>
      <c r="AB225" s="2081"/>
      <c r="AC225" s="2081"/>
      <c r="AD225" s="2081"/>
      <c r="AE225" s="2081"/>
      <c r="AF225" s="2081"/>
      <c r="AG225" s="2081"/>
      <c r="AH225" s="2081"/>
      <c r="AI225" s="2081"/>
      <c r="AJ225" s="2081"/>
      <c r="AK225" s="2081"/>
      <c r="AL225" s="2081"/>
      <c r="AM225" s="2081"/>
      <c r="AN225" s="2081"/>
    </row>
    <row r="226" spans="1:40">
      <c r="A226" s="2077" t="s">
        <v>326</v>
      </c>
      <c r="B226" s="2078"/>
      <c r="C226" s="2079"/>
      <c r="D226" s="2080" t="s">
        <v>36</v>
      </c>
      <c r="E226" s="2081"/>
      <c r="F226" s="2081"/>
      <c r="G226" s="2081"/>
      <c r="H226" s="2081"/>
      <c r="I226" s="2081"/>
      <c r="J226" s="2081"/>
      <c r="K226" s="2081"/>
      <c r="L226" s="2081"/>
      <c r="M226" s="2081"/>
      <c r="N226" s="2081"/>
      <c r="O226" s="2081"/>
      <c r="P226" s="2081"/>
      <c r="Q226" s="2081"/>
      <c r="R226" s="2081"/>
      <c r="S226" s="2081"/>
      <c r="T226" s="2081"/>
      <c r="U226" s="2081"/>
      <c r="V226" s="2081"/>
      <c r="W226" s="2081"/>
      <c r="X226" s="2081"/>
      <c r="Y226" s="2081"/>
      <c r="Z226" s="2081"/>
      <c r="AA226" s="2081"/>
      <c r="AB226" s="2081"/>
      <c r="AC226" s="2081"/>
      <c r="AD226" s="2081"/>
      <c r="AE226" s="2081"/>
      <c r="AF226" s="2081"/>
      <c r="AG226" s="2081"/>
      <c r="AH226" s="2081"/>
      <c r="AI226" s="2081"/>
      <c r="AJ226" s="2081"/>
      <c r="AK226" s="2081"/>
      <c r="AL226" s="2081"/>
      <c r="AM226" s="2081"/>
      <c r="AN226" s="2081"/>
    </row>
    <row r="227" spans="1:40">
      <c r="A227" s="2077"/>
      <c r="B227" s="2078" t="s">
        <v>327</v>
      </c>
      <c r="C227" s="2079"/>
      <c r="D227" s="2080"/>
      <c r="E227" s="2081"/>
      <c r="F227" s="2081"/>
      <c r="G227" s="2081"/>
      <c r="H227" s="2081"/>
      <c r="I227" s="2081"/>
      <c r="J227" s="2081"/>
      <c r="K227" s="2081"/>
      <c r="L227" s="2081"/>
      <c r="M227" s="2081"/>
      <c r="N227" s="2081"/>
      <c r="O227" s="2081"/>
      <c r="P227" s="2081"/>
      <c r="Q227" s="2081"/>
      <c r="R227" s="2081"/>
      <c r="S227" s="2081"/>
      <c r="T227" s="2081"/>
      <c r="U227" s="2081"/>
      <c r="V227" s="2081"/>
      <c r="W227" s="2081"/>
      <c r="X227" s="2081"/>
      <c r="Y227" s="2081"/>
      <c r="Z227" s="2081"/>
      <c r="AA227" s="2081"/>
      <c r="AB227" s="2081"/>
      <c r="AC227" s="2081"/>
      <c r="AD227" s="2081"/>
      <c r="AE227" s="2081"/>
      <c r="AF227" s="2081"/>
      <c r="AG227" s="2081"/>
      <c r="AH227" s="2081"/>
      <c r="AI227" s="2081"/>
      <c r="AJ227" s="2081"/>
      <c r="AK227" s="2081"/>
      <c r="AL227" s="2081"/>
      <c r="AM227" s="2081"/>
      <c r="AN227" s="2081"/>
    </row>
    <row r="228" spans="1:40">
      <c r="A228" s="2054"/>
      <c r="B228" s="2055" t="s">
        <v>304</v>
      </c>
      <c r="C228" s="2056"/>
      <c r="D228" s="2065" t="s">
        <v>36</v>
      </c>
      <c r="E228" s="2060">
        <v>1</v>
      </c>
      <c r="F228" s="2060">
        <v>1</v>
      </c>
      <c r="G228" s="2060">
        <v>100</v>
      </c>
      <c r="H228" s="2060">
        <v>0</v>
      </c>
      <c r="I228" s="2060">
        <v>0</v>
      </c>
      <c r="J228" s="2060">
        <v>0</v>
      </c>
      <c r="K228" s="2060">
        <v>0</v>
      </c>
      <c r="L228" s="2060">
        <v>0</v>
      </c>
      <c r="M228" s="2060">
        <v>0</v>
      </c>
      <c r="N228" s="2060">
        <v>0</v>
      </c>
      <c r="O228" s="2060">
        <v>1</v>
      </c>
      <c r="P228" s="2060">
        <v>0</v>
      </c>
      <c r="Q228" s="2060">
        <v>0</v>
      </c>
      <c r="R228" s="2060">
        <v>0</v>
      </c>
      <c r="S228" s="2060">
        <v>0</v>
      </c>
      <c r="T228" s="2060">
        <v>0</v>
      </c>
      <c r="U228" s="2060">
        <v>0</v>
      </c>
      <c r="V228" s="2060">
        <v>0</v>
      </c>
      <c r="W228" s="2060">
        <v>0</v>
      </c>
      <c r="X228" s="2060">
        <v>0</v>
      </c>
      <c r="Y228" s="2060">
        <v>0</v>
      </c>
      <c r="Z228" s="2060">
        <v>0</v>
      </c>
      <c r="AA228" s="2060">
        <v>0</v>
      </c>
      <c r="AB228" s="2060">
        <v>0</v>
      </c>
      <c r="AC228" s="2060">
        <v>0</v>
      </c>
      <c r="AD228" s="2060">
        <v>0</v>
      </c>
      <c r="AE228" s="2060">
        <v>0</v>
      </c>
      <c r="AF228" s="2060">
        <v>0</v>
      </c>
      <c r="AG228" s="2060">
        <v>0</v>
      </c>
      <c r="AH228" s="2060">
        <v>0</v>
      </c>
      <c r="AI228" s="2060">
        <v>0</v>
      </c>
      <c r="AJ228" s="2060">
        <v>0</v>
      </c>
      <c r="AK228" s="2060">
        <v>0</v>
      </c>
      <c r="AL228" s="2060">
        <v>0</v>
      </c>
      <c r="AM228" s="2060">
        <v>0</v>
      </c>
      <c r="AN228" s="2060">
        <v>0</v>
      </c>
    </row>
    <row r="229" spans="1:40">
      <c r="A229" s="2054"/>
      <c r="B229" s="2055" t="s">
        <v>305</v>
      </c>
      <c r="C229" s="2056"/>
      <c r="D229" s="2065" t="s">
        <v>36</v>
      </c>
      <c r="E229" s="2060">
        <v>1</v>
      </c>
      <c r="F229" s="2060">
        <v>1</v>
      </c>
      <c r="G229" s="2060">
        <v>100</v>
      </c>
      <c r="H229" s="2060">
        <v>0</v>
      </c>
      <c r="I229" s="2060">
        <v>0</v>
      </c>
      <c r="J229" s="2060">
        <v>0</v>
      </c>
      <c r="K229" s="2060">
        <v>1</v>
      </c>
      <c r="L229" s="2060">
        <v>0</v>
      </c>
      <c r="M229" s="2060">
        <v>0</v>
      </c>
      <c r="N229" s="2060">
        <v>0</v>
      </c>
      <c r="O229" s="2060">
        <v>0</v>
      </c>
      <c r="P229" s="2060">
        <v>0</v>
      </c>
      <c r="Q229" s="2060">
        <v>0</v>
      </c>
      <c r="R229" s="2060">
        <v>0</v>
      </c>
      <c r="S229" s="2060">
        <v>0</v>
      </c>
      <c r="T229" s="2060">
        <v>0</v>
      </c>
      <c r="U229" s="2060">
        <v>0</v>
      </c>
      <c r="V229" s="2060">
        <v>0</v>
      </c>
      <c r="W229" s="2060">
        <v>0</v>
      </c>
      <c r="X229" s="2060">
        <v>0</v>
      </c>
      <c r="Y229" s="2060">
        <v>0</v>
      </c>
      <c r="Z229" s="2060">
        <v>0</v>
      </c>
      <c r="AA229" s="2060">
        <v>0</v>
      </c>
      <c r="AB229" s="2060">
        <v>0</v>
      </c>
      <c r="AC229" s="2060">
        <v>0</v>
      </c>
      <c r="AD229" s="2060">
        <v>0</v>
      </c>
      <c r="AE229" s="2060">
        <v>0</v>
      </c>
      <c r="AF229" s="2060">
        <v>0</v>
      </c>
      <c r="AG229" s="2060">
        <v>0</v>
      </c>
      <c r="AH229" s="2060">
        <v>0</v>
      </c>
      <c r="AI229" s="2060">
        <v>0</v>
      </c>
      <c r="AJ229" s="2060">
        <v>0</v>
      </c>
      <c r="AK229" s="2060">
        <v>0</v>
      </c>
      <c r="AL229" s="2060">
        <v>0</v>
      </c>
      <c r="AM229" s="2060">
        <v>0</v>
      </c>
      <c r="AN229" s="2060">
        <v>0</v>
      </c>
    </row>
    <row r="230" spans="1:40">
      <c r="A230" s="2054"/>
      <c r="B230" s="2055" t="s">
        <v>306</v>
      </c>
      <c r="C230" s="2056"/>
      <c r="D230" s="2065" t="s">
        <v>36</v>
      </c>
      <c r="E230" s="2060">
        <v>1</v>
      </c>
      <c r="F230" s="2060">
        <v>1</v>
      </c>
      <c r="G230" s="2060">
        <v>100</v>
      </c>
      <c r="H230" s="2060">
        <v>0</v>
      </c>
      <c r="I230" s="2060">
        <v>0</v>
      </c>
      <c r="J230" s="2060">
        <v>0</v>
      </c>
      <c r="K230" s="2060">
        <v>0</v>
      </c>
      <c r="L230" s="2060">
        <v>0</v>
      </c>
      <c r="M230" s="2060">
        <v>0</v>
      </c>
      <c r="N230" s="2060">
        <v>0</v>
      </c>
      <c r="O230" s="2060">
        <v>0</v>
      </c>
      <c r="P230" s="2060">
        <v>0</v>
      </c>
      <c r="Q230" s="2060">
        <v>0</v>
      </c>
      <c r="R230" s="2060">
        <v>0</v>
      </c>
      <c r="S230" s="2060">
        <v>0</v>
      </c>
      <c r="T230" s="2060">
        <v>0</v>
      </c>
      <c r="U230" s="2060">
        <v>0</v>
      </c>
      <c r="V230" s="2060">
        <v>0</v>
      </c>
      <c r="W230" s="2060">
        <v>0</v>
      </c>
      <c r="X230" s="2060">
        <v>0</v>
      </c>
      <c r="Y230" s="2060">
        <v>0</v>
      </c>
      <c r="Z230" s="2060">
        <v>0</v>
      </c>
      <c r="AA230" s="2060">
        <v>0</v>
      </c>
      <c r="AB230" s="2060">
        <v>0</v>
      </c>
      <c r="AC230" s="2060">
        <v>0</v>
      </c>
      <c r="AD230" s="2060">
        <v>0</v>
      </c>
      <c r="AE230" s="2060">
        <v>1</v>
      </c>
      <c r="AF230" s="2060">
        <v>0</v>
      </c>
      <c r="AG230" s="2060">
        <v>0</v>
      </c>
      <c r="AH230" s="2060">
        <v>0</v>
      </c>
      <c r="AI230" s="2060">
        <v>0</v>
      </c>
      <c r="AJ230" s="2060">
        <v>0</v>
      </c>
      <c r="AK230" s="2060">
        <v>0</v>
      </c>
      <c r="AL230" s="2060">
        <v>0</v>
      </c>
      <c r="AM230" s="2060">
        <v>0</v>
      </c>
      <c r="AN230" s="2060">
        <v>0</v>
      </c>
    </row>
    <row r="231" spans="1:40">
      <c r="A231" s="2054"/>
      <c r="B231" s="2055" t="s">
        <v>308</v>
      </c>
      <c r="C231" s="2056"/>
      <c r="D231" s="2065" t="s">
        <v>36</v>
      </c>
      <c r="E231" s="2060">
        <v>1</v>
      </c>
      <c r="F231" s="2060">
        <v>1</v>
      </c>
      <c r="G231" s="2060">
        <v>100</v>
      </c>
      <c r="H231" s="2060">
        <v>0</v>
      </c>
      <c r="I231" s="2060">
        <v>0</v>
      </c>
      <c r="J231" s="2060">
        <v>0</v>
      </c>
      <c r="K231" s="2060">
        <v>0</v>
      </c>
      <c r="L231" s="2060">
        <v>0</v>
      </c>
      <c r="M231" s="2060">
        <v>0</v>
      </c>
      <c r="N231" s="2060">
        <v>0</v>
      </c>
      <c r="O231" s="2060">
        <v>1</v>
      </c>
      <c r="P231" s="2060">
        <v>0</v>
      </c>
      <c r="Q231" s="2060">
        <v>0</v>
      </c>
      <c r="R231" s="2060">
        <v>0</v>
      </c>
      <c r="S231" s="2060">
        <v>0</v>
      </c>
      <c r="T231" s="2060">
        <v>0</v>
      </c>
      <c r="U231" s="2060">
        <v>0</v>
      </c>
      <c r="V231" s="2060">
        <v>0</v>
      </c>
      <c r="W231" s="2060">
        <v>0</v>
      </c>
      <c r="X231" s="2060">
        <v>0</v>
      </c>
      <c r="Y231" s="2060">
        <v>0</v>
      </c>
      <c r="Z231" s="2060">
        <v>0</v>
      </c>
      <c r="AA231" s="2060">
        <v>0</v>
      </c>
      <c r="AB231" s="2060">
        <v>0</v>
      </c>
      <c r="AC231" s="2060">
        <v>0</v>
      </c>
      <c r="AD231" s="2060">
        <v>0</v>
      </c>
      <c r="AE231" s="2060">
        <v>0</v>
      </c>
      <c r="AF231" s="2060">
        <v>0</v>
      </c>
      <c r="AG231" s="2060">
        <v>0</v>
      </c>
      <c r="AH231" s="2060">
        <v>0</v>
      </c>
      <c r="AI231" s="2060">
        <v>0</v>
      </c>
      <c r="AJ231" s="2060">
        <v>0</v>
      </c>
      <c r="AK231" s="2060">
        <v>0</v>
      </c>
      <c r="AL231" s="2060">
        <v>0</v>
      </c>
      <c r="AM231" s="2060">
        <v>0</v>
      </c>
      <c r="AN231" s="2060">
        <v>0</v>
      </c>
    </row>
    <row r="232" spans="1:40">
      <c r="A232" s="2054"/>
      <c r="B232" s="2055" t="s">
        <v>309</v>
      </c>
      <c r="C232" s="2056"/>
      <c r="D232" s="2065" t="s">
        <v>36</v>
      </c>
      <c r="E232" s="2060">
        <v>7</v>
      </c>
      <c r="F232" s="2060">
        <v>7</v>
      </c>
      <c r="G232" s="2060">
        <v>100</v>
      </c>
      <c r="H232" s="2060">
        <v>0</v>
      </c>
      <c r="I232" s="2060">
        <v>0</v>
      </c>
      <c r="J232" s="2060">
        <v>1</v>
      </c>
      <c r="K232" s="2060">
        <v>1</v>
      </c>
      <c r="L232" s="2060">
        <v>0</v>
      </c>
      <c r="M232" s="2060">
        <v>0</v>
      </c>
      <c r="N232" s="2060">
        <v>0</v>
      </c>
      <c r="O232" s="2060">
        <v>1</v>
      </c>
      <c r="P232" s="2060">
        <v>0</v>
      </c>
      <c r="Q232" s="2060">
        <v>1</v>
      </c>
      <c r="R232" s="2060">
        <v>0</v>
      </c>
      <c r="S232" s="2060">
        <v>0</v>
      </c>
      <c r="T232" s="2060">
        <v>0</v>
      </c>
      <c r="U232" s="2060">
        <v>0</v>
      </c>
      <c r="V232" s="2060">
        <v>1</v>
      </c>
      <c r="W232" s="2060">
        <v>0</v>
      </c>
      <c r="X232" s="2060">
        <v>1</v>
      </c>
      <c r="Y232" s="2060">
        <v>0</v>
      </c>
      <c r="Z232" s="2060">
        <v>0</v>
      </c>
      <c r="AA232" s="2060">
        <v>0</v>
      </c>
      <c r="AB232" s="2060">
        <v>0</v>
      </c>
      <c r="AC232" s="2060">
        <v>0</v>
      </c>
      <c r="AD232" s="2060">
        <v>1</v>
      </c>
      <c r="AE232" s="2060">
        <v>0</v>
      </c>
      <c r="AF232" s="2060">
        <v>0</v>
      </c>
      <c r="AG232" s="2060">
        <v>0</v>
      </c>
      <c r="AH232" s="2060">
        <v>0</v>
      </c>
      <c r="AI232" s="2060">
        <v>0</v>
      </c>
      <c r="AJ232" s="2060">
        <v>0</v>
      </c>
      <c r="AK232" s="2060">
        <v>0</v>
      </c>
      <c r="AL232" s="2060">
        <v>0</v>
      </c>
      <c r="AM232" s="2060">
        <v>0</v>
      </c>
      <c r="AN232" s="2060">
        <v>0</v>
      </c>
    </row>
    <row r="233" spans="1:40">
      <c r="A233" s="2054"/>
      <c r="B233" s="2055" t="s">
        <v>307</v>
      </c>
      <c r="C233" s="2056"/>
      <c r="D233" s="2065" t="s">
        <v>36</v>
      </c>
      <c r="E233" s="2060">
        <v>2</v>
      </c>
      <c r="F233" s="2060">
        <v>2</v>
      </c>
      <c r="G233" s="2060">
        <v>100</v>
      </c>
      <c r="H233" s="2060">
        <v>0</v>
      </c>
      <c r="I233" s="2060">
        <v>0</v>
      </c>
      <c r="J233" s="2060">
        <v>0</v>
      </c>
      <c r="K233" s="2060">
        <v>0</v>
      </c>
      <c r="L233" s="2060">
        <v>0</v>
      </c>
      <c r="M233" s="2060">
        <v>0</v>
      </c>
      <c r="N233" s="2060">
        <v>0</v>
      </c>
      <c r="O233" s="2060">
        <v>1</v>
      </c>
      <c r="P233" s="2060">
        <v>0</v>
      </c>
      <c r="Q233" s="2060">
        <v>1</v>
      </c>
      <c r="R233" s="2060">
        <v>0</v>
      </c>
      <c r="S233" s="2060">
        <v>0</v>
      </c>
      <c r="T233" s="2060">
        <v>0</v>
      </c>
      <c r="U233" s="2060">
        <v>0</v>
      </c>
      <c r="V233" s="2060">
        <v>0</v>
      </c>
      <c r="W233" s="2060">
        <v>0</v>
      </c>
      <c r="X233" s="2060">
        <v>0</v>
      </c>
      <c r="Y233" s="2060">
        <v>0</v>
      </c>
      <c r="Z233" s="2060">
        <v>0</v>
      </c>
      <c r="AA233" s="2060">
        <v>0</v>
      </c>
      <c r="AB233" s="2060">
        <v>0</v>
      </c>
      <c r="AC233" s="2060">
        <v>0</v>
      </c>
      <c r="AD233" s="2060">
        <v>0</v>
      </c>
      <c r="AE233" s="2060">
        <v>0</v>
      </c>
      <c r="AF233" s="2060">
        <v>0</v>
      </c>
      <c r="AG233" s="2060">
        <v>0</v>
      </c>
      <c r="AH233" s="2060">
        <v>0</v>
      </c>
      <c r="AI233" s="2060">
        <v>0</v>
      </c>
      <c r="AJ233" s="2060">
        <v>0</v>
      </c>
      <c r="AK233" s="2060">
        <v>0</v>
      </c>
      <c r="AL233" s="2060">
        <v>0</v>
      </c>
      <c r="AM233" s="2060">
        <v>0</v>
      </c>
      <c r="AN233" s="2060">
        <v>0</v>
      </c>
    </row>
    <row r="234" spans="1:40">
      <c r="A234" s="2077" t="s">
        <v>303</v>
      </c>
      <c r="B234" s="2078"/>
      <c r="C234" s="2079"/>
      <c r="D234" s="2080"/>
      <c r="E234" s="2081"/>
      <c r="F234" s="2081"/>
      <c r="G234" s="2081"/>
      <c r="H234" s="2081"/>
      <c r="I234" s="2081"/>
      <c r="J234" s="2081"/>
      <c r="K234" s="2081"/>
      <c r="L234" s="2081"/>
      <c r="M234" s="2081"/>
      <c r="N234" s="2081"/>
      <c r="O234" s="2081"/>
      <c r="P234" s="2081"/>
      <c r="Q234" s="2081"/>
      <c r="R234" s="2081"/>
      <c r="S234" s="2081"/>
      <c r="T234" s="2081"/>
      <c r="U234" s="2081"/>
      <c r="V234" s="2081"/>
      <c r="W234" s="2081"/>
      <c r="X234" s="2081"/>
      <c r="Y234" s="2081"/>
      <c r="Z234" s="2081"/>
      <c r="AA234" s="2081"/>
      <c r="AB234" s="2081"/>
      <c r="AC234" s="2081"/>
      <c r="AD234" s="2081"/>
      <c r="AE234" s="2081"/>
      <c r="AF234" s="2081"/>
      <c r="AG234" s="2081"/>
      <c r="AH234" s="2081"/>
      <c r="AI234" s="2081"/>
      <c r="AJ234" s="2081"/>
      <c r="AK234" s="2081"/>
      <c r="AL234" s="2081"/>
      <c r="AM234" s="2081"/>
      <c r="AN234" s="2081"/>
    </row>
    <row r="235" spans="1:40">
      <c r="A235" s="2077" t="s">
        <v>328</v>
      </c>
      <c r="B235" s="2078"/>
      <c r="C235" s="2079"/>
      <c r="D235" s="2080"/>
      <c r="E235" s="2081"/>
      <c r="F235" s="2081"/>
      <c r="G235" s="2081"/>
      <c r="H235" s="2081"/>
      <c r="I235" s="2081"/>
      <c r="J235" s="2081"/>
      <c r="K235" s="2081"/>
      <c r="L235" s="2081"/>
      <c r="M235" s="2081"/>
      <c r="N235" s="2081"/>
      <c r="O235" s="2081"/>
      <c r="P235" s="2081"/>
      <c r="Q235" s="2081"/>
      <c r="R235" s="2081"/>
      <c r="S235" s="2081"/>
      <c r="T235" s="2081"/>
      <c r="U235" s="2081"/>
      <c r="V235" s="2081"/>
      <c r="W235" s="2081"/>
      <c r="X235" s="2081"/>
      <c r="Y235" s="2081"/>
      <c r="Z235" s="2081"/>
      <c r="AA235" s="2081"/>
      <c r="AB235" s="2081"/>
      <c r="AC235" s="2081"/>
      <c r="AD235" s="2081"/>
      <c r="AE235" s="2081"/>
      <c r="AF235" s="2081"/>
      <c r="AG235" s="2081"/>
      <c r="AH235" s="2081"/>
      <c r="AI235" s="2081"/>
      <c r="AJ235" s="2081"/>
      <c r="AK235" s="2081"/>
      <c r="AL235" s="2081"/>
      <c r="AM235" s="2081"/>
      <c r="AN235" s="2081"/>
    </row>
    <row r="236" spans="1:40">
      <c r="A236" s="2054"/>
      <c r="B236" s="2055"/>
      <c r="C236" s="2056" t="s">
        <v>323</v>
      </c>
      <c r="D236" s="2065" t="s">
        <v>31</v>
      </c>
      <c r="E236" s="2060">
        <v>2</v>
      </c>
      <c r="F236" s="2060">
        <v>2</v>
      </c>
      <c r="G236" s="2060">
        <v>100</v>
      </c>
      <c r="H236" s="2060">
        <v>0</v>
      </c>
      <c r="I236" s="2060">
        <v>0</v>
      </c>
      <c r="J236" s="2060">
        <v>0</v>
      </c>
      <c r="K236" s="2060">
        <v>1</v>
      </c>
      <c r="L236" s="2060">
        <v>0</v>
      </c>
      <c r="M236" s="2060">
        <v>0</v>
      </c>
      <c r="N236" s="2060">
        <v>0</v>
      </c>
      <c r="O236" s="2060">
        <v>0</v>
      </c>
      <c r="P236" s="2060">
        <v>0</v>
      </c>
      <c r="Q236" s="2060">
        <v>0</v>
      </c>
      <c r="R236" s="2060">
        <v>0</v>
      </c>
      <c r="S236" s="2060">
        <v>0</v>
      </c>
      <c r="T236" s="2060">
        <v>1</v>
      </c>
      <c r="U236" s="2060">
        <v>0</v>
      </c>
      <c r="V236" s="2060">
        <v>0</v>
      </c>
      <c r="W236" s="2060">
        <v>0</v>
      </c>
      <c r="X236" s="2060">
        <v>0</v>
      </c>
      <c r="Y236" s="2060">
        <v>0</v>
      </c>
      <c r="Z236" s="2060">
        <v>0</v>
      </c>
      <c r="AA236" s="2060">
        <v>0</v>
      </c>
      <c r="AB236" s="2060">
        <v>0</v>
      </c>
      <c r="AC236" s="2060">
        <v>0</v>
      </c>
      <c r="AD236" s="2060">
        <v>0</v>
      </c>
      <c r="AE236" s="2060">
        <v>0</v>
      </c>
      <c r="AF236" s="2060">
        <v>0</v>
      </c>
      <c r="AG236" s="2060">
        <v>0</v>
      </c>
      <c r="AH236" s="2060">
        <v>0</v>
      </c>
      <c r="AI236" s="2060">
        <v>0</v>
      </c>
      <c r="AJ236" s="2060">
        <v>0</v>
      </c>
      <c r="AK236" s="2060">
        <v>0</v>
      </c>
      <c r="AL236" s="2060">
        <v>0</v>
      </c>
      <c r="AM236" s="2060">
        <v>0</v>
      </c>
      <c r="AN236" s="2060">
        <v>0</v>
      </c>
    </row>
    <row r="237" spans="1:40">
      <c r="A237" s="2054"/>
      <c r="B237" s="2055"/>
      <c r="C237" s="2056" t="s">
        <v>324</v>
      </c>
      <c r="D237" s="2065" t="s">
        <v>9</v>
      </c>
      <c r="E237" s="2060">
        <v>100</v>
      </c>
      <c r="F237" s="2060">
        <v>100</v>
      </c>
      <c r="G237" s="2060">
        <v>100</v>
      </c>
      <c r="H237" s="2060">
        <v>0</v>
      </c>
      <c r="I237" s="2060">
        <v>0</v>
      </c>
      <c r="J237" s="2060">
        <v>0</v>
      </c>
      <c r="K237" s="2060">
        <v>50</v>
      </c>
      <c r="L237" s="2060">
        <v>0</v>
      </c>
      <c r="M237" s="2060">
        <v>0</v>
      </c>
      <c r="N237" s="2060">
        <v>0</v>
      </c>
      <c r="O237" s="2060">
        <v>0</v>
      </c>
      <c r="P237" s="2060">
        <v>0</v>
      </c>
      <c r="Q237" s="2060">
        <v>0</v>
      </c>
      <c r="R237" s="2060">
        <v>0</v>
      </c>
      <c r="S237" s="2060">
        <v>0</v>
      </c>
      <c r="T237" s="2060">
        <v>50</v>
      </c>
      <c r="U237" s="2060">
        <v>0</v>
      </c>
      <c r="V237" s="2060">
        <v>0</v>
      </c>
      <c r="W237" s="2060">
        <v>0</v>
      </c>
      <c r="X237" s="2060">
        <v>0</v>
      </c>
      <c r="Y237" s="2060">
        <v>0</v>
      </c>
      <c r="Z237" s="2060">
        <v>0</v>
      </c>
      <c r="AA237" s="2060">
        <v>0</v>
      </c>
      <c r="AB237" s="2060">
        <v>0</v>
      </c>
      <c r="AC237" s="2060">
        <v>0</v>
      </c>
      <c r="AD237" s="2060">
        <v>0</v>
      </c>
      <c r="AE237" s="2060">
        <v>0</v>
      </c>
      <c r="AF237" s="2060">
        <v>0</v>
      </c>
      <c r="AG237" s="2060">
        <v>0</v>
      </c>
      <c r="AH237" s="2060">
        <v>0</v>
      </c>
      <c r="AI237" s="2060">
        <v>0</v>
      </c>
      <c r="AJ237" s="2060">
        <v>0</v>
      </c>
      <c r="AK237" s="2060">
        <v>0</v>
      </c>
      <c r="AL237" s="2060">
        <v>0</v>
      </c>
      <c r="AM237" s="2060">
        <v>0</v>
      </c>
      <c r="AN237" s="2060">
        <v>0</v>
      </c>
    </row>
    <row r="238" spans="1:40">
      <c r="A238" s="2077" t="s">
        <v>329</v>
      </c>
      <c r="B238" s="2078"/>
      <c r="C238" s="2079"/>
      <c r="D238" s="2080"/>
      <c r="E238" s="2081"/>
      <c r="F238" s="2081"/>
      <c r="G238" s="2081"/>
      <c r="H238" s="2081"/>
      <c r="I238" s="2081"/>
      <c r="J238" s="2081"/>
      <c r="K238" s="2081"/>
      <c r="L238" s="2081"/>
      <c r="M238" s="2081"/>
      <c r="N238" s="2081"/>
      <c r="O238" s="2081"/>
      <c r="P238" s="2081"/>
      <c r="Q238" s="2081"/>
      <c r="R238" s="2081"/>
      <c r="S238" s="2081"/>
      <c r="T238" s="2081"/>
      <c r="U238" s="2081"/>
      <c r="V238" s="2081"/>
      <c r="W238" s="2081"/>
      <c r="X238" s="2081"/>
      <c r="Y238" s="2081"/>
      <c r="Z238" s="2081"/>
      <c r="AA238" s="2081"/>
      <c r="AB238" s="2081"/>
      <c r="AC238" s="2081"/>
      <c r="AD238" s="2081"/>
      <c r="AE238" s="2081"/>
      <c r="AF238" s="2081"/>
      <c r="AG238" s="2081"/>
      <c r="AH238" s="2081"/>
      <c r="AI238" s="2081"/>
      <c r="AJ238" s="2081"/>
      <c r="AK238" s="2081"/>
      <c r="AL238" s="2081"/>
      <c r="AM238" s="2081"/>
      <c r="AN238" s="2081"/>
    </row>
    <row r="239" spans="1:40">
      <c r="A239" s="2054"/>
      <c r="B239" s="2055"/>
      <c r="C239" s="2056" t="s">
        <v>323</v>
      </c>
      <c r="D239" s="2065" t="s">
        <v>31</v>
      </c>
      <c r="E239" s="2060">
        <v>1</v>
      </c>
      <c r="F239" s="2060">
        <v>1</v>
      </c>
      <c r="G239" s="2060">
        <v>100</v>
      </c>
      <c r="H239" s="2060">
        <v>0</v>
      </c>
      <c r="I239" s="2060">
        <v>0</v>
      </c>
      <c r="J239" s="2060">
        <v>0</v>
      </c>
      <c r="K239" s="2060">
        <v>0</v>
      </c>
      <c r="L239" s="2060">
        <v>0</v>
      </c>
      <c r="M239" s="2060">
        <v>0</v>
      </c>
      <c r="N239" s="2060">
        <v>0</v>
      </c>
      <c r="O239" s="2060">
        <v>0</v>
      </c>
      <c r="P239" s="2060">
        <v>0</v>
      </c>
      <c r="Q239" s="2060">
        <v>0</v>
      </c>
      <c r="R239" s="2060">
        <v>0</v>
      </c>
      <c r="S239" s="2060">
        <v>0</v>
      </c>
      <c r="T239" s="2060">
        <v>0</v>
      </c>
      <c r="U239" s="2060">
        <v>0</v>
      </c>
      <c r="V239" s="2060">
        <v>0</v>
      </c>
      <c r="W239" s="2060">
        <v>0</v>
      </c>
      <c r="X239" s="2060">
        <v>1</v>
      </c>
      <c r="Y239" s="2060">
        <v>0</v>
      </c>
      <c r="Z239" s="2060">
        <v>0</v>
      </c>
      <c r="AA239" s="2060">
        <v>0</v>
      </c>
      <c r="AB239" s="2060">
        <v>0</v>
      </c>
      <c r="AC239" s="2060">
        <v>0</v>
      </c>
      <c r="AD239" s="2060">
        <v>0</v>
      </c>
      <c r="AE239" s="2060">
        <v>0</v>
      </c>
      <c r="AF239" s="2060">
        <v>0</v>
      </c>
      <c r="AG239" s="2060">
        <v>0</v>
      </c>
      <c r="AH239" s="2060">
        <v>0</v>
      </c>
      <c r="AI239" s="2060">
        <v>0</v>
      </c>
      <c r="AJ239" s="2060">
        <v>0</v>
      </c>
      <c r="AK239" s="2060">
        <v>0</v>
      </c>
      <c r="AL239" s="2060">
        <v>0</v>
      </c>
      <c r="AM239" s="2060">
        <v>0</v>
      </c>
      <c r="AN239" s="2060">
        <v>0</v>
      </c>
    </row>
    <row r="240" spans="1:40">
      <c r="A240" s="2054"/>
      <c r="B240" s="2055"/>
      <c r="C240" s="2056" t="s">
        <v>324</v>
      </c>
      <c r="D240" s="2065" t="s">
        <v>9</v>
      </c>
      <c r="E240" s="2060">
        <v>50</v>
      </c>
      <c r="F240" s="2060">
        <v>50</v>
      </c>
      <c r="G240" s="2060">
        <v>100</v>
      </c>
      <c r="H240" s="2060">
        <v>0</v>
      </c>
      <c r="I240" s="2060">
        <v>0</v>
      </c>
      <c r="J240" s="2060">
        <v>0</v>
      </c>
      <c r="K240" s="2060">
        <v>0</v>
      </c>
      <c r="L240" s="2060">
        <v>0</v>
      </c>
      <c r="M240" s="2060">
        <v>0</v>
      </c>
      <c r="N240" s="2060">
        <v>0</v>
      </c>
      <c r="O240" s="2060">
        <v>0</v>
      </c>
      <c r="P240" s="2060">
        <v>0</v>
      </c>
      <c r="Q240" s="2060">
        <v>0</v>
      </c>
      <c r="R240" s="2060">
        <v>0</v>
      </c>
      <c r="S240" s="2060">
        <v>0</v>
      </c>
      <c r="T240" s="2060">
        <v>0</v>
      </c>
      <c r="U240" s="2060">
        <v>0</v>
      </c>
      <c r="V240" s="2060">
        <v>0</v>
      </c>
      <c r="W240" s="2060">
        <v>0</v>
      </c>
      <c r="X240" s="2060">
        <v>50</v>
      </c>
      <c r="Y240" s="2060">
        <v>0</v>
      </c>
      <c r="Z240" s="2060">
        <v>0</v>
      </c>
      <c r="AA240" s="2060">
        <v>0</v>
      </c>
      <c r="AB240" s="2060">
        <v>0</v>
      </c>
      <c r="AC240" s="2060">
        <v>0</v>
      </c>
      <c r="AD240" s="2060">
        <v>0</v>
      </c>
      <c r="AE240" s="2060">
        <v>0</v>
      </c>
      <c r="AF240" s="2060">
        <v>0</v>
      </c>
      <c r="AG240" s="2060">
        <v>0</v>
      </c>
      <c r="AH240" s="2060">
        <v>0</v>
      </c>
      <c r="AI240" s="2060">
        <v>0</v>
      </c>
      <c r="AJ240" s="2060">
        <v>0</v>
      </c>
      <c r="AK240" s="2060">
        <v>0</v>
      </c>
      <c r="AL240" s="2060">
        <v>0</v>
      </c>
      <c r="AM240" s="2060">
        <v>0</v>
      </c>
      <c r="AN240" s="2060">
        <v>0</v>
      </c>
    </row>
    <row r="241" spans="1:40">
      <c r="A241" s="2077" t="s">
        <v>335</v>
      </c>
      <c r="B241" s="2078"/>
      <c r="C241" s="2079"/>
      <c r="D241" s="2080"/>
      <c r="E241" s="2081"/>
      <c r="F241" s="2081"/>
      <c r="G241" s="2081"/>
      <c r="H241" s="2081"/>
      <c r="I241" s="2081"/>
      <c r="J241" s="2081"/>
      <c r="K241" s="2081"/>
      <c r="L241" s="2081"/>
      <c r="M241" s="2081"/>
      <c r="N241" s="2081"/>
      <c r="O241" s="2081"/>
      <c r="P241" s="2081"/>
      <c r="Q241" s="2081"/>
      <c r="R241" s="2081"/>
      <c r="S241" s="2081"/>
      <c r="T241" s="2081"/>
      <c r="U241" s="2081"/>
      <c r="V241" s="2081"/>
      <c r="W241" s="2081"/>
      <c r="X241" s="2081"/>
      <c r="Y241" s="2081"/>
      <c r="Z241" s="2081"/>
      <c r="AA241" s="2081"/>
      <c r="AB241" s="2081"/>
      <c r="AC241" s="2081"/>
      <c r="AD241" s="2081"/>
      <c r="AE241" s="2081"/>
      <c r="AF241" s="2081"/>
      <c r="AG241" s="2081"/>
      <c r="AH241" s="2081"/>
      <c r="AI241" s="2081"/>
      <c r="AJ241" s="2081"/>
      <c r="AK241" s="2081"/>
      <c r="AL241" s="2081"/>
      <c r="AM241" s="2081"/>
      <c r="AN241" s="2081"/>
    </row>
    <row r="242" spans="1:40">
      <c r="A242" s="2054"/>
      <c r="B242" s="2055"/>
      <c r="C242" s="2056" t="s">
        <v>323</v>
      </c>
      <c r="D242" s="2065" t="s">
        <v>31</v>
      </c>
      <c r="E242" s="2060">
        <v>1</v>
      </c>
      <c r="F242" s="2060">
        <v>1</v>
      </c>
      <c r="G242" s="2060">
        <v>100</v>
      </c>
      <c r="H242" s="2060">
        <v>0</v>
      </c>
      <c r="I242" s="2060">
        <v>0</v>
      </c>
      <c r="J242" s="2060">
        <v>0</v>
      </c>
      <c r="K242" s="2060">
        <v>0</v>
      </c>
      <c r="L242" s="2060">
        <v>0</v>
      </c>
      <c r="M242" s="2060">
        <v>0</v>
      </c>
      <c r="N242" s="2060">
        <v>0</v>
      </c>
      <c r="O242" s="2060">
        <v>0</v>
      </c>
      <c r="P242" s="2060">
        <v>0</v>
      </c>
      <c r="Q242" s="2060">
        <v>0</v>
      </c>
      <c r="R242" s="2060">
        <v>0</v>
      </c>
      <c r="S242" s="2060">
        <v>0</v>
      </c>
      <c r="T242" s="2060">
        <v>0</v>
      </c>
      <c r="U242" s="2060">
        <v>0</v>
      </c>
      <c r="V242" s="2060">
        <v>0</v>
      </c>
      <c r="W242" s="2060">
        <v>0</v>
      </c>
      <c r="X242" s="2060">
        <v>0</v>
      </c>
      <c r="Y242" s="2060">
        <v>0</v>
      </c>
      <c r="Z242" s="2060">
        <v>0</v>
      </c>
      <c r="AA242" s="2060">
        <v>0</v>
      </c>
      <c r="AB242" s="2060">
        <v>0</v>
      </c>
      <c r="AC242" s="2060">
        <v>0</v>
      </c>
      <c r="AD242" s="2060">
        <v>0</v>
      </c>
      <c r="AE242" s="2060">
        <v>0</v>
      </c>
      <c r="AF242" s="2060">
        <v>0</v>
      </c>
      <c r="AG242" s="2060">
        <v>0</v>
      </c>
      <c r="AH242" s="2060">
        <v>1</v>
      </c>
      <c r="AI242" s="2060">
        <v>0</v>
      </c>
      <c r="AJ242" s="2060">
        <v>0</v>
      </c>
      <c r="AK242" s="2060">
        <v>0</v>
      </c>
      <c r="AL242" s="2060">
        <v>0</v>
      </c>
      <c r="AM242" s="2060">
        <v>0</v>
      </c>
      <c r="AN242" s="2060">
        <v>0</v>
      </c>
    </row>
    <row r="243" spans="1:40">
      <c r="A243" s="2054"/>
      <c r="B243" s="2055"/>
      <c r="C243" s="2056" t="s">
        <v>324</v>
      </c>
      <c r="D243" s="2065" t="s">
        <v>9</v>
      </c>
      <c r="E243" s="2060">
        <v>50</v>
      </c>
      <c r="F243" s="2060">
        <v>50</v>
      </c>
      <c r="G243" s="2060">
        <v>100</v>
      </c>
      <c r="H243" s="2060">
        <v>0</v>
      </c>
      <c r="I243" s="2060">
        <v>0</v>
      </c>
      <c r="J243" s="2060">
        <v>0</v>
      </c>
      <c r="K243" s="2060">
        <v>0</v>
      </c>
      <c r="L243" s="2060">
        <v>0</v>
      </c>
      <c r="M243" s="2060">
        <v>0</v>
      </c>
      <c r="N243" s="2060">
        <v>0</v>
      </c>
      <c r="O243" s="2060">
        <v>0</v>
      </c>
      <c r="P243" s="2060">
        <v>0</v>
      </c>
      <c r="Q243" s="2060">
        <v>0</v>
      </c>
      <c r="R243" s="2060">
        <v>0</v>
      </c>
      <c r="S243" s="2060">
        <v>0</v>
      </c>
      <c r="T243" s="2060">
        <v>0</v>
      </c>
      <c r="U243" s="2060">
        <v>0</v>
      </c>
      <c r="V243" s="2060">
        <v>0</v>
      </c>
      <c r="W243" s="2060">
        <v>0</v>
      </c>
      <c r="X243" s="2060">
        <v>0</v>
      </c>
      <c r="Y243" s="2060">
        <v>0</v>
      </c>
      <c r="Z243" s="2060">
        <v>0</v>
      </c>
      <c r="AA243" s="2060">
        <v>0</v>
      </c>
      <c r="AB243" s="2060">
        <v>0</v>
      </c>
      <c r="AC243" s="2060">
        <v>0</v>
      </c>
      <c r="AD243" s="2060">
        <v>0</v>
      </c>
      <c r="AE243" s="2060">
        <v>0</v>
      </c>
      <c r="AF243" s="2060">
        <v>0</v>
      </c>
      <c r="AG243" s="2060">
        <v>0</v>
      </c>
      <c r="AH243" s="2060">
        <v>50</v>
      </c>
      <c r="AI243" s="2060">
        <v>0</v>
      </c>
      <c r="AJ243" s="2060">
        <v>0</v>
      </c>
      <c r="AK243" s="2060">
        <v>0</v>
      </c>
      <c r="AL243" s="2060">
        <v>0</v>
      </c>
      <c r="AM243" s="2060">
        <v>0</v>
      </c>
      <c r="AN243" s="2060">
        <v>0</v>
      </c>
    </row>
    <row r="244" spans="1:40">
      <c r="A244" s="2077" t="s">
        <v>331</v>
      </c>
      <c r="B244" s="2078"/>
      <c r="C244" s="2079"/>
      <c r="D244" s="2080"/>
      <c r="E244" s="2081"/>
      <c r="F244" s="2081"/>
      <c r="G244" s="2081"/>
      <c r="H244" s="2081"/>
      <c r="I244" s="2081"/>
      <c r="J244" s="2081"/>
      <c r="K244" s="2081"/>
      <c r="L244" s="2081"/>
      <c r="M244" s="2081"/>
      <c r="N244" s="2081"/>
      <c r="O244" s="2081"/>
      <c r="P244" s="2081"/>
      <c r="Q244" s="2081"/>
      <c r="R244" s="2081"/>
      <c r="S244" s="2081"/>
      <c r="T244" s="2081"/>
      <c r="U244" s="2081"/>
      <c r="V244" s="2081"/>
      <c r="W244" s="2081"/>
      <c r="X244" s="2081"/>
      <c r="Y244" s="2081"/>
      <c r="Z244" s="2081"/>
      <c r="AA244" s="2081">
        <v>0</v>
      </c>
      <c r="AB244" s="2081">
        <v>0</v>
      </c>
      <c r="AC244" s="2081">
        <v>0</v>
      </c>
      <c r="AD244" s="2081">
        <v>0</v>
      </c>
      <c r="AE244" s="2081">
        <v>0</v>
      </c>
      <c r="AF244" s="2081">
        <v>0</v>
      </c>
      <c r="AG244" s="2081">
        <v>0</v>
      </c>
      <c r="AH244" s="2081">
        <v>0</v>
      </c>
      <c r="AI244" s="2081">
        <v>0</v>
      </c>
      <c r="AJ244" s="2081">
        <v>0</v>
      </c>
      <c r="AK244" s="2081">
        <v>0</v>
      </c>
      <c r="AL244" s="2081">
        <v>0</v>
      </c>
      <c r="AM244" s="2081">
        <v>0</v>
      </c>
      <c r="AN244" s="2081">
        <v>51</v>
      </c>
    </row>
    <row r="245" spans="1:40">
      <c r="A245" s="2054"/>
      <c r="B245" s="2055"/>
      <c r="C245" s="2056" t="s">
        <v>323</v>
      </c>
      <c r="D245" s="2065" t="s">
        <v>31</v>
      </c>
      <c r="E245" s="2060">
        <v>1</v>
      </c>
      <c r="F245" s="2060">
        <v>1</v>
      </c>
      <c r="G245" s="2060">
        <v>100</v>
      </c>
      <c r="H245" s="2060">
        <v>0</v>
      </c>
      <c r="I245" s="2060">
        <v>0</v>
      </c>
      <c r="J245" s="2060">
        <v>0</v>
      </c>
      <c r="K245" s="2060">
        <v>0</v>
      </c>
      <c r="L245" s="2060">
        <v>0</v>
      </c>
      <c r="M245" s="2060">
        <v>0</v>
      </c>
      <c r="N245" s="2060">
        <v>0</v>
      </c>
      <c r="O245" s="2060">
        <v>0</v>
      </c>
      <c r="P245" s="2060">
        <v>0</v>
      </c>
      <c r="Q245" s="2060">
        <v>0</v>
      </c>
      <c r="R245" s="2060">
        <v>0</v>
      </c>
      <c r="S245" s="2060">
        <v>0</v>
      </c>
      <c r="T245" s="2060">
        <v>0</v>
      </c>
      <c r="U245" s="2060">
        <v>0</v>
      </c>
      <c r="V245" s="2060">
        <v>0</v>
      </c>
      <c r="W245" s="2060">
        <v>0</v>
      </c>
      <c r="X245" s="2060">
        <v>0</v>
      </c>
      <c r="Y245" s="2060">
        <v>0</v>
      </c>
      <c r="Z245" s="2060">
        <v>0</v>
      </c>
      <c r="AA245" s="2060">
        <v>0</v>
      </c>
      <c r="AB245" s="2060">
        <v>0</v>
      </c>
      <c r="AC245" s="2060">
        <v>0</v>
      </c>
      <c r="AD245" s="2060">
        <v>0</v>
      </c>
      <c r="AE245" s="2060">
        <v>0</v>
      </c>
      <c r="AF245" s="2060">
        <v>0</v>
      </c>
      <c r="AG245" s="2060">
        <v>0</v>
      </c>
      <c r="AH245" s="2060">
        <v>0</v>
      </c>
      <c r="AI245" s="2060">
        <v>0</v>
      </c>
      <c r="AJ245" s="2060">
        <v>0</v>
      </c>
      <c r="AK245" s="2060">
        <v>0</v>
      </c>
      <c r="AL245" s="2060">
        <v>0</v>
      </c>
      <c r="AM245" s="2060">
        <v>0</v>
      </c>
      <c r="AN245" s="2060">
        <v>1</v>
      </c>
    </row>
    <row r="246" spans="1:40">
      <c r="A246" s="2057"/>
      <c r="B246" s="2058"/>
      <c r="C246" s="2059" t="s">
        <v>324</v>
      </c>
      <c r="D246" s="2066" t="s">
        <v>9</v>
      </c>
      <c r="E246" s="2061">
        <v>50</v>
      </c>
      <c r="F246" s="2061">
        <v>50</v>
      </c>
      <c r="G246" s="2061">
        <v>100</v>
      </c>
      <c r="H246" s="2061">
        <v>0</v>
      </c>
      <c r="I246" s="2061">
        <v>0</v>
      </c>
      <c r="J246" s="2061">
        <v>0</v>
      </c>
      <c r="K246" s="2061">
        <v>0</v>
      </c>
      <c r="L246" s="2061">
        <v>0</v>
      </c>
      <c r="M246" s="2061">
        <v>0</v>
      </c>
      <c r="N246" s="2061">
        <v>0</v>
      </c>
      <c r="O246" s="2061">
        <v>0</v>
      </c>
      <c r="P246" s="2061">
        <v>0</v>
      </c>
      <c r="Q246" s="2061">
        <v>0</v>
      </c>
      <c r="R246" s="2061">
        <v>0</v>
      </c>
      <c r="S246" s="2061">
        <v>0</v>
      </c>
      <c r="T246" s="2061">
        <v>0</v>
      </c>
      <c r="U246" s="2061">
        <v>0</v>
      </c>
      <c r="V246" s="2061">
        <v>0</v>
      </c>
      <c r="W246" s="2061">
        <v>0</v>
      </c>
      <c r="X246" s="2061">
        <v>0</v>
      </c>
      <c r="Y246" s="2061">
        <v>0</v>
      </c>
      <c r="Z246" s="2061">
        <v>0</v>
      </c>
      <c r="AA246" s="2061">
        <v>0</v>
      </c>
      <c r="AB246" s="2061">
        <v>0</v>
      </c>
      <c r="AC246" s="2061">
        <v>0</v>
      </c>
      <c r="AD246" s="2061">
        <v>0</v>
      </c>
      <c r="AE246" s="2061">
        <v>0</v>
      </c>
      <c r="AF246" s="2061">
        <v>0</v>
      </c>
      <c r="AG246" s="2061">
        <v>0</v>
      </c>
      <c r="AH246" s="2061">
        <v>0</v>
      </c>
      <c r="AI246" s="2061">
        <v>0</v>
      </c>
      <c r="AJ246" s="2061">
        <v>0</v>
      </c>
      <c r="AK246" s="2061">
        <v>0</v>
      </c>
      <c r="AL246" s="2061">
        <v>0</v>
      </c>
      <c r="AM246" s="2061">
        <v>0</v>
      </c>
      <c r="AN246" s="2061">
        <v>50</v>
      </c>
    </row>
    <row r="251" spans="1:40" ht="18" customHeight="1"/>
  </sheetData>
  <mergeCells count="2">
    <mergeCell ref="H3:AN3"/>
    <mergeCell ref="C185:C18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S394"/>
  <sheetViews>
    <sheetView zoomScale="80" zoomScaleNormal="80" workbookViewId="0">
      <pane xSplit="4" ySplit="5" topLeftCell="E246" activePane="bottomRight" state="frozen"/>
      <selection pane="topRight" activeCell="E1" sqref="E1"/>
      <selection pane="bottomLeft" activeCell="A6" sqref="A6"/>
      <selection pane="bottomRight" activeCell="I252" sqref="I252"/>
    </sheetView>
  </sheetViews>
  <sheetFormatPr defaultColWidth="9.125" defaultRowHeight="18.600000000000001"/>
  <cols>
    <col min="1" max="2" width="4.625" style="12" customWidth="1"/>
    <col min="3" max="3" width="106" style="12" customWidth="1"/>
    <col min="4" max="4" width="9.125" style="12"/>
    <col min="5" max="5" width="11.75" style="12" customWidth="1"/>
    <col min="6" max="6" width="11.875" style="12" customWidth="1"/>
    <col min="7" max="7" width="9.125" style="12" customWidth="1"/>
    <col min="8" max="19" width="9.12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07"/>
      <c r="E1" s="2207"/>
      <c r="F1" s="2207"/>
      <c r="G1" s="2207"/>
    </row>
    <row r="2" spans="1:19" ht="21.75" customHeight="1">
      <c r="A2" s="13"/>
      <c r="B2" s="13"/>
      <c r="C2" s="13" t="s">
        <v>7</v>
      </c>
      <c r="D2" s="14" t="s">
        <v>320</v>
      </c>
      <c r="E2" s="14"/>
      <c r="F2" s="14"/>
      <c r="G2" s="14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348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136">
        <f>SUM(E8+E74+E109)</f>
        <v>1377200</v>
      </c>
      <c r="F6" s="136">
        <f>SUM(F8+F74+F109+F153+F247)</f>
        <v>2849442</v>
      </c>
      <c r="G6" s="135">
        <f>+F6*100/E6</f>
        <v>206.90110368864362</v>
      </c>
      <c r="H6" s="462">
        <f t="shared" ref="H6:S6" si="0">SUM(H8+H74+H109+H153+H247)</f>
        <v>355500</v>
      </c>
      <c r="I6" s="462">
        <f t="shared" si="0"/>
        <v>163000</v>
      </c>
      <c r="J6" s="462">
        <f t="shared" si="0"/>
        <v>143660</v>
      </c>
      <c r="K6" s="462">
        <f t="shared" si="0"/>
        <v>115474</v>
      </c>
      <c r="L6" s="1601">
        <f t="shared" si="0"/>
        <v>286321</v>
      </c>
      <c r="M6" s="1601">
        <f t="shared" si="0"/>
        <v>322020</v>
      </c>
      <c r="N6" s="1601">
        <f t="shared" si="0"/>
        <v>221637</v>
      </c>
      <c r="O6" s="1601">
        <f t="shared" si="0"/>
        <v>175800</v>
      </c>
      <c r="P6" s="1601">
        <f t="shared" si="0"/>
        <v>189700</v>
      </c>
      <c r="Q6" s="1601">
        <f t="shared" si="0"/>
        <v>245600</v>
      </c>
      <c r="R6" s="1601">
        <f t="shared" si="0"/>
        <v>366500</v>
      </c>
      <c r="S6" s="1601">
        <f t="shared" si="0"/>
        <v>264230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39"/>
      <c r="I7" s="139"/>
      <c r="J7" s="1223"/>
      <c r="K7" s="1223"/>
      <c r="L7" s="1539"/>
      <c r="M7" s="1539"/>
      <c r="N7" s="1539"/>
      <c r="O7" s="1539"/>
      <c r="P7" s="1539"/>
      <c r="Q7" s="1892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142200</v>
      </c>
      <c r="F8" s="137">
        <f>SUM(H8:S8)</f>
        <v>150992</v>
      </c>
      <c r="G8" s="140">
        <f>+F8*100/E8</f>
        <v>106.18284106891701</v>
      </c>
      <c r="H8" s="463">
        <f>SUM(H10+H57)</f>
        <v>21500</v>
      </c>
      <c r="I8" s="463">
        <f t="shared" ref="I8:S8" si="1">SUM(I10+I57)</f>
        <v>0</v>
      </c>
      <c r="J8" s="463">
        <f t="shared" si="1"/>
        <v>1500</v>
      </c>
      <c r="K8" s="463">
        <f t="shared" si="1"/>
        <v>514</v>
      </c>
      <c r="L8" s="1602">
        <f t="shared" si="1"/>
        <v>1241</v>
      </c>
      <c r="M8" s="1602">
        <f t="shared" si="1"/>
        <v>0</v>
      </c>
      <c r="N8" s="1602">
        <f t="shared" si="1"/>
        <v>1037</v>
      </c>
      <c r="O8" s="1602">
        <f t="shared" si="1"/>
        <v>1200</v>
      </c>
      <c r="P8" s="1602">
        <f t="shared" si="1"/>
        <v>5800</v>
      </c>
      <c r="Q8" s="1602">
        <f t="shared" si="1"/>
        <v>3200</v>
      </c>
      <c r="R8" s="1602">
        <f t="shared" si="1"/>
        <v>77100</v>
      </c>
      <c r="S8" s="1602">
        <f t="shared" si="1"/>
        <v>37900</v>
      </c>
    </row>
    <row r="9" spans="1:19" ht="21.75" customHeight="1">
      <c r="A9" s="127"/>
      <c r="B9" s="128"/>
      <c r="C9" s="2" t="s">
        <v>42</v>
      </c>
      <c r="D9" s="130"/>
      <c r="E9" s="141">
        <v>2200</v>
      </c>
      <c r="F9" s="58">
        <f>SUM(H9:S9)</f>
        <v>2200</v>
      </c>
      <c r="G9" s="47"/>
      <c r="H9" s="469">
        <v>0</v>
      </c>
      <c r="I9" s="470">
        <v>0</v>
      </c>
      <c r="J9" s="1237">
        <v>0</v>
      </c>
      <c r="K9" s="1237">
        <v>500</v>
      </c>
      <c r="L9" s="1551">
        <v>500</v>
      </c>
      <c r="M9" s="1551">
        <v>600</v>
      </c>
      <c r="N9" s="1716">
        <v>600</v>
      </c>
      <c r="O9" s="1716">
        <v>0</v>
      </c>
      <c r="P9" s="1716">
        <v>0</v>
      </c>
      <c r="Q9" s="1716">
        <v>0</v>
      </c>
      <c r="R9" s="1716">
        <v>0</v>
      </c>
      <c r="S9" s="1716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2200</v>
      </c>
      <c r="F10" s="134">
        <f>SUM(F11+F23+F39)</f>
        <v>2292</v>
      </c>
      <c r="G10" s="142">
        <f>+F10*100/E10</f>
        <v>104.18181818181819</v>
      </c>
      <c r="H10" s="144">
        <f t="shared" ref="H10:S10" si="2">SUM(H11+H23+H39)</f>
        <v>0</v>
      </c>
      <c r="I10" s="144">
        <f t="shared" si="2"/>
        <v>0</v>
      </c>
      <c r="J10" s="1224">
        <f t="shared" si="2"/>
        <v>0</v>
      </c>
      <c r="K10" s="1224">
        <f t="shared" si="2"/>
        <v>514</v>
      </c>
      <c r="L10" s="1603">
        <f t="shared" si="2"/>
        <v>741</v>
      </c>
      <c r="M10" s="1603">
        <f t="shared" si="2"/>
        <v>0</v>
      </c>
      <c r="N10" s="1603">
        <f t="shared" si="2"/>
        <v>1037</v>
      </c>
      <c r="O10" s="1603">
        <f t="shared" si="2"/>
        <v>0</v>
      </c>
      <c r="P10" s="1603">
        <f t="shared" si="2"/>
        <v>0</v>
      </c>
      <c r="Q10" s="1603">
        <f t="shared" si="2"/>
        <v>0</v>
      </c>
      <c r="R10" s="1603">
        <f t="shared" si="2"/>
        <v>0</v>
      </c>
      <c r="S10" s="1603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350</v>
      </c>
      <c r="F11" s="134">
        <f>SUM(F12:F22)</f>
        <v>388</v>
      </c>
      <c r="G11" s="140">
        <f>+F11*100/E11</f>
        <v>110.85714285714286</v>
      </c>
      <c r="H11" s="144">
        <f>SUM(H12:H22)</f>
        <v>0</v>
      </c>
      <c r="I11" s="144">
        <f t="shared" ref="I11:S11" si="3">SUM(I12:I22)</f>
        <v>0</v>
      </c>
      <c r="J11" s="1224">
        <f t="shared" si="3"/>
        <v>0</v>
      </c>
      <c r="K11" s="1224">
        <f t="shared" si="3"/>
        <v>0</v>
      </c>
      <c r="L11" s="1603">
        <f t="shared" si="3"/>
        <v>226</v>
      </c>
      <c r="M11" s="1603">
        <f t="shared" si="3"/>
        <v>0</v>
      </c>
      <c r="N11" s="1603">
        <f t="shared" si="3"/>
        <v>162</v>
      </c>
      <c r="O11" s="1603">
        <f t="shared" si="3"/>
        <v>0</v>
      </c>
      <c r="P11" s="1603">
        <f t="shared" si="3"/>
        <v>0</v>
      </c>
      <c r="Q11" s="1603">
        <f t="shared" si="3"/>
        <v>0</v>
      </c>
      <c r="R11" s="1603">
        <f t="shared" si="3"/>
        <v>0</v>
      </c>
      <c r="S11" s="1603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/>
      <c r="I12" s="471"/>
      <c r="J12" s="471"/>
      <c r="K12" s="471"/>
      <c r="L12" s="471"/>
      <c r="M12" s="471"/>
      <c r="N12" s="471"/>
      <c r="O12" s="471"/>
      <c r="P12" s="471"/>
      <c r="Q12" s="471"/>
      <c r="R12" s="471"/>
      <c r="S12" s="471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200</v>
      </c>
      <c r="F14" s="36">
        <f t="shared" si="4"/>
        <v>226</v>
      </c>
      <c r="G14" s="37">
        <f t="shared" si="5"/>
        <v>113</v>
      </c>
      <c r="H14" s="471">
        <v>0</v>
      </c>
      <c r="I14" s="471">
        <v>0</v>
      </c>
      <c r="J14" s="471">
        <v>0</v>
      </c>
      <c r="K14" s="471">
        <v>0</v>
      </c>
      <c r="L14" s="471">
        <v>226</v>
      </c>
      <c r="M14" s="471">
        <v>0</v>
      </c>
      <c r="N14" s="471">
        <v>0</v>
      </c>
      <c r="O14" s="471">
        <v>0</v>
      </c>
      <c r="P14" s="471">
        <v>0</v>
      </c>
      <c r="Q14" s="471">
        <v>0</v>
      </c>
      <c r="R14" s="471">
        <v>0</v>
      </c>
      <c r="S14" s="471">
        <v>0</v>
      </c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150</v>
      </c>
      <c r="F18" s="36">
        <f t="shared" si="4"/>
        <v>162</v>
      </c>
      <c r="G18" s="37">
        <f t="shared" si="5"/>
        <v>108</v>
      </c>
      <c r="H18" s="471">
        <v>0</v>
      </c>
      <c r="I18" s="471">
        <v>0</v>
      </c>
      <c r="J18" s="471">
        <v>0</v>
      </c>
      <c r="K18" s="471">
        <v>0</v>
      </c>
      <c r="L18" s="471">
        <v>0</v>
      </c>
      <c r="M18" s="471">
        <v>0</v>
      </c>
      <c r="N18" s="471">
        <v>162</v>
      </c>
      <c r="O18" s="471">
        <v>0</v>
      </c>
      <c r="P18" s="471">
        <v>0</v>
      </c>
      <c r="Q18" s="471">
        <v>0</v>
      </c>
      <c r="R18" s="471">
        <v>0</v>
      </c>
      <c r="S18" s="471">
        <v>0</v>
      </c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/>
      <c r="I19" s="471"/>
      <c r="J19" s="471"/>
      <c r="K19" s="471"/>
      <c r="L19" s="471"/>
      <c r="M19" s="471"/>
      <c r="N19" s="471"/>
      <c r="O19" s="471"/>
      <c r="P19" s="471"/>
      <c r="Q19" s="471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/>
      <c r="I21" s="471"/>
      <c r="J21" s="471"/>
      <c r="K21" s="471"/>
      <c r="L21" s="471"/>
      <c r="M21" s="471"/>
      <c r="N21" s="471"/>
      <c r="O21" s="471"/>
      <c r="P21" s="471"/>
      <c r="Q21" s="471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1400</v>
      </c>
      <c r="F23" s="134">
        <f>SUM(F24:F38)</f>
        <v>1444</v>
      </c>
      <c r="G23" s="140">
        <f t="shared" si="5"/>
        <v>103.14285714285714</v>
      </c>
      <c r="H23" s="144">
        <f>SUM(H24:H38)</f>
        <v>0</v>
      </c>
      <c r="I23" s="144">
        <f t="shared" ref="I23:S23" si="6">SUM(I24:I38)</f>
        <v>0</v>
      </c>
      <c r="J23" s="1224">
        <f t="shared" si="6"/>
        <v>0</v>
      </c>
      <c r="K23" s="1224">
        <f t="shared" si="6"/>
        <v>514</v>
      </c>
      <c r="L23" s="1603">
        <f t="shared" si="6"/>
        <v>515</v>
      </c>
      <c r="M23" s="1603">
        <f t="shared" si="6"/>
        <v>0</v>
      </c>
      <c r="N23" s="1603">
        <f t="shared" si="6"/>
        <v>415</v>
      </c>
      <c r="O23" s="1603">
        <f t="shared" si="6"/>
        <v>0</v>
      </c>
      <c r="P23" s="1603">
        <f t="shared" si="6"/>
        <v>0</v>
      </c>
      <c r="Q23" s="1603">
        <f t="shared" si="6"/>
        <v>0</v>
      </c>
      <c r="R23" s="1603">
        <f t="shared" si="6"/>
        <v>0</v>
      </c>
      <c r="S23" s="1603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471"/>
      <c r="I24" s="471"/>
      <c r="J24" s="471"/>
      <c r="K24" s="471"/>
      <c r="L24" s="471"/>
      <c r="M24" s="471"/>
      <c r="N24" s="471"/>
      <c r="O24" s="471"/>
      <c r="P24" s="471"/>
      <c r="Q24" s="471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500</v>
      </c>
      <c r="F28" s="36">
        <f t="shared" si="4"/>
        <v>515</v>
      </c>
      <c r="G28" s="37">
        <f t="shared" si="5"/>
        <v>103</v>
      </c>
      <c r="H28" s="471">
        <v>0</v>
      </c>
      <c r="I28" s="471">
        <v>0</v>
      </c>
      <c r="J28" s="471">
        <v>0</v>
      </c>
      <c r="K28" s="471">
        <v>0</v>
      </c>
      <c r="L28" s="471">
        <v>515</v>
      </c>
      <c r="M28" s="471">
        <v>0</v>
      </c>
      <c r="N28" s="471">
        <v>0</v>
      </c>
      <c r="O28" s="471">
        <v>0</v>
      </c>
      <c r="P28" s="471">
        <v>0</v>
      </c>
      <c r="Q28" s="471">
        <v>0</v>
      </c>
      <c r="R28" s="471">
        <v>0</v>
      </c>
      <c r="S28" s="471">
        <v>0</v>
      </c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500</v>
      </c>
      <c r="F29" s="36">
        <f t="shared" si="4"/>
        <v>514</v>
      </c>
      <c r="G29" s="37">
        <f t="shared" si="5"/>
        <v>102.8</v>
      </c>
      <c r="H29" s="471">
        <v>0</v>
      </c>
      <c r="I29" s="471">
        <v>0</v>
      </c>
      <c r="J29" s="471">
        <v>0</v>
      </c>
      <c r="K29" s="471">
        <v>514</v>
      </c>
      <c r="L29" s="471">
        <v>0</v>
      </c>
      <c r="M29" s="471">
        <v>0</v>
      </c>
      <c r="N29" s="471">
        <v>0</v>
      </c>
      <c r="O29" s="471">
        <v>0</v>
      </c>
      <c r="P29" s="471">
        <v>0</v>
      </c>
      <c r="Q29" s="471">
        <v>0</v>
      </c>
      <c r="R29" s="471">
        <v>0</v>
      </c>
      <c r="S29" s="471">
        <v>0</v>
      </c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6">
        <v>0</v>
      </c>
      <c r="F32" s="36">
        <f t="shared" si="4"/>
        <v>0</v>
      </c>
      <c r="G32" s="37" t="e">
        <f t="shared" si="5"/>
        <v>#DIV/0!</v>
      </c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6">
        <v>0</v>
      </c>
      <c r="F33" s="36">
        <f t="shared" si="4"/>
        <v>0</v>
      </c>
      <c r="G33" s="37" t="e">
        <f t="shared" si="5"/>
        <v>#DIV/0!</v>
      </c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400</v>
      </c>
      <c r="F34" s="36">
        <f t="shared" si="4"/>
        <v>415</v>
      </c>
      <c r="G34" s="37">
        <f t="shared" si="5"/>
        <v>103.75</v>
      </c>
      <c r="H34" s="471">
        <v>0</v>
      </c>
      <c r="I34" s="471">
        <v>0</v>
      </c>
      <c r="J34" s="471">
        <v>0</v>
      </c>
      <c r="K34" s="471">
        <v>0</v>
      </c>
      <c r="L34" s="471">
        <v>0</v>
      </c>
      <c r="M34" s="471">
        <v>0</v>
      </c>
      <c r="N34" s="471">
        <v>415</v>
      </c>
      <c r="O34" s="471">
        <v>0</v>
      </c>
      <c r="P34" s="471">
        <v>0</v>
      </c>
      <c r="Q34" s="471">
        <v>0</v>
      </c>
      <c r="R34" s="471">
        <v>0</v>
      </c>
      <c r="S34" s="471">
        <v>0</v>
      </c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0</v>
      </c>
      <c r="F35" s="36">
        <f t="shared" si="4"/>
        <v>0</v>
      </c>
      <c r="G35" s="37" t="e">
        <f t="shared" si="5"/>
        <v>#DIV/0!</v>
      </c>
      <c r="H35" s="471"/>
      <c r="I35" s="471"/>
      <c r="J35" s="471"/>
      <c r="K35" s="471"/>
      <c r="L35" s="471"/>
      <c r="M35" s="471"/>
      <c r="N35" s="471"/>
      <c r="O35" s="471"/>
      <c r="P35" s="471"/>
      <c r="Q35" s="471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 t="shared" si="4"/>
        <v>0</v>
      </c>
      <c r="G36" s="37" t="e">
        <f t="shared" si="5"/>
        <v>#DIV/0!</v>
      </c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6">
        <v>0</v>
      </c>
      <c r="F37" s="36">
        <f t="shared" si="4"/>
        <v>0</v>
      </c>
      <c r="G37" s="37" t="e">
        <f t="shared" si="5"/>
        <v>#DIV/0!</v>
      </c>
      <c r="H37" s="471"/>
      <c r="I37" s="471"/>
      <c r="J37" s="471"/>
      <c r="K37" s="471"/>
      <c r="L37" s="471"/>
      <c r="M37" s="471"/>
      <c r="N37" s="471"/>
      <c r="O37" s="471" t="s">
        <v>339</v>
      </c>
      <c r="P37" s="471"/>
      <c r="Q37" s="471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6">
        <v>0</v>
      </c>
      <c r="F38" s="36">
        <f t="shared" si="4"/>
        <v>0</v>
      </c>
      <c r="G38" s="37" t="e">
        <f t="shared" si="5"/>
        <v>#DIV/0!</v>
      </c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450</v>
      </c>
      <c r="F39" s="134">
        <f>SUM(F40:F53)</f>
        <v>460</v>
      </c>
      <c r="G39" s="140">
        <f t="shared" si="5"/>
        <v>102.22222222222223</v>
      </c>
      <c r="H39" s="144">
        <f>SUM(H40:H53)</f>
        <v>0</v>
      </c>
      <c r="I39" s="144">
        <f t="shared" ref="I39:S39" si="7">SUM(I40:I53)</f>
        <v>0</v>
      </c>
      <c r="J39" s="1224">
        <f t="shared" si="7"/>
        <v>0</v>
      </c>
      <c r="K39" s="1224">
        <f t="shared" si="7"/>
        <v>0</v>
      </c>
      <c r="L39" s="1603">
        <f t="shared" si="7"/>
        <v>0</v>
      </c>
      <c r="M39" s="1603">
        <f t="shared" si="7"/>
        <v>0</v>
      </c>
      <c r="N39" s="1603">
        <f t="shared" si="7"/>
        <v>460</v>
      </c>
      <c r="O39" s="1603">
        <f t="shared" si="7"/>
        <v>0</v>
      </c>
      <c r="P39" s="1603">
        <f t="shared" si="7"/>
        <v>0</v>
      </c>
      <c r="Q39" s="1603">
        <f t="shared" si="7"/>
        <v>0</v>
      </c>
      <c r="R39" s="1603">
        <f t="shared" si="7"/>
        <v>0</v>
      </c>
      <c r="S39" s="1603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471"/>
      <c r="I40" s="471"/>
      <c r="J40" s="471"/>
      <c r="K40" s="471"/>
      <c r="L40" s="471"/>
      <c r="M40" s="471"/>
      <c r="N40" s="471"/>
      <c r="O40" s="471"/>
      <c r="P40" s="471"/>
      <c r="Q40" s="471"/>
      <c r="R40" s="471"/>
      <c r="S40" s="471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471"/>
      <c r="I43" s="471"/>
      <c r="J43" s="471"/>
      <c r="K43" s="471"/>
      <c r="L43" s="471"/>
      <c r="M43" s="471"/>
      <c r="N43" s="471"/>
      <c r="O43" s="471"/>
      <c r="P43" s="471"/>
      <c r="Q43" s="471"/>
      <c r="R43" s="471"/>
      <c r="S43" s="471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/>
      <c r="I44" s="471"/>
      <c r="J44" s="471"/>
      <c r="K44" s="471"/>
      <c r="L44" s="471"/>
      <c r="M44" s="471"/>
      <c r="N44" s="471"/>
      <c r="O44" s="471"/>
      <c r="P44" s="471"/>
      <c r="Q44" s="471"/>
      <c r="R44" s="471"/>
      <c r="S44" s="471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/>
      <c r="I45" s="471"/>
      <c r="J45" s="471"/>
      <c r="K45" s="471"/>
      <c r="L45" s="471"/>
      <c r="M45" s="471"/>
      <c r="N45" s="471"/>
      <c r="O45" s="471"/>
      <c r="P45" s="471"/>
      <c r="Q45" s="471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450</v>
      </c>
      <c r="F46" s="36">
        <f t="shared" si="4"/>
        <v>460</v>
      </c>
      <c r="G46" s="37">
        <f t="shared" si="5"/>
        <v>102.22222222222223</v>
      </c>
      <c r="H46" s="471">
        <v>0</v>
      </c>
      <c r="I46" s="471">
        <v>0</v>
      </c>
      <c r="J46" s="471">
        <v>0</v>
      </c>
      <c r="K46" s="471">
        <v>0</v>
      </c>
      <c r="L46" s="471">
        <v>0</v>
      </c>
      <c r="M46" s="471">
        <v>0</v>
      </c>
      <c r="N46" s="471">
        <v>460</v>
      </c>
      <c r="O46" s="471">
        <v>0</v>
      </c>
      <c r="P46" s="471">
        <v>0</v>
      </c>
      <c r="Q46" s="471">
        <v>0</v>
      </c>
      <c r="R46" s="471">
        <v>0</v>
      </c>
      <c r="S46" s="471">
        <v>0</v>
      </c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471"/>
      <c r="I47" s="471"/>
      <c r="J47" s="471"/>
      <c r="K47" s="471"/>
      <c r="L47" s="471"/>
      <c r="M47" s="471"/>
      <c r="N47" s="471"/>
      <c r="O47" s="471"/>
      <c r="P47" s="471"/>
      <c r="Q47" s="471"/>
      <c r="R47" s="471"/>
      <c r="S47" s="471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471"/>
      <c r="I52" s="471"/>
      <c r="J52" s="471"/>
      <c r="K52" s="471"/>
      <c r="L52" s="471"/>
      <c r="M52" s="471"/>
      <c r="N52" s="471"/>
      <c r="O52" s="471"/>
      <c r="P52" s="471"/>
      <c r="Q52" s="471"/>
      <c r="R52" s="471"/>
      <c r="S52" s="471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/>
      <c r="I53" s="471"/>
      <c r="J53" s="471"/>
      <c r="K53" s="471"/>
      <c r="L53" s="471"/>
      <c r="M53" s="471"/>
      <c r="N53" s="471"/>
      <c r="O53" s="471"/>
      <c r="P53" s="471"/>
      <c r="Q53" s="471"/>
      <c r="R53" s="471"/>
      <c r="S53" s="471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26200</v>
      </c>
      <c r="F54" s="36">
        <f t="shared" si="4"/>
        <v>14288</v>
      </c>
      <c r="G54" s="43">
        <f>+F54*100/E54</f>
        <v>54.534351145038165</v>
      </c>
      <c r="H54" s="471">
        <v>0</v>
      </c>
      <c r="I54" s="471"/>
      <c r="J54" s="471">
        <v>0</v>
      </c>
      <c r="K54" s="471">
        <v>3361</v>
      </c>
      <c r="L54" s="471">
        <v>1646</v>
      </c>
      <c r="M54" s="471">
        <v>5490</v>
      </c>
      <c r="N54" s="471">
        <v>3791</v>
      </c>
      <c r="O54" s="471">
        <v>0</v>
      </c>
      <c r="P54" s="471">
        <v>0</v>
      </c>
      <c r="Q54" s="471">
        <v>0</v>
      </c>
      <c r="R54" s="471">
        <v>0</v>
      </c>
      <c r="S54" s="471">
        <v>0</v>
      </c>
    </row>
    <row r="55" spans="1:19" ht="21.75" customHeight="1">
      <c r="A55" s="32"/>
      <c r="B55" s="33"/>
      <c r="C55" s="123" t="s">
        <v>20</v>
      </c>
      <c r="D55" s="41" t="s">
        <v>9</v>
      </c>
      <c r="E55" s="42">
        <v>1000</v>
      </c>
      <c r="F55" s="36">
        <f t="shared" si="4"/>
        <v>204</v>
      </c>
      <c r="G55" s="43">
        <f>+F55*100/E55</f>
        <v>20.399999999999999</v>
      </c>
      <c r="H55" s="471">
        <v>0</v>
      </c>
      <c r="I55" s="471">
        <v>0</v>
      </c>
      <c r="J55" s="471">
        <v>0</v>
      </c>
      <c r="K55" s="471">
        <v>0</v>
      </c>
      <c r="L55" s="471">
        <v>0</v>
      </c>
      <c r="M55" s="471">
        <v>0</v>
      </c>
      <c r="N55" s="471">
        <v>0</v>
      </c>
      <c r="O55" s="471">
        <v>138</v>
      </c>
      <c r="P55" s="471">
        <v>34</v>
      </c>
      <c r="Q55" s="471">
        <v>32</v>
      </c>
      <c r="R55" s="471">
        <v>0</v>
      </c>
      <c r="S55" s="471">
        <v>0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140000</v>
      </c>
      <c r="F56" s="58">
        <f>SUM(H56:S56)</f>
        <v>140000</v>
      </c>
      <c r="G56" s="47"/>
      <c r="H56" s="472">
        <v>5000</v>
      </c>
      <c r="I56" s="472">
        <v>5000</v>
      </c>
      <c r="J56" s="1238">
        <v>5000</v>
      </c>
      <c r="K56" s="1238">
        <v>5000</v>
      </c>
      <c r="L56" s="1552">
        <v>5000</v>
      </c>
      <c r="M56" s="1552">
        <v>5000</v>
      </c>
      <c r="N56" s="1552">
        <v>5000</v>
      </c>
      <c r="O56" s="1552">
        <v>23000</v>
      </c>
      <c r="P56" s="1552">
        <v>23000</v>
      </c>
      <c r="Q56" s="1906">
        <v>24000</v>
      </c>
      <c r="R56" s="1906">
        <v>20000</v>
      </c>
      <c r="S56" s="1906">
        <v>15000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140000</v>
      </c>
      <c r="F57" s="134">
        <f>SUM(F58:F64)</f>
        <v>148700</v>
      </c>
      <c r="G57" s="142">
        <f>+F57*100/E57</f>
        <v>106.21428571428571</v>
      </c>
      <c r="H57" s="464">
        <f>SUM(H58:H64)</f>
        <v>21500</v>
      </c>
      <c r="I57" s="464">
        <f t="shared" ref="I57:S57" si="8">SUM(I58:I64)</f>
        <v>0</v>
      </c>
      <c r="J57" s="1232">
        <f t="shared" si="8"/>
        <v>1500</v>
      </c>
      <c r="K57" s="1232">
        <f t="shared" si="8"/>
        <v>0</v>
      </c>
      <c r="L57" s="1569">
        <f t="shared" si="8"/>
        <v>500</v>
      </c>
      <c r="M57" s="1569">
        <f t="shared" si="8"/>
        <v>0</v>
      </c>
      <c r="N57" s="1569">
        <f t="shared" si="8"/>
        <v>0</v>
      </c>
      <c r="O57" s="1569">
        <f t="shared" si="8"/>
        <v>1200</v>
      </c>
      <c r="P57" s="1569">
        <f t="shared" si="8"/>
        <v>5800</v>
      </c>
      <c r="Q57" s="1902">
        <f t="shared" si="8"/>
        <v>3200</v>
      </c>
      <c r="R57" s="1902">
        <f t="shared" si="8"/>
        <v>77100</v>
      </c>
      <c r="S57" s="1902">
        <f t="shared" si="8"/>
        <v>37900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12000</v>
      </c>
      <c r="F58" s="36">
        <f t="shared" ref="F58:F72" si="9">SUM(H58:S58)</f>
        <v>62600</v>
      </c>
      <c r="G58" s="43">
        <f t="shared" ref="G58:G74" si="10">+F58*100/E58</f>
        <v>521.66666666666663</v>
      </c>
      <c r="H58" s="471">
        <v>9500</v>
      </c>
      <c r="I58" s="471">
        <v>0</v>
      </c>
      <c r="J58" s="471">
        <v>0</v>
      </c>
      <c r="K58" s="471">
        <v>0</v>
      </c>
      <c r="L58" s="471">
        <v>0</v>
      </c>
      <c r="M58" s="471">
        <v>0</v>
      </c>
      <c r="N58" s="471">
        <v>0</v>
      </c>
      <c r="O58" s="471">
        <v>0</v>
      </c>
      <c r="P58" s="471">
        <v>5300</v>
      </c>
      <c r="Q58" s="471">
        <v>2700</v>
      </c>
      <c r="R58" s="471">
        <v>8700</v>
      </c>
      <c r="S58" s="471">
        <v>36400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126000</v>
      </c>
      <c r="F59" s="36">
        <f t="shared" si="9"/>
        <v>84100</v>
      </c>
      <c r="G59" s="43">
        <f t="shared" si="10"/>
        <v>66.746031746031747</v>
      </c>
      <c r="H59" s="471">
        <v>12000</v>
      </c>
      <c r="I59" s="471">
        <v>0</v>
      </c>
      <c r="J59" s="471">
        <v>1500</v>
      </c>
      <c r="K59" s="471">
        <v>0</v>
      </c>
      <c r="L59" s="471">
        <v>500</v>
      </c>
      <c r="M59" s="471">
        <v>0</v>
      </c>
      <c r="N59" s="471">
        <v>0</v>
      </c>
      <c r="O59" s="471">
        <v>1200</v>
      </c>
      <c r="P59" s="471">
        <v>500</v>
      </c>
      <c r="Q59" s="471">
        <v>500</v>
      </c>
      <c r="R59" s="471">
        <v>66400</v>
      </c>
      <c r="S59" s="471">
        <v>1500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1"/>
      <c r="S61" s="471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471">
        <v>0</v>
      </c>
      <c r="I63" s="471">
        <v>0</v>
      </c>
      <c r="J63" s="471">
        <v>0</v>
      </c>
      <c r="K63" s="471">
        <v>0</v>
      </c>
      <c r="L63" s="471">
        <v>0</v>
      </c>
      <c r="M63" s="471">
        <v>0</v>
      </c>
      <c r="N63" s="471">
        <v>0</v>
      </c>
      <c r="O63" s="471">
        <v>0</v>
      </c>
      <c r="P63" s="471">
        <v>0</v>
      </c>
      <c r="Q63" s="471">
        <v>0</v>
      </c>
      <c r="R63" s="471">
        <v>2000</v>
      </c>
      <c r="S63" s="471">
        <v>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5000</v>
      </c>
      <c r="F65" s="55">
        <f t="shared" si="9"/>
        <v>5000</v>
      </c>
      <c r="G65" s="28">
        <f t="shared" si="10"/>
        <v>100</v>
      </c>
      <c r="H65" s="473">
        <v>0</v>
      </c>
      <c r="I65" s="473">
        <v>0</v>
      </c>
      <c r="J65" s="1239">
        <v>2000</v>
      </c>
      <c r="K65" s="1239">
        <v>0</v>
      </c>
      <c r="L65" s="1553">
        <v>0</v>
      </c>
      <c r="M65" s="1553">
        <v>3000</v>
      </c>
      <c r="N65" s="1553">
        <v>0</v>
      </c>
      <c r="O65" s="1553">
        <v>0</v>
      </c>
      <c r="P65" s="1553">
        <v>0</v>
      </c>
      <c r="Q65" s="1907">
        <v>0</v>
      </c>
      <c r="R65" s="1907">
        <v>0</v>
      </c>
      <c r="S65" s="1907">
        <v>0</v>
      </c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280</v>
      </c>
      <c r="F66" s="55">
        <f t="shared" si="9"/>
        <v>201</v>
      </c>
      <c r="G66" s="28">
        <f t="shared" si="10"/>
        <v>71.785714285714292</v>
      </c>
      <c r="H66" s="473">
        <v>43</v>
      </c>
      <c r="I66" s="473">
        <v>0</v>
      </c>
      <c r="J66" s="1239">
        <v>3</v>
      </c>
      <c r="K66" s="1239">
        <v>0</v>
      </c>
      <c r="L66" s="1553">
        <v>1</v>
      </c>
      <c r="M66" s="1553">
        <v>0</v>
      </c>
      <c r="N66" s="1553">
        <v>0</v>
      </c>
      <c r="O66" s="1553">
        <v>4</v>
      </c>
      <c r="P66" s="1553">
        <v>18</v>
      </c>
      <c r="Q66" s="1907">
        <v>10</v>
      </c>
      <c r="R66" s="1907">
        <v>119</v>
      </c>
      <c r="S66" s="1907">
        <v>3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1"/>
      <c r="S67" s="471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1280800</v>
      </c>
      <c r="F68" s="50">
        <f>SUM(H68:S68)</f>
        <v>1848632.0699999998</v>
      </c>
      <c r="G68" s="112">
        <f t="shared" si="10"/>
        <v>144.33417161149279</v>
      </c>
      <c r="H68" s="153">
        <f>SUM(H69:H73)</f>
        <v>66000.98</v>
      </c>
      <c r="I68" s="153">
        <f t="shared" ref="I68:S68" si="11">SUM(I69:I73)</f>
        <v>71963.87</v>
      </c>
      <c r="J68" s="1226">
        <f t="shared" si="11"/>
        <v>116326.59</v>
      </c>
      <c r="K68" s="1226">
        <f t="shared" si="11"/>
        <v>230797.97</v>
      </c>
      <c r="L68" s="1021">
        <f t="shared" si="11"/>
        <v>156727.64000000001</v>
      </c>
      <c r="M68" s="1021">
        <f t="shared" si="11"/>
        <v>134961.32</v>
      </c>
      <c r="N68" s="1021">
        <f t="shared" si="11"/>
        <v>88992.08</v>
      </c>
      <c r="O68" s="1021">
        <f t="shared" si="11"/>
        <v>243680.85</v>
      </c>
      <c r="P68" s="1021">
        <f t="shared" si="11"/>
        <v>155346.12</v>
      </c>
      <c r="Q68" s="1021">
        <f t="shared" si="11"/>
        <v>225395.42</v>
      </c>
      <c r="R68" s="1021">
        <f>SUM(R69:R73)</f>
        <v>130615.79</v>
      </c>
      <c r="S68" s="1021">
        <f t="shared" si="11"/>
        <v>227823.44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1227300+53500</f>
        <v>1280800</v>
      </c>
      <c r="F70" s="36">
        <f t="shared" si="9"/>
        <v>1848632.0699999998</v>
      </c>
      <c r="G70" s="43">
        <f t="shared" si="10"/>
        <v>144.33417161149279</v>
      </c>
      <c r="H70" s="471">
        <v>66000.98</v>
      </c>
      <c r="I70" s="471">
        <v>71963.87</v>
      </c>
      <c r="J70" s="471">
        <v>116326.59</v>
      </c>
      <c r="K70" s="471">
        <v>230797.97</v>
      </c>
      <c r="L70" s="471">
        <v>156727.64000000001</v>
      </c>
      <c r="M70" s="471">
        <v>134961.32</v>
      </c>
      <c r="N70" s="471">
        <v>88992.08</v>
      </c>
      <c r="O70" s="471">
        <v>243680.85</v>
      </c>
      <c r="P70" s="471">
        <v>155346.12</v>
      </c>
      <c r="Q70" s="471">
        <v>225395.42</v>
      </c>
      <c r="R70" s="471">
        <v>130615.79</v>
      </c>
      <c r="S70" s="471">
        <v>227823.44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195000</v>
      </c>
      <c r="F74" s="55">
        <f>SUM(H74:S74)</f>
        <v>205620</v>
      </c>
      <c r="G74" s="142">
        <f t="shared" si="10"/>
        <v>105.44615384615385</v>
      </c>
      <c r="H74" s="144">
        <f>H75</f>
        <v>23500</v>
      </c>
      <c r="I74" s="144">
        <f t="shared" ref="I74:S74" si="12">I75</f>
        <v>0</v>
      </c>
      <c r="J74" s="1224">
        <f t="shared" si="12"/>
        <v>27160</v>
      </c>
      <c r="K74" s="1224">
        <f t="shared" si="12"/>
        <v>17760</v>
      </c>
      <c r="L74" s="1604">
        <f t="shared" si="12"/>
        <v>26480</v>
      </c>
      <c r="M74" s="1604">
        <f t="shared" si="12"/>
        <v>52420</v>
      </c>
      <c r="N74" s="1604">
        <f t="shared" si="12"/>
        <v>0</v>
      </c>
      <c r="O74" s="1604">
        <f t="shared" si="12"/>
        <v>8000</v>
      </c>
      <c r="P74" s="1604">
        <f t="shared" si="12"/>
        <v>2500</v>
      </c>
      <c r="Q74" s="1604">
        <f t="shared" si="12"/>
        <v>11500</v>
      </c>
      <c r="R74" s="1604">
        <f t="shared" si="12"/>
        <v>15500</v>
      </c>
      <c r="S74" s="1604">
        <f t="shared" si="12"/>
        <v>20800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205620</v>
      </c>
      <c r="G75" s="142"/>
      <c r="H75" s="145">
        <f>H77+H79+H81+H83+H85+H87</f>
        <v>23500</v>
      </c>
      <c r="I75" s="145">
        <f t="shared" ref="I75:S75" si="13">I77+I79+I81+I83+I85+I87</f>
        <v>0</v>
      </c>
      <c r="J75" s="1225">
        <f t="shared" si="13"/>
        <v>27160</v>
      </c>
      <c r="K75" s="1225">
        <f t="shared" si="13"/>
        <v>17760</v>
      </c>
      <c r="L75" s="1542">
        <f t="shared" si="13"/>
        <v>26480</v>
      </c>
      <c r="M75" s="1542">
        <f t="shared" si="13"/>
        <v>52420</v>
      </c>
      <c r="N75" s="1542">
        <f t="shared" si="13"/>
        <v>0</v>
      </c>
      <c r="O75" s="1542">
        <f t="shared" si="13"/>
        <v>8000</v>
      </c>
      <c r="P75" s="1542">
        <f t="shared" si="13"/>
        <v>2500</v>
      </c>
      <c r="Q75" s="1895">
        <f t="shared" si="13"/>
        <v>11500</v>
      </c>
      <c r="R75" s="1895">
        <f t="shared" si="13"/>
        <v>15500</v>
      </c>
      <c r="S75" s="1895">
        <f t="shared" si="13"/>
        <v>20800</v>
      </c>
    </row>
    <row r="76" spans="1:19" ht="21" customHeight="1">
      <c r="A76" s="44"/>
      <c r="B76" s="56"/>
      <c r="C76" s="3" t="s">
        <v>38</v>
      </c>
      <c r="D76" s="57"/>
      <c r="E76" s="147">
        <v>120000</v>
      </c>
      <c r="F76" s="58">
        <f>SUM(H76:S76)</f>
        <v>120000</v>
      </c>
      <c r="G76" s="47"/>
      <c r="H76" s="472">
        <v>5000</v>
      </c>
      <c r="I76" s="472">
        <v>13000</v>
      </c>
      <c r="J76" s="1238">
        <v>13000</v>
      </c>
      <c r="K76" s="1238">
        <v>15000</v>
      </c>
      <c r="L76" s="1552">
        <v>15000</v>
      </c>
      <c r="M76" s="1552">
        <v>15000</v>
      </c>
      <c r="N76" s="1552">
        <v>15000</v>
      </c>
      <c r="O76" s="1552">
        <v>9000</v>
      </c>
      <c r="P76" s="1552">
        <v>5000</v>
      </c>
      <c r="Q76" s="1906">
        <v>5000</v>
      </c>
      <c r="R76" s="1906">
        <v>5000</v>
      </c>
      <c r="S76" s="190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120000</v>
      </c>
      <c r="F77" s="36">
        <f t="shared" ref="F77:F83" si="14">SUM(H77:S77)</f>
        <v>120620</v>
      </c>
      <c r="G77" s="43">
        <f>F77*100/E77</f>
        <v>100.51666666666667</v>
      </c>
      <c r="H77" s="471">
        <v>0</v>
      </c>
      <c r="I77" s="471">
        <v>0</v>
      </c>
      <c r="J77" s="471">
        <v>27160</v>
      </c>
      <c r="K77" s="471">
        <v>17760</v>
      </c>
      <c r="L77" s="471">
        <v>23280</v>
      </c>
      <c r="M77" s="471">
        <v>52420</v>
      </c>
      <c r="N77" s="471">
        <v>0</v>
      </c>
      <c r="O77" s="471">
        <v>0</v>
      </c>
      <c r="P77" s="471">
        <v>0</v>
      </c>
      <c r="Q77" s="471">
        <v>0</v>
      </c>
      <c r="R77" s="471">
        <v>0</v>
      </c>
      <c r="S77" s="471">
        <v>0</v>
      </c>
    </row>
    <row r="78" spans="1:19" ht="21.75" customHeight="1">
      <c r="A78" s="60"/>
      <c r="B78" s="61"/>
      <c r="C78" s="2" t="s">
        <v>118</v>
      </c>
      <c r="D78" s="46"/>
      <c r="E78" s="147">
        <v>6000</v>
      </c>
      <c r="F78" s="58">
        <f>SUM(H78:S78)</f>
        <v>6000</v>
      </c>
      <c r="G78" s="62"/>
      <c r="H78" s="167">
        <v>0</v>
      </c>
      <c r="I78" s="167">
        <v>2000</v>
      </c>
      <c r="J78" s="1229">
        <v>2000</v>
      </c>
      <c r="K78" s="1229">
        <v>1000</v>
      </c>
      <c r="L78" s="1552">
        <v>1000</v>
      </c>
      <c r="M78" s="1552">
        <v>0</v>
      </c>
      <c r="N78" s="1552">
        <v>0</v>
      </c>
      <c r="O78" s="1552">
        <v>0</v>
      </c>
      <c r="P78" s="1552">
        <v>0</v>
      </c>
      <c r="Q78" s="1906">
        <v>0</v>
      </c>
      <c r="R78" s="1906">
        <v>0</v>
      </c>
      <c r="S78" s="1906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6000</v>
      </c>
      <c r="F79" s="36">
        <f t="shared" si="14"/>
        <v>6000</v>
      </c>
      <c r="G79" s="43">
        <f>F79*100/E79</f>
        <v>100</v>
      </c>
      <c r="H79" s="471">
        <v>0</v>
      </c>
      <c r="I79" s="471">
        <v>0</v>
      </c>
      <c r="J79" s="471">
        <v>0</v>
      </c>
      <c r="K79" s="471">
        <v>0</v>
      </c>
      <c r="L79" s="471">
        <v>0</v>
      </c>
      <c r="M79" s="471">
        <v>0</v>
      </c>
      <c r="N79" s="471">
        <v>0</v>
      </c>
      <c r="O79" s="471">
        <v>0</v>
      </c>
      <c r="P79" s="471">
        <v>0</v>
      </c>
      <c r="Q79" s="471">
        <v>6000</v>
      </c>
      <c r="R79" s="471">
        <v>0</v>
      </c>
      <c r="S79" s="471">
        <v>0</v>
      </c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68">
        <v>0</v>
      </c>
      <c r="I80" s="168">
        <v>0</v>
      </c>
      <c r="J80" s="1230">
        <v>0</v>
      </c>
      <c r="K80" s="1230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900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471"/>
      <c r="I81" s="471"/>
      <c r="J81" s="471">
        <v>0</v>
      </c>
      <c r="K81" s="471">
        <v>0</v>
      </c>
      <c r="L81" s="471">
        <v>0</v>
      </c>
      <c r="M81" s="471">
        <v>0</v>
      </c>
      <c r="N81" s="471">
        <v>0</v>
      </c>
      <c r="O81" s="471">
        <v>0</v>
      </c>
      <c r="P81" s="471">
        <v>0</v>
      </c>
      <c r="Q81" s="471">
        <v>0</v>
      </c>
      <c r="R81" s="471">
        <v>0</v>
      </c>
      <c r="S81" s="471">
        <v>0</v>
      </c>
    </row>
    <row r="82" spans="1:19" ht="21.75" customHeight="1">
      <c r="A82" s="60"/>
      <c r="B82" s="61"/>
      <c r="C82" s="2" t="s">
        <v>39</v>
      </c>
      <c r="D82" s="46"/>
      <c r="E82" s="147">
        <v>39000</v>
      </c>
      <c r="F82" s="58">
        <f>SUM(H82:S82)</f>
        <v>39000</v>
      </c>
      <c r="G82" s="47">
        <f>F82*100/E82</f>
        <v>100</v>
      </c>
      <c r="H82" s="459">
        <v>2000</v>
      </c>
      <c r="I82" s="459">
        <v>3000</v>
      </c>
      <c r="J82" s="1231">
        <v>3000</v>
      </c>
      <c r="K82" s="1231">
        <v>3000</v>
      </c>
      <c r="L82" s="1548">
        <v>3000</v>
      </c>
      <c r="M82" s="1548">
        <v>3000</v>
      </c>
      <c r="N82" s="1548">
        <v>3000</v>
      </c>
      <c r="O82" s="1548">
        <v>3000</v>
      </c>
      <c r="P82" s="1548">
        <v>4000</v>
      </c>
      <c r="Q82" s="1901">
        <v>4000</v>
      </c>
      <c r="R82" s="1901">
        <v>4000</v>
      </c>
      <c r="S82" s="1901">
        <v>4000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39000</v>
      </c>
      <c r="F83" s="36">
        <f t="shared" si="14"/>
        <v>39000</v>
      </c>
      <c r="G83" s="43">
        <v>0</v>
      </c>
      <c r="H83" s="471">
        <v>0</v>
      </c>
      <c r="I83" s="471">
        <v>0</v>
      </c>
      <c r="J83" s="471">
        <v>0</v>
      </c>
      <c r="K83" s="471">
        <v>0</v>
      </c>
      <c r="L83" s="471">
        <v>3200</v>
      </c>
      <c r="M83" s="471">
        <v>0</v>
      </c>
      <c r="N83" s="471">
        <v>0</v>
      </c>
      <c r="O83" s="471">
        <v>8000</v>
      </c>
      <c r="P83" s="471">
        <v>0</v>
      </c>
      <c r="Q83" s="471">
        <v>0</v>
      </c>
      <c r="R83" s="471">
        <v>9000</v>
      </c>
      <c r="S83" s="471">
        <v>18800</v>
      </c>
    </row>
    <row r="84" spans="1:19" ht="21.75" customHeight="1">
      <c r="A84" s="60"/>
      <c r="B84" s="61"/>
      <c r="C84" s="2" t="s">
        <v>40</v>
      </c>
      <c r="D84" s="46"/>
      <c r="E84" s="147">
        <v>30000</v>
      </c>
      <c r="F84" s="58">
        <f>SUM(H84:S84)</f>
        <v>30000</v>
      </c>
      <c r="G84" s="47">
        <f>F84*100/E84</f>
        <v>100</v>
      </c>
      <c r="H84" s="472">
        <v>2000</v>
      </c>
      <c r="I84" s="472">
        <v>2000</v>
      </c>
      <c r="J84" s="1238">
        <v>2000</v>
      </c>
      <c r="K84" s="1238">
        <v>2000</v>
      </c>
      <c r="L84" s="1552">
        <v>2000</v>
      </c>
      <c r="M84" s="1552">
        <v>2000</v>
      </c>
      <c r="N84" s="1552">
        <v>2400</v>
      </c>
      <c r="O84" s="1552">
        <v>3000</v>
      </c>
      <c r="P84" s="1552">
        <v>3500</v>
      </c>
      <c r="Q84" s="1906">
        <v>3400</v>
      </c>
      <c r="R84" s="1906">
        <v>3200</v>
      </c>
      <c r="S84" s="1906">
        <v>2500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30000</v>
      </c>
      <c r="F85" s="36">
        <f>SUM(H85:S85)</f>
        <v>40000</v>
      </c>
      <c r="G85" s="43">
        <f>F85*100/E85</f>
        <v>133.33333333333334</v>
      </c>
      <c r="H85" s="471">
        <v>23500</v>
      </c>
      <c r="I85" s="471">
        <v>0</v>
      </c>
      <c r="J85" s="471">
        <v>0</v>
      </c>
      <c r="K85" s="471">
        <v>0</v>
      </c>
      <c r="L85" s="471">
        <v>0</v>
      </c>
      <c r="M85" s="471">
        <v>0</v>
      </c>
      <c r="N85" s="471">
        <v>0</v>
      </c>
      <c r="O85" s="471">
        <v>0</v>
      </c>
      <c r="P85" s="471">
        <v>2500</v>
      </c>
      <c r="Q85" s="471">
        <v>5500</v>
      </c>
      <c r="R85" s="471">
        <v>6500</v>
      </c>
      <c r="S85" s="471">
        <v>2000</v>
      </c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/>
      <c r="H86" s="459">
        <v>0</v>
      </c>
      <c r="I86" s="459">
        <v>0</v>
      </c>
      <c r="J86" s="1231">
        <v>0</v>
      </c>
      <c r="K86" s="1231">
        <v>0</v>
      </c>
      <c r="L86" s="1548">
        <v>0</v>
      </c>
      <c r="M86" s="1548">
        <v>0</v>
      </c>
      <c r="N86" s="1548">
        <v>0</v>
      </c>
      <c r="O86" s="1548">
        <v>0</v>
      </c>
      <c r="P86" s="1548">
        <v>0</v>
      </c>
      <c r="Q86" s="1901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471"/>
      <c r="S87" s="471"/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598</v>
      </c>
      <c r="F88" s="1216">
        <f>F89+F91+F93+F95+F97+F99</f>
        <v>2608</v>
      </c>
      <c r="G88" s="143" t="e">
        <f t="shared" ref="G88:S88" si="15">G89+G91+G93+G95+G97+G99</f>
        <v>#DIV/0!</v>
      </c>
      <c r="H88" s="143">
        <f>H89+H91+H93+H95+H97+H99</f>
        <v>47</v>
      </c>
      <c r="I88" s="143">
        <f t="shared" si="15"/>
        <v>0</v>
      </c>
      <c r="J88" s="143">
        <f t="shared" si="15"/>
        <v>10</v>
      </c>
      <c r="K88" s="143">
        <f t="shared" si="15"/>
        <v>10</v>
      </c>
      <c r="L88" s="1540">
        <f t="shared" si="15"/>
        <v>53</v>
      </c>
      <c r="M88" s="1540">
        <f t="shared" si="15"/>
        <v>0</v>
      </c>
      <c r="N88" s="1540">
        <f t="shared" si="15"/>
        <v>73</v>
      </c>
      <c r="O88" s="1540">
        <f t="shared" si="15"/>
        <v>0</v>
      </c>
      <c r="P88" s="1540">
        <f t="shared" si="15"/>
        <v>5</v>
      </c>
      <c r="Q88" s="1893">
        <f t="shared" si="15"/>
        <v>175</v>
      </c>
      <c r="R88" s="1893">
        <f t="shared" si="15"/>
        <v>2018</v>
      </c>
      <c r="S88" s="1893">
        <f t="shared" si="15"/>
        <v>217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400</v>
      </c>
      <c r="F89" s="36">
        <f>SUM(H89:S89)</f>
        <v>2387</v>
      </c>
      <c r="G89" s="37">
        <f t="shared" ref="G89:G103" si="16">+F89*100/E89</f>
        <v>596.75</v>
      </c>
      <c r="H89" s="471">
        <v>0</v>
      </c>
      <c r="I89" s="471">
        <v>0</v>
      </c>
      <c r="J89" s="471">
        <v>0</v>
      </c>
      <c r="K89" s="471">
        <v>0</v>
      </c>
      <c r="L89" s="471">
        <v>3</v>
      </c>
      <c r="M89" s="471">
        <v>0</v>
      </c>
      <c r="N89" s="471">
        <v>3</v>
      </c>
      <c r="O89" s="471">
        <v>0</v>
      </c>
      <c r="P89" s="471">
        <v>2</v>
      </c>
      <c r="Q89" s="471">
        <v>162</v>
      </c>
      <c r="R89" s="471">
        <v>2004</v>
      </c>
      <c r="S89" s="471">
        <v>213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0</v>
      </c>
      <c r="G90" s="37" t="e">
        <f t="shared" si="16"/>
        <v>#DIV/0!</v>
      </c>
      <c r="H90" s="471"/>
      <c r="I90" s="471"/>
      <c r="J90" s="471"/>
      <c r="K90" s="471"/>
      <c r="L90" s="471"/>
      <c r="M90" s="471"/>
      <c r="N90" s="471"/>
      <c r="O90" s="471"/>
      <c r="P90" s="471"/>
      <c r="Q90" s="471"/>
      <c r="R90" s="471"/>
      <c r="S90" s="471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20</v>
      </c>
      <c r="F91" s="36">
        <f t="shared" si="17"/>
        <v>1</v>
      </c>
      <c r="G91" s="37">
        <f t="shared" si="16"/>
        <v>5</v>
      </c>
      <c r="H91" s="471">
        <v>0</v>
      </c>
      <c r="I91" s="471">
        <v>0</v>
      </c>
      <c r="J91" s="471">
        <v>0</v>
      </c>
      <c r="K91" s="471">
        <v>0</v>
      </c>
      <c r="L91" s="471">
        <v>0</v>
      </c>
      <c r="M91" s="471">
        <v>0</v>
      </c>
      <c r="N91" s="471">
        <v>0</v>
      </c>
      <c r="O91" s="471">
        <v>0</v>
      </c>
      <c r="P91" s="471">
        <v>0</v>
      </c>
      <c r="Q91" s="471">
        <v>0</v>
      </c>
      <c r="R91" s="471">
        <v>1</v>
      </c>
      <c r="S91" s="471">
        <v>0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0</v>
      </c>
      <c r="G92" s="37" t="e">
        <f t="shared" si="16"/>
        <v>#DIV/0!</v>
      </c>
      <c r="H92" s="471"/>
      <c r="I92" s="471"/>
      <c r="J92" s="471"/>
      <c r="K92" s="471"/>
      <c r="L92" s="471"/>
      <c r="M92" s="471"/>
      <c r="N92" s="471"/>
      <c r="O92" s="471"/>
      <c r="P92" s="471"/>
      <c r="Q92" s="471"/>
      <c r="R92" s="471"/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6"/>
        <v>#DIV/0!</v>
      </c>
      <c r="H93" s="471"/>
      <c r="I93" s="471"/>
      <c r="J93" s="471"/>
      <c r="K93" s="471"/>
      <c r="L93" s="471"/>
      <c r="M93" s="471"/>
      <c r="N93" s="471"/>
      <c r="O93" s="471"/>
      <c r="P93" s="471">
        <v>0</v>
      </c>
      <c r="Q93" s="471"/>
      <c r="R93" s="471"/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471"/>
      <c r="I94" s="471"/>
      <c r="J94" s="471"/>
      <c r="K94" s="471"/>
      <c r="L94" s="471"/>
      <c r="M94" s="471"/>
      <c r="N94" s="471"/>
      <c r="O94" s="471"/>
      <c r="P94" s="471"/>
      <c r="Q94" s="471"/>
      <c r="R94" s="471"/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78</v>
      </c>
      <c r="F95" s="36">
        <f t="shared" si="17"/>
        <v>140</v>
      </c>
      <c r="G95" s="37">
        <f t="shared" si="16"/>
        <v>179.48717948717947</v>
      </c>
      <c r="H95" s="471">
        <v>0</v>
      </c>
      <c r="I95" s="471">
        <v>0</v>
      </c>
      <c r="J95" s="471">
        <v>10</v>
      </c>
      <c r="K95" s="471">
        <v>10</v>
      </c>
      <c r="L95" s="471">
        <v>50</v>
      </c>
      <c r="M95" s="471">
        <v>0</v>
      </c>
      <c r="N95" s="471">
        <v>70</v>
      </c>
      <c r="O95" s="471">
        <v>0</v>
      </c>
      <c r="P95" s="471">
        <v>0</v>
      </c>
      <c r="Q95" s="471">
        <v>0</v>
      </c>
      <c r="R95" s="471">
        <v>0</v>
      </c>
      <c r="S95" s="471">
        <v>0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0</v>
      </c>
      <c r="G96" s="37" t="e">
        <f t="shared" si="16"/>
        <v>#DIV/0!</v>
      </c>
      <c r="H96" s="471"/>
      <c r="I96" s="471"/>
      <c r="J96" s="471"/>
      <c r="K96" s="471"/>
      <c r="L96" s="471"/>
      <c r="M96" s="471"/>
      <c r="N96" s="471"/>
      <c r="O96" s="471"/>
      <c r="P96" s="471"/>
      <c r="Q96" s="471"/>
      <c r="R96" s="471"/>
      <c r="S96" s="471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100</v>
      </c>
      <c r="F97" s="36">
        <f t="shared" si="17"/>
        <v>80</v>
      </c>
      <c r="G97" s="37">
        <f t="shared" si="16"/>
        <v>80</v>
      </c>
      <c r="H97" s="471">
        <v>47</v>
      </c>
      <c r="I97" s="471">
        <v>0</v>
      </c>
      <c r="J97" s="471">
        <v>0</v>
      </c>
      <c r="K97" s="471">
        <v>0</v>
      </c>
      <c r="L97" s="471">
        <v>0</v>
      </c>
      <c r="M97" s="471">
        <v>0</v>
      </c>
      <c r="N97" s="471">
        <v>0</v>
      </c>
      <c r="O97" s="471">
        <v>0</v>
      </c>
      <c r="P97" s="471">
        <v>3</v>
      </c>
      <c r="Q97" s="471">
        <v>13</v>
      </c>
      <c r="R97" s="471">
        <v>13</v>
      </c>
      <c r="S97" s="471">
        <v>4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0</v>
      </c>
      <c r="G98" s="37" t="e">
        <f t="shared" si="16"/>
        <v>#DIV/0!</v>
      </c>
      <c r="H98" s="471"/>
      <c r="I98" s="471"/>
      <c r="J98" s="471"/>
      <c r="K98" s="471"/>
      <c r="L98" s="471"/>
      <c r="M98" s="471"/>
      <c r="N98" s="471"/>
      <c r="O98" s="471"/>
      <c r="P98" s="471"/>
      <c r="Q98" s="471"/>
      <c r="R98" s="471"/>
      <c r="S98" s="471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7"/>
        <v>0</v>
      </c>
      <c r="G99" s="37" t="e">
        <f t="shared" si="16"/>
        <v>#DIV/0!</v>
      </c>
      <c r="H99" s="471">
        <v>0</v>
      </c>
      <c r="I99" s="471"/>
      <c r="J99" s="471">
        <v>0</v>
      </c>
      <c r="K99" s="471">
        <v>0</v>
      </c>
      <c r="L99" s="471">
        <v>0</v>
      </c>
      <c r="M99" s="471">
        <v>0</v>
      </c>
      <c r="N99" s="471">
        <v>0</v>
      </c>
      <c r="O99" s="471">
        <v>0</v>
      </c>
      <c r="P99" s="471">
        <v>0</v>
      </c>
      <c r="Q99" s="471">
        <v>0</v>
      </c>
      <c r="R99" s="471">
        <v>0</v>
      </c>
      <c r="S99" s="471">
        <v>0</v>
      </c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0</v>
      </c>
      <c r="G100" s="37" t="e">
        <f t="shared" si="16"/>
        <v>#DIV/0!</v>
      </c>
      <c r="H100" s="471"/>
      <c r="I100" s="471"/>
      <c r="J100" s="471"/>
      <c r="K100" s="471"/>
      <c r="L100" s="471"/>
      <c r="M100" s="471"/>
      <c r="N100" s="471"/>
      <c r="O100" s="471"/>
      <c r="P100" s="471"/>
      <c r="Q100" s="471"/>
      <c r="R100" s="471"/>
      <c r="S100" s="471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6"/>
        <v>100</v>
      </c>
      <c r="H101" s="473">
        <v>0</v>
      </c>
      <c r="I101" s="473">
        <v>0</v>
      </c>
      <c r="J101" s="1239">
        <v>0</v>
      </c>
      <c r="K101" s="1239">
        <v>0</v>
      </c>
      <c r="L101" s="1553">
        <v>0</v>
      </c>
      <c r="M101" s="1553">
        <v>0</v>
      </c>
      <c r="N101" s="1553">
        <v>2</v>
      </c>
      <c r="O101" s="1553">
        <v>0</v>
      </c>
      <c r="P101" s="1553">
        <v>0</v>
      </c>
      <c r="Q101" s="1907">
        <v>0</v>
      </c>
      <c r="R101" s="1907">
        <v>0</v>
      </c>
      <c r="S101" s="1907">
        <v>0</v>
      </c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18">SUM(H102:S102)</f>
        <v>0</v>
      </c>
      <c r="G102" s="78" t="e">
        <f t="shared" si="16"/>
        <v>#DIV/0!</v>
      </c>
      <c r="H102" s="474"/>
      <c r="I102" s="474"/>
      <c r="J102" s="1240"/>
      <c r="K102" s="1240"/>
      <c r="L102" s="1554"/>
      <c r="M102" s="1554"/>
      <c r="N102" s="1554"/>
      <c r="O102" s="1554"/>
      <c r="P102" s="1554"/>
      <c r="Q102" s="1908"/>
      <c r="R102" s="1908"/>
      <c r="S102" s="190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SUM(E104:E108)+20000</f>
        <v>813300</v>
      </c>
      <c r="F103" s="153">
        <f>SUM(H103:S103)</f>
        <v>673183.02</v>
      </c>
      <c r="G103" s="112">
        <f t="shared" si="16"/>
        <v>82.771796385097744</v>
      </c>
      <c r="H103" s="153">
        <f>SUM(H104:H108)</f>
        <v>0</v>
      </c>
      <c r="I103" s="1226">
        <f t="shared" ref="I103:R103" si="19">SUM(I104:I108)</f>
        <v>479900</v>
      </c>
      <c r="J103" s="1226">
        <f t="shared" si="19"/>
        <v>0</v>
      </c>
      <c r="K103" s="1226">
        <f t="shared" si="19"/>
        <v>21490</v>
      </c>
      <c r="L103" s="1021">
        <f t="shared" si="19"/>
        <v>39458.5</v>
      </c>
      <c r="M103" s="1021">
        <f t="shared" si="19"/>
        <v>23725</v>
      </c>
      <c r="N103" s="1021">
        <f t="shared" si="19"/>
        <v>8100</v>
      </c>
      <c r="O103" s="1021">
        <f t="shared" si="19"/>
        <v>15000.01</v>
      </c>
      <c r="P103" s="1021">
        <f t="shared" si="19"/>
        <v>10000</v>
      </c>
      <c r="Q103" s="1021">
        <f t="shared" si="19"/>
        <v>53760</v>
      </c>
      <c r="R103" s="1021">
        <f t="shared" si="19"/>
        <v>0</v>
      </c>
      <c r="S103" s="1021">
        <f>SUM(S104:S108)</f>
        <v>21749.51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>
        <v>0</v>
      </c>
      <c r="F104" s="36">
        <f t="shared" si="18"/>
        <v>0</v>
      </c>
      <c r="G104" s="43" t="e">
        <f t="shared" ref="G104:G110" si="20">+F104*100/E104</f>
        <v>#DIV/0!</v>
      </c>
      <c r="H104" s="471"/>
      <c r="I104" s="471"/>
      <c r="J104" s="1217"/>
      <c r="K104" s="1217"/>
      <c r="L104" s="1217"/>
      <c r="M104" s="1217"/>
      <c r="N104" s="1217"/>
      <c r="O104" s="1217"/>
      <c r="P104" s="1217"/>
      <c r="Q104" s="1217"/>
      <c r="R104" s="1217"/>
      <c r="S104" s="1217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f>173300+20000</f>
        <v>193300</v>
      </c>
      <c r="F105" s="36">
        <f t="shared" si="18"/>
        <v>193283.02000000002</v>
      </c>
      <c r="G105" s="43">
        <f t="shared" si="20"/>
        <v>99.991215726849461</v>
      </c>
      <c r="H105" s="471">
        <v>0</v>
      </c>
      <c r="I105" s="471">
        <v>0</v>
      </c>
      <c r="J105" s="1217">
        <v>0</v>
      </c>
      <c r="K105" s="1217">
        <v>21490</v>
      </c>
      <c r="L105" s="1217">
        <v>39458.5</v>
      </c>
      <c r="M105" s="1217">
        <v>23725</v>
      </c>
      <c r="N105" s="1217">
        <v>8100</v>
      </c>
      <c r="O105" s="1217">
        <v>15000.01</v>
      </c>
      <c r="P105" s="1217">
        <v>10000</v>
      </c>
      <c r="Q105" s="1217">
        <v>53760</v>
      </c>
      <c r="R105" s="1217">
        <v>0</v>
      </c>
      <c r="S105" s="1217">
        <v>21749.51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600000</v>
      </c>
      <c r="F106" s="36">
        <f t="shared" si="18"/>
        <v>479900</v>
      </c>
      <c r="G106" s="43">
        <f t="shared" si="20"/>
        <v>79.983333333333334</v>
      </c>
      <c r="H106" s="471">
        <v>0</v>
      </c>
      <c r="I106" s="471">
        <v>479900</v>
      </c>
      <c r="J106" s="1217">
        <v>0</v>
      </c>
      <c r="K106" s="1217">
        <v>0</v>
      </c>
      <c r="L106" s="1217">
        <v>0</v>
      </c>
      <c r="M106" s="1217">
        <v>0</v>
      </c>
      <c r="N106" s="1217">
        <v>0</v>
      </c>
      <c r="O106" s="1217">
        <v>0</v>
      </c>
      <c r="P106" s="1217">
        <v>0</v>
      </c>
      <c r="Q106" s="1217">
        <v>0</v>
      </c>
      <c r="R106" s="1217">
        <v>0</v>
      </c>
      <c r="S106" s="1217">
        <v>0</v>
      </c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471"/>
      <c r="I107" s="471"/>
      <c r="J107" s="1217"/>
      <c r="K107" s="1217"/>
      <c r="L107" s="1217"/>
      <c r="M107" s="1217"/>
      <c r="N107" s="1217"/>
      <c r="O107" s="1217"/>
      <c r="P107" s="1217"/>
      <c r="Q107" s="1217"/>
      <c r="R107" s="1217"/>
      <c r="S107" s="1217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8"/>
        <v>0</v>
      </c>
      <c r="G108" s="43" t="e">
        <f t="shared" si="20"/>
        <v>#DIV/0!</v>
      </c>
      <c r="H108" s="471"/>
      <c r="I108" s="471"/>
      <c r="J108" s="1217"/>
      <c r="K108" s="1217"/>
      <c r="L108" s="1217"/>
      <c r="M108" s="1217"/>
      <c r="N108" s="1217"/>
      <c r="O108" s="1217"/>
      <c r="P108" s="1217"/>
      <c r="Q108" s="1217"/>
      <c r="R108" s="1217"/>
      <c r="S108" s="1217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1040000</v>
      </c>
      <c r="F109" s="1536">
        <f>SUM(H109:S109)</f>
        <v>2492830</v>
      </c>
      <c r="G109" s="140">
        <f t="shared" si="20"/>
        <v>239.69519230769231</v>
      </c>
      <c r="H109" s="149">
        <f>SUM(H113+H117)</f>
        <v>310500</v>
      </c>
      <c r="I109" s="149">
        <f t="shared" ref="I109:S109" si="21">SUM(I113+I117)</f>
        <v>163000</v>
      </c>
      <c r="J109" s="149">
        <f t="shared" si="21"/>
        <v>115000</v>
      </c>
      <c r="K109" s="149">
        <f t="shared" si="21"/>
        <v>97200</v>
      </c>
      <c r="L109" s="1605">
        <f t="shared" si="21"/>
        <v>258600</v>
      </c>
      <c r="M109" s="1605">
        <f t="shared" si="21"/>
        <v>269600</v>
      </c>
      <c r="N109" s="1605">
        <f t="shared" si="21"/>
        <v>220600</v>
      </c>
      <c r="O109" s="1605">
        <f t="shared" si="21"/>
        <v>166600</v>
      </c>
      <c r="P109" s="1605">
        <f t="shared" si="21"/>
        <v>181400</v>
      </c>
      <c r="Q109" s="1605">
        <f t="shared" si="21"/>
        <v>230900</v>
      </c>
      <c r="R109" s="1605">
        <f t="shared" si="21"/>
        <v>273900</v>
      </c>
      <c r="S109" s="1605">
        <f t="shared" si="21"/>
        <v>205530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40000</v>
      </c>
      <c r="F110" s="58">
        <f>SUM(H110:S110)</f>
        <v>40000</v>
      </c>
      <c r="G110" s="47">
        <f t="shared" si="20"/>
        <v>100</v>
      </c>
      <c r="H110" s="475">
        <v>0</v>
      </c>
      <c r="I110" s="475">
        <v>0</v>
      </c>
      <c r="J110" s="1241">
        <v>0</v>
      </c>
      <c r="K110" s="1241">
        <v>0</v>
      </c>
      <c r="L110" s="1606">
        <v>0</v>
      </c>
      <c r="M110" s="1606">
        <v>0</v>
      </c>
      <c r="N110" s="1606">
        <v>0</v>
      </c>
      <c r="O110" s="1552">
        <v>10000</v>
      </c>
      <c r="P110" s="1552">
        <v>10000</v>
      </c>
      <c r="Q110" s="1906">
        <v>10000</v>
      </c>
      <c r="R110" s="1906">
        <v>10000</v>
      </c>
      <c r="S110" s="1606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473"/>
      <c r="I111" s="473"/>
      <c r="J111" s="1239"/>
      <c r="K111" s="1239"/>
      <c r="L111" s="1553"/>
      <c r="M111" s="1553"/>
      <c r="N111" s="1553"/>
      <c r="O111" s="1553"/>
      <c r="P111" s="1553"/>
      <c r="Q111" s="1907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20</v>
      </c>
      <c r="F112" s="36">
        <f>SUM(H112:S112)</f>
        <v>8</v>
      </c>
      <c r="G112" s="37">
        <f>+F112*100/E112</f>
        <v>40</v>
      </c>
      <c r="H112" s="471">
        <v>8</v>
      </c>
      <c r="I112" s="471">
        <v>0</v>
      </c>
      <c r="J112" s="471">
        <v>0</v>
      </c>
      <c r="K112" s="471">
        <v>0</v>
      </c>
      <c r="L112" s="471">
        <v>0</v>
      </c>
      <c r="M112" s="471">
        <v>0</v>
      </c>
      <c r="N112" s="471">
        <v>0</v>
      </c>
      <c r="O112" s="471">
        <v>0</v>
      </c>
      <c r="P112" s="471">
        <v>0</v>
      </c>
      <c r="Q112" s="471">
        <v>0</v>
      </c>
      <c r="R112" s="471">
        <v>0</v>
      </c>
      <c r="S112" s="471">
        <v>0</v>
      </c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40000</v>
      </c>
      <c r="F113" s="36">
        <f>SUM(H113:S113)</f>
        <v>75900</v>
      </c>
      <c r="G113" s="37">
        <f>+F113*100/E113</f>
        <v>189.75</v>
      </c>
      <c r="H113" s="471">
        <v>13500</v>
      </c>
      <c r="I113" s="471">
        <v>400</v>
      </c>
      <c r="J113" s="471">
        <v>0</v>
      </c>
      <c r="K113" s="471">
        <v>1000</v>
      </c>
      <c r="L113" s="471">
        <v>1000</v>
      </c>
      <c r="M113" s="471">
        <v>1000</v>
      </c>
      <c r="N113" s="471">
        <v>7000</v>
      </c>
      <c r="O113" s="471">
        <v>12000</v>
      </c>
      <c r="P113" s="471">
        <v>15000</v>
      </c>
      <c r="Q113" s="471">
        <v>7000</v>
      </c>
      <c r="R113" s="471">
        <v>8000</v>
      </c>
      <c r="S113" s="471">
        <v>10000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1000000</v>
      </c>
      <c r="F114" s="58">
        <f>SUM(H114:S114)</f>
        <v>1000000</v>
      </c>
      <c r="G114" s="47">
        <f>+F114*100/E114</f>
        <v>100</v>
      </c>
      <c r="H114" s="472">
        <v>60000</v>
      </c>
      <c r="I114" s="472">
        <v>80000</v>
      </c>
      <c r="J114" s="1238">
        <v>100000</v>
      </c>
      <c r="K114" s="1238">
        <v>100000</v>
      </c>
      <c r="L114" s="1552">
        <v>100000</v>
      </c>
      <c r="M114" s="1552">
        <v>100000</v>
      </c>
      <c r="N114" s="1552">
        <v>100000</v>
      </c>
      <c r="O114" s="1552">
        <v>80000</v>
      </c>
      <c r="P114" s="1552">
        <v>80000</v>
      </c>
      <c r="Q114" s="1906">
        <v>80000</v>
      </c>
      <c r="R114" s="1906">
        <v>80000</v>
      </c>
      <c r="S114" s="1906">
        <v>40000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473"/>
      <c r="I115" s="473"/>
      <c r="J115" s="1239"/>
      <c r="K115" s="1239"/>
      <c r="L115" s="1553"/>
      <c r="M115" s="1553"/>
      <c r="N115" s="1553"/>
      <c r="O115" s="1553"/>
      <c r="P115" s="1553"/>
      <c r="Q115" s="1907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45</v>
      </c>
      <c r="F116" s="36">
        <f>SUM(H116:S116)</f>
        <v>30</v>
      </c>
      <c r="G116" s="37">
        <f t="shared" ref="G116:G124" si="22">+F116*100/E116</f>
        <v>66.666666666666671</v>
      </c>
      <c r="H116" s="471">
        <v>8</v>
      </c>
      <c r="I116" s="471">
        <v>12</v>
      </c>
      <c r="J116" s="471">
        <v>10</v>
      </c>
      <c r="K116" s="471">
        <v>0</v>
      </c>
      <c r="L116" s="471">
        <v>0</v>
      </c>
      <c r="M116" s="471">
        <v>0</v>
      </c>
      <c r="N116" s="471">
        <v>0</v>
      </c>
      <c r="O116" s="471">
        <v>0</v>
      </c>
      <c r="P116" s="471">
        <v>0</v>
      </c>
      <c r="Q116" s="471">
        <v>0</v>
      </c>
      <c r="R116" s="471">
        <v>0</v>
      </c>
      <c r="S116" s="471">
        <v>0</v>
      </c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1000000</v>
      </c>
      <c r="F117" s="36">
        <f>SUM(H117:S117)</f>
        <v>2416930</v>
      </c>
      <c r="G117" s="37">
        <f t="shared" si="22"/>
        <v>241.69300000000001</v>
      </c>
      <c r="H117" s="471">
        <v>297000</v>
      </c>
      <c r="I117" s="471">
        <v>162600</v>
      </c>
      <c r="J117" s="471">
        <f>115000</f>
        <v>115000</v>
      </c>
      <c r="K117" s="471">
        <v>96200</v>
      </c>
      <c r="L117" s="471">
        <v>257600</v>
      </c>
      <c r="M117" s="471">
        <v>268600</v>
      </c>
      <c r="N117" s="471">
        <v>213600</v>
      </c>
      <c r="O117" s="471">
        <v>154600</v>
      </c>
      <c r="P117" s="471">
        <v>166400</v>
      </c>
      <c r="Q117" s="471">
        <v>223900</v>
      </c>
      <c r="R117" s="471">
        <v>265900</v>
      </c>
      <c r="S117" s="471">
        <v>195530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473"/>
      <c r="I118" s="473"/>
      <c r="J118" s="1239"/>
      <c r="K118" s="1239"/>
      <c r="L118" s="1553"/>
      <c r="M118" s="1553"/>
      <c r="N118" s="1553"/>
      <c r="O118" s="1553"/>
      <c r="P118" s="1553"/>
      <c r="Q118" s="1907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 t="shared" ref="F119:F124" si="23">SUM(H119:S119)</f>
        <v>1</v>
      </c>
      <c r="G119" s="37">
        <f t="shared" si="22"/>
        <v>100</v>
      </c>
      <c r="H119" s="471">
        <v>1</v>
      </c>
      <c r="I119" s="471">
        <v>0</v>
      </c>
      <c r="J119" s="471">
        <v>0</v>
      </c>
      <c r="K119" s="471">
        <v>0</v>
      </c>
      <c r="L119" s="471">
        <v>0</v>
      </c>
      <c r="M119" s="471">
        <v>0</v>
      </c>
      <c r="N119" s="471">
        <v>0</v>
      </c>
      <c r="O119" s="471">
        <v>0</v>
      </c>
      <c r="P119" s="471">
        <v>0</v>
      </c>
      <c r="Q119" s="471">
        <v>0</v>
      </c>
      <c r="R119" s="471">
        <v>0</v>
      </c>
      <c r="S119" s="471">
        <v>0</v>
      </c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0</v>
      </c>
      <c r="F120" s="36">
        <f t="shared" si="23"/>
        <v>0</v>
      </c>
      <c r="G120" s="37" t="e">
        <f t="shared" si="22"/>
        <v>#DIV/0!</v>
      </c>
      <c r="H120" s="471"/>
      <c r="I120" s="471"/>
      <c r="J120" s="471"/>
      <c r="K120" s="471"/>
      <c r="L120" s="471"/>
      <c r="M120" s="471"/>
      <c r="N120" s="471"/>
      <c r="O120" s="471"/>
      <c r="P120" s="471"/>
      <c r="Q120" s="471"/>
      <c r="R120" s="471"/>
      <c r="S120" s="471"/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0</v>
      </c>
      <c r="F121" s="36">
        <f t="shared" si="23"/>
        <v>0</v>
      </c>
      <c r="G121" s="37" t="e">
        <f t="shared" si="22"/>
        <v>#DIV/0!</v>
      </c>
      <c r="H121" s="471"/>
      <c r="I121" s="471"/>
      <c r="J121" s="471"/>
      <c r="K121" s="471"/>
      <c r="L121" s="471"/>
      <c r="M121" s="471"/>
      <c r="N121" s="471"/>
      <c r="O121" s="471"/>
      <c r="P121" s="471"/>
      <c r="Q121" s="471"/>
      <c r="R121" s="471"/>
      <c r="S121" s="471"/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20</v>
      </c>
      <c r="F122" s="36">
        <f t="shared" si="23"/>
        <v>33</v>
      </c>
      <c r="G122" s="37">
        <f t="shared" si="22"/>
        <v>165</v>
      </c>
      <c r="H122" s="471">
        <v>0</v>
      </c>
      <c r="I122" s="471">
        <v>0</v>
      </c>
      <c r="J122" s="471">
        <v>15</v>
      </c>
      <c r="K122" s="471">
        <v>0</v>
      </c>
      <c r="L122" s="471">
        <v>0</v>
      </c>
      <c r="M122" s="471">
        <v>5</v>
      </c>
      <c r="N122" s="471">
        <v>1</v>
      </c>
      <c r="O122" s="471">
        <v>0</v>
      </c>
      <c r="P122" s="471">
        <v>2</v>
      </c>
      <c r="Q122" s="471">
        <v>3</v>
      </c>
      <c r="R122" s="471">
        <v>3</v>
      </c>
      <c r="S122" s="471">
        <v>4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3"/>
        <v>0</v>
      </c>
      <c r="G123" s="66"/>
      <c r="H123" s="66"/>
      <c r="I123" s="66"/>
      <c r="J123" s="1219"/>
      <c r="K123" s="1219"/>
      <c r="L123" s="1607"/>
      <c r="M123" s="1607"/>
      <c r="N123" s="1607"/>
      <c r="O123" s="1607"/>
      <c r="P123" s="1607"/>
      <c r="Q123" s="1607"/>
      <c r="R123" s="1607"/>
      <c r="S123" s="1607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2"/>
        <v>#DIV/0!</v>
      </c>
      <c r="H124" s="471"/>
      <c r="I124" s="471"/>
      <c r="J124" s="471"/>
      <c r="K124" s="471"/>
      <c r="L124" s="471"/>
      <c r="M124" s="471"/>
      <c r="N124" s="471"/>
      <c r="O124" s="471"/>
      <c r="P124" s="471"/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19800</v>
      </c>
      <c r="F125" s="153">
        <f t="shared" ref="F125:F188" si="24">SUM(H125:S125)</f>
        <v>19773.760000000002</v>
      </c>
      <c r="G125" s="379">
        <f t="shared" ref="G125:G188" si="25">+F125*100/E125</f>
        <v>99.867474747474759</v>
      </c>
      <c r="H125" s="153">
        <f>SUM(H126:H130)</f>
        <v>0</v>
      </c>
      <c r="I125" s="153">
        <f t="shared" ref="I125:S125" si="26">SUM(I126:I130)</f>
        <v>0</v>
      </c>
      <c r="J125" s="1226">
        <f t="shared" si="26"/>
        <v>0</v>
      </c>
      <c r="K125" s="1226">
        <f t="shared" si="26"/>
        <v>0</v>
      </c>
      <c r="L125" s="1021">
        <f t="shared" si="26"/>
        <v>580</v>
      </c>
      <c r="M125" s="1021">
        <f t="shared" si="26"/>
        <v>1605</v>
      </c>
      <c r="N125" s="1021">
        <f t="shared" si="26"/>
        <v>0</v>
      </c>
      <c r="O125" s="1021">
        <f t="shared" si="26"/>
        <v>800</v>
      </c>
      <c r="P125" s="1021">
        <f t="shared" si="26"/>
        <v>480</v>
      </c>
      <c r="Q125" s="1021">
        <f t="shared" si="26"/>
        <v>8050.68</v>
      </c>
      <c r="R125" s="1021">
        <f t="shared" si="26"/>
        <v>504</v>
      </c>
      <c r="S125" s="1021">
        <f t="shared" si="26"/>
        <v>7754.08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4"/>
        <v>0</v>
      </c>
      <c r="G126" s="37" t="e">
        <f t="shared" si="25"/>
        <v>#DIV/0!</v>
      </c>
      <c r="H126" s="471"/>
      <c r="I126" s="471"/>
      <c r="J126" s="471"/>
      <c r="K126" s="471"/>
      <c r="L126" s="471"/>
      <c r="M126" s="471"/>
      <c r="N126" s="471"/>
      <c r="O126" s="471"/>
      <c r="P126" s="471"/>
      <c r="Q126" s="471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19800</v>
      </c>
      <c r="F127" s="36">
        <f t="shared" si="24"/>
        <v>19773.760000000002</v>
      </c>
      <c r="G127" s="37">
        <f t="shared" si="25"/>
        <v>99.867474747474759</v>
      </c>
      <c r="H127" s="471">
        <v>0</v>
      </c>
      <c r="I127" s="471">
        <v>0</v>
      </c>
      <c r="J127" s="471">
        <v>0</v>
      </c>
      <c r="K127" s="471">
        <v>0</v>
      </c>
      <c r="L127" s="471">
        <v>580</v>
      </c>
      <c r="M127" s="471">
        <v>1605</v>
      </c>
      <c r="N127" s="471">
        <v>0</v>
      </c>
      <c r="O127" s="471">
        <v>800</v>
      </c>
      <c r="P127" s="471">
        <v>480</v>
      </c>
      <c r="Q127" s="471">
        <v>8050.68</v>
      </c>
      <c r="R127" s="471">
        <v>504</v>
      </c>
      <c r="S127" s="471">
        <v>7754.08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4"/>
        <v>0</v>
      </c>
      <c r="G128" s="37" t="e">
        <f t="shared" si="25"/>
        <v>#DIV/0!</v>
      </c>
      <c r="H128" s="471"/>
      <c r="I128" s="471"/>
      <c r="J128" s="471"/>
      <c r="K128" s="471"/>
      <c r="L128" s="471"/>
      <c r="M128" s="471"/>
      <c r="N128" s="471"/>
      <c r="O128" s="471"/>
      <c r="P128" s="471"/>
      <c r="Q128" s="471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4"/>
        <v>0</v>
      </c>
      <c r="G129" s="37" t="e">
        <f t="shared" si="25"/>
        <v>#DIV/0!</v>
      </c>
      <c r="H129" s="471"/>
      <c r="I129" s="471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4"/>
        <v>0</v>
      </c>
      <c r="G130" s="37" t="e">
        <f t="shared" si="25"/>
        <v>#DIV/0!</v>
      </c>
      <c r="H130" s="471"/>
      <c r="I130" s="471"/>
      <c r="J130" s="471"/>
      <c r="K130" s="471"/>
      <c r="L130" s="471"/>
      <c r="M130" s="471"/>
      <c r="N130" s="471"/>
      <c r="O130" s="471"/>
      <c r="P130" s="471"/>
      <c r="Q130" s="471"/>
      <c r="R130" s="471"/>
      <c r="S130" s="471"/>
    </row>
    <row r="131" spans="1:19" ht="21.75" customHeight="1">
      <c r="A131" s="2204" t="s">
        <v>158</v>
      </c>
      <c r="B131" s="2205"/>
      <c r="C131" s="2206"/>
      <c r="D131" s="193"/>
      <c r="E131" s="54"/>
      <c r="F131" s="55">
        <f t="shared" si="24"/>
        <v>0</v>
      </c>
      <c r="G131" s="67" t="e">
        <f t="shared" si="25"/>
        <v>#DIV/0!</v>
      </c>
      <c r="H131" s="473"/>
      <c r="I131" s="473"/>
      <c r="J131" s="1239"/>
      <c r="K131" s="1239"/>
      <c r="L131" s="1553"/>
      <c r="M131" s="1553"/>
      <c r="N131" s="1553"/>
      <c r="O131" s="1553"/>
      <c r="P131" s="1553"/>
      <c r="Q131" s="1907"/>
      <c r="R131" s="1907"/>
      <c r="S131" s="1907"/>
    </row>
    <row r="132" spans="1:19" ht="21.75" customHeight="1">
      <c r="A132" s="232"/>
      <c r="B132" s="212" t="s">
        <v>159</v>
      </c>
      <c r="C132" s="189"/>
      <c r="D132" s="244" t="s">
        <v>33</v>
      </c>
      <c r="E132" s="557">
        <f>SUM(E133:E134)</f>
        <v>1</v>
      </c>
      <c r="F132" s="55">
        <f t="shared" si="24"/>
        <v>1</v>
      </c>
      <c r="G132" s="67">
        <f t="shared" si="25"/>
        <v>100</v>
      </c>
      <c r="H132" s="144">
        <f>SUM(H133:H134)</f>
        <v>0</v>
      </c>
      <c r="I132" s="144">
        <f t="shared" ref="I132:S132" si="27">SUM(I133:I134)</f>
        <v>0</v>
      </c>
      <c r="J132" s="1224">
        <f t="shared" si="27"/>
        <v>0</v>
      </c>
      <c r="K132" s="1224">
        <f t="shared" si="27"/>
        <v>0</v>
      </c>
      <c r="L132" s="1603">
        <f t="shared" si="27"/>
        <v>0</v>
      </c>
      <c r="M132" s="1603">
        <f t="shared" si="27"/>
        <v>0</v>
      </c>
      <c r="N132" s="1603">
        <f t="shared" si="27"/>
        <v>0</v>
      </c>
      <c r="O132" s="1603">
        <f t="shared" si="27"/>
        <v>0</v>
      </c>
      <c r="P132" s="1603">
        <f t="shared" si="27"/>
        <v>0</v>
      </c>
      <c r="Q132" s="1603">
        <f t="shared" si="27"/>
        <v>1</v>
      </c>
      <c r="R132" s="1603">
        <f t="shared" si="27"/>
        <v>0</v>
      </c>
      <c r="S132" s="1603">
        <f t="shared" si="27"/>
        <v>0</v>
      </c>
    </row>
    <row r="133" spans="1:19" ht="21.75" customHeight="1">
      <c r="A133" s="237"/>
      <c r="B133" s="230"/>
      <c r="C133" s="442" t="s">
        <v>288</v>
      </c>
      <c r="D133" s="238" t="s">
        <v>33</v>
      </c>
      <c r="E133" s="36">
        <v>1</v>
      </c>
      <c r="F133" s="36">
        <f t="shared" si="24"/>
        <v>1</v>
      </c>
      <c r="G133" s="37">
        <f t="shared" si="25"/>
        <v>100</v>
      </c>
      <c r="H133" s="471">
        <v>0</v>
      </c>
      <c r="I133" s="471">
        <v>0</v>
      </c>
      <c r="J133" s="471">
        <v>0</v>
      </c>
      <c r="K133" s="471">
        <v>0</v>
      </c>
      <c r="L133" s="471">
        <v>0</v>
      </c>
      <c r="M133" s="471">
        <v>0</v>
      </c>
      <c r="N133" s="471">
        <v>0</v>
      </c>
      <c r="O133" s="471">
        <v>0</v>
      </c>
      <c r="P133" s="471">
        <v>0</v>
      </c>
      <c r="Q133" s="471">
        <v>1</v>
      </c>
      <c r="R133" s="471">
        <v>0</v>
      </c>
      <c r="S133" s="471">
        <v>0</v>
      </c>
    </row>
    <row r="134" spans="1:19" ht="21.75" customHeight="1">
      <c r="A134" s="237"/>
      <c r="B134" s="230"/>
      <c r="C134" s="442" t="s">
        <v>289</v>
      </c>
      <c r="D134" s="238" t="s">
        <v>33</v>
      </c>
      <c r="E134" s="36">
        <v>0</v>
      </c>
      <c r="F134" s="36">
        <f t="shared" si="24"/>
        <v>0</v>
      </c>
      <c r="G134" s="37" t="e">
        <f t="shared" si="25"/>
        <v>#DIV/0!</v>
      </c>
      <c r="H134" s="471"/>
      <c r="I134" s="471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</row>
    <row r="135" spans="1:19" ht="21.75" customHeight="1">
      <c r="A135" s="237"/>
      <c r="B135" s="230"/>
      <c r="C135" s="233" t="s">
        <v>115</v>
      </c>
      <c r="D135" s="234" t="s">
        <v>114</v>
      </c>
      <c r="E135" s="77">
        <v>0</v>
      </c>
      <c r="F135" s="36">
        <f t="shared" si="24"/>
        <v>0</v>
      </c>
      <c r="G135" s="37" t="e">
        <f t="shared" si="25"/>
        <v>#DIV/0!</v>
      </c>
      <c r="H135" s="471"/>
      <c r="I135" s="471"/>
      <c r="J135" s="471"/>
      <c r="K135" s="471"/>
      <c r="L135" s="471"/>
      <c r="M135" s="471"/>
      <c r="N135" s="471"/>
      <c r="O135" s="471"/>
      <c r="P135" s="471"/>
      <c r="Q135" s="471"/>
      <c r="R135" s="471"/>
      <c r="S135" s="471"/>
    </row>
    <row r="136" spans="1:19" ht="21.75" customHeight="1">
      <c r="A136" s="240"/>
      <c r="B136" s="241" t="s">
        <v>58</v>
      </c>
      <c r="C136" s="242"/>
      <c r="D136" s="236" t="s">
        <v>24</v>
      </c>
      <c r="E136" s="111">
        <f>SUM(E137:E141)</f>
        <v>48700</v>
      </c>
      <c r="F136" s="153">
        <f t="shared" si="24"/>
        <v>48683.8</v>
      </c>
      <c r="G136" s="379">
        <f t="shared" si="25"/>
        <v>99.966735112936348</v>
      </c>
      <c r="H136" s="153">
        <f>SUM(H137:H141)</f>
        <v>0</v>
      </c>
      <c r="I136" s="153">
        <f t="shared" ref="I136:S136" si="28">SUM(I137:I141)</f>
        <v>0</v>
      </c>
      <c r="J136" s="1226">
        <f t="shared" si="28"/>
        <v>0</v>
      </c>
      <c r="K136" s="1226">
        <f t="shared" si="28"/>
        <v>0</v>
      </c>
      <c r="L136" s="1021">
        <f t="shared" si="28"/>
        <v>0</v>
      </c>
      <c r="M136" s="1021">
        <f t="shared" si="28"/>
        <v>0</v>
      </c>
      <c r="N136" s="1021">
        <f t="shared" si="28"/>
        <v>0</v>
      </c>
      <c r="O136" s="1021">
        <f t="shared" si="28"/>
        <v>0</v>
      </c>
      <c r="P136" s="1021">
        <f t="shared" si="28"/>
        <v>240</v>
      </c>
      <c r="Q136" s="1021">
        <f t="shared" si="28"/>
        <v>22121.4</v>
      </c>
      <c r="R136" s="1021">
        <f t="shared" si="28"/>
        <v>9362</v>
      </c>
      <c r="S136" s="1021">
        <f t="shared" si="28"/>
        <v>16960.400000000001</v>
      </c>
    </row>
    <row r="137" spans="1:19" ht="21.75" customHeight="1">
      <c r="A137" s="194"/>
      <c r="B137" s="195"/>
      <c r="C137" s="221" t="s">
        <v>25</v>
      </c>
      <c r="D137" s="196" t="s">
        <v>24</v>
      </c>
      <c r="E137" s="83">
        <v>0</v>
      </c>
      <c r="F137" s="36">
        <f t="shared" si="24"/>
        <v>0</v>
      </c>
      <c r="G137" s="37" t="e">
        <f t="shared" si="25"/>
        <v>#DIV/0!</v>
      </c>
      <c r="H137" s="471"/>
      <c r="I137" s="471"/>
      <c r="J137" s="471"/>
      <c r="K137" s="471"/>
      <c r="L137" s="471"/>
      <c r="M137" s="471"/>
      <c r="N137" s="471"/>
      <c r="O137" s="471"/>
      <c r="P137" s="471"/>
      <c r="Q137" s="471"/>
      <c r="R137" s="471"/>
      <c r="S137" s="471"/>
    </row>
    <row r="138" spans="1:19" ht="21.75" customHeight="1">
      <c r="A138" s="194"/>
      <c r="B138" s="195"/>
      <c r="C138" s="221" t="s">
        <v>26</v>
      </c>
      <c r="D138" s="196" t="s">
        <v>24</v>
      </c>
      <c r="E138" s="36">
        <v>48700</v>
      </c>
      <c r="F138" s="36">
        <f t="shared" si="24"/>
        <v>48683.8</v>
      </c>
      <c r="G138" s="37">
        <f t="shared" si="25"/>
        <v>99.966735112936348</v>
      </c>
      <c r="H138" s="471">
        <v>0</v>
      </c>
      <c r="I138" s="471">
        <v>0</v>
      </c>
      <c r="J138" s="471">
        <v>0</v>
      </c>
      <c r="K138" s="471">
        <v>0</v>
      </c>
      <c r="L138" s="471">
        <v>0</v>
      </c>
      <c r="M138" s="471">
        <v>0</v>
      </c>
      <c r="N138" s="471">
        <v>0</v>
      </c>
      <c r="O138" s="471">
        <v>0</v>
      </c>
      <c r="P138" s="471">
        <v>240</v>
      </c>
      <c r="Q138" s="471">
        <v>22121.4</v>
      </c>
      <c r="R138" s="471">
        <v>9362</v>
      </c>
      <c r="S138" s="471">
        <v>16960.400000000001</v>
      </c>
    </row>
    <row r="139" spans="1:19" ht="21.75" customHeight="1">
      <c r="A139" s="194"/>
      <c r="B139" s="195"/>
      <c r="C139" s="221" t="s">
        <v>27</v>
      </c>
      <c r="D139" s="196" t="s">
        <v>24</v>
      </c>
      <c r="E139" s="42">
        <v>0</v>
      </c>
      <c r="F139" s="36">
        <f t="shared" si="24"/>
        <v>0</v>
      </c>
      <c r="G139" s="37" t="e">
        <f t="shared" si="25"/>
        <v>#DIV/0!</v>
      </c>
      <c r="H139" s="471"/>
      <c r="I139" s="471"/>
      <c r="J139" s="471"/>
      <c r="K139" s="471"/>
      <c r="L139" s="471"/>
      <c r="M139" s="471"/>
      <c r="N139" s="471"/>
      <c r="O139" s="471"/>
      <c r="P139" s="471"/>
      <c r="Q139" s="471"/>
      <c r="R139" s="471"/>
      <c r="S139" s="471"/>
    </row>
    <row r="140" spans="1:19" ht="21.75" customHeight="1">
      <c r="A140" s="194"/>
      <c r="B140" s="195"/>
      <c r="C140" s="221" t="s">
        <v>28</v>
      </c>
      <c r="D140" s="196" t="s">
        <v>24</v>
      </c>
      <c r="E140" s="83">
        <v>0</v>
      </c>
      <c r="F140" s="36">
        <f t="shared" si="24"/>
        <v>0</v>
      </c>
      <c r="G140" s="37" t="e">
        <f t="shared" si="25"/>
        <v>#DIV/0!</v>
      </c>
      <c r="H140" s="471"/>
      <c r="I140" s="471"/>
      <c r="J140" s="471"/>
      <c r="K140" s="471"/>
      <c r="L140" s="471"/>
      <c r="M140" s="471"/>
      <c r="N140" s="471"/>
      <c r="O140" s="471"/>
      <c r="P140" s="471"/>
      <c r="Q140" s="471"/>
      <c r="R140" s="471"/>
      <c r="S140" s="471"/>
    </row>
    <row r="141" spans="1:19" ht="21.75" customHeight="1">
      <c r="A141" s="194"/>
      <c r="B141" s="195"/>
      <c r="C141" s="222" t="s">
        <v>29</v>
      </c>
      <c r="D141" s="196" t="s">
        <v>24</v>
      </c>
      <c r="E141" s="83">
        <v>0</v>
      </c>
      <c r="F141" s="36">
        <f t="shared" si="24"/>
        <v>0</v>
      </c>
      <c r="G141" s="37" t="e">
        <f t="shared" si="25"/>
        <v>#DIV/0!</v>
      </c>
      <c r="H141" s="471"/>
      <c r="I141" s="471"/>
      <c r="J141" s="471"/>
      <c r="K141" s="471"/>
      <c r="L141" s="471"/>
      <c r="M141" s="471"/>
      <c r="N141" s="471"/>
      <c r="O141" s="471"/>
      <c r="P141" s="471"/>
      <c r="Q141" s="471"/>
      <c r="R141" s="471"/>
      <c r="S141" s="471"/>
    </row>
    <row r="142" spans="1:19" ht="21.75" customHeight="1">
      <c r="A142" s="2204" t="s">
        <v>160</v>
      </c>
      <c r="B142" s="2205"/>
      <c r="C142" s="2206"/>
      <c r="D142" s="245" t="str">
        <f>D145</f>
        <v>ตัวอย่าง</v>
      </c>
      <c r="E142" s="144">
        <f>E145</f>
        <v>1000</v>
      </c>
      <c r="F142" s="55">
        <f t="shared" si="24"/>
        <v>1378</v>
      </c>
      <c r="G142" s="67">
        <f t="shared" si="25"/>
        <v>137.80000000000001</v>
      </c>
      <c r="H142" s="139">
        <f t="shared" ref="H142:S142" si="29">H145</f>
        <v>36</v>
      </c>
      <c r="I142" s="139">
        <f t="shared" si="29"/>
        <v>106</v>
      </c>
      <c r="J142" s="1223">
        <f t="shared" si="29"/>
        <v>88</v>
      </c>
      <c r="K142" s="1223">
        <f t="shared" si="29"/>
        <v>59</v>
      </c>
      <c r="L142" s="1539">
        <f t="shared" si="29"/>
        <v>163</v>
      </c>
      <c r="M142" s="1539">
        <f t="shared" si="29"/>
        <v>66</v>
      </c>
      <c r="N142" s="1539">
        <f t="shared" si="29"/>
        <v>121</v>
      </c>
      <c r="O142" s="1539">
        <f t="shared" si="29"/>
        <v>133</v>
      </c>
      <c r="P142" s="1539">
        <f t="shared" si="29"/>
        <v>193</v>
      </c>
      <c r="Q142" s="1892">
        <f t="shared" si="29"/>
        <v>115</v>
      </c>
      <c r="R142" s="1892">
        <f t="shared" si="29"/>
        <v>162</v>
      </c>
      <c r="S142" s="1892">
        <f t="shared" si="29"/>
        <v>136</v>
      </c>
    </row>
    <row r="143" spans="1:19" ht="21.75" customHeight="1">
      <c r="A143" s="246"/>
      <c r="B143" s="212" t="s">
        <v>161</v>
      </c>
      <c r="C143" s="247"/>
      <c r="D143" s="227"/>
      <c r="E143" s="143"/>
      <c r="F143" s="55">
        <f t="shared" si="24"/>
        <v>0</v>
      </c>
      <c r="G143" s="67" t="e">
        <f t="shared" si="25"/>
        <v>#DIV/0!</v>
      </c>
      <c r="H143" s="139"/>
      <c r="I143" s="139"/>
      <c r="J143" s="1223"/>
      <c r="K143" s="1223"/>
      <c r="L143" s="1539"/>
      <c r="M143" s="1539"/>
      <c r="N143" s="1539"/>
      <c r="O143" s="1539"/>
      <c r="P143" s="1539"/>
      <c r="Q143" s="1892"/>
      <c r="R143" s="1892"/>
      <c r="S143" s="1892"/>
    </row>
    <row r="144" spans="1:19" ht="21.75" customHeight="1">
      <c r="A144" s="248"/>
      <c r="B144" s="249"/>
      <c r="C144" s="231" t="s">
        <v>109</v>
      </c>
      <c r="D144" s="250" t="s">
        <v>9</v>
      </c>
      <c r="E144" s="36">
        <v>150</v>
      </c>
      <c r="F144" s="36">
        <f t="shared" si="24"/>
        <v>209</v>
      </c>
      <c r="G144" s="37">
        <f t="shared" si="25"/>
        <v>139.33333333333334</v>
      </c>
      <c r="H144" s="471">
        <v>16</v>
      </c>
      <c r="I144" s="471">
        <v>36</v>
      </c>
      <c r="J144" s="471">
        <v>16</v>
      </c>
      <c r="K144" s="471">
        <v>11</v>
      </c>
      <c r="L144" s="471">
        <v>17</v>
      </c>
      <c r="M144" s="471">
        <v>18</v>
      </c>
      <c r="N144" s="471">
        <v>24</v>
      </c>
      <c r="O144" s="471">
        <v>12</v>
      </c>
      <c r="P144" s="471">
        <v>22</v>
      </c>
      <c r="Q144" s="471">
        <v>9</v>
      </c>
      <c r="R144" s="471">
        <v>6</v>
      </c>
      <c r="S144" s="471">
        <v>22</v>
      </c>
    </row>
    <row r="145" spans="1:19" ht="21.75" customHeight="1">
      <c r="A145" s="223"/>
      <c r="B145" s="224"/>
      <c r="C145" s="317" t="s">
        <v>110</v>
      </c>
      <c r="D145" s="250" t="s">
        <v>32</v>
      </c>
      <c r="E145" s="36">
        <v>1000</v>
      </c>
      <c r="F145" s="36">
        <f t="shared" si="24"/>
        <v>1378</v>
      </c>
      <c r="G145" s="37">
        <f t="shared" si="25"/>
        <v>137.80000000000001</v>
      </c>
      <c r="H145" s="471">
        <v>36</v>
      </c>
      <c r="I145" s="471">
        <v>106</v>
      </c>
      <c r="J145" s="471">
        <v>88</v>
      </c>
      <c r="K145" s="471">
        <v>59</v>
      </c>
      <c r="L145" s="471">
        <v>163</v>
      </c>
      <c r="M145" s="471">
        <v>66</v>
      </c>
      <c r="N145" s="471">
        <v>121</v>
      </c>
      <c r="O145" s="471">
        <v>133</v>
      </c>
      <c r="P145" s="471">
        <v>193</v>
      </c>
      <c r="Q145" s="471">
        <v>115</v>
      </c>
      <c r="R145" s="471">
        <v>162</v>
      </c>
      <c r="S145" s="471">
        <v>136</v>
      </c>
    </row>
    <row r="146" spans="1:19" ht="21.75" customHeight="1">
      <c r="A146" s="223"/>
      <c r="B146" s="251"/>
      <c r="C146" s="233" t="s">
        <v>115</v>
      </c>
      <c r="D146" s="234" t="s">
        <v>114</v>
      </c>
      <c r="E146" s="77">
        <v>0</v>
      </c>
      <c r="F146" s="36">
        <f t="shared" si="24"/>
        <v>0</v>
      </c>
      <c r="G146" s="37" t="e">
        <f t="shared" si="25"/>
        <v>#DIV/0!</v>
      </c>
      <c r="H146" s="471"/>
      <c r="I146" s="471"/>
      <c r="J146" s="471"/>
      <c r="K146" s="471"/>
      <c r="L146" s="471"/>
      <c r="M146" s="471"/>
      <c r="N146" s="471"/>
      <c r="O146" s="471"/>
      <c r="P146" s="471"/>
      <c r="Q146" s="471"/>
      <c r="R146" s="471"/>
      <c r="S146" s="471"/>
    </row>
    <row r="147" spans="1:19" ht="21.75" customHeight="1">
      <c r="A147" s="240"/>
      <c r="B147" s="241" t="s">
        <v>58</v>
      </c>
      <c r="C147" s="242"/>
      <c r="D147" s="236" t="s">
        <v>24</v>
      </c>
      <c r="E147" s="111">
        <f>SUM(E148:E152)</f>
        <v>150000</v>
      </c>
      <c r="F147" s="153">
        <f t="shared" si="24"/>
        <v>50002.399999999994</v>
      </c>
      <c r="G147" s="379">
        <f t="shared" si="25"/>
        <v>33.334933333333325</v>
      </c>
      <c r="H147" s="153">
        <f>SUM(H148:H152)</f>
        <v>0</v>
      </c>
      <c r="I147" s="153">
        <f t="shared" ref="I147:S147" si="30">SUM(I148:I152)</f>
        <v>0</v>
      </c>
      <c r="J147" s="1226">
        <f t="shared" si="30"/>
        <v>11900</v>
      </c>
      <c r="K147" s="1226">
        <f t="shared" si="30"/>
        <v>2000</v>
      </c>
      <c r="L147" s="1021">
        <f t="shared" si="30"/>
        <v>1650</v>
      </c>
      <c r="M147" s="1021">
        <f t="shared" si="30"/>
        <v>16552</v>
      </c>
      <c r="N147" s="1021">
        <f t="shared" si="30"/>
        <v>3274.2</v>
      </c>
      <c r="O147" s="1021">
        <f t="shared" si="30"/>
        <v>7872</v>
      </c>
      <c r="P147" s="1021">
        <f t="shared" si="30"/>
        <v>1594</v>
      </c>
      <c r="Q147" s="1021">
        <f t="shared" si="30"/>
        <v>0</v>
      </c>
      <c r="R147" s="1021">
        <f t="shared" si="30"/>
        <v>0</v>
      </c>
      <c r="S147" s="1021">
        <f t="shared" si="30"/>
        <v>5160.2</v>
      </c>
    </row>
    <row r="148" spans="1:19" ht="21.75" customHeight="1">
      <c r="A148" s="194"/>
      <c r="B148" s="195"/>
      <c r="C148" s="221" t="s">
        <v>25</v>
      </c>
      <c r="D148" s="196" t="s">
        <v>24</v>
      </c>
      <c r="E148" s="83">
        <v>0</v>
      </c>
      <c r="F148" s="36">
        <f t="shared" si="24"/>
        <v>0</v>
      </c>
      <c r="G148" s="37" t="e">
        <f t="shared" si="25"/>
        <v>#DIV/0!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</row>
    <row r="149" spans="1:19" ht="21.75" customHeight="1">
      <c r="A149" s="194"/>
      <c r="B149" s="195"/>
      <c r="C149" s="221" t="s">
        <v>26</v>
      </c>
      <c r="D149" s="196" t="s">
        <v>24</v>
      </c>
      <c r="E149" s="42">
        <v>150000</v>
      </c>
      <c r="F149" s="36">
        <f t="shared" si="24"/>
        <v>50002.399999999994</v>
      </c>
      <c r="G149" s="37">
        <f t="shared" si="25"/>
        <v>33.334933333333325</v>
      </c>
      <c r="H149" s="471">
        <v>0</v>
      </c>
      <c r="I149" s="471">
        <v>0</v>
      </c>
      <c r="J149" s="471">
        <v>11900</v>
      </c>
      <c r="K149" s="471">
        <v>2000</v>
      </c>
      <c r="L149" s="471">
        <v>1650</v>
      </c>
      <c r="M149" s="471">
        <v>16552</v>
      </c>
      <c r="N149" s="471">
        <v>3274.2</v>
      </c>
      <c r="O149" s="471">
        <v>7872</v>
      </c>
      <c r="P149" s="471">
        <v>1594</v>
      </c>
      <c r="Q149" s="471">
        <v>0</v>
      </c>
      <c r="R149" s="471">
        <v>0</v>
      </c>
      <c r="S149" s="471">
        <v>5160.2</v>
      </c>
    </row>
    <row r="150" spans="1:19" ht="21.75" customHeight="1">
      <c r="A150" s="194"/>
      <c r="B150" s="195"/>
      <c r="C150" s="221" t="s">
        <v>27</v>
      </c>
      <c r="D150" s="196" t="s">
        <v>24</v>
      </c>
      <c r="E150" s="83">
        <v>0</v>
      </c>
      <c r="F150" s="36">
        <f t="shared" si="24"/>
        <v>0</v>
      </c>
      <c r="G150" s="37" t="e">
        <f t="shared" si="25"/>
        <v>#DIV/0!</v>
      </c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</row>
    <row r="151" spans="1:19" ht="21.75" customHeight="1">
      <c r="A151" s="194"/>
      <c r="B151" s="195"/>
      <c r="C151" s="221" t="s">
        <v>28</v>
      </c>
      <c r="D151" s="196" t="s">
        <v>24</v>
      </c>
      <c r="E151" s="83">
        <v>0</v>
      </c>
      <c r="F151" s="36">
        <f t="shared" si="24"/>
        <v>0</v>
      </c>
      <c r="G151" s="37" t="e">
        <f t="shared" si="25"/>
        <v>#DIV/0!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</row>
    <row r="152" spans="1:19" ht="21.75" customHeight="1">
      <c r="A152" s="194"/>
      <c r="B152" s="195"/>
      <c r="C152" s="222" t="s">
        <v>29</v>
      </c>
      <c r="D152" s="196" t="s">
        <v>24</v>
      </c>
      <c r="E152" s="83">
        <v>0</v>
      </c>
      <c r="F152" s="36">
        <f t="shared" si="24"/>
        <v>0</v>
      </c>
      <c r="G152" s="37" t="e">
        <f t="shared" si="25"/>
        <v>#DIV/0!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</row>
    <row r="153" spans="1:19" ht="21.75" customHeight="1">
      <c r="A153" s="2216" t="s">
        <v>162</v>
      </c>
      <c r="B153" s="2217"/>
      <c r="C153" s="2218"/>
      <c r="D153" s="227"/>
      <c r="E153" s="149">
        <f>E154</f>
        <v>0</v>
      </c>
      <c r="F153" s="55">
        <f t="shared" si="24"/>
        <v>0</v>
      </c>
      <c r="G153" s="67" t="e">
        <f t="shared" si="25"/>
        <v>#DIV/0!</v>
      </c>
      <c r="H153" s="139">
        <f>H154</f>
        <v>0</v>
      </c>
      <c r="I153" s="139">
        <f t="shared" ref="I153:S153" si="31">I154</f>
        <v>0</v>
      </c>
      <c r="J153" s="1223">
        <f t="shared" si="31"/>
        <v>0</v>
      </c>
      <c r="K153" s="1223">
        <f t="shared" si="31"/>
        <v>0</v>
      </c>
      <c r="L153" s="1539">
        <f t="shared" si="31"/>
        <v>0</v>
      </c>
      <c r="M153" s="1539">
        <f t="shared" si="31"/>
        <v>0</v>
      </c>
      <c r="N153" s="1539">
        <f t="shared" si="31"/>
        <v>0</v>
      </c>
      <c r="O153" s="1539">
        <f t="shared" si="31"/>
        <v>0</v>
      </c>
      <c r="P153" s="1539">
        <f t="shared" si="31"/>
        <v>0</v>
      </c>
      <c r="Q153" s="1892">
        <f t="shared" si="31"/>
        <v>0</v>
      </c>
      <c r="R153" s="1892">
        <f t="shared" si="31"/>
        <v>0</v>
      </c>
      <c r="S153" s="1892">
        <f t="shared" si="31"/>
        <v>0</v>
      </c>
    </row>
    <row r="154" spans="1:19" s="308" customFormat="1" ht="21.75" customHeight="1">
      <c r="A154" s="194"/>
      <c r="B154" s="2219" t="s">
        <v>221</v>
      </c>
      <c r="C154" s="2220"/>
      <c r="D154" s="410" t="s">
        <v>47</v>
      </c>
      <c r="E154" s="305">
        <v>0</v>
      </c>
      <c r="F154" s="36">
        <f t="shared" si="24"/>
        <v>0</v>
      </c>
      <c r="G154" s="37" t="e">
        <f t="shared" si="25"/>
        <v>#DIV/0!</v>
      </c>
      <c r="H154" s="476"/>
      <c r="I154" s="476"/>
      <c r="J154" s="476"/>
      <c r="K154" s="476"/>
      <c r="L154" s="471"/>
      <c r="M154" s="471"/>
      <c r="N154" s="471"/>
      <c r="O154" s="471"/>
      <c r="P154" s="471"/>
      <c r="Q154" s="471"/>
      <c r="R154" s="471"/>
      <c r="S154" s="471"/>
    </row>
    <row r="155" spans="1:19" s="308" customFormat="1" ht="21.75" customHeight="1">
      <c r="A155" s="194"/>
      <c r="B155" s="411" t="s">
        <v>163</v>
      </c>
      <c r="C155" s="412"/>
      <c r="D155" s="410" t="s">
        <v>31</v>
      </c>
      <c r="E155" s="305">
        <v>0</v>
      </c>
      <c r="F155" s="36">
        <f t="shared" si="24"/>
        <v>0</v>
      </c>
      <c r="G155" s="37" t="e">
        <f t="shared" si="25"/>
        <v>#DIV/0!</v>
      </c>
      <c r="H155" s="476"/>
      <c r="I155" s="476"/>
      <c r="J155" s="476"/>
      <c r="K155" s="476"/>
      <c r="L155" s="471"/>
      <c r="M155" s="471"/>
      <c r="N155" s="471"/>
      <c r="O155" s="471"/>
      <c r="P155" s="471"/>
      <c r="Q155" s="471"/>
      <c r="R155" s="471"/>
      <c r="S155" s="471"/>
    </row>
    <row r="156" spans="1:19" s="308" customFormat="1" ht="21.75" customHeight="1">
      <c r="A156" s="194"/>
      <c r="B156" s="411" t="s">
        <v>164</v>
      </c>
      <c r="C156" s="412"/>
      <c r="D156" s="410" t="s">
        <v>9</v>
      </c>
      <c r="E156" s="309">
        <v>0</v>
      </c>
      <c r="F156" s="36">
        <f t="shared" si="24"/>
        <v>0</v>
      </c>
      <c r="G156" s="37" t="e">
        <f t="shared" si="25"/>
        <v>#DIV/0!</v>
      </c>
      <c r="H156" s="476"/>
      <c r="I156" s="476"/>
      <c r="J156" s="476"/>
      <c r="K156" s="476"/>
      <c r="L156" s="471"/>
      <c r="M156" s="471"/>
      <c r="N156" s="471"/>
      <c r="O156" s="471"/>
      <c r="P156" s="471"/>
      <c r="Q156" s="471"/>
      <c r="R156" s="471"/>
      <c r="S156" s="471"/>
    </row>
    <row r="157" spans="1:19" s="308" customFormat="1" ht="21.75" customHeight="1">
      <c r="A157" s="194"/>
      <c r="B157" s="411" t="s">
        <v>165</v>
      </c>
      <c r="C157" s="412"/>
      <c r="D157" s="410" t="s">
        <v>9</v>
      </c>
      <c r="E157" s="309">
        <v>0</v>
      </c>
      <c r="F157" s="36">
        <f t="shared" si="24"/>
        <v>0</v>
      </c>
      <c r="G157" s="37" t="e">
        <f t="shared" si="25"/>
        <v>#DIV/0!</v>
      </c>
      <c r="H157" s="476"/>
      <c r="I157" s="476"/>
      <c r="J157" s="476"/>
      <c r="K157" s="476"/>
      <c r="L157" s="471"/>
      <c r="M157" s="471"/>
      <c r="N157" s="471"/>
      <c r="O157" s="471"/>
      <c r="P157" s="471"/>
      <c r="Q157" s="471"/>
      <c r="R157" s="471"/>
      <c r="S157" s="471"/>
    </row>
    <row r="158" spans="1:19" ht="21.75" customHeight="1">
      <c r="A158" s="194"/>
      <c r="B158" s="446"/>
      <c r="C158" s="233" t="s">
        <v>115</v>
      </c>
      <c r="D158" s="234" t="s">
        <v>114</v>
      </c>
      <c r="E158" s="91">
        <v>0</v>
      </c>
      <c r="F158" s="36">
        <f t="shared" si="24"/>
        <v>0</v>
      </c>
      <c r="G158" s="37" t="e">
        <f t="shared" si="25"/>
        <v>#DIV/0!</v>
      </c>
      <c r="H158" s="471"/>
      <c r="I158" s="471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</row>
    <row r="159" spans="1:19" ht="21.75" customHeight="1">
      <c r="A159" s="240"/>
      <c r="B159" s="241" t="s">
        <v>58</v>
      </c>
      <c r="C159" s="242"/>
      <c r="D159" s="236" t="s">
        <v>24</v>
      </c>
      <c r="E159" s="111">
        <f>SUM(E160:E164)</f>
        <v>0</v>
      </c>
      <c r="F159" s="153">
        <f t="shared" si="24"/>
        <v>0</v>
      </c>
      <c r="G159" s="379" t="e">
        <f t="shared" si="25"/>
        <v>#DIV/0!</v>
      </c>
      <c r="H159" s="153">
        <f>SUM(H160:H164)</f>
        <v>0</v>
      </c>
      <c r="I159" s="153">
        <f t="shared" ref="I159:S159" si="32">SUM(I160:I164)</f>
        <v>0</v>
      </c>
      <c r="J159" s="1226">
        <f t="shared" si="32"/>
        <v>0</v>
      </c>
      <c r="K159" s="1226">
        <f t="shared" si="32"/>
        <v>0</v>
      </c>
      <c r="L159" s="1021">
        <f t="shared" si="32"/>
        <v>0</v>
      </c>
      <c r="M159" s="1021">
        <f t="shared" si="32"/>
        <v>0</v>
      </c>
      <c r="N159" s="1021">
        <f t="shared" si="32"/>
        <v>0</v>
      </c>
      <c r="O159" s="1021">
        <f t="shared" si="32"/>
        <v>0</v>
      </c>
      <c r="P159" s="1021">
        <f t="shared" si="32"/>
        <v>0</v>
      </c>
      <c r="Q159" s="1021">
        <f t="shared" si="32"/>
        <v>0</v>
      </c>
      <c r="R159" s="1021">
        <f t="shared" si="32"/>
        <v>0</v>
      </c>
      <c r="S159" s="1021">
        <f t="shared" si="32"/>
        <v>0</v>
      </c>
    </row>
    <row r="160" spans="1:19" ht="21.75" customHeight="1">
      <c r="A160" s="194"/>
      <c r="B160" s="195"/>
      <c r="C160" s="221" t="s">
        <v>25</v>
      </c>
      <c r="D160" s="196" t="s">
        <v>24</v>
      </c>
      <c r="E160" s="83">
        <v>0</v>
      </c>
      <c r="F160" s="36">
        <f t="shared" si="24"/>
        <v>0</v>
      </c>
      <c r="G160" s="37" t="e">
        <f t="shared" si="25"/>
        <v>#DIV/0!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</row>
    <row r="161" spans="1:19" ht="21.75" customHeight="1">
      <c r="A161" s="194"/>
      <c r="B161" s="195"/>
      <c r="C161" s="221" t="s">
        <v>26</v>
      </c>
      <c r="D161" s="196" t="s">
        <v>24</v>
      </c>
      <c r="E161" s="42">
        <v>0</v>
      </c>
      <c r="F161" s="36">
        <f t="shared" si="24"/>
        <v>0</v>
      </c>
      <c r="G161" s="37" t="e">
        <f t="shared" si="25"/>
        <v>#DIV/0!</v>
      </c>
      <c r="H161" s="471"/>
      <c r="I161" s="471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</row>
    <row r="162" spans="1:19" ht="21.75" customHeight="1">
      <c r="A162" s="194"/>
      <c r="B162" s="195"/>
      <c r="C162" s="221" t="s">
        <v>27</v>
      </c>
      <c r="D162" s="196" t="s">
        <v>24</v>
      </c>
      <c r="E162" s="83">
        <v>0</v>
      </c>
      <c r="F162" s="36">
        <f t="shared" si="24"/>
        <v>0</v>
      </c>
      <c r="G162" s="37" t="e">
        <f t="shared" si="25"/>
        <v>#DIV/0!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</row>
    <row r="163" spans="1:19" ht="21.75" customHeight="1">
      <c r="A163" s="194"/>
      <c r="B163" s="195"/>
      <c r="C163" s="221" t="s">
        <v>28</v>
      </c>
      <c r="D163" s="196" t="s">
        <v>24</v>
      </c>
      <c r="E163" s="83">
        <v>0</v>
      </c>
      <c r="F163" s="36">
        <f t="shared" si="24"/>
        <v>0</v>
      </c>
      <c r="G163" s="37" t="e">
        <f t="shared" si="25"/>
        <v>#DIV/0!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</row>
    <row r="164" spans="1:19" ht="21.75" customHeight="1">
      <c r="A164" s="253"/>
      <c r="B164" s="254"/>
      <c r="C164" s="255" t="s">
        <v>29</v>
      </c>
      <c r="D164" s="256" t="s">
        <v>24</v>
      </c>
      <c r="E164" s="119">
        <v>0</v>
      </c>
      <c r="F164" s="36">
        <f t="shared" si="24"/>
        <v>0</v>
      </c>
      <c r="G164" s="37" t="e">
        <f t="shared" si="25"/>
        <v>#DIV/0!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</row>
    <row r="165" spans="1:19" ht="35.4" customHeight="1">
      <c r="A165" s="2152" t="s">
        <v>222</v>
      </c>
      <c r="B165" s="2217"/>
      <c r="C165" s="2218"/>
      <c r="D165" s="227"/>
      <c r="E165" s="203"/>
      <c r="F165" s="55">
        <f t="shared" si="24"/>
        <v>0</v>
      </c>
      <c r="G165" s="67" t="e">
        <f t="shared" si="25"/>
        <v>#DIV/0!</v>
      </c>
      <c r="H165" s="473"/>
      <c r="I165" s="473"/>
      <c r="J165" s="1239"/>
      <c r="K165" s="1239"/>
      <c r="L165" s="1553"/>
      <c r="M165" s="1553"/>
      <c r="N165" s="1553"/>
      <c r="O165" s="1553"/>
      <c r="P165" s="1553"/>
      <c r="Q165" s="1907"/>
      <c r="R165" s="1907"/>
      <c r="S165" s="1907"/>
    </row>
    <row r="166" spans="1:19" s="74" customFormat="1" ht="21.75" customHeight="1">
      <c r="A166" s="310"/>
      <c r="B166" s="2153" t="s">
        <v>223</v>
      </c>
      <c r="C166" s="2191"/>
      <c r="D166" s="311" t="s">
        <v>31</v>
      </c>
      <c r="E166" s="218">
        <v>0</v>
      </c>
      <c r="F166" s="36">
        <f t="shared" si="24"/>
        <v>0</v>
      </c>
      <c r="G166" s="37" t="e">
        <f t="shared" si="25"/>
        <v>#DIV/0!</v>
      </c>
      <c r="H166" s="474"/>
      <c r="I166" s="474"/>
      <c r="J166" s="1240"/>
      <c r="K166" s="1240"/>
      <c r="L166" s="1554"/>
      <c r="M166" s="1554"/>
      <c r="N166" s="1554"/>
      <c r="O166" s="1554"/>
      <c r="P166" s="1554"/>
      <c r="Q166" s="1908"/>
      <c r="R166" s="1908"/>
      <c r="S166" s="1908"/>
    </row>
    <row r="167" spans="1:19" s="74" customFormat="1" ht="21.75" customHeight="1">
      <c r="A167" s="310"/>
      <c r="B167" s="443" t="s">
        <v>224</v>
      </c>
      <c r="C167" s="444"/>
      <c r="D167" s="311" t="s">
        <v>88</v>
      </c>
      <c r="E167" s="218">
        <v>0</v>
      </c>
      <c r="F167" s="36">
        <f t="shared" si="24"/>
        <v>0</v>
      </c>
      <c r="G167" s="37" t="e">
        <f t="shared" si="25"/>
        <v>#DIV/0!</v>
      </c>
      <c r="H167" s="474"/>
      <c r="I167" s="474"/>
      <c r="J167" s="1240"/>
      <c r="K167" s="1240"/>
      <c r="L167" s="1554"/>
      <c r="M167" s="1554"/>
      <c r="N167" s="1554"/>
      <c r="O167" s="1554"/>
      <c r="P167" s="1554"/>
      <c r="Q167" s="1908"/>
      <c r="R167" s="1908"/>
      <c r="S167" s="1908"/>
    </row>
    <row r="168" spans="1:19" ht="21.75" customHeight="1">
      <c r="A168" s="194"/>
      <c r="B168" s="446"/>
      <c r="C168" s="233" t="s">
        <v>115</v>
      </c>
      <c r="D168" s="234" t="s">
        <v>114</v>
      </c>
      <c r="E168" s="197">
        <v>0</v>
      </c>
      <c r="F168" s="36">
        <f t="shared" si="24"/>
        <v>0</v>
      </c>
      <c r="G168" s="37" t="e">
        <f t="shared" si="25"/>
        <v>#DIV/0!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</row>
    <row r="169" spans="1:19" ht="21.75" customHeight="1">
      <c r="A169" s="240"/>
      <c r="B169" s="241" t="s">
        <v>58</v>
      </c>
      <c r="C169" s="242"/>
      <c r="D169" s="236" t="s">
        <v>24</v>
      </c>
      <c r="E169" s="214">
        <f>SUM(E170:E174)</f>
        <v>0</v>
      </c>
      <c r="F169" s="153">
        <f t="shared" si="24"/>
        <v>0</v>
      </c>
      <c r="G169" s="379" t="e">
        <f t="shared" si="25"/>
        <v>#DIV/0!</v>
      </c>
      <c r="H169" s="477">
        <f>SUM(H170:H174)</f>
        <v>0</v>
      </c>
      <c r="I169" s="477">
        <f t="shared" ref="I169:S169" si="33">SUM(I170:I174)</f>
        <v>0</v>
      </c>
      <c r="J169" s="1242">
        <f t="shared" si="33"/>
        <v>0</v>
      </c>
      <c r="K169" s="1242">
        <f t="shared" si="33"/>
        <v>0</v>
      </c>
      <c r="L169" s="1556">
        <f t="shared" si="33"/>
        <v>0</v>
      </c>
      <c r="M169" s="1556">
        <f t="shared" si="33"/>
        <v>0</v>
      </c>
      <c r="N169" s="1556">
        <f t="shared" si="33"/>
        <v>0</v>
      </c>
      <c r="O169" s="1556">
        <f t="shared" si="33"/>
        <v>0</v>
      </c>
      <c r="P169" s="1556">
        <f t="shared" si="33"/>
        <v>0</v>
      </c>
      <c r="Q169" s="1909">
        <f t="shared" si="33"/>
        <v>0</v>
      </c>
      <c r="R169" s="1909">
        <f t="shared" si="33"/>
        <v>0</v>
      </c>
      <c r="S169" s="1911">
        <f t="shared" si="33"/>
        <v>0</v>
      </c>
    </row>
    <row r="170" spans="1:19" ht="21.75" customHeight="1">
      <c r="A170" s="194"/>
      <c r="B170" s="195"/>
      <c r="C170" s="221" t="s">
        <v>25</v>
      </c>
      <c r="D170" s="196" t="s">
        <v>24</v>
      </c>
      <c r="E170" s="197">
        <v>0</v>
      </c>
      <c r="F170" s="36">
        <f t="shared" si="24"/>
        <v>0</v>
      </c>
      <c r="G170" s="37" t="e">
        <f t="shared" si="25"/>
        <v>#DIV/0!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</row>
    <row r="171" spans="1:19" ht="21.75" customHeight="1">
      <c r="A171" s="194"/>
      <c r="B171" s="195"/>
      <c r="C171" s="221" t="s">
        <v>26</v>
      </c>
      <c r="D171" s="196" t="s">
        <v>24</v>
      </c>
      <c r="E171" s="197">
        <v>0</v>
      </c>
      <c r="F171" s="36">
        <f t="shared" si="24"/>
        <v>0</v>
      </c>
      <c r="G171" s="37" t="e">
        <f t="shared" si="25"/>
        <v>#DIV/0!</v>
      </c>
      <c r="H171" s="471"/>
      <c r="I171" s="471"/>
      <c r="J171" s="471"/>
      <c r="K171" s="471"/>
      <c r="L171" s="471"/>
      <c r="M171" s="471"/>
      <c r="N171" s="471"/>
      <c r="O171" s="471"/>
      <c r="P171" s="471"/>
      <c r="Q171" s="471"/>
      <c r="R171" s="471"/>
      <c r="S171" s="471"/>
    </row>
    <row r="172" spans="1:19" ht="21.75" customHeight="1">
      <c r="A172" s="194"/>
      <c r="B172" s="195"/>
      <c r="C172" s="221" t="s">
        <v>27</v>
      </c>
      <c r="D172" s="196" t="s">
        <v>24</v>
      </c>
      <c r="E172" s="197">
        <v>0</v>
      </c>
      <c r="F172" s="36">
        <f t="shared" si="24"/>
        <v>0</v>
      </c>
      <c r="G172" s="37" t="e">
        <f t="shared" si="25"/>
        <v>#DIV/0!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</row>
    <row r="173" spans="1:19" ht="21.75" customHeight="1">
      <c r="A173" s="194"/>
      <c r="B173" s="195"/>
      <c r="C173" s="221" t="s">
        <v>28</v>
      </c>
      <c r="D173" s="196" t="s">
        <v>24</v>
      </c>
      <c r="E173" s="197">
        <v>0</v>
      </c>
      <c r="F173" s="36">
        <f t="shared" si="24"/>
        <v>0</v>
      </c>
      <c r="G173" s="37" t="e">
        <f t="shared" si="25"/>
        <v>#DIV/0!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</row>
    <row r="174" spans="1:19" ht="21.75" customHeight="1">
      <c r="A174" s="253"/>
      <c r="B174" s="254"/>
      <c r="C174" s="255" t="s">
        <v>29</v>
      </c>
      <c r="D174" s="256" t="s">
        <v>24</v>
      </c>
      <c r="E174" s="269">
        <v>0</v>
      </c>
      <c r="F174" s="116">
        <f t="shared" si="24"/>
        <v>0</v>
      </c>
      <c r="G174" s="120" t="e">
        <f t="shared" si="25"/>
        <v>#DIV/0!</v>
      </c>
      <c r="H174" s="478"/>
      <c r="I174" s="478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</row>
    <row r="175" spans="1:19" ht="45" customHeight="1">
      <c r="A175" s="2226" t="s">
        <v>225</v>
      </c>
      <c r="B175" s="2227"/>
      <c r="C175" s="2228"/>
      <c r="D175" s="272"/>
      <c r="E175" s="282">
        <f>E176</f>
        <v>0</v>
      </c>
      <c r="F175" s="92">
        <f t="shared" si="24"/>
        <v>0</v>
      </c>
      <c r="G175" s="631" t="e">
        <f t="shared" si="25"/>
        <v>#DIV/0!</v>
      </c>
      <c r="H175" s="479"/>
      <c r="I175" s="479"/>
      <c r="J175" s="1243"/>
      <c r="K175" s="1243"/>
      <c r="L175" s="1557"/>
      <c r="M175" s="1557"/>
      <c r="N175" s="1557"/>
      <c r="O175" s="1557"/>
      <c r="P175" s="1557"/>
      <c r="Q175" s="1910"/>
      <c r="R175" s="1910"/>
      <c r="S175" s="1910"/>
    </row>
    <row r="176" spans="1:19" ht="21.75" customHeight="1">
      <c r="A176" s="232"/>
      <c r="B176" s="2168" t="s">
        <v>226</v>
      </c>
      <c r="C176" s="2229"/>
      <c r="D176" s="298" t="s">
        <v>47</v>
      </c>
      <c r="E176" s="283">
        <f>E177+E179</f>
        <v>0</v>
      </c>
      <c r="F176" s="55">
        <f t="shared" si="24"/>
        <v>0</v>
      </c>
      <c r="G176" s="67" t="e">
        <f t="shared" si="25"/>
        <v>#DIV/0!</v>
      </c>
      <c r="H176" s="283">
        <f>H177+H179</f>
        <v>0</v>
      </c>
      <c r="I176" s="283">
        <f t="shared" ref="I176:S176" si="34">I177+I179</f>
        <v>0</v>
      </c>
      <c r="J176" s="713">
        <f t="shared" si="34"/>
        <v>0</v>
      </c>
      <c r="K176" s="713">
        <f t="shared" si="34"/>
        <v>0</v>
      </c>
      <c r="L176" s="1567">
        <f t="shared" si="34"/>
        <v>0</v>
      </c>
      <c r="M176" s="1567">
        <f t="shared" si="34"/>
        <v>0</v>
      </c>
      <c r="N176" s="1567">
        <f t="shared" si="34"/>
        <v>0</v>
      </c>
      <c r="O176" s="1567">
        <f t="shared" si="34"/>
        <v>0</v>
      </c>
      <c r="P176" s="1567">
        <f t="shared" si="34"/>
        <v>0</v>
      </c>
      <c r="Q176" s="1920">
        <f t="shared" si="34"/>
        <v>0</v>
      </c>
      <c r="R176" s="1920">
        <f t="shared" si="34"/>
        <v>0</v>
      </c>
      <c r="S176" s="1920">
        <f t="shared" si="34"/>
        <v>0</v>
      </c>
    </row>
    <row r="177" spans="1:19" ht="21.75" customHeight="1">
      <c r="A177" s="312"/>
      <c r="B177" s="313"/>
      <c r="C177" s="314" t="s">
        <v>134</v>
      </c>
      <c r="D177" s="315" t="s">
        <v>47</v>
      </c>
      <c r="E177" s="197">
        <f>E178</f>
        <v>0</v>
      </c>
      <c r="F177" s="36">
        <f t="shared" si="24"/>
        <v>0</v>
      </c>
      <c r="G177" s="37" t="e">
        <f t="shared" si="25"/>
        <v>#DIV/0!</v>
      </c>
      <c r="H177" s="471"/>
      <c r="I177" s="471"/>
      <c r="J177" s="471"/>
      <c r="K177" s="471"/>
      <c r="L177" s="471"/>
      <c r="M177" s="471"/>
      <c r="N177" s="471"/>
      <c r="O177" s="471"/>
      <c r="P177" s="471"/>
      <c r="Q177" s="471"/>
      <c r="R177" s="471"/>
      <c r="S177" s="471"/>
    </row>
    <row r="178" spans="1:19" ht="21.75" customHeight="1">
      <c r="A178" s="312"/>
      <c r="B178" s="313"/>
      <c r="C178" s="447" t="s">
        <v>10</v>
      </c>
      <c r="D178" s="315" t="s">
        <v>47</v>
      </c>
      <c r="E178" s="197">
        <v>0</v>
      </c>
      <c r="F178" s="36">
        <f t="shared" si="24"/>
        <v>0</v>
      </c>
      <c r="G178" s="37" t="e">
        <f t="shared" si="25"/>
        <v>#DIV/0!</v>
      </c>
      <c r="H178" s="471"/>
      <c r="I178" s="471"/>
      <c r="J178" s="471"/>
      <c r="K178" s="471"/>
      <c r="L178" s="471"/>
      <c r="M178" s="471"/>
      <c r="N178" s="471"/>
      <c r="O178" s="471"/>
      <c r="P178" s="471"/>
      <c r="Q178" s="471"/>
      <c r="R178" s="471"/>
      <c r="S178" s="471"/>
    </row>
    <row r="179" spans="1:19" ht="21.75" customHeight="1">
      <c r="A179" s="312"/>
      <c r="B179" s="313"/>
      <c r="C179" s="314" t="s">
        <v>212</v>
      </c>
      <c r="D179" s="315" t="s">
        <v>47</v>
      </c>
      <c r="E179" s="197">
        <f>SUM(E180:E186)</f>
        <v>0</v>
      </c>
      <c r="F179" s="36">
        <f t="shared" si="24"/>
        <v>0</v>
      </c>
      <c r="G179" s="37" t="e">
        <f t="shared" si="25"/>
        <v>#DIV/0!</v>
      </c>
      <c r="H179" s="471">
        <f>SUM(H180:H186)</f>
        <v>0</v>
      </c>
      <c r="I179" s="471">
        <f t="shared" ref="I179:Q179" si="35">SUM(I180:I186)</f>
        <v>0</v>
      </c>
      <c r="J179" s="471">
        <f t="shared" si="35"/>
        <v>0</v>
      </c>
      <c r="K179" s="471">
        <f t="shared" si="35"/>
        <v>0</v>
      </c>
      <c r="L179" s="471">
        <f t="shared" si="35"/>
        <v>0</v>
      </c>
      <c r="M179" s="471">
        <f t="shared" si="35"/>
        <v>0</v>
      </c>
      <c r="N179" s="471">
        <f t="shared" si="35"/>
        <v>0</v>
      </c>
      <c r="O179" s="471">
        <f t="shared" si="35"/>
        <v>0</v>
      </c>
      <c r="P179" s="471">
        <f t="shared" si="35"/>
        <v>0</v>
      </c>
      <c r="Q179" s="471">
        <f t="shared" si="35"/>
        <v>0</v>
      </c>
      <c r="R179" s="471">
        <f>SUM(R180:R186)</f>
        <v>0</v>
      </c>
      <c r="S179" s="471">
        <f>SUM(S180:S186)</f>
        <v>0</v>
      </c>
    </row>
    <row r="180" spans="1:19" ht="21.75" customHeight="1">
      <c r="A180" s="312"/>
      <c r="B180" s="313"/>
      <c r="C180" s="447" t="s">
        <v>10</v>
      </c>
      <c r="D180" s="315" t="s">
        <v>47</v>
      </c>
      <c r="E180" s="197">
        <v>0</v>
      </c>
      <c r="F180" s="36">
        <f t="shared" si="24"/>
        <v>0</v>
      </c>
      <c r="G180" s="37" t="e">
        <f t="shared" si="25"/>
        <v>#DIV/0!</v>
      </c>
      <c r="H180" s="471"/>
      <c r="I180" s="471"/>
      <c r="J180" s="471"/>
      <c r="K180" s="471"/>
      <c r="L180" s="471"/>
      <c r="M180" s="471"/>
      <c r="N180" s="471"/>
      <c r="O180" s="471"/>
      <c r="P180" s="471"/>
      <c r="Q180" s="471"/>
      <c r="R180" s="471"/>
      <c r="S180" s="471"/>
    </row>
    <row r="181" spans="1:19" ht="21.75" customHeight="1">
      <c r="A181" s="312"/>
      <c r="B181" s="313"/>
      <c r="C181" s="447" t="s">
        <v>11</v>
      </c>
      <c r="D181" s="315" t="s">
        <v>47</v>
      </c>
      <c r="E181" s="197">
        <v>0</v>
      </c>
      <c r="F181" s="36">
        <f t="shared" si="24"/>
        <v>0</v>
      </c>
      <c r="G181" s="37" t="e">
        <f t="shared" si="25"/>
        <v>#DIV/0!</v>
      </c>
      <c r="H181" s="471"/>
      <c r="I181" s="471"/>
      <c r="J181" s="471"/>
      <c r="K181" s="471"/>
      <c r="L181" s="471"/>
      <c r="M181" s="471"/>
      <c r="N181" s="471"/>
      <c r="O181" s="471"/>
      <c r="P181" s="471"/>
      <c r="Q181" s="471"/>
      <c r="R181" s="471"/>
      <c r="S181" s="471"/>
    </row>
    <row r="182" spans="1:19" ht="21.75" customHeight="1">
      <c r="A182" s="312"/>
      <c r="B182" s="313"/>
      <c r="C182" s="447" t="s">
        <v>213</v>
      </c>
      <c r="D182" s="315" t="s">
        <v>47</v>
      </c>
      <c r="E182" s="197">
        <v>0</v>
      </c>
      <c r="F182" s="36">
        <f t="shared" si="24"/>
        <v>0</v>
      </c>
      <c r="G182" s="37" t="e">
        <f t="shared" si="25"/>
        <v>#DIV/0!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471"/>
      <c r="R182" s="471"/>
      <c r="S182" s="471"/>
    </row>
    <row r="183" spans="1:19" ht="21.75" customHeight="1">
      <c r="A183" s="312"/>
      <c r="B183" s="313"/>
      <c r="C183" s="447" t="s">
        <v>107</v>
      </c>
      <c r="D183" s="315" t="s">
        <v>47</v>
      </c>
      <c r="E183" s="197">
        <v>0</v>
      </c>
      <c r="F183" s="36">
        <f t="shared" si="24"/>
        <v>0</v>
      </c>
      <c r="G183" s="37" t="e">
        <f t="shared" si="25"/>
        <v>#DIV/0!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</row>
    <row r="184" spans="1:19" ht="21.75" customHeight="1">
      <c r="A184" s="312"/>
      <c r="B184" s="313"/>
      <c r="C184" s="447" t="s">
        <v>13</v>
      </c>
      <c r="D184" s="315" t="s">
        <v>47</v>
      </c>
      <c r="E184" s="197">
        <v>0</v>
      </c>
      <c r="F184" s="36">
        <f t="shared" si="24"/>
        <v>0</v>
      </c>
      <c r="G184" s="37" t="e">
        <f t="shared" si="25"/>
        <v>#DIV/0!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471"/>
      <c r="R184" s="471"/>
      <c r="S184" s="471"/>
    </row>
    <row r="185" spans="1:19" ht="21.75" customHeight="1">
      <c r="A185" s="312"/>
      <c r="B185" s="313"/>
      <c r="C185" s="447" t="s">
        <v>15</v>
      </c>
      <c r="D185" s="315" t="s">
        <v>47</v>
      </c>
      <c r="E185" s="197">
        <v>0</v>
      </c>
      <c r="F185" s="36">
        <f t="shared" si="24"/>
        <v>0</v>
      </c>
      <c r="G185" s="37" t="e">
        <f t="shared" si="25"/>
        <v>#DIV/0!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</row>
    <row r="186" spans="1:19" ht="21.75" customHeight="1">
      <c r="A186" s="415"/>
      <c r="B186" s="416"/>
      <c r="C186" s="417" t="s">
        <v>16</v>
      </c>
      <c r="D186" s="418" t="s">
        <v>47</v>
      </c>
      <c r="E186" s="269">
        <v>0</v>
      </c>
      <c r="F186" s="36">
        <f t="shared" si="24"/>
        <v>0</v>
      </c>
      <c r="G186" s="37" t="e">
        <f t="shared" si="25"/>
        <v>#DIV/0!</v>
      </c>
      <c r="H186" s="478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</row>
    <row r="187" spans="1:19" ht="21.75" customHeight="1">
      <c r="A187" s="232"/>
      <c r="B187" s="2168" t="s">
        <v>227</v>
      </c>
      <c r="C187" s="2229"/>
      <c r="D187" s="298" t="s">
        <v>32</v>
      </c>
      <c r="E187" s="203">
        <v>0</v>
      </c>
      <c r="F187" s="55">
        <f t="shared" si="24"/>
        <v>0</v>
      </c>
      <c r="G187" s="67" t="e">
        <f t="shared" si="25"/>
        <v>#DIV/0!</v>
      </c>
      <c r="H187" s="473"/>
      <c r="I187" s="473"/>
      <c r="J187" s="1239"/>
      <c r="K187" s="1239"/>
      <c r="L187" s="1553"/>
      <c r="M187" s="1553"/>
      <c r="N187" s="1553"/>
      <c r="O187" s="1553"/>
      <c r="P187" s="1553"/>
      <c r="Q187" s="1907"/>
      <c r="R187" s="1907"/>
      <c r="S187" s="1907"/>
    </row>
    <row r="188" spans="1:19" ht="21.75" customHeight="1">
      <c r="A188" s="229"/>
      <c r="B188" s="2195" t="s">
        <v>187</v>
      </c>
      <c r="C188" s="2232"/>
      <c r="D188" s="263" t="s">
        <v>114</v>
      </c>
      <c r="E188" s="197">
        <v>0</v>
      </c>
      <c r="F188" s="36">
        <f t="shared" si="24"/>
        <v>0</v>
      </c>
      <c r="G188" s="37" t="e">
        <f t="shared" si="25"/>
        <v>#DIV/0!</v>
      </c>
      <c r="H188" s="471"/>
      <c r="I188" s="471"/>
      <c r="J188" s="471"/>
      <c r="K188" s="471"/>
      <c r="L188" s="471"/>
      <c r="M188" s="471"/>
      <c r="N188" s="471"/>
      <c r="O188" s="471"/>
      <c r="P188" s="471"/>
      <c r="Q188" s="471"/>
      <c r="R188" s="471"/>
      <c r="S188" s="471"/>
    </row>
    <row r="189" spans="1:19" ht="21.75" customHeight="1">
      <c r="A189" s="240"/>
      <c r="B189" s="241" t="s">
        <v>37</v>
      </c>
      <c r="C189" s="242"/>
      <c r="D189" s="236" t="s">
        <v>24</v>
      </c>
      <c r="E189" s="214">
        <f>SUM(E190:E194)</f>
        <v>8700</v>
      </c>
      <c r="F189" s="153">
        <f t="shared" ref="F189:F252" si="36">SUM(H189:S189)</f>
        <v>8700</v>
      </c>
      <c r="G189" s="379">
        <f t="shared" ref="G189:G252" si="37">+F189*100/E189</f>
        <v>100</v>
      </c>
      <c r="H189" s="477">
        <f>SUM(H190:H194)</f>
        <v>0</v>
      </c>
      <c r="I189" s="477">
        <f t="shared" ref="I189:R189" si="38">SUM(I190:I194)</f>
        <v>0</v>
      </c>
      <c r="J189" s="1242">
        <f t="shared" si="38"/>
        <v>0</v>
      </c>
      <c r="K189" s="1242">
        <f t="shared" si="38"/>
        <v>0</v>
      </c>
      <c r="L189" s="1556">
        <f t="shared" si="38"/>
        <v>0</v>
      </c>
      <c r="M189" s="1556">
        <f t="shared" si="38"/>
        <v>0</v>
      </c>
      <c r="N189" s="1556">
        <f t="shared" si="38"/>
        <v>0</v>
      </c>
      <c r="O189" s="1556">
        <f t="shared" si="38"/>
        <v>0</v>
      </c>
      <c r="P189" s="1556">
        <f t="shared" si="38"/>
        <v>0</v>
      </c>
      <c r="Q189" s="1909">
        <f t="shared" si="38"/>
        <v>0</v>
      </c>
      <c r="R189" s="1909">
        <f t="shared" si="38"/>
        <v>0</v>
      </c>
      <c r="S189" s="1911">
        <f>SUM(S190:S194)</f>
        <v>8700</v>
      </c>
    </row>
    <row r="190" spans="1:19" ht="21.75" customHeight="1">
      <c r="A190" s="194"/>
      <c r="B190" s="195"/>
      <c r="C190" s="221" t="s">
        <v>25</v>
      </c>
      <c r="D190" s="196" t="s">
        <v>24</v>
      </c>
      <c r="E190" s="197">
        <v>0</v>
      </c>
      <c r="F190" s="36">
        <f t="shared" si="36"/>
        <v>0</v>
      </c>
      <c r="G190" s="37" t="e">
        <f t="shared" si="37"/>
        <v>#DIV/0!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471"/>
      <c r="R190" s="471"/>
      <c r="S190" s="471"/>
    </row>
    <row r="191" spans="1:19" ht="21.75" customHeight="1">
      <c r="A191" s="194"/>
      <c r="B191" s="195"/>
      <c r="C191" s="221" t="s">
        <v>26</v>
      </c>
      <c r="D191" s="196" t="s">
        <v>24</v>
      </c>
      <c r="E191" s="197">
        <v>8700</v>
      </c>
      <c r="F191" s="36">
        <f t="shared" si="36"/>
        <v>8700</v>
      </c>
      <c r="G191" s="37">
        <f t="shared" si="37"/>
        <v>100</v>
      </c>
      <c r="H191" s="471">
        <v>0</v>
      </c>
      <c r="I191" s="471">
        <v>0</v>
      </c>
      <c r="J191" s="471">
        <v>0</v>
      </c>
      <c r="K191" s="471">
        <v>0</v>
      </c>
      <c r="L191" s="471">
        <v>0</v>
      </c>
      <c r="M191" s="471">
        <v>0</v>
      </c>
      <c r="N191" s="471">
        <v>0</v>
      </c>
      <c r="O191" s="471">
        <v>0</v>
      </c>
      <c r="P191" s="471">
        <v>0</v>
      </c>
      <c r="Q191" s="471">
        <v>0</v>
      </c>
      <c r="R191" s="471">
        <v>0</v>
      </c>
      <c r="S191" s="471">
        <v>8700</v>
      </c>
    </row>
    <row r="192" spans="1:19" ht="21.75" customHeight="1">
      <c r="A192" s="194"/>
      <c r="B192" s="195"/>
      <c r="C192" s="221" t="s">
        <v>27</v>
      </c>
      <c r="D192" s="196" t="s">
        <v>24</v>
      </c>
      <c r="E192" s="197">
        <v>0</v>
      </c>
      <c r="F192" s="36">
        <f t="shared" si="36"/>
        <v>0</v>
      </c>
      <c r="G192" s="37" t="e">
        <f t="shared" si="37"/>
        <v>#DIV/0!</v>
      </c>
      <c r="H192" s="471"/>
      <c r="I192" s="471"/>
      <c r="J192" s="471"/>
      <c r="K192" s="471"/>
      <c r="L192" s="471"/>
      <c r="M192" s="471"/>
      <c r="N192" s="471"/>
      <c r="O192" s="471"/>
      <c r="P192" s="471"/>
      <c r="Q192" s="471"/>
      <c r="R192" s="471"/>
      <c r="S192" s="471"/>
    </row>
    <row r="193" spans="1:19" ht="21.75" customHeight="1">
      <c r="A193" s="194"/>
      <c r="B193" s="195"/>
      <c r="C193" s="221" t="s">
        <v>28</v>
      </c>
      <c r="D193" s="196" t="s">
        <v>24</v>
      </c>
      <c r="E193" s="197">
        <v>0</v>
      </c>
      <c r="F193" s="36">
        <f t="shared" si="36"/>
        <v>0</v>
      </c>
      <c r="G193" s="37" t="e">
        <f t="shared" si="37"/>
        <v>#DIV/0!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</row>
    <row r="194" spans="1:19" ht="21.75" customHeight="1">
      <c r="A194" s="253"/>
      <c r="B194" s="254"/>
      <c r="C194" s="255" t="s">
        <v>29</v>
      </c>
      <c r="D194" s="256" t="s">
        <v>24</v>
      </c>
      <c r="E194" s="269">
        <v>0</v>
      </c>
      <c r="F194" s="116">
        <f t="shared" si="36"/>
        <v>0</v>
      </c>
      <c r="G194" s="120" t="e">
        <f t="shared" si="37"/>
        <v>#DIV/0!</v>
      </c>
      <c r="H194" s="478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</row>
    <row r="195" spans="1:19" ht="21.75" customHeight="1">
      <c r="A195" s="2158" t="s">
        <v>237</v>
      </c>
      <c r="B195" s="2233"/>
      <c r="C195" s="2234"/>
      <c r="D195" s="183"/>
      <c r="E195" s="282"/>
      <c r="F195" s="92">
        <f t="shared" si="36"/>
        <v>0</v>
      </c>
      <c r="G195" s="631" t="e">
        <f t="shared" si="37"/>
        <v>#DIV/0!</v>
      </c>
      <c r="H195" s="479"/>
      <c r="I195" s="479"/>
      <c r="J195" s="1243"/>
      <c r="K195" s="1243"/>
      <c r="L195" s="1557"/>
      <c r="M195" s="1557"/>
      <c r="N195" s="1557"/>
      <c r="O195" s="1557"/>
      <c r="P195" s="1557"/>
      <c r="Q195" s="1910"/>
      <c r="R195" s="1910"/>
      <c r="S195" s="1910"/>
    </row>
    <row r="196" spans="1:19" ht="21.75" customHeight="1">
      <c r="A196" s="413" t="s">
        <v>238</v>
      </c>
      <c r="B196" s="414"/>
      <c r="C196" s="390"/>
      <c r="D196" s="227"/>
      <c r="E196" s="283"/>
      <c r="F196" s="55">
        <f t="shared" si="36"/>
        <v>0</v>
      </c>
      <c r="G196" s="67" t="e">
        <f t="shared" si="37"/>
        <v>#DIV/0!</v>
      </c>
      <c r="H196" s="473"/>
      <c r="I196" s="473"/>
      <c r="J196" s="1239"/>
      <c r="K196" s="1239"/>
      <c r="L196" s="1553"/>
      <c r="M196" s="1553"/>
      <c r="N196" s="1553"/>
      <c r="O196" s="1553"/>
      <c r="P196" s="1553"/>
      <c r="Q196" s="1907"/>
      <c r="R196" s="1907"/>
      <c r="S196" s="1907"/>
    </row>
    <row r="197" spans="1:19" ht="21.75" customHeight="1">
      <c r="A197" s="2221" t="s">
        <v>239</v>
      </c>
      <c r="B197" s="2222"/>
      <c r="C197" s="2223"/>
      <c r="D197" s="217" t="s">
        <v>34</v>
      </c>
      <c r="E197" s="358">
        <f>SUM(E198:E200)</f>
        <v>0</v>
      </c>
      <c r="F197" s="36">
        <f t="shared" si="36"/>
        <v>0</v>
      </c>
      <c r="G197" s="37" t="e">
        <f t="shared" si="37"/>
        <v>#DIV/0!</v>
      </c>
      <c r="H197" s="471"/>
      <c r="I197" s="471"/>
      <c r="J197" s="471"/>
      <c r="K197" s="471"/>
      <c r="L197" s="471"/>
      <c r="M197" s="471"/>
      <c r="N197" s="471"/>
      <c r="O197" s="471"/>
      <c r="P197" s="471"/>
      <c r="Q197" s="471"/>
      <c r="R197" s="471"/>
      <c r="S197" s="471"/>
    </row>
    <row r="198" spans="1:19" ht="21.75" customHeight="1">
      <c r="A198" s="327"/>
      <c r="B198" s="2224" t="s">
        <v>45</v>
      </c>
      <c r="C198" s="2225"/>
      <c r="D198" s="217" t="s">
        <v>34</v>
      </c>
      <c r="E198" s="77">
        <v>0</v>
      </c>
      <c r="F198" s="36">
        <f t="shared" si="36"/>
        <v>0</v>
      </c>
      <c r="G198" s="37" t="e">
        <f t="shared" si="37"/>
        <v>#DIV/0!</v>
      </c>
      <c r="H198" s="471"/>
      <c r="I198" s="471"/>
      <c r="J198" s="471"/>
      <c r="K198" s="471"/>
      <c r="L198" s="471"/>
      <c r="M198" s="471"/>
      <c r="N198" s="471"/>
      <c r="O198" s="471"/>
      <c r="P198" s="471"/>
      <c r="Q198" s="471"/>
      <c r="R198" s="471"/>
      <c r="S198" s="471"/>
    </row>
    <row r="199" spans="1:19" ht="21.75" customHeight="1">
      <c r="A199" s="327"/>
      <c r="B199" s="2224" t="s">
        <v>46</v>
      </c>
      <c r="C199" s="2225"/>
      <c r="D199" s="217" t="s">
        <v>34</v>
      </c>
      <c r="E199" s="77">
        <v>0</v>
      </c>
      <c r="F199" s="36">
        <f t="shared" si="36"/>
        <v>0</v>
      </c>
      <c r="G199" s="37" t="e">
        <f t="shared" si="37"/>
        <v>#DIV/0!</v>
      </c>
      <c r="H199" s="471"/>
      <c r="I199" s="471"/>
      <c r="J199" s="471"/>
      <c r="K199" s="471"/>
      <c r="L199" s="471"/>
      <c r="M199" s="471"/>
      <c r="N199" s="471"/>
      <c r="O199" s="471"/>
      <c r="P199" s="471"/>
      <c r="Q199" s="471"/>
      <c r="R199" s="471"/>
      <c r="S199" s="471"/>
    </row>
    <row r="200" spans="1:19" ht="21.75" customHeight="1">
      <c r="A200" s="327"/>
      <c r="B200" s="2166" t="s">
        <v>284</v>
      </c>
      <c r="C200" s="2239"/>
      <c r="D200" s="217" t="s">
        <v>34</v>
      </c>
      <c r="E200" s="77">
        <v>0</v>
      </c>
      <c r="F200" s="36">
        <f t="shared" si="36"/>
        <v>0</v>
      </c>
      <c r="G200" s="37" t="e">
        <f t="shared" si="37"/>
        <v>#DIV/0!</v>
      </c>
      <c r="H200" s="471"/>
      <c r="I200" s="471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</row>
    <row r="201" spans="1:19" ht="21.75" customHeight="1">
      <c r="A201" s="2155" t="s">
        <v>240</v>
      </c>
      <c r="B201" s="2230"/>
      <c r="C201" s="2231"/>
      <c r="D201" s="217" t="s">
        <v>34</v>
      </c>
      <c r="E201" s="359">
        <f>E202+E214</f>
        <v>2</v>
      </c>
      <c r="F201" s="36">
        <f t="shared" si="36"/>
        <v>2</v>
      </c>
      <c r="G201" s="37">
        <f t="shared" si="37"/>
        <v>100</v>
      </c>
      <c r="H201" s="471">
        <f>H202+H214</f>
        <v>2</v>
      </c>
      <c r="I201" s="471">
        <f t="shared" ref="I201:Q201" si="39">I202+I214</f>
        <v>0</v>
      </c>
      <c r="J201" s="471">
        <f t="shared" si="39"/>
        <v>0</v>
      </c>
      <c r="K201" s="471">
        <f t="shared" si="39"/>
        <v>0</v>
      </c>
      <c r="L201" s="471">
        <f t="shared" si="39"/>
        <v>0</v>
      </c>
      <c r="M201" s="471">
        <f t="shared" si="39"/>
        <v>0</v>
      </c>
      <c r="N201" s="471">
        <f t="shared" si="39"/>
        <v>0</v>
      </c>
      <c r="O201" s="471">
        <f t="shared" si="39"/>
        <v>0</v>
      </c>
      <c r="P201" s="471">
        <f t="shared" si="39"/>
        <v>0</v>
      </c>
      <c r="Q201" s="471">
        <f t="shared" si="39"/>
        <v>0</v>
      </c>
      <c r="R201" s="471"/>
      <c r="S201" s="471"/>
    </row>
    <row r="202" spans="1:19" ht="21.75" customHeight="1">
      <c r="A202" s="327"/>
      <c r="B202" s="216" t="s">
        <v>166</v>
      </c>
      <c r="C202" s="331"/>
      <c r="D202" s="234" t="s">
        <v>34</v>
      </c>
      <c r="E202" s="359">
        <f>SUM(E203:E213)</f>
        <v>2</v>
      </c>
      <c r="F202" s="36">
        <f t="shared" si="36"/>
        <v>2</v>
      </c>
      <c r="G202" s="37">
        <f t="shared" si="37"/>
        <v>100</v>
      </c>
      <c r="H202" s="471">
        <f>SUM(H203:H213)</f>
        <v>2</v>
      </c>
      <c r="I202" s="471">
        <f t="shared" ref="I202:Q202" si="40">SUM(I203:I213)</f>
        <v>0</v>
      </c>
      <c r="J202" s="471">
        <f t="shared" si="40"/>
        <v>0</v>
      </c>
      <c r="K202" s="471">
        <f t="shared" si="40"/>
        <v>0</v>
      </c>
      <c r="L202" s="471">
        <f t="shared" si="40"/>
        <v>0</v>
      </c>
      <c r="M202" s="471">
        <f t="shared" si="40"/>
        <v>0</v>
      </c>
      <c r="N202" s="471">
        <f t="shared" si="40"/>
        <v>0</v>
      </c>
      <c r="O202" s="471">
        <f t="shared" si="40"/>
        <v>0</v>
      </c>
      <c r="P202" s="471">
        <f t="shared" si="40"/>
        <v>0</v>
      </c>
      <c r="Q202" s="471">
        <f t="shared" si="40"/>
        <v>0</v>
      </c>
      <c r="R202" s="471"/>
      <c r="S202" s="471"/>
    </row>
    <row r="203" spans="1:19" ht="21.75" customHeight="1">
      <c r="A203" s="327"/>
      <c r="B203" s="216"/>
      <c r="C203" s="446" t="s">
        <v>168</v>
      </c>
      <c r="D203" s="217" t="s">
        <v>34</v>
      </c>
      <c r="E203" s="156">
        <v>0</v>
      </c>
      <c r="F203" s="36">
        <f t="shared" si="36"/>
        <v>0</v>
      </c>
      <c r="G203" s="37" t="e">
        <f t="shared" si="37"/>
        <v>#DIV/0!</v>
      </c>
      <c r="H203" s="471"/>
      <c r="I203" s="471"/>
      <c r="J203" s="471"/>
      <c r="K203" s="471"/>
      <c r="L203" s="471"/>
      <c r="M203" s="471"/>
      <c r="N203" s="471"/>
      <c r="O203" s="471"/>
      <c r="P203" s="471"/>
      <c r="Q203" s="471"/>
      <c r="R203" s="471"/>
      <c r="S203" s="471"/>
    </row>
    <row r="204" spans="1:19" ht="21.75" customHeight="1">
      <c r="A204" s="327"/>
      <c r="B204" s="216"/>
      <c r="C204" s="446" t="s">
        <v>169</v>
      </c>
      <c r="D204" s="217" t="s">
        <v>34</v>
      </c>
      <c r="E204" s="36">
        <v>0</v>
      </c>
      <c r="F204" s="36">
        <f t="shared" si="36"/>
        <v>0</v>
      </c>
      <c r="G204" s="37" t="e">
        <f t="shared" si="37"/>
        <v>#DIV/0!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</row>
    <row r="205" spans="1:19" ht="21.75" customHeight="1">
      <c r="A205" s="327"/>
      <c r="B205" s="216"/>
      <c r="C205" s="446" t="s">
        <v>170</v>
      </c>
      <c r="D205" s="217" t="s">
        <v>34</v>
      </c>
      <c r="E205" s="36">
        <v>1</v>
      </c>
      <c r="F205" s="36">
        <f t="shared" si="36"/>
        <v>1</v>
      </c>
      <c r="G205" s="37">
        <f t="shared" si="37"/>
        <v>100</v>
      </c>
      <c r="H205" s="471">
        <v>1</v>
      </c>
      <c r="I205" s="471">
        <v>0</v>
      </c>
      <c r="J205" s="471">
        <v>0</v>
      </c>
      <c r="K205" s="471">
        <v>0</v>
      </c>
      <c r="L205" s="471">
        <v>0</v>
      </c>
      <c r="M205" s="471">
        <v>0</v>
      </c>
      <c r="N205" s="471">
        <v>0</v>
      </c>
      <c r="O205" s="471">
        <v>0</v>
      </c>
      <c r="P205" s="471">
        <v>0</v>
      </c>
      <c r="Q205" s="471">
        <v>0</v>
      </c>
      <c r="R205" s="471">
        <v>0</v>
      </c>
      <c r="S205" s="471">
        <v>0</v>
      </c>
    </row>
    <row r="206" spans="1:19" ht="21.75" customHeight="1">
      <c r="A206" s="327"/>
      <c r="B206" s="216"/>
      <c r="C206" s="446" t="s">
        <v>171</v>
      </c>
      <c r="D206" s="217" t="s">
        <v>34</v>
      </c>
      <c r="E206" s="36">
        <v>0</v>
      </c>
      <c r="F206" s="36">
        <f t="shared" si="36"/>
        <v>0</v>
      </c>
      <c r="G206" s="37" t="e">
        <f t="shared" si="37"/>
        <v>#DIV/0!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</row>
    <row r="207" spans="1:19" ht="21.75" customHeight="1">
      <c r="A207" s="327"/>
      <c r="B207" s="216"/>
      <c r="C207" s="446" t="s">
        <v>172</v>
      </c>
      <c r="D207" s="217" t="s">
        <v>34</v>
      </c>
      <c r="E207" s="36">
        <v>0</v>
      </c>
      <c r="F207" s="36">
        <f t="shared" si="36"/>
        <v>0</v>
      </c>
      <c r="G207" s="37" t="e">
        <f t="shared" si="37"/>
        <v>#DIV/0!</v>
      </c>
      <c r="H207" s="471"/>
      <c r="I207" s="471"/>
      <c r="J207" s="471"/>
      <c r="K207" s="471"/>
      <c r="L207" s="471"/>
      <c r="M207" s="471"/>
      <c r="N207" s="471"/>
      <c r="O207" s="471"/>
      <c r="P207" s="471"/>
      <c r="Q207" s="471"/>
      <c r="R207" s="471"/>
      <c r="S207" s="471"/>
    </row>
    <row r="208" spans="1:19" ht="21.75" customHeight="1">
      <c r="A208" s="327"/>
      <c r="B208" s="216"/>
      <c r="C208" s="446" t="s">
        <v>173</v>
      </c>
      <c r="D208" s="217" t="s">
        <v>34</v>
      </c>
      <c r="E208" s="36">
        <v>0</v>
      </c>
      <c r="F208" s="36">
        <f t="shared" si="36"/>
        <v>0</v>
      </c>
      <c r="G208" s="37" t="e">
        <f t="shared" si="37"/>
        <v>#DIV/0!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</row>
    <row r="209" spans="1:19" ht="21.75" customHeight="1">
      <c r="A209" s="327"/>
      <c r="B209" s="216"/>
      <c r="C209" s="446" t="s">
        <v>174</v>
      </c>
      <c r="D209" s="217" t="s">
        <v>34</v>
      </c>
      <c r="E209" s="36">
        <v>1</v>
      </c>
      <c r="F209" s="36">
        <f t="shared" si="36"/>
        <v>1</v>
      </c>
      <c r="G209" s="37">
        <f t="shared" si="37"/>
        <v>100</v>
      </c>
      <c r="H209" s="471">
        <v>1</v>
      </c>
      <c r="I209" s="471">
        <v>0</v>
      </c>
      <c r="J209" s="471">
        <v>0</v>
      </c>
      <c r="K209" s="471">
        <v>0</v>
      </c>
      <c r="L209" s="471">
        <v>0</v>
      </c>
      <c r="M209" s="471">
        <v>0</v>
      </c>
      <c r="N209" s="471">
        <v>0</v>
      </c>
      <c r="O209" s="471">
        <v>0</v>
      </c>
      <c r="P209" s="471">
        <v>0</v>
      </c>
      <c r="Q209" s="471">
        <v>0</v>
      </c>
      <c r="R209" s="471">
        <v>0</v>
      </c>
      <c r="S209" s="471">
        <v>0</v>
      </c>
    </row>
    <row r="210" spans="1:19" ht="21.75" customHeight="1">
      <c r="A210" s="327"/>
      <c r="B210" s="216"/>
      <c r="C210" s="446" t="s">
        <v>175</v>
      </c>
      <c r="D210" s="217" t="s">
        <v>34</v>
      </c>
      <c r="E210" s="36">
        <v>0</v>
      </c>
      <c r="F210" s="36">
        <f t="shared" si="36"/>
        <v>0</v>
      </c>
      <c r="G210" s="37" t="e">
        <f t="shared" si="37"/>
        <v>#DIV/0!</v>
      </c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</row>
    <row r="211" spans="1:19" ht="21.75" customHeight="1">
      <c r="A211" s="327"/>
      <c r="B211" s="216"/>
      <c r="C211" s="446" t="s">
        <v>176</v>
      </c>
      <c r="D211" s="217" t="s">
        <v>34</v>
      </c>
      <c r="E211" s="36">
        <v>0</v>
      </c>
      <c r="F211" s="36">
        <f t="shared" si="36"/>
        <v>0</v>
      </c>
      <c r="G211" s="37" t="e">
        <f t="shared" si="37"/>
        <v>#DIV/0!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</row>
    <row r="212" spans="1:19" ht="21.75" customHeight="1">
      <c r="A212" s="327"/>
      <c r="B212" s="216"/>
      <c r="C212" s="446" t="s">
        <v>177</v>
      </c>
      <c r="D212" s="217" t="s">
        <v>34</v>
      </c>
      <c r="E212" s="36">
        <v>0</v>
      </c>
      <c r="F212" s="36">
        <f t="shared" si="36"/>
        <v>0</v>
      </c>
      <c r="G212" s="37" t="e">
        <f t="shared" si="37"/>
        <v>#DIV/0!</v>
      </c>
      <c r="H212" s="471"/>
      <c r="I212" s="471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</row>
    <row r="213" spans="1:19" ht="21.75" customHeight="1">
      <c r="A213" s="327"/>
      <c r="B213" s="216"/>
      <c r="C213" s="446" t="s">
        <v>178</v>
      </c>
      <c r="D213" s="217" t="s">
        <v>34</v>
      </c>
      <c r="E213" s="36">
        <v>0</v>
      </c>
      <c r="F213" s="36">
        <f t="shared" si="36"/>
        <v>0</v>
      </c>
      <c r="G213" s="37" t="e">
        <f t="shared" si="37"/>
        <v>#DIV/0!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471"/>
      <c r="R213" s="471"/>
      <c r="S213" s="471"/>
    </row>
    <row r="214" spans="1:19" ht="21.75" customHeight="1">
      <c r="A214" s="327"/>
      <c r="B214" s="2230" t="s">
        <v>167</v>
      </c>
      <c r="C214" s="2231"/>
      <c r="D214" s="234" t="s">
        <v>34</v>
      </c>
      <c r="E214" s="359">
        <f>SUM(E215:E220)</f>
        <v>0</v>
      </c>
      <c r="F214" s="36">
        <f t="shared" si="36"/>
        <v>0</v>
      </c>
      <c r="G214" s="37" t="e">
        <f t="shared" si="37"/>
        <v>#DIV/0!</v>
      </c>
      <c r="H214" s="471">
        <f>SUM(H215:H220)</f>
        <v>0</v>
      </c>
      <c r="I214" s="471">
        <f t="shared" ref="I214:Q214" si="41">SUM(I215:I220)</f>
        <v>0</v>
      </c>
      <c r="J214" s="471">
        <f t="shared" si="41"/>
        <v>0</v>
      </c>
      <c r="K214" s="471">
        <f t="shared" si="41"/>
        <v>0</v>
      </c>
      <c r="L214" s="471">
        <f t="shared" si="41"/>
        <v>0</v>
      </c>
      <c r="M214" s="471">
        <f t="shared" si="41"/>
        <v>0</v>
      </c>
      <c r="N214" s="471">
        <f t="shared" si="41"/>
        <v>0</v>
      </c>
      <c r="O214" s="471">
        <f t="shared" si="41"/>
        <v>0</v>
      </c>
      <c r="P214" s="471">
        <f t="shared" si="41"/>
        <v>0</v>
      </c>
      <c r="Q214" s="471">
        <f t="shared" si="41"/>
        <v>0</v>
      </c>
      <c r="R214" s="471"/>
      <c r="S214" s="471"/>
    </row>
    <row r="215" spans="1:19" ht="21.75" customHeight="1">
      <c r="A215" s="327"/>
      <c r="B215" s="216"/>
      <c r="C215" s="448" t="s">
        <v>258</v>
      </c>
      <c r="D215" s="217" t="s">
        <v>34</v>
      </c>
      <c r="E215" s="156">
        <v>0</v>
      </c>
      <c r="F215" s="36">
        <f t="shared" si="36"/>
        <v>0</v>
      </c>
      <c r="G215" s="37" t="e">
        <f t="shared" si="37"/>
        <v>#DIV/0!</v>
      </c>
      <c r="H215" s="471"/>
      <c r="I215" s="471"/>
      <c r="J215" s="471"/>
      <c r="K215" s="471"/>
      <c r="L215" s="471"/>
      <c r="M215" s="471"/>
      <c r="N215" s="471"/>
      <c r="O215" s="471"/>
      <c r="P215" s="471"/>
      <c r="Q215" s="471"/>
      <c r="R215" s="471"/>
      <c r="S215" s="471"/>
    </row>
    <row r="216" spans="1:19" ht="21.75" customHeight="1">
      <c r="A216" s="327"/>
      <c r="B216" s="216"/>
      <c r="C216" s="446" t="s">
        <v>185</v>
      </c>
      <c r="D216" s="217" t="s">
        <v>34</v>
      </c>
      <c r="E216" s="156">
        <v>0</v>
      </c>
      <c r="F216" s="36">
        <f t="shared" si="36"/>
        <v>0</v>
      </c>
      <c r="G216" s="37" t="e">
        <f t="shared" si="37"/>
        <v>#DIV/0!</v>
      </c>
      <c r="H216" s="471"/>
      <c r="I216" s="471"/>
      <c r="J216" s="471"/>
      <c r="K216" s="471"/>
      <c r="L216" s="471"/>
      <c r="M216" s="471"/>
      <c r="N216" s="471"/>
      <c r="O216" s="471"/>
      <c r="P216" s="471"/>
      <c r="Q216" s="471"/>
      <c r="R216" s="471"/>
      <c r="S216" s="471"/>
    </row>
    <row r="217" spans="1:19" ht="21.75" customHeight="1">
      <c r="A217" s="327"/>
      <c r="B217" s="216"/>
      <c r="C217" s="446" t="s">
        <v>184</v>
      </c>
      <c r="D217" s="217" t="s">
        <v>34</v>
      </c>
      <c r="E217" s="156">
        <v>0</v>
      </c>
      <c r="F217" s="36">
        <f t="shared" si="36"/>
        <v>0</v>
      </c>
      <c r="G217" s="37" t="e">
        <f t="shared" si="37"/>
        <v>#DIV/0!</v>
      </c>
      <c r="H217" s="471"/>
      <c r="I217" s="471"/>
      <c r="J217" s="471"/>
      <c r="K217" s="471"/>
      <c r="L217" s="471"/>
      <c r="M217" s="471"/>
      <c r="N217" s="471"/>
      <c r="O217" s="471"/>
      <c r="P217" s="471"/>
      <c r="Q217" s="471"/>
      <c r="R217" s="471"/>
      <c r="S217" s="471"/>
    </row>
    <row r="218" spans="1:19" ht="21.75" customHeight="1">
      <c r="A218" s="327"/>
      <c r="B218" s="216"/>
      <c r="C218" s="446" t="s">
        <v>183</v>
      </c>
      <c r="D218" s="217" t="s">
        <v>34</v>
      </c>
      <c r="E218" s="156">
        <v>0</v>
      </c>
      <c r="F218" s="36">
        <f t="shared" si="36"/>
        <v>0</v>
      </c>
      <c r="G218" s="37" t="e">
        <f t="shared" si="37"/>
        <v>#DIV/0!</v>
      </c>
      <c r="H218" s="471"/>
      <c r="I218" s="471"/>
      <c r="J218" s="471"/>
      <c r="K218" s="471"/>
      <c r="L218" s="471"/>
      <c r="M218" s="471"/>
      <c r="N218" s="471"/>
      <c r="O218" s="471"/>
      <c r="P218" s="471"/>
      <c r="Q218" s="471"/>
      <c r="R218" s="471"/>
      <c r="S218" s="471"/>
    </row>
    <row r="219" spans="1:19" ht="21.75" customHeight="1">
      <c r="A219" s="327"/>
      <c r="B219" s="216"/>
      <c r="C219" s="446" t="s">
        <v>182</v>
      </c>
      <c r="D219" s="217" t="s">
        <v>34</v>
      </c>
      <c r="E219" s="156">
        <v>0</v>
      </c>
      <c r="F219" s="36">
        <f t="shared" si="36"/>
        <v>0</v>
      </c>
      <c r="G219" s="37" t="e">
        <f t="shared" si="37"/>
        <v>#DIV/0!</v>
      </c>
      <c r="H219" s="471"/>
      <c r="I219" s="471"/>
      <c r="J219" s="471"/>
      <c r="K219" s="471"/>
      <c r="L219" s="471"/>
      <c r="M219" s="471"/>
      <c r="N219" s="471"/>
      <c r="O219" s="471"/>
      <c r="P219" s="471"/>
      <c r="Q219" s="471"/>
      <c r="R219" s="471"/>
      <c r="S219" s="471"/>
    </row>
    <row r="220" spans="1:19" ht="21.75" customHeight="1">
      <c r="A220" s="327"/>
      <c r="B220" s="216"/>
      <c r="C220" s="446" t="s">
        <v>181</v>
      </c>
      <c r="D220" s="217" t="s">
        <v>34</v>
      </c>
      <c r="E220" s="156">
        <v>0</v>
      </c>
      <c r="F220" s="36">
        <f t="shared" si="36"/>
        <v>0</v>
      </c>
      <c r="G220" s="37" t="e">
        <f t="shared" si="37"/>
        <v>#DIV/0!</v>
      </c>
      <c r="H220" s="471"/>
      <c r="I220" s="471"/>
      <c r="J220" s="471"/>
      <c r="K220" s="471"/>
      <c r="L220" s="471"/>
      <c r="M220" s="471"/>
      <c r="N220" s="471"/>
      <c r="O220" s="471"/>
      <c r="P220" s="471"/>
      <c r="Q220" s="471"/>
      <c r="R220" s="471"/>
      <c r="S220" s="471"/>
    </row>
    <row r="221" spans="1:19" ht="21.75" customHeight="1">
      <c r="A221" s="2155" t="s">
        <v>241</v>
      </c>
      <c r="B221" s="2230"/>
      <c r="C221" s="2231"/>
      <c r="D221" s="217" t="s">
        <v>35</v>
      </c>
      <c r="E221" s="156">
        <v>1</v>
      </c>
      <c r="F221" s="36">
        <f t="shared" si="36"/>
        <v>1</v>
      </c>
      <c r="G221" s="37">
        <f t="shared" si="37"/>
        <v>100</v>
      </c>
      <c r="H221" s="471">
        <v>1</v>
      </c>
      <c r="I221" s="471">
        <v>0</v>
      </c>
      <c r="J221" s="471">
        <v>0</v>
      </c>
      <c r="K221" s="471">
        <v>0</v>
      </c>
      <c r="L221" s="471">
        <v>0</v>
      </c>
      <c r="M221" s="471">
        <v>0</v>
      </c>
      <c r="N221" s="471">
        <v>0</v>
      </c>
      <c r="O221" s="471">
        <v>0</v>
      </c>
      <c r="P221" s="471">
        <v>0</v>
      </c>
      <c r="Q221" s="471">
        <v>0</v>
      </c>
      <c r="R221" s="471">
        <v>0</v>
      </c>
      <c r="S221" s="471">
        <v>0</v>
      </c>
    </row>
    <row r="222" spans="1:19" ht="21.75" customHeight="1">
      <c r="A222" s="332"/>
      <c r="B222" s="450"/>
      <c r="C222" s="334" t="s">
        <v>108</v>
      </c>
      <c r="D222" s="335" t="s">
        <v>9</v>
      </c>
      <c r="E222" s="156">
        <v>100</v>
      </c>
      <c r="F222" s="36">
        <f t="shared" si="36"/>
        <v>101</v>
      </c>
      <c r="G222" s="37">
        <f t="shared" si="37"/>
        <v>101</v>
      </c>
      <c r="H222" s="471">
        <v>0</v>
      </c>
      <c r="I222" s="471">
        <v>0</v>
      </c>
      <c r="J222" s="471">
        <v>0</v>
      </c>
      <c r="K222" s="471">
        <v>0</v>
      </c>
      <c r="L222" s="471">
        <v>0</v>
      </c>
      <c r="M222" s="471">
        <v>0</v>
      </c>
      <c r="N222" s="471">
        <v>6</v>
      </c>
      <c r="O222" s="471">
        <v>0</v>
      </c>
      <c r="P222" s="471">
        <v>20</v>
      </c>
      <c r="Q222" s="471">
        <v>15</v>
      </c>
      <c r="R222" s="471">
        <v>45</v>
      </c>
      <c r="S222" s="471">
        <v>15</v>
      </c>
    </row>
    <row r="223" spans="1:19" ht="21.75" customHeight="1">
      <c r="A223" s="2240" t="s">
        <v>242</v>
      </c>
      <c r="B223" s="2241"/>
      <c r="C223" s="2242"/>
      <c r="D223" s="335" t="s">
        <v>34</v>
      </c>
      <c r="E223" s="156">
        <v>0</v>
      </c>
      <c r="F223" s="36">
        <f t="shared" si="36"/>
        <v>0</v>
      </c>
      <c r="G223" s="37" t="e">
        <f t="shared" si="37"/>
        <v>#DIV/0!</v>
      </c>
      <c r="H223" s="471"/>
      <c r="I223" s="471"/>
      <c r="J223" s="471"/>
      <c r="K223" s="471"/>
      <c r="L223" s="471"/>
      <c r="M223" s="471"/>
      <c r="N223" s="471"/>
      <c r="O223" s="471"/>
      <c r="P223" s="471"/>
      <c r="Q223" s="471"/>
      <c r="R223" s="471"/>
      <c r="S223" s="471"/>
    </row>
    <row r="224" spans="1:19" ht="21.75" customHeight="1">
      <c r="A224" s="2243" t="s">
        <v>243</v>
      </c>
      <c r="B224" s="2244"/>
      <c r="C224" s="2245"/>
      <c r="D224" s="335" t="s">
        <v>90</v>
      </c>
      <c r="E224" s="156">
        <v>0</v>
      </c>
      <c r="F224" s="36">
        <f t="shared" si="36"/>
        <v>0</v>
      </c>
      <c r="G224" s="37" t="e">
        <f t="shared" si="37"/>
        <v>#DIV/0!</v>
      </c>
      <c r="H224" s="471"/>
      <c r="I224" s="471"/>
      <c r="J224" s="471"/>
      <c r="K224" s="471"/>
      <c r="L224" s="471"/>
      <c r="M224" s="471"/>
      <c r="N224" s="471"/>
      <c r="O224" s="471"/>
      <c r="P224" s="471"/>
      <c r="Q224" s="471"/>
      <c r="R224" s="471"/>
      <c r="S224" s="471"/>
    </row>
    <row r="225" spans="1:19" ht="21.75" customHeight="1">
      <c r="A225" s="2240" t="s">
        <v>285</v>
      </c>
      <c r="B225" s="2241"/>
      <c r="C225" s="2242"/>
      <c r="D225" s="335" t="s">
        <v>34</v>
      </c>
      <c r="E225" s="156">
        <v>0</v>
      </c>
      <c r="F225" s="36">
        <f t="shared" si="36"/>
        <v>0</v>
      </c>
      <c r="G225" s="37" t="e">
        <f t="shared" si="37"/>
        <v>#DIV/0!</v>
      </c>
      <c r="H225" s="471"/>
      <c r="I225" s="471"/>
      <c r="J225" s="471"/>
      <c r="K225" s="471"/>
      <c r="L225" s="471"/>
      <c r="M225" s="471"/>
      <c r="N225" s="471"/>
      <c r="O225" s="471"/>
      <c r="P225" s="471"/>
      <c r="Q225" s="471"/>
      <c r="R225" s="471"/>
      <c r="S225" s="471"/>
    </row>
    <row r="226" spans="1:19" ht="21.75" customHeight="1">
      <c r="A226" s="449" t="s">
        <v>245</v>
      </c>
      <c r="B226" s="450"/>
      <c r="C226" s="451"/>
      <c r="D226" s="335" t="s">
        <v>114</v>
      </c>
      <c r="E226" s="156">
        <v>0</v>
      </c>
      <c r="F226" s="36">
        <f t="shared" si="36"/>
        <v>0</v>
      </c>
      <c r="G226" s="37" t="e">
        <f t="shared" si="37"/>
        <v>#DIV/0!</v>
      </c>
      <c r="H226" s="471"/>
      <c r="I226" s="471"/>
      <c r="J226" s="471"/>
      <c r="K226" s="471"/>
      <c r="L226" s="471"/>
      <c r="M226" s="471"/>
      <c r="N226" s="471"/>
      <c r="O226" s="471"/>
      <c r="P226" s="471"/>
      <c r="Q226" s="471"/>
      <c r="R226" s="471"/>
      <c r="S226" s="471"/>
    </row>
    <row r="227" spans="1:19" ht="21.75" customHeight="1">
      <c r="A227" s="287"/>
      <c r="B227" s="302" t="s">
        <v>58</v>
      </c>
      <c r="C227" s="326"/>
      <c r="D227" s="300" t="s">
        <v>24</v>
      </c>
      <c r="E227" s="289">
        <f>SUM(E228:E232)</f>
        <v>120500</v>
      </c>
      <c r="F227" s="153">
        <f t="shared" si="36"/>
        <v>120485.4</v>
      </c>
      <c r="G227" s="379">
        <f t="shared" si="37"/>
        <v>99.987883817427388</v>
      </c>
      <c r="H227" s="480">
        <f>SUM(H228:H232)</f>
        <v>1500</v>
      </c>
      <c r="I227" s="480">
        <f t="shared" ref="I227:S227" si="42">SUM(I228:I232)</f>
        <v>0</v>
      </c>
      <c r="J227" s="1244">
        <f t="shared" si="42"/>
        <v>8000</v>
      </c>
      <c r="K227" s="1244">
        <f t="shared" si="42"/>
        <v>0</v>
      </c>
      <c r="L227" s="1558">
        <f t="shared" si="42"/>
        <v>32574</v>
      </c>
      <c r="M227" s="1558">
        <f t="shared" si="42"/>
        <v>30880.2</v>
      </c>
      <c r="N227" s="1558">
        <f t="shared" si="42"/>
        <v>0</v>
      </c>
      <c r="O227" s="1558">
        <f t="shared" si="42"/>
        <v>4201</v>
      </c>
      <c r="P227" s="1558">
        <f t="shared" si="42"/>
        <v>520</v>
      </c>
      <c r="Q227" s="1911">
        <f t="shared" si="42"/>
        <v>11304</v>
      </c>
      <c r="R227" s="1911">
        <f t="shared" si="42"/>
        <v>13950</v>
      </c>
      <c r="S227" s="1911">
        <f t="shared" si="42"/>
        <v>17556.2</v>
      </c>
    </row>
    <row r="228" spans="1:19" ht="21.75" customHeight="1">
      <c r="A228" s="310"/>
      <c r="B228" s="216"/>
      <c r="C228" s="336" t="s">
        <v>25</v>
      </c>
      <c r="D228" s="217" t="s">
        <v>24</v>
      </c>
      <c r="E228" s="285"/>
      <c r="F228" s="36">
        <f t="shared" si="36"/>
        <v>0</v>
      </c>
      <c r="G228" s="37" t="e">
        <f t="shared" si="37"/>
        <v>#DIV/0!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</row>
    <row r="229" spans="1:19" ht="21.75" customHeight="1">
      <c r="A229" s="310"/>
      <c r="B229" s="216"/>
      <c r="C229" s="336" t="s">
        <v>26</v>
      </c>
      <c r="D229" s="217" t="s">
        <v>24</v>
      </c>
      <c r="E229" s="285">
        <v>120500</v>
      </c>
      <c r="F229" s="36">
        <f t="shared" si="36"/>
        <v>120485.4</v>
      </c>
      <c r="G229" s="37">
        <f t="shared" si="37"/>
        <v>99.987883817427388</v>
      </c>
      <c r="H229" s="471">
        <v>1500</v>
      </c>
      <c r="I229" s="471">
        <v>0</v>
      </c>
      <c r="J229" s="471">
        <v>8000</v>
      </c>
      <c r="K229" s="471">
        <v>0</v>
      </c>
      <c r="L229" s="471">
        <v>32574</v>
      </c>
      <c r="M229" s="471">
        <v>30880.2</v>
      </c>
      <c r="N229" s="471">
        <v>0</v>
      </c>
      <c r="O229" s="471">
        <v>4201</v>
      </c>
      <c r="P229" s="471">
        <v>520</v>
      </c>
      <c r="Q229" s="471">
        <v>11304</v>
      </c>
      <c r="R229" s="471">
        <v>13950</v>
      </c>
      <c r="S229" s="471">
        <v>17556.2</v>
      </c>
    </row>
    <row r="230" spans="1:19" ht="21.75" customHeight="1">
      <c r="A230" s="310"/>
      <c r="B230" s="216"/>
      <c r="C230" s="336" t="s">
        <v>27</v>
      </c>
      <c r="D230" s="217" t="s">
        <v>24</v>
      </c>
      <c r="E230" s="285"/>
      <c r="F230" s="36">
        <f t="shared" si="36"/>
        <v>0</v>
      </c>
      <c r="G230" s="37" t="e">
        <f t="shared" si="37"/>
        <v>#DIV/0!</v>
      </c>
      <c r="H230" s="471"/>
      <c r="I230" s="471"/>
      <c r="J230" s="471"/>
      <c r="K230" s="471"/>
      <c r="L230" s="471"/>
      <c r="M230" s="471"/>
      <c r="N230" s="471"/>
      <c r="O230" s="471"/>
      <c r="P230" s="471"/>
      <c r="Q230" s="471"/>
      <c r="R230" s="471"/>
      <c r="S230" s="471"/>
    </row>
    <row r="231" spans="1:19" ht="21.75" customHeight="1">
      <c r="A231" s="310"/>
      <c r="B231" s="216"/>
      <c r="C231" s="336" t="s">
        <v>28</v>
      </c>
      <c r="D231" s="217" t="s">
        <v>24</v>
      </c>
      <c r="E231" s="285"/>
      <c r="F231" s="36">
        <f t="shared" si="36"/>
        <v>0</v>
      </c>
      <c r="G231" s="37" t="e">
        <f t="shared" si="37"/>
        <v>#DIV/0!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</row>
    <row r="232" spans="1:19" ht="21.75" customHeight="1">
      <c r="A232" s="337"/>
      <c r="B232" s="338"/>
      <c r="C232" s="339" t="s">
        <v>29</v>
      </c>
      <c r="D232" s="380" t="s">
        <v>24</v>
      </c>
      <c r="E232" s="303"/>
      <c r="F232" s="116">
        <f t="shared" si="36"/>
        <v>0</v>
      </c>
      <c r="G232" s="120" t="e">
        <f t="shared" si="37"/>
        <v>#DIV/0!</v>
      </c>
      <c r="H232" s="478"/>
      <c r="I232" s="478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</row>
    <row r="233" spans="1:19" ht="21.75" customHeight="1">
      <c r="A233" s="2144" t="s">
        <v>246</v>
      </c>
      <c r="B233" s="2199"/>
      <c r="C233" s="2200"/>
      <c r="D233" s="272"/>
      <c r="E233" s="559"/>
      <c r="F233" s="92">
        <f t="shared" si="36"/>
        <v>0</v>
      </c>
      <c r="G233" s="631" t="e">
        <f t="shared" si="37"/>
        <v>#DIV/0!</v>
      </c>
      <c r="H233" s="479"/>
      <c r="I233" s="479"/>
      <c r="J233" s="1243"/>
      <c r="K233" s="1243"/>
      <c r="L233" s="1557"/>
      <c r="M233" s="1557"/>
      <c r="N233" s="1557"/>
      <c r="O233" s="1557"/>
      <c r="P233" s="1557"/>
      <c r="Q233" s="1910"/>
      <c r="R233" s="1910"/>
      <c r="S233" s="1910"/>
    </row>
    <row r="234" spans="1:19" ht="21.75" customHeight="1">
      <c r="A234" s="159" t="s">
        <v>247</v>
      </c>
      <c r="B234" s="290"/>
      <c r="C234" s="226"/>
      <c r="D234" s="291"/>
      <c r="E234" s="54"/>
      <c r="F234" s="55">
        <f t="shared" si="36"/>
        <v>0</v>
      </c>
      <c r="G234" s="67" t="e">
        <f t="shared" si="37"/>
        <v>#DIV/0!</v>
      </c>
      <c r="H234" s="473"/>
      <c r="I234" s="473"/>
      <c r="J234" s="1239"/>
      <c r="K234" s="1239"/>
      <c r="L234" s="1553"/>
      <c r="M234" s="1553"/>
      <c r="N234" s="1553"/>
      <c r="O234" s="1553"/>
      <c r="P234" s="1553"/>
      <c r="Q234" s="1907"/>
      <c r="R234" s="1907"/>
      <c r="S234" s="1907"/>
    </row>
    <row r="235" spans="1:19" ht="21.75" customHeight="1">
      <c r="A235" s="232"/>
      <c r="B235" s="2141" t="s">
        <v>248</v>
      </c>
      <c r="C235" s="2246"/>
      <c r="D235" s="292"/>
      <c r="E235" s="131"/>
      <c r="F235" s="55">
        <f t="shared" si="36"/>
        <v>0</v>
      </c>
      <c r="G235" s="67" t="e">
        <f t="shared" si="37"/>
        <v>#DIV/0!</v>
      </c>
      <c r="H235" s="473"/>
      <c r="I235" s="473"/>
      <c r="J235" s="1239"/>
      <c r="K235" s="1239"/>
      <c r="L235" s="1553"/>
      <c r="M235" s="1553"/>
      <c r="N235" s="1553"/>
      <c r="O235" s="1553"/>
      <c r="P235" s="1553"/>
      <c r="Q235" s="1907"/>
      <c r="R235" s="1907"/>
      <c r="S235" s="1907"/>
    </row>
    <row r="236" spans="1:19" ht="18.75" customHeight="1">
      <c r="A236" s="229"/>
      <c r="B236" s="293"/>
      <c r="C236" s="440" t="s">
        <v>131</v>
      </c>
      <c r="D236" s="294" t="s">
        <v>31</v>
      </c>
      <c r="E236" s="104">
        <v>1</v>
      </c>
      <c r="F236" s="36">
        <f t="shared" si="36"/>
        <v>1</v>
      </c>
      <c r="G236" s="37">
        <f t="shared" si="37"/>
        <v>100</v>
      </c>
      <c r="H236" s="476">
        <v>0</v>
      </c>
      <c r="I236" s="476">
        <v>0</v>
      </c>
      <c r="J236" s="476">
        <v>0</v>
      </c>
      <c r="K236" s="476">
        <v>0</v>
      </c>
      <c r="L236" s="471">
        <v>0</v>
      </c>
      <c r="M236" s="471">
        <v>0</v>
      </c>
      <c r="N236" s="471">
        <v>1</v>
      </c>
      <c r="O236" s="471">
        <v>0</v>
      </c>
      <c r="P236" s="471">
        <v>0</v>
      </c>
      <c r="Q236" s="471">
        <v>0</v>
      </c>
      <c r="R236" s="471">
        <v>0</v>
      </c>
      <c r="S236" s="471">
        <v>0</v>
      </c>
    </row>
    <row r="237" spans="1:19" ht="21.75" customHeight="1">
      <c r="A237" s="229"/>
      <c r="B237" s="293"/>
      <c r="C237" s="441" t="s">
        <v>132</v>
      </c>
      <c r="D237" s="295" t="s">
        <v>9</v>
      </c>
      <c r="E237" s="105">
        <v>10</v>
      </c>
      <c r="F237" s="36">
        <f t="shared" si="36"/>
        <v>10</v>
      </c>
      <c r="G237" s="37">
        <f t="shared" si="37"/>
        <v>100</v>
      </c>
      <c r="H237" s="476">
        <v>0</v>
      </c>
      <c r="I237" s="476">
        <v>0</v>
      </c>
      <c r="J237" s="476">
        <v>0</v>
      </c>
      <c r="K237" s="476">
        <v>0</v>
      </c>
      <c r="L237" s="471">
        <v>0</v>
      </c>
      <c r="M237" s="471">
        <v>0</v>
      </c>
      <c r="N237" s="471">
        <v>0</v>
      </c>
      <c r="O237" s="471">
        <v>10</v>
      </c>
      <c r="P237" s="471">
        <v>0</v>
      </c>
      <c r="Q237" s="471">
        <v>0</v>
      </c>
      <c r="R237" s="471">
        <v>0</v>
      </c>
      <c r="S237" s="471">
        <v>0</v>
      </c>
    </row>
    <row r="238" spans="1:19" ht="21.75" customHeight="1">
      <c r="A238" s="229"/>
      <c r="B238" s="293"/>
      <c r="C238" s="441" t="s">
        <v>133</v>
      </c>
      <c r="D238" s="295" t="s">
        <v>31</v>
      </c>
      <c r="E238" s="105">
        <v>1</v>
      </c>
      <c r="F238" s="36">
        <f t="shared" si="36"/>
        <v>1</v>
      </c>
      <c r="G238" s="37">
        <f t="shared" si="37"/>
        <v>100</v>
      </c>
      <c r="H238" s="476">
        <v>0</v>
      </c>
      <c r="I238" s="476">
        <v>0</v>
      </c>
      <c r="J238" s="476">
        <v>0</v>
      </c>
      <c r="K238" s="476">
        <v>0</v>
      </c>
      <c r="L238" s="471">
        <v>0</v>
      </c>
      <c r="M238" s="471">
        <v>0</v>
      </c>
      <c r="N238" s="471">
        <v>1</v>
      </c>
      <c r="O238" s="471">
        <v>0</v>
      </c>
      <c r="P238" s="471">
        <v>0</v>
      </c>
      <c r="Q238" s="471">
        <v>0</v>
      </c>
      <c r="R238" s="471">
        <v>0</v>
      </c>
      <c r="S238" s="471">
        <v>0</v>
      </c>
    </row>
    <row r="239" spans="1:19" ht="21.75" customHeight="1">
      <c r="A239" s="229"/>
      <c r="B239" s="296"/>
      <c r="C239" s="262" t="s">
        <v>187</v>
      </c>
      <c r="D239" s="297" t="s">
        <v>114</v>
      </c>
      <c r="E239" s="101"/>
      <c r="F239" s="36">
        <f t="shared" si="36"/>
        <v>0</v>
      </c>
      <c r="G239" s="37" t="e">
        <f t="shared" si="37"/>
        <v>#DIV/0!</v>
      </c>
      <c r="H239" s="476"/>
      <c r="I239" s="476"/>
      <c r="J239" s="476"/>
      <c r="K239" s="476"/>
      <c r="L239" s="471"/>
      <c r="M239" s="471"/>
      <c r="N239" s="471"/>
      <c r="O239" s="471"/>
      <c r="P239" s="471"/>
      <c r="Q239" s="471"/>
      <c r="R239" s="471"/>
      <c r="S239" s="471"/>
    </row>
    <row r="240" spans="1:19" ht="21.75" customHeight="1">
      <c r="A240" s="240"/>
      <c r="B240" s="241" t="s">
        <v>37</v>
      </c>
      <c r="C240" s="242"/>
      <c r="D240" s="236" t="s">
        <v>24</v>
      </c>
      <c r="E240" s="111">
        <f>SUM(E241:E245)</f>
        <v>11500</v>
      </c>
      <c r="F240" s="153">
        <f t="shared" si="36"/>
        <v>11440</v>
      </c>
      <c r="G240" s="379">
        <f t="shared" si="37"/>
        <v>99.478260869565219</v>
      </c>
      <c r="H240" s="153">
        <f>SUM(H241:H245)</f>
        <v>0</v>
      </c>
      <c r="I240" s="153">
        <f t="shared" ref="I240:S240" si="43">SUM(I241:I245)</f>
        <v>0</v>
      </c>
      <c r="J240" s="1226">
        <f t="shared" si="43"/>
        <v>0</v>
      </c>
      <c r="K240" s="1226">
        <f t="shared" si="43"/>
        <v>0</v>
      </c>
      <c r="L240" s="1021">
        <f t="shared" si="43"/>
        <v>0</v>
      </c>
      <c r="M240" s="1021">
        <f t="shared" si="43"/>
        <v>0</v>
      </c>
      <c r="N240" s="1021">
        <f t="shared" si="43"/>
        <v>0</v>
      </c>
      <c r="O240" s="1021">
        <f t="shared" si="43"/>
        <v>0</v>
      </c>
      <c r="P240" s="1021">
        <f t="shared" si="43"/>
        <v>1720</v>
      </c>
      <c r="Q240" s="1021">
        <f t="shared" si="43"/>
        <v>3000</v>
      </c>
      <c r="R240" s="1021">
        <f t="shared" si="43"/>
        <v>5380</v>
      </c>
      <c r="S240" s="1021">
        <f t="shared" si="43"/>
        <v>1340</v>
      </c>
    </row>
    <row r="241" spans="1:19" ht="21.75" customHeight="1">
      <c r="A241" s="194"/>
      <c r="B241" s="195"/>
      <c r="C241" s="221" t="s">
        <v>25</v>
      </c>
      <c r="D241" s="196" t="s">
        <v>24</v>
      </c>
      <c r="E241" s="36">
        <v>0</v>
      </c>
      <c r="F241" s="36">
        <f t="shared" si="36"/>
        <v>0</v>
      </c>
      <c r="G241" s="37" t="e">
        <f t="shared" si="37"/>
        <v>#DIV/0!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471"/>
      <c r="R241" s="471"/>
      <c r="S241" s="471"/>
    </row>
    <row r="242" spans="1:19" ht="21.75" customHeight="1">
      <c r="A242" s="194"/>
      <c r="B242" s="195"/>
      <c r="C242" s="221" t="s">
        <v>26</v>
      </c>
      <c r="D242" s="196" t="s">
        <v>24</v>
      </c>
      <c r="E242" s="36">
        <v>11500</v>
      </c>
      <c r="F242" s="36">
        <f t="shared" si="36"/>
        <v>11440</v>
      </c>
      <c r="G242" s="37">
        <f t="shared" si="37"/>
        <v>99.478260869565219</v>
      </c>
      <c r="H242" s="471">
        <v>0</v>
      </c>
      <c r="I242" s="471">
        <v>0</v>
      </c>
      <c r="J242" s="471">
        <v>0</v>
      </c>
      <c r="K242" s="471">
        <v>0</v>
      </c>
      <c r="L242" s="471">
        <v>0</v>
      </c>
      <c r="M242" s="471">
        <v>0</v>
      </c>
      <c r="N242" s="471">
        <v>0</v>
      </c>
      <c r="O242" s="471">
        <v>0</v>
      </c>
      <c r="P242" s="471">
        <v>1720</v>
      </c>
      <c r="Q242" s="471">
        <v>3000</v>
      </c>
      <c r="R242" s="471">
        <v>5380</v>
      </c>
      <c r="S242" s="471">
        <v>1340</v>
      </c>
    </row>
    <row r="243" spans="1:19" ht="21.75" customHeight="1">
      <c r="A243" s="194"/>
      <c r="B243" s="195"/>
      <c r="C243" s="221" t="s">
        <v>27</v>
      </c>
      <c r="D243" s="196" t="s">
        <v>24</v>
      </c>
      <c r="E243" s="36">
        <v>0</v>
      </c>
      <c r="F243" s="36">
        <f t="shared" si="36"/>
        <v>0</v>
      </c>
      <c r="G243" s="37" t="e">
        <f t="shared" si="37"/>
        <v>#DIV/0!</v>
      </c>
      <c r="H243" s="471"/>
      <c r="I243" s="471"/>
      <c r="J243" s="471"/>
      <c r="K243" s="471"/>
      <c r="L243" s="471"/>
      <c r="M243" s="471"/>
      <c r="N243" s="471"/>
      <c r="O243" s="471"/>
      <c r="P243" s="471"/>
      <c r="Q243" s="471"/>
      <c r="R243" s="471"/>
      <c r="S243" s="471"/>
    </row>
    <row r="244" spans="1:19" ht="21.75" customHeight="1">
      <c r="A244" s="194"/>
      <c r="B244" s="195"/>
      <c r="C244" s="221" t="s">
        <v>28</v>
      </c>
      <c r="D244" s="196" t="s">
        <v>24</v>
      </c>
      <c r="E244" s="36">
        <v>0</v>
      </c>
      <c r="F244" s="36">
        <f t="shared" si="36"/>
        <v>0</v>
      </c>
      <c r="G244" s="37" t="e">
        <f t="shared" si="37"/>
        <v>#DIV/0!</v>
      </c>
      <c r="H244" s="471"/>
      <c r="I244" s="471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</row>
    <row r="245" spans="1:19" ht="21.75" customHeight="1">
      <c r="A245" s="253"/>
      <c r="B245" s="254"/>
      <c r="C245" s="255" t="s">
        <v>29</v>
      </c>
      <c r="D245" s="256" t="s">
        <v>24</v>
      </c>
      <c r="E245" s="116">
        <v>0</v>
      </c>
      <c r="F245" s="116">
        <f t="shared" si="36"/>
        <v>0</v>
      </c>
      <c r="G245" s="120" t="e">
        <f t="shared" si="37"/>
        <v>#DIV/0!</v>
      </c>
      <c r="H245" s="478"/>
      <c r="I245" s="478"/>
      <c r="J245" s="478"/>
      <c r="K245" s="478"/>
      <c r="L245" s="478"/>
      <c r="M245" s="478"/>
      <c r="N245" s="478"/>
      <c r="O245" s="478"/>
      <c r="P245" s="478"/>
      <c r="Q245" s="478"/>
      <c r="R245" s="478"/>
      <c r="S245" s="478"/>
    </row>
    <row r="246" spans="1:19" ht="21.75" customHeight="1">
      <c r="A246" s="340" t="s">
        <v>255</v>
      </c>
      <c r="B246" s="341"/>
      <c r="C246" s="342"/>
      <c r="D246" s="343"/>
      <c r="E246" s="384"/>
      <c r="F246" s="360">
        <f t="shared" si="36"/>
        <v>0</v>
      </c>
      <c r="G246" s="636" t="e">
        <f t="shared" si="37"/>
        <v>#DIV/0!</v>
      </c>
      <c r="H246" s="481"/>
      <c r="I246" s="481"/>
      <c r="J246" s="1245"/>
      <c r="K246" s="1245"/>
      <c r="L246" s="1559"/>
      <c r="M246" s="1559"/>
      <c r="N246" s="1559"/>
      <c r="O246" s="1559"/>
      <c r="P246" s="1559"/>
      <c r="Q246" s="1912"/>
      <c r="R246" s="1912"/>
      <c r="S246" s="1912"/>
    </row>
    <row r="247" spans="1:19" ht="21.75" customHeight="1">
      <c r="A247" s="2247" t="s">
        <v>249</v>
      </c>
      <c r="B247" s="2247"/>
      <c r="C247" s="2248"/>
      <c r="D247" s="381"/>
      <c r="E247" s="382"/>
      <c r="F247" s="132">
        <f t="shared" si="36"/>
        <v>0</v>
      </c>
      <c r="G247" s="383" t="e">
        <f t="shared" si="37"/>
        <v>#DIV/0!</v>
      </c>
      <c r="H247" s="482"/>
      <c r="I247" s="482"/>
      <c r="J247" s="1246"/>
      <c r="K247" s="1246"/>
      <c r="L247" s="1560"/>
      <c r="M247" s="1560"/>
      <c r="N247" s="1560"/>
      <c r="O247" s="1560"/>
      <c r="P247" s="1560"/>
      <c r="Q247" s="1913"/>
      <c r="R247" s="1913"/>
      <c r="S247" s="1913"/>
    </row>
    <row r="248" spans="1:19" ht="21.75" customHeight="1">
      <c r="A248" s="211"/>
      <c r="B248" s="213">
        <v>4.0999999999999996</v>
      </c>
      <c r="C248" s="259" t="s">
        <v>128</v>
      </c>
      <c r="D248" s="227"/>
      <c r="E248" s="6"/>
      <c r="F248" s="55">
        <f t="shared" si="36"/>
        <v>0</v>
      </c>
      <c r="G248" s="67" t="e">
        <f t="shared" si="37"/>
        <v>#DIV/0!</v>
      </c>
      <c r="H248" s="473"/>
      <c r="I248" s="473"/>
      <c r="J248" s="1239"/>
      <c r="K248" s="1239"/>
      <c r="L248" s="1553"/>
      <c r="M248" s="1553"/>
      <c r="N248" s="1553"/>
      <c r="O248" s="1553"/>
      <c r="P248" s="1553"/>
      <c r="Q248" s="1907"/>
      <c r="R248" s="1907"/>
      <c r="S248" s="1907"/>
    </row>
    <row r="249" spans="1:19" ht="24" customHeight="1">
      <c r="A249" s="194"/>
      <c r="B249" s="195"/>
      <c r="C249" s="457" t="s">
        <v>231</v>
      </c>
      <c r="D249" s="260" t="s">
        <v>33</v>
      </c>
      <c r="E249" s="93">
        <v>2</v>
      </c>
      <c r="F249" s="36">
        <f t="shared" si="36"/>
        <v>3</v>
      </c>
      <c r="G249" s="37">
        <f t="shared" si="37"/>
        <v>150</v>
      </c>
      <c r="H249" s="471">
        <v>0</v>
      </c>
      <c r="I249" s="471">
        <v>0</v>
      </c>
      <c r="J249" s="471">
        <v>0</v>
      </c>
      <c r="K249" s="471">
        <v>1</v>
      </c>
      <c r="L249" s="471">
        <v>0</v>
      </c>
      <c r="M249" s="471">
        <v>0</v>
      </c>
      <c r="N249" s="471">
        <v>0</v>
      </c>
      <c r="O249" s="471">
        <v>0</v>
      </c>
      <c r="P249" s="471">
        <v>2</v>
      </c>
      <c r="Q249" s="471">
        <v>0</v>
      </c>
      <c r="R249" s="471">
        <v>0</v>
      </c>
      <c r="S249" s="471">
        <v>0</v>
      </c>
    </row>
    <row r="250" spans="1:19" ht="24" customHeight="1">
      <c r="A250" s="194"/>
      <c r="B250" s="195"/>
      <c r="C250" s="458" t="s">
        <v>232</v>
      </c>
      <c r="D250" s="261" t="s">
        <v>33</v>
      </c>
      <c r="E250" s="93">
        <v>2</v>
      </c>
      <c r="F250" s="36">
        <f t="shared" si="36"/>
        <v>2</v>
      </c>
      <c r="G250" s="37">
        <f t="shared" si="37"/>
        <v>100</v>
      </c>
      <c r="H250" s="471">
        <v>0</v>
      </c>
      <c r="I250" s="471">
        <v>0</v>
      </c>
      <c r="J250" s="471">
        <v>0</v>
      </c>
      <c r="K250" s="471">
        <v>2</v>
      </c>
      <c r="L250" s="471">
        <v>0</v>
      </c>
      <c r="M250" s="471">
        <v>0</v>
      </c>
      <c r="N250" s="471">
        <v>0</v>
      </c>
      <c r="O250" s="471">
        <v>0</v>
      </c>
      <c r="P250" s="471">
        <v>0</v>
      </c>
      <c r="Q250" s="471">
        <v>0</v>
      </c>
      <c r="R250" s="471">
        <v>0</v>
      </c>
      <c r="S250" s="471">
        <v>0</v>
      </c>
    </row>
    <row r="251" spans="1:19" ht="24" customHeight="1">
      <c r="A251" s="194"/>
      <c r="B251" s="195"/>
      <c r="C251" s="458" t="s">
        <v>233</v>
      </c>
      <c r="D251" s="261" t="s">
        <v>33</v>
      </c>
      <c r="E251" s="93">
        <v>1</v>
      </c>
      <c r="F251" s="36">
        <f t="shared" si="36"/>
        <v>1</v>
      </c>
      <c r="G251" s="37">
        <f t="shared" si="37"/>
        <v>100</v>
      </c>
      <c r="H251" s="471">
        <v>0</v>
      </c>
      <c r="I251" s="471">
        <v>0</v>
      </c>
      <c r="J251" s="471">
        <v>0</v>
      </c>
      <c r="K251" s="471">
        <v>0</v>
      </c>
      <c r="L251" s="471">
        <v>0</v>
      </c>
      <c r="M251" s="471">
        <v>0</v>
      </c>
      <c r="N251" s="471">
        <v>0</v>
      </c>
      <c r="O251" s="471">
        <v>0</v>
      </c>
      <c r="P251" s="471">
        <v>0</v>
      </c>
      <c r="Q251" s="471">
        <v>0</v>
      </c>
      <c r="R251" s="471">
        <v>1</v>
      </c>
      <c r="S251" s="471">
        <v>0</v>
      </c>
    </row>
    <row r="252" spans="1:19" ht="24" customHeight="1">
      <c r="A252" s="194"/>
      <c r="B252" s="195"/>
      <c r="C252" s="458" t="s">
        <v>234</v>
      </c>
      <c r="D252" s="261" t="s">
        <v>89</v>
      </c>
      <c r="E252" s="93">
        <v>30</v>
      </c>
      <c r="F252" s="36">
        <f t="shared" si="36"/>
        <v>41</v>
      </c>
      <c r="G252" s="37">
        <f t="shared" si="37"/>
        <v>136.66666666666666</v>
      </c>
      <c r="H252" s="471">
        <v>41</v>
      </c>
      <c r="I252" s="471">
        <v>0</v>
      </c>
      <c r="J252" s="471">
        <v>0</v>
      </c>
      <c r="K252" s="471">
        <v>0</v>
      </c>
      <c r="L252" s="471">
        <v>0</v>
      </c>
      <c r="M252" s="471">
        <v>0</v>
      </c>
      <c r="N252" s="471">
        <v>0</v>
      </c>
      <c r="O252" s="471">
        <v>0</v>
      </c>
      <c r="P252" s="471">
        <v>0</v>
      </c>
      <c r="Q252" s="471">
        <v>0</v>
      </c>
      <c r="R252" s="471">
        <v>0</v>
      </c>
      <c r="S252" s="471">
        <v>0</v>
      </c>
    </row>
    <row r="253" spans="1:19" ht="24" customHeight="1">
      <c r="A253" s="194"/>
      <c r="B253" s="195"/>
      <c r="C253" s="458" t="s">
        <v>129</v>
      </c>
      <c r="D253" s="261" t="s">
        <v>130</v>
      </c>
      <c r="E253" s="93">
        <v>293000</v>
      </c>
      <c r="F253" s="36">
        <f t="shared" ref="F253:F316" si="44">SUM(H253:S253)</f>
        <v>292240</v>
      </c>
      <c r="G253" s="37">
        <f t="shared" ref="G253:G316" si="45">+F253*100/E253</f>
        <v>99.74061433447099</v>
      </c>
      <c r="H253" s="471">
        <v>35600</v>
      </c>
      <c r="I253" s="471">
        <v>16860</v>
      </c>
      <c r="J253" s="471">
        <v>45000</v>
      </c>
      <c r="K253" s="471">
        <v>0</v>
      </c>
      <c r="L253" s="471">
        <v>0</v>
      </c>
      <c r="M253" s="471">
        <v>0</v>
      </c>
      <c r="N253" s="471">
        <v>0</v>
      </c>
      <c r="O253" s="471">
        <v>0</v>
      </c>
      <c r="P253" s="471">
        <v>60000</v>
      </c>
      <c r="Q253" s="471">
        <v>0</v>
      </c>
      <c r="R253" s="471">
        <v>94780</v>
      </c>
      <c r="S253" s="471">
        <v>40000</v>
      </c>
    </row>
    <row r="254" spans="1:19" ht="24" customHeight="1">
      <c r="A254" s="194"/>
      <c r="B254" s="195"/>
      <c r="C254" s="458" t="s">
        <v>286</v>
      </c>
      <c r="D254" s="261" t="s">
        <v>9</v>
      </c>
      <c r="E254" s="95">
        <v>1</v>
      </c>
      <c r="F254" s="36">
        <f t="shared" si="44"/>
        <v>1</v>
      </c>
      <c r="G254" s="37">
        <f t="shared" si="45"/>
        <v>100</v>
      </c>
      <c r="H254" s="471">
        <v>0</v>
      </c>
      <c r="I254" s="471">
        <v>0</v>
      </c>
      <c r="J254" s="471">
        <v>0</v>
      </c>
      <c r="K254" s="471">
        <v>0</v>
      </c>
      <c r="L254" s="471">
        <v>0</v>
      </c>
      <c r="M254" s="471">
        <v>0</v>
      </c>
      <c r="N254" s="471">
        <v>0</v>
      </c>
      <c r="O254" s="471">
        <v>0</v>
      </c>
      <c r="P254" s="471">
        <v>0</v>
      </c>
      <c r="Q254" s="471">
        <v>0</v>
      </c>
      <c r="R254" s="471">
        <v>0</v>
      </c>
      <c r="S254" s="471">
        <v>1</v>
      </c>
    </row>
    <row r="255" spans="1:19" ht="24" customHeight="1">
      <c r="A255" s="194"/>
      <c r="B255" s="195"/>
      <c r="C255" s="458" t="s">
        <v>236</v>
      </c>
      <c r="D255" s="161" t="s">
        <v>32</v>
      </c>
      <c r="E255" s="95">
        <v>350</v>
      </c>
      <c r="F255" s="36">
        <f t="shared" si="44"/>
        <v>378</v>
      </c>
      <c r="G255" s="37">
        <f t="shared" si="45"/>
        <v>108</v>
      </c>
      <c r="H255" s="471">
        <v>31</v>
      </c>
      <c r="I255" s="471">
        <v>13</v>
      </c>
      <c r="J255" s="471">
        <v>99</v>
      </c>
      <c r="K255" s="471">
        <v>55</v>
      </c>
      <c r="L255" s="471">
        <v>101</v>
      </c>
      <c r="M255" s="471">
        <v>19</v>
      </c>
      <c r="N255" s="471">
        <v>20</v>
      </c>
      <c r="O255" s="471">
        <v>20</v>
      </c>
      <c r="P255" s="471">
        <v>20</v>
      </c>
      <c r="Q255" s="471">
        <v>0</v>
      </c>
      <c r="R255" s="471">
        <v>0</v>
      </c>
      <c r="S255" s="471">
        <v>0</v>
      </c>
    </row>
    <row r="256" spans="1:19" ht="24" customHeight="1">
      <c r="A256" s="194"/>
      <c r="B256" s="195"/>
      <c r="C256" s="458"/>
      <c r="D256" s="161" t="s">
        <v>9</v>
      </c>
      <c r="E256" s="95">
        <v>20</v>
      </c>
      <c r="F256" s="36">
        <f t="shared" si="44"/>
        <v>58</v>
      </c>
      <c r="G256" s="37">
        <f t="shared" si="45"/>
        <v>290</v>
      </c>
      <c r="H256" s="471">
        <v>4</v>
      </c>
      <c r="I256" s="471">
        <v>8</v>
      </c>
      <c r="J256" s="471">
        <v>2</v>
      </c>
      <c r="K256" s="471">
        <v>3</v>
      </c>
      <c r="L256" s="471">
        <v>2</v>
      </c>
      <c r="M256" s="471">
        <v>3</v>
      </c>
      <c r="N256" s="471">
        <v>10</v>
      </c>
      <c r="O256" s="471">
        <v>8</v>
      </c>
      <c r="P256" s="471">
        <v>9</v>
      </c>
      <c r="Q256" s="471">
        <v>3</v>
      </c>
      <c r="R256" s="471">
        <v>4</v>
      </c>
      <c r="S256" s="471">
        <v>2</v>
      </c>
    </row>
    <row r="257" spans="1:19" ht="24" customHeight="1">
      <c r="A257" s="194"/>
      <c r="B257" s="195"/>
      <c r="C257" s="458" t="s">
        <v>287</v>
      </c>
      <c r="D257" s="161" t="s">
        <v>114</v>
      </c>
      <c r="E257" s="95">
        <v>1</v>
      </c>
      <c r="F257" s="36">
        <f t="shared" si="44"/>
        <v>0</v>
      </c>
      <c r="G257" s="37">
        <f t="shared" si="45"/>
        <v>0</v>
      </c>
      <c r="H257" s="471">
        <v>0</v>
      </c>
      <c r="I257" s="471">
        <v>0</v>
      </c>
      <c r="J257" s="471">
        <v>0</v>
      </c>
      <c r="K257" s="471">
        <v>0</v>
      </c>
      <c r="L257" s="471">
        <v>0</v>
      </c>
      <c r="M257" s="471">
        <v>0</v>
      </c>
      <c r="N257" s="471">
        <v>0</v>
      </c>
      <c r="O257" s="471">
        <v>0</v>
      </c>
      <c r="P257" s="471">
        <v>0</v>
      </c>
      <c r="Q257" s="471">
        <v>0</v>
      </c>
      <c r="R257" s="471">
        <v>0</v>
      </c>
      <c r="S257" s="471">
        <v>0</v>
      </c>
    </row>
    <row r="258" spans="1:19" ht="24" customHeight="1">
      <c r="A258" s="194"/>
      <c r="B258" s="195"/>
      <c r="C258" s="262" t="s">
        <v>187</v>
      </c>
      <c r="D258" s="263" t="s">
        <v>114</v>
      </c>
      <c r="E258" s="95">
        <v>0</v>
      </c>
      <c r="F258" s="36">
        <f t="shared" si="44"/>
        <v>0</v>
      </c>
      <c r="G258" s="37" t="e">
        <f t="shared" si="45"/>
        <v>#DIV/0!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471"/>
      <c r="R258" s="471"/>
      <c r="S258" s="471"/>
    </row>
    <row r="259" spans="1:19" ht="21.75" customHeight="1">
      <c r="A259" s="264"/>
      <c r="B259" s="265" t="s">
        <v>58</v>
      </c>
      <c r="C259" s="266"/>
      <c r="D259" s="267" t="s">
        <v>24</v>
      </c>
      <c r="E259" s="50">
        <f>SUM(E260:E264)</f>
        <v>1021100</v>
      </c>
      <c r="F259" s="163">
        <f t="shared" si="44"/>
        <v>935471.16999999993</v>
      </c>
      <c r="G259" s="90">
        <f t="shared" si="45"/>
        <v>91.61406032709823</v>
      </c>
      <c r="H259" s="163">
        <f>SUM(H260:H264)</f>
        <v>1700</v>
      </c>
      <c r="I259" s="153">
        <f t="shared" ref="I259:S259" si="46">SUM(I260:I264)</f>
        <v>80515.31</v>
      </c>
      <c r="J259" s="1226">
        <f t="shared" si="46"/>
        <v>42017</v>
      </c>
      <c r="K259" s="1226">
        <f t="shared" si="46"/>
        <v>39350</v>
      </c>
      <c r="L259" s="1021">
        <f t="shared" si="46"/>
        <v>108948.2</v>
      </c>
      <c r="M259" s="1021">
        <f t="shared" si="46"/>
        <v>229187.3</v>
      </c>
      <c r="N259" s="1021">
        <f t="shared" si="46"/>
        <v>0</v>
      </c>
      <c r="O259" s="1021">
        <f t="shared" si="46"/>
        <v>71621.899999999994</v>
      </c>
      <c r="P259" s="1021">
        <f t="shared" si="46"/>
        <v>107231</v>
      </c>
      <c r="Q259" s="1021">
        <f t="shared" si="46"/>
        <v>69435.399999999994</v>
      </c>
      <c r="R259" s="1021">
        <f t="shared" si="46"/>
        <v>130568.2</v>
      </c>
      <c r="S259" s="1021">
        <f t="shared" si="46"/>
        <v>54896.86</v>
      </c>
    </row>
    <row r="260" spans="1:19" ht="21.75" customHeight="1">
      <c r="A260" s="194"/>
      <c r="B260" s="195"/>
      <c r="C260" s="221" t="s">
        <v>25</v>
      </c>
      <c r="D260" s="196" t="s">
        <v>24</v>
      </c>
      <c r="E260" s="83"/>
      <c r="F260" s="36">
        <f t="shared" si="44"/>
        <v>0</v>
      </c>
      <c r="G260" s="37" t="e">
        <f t="shared" si="45"/>
        <v>#DIV/0!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</row>
    <row r="261" spans="1:19" ht="21.75" customHeight="1">
      <c r="A261" s="194"/>
      <c r="B261" s="195"/>
      <c r="C261" s="221" t="s">
        <v>26</v>
      </c>
      <c r="D261" s="196" t="s">
        <v>24</v>
      </c>
      <c r="E261" s="42">
        <v>1021100</v>
      </c>
      <c r="F261" s="36">
        <f t="shared" si="44"/>
        <v>935471.16999999993</v>
      </c>
      <c r="G261" s="37">
        <f t="shared" si="45"/>
        <v>91.61406032709823</v>
      </c>
      <c r="H261" s="471">
        <v>1700</v>
      </c>
      <c r="I261" s="471">
        <v>80515.31</v>
      </c>
      <c r="J261" s="471">
        <v>42017</v>
      </c>
      <c r="K261" s="471">
        <v>39350</v>
      </c>
      <c r="L261" s="471">
        <v>108948.2</v>
      </c>
      <c r="M261" s="471">
        <v>229187.3</v>
      </c>
      <c r="N261" s="471">
        <v>0</v>
      </c>
      <c r="O261" s="471">
        <v>71621.899999999994</v>
      </c>
      <c r="P261" s="471">
        <v>107231</v>
      </c>
      <c r="Q261" s="471">
        <v>69435.399999999994</v>
      </c>
      <c r="R261" s="471">
        <v>130568.2</v>
      </c>
      <c r="S261" s="471">
        <v>54896.86</v>
      </c>
    </row>
    <row r="262" spans="1:19" ht="21.75" customHeight="1">
      <c r="A262" s="194"/>
      <c r="B262" s="195"/>
      <c r="C262" s="221" t="s">
        <v>27</v>
      </c>
      <c r="D262" s="196" t="s">
        <v>24</v>
      </c>
      <c r="E262" s="83">
        <v>0</v>
      </c>
      <c r="F262" s="36">
        <f t="shared" si="44"/>
        <v>0</v>
      </c>
      <c r="G262" s="37" t="e">
        <f t="shared" si="45"/>
        <v>#DIV/0!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19" ht="21.75" customHeight="1">
      <c r="A263" s="194"/>
      <c r="B263" s="195"/>
      <c r="C263" s="221" t="s">
        <v>28</v>
      </c>
      <c r="D263" s="196" t="s">
        <v>24</v>
      </c>
      <c r="E263" s="83">
        <v>0</v>
      </c>
      <c r="F263" s="36">
        <f t="shared" si="44"/>
        <v>0</v>
      </c>
      <c r="G263" s="37" t="e">
        <f t="shared" si="45"/>
        <v>#DIV/0!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19" ht="21.75" customHeight="1">
      <c r="A264" s="194"/>
      <c r="B264" s="195"/>
      <c r="C264" s="222" t="s">
        <v>29</v>
      </c>
      <c r="D264" s="196" t="s">
        <v>24</v>
      </c>
      <c r="E264" s="83">
        <v>0</v>
      </c>
      <c r="F264" s="36">
        <f t="shared" si="44"/>
        <v>0</v>
      </c>
      <c r="G264" s="37" t="e">
        <f t="shared" si="45"/>
        <v>#DIV/0!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471"/>
      <c r="R264" s="471"/>
      <c r="S264" s="471"/>
    </row>
    <row r="265" spans="1:19" ht="18" customHeight="1">
      <c r="A265" s="211"/>
      <c r="B265" s="2142" t="s">
        <v>250</v>
      </c>
      <c r="C265" s="2249"/>
      <c r="D265" s="268"/>
      <c r="E265" s="6"/>
      <c r="F265" s="55">
        <f t="shared" si="44"/>
        <v>0</v>
      </c>
      <c r="G265" s="67" t="e">
        <f t="shared" si="45"/>
        <v>#DIV/0!</v>
      </c>
      <c r="H265" s="473"/>
      <c r="I265" s="473"/>
      <c r="J265" s="1239"/>
      <c r="K265" s="1239"/>
      <c r="L265" s="1553"/>
      <c r="M265" s="1553"/>
      <c r="N265" s="1553"/>
      <c r="O265" s="1553"/>
      <c r="P265" s="1553"/>
      <c r="Q265" s="1907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7</v>
      </c>
      <c r="F266" s="36">
        <f t="shared" si="44"/>
        <v>7</v>
      </c>
      <c r="G266" s="37">
        <f t="shared" si="45"/>
        <v>100</v>
      </c>
      <c r="H266" s="471">
        <v>0</v>
      </c>
      <c r="I266" s="471">
        <v>0</v>
      </c>
      <c r="J266" s="471">
        <v>0</v>
      </c>
      <c r="K266" s="471">
        <v>0</v>
      </c>
      <c r="L266" s="471">
        <v>0</v>
      </c>
      <c r="M266" s="471">
        <v>0</v>
      </c>
      <c r="N266" s="471">
        <v>0</v>
      </c>
      <c r="O266" s="471">
        <v>6</v>
      </c>
      <c r="P266" s="471">
        <v>1</v>
      </c>
      <c r="Q266" s="471">
        <v>0</v>
      </c>
      <c r="R266" s="471">
        <v>0</v>
      </c>
      <c r="S266" s="471">
        <v>0</v>
      </c>
    </row>
    <row r="267" spans="1:19" ht="32.4" customHeight="1">
      <c r="A267" s="684"/>
      <c r="B267" s="685"/>
      <c r="C267" s="769" t="s">
        <v>136</v>
      </c>
      <c r="D267" s="762" t="s">
        <v>87</v>
      </c>
      <c r="E267" s="93">
        <v>130</v>
      </c>
      <c r="F267" s="36">
        <f t="shared" si="44"/>
        <v>130</v>
      </c>
      <c r="G267" s="37">
        <f t="shared" si="45"/>
        <v>100</v>
      </c>
      <c r="H267" s="471">
        <v>11</v>
      </c>
      <c r="I267" s="471">
        <v>0</v>
      </c>
      <c r="J267" s="471">
        <v>0</v>
      </c>
      <c r="K267" s="471">
        <v>10</v>
      </c>
      <c r="L267" s="471">
        <v>0</v>
      </c>
      <c r="M267" s="471">
        <v>11</v>
      </c>
      <c r="N267" s="471">
        <v>10</v>
      </c>
      <c r="O267" s="471">
        <v>12</v>
      </c>
      <c r="P267" s="471">
        <v>13</v>
      </c>
      <c r="Q267" s="471">
        <v>19</v>
      </c>
      <c r="R267" s="471">
        <v>40</v>
      </c>
      <c r="S267" s="471">
        <v>4</v>
      </c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70</v>
      </c>
      <c r="F268" s="36">
        <f t="shared" si="44"/>
        <v>70</v>
      </c>
      <c r="G268" s="37">
        <f t="shared" si="45"/>
        <v>100</v>
      </c>
      <c r="H268" s="471">
        <v>0</v>
      </c>
      <c r="I268" s="471">
        <v>0</v>
      </c>
      <c r="J268" s="471">
        <v>0</v>
      </c>
      <c r="K268" s="471">
        <v>0</v>
      </c>
      <c r="L268" s="471">
        <v>0</v>
      </c>
      <c r="M268" s="471">
        <v>0</v>
      </c>
      <c r="N268" s="471">
        <v>0</v>
      </c>
      <c r="O268" s="471">
        <v>7</v>
      </c>
      <c r="P268" s="471">
        <v>0</v>
      </c>
      <c r="Q268" s="471">
        <v>29</v>
      </c>
      <c r="R268" s="471">
        <v>30</v>
      </c>
      <c r="S268" s="471">
        <v>4</v>
      </c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22</v>
      </c>
      <c r="F269" s="36">
        <f t="shared" si="44"/>
        <v>22</v>
      </c>
      <c r="G269" s="37">
        <f t="shared" si="45"/>
        <v>100</v>
      </c>
      <c r="H269" s="471">
        <v>2</v>
      </c>
      <c r="I269" s="471">
        <v>0</v>
      </c>
      <c r="J269" s="471">
        <v>0</v>
      </c>
      <c r="K269" s="471">
        <v>0</v>
      </c>
      <c r="L269" s="471">
        <v>0</v>
      </c>
      <c r="M269" s="471">
        <v>0</v>
      </c>
      <c r="N269" s="471">
        <v>0</v>
      </c>
      <c r="O269" s="471">
        <v>8</v>
      </c>
      <c r="P269" s="471">
        <v>0</v>
      </c>
      <c r="Q269" s="471">
        <v>10</v>
      </c>
      <c r="R269" s="471">
        <v>2</v>
      </c>
      <c r="S269" s="471">
        <v>0</v>
      </c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4"/>
        <v>0</v>
      </c>
      <c r="G270" s="37" t="e">
        <f t="shared" si="45"/>
        <v>#DIV/0!</v>
      </c>
      <c r="H270" s="471"/>
      <c r="I270" s="471"/>
      <c r="J270" s="471"/>
      <c r="K270" s="471"/>
      <c r="L270" s="471"/>
      <c r="M270" s="471"/>
      <c r="N270" s="471"/>
      <c r="O270" s="471"/>
      <c r="P270" s="471"/>
      <c r="Q270" s="471"/>
      <c r="R270" s="471"/>
      <c r="S270" s="471"/>
    </row>
    <row r="271" spans="1:19" ht="21.75" customHeight="1">
      <c r="A271" s="240"/>
      <c r="B271" s="241" t="s">
        <v>58</v>
      </c>
      <c r="C271" s="242"/>
      <c r="D271" s="236" t="s">
        <v>24</v>
      </c>
      <c r="E271" s="111">
        <f>SUM(E272:E276)</f>
        <v>93800</v>
      </c>
      <c r="F271" s="153">
        <f t="shared" si="44"/>
        <v>126127.55</v>
      </c>
      <c r="G271" s="379">
        <f t="shared" si="45"/>
        <v>134.46433901918977</v>
      </c>
      <c r="H271" s="153">
        <f>SUM(H272:H276)</f>
        <v>0</v>
      </c>
      <c r="I271" s="153">
        <f t="shared" ref="I271:R271" si="47">SUM(I272:I276)</f>
        <v>0</v>
      </c>
      <c r="J271" s="1226">
        <f t="shared" si="47"/>
        <v>0</v>
      </c>
      <c r="K271" s="1226">
        <f t="shared" si="47"/>
        <v>0</v>
      </c>
      <c r="L271" s="1021">
        <f t="shared" si="47"/>
        <v>2500</v>
      </c>
      <c r="M271" s="1021">
        <f t="shared" si="47"/>
        <v>0</v>
      </c>
      <c r="N271" s="1021">
        <f t="shared" si="47"/>
        <v>87639.55</v>
      </c>
      <c r="O271" s="1021">
        <f t="shared" si="47"/>
        <v>0</v>
      </c>
      <c r="P271" s="1021">
        <f t="shared" si="47"/>
        <v>33570</v>
      </c>
      <c r="Q271" s="1021">
        <f t="shared" si="47"/>
        <v>0</v>
      </c>
      <c r="R271" s="1021">
        <f t="shared" si="47"/>
        <v>2418</v>
      </c>
      <c r="S271" s="1021">
        <f>SUM(S272:S276)</f>
        <v>0</v>
      </c>
    </row>
    <row r="272" spans="1:19" ht="21.75" customHeight="1">
      <c r="A272" s="194"/>
      <c r="B272" s="195"/>
      <c r="C272" s="221" t="s">
        <v>25</v>
      </c>
      <c r="D272" s="196" t="s">
        <v>24</v>
      </c>
      <c r="E272" s="83">
        <v>0</v>
      </c>
      <c r="F272" s="36">
        <f t="shared" si="44"/>
        <v>0</v>
      </c>
      <c r="G272" s="37" t="e">
        <f t="shared" si="45"/>
        <v>#DIV/0!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</row>
    <row r="273" spans="1:19" ht="21.75" customHeight="1">
      <c r="A273" s="194"/>
      <c r="B273" s="195"/>
      <c r="C273" s="221" t="s">
        <v>26</v>
      </c>
      <c r="D273" s="196" t="s">
        <v>24</v>
      </c>
      <c r="E273" s="42">
        <v>93800</v>
      </c>
      <c r="F273" s="36">
        <f t="shared" si="44"/>
        <v>126127.55</v>
      </c>
      <c r="G273" s="37">
        <f t="shared" si="45"/>
        <v>134.46433901918977</v>
      </c>
      <c r="H273" s="471">
        <v>0</v>
      </c>
      <c r="I273" s="471">
        <v>0</v>
      </c>
      <c r="J273" s="471">
        <v>0</v>
      </c>
      <c r="K273" s="471">
        <v>0</v>
      </c>
      <c r="L273" s="471">
        <v>2500</v>
      </c>
      <c r="M273" s="471">
        <v>0</v>
      </c>
      <c r="N273" s="471">
        <v>87639.55</v>
      </c>
      <c r="O273" s="471">
        <v>0</v>
      </c>
      <c r="P273" s="471">
        <v>33570</v>
      </c>
      <c r="Q273" s="471">
        <v>0</v>
      </c>
      <c r="R273" s="471">
        <v>2418</v>
      </c>
      <c r="S273" s="471">
        <v>0</v>
      </c>
    </row>
    <row r="274" spans="1:19" ht="21.75" customHeight="1">
      <c r="A274" s="194"/>
      <c r="B274" s="195"/>
      <c r="C274" s="221" t="s">
        <v>27</v>
      </c>
      <c r="D274" s="196" t="s">
        <v>24</v>
      </c>
      <c r="E274" s="83">
        <v>0</v>
      </c>
      <c r="F274" s="36">
        <f t="shared" si="44"/>
        <v>0</v>
      </c>
      <c r="G274" s="37" t="e">
        <f t="shared" si="45"/>
        <v>#DIV/0!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</row>
    <row r="275" spans="1:19" ht="21.75" customHeight="1">
      <c r="A275" s="194"/>
      <c r="B275" s="195"/>
      <c r="C275" s="221" t="s">
        <v>28</v>
      </c>
      <c r="D275" s="196" t="s">
        <v>24</v>
      </c>
      <c r="E275" s="83">
        <v>0</v>
      </c>
      <c r="F275" s="36">
        <f t="shared" si="44"/>
        <v>0</v>
      </c>
      <c r="G275" s="37" t="e">
        <f t="shared" si="45"/>
        <v>#DIV/0!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</row>
    <row r="276" spans="1:19" ht="21.75" customHeight="1">
      <c r="A276" s="253"/>
      <c r="B276" s="254"/>
      <c r="C276" s="255" t="s">
        <v>29</v>
      </c>
      <c r="D276" s="256" t="s">
        <v>24</v>
      </c>
      <c r="E276" s="119">
        <v>0</v>
      </c>
      <c r="F276" s="36">
        <f t="shared" si="44"/>
        <v>0</v>
      </c>
      <c r="G276" s="37" t="e">
        <f t="shared" si="45"/>
        <v>#DIV/0!</v>
      </c>
      <c r="H276" s="478"/>
      <c r="I276" s="478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</row>
    <row r="277" spans="1:19" ht="23.4" customHeight="1">
      <c r="A277" s="509"/>
      <c r="B277" s="2235" t="s">
        <v>302</v>
      </c>
      <c r="C277" s="2236"/>
      <c r="D277" s="510"/>
      <c r="E277" s="511"/>
      <c r="F277" s="55">
        <f t="shared" si="44"/>
        <v>0</v>
      </c>
      <c r="G277" s="67" t="e">
        <f t="shared" si="45"/>
        <v>#DIV/0!</v>
      </c>
      <c r="H277" s="473"/>
      <c r="I277" s="473"/>
      <c r="J277" s="1239"/>
      <c r="K277" s="1239"/>
      <c r="L277" s="1553"/>
      <c r="M277" s="1553"/>
      <c r="N277" s="1553"/>
      <c r="O277" s="1553"/>
      <c r="P277" s="1553"/>
      <c r="Q277" s="1907"/>
      <c r="R277" s="1907"/>
      <c r="S277" s="1907"/>
    </row>
    <row r="278" spans="1:19" ht="21.75" customHeight="1">
      <c r="A278" s="492"/>
      <c r="B278" s="493"/>
      <c r="C278" s="504" t="s">
        <v>261</v>
      </c>
      <c r="D278" s="217" t="s">
        <v>87</v>
      </c>
      <c r="E278" s="77">
        <v>0</v>
      </c>
      <c r="F278" s="36">
        <f t="shared" si="44"/>
        <v>0</v>
      </c>
      <c r="G278" s="37" t="e">
        <f t="shared" si="45"/>
        <v>#DIV/0!</v>
      </c>
      <c r="H278" s="471"/>
      <c r="I278" s="471"/>
      <c r="J278" s="471"/>
      <c r="K278" s="471"/>
      <c r="L278" s="471"/>
      <c r="M278" s="471"/>
      <c r="N278" s="471"/>
      <c r="O278" s="471"/>
      <c r="P278" s="471"/>
      <c r="Q278" s="471"/>
      <c r="R278" s="471"/>
      <c r="S278" s="471"/>
    </row>
    <row r="279" spans="1:19" ht="21.75" customHeight="1">
      <c r="A279" s="494"/>
      <c r="B279" s="495"/>
      <c r="C279" s="505" t="s">
        <v>262</v>
      </c>
      <c r="D279" s="217" t="s">
        <v>87</v>
      </c>
      <c r="E279" s="77">
        <v>1</v>
      </c>
      <c r="F279" s="36">
        <f t="shared" si="44"/>
        <v>1</v>
      </c>
      <c r="G279" s="37">
        <f t="shared" si="45"/>
        <v>100</v>
      </c>
      <c r="H279" s="471">
        <v>1</v>
      </c>
      <c r="I279" s="471">
        <v>0</v>
      </c>
      <c r="J279" s="471">
        <v>0</v>
      </c>
      <c r="K279" s="471">
        <v>0</v>
      </c>
      <c r="L279" s="471">
        <v>0</v>
      </c>
      <c r="M279" s="471">
        <v>0</v>
      </c>
      <c r="N279" s="471">
        <v>0</v>
      </c>
      <c r="O279" s="471">
        <v>0</v>
      </c>
      <c r="P279" s="471">
        <v>0</v>
      </c>
      <c r="Q279" s="471">
        <v>0</v>
      </c>
      <c r="R279" s="471">
        <v>0</v>
      </c>
      <c r="S279" s="471">
        <v>0</v>
      </c>
    </row>
    <row r="280" spans="1:19" ht="21.75" customHeight="1">
      <c r="A280" s="494"/>
      <c r="B280" s="496"/>
      <c r="C280" s="506" t="s">
        <v>187</v>
      </c>
      <c r="D280" s="286" t="s">
        <v>114</v>
      </c>
      <c r="E280" s="155">
        <v>0</v>
      </c>
      <c r="F280" s="36">
        <f t="shared" si="44"/>
        <v>0</v>
      </c>
      <c r="G280" s="37" t="e">
        <f t="shared" si="45"/>
        <v>#DIV/0!</v>
      </c>
      <c r="H280" s="471"/>
      <c r="I280" s="471"/>
      <c r="J280" s="471"/>
      <c r="K280" s="471"/>
      <c r="L280" s="471"/>
      <c r="M280" s="471"/>
      <c r="N280" s="471"/>
      <c r="O280" s="471"/>
      <c r="P280" s="471"/>
      <c r="Q280" s="471"/>
      <c r="R280" s="471"/>
      <c r="S280" s="471"/>
    </row>
    <row r="281" spans="1:19" ht="21.75" customHeight="1">
      <c r="A281" s="497"/>
      <c r="B281" s="498" t="s">
        <v>58</v>
      </c>
      <c r="C281" s="512"/>
      <c r="D281" s="421" t="s">
        <v>24</v>
      </c>
      <c r="E281" s="111">
        <f>SUM(E282:E286)</f>
        <v>71200</v>
      </c>
      <c r="F281" s="153">
        <f t="shared" si="44"/>
        <v>27780</v>
      </c>
      <c r="G281" s="379">
        <f t="shared" si="45"/>
        <v>39.016853932584269</v>
      </c>
      <c r="H281" s="487">
        <f>SUM(H282:H286)</f>
        <v>0</v>
      </c>
      <c r="I281" s="1248">
        <f t="shared" ref="I281:S281" si="48">SUM(I282:I286)</f>
        <v>5000</v>
      </c>
      <c r="J281" s="1248">
        <f t="shared" si="48"/>
        <v>0</v>
      </c>
      <c r="K281" s="1248">
        <f t="shared" si="48"/>
        <v>5000</v>
      </c>
      <c r="L281" s="1563">
        <f t="shared" si="48"/>
        <v>6960</v>
      </c>
      <c r="M281" s="1563">
        <f t="shared" si="48"/>
        <v>0</v>
      </c>
      <c r="N281" s="1563">
        <f t="shared" si="48"/>
        <v>0</v>
      </c>
      <c r="O281" s="1563">
        <f t="shared" si="48"/>
        <v>0</v>
      </c>
      <c r="P281" s="1563">
        <f t="shared" si="48"/>
        <v>2580</v>
      </c>
      <c r="Q281" s="1916">
        <f t="shared" si="48"/>
        <v>0</v>
      </c>
      <c r="R281" s="1916">
        <f t="shared" si="48"/>
        <v>0</v>
      </c>
      <c r="S281" s="1916">
        <f t="shared" si="48"/>
        <v>8240</v>
      </c>
    </row>
    <row r="282" spans="1:19" ht="21.75" customHeight="1">
      <c r="A282" s="499"/>
      <c r="B282" s="500"/>
      <c r="C282" s="507" t="s">
        <v>25</v>
      </c>
      <c r="D282" s="196" t="s">
        <v>24</v>
      </c>
      <c r="E282" s="42">
        <v>0</v>
      </c>
      <c r="F282" s="36">
        <f t="shared" si="44"/>
        <v>0</v>
      </c>
      <c r="G282" s="37" t="e">
        <f t="shared" si="45"/>
        <v>#DIV/0!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</row>
    <row r="283" spans="1:19" ht="21.75" customHeight="1">
      <c r="A283" s="499"/>
      <c r="B283" s="500"/>
      <c r="C283" s="507" t="s">
        <v>26</v>
      </c>
      <c r="D283" s="196" t="s">
        <v>24</v>
      </c>
      <c r="E283" s="42">
        <v>71200</v>
      </c>
      <c r="F283" s="36">
        <f t="shared" si="44"/>
        <v>27780</v>
      </c>
      <c r="G283" s="37">
        <f t="shared" si="45"/>
        <v>39.016853932584269</v>
      </c>
      <c r="H283" s="471">
        <v>0</v>
      </c>
      <c r="I283" s="471">
        <v>5000</v>
      </c>
      <c r="J283" s="471">
        <v>0</v>
      </c>
      <c r="K283" s="471">
        <v>5000</v>
      </c>
      <c r="L283" s="471">
        <v>6960</v>
      </c>
      <c r="M283" s="471">
        <v>0</v>
      </c>
      <c r="N283" s="471">
        <v>0</v>
      </c>
      <c r="O283" s="471">
        <v>0</v>
      </c>
      <c r="P283" s="471">
        <v>2580</v>
      </c>
      <c r="Q283" s="471">
        <v>0</v>
      </c>
      <c r="R283" s="471">
        <v>0</v>
      </c>
      <c r="S283" s="471">
        <v>8240</v>
      </c>
    </row>
    <row r="284" spans="1:19" ht="21.75" customHeight="1">
      <c r="A284" s="499"/>
      <c r="B284" s="500"/>
      <c r="C284" s="507" t="s">
        <v>27</v>
      </c>
      <c r="D284" s="196" t="s">
        <v>24</v>
      </c>
      <c r="E284" s="42">
        <v>0</v>
      </c>
      <c r="F284" s="36">
        <f t="shared" si="44"/>
        <v>0</v>
      </c>
      <c r="G284" s="37" t="e">
        <f t="shared" si="45"/>
        <v>#DIV/0!</v>
      </c>
      <c r="H284" s="471"/>
      <c r="I284" s="471"/>
      <c r="J284" s="471"/>
      <c r="K284" s="471"/>
      <c r="L284" s="471"/>
      <c r="M284" s="471"/>
      <c r="N284" s="471"/>
      <c r="O284" s="471"/>
      <c r="P284" s="471"/>
      <c r="Q284" s="471"/>
      <c r="R284" s="471"/>
      <c r="S284" s="471"/>
    </row>
    <row r="285" spans="1:19" ht="21.75" customHeight="1">
      <c r="A285" s="499"/>
      <c r="B285" s="500"/>
      <c r="C285" s="507" t="s">
        <v>28</v>
      </c>
      <c r="D285" s="196" t="s">
        <v>24</v>
      </c>
      <c r="E285" s="42">
        <v>0</v>
      </c>
      <c r="F285" s="36">
        <f t="shared" si="44"/>
        <v>0</v>
      </c>
      <c r="G285" s="37" t="e">
        <f t="shared" si="45"/>
        <v>#DIV/0!</v>
      </c>
      <c r="H285" s="471"/>
      <c r="I285" s="471"/>
      <c r="J285" s="471"/>
      <c r="K285" s="471"/>
      <c r="L285" s="471"/>
      <c r="M285" s="471"/>
      <c r="N285" s="471"/>
      <c r="O285" s="471"/>
      <c r="P285" s="471"/>
      <c r="Q285" s="471"/>
      <c r="R285" s="471"/>
      <c r="S285" s="471"/>
    </row>
    <row r="286" spans="1:19" ht="21.75" customHeight="1">
      <c r="A286" s="501"/>
      <c r="B286" s="502"/>
      <c r="C286" s="508" t="s">
        <v>29</v>
      </c>
      <c r="D286" s="280" t="s">
        <v>24</v>
      </c>
      <c r="E286" s="117">
        <v>0</v>
      </c>
      <c r="F286" s="116">
        <f t="shared" si="44"/>
        <v>0</v>
      </c>
      <c r="G286" s="120" t="e">
        <f t="shared" si="45"/>
        <v>#DIV/0!</v>
      </c>
      <c r="H286" s="478"/>
      <c r="I286" s="48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</row>
    <row r="287" spans="1:19" ht="21.75" customHeight="1">
      <c r="A287" s="2110" t="s">
        <v>256</v>
      </c>
      <c r="B287" s="2111"/>
      <c r="C287" s="2111"/>
      <c r="D287" s="424"/>
      <c r="E287" s="92"/>
      <c r="F287" s="92">
        <f t="shared" si="44"/>
        <v>0</v>
      </c>
      <c r="G287" s="631" t="e">
        <f t="shared" si="45"/>
        <v>#DIV/0!</v>
      </c>
      <c r="H287" s="92">
        <f t="shared" ref="H287:S287" si="49">SUM(H288:H296)</f>
        <v>0</v>
      </c>
      <c r="I287" s="92">
        <f t="shared" si="49"/>
        <v>0</v>
      </c>
      <c r="J287" s="1220">
        <f t="shared" si="49"/>
        <v>0</v>
      </c>
      <c r="K287" s="1220">
        <f t="shared" si="49"/>
        <v>0</v>
      </c>
      <c r="L287" s="1608">
        <f t="shared" si="49"/>
        <v>0</v>
      </c>
      <c r="M287" s="1608">
        <f t="shared" si="49"/>
        <v>0</v>
      </c>
      <c r="N287" s="1608">
        <f t="shared" si="49"/>
        <v>0</v>
      </c>
      <c r="O287" s="1608">
        <f t="shared" si="49"/>
        <v>0</v>
      </c>
      <c r="P287" s="1608">
        <f t="shared" si="49"/>
        <v>0</v>
      </c>
      <c r="Q287" s="1608">
        <f t="shared" si="49"/>
        <v>0</v>
      </c>
      <c r="R287" s="1608">
        <f t="shared" si="49"/>
        <v>0</v>
      </c>
      <c r="S287" s="1608">
        <f t="shared" si="49"/>
        <v>0</v>
      </c>
    </row>
    <row r="288" spans="1:19" ht="25.5" customHeight="1">
      <c r="A288" s="225"/>
      <c r="B288" s="2113" t="s">
        <v>291</v>
      </c>
      <c r="C288" s="2218"/>
      <c r="D288" s="304"/>
      <c r="E288" s="133">
        <f>E289+E290</f>
        <v>0</v>
      </c>
      <c r="F288" s="55">
        <f t="shared" si="44"/>
        <v>0</v>
      </c>
      <c r="G288" s="67" t="e">
        <f t="shared" si="45"/>
        <v>#DIV/0!</v>
      </c>
      <c r="H288" s="473"/>
      <c r="I288" s="473"/>
      <c r="J288" s="1239"/>
      <c r="K288" s="1239"/>
      <c r="L288" s="1553"/>
      <c r="M288" s="1553"/>
      <c r="N288" s="1553"/>
      <c r="O288" s="1553"/>
      <c r="P288" s="1553"/>
      <c r="Q288" s="1907"/>
      <c r="R288" s="1907"/>
      <c r="S288" s="1907"/>
    </row>
    <row r="289" spans="1:19" ht="33.6" customHeight="1">
      <c r="A289" s="229"/>
      <c r="B289" s="2237" t="s">
        <v>179</v>
      </c>
      <c r="C289" s="2238"/>
      <c r="D289" s="299" t="s">
        <v>87</v>
      </c>
      <c r="E289" s="42">
        <v>0</v>
      </c>
      <c r="F289" s="36">
        <f t="shared" si="44"/>
        <v>0</v>
      </c>
      <c r="G289" s="37" t="e">
        <f t="shared" si="45"/>
        <v>#DIV/0!</v>
      </c>
      <c r="H289" s="471"/>
      <c r="I289" s="471"/>
      <c r="J289" s="471"/>
      <c r="K289" s="471"/>
      <c r="L289" s="471"/>
      <c r="M289" s="471"/>
      <c r="N289" s="471"/>
      <c r="O289" s="471"/>
      <c r="P289" s="471"/>
      <c r="Q289" s="471"/>
      <c r="R289" s="471"/>
      <c r="S289" s="471"/>
    </row>
    <row r="290" spans="1:19" ht="33.6" customHeight="1">
      <c r="A290" s="229"/>
      <c r="B290" s="230" t="s">
        <v>180</v>
      </c>
      <c r="C290" s="239"/>
      <c r="D290" s="299" t="s">
        <v>87</v>
      </c>
      <c r="E290" s="42"/>
      <c r="F290" s="36">
        <f t="shared" si="44"/>
        <v>0</v>
      </c>
      <c r="G290" s="37" t="e">
        <f t="shared" si="45"/>
        <v>#DIV/0!</v>
      </c>
      <c r="H290" s="471"/>
      <c r="I290" s="471"/>
      <c r="J290" s="471"/>
      <c r="K290" s="471"/>
      <c r="L290" s="471"/>
      <c r="M290" s="471"/>
      <c r="N290" s="471"/>
      <c r="O290" s="471"/>
      <c r="P290" s="471"/>
      <c r="Q290" s="471"/>
      <c r="R290" s="471"/>
      <c r="S290" s="471"/>
    </row>
    <row r="291" spans="1:19" ht="25.5" customHeight="1">
      <c r="A291" s="453"/>
      <c r="B291" s="2193" t="s">
        <v>292</v>
      </c>
      <c r="C291" s="2194"/>
      <c r="D291" s="455" t="s">
        <v>114</v>
      </c>
      <c r="E291" s="42"/>
      <c r="F291" s="36">
        <f t="shared" si="44"/>
        <v>0</v>
      </c>
      <c r="G291" s="37" t="e">
        <f t="shared" si="45"/>
        <v>#DIV/0!</v>
      </c>
      <c r="H291" s="471"/>
      <c r="I291" s="471"/>
      <c r="J291" s="471"/>
      <c r="K291" s="471"/>
      <c r="L291" s="471"/>
      <c r="M291" s="471"/>
      <c r="N291" s="471"/>
      <c r="O291" s="471"/>
      <c r="P291" s="471"/>
      <c r="Q291" s="471"/>
      <c r="R291" s="471"/>
      <c r="S291" s="471"/>
    </row>
    <row r="292" spans="1:19" ht="25.5" customHeight="1">
      <c r="A292" s="229"/>
      <c r="B292" s="452" t="s">
        <v>293</v>
      </c>
      <c r="C292" s="419"/>
      <c r="D292" s="420" t="s">
        <v>294</v>
      </c>
      <c r="E292" s="166"/>
      <c r="F292" s="36">
        <f t="shared" si="44"/>
        <v>0</v>
      </c>
      <c r="G292" s="37" t="e">
        <f t="shared" si="45"/>
        <v>#DIV/0!</v>
      </c>
      <c r="H292" s="471"/>
      <c r="I292" s="471"/>
      <c r="J292" s="471"/>
      <c r="K292" s="471"/>
      <c r="L292" s="471"/>
      <c r="M292" s="471"/>
      <c r="N292" s="471"/>
      <c r="O292" s="471"/>
      <c r="P292" s="471"/>
      <c r="Q292" s="471"/>
      <c r="R292" s="471"/>
      <c r="S292" s="471"/>
    </row>
    <row r="293" spans="1:19" ht="21.75" customHeight="1">
      <c r="A293" s="229"/>
      <c r="B293" s="2195" t="s">
        <v>187</v>
      </c>
      <c r="C293" s="2195"/>
      <c r="D293" s="294" t="s">
        <v>114</v>
      </c>
      <c r="E293" s="101">
        <v>0</v>
      </c>
      <c r="F293" s="36">
        <f t="shared" si="44"/>
        <v>0</v>
      </c>
      <c r="G293" s="37" t="e">
        <f t="shared" si="45"/>
        <v>#DIV/0!</v>
      </c>
      <c r="H293" s="471"/>
      <c r="I293" s="471"/>
      <c r="J293" s="471"/>
      <c r="K293" s="471"/>
      <c r="L293" s="471"/>
      <c r="M293" s="471"/>
      <c r="N293" s="471"/>
      <c r="O293" s="471"/>
      <c r="P293" s="471"/>
      <c r="Q293" s="471"/>
      <c r="R293" s="471"/>
      <c r="S293" s="471"/>
    </row>
    <row r="294" spans="1:19" ht="26.4" customHeight="1">
      <c r="A294" s="240"/>
      <c r="B294" s="241" t="s">
        <v>37</v>
      </c>
      <c r="C294" s="242"/>
      <c r="D294" s="236" t="s">
        <v>24</v>
      </c>
      <c r="E294" s="111">
        <f>SUM(E295:E299)</f>
        <v>0</v>
      </c>
      <c r="F294" s="153">
        <f t="shared" si="44"/>
        <v>0</v>
      </c>
      <c r="G294" s="379" t="e">
        <f t="shared" si="45"/>
        <v>#DIV/0!</v>
      </c>
      <c r="H294" s="153">
        <f>SUM(H295:H299)</f>
        <v>0</v>
      </c>
      <c r="I294" s="153">
        <f t="shared" ref="I294:S294" si="50">SUM(I295:I299)</f>
        <v>0</v>
      </c>
      <c r="J294" s="1226">
        <f t="shared" si="50"/>
        <v>0</v>
      </c>
      <c r="K294" s="1226">
        <f t="shared" si="50"/>
        <v>0</v>
      </c>
      <c r="L294" s="1021">
        <f t="shared" si="50"/>
        <v>0</v>
      </c>
      <c r="M294" s="1021">
        <f t="shared" si="50"/>
        <v>0</v>
      </c>
      <c r="N294" s="1021">
        <f t="shared" si="50"/>
        <v>0</v>
      </c>
      <c r="O294" s="1021">
        <f t="shared" si="50"/>
        <v>0</v>
      </c>
      <c r="P294" s="1021">
        <f t="shared" si="50"/>
        <v>0</v>
      </c>
      <c r="Q294" s="1021">
        <f t="shared" si="50"/>
        <v>0</v>
      </c>
      <c r="R294" s="1021">
        <f t="shared" si="50"/>
        <v>0</v>
      </c>
      <c r="S294" s="1021">
        <f t="shared" si="50"/>
        <v>0</v>
      </c>
    </row>
    <row r="295" spans="1:19" ht="26.4" customHeight="1">
      <c r="A295" s="194"/>
      <c r="B295" s="195"/>
      <c r="C295" s="221" t="s">
        <v>25</v>
      </c>
      <c r="D295" s="196" t="s">
        <v>24</v>
      </c>
      <c r="E295" s="36">
        <v>0</v>
      </c>
      <c r="F295" s="36">
        <f t="shared" si="44"/>
        <v>0</v>
      </c>
      <c r="G295" s="37" t="e">
        <f t="shared" si="45"/>
        <v>#DIV/0!</v>
      </c>
      <c r="H295" s="471"/>
      <c r="I295" s="471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</row>
    <row r="296" spans="1:19" ht="26.4" customHeight="1">
      <c r="A296" s="194"/>
      <c r="B296" s="195"/>
      <c r="C296" s="221" t="s">
        <v>26</v>
      </c>
      <c r="D296" s="196" t="s">
        <v>24</v>
      </c>
      <c r="E296" s="36">
        <v>0</v>
      </c>
      <c r="F296" s="36">
        <f t="shared" si="44"/>
        <v>0</v>
      </c>
      <c r="G296" s="37" t="e">
        <f t="shared" si="45"/>
        <v>#DIV/0!</v>
      </c>
      <c r="H296" s="471"/>
      <c r="I296" s="471"/>
      <c r="J296" s="471"/>
      <c r="K296" s="471"/>
      <c r="L296" s="471"/>
      <c r="M296" s="471"/>
      <c r="N296" s="471"/>
      <c r="O296" s="471"/>
      <c r="P296" s="471"/>
      <c r="Q296" s="471"/>
      <c r="R296" s="471"/>
      <c r="S296" s="471"/>
    </row>
    <row r="297" spans="1:19" ht="26.4" customHeight="1">
      <c r="A297" s="194"/>
      <c r="B297" s="195"/>
      <c r="C297" s="221" t="s">
        <v>27</v>
      </c>
      <c r="D297" s="196" t="s">
        <v>24</v>
      </c>
      <c r="E297" s="36">
        <v>0</v>
      </c>
      <c r="F297" s="36">
        <f t="shared" si="44"/>
        <v>0</v>
      </c>
      <c r="G297" s="37" t="e">
        <f t="shared" si="45"/>
        <v>#DIV/0!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</row>
    <row r="298" spans="1:19" ht="26.4" customHeight="1">
      <c r="A298" s="194"/>
      <c r="B298" s="195"/>
      <c r="C298" s="221" t="s">
        <v>28</v>
      </c>
      <c r="D298" s="196" t="s">
        <v>24</v>
      </c>
      <c r="E298" s="36">
        <v>0</v>
      </c>
      <c r="F298" s="36">
        <f t="shared" si="44"/>
        <v>0</v>
      </c>
      <c r="G298" s="37" t="e">
        <f t="shared" si="45"/>
        <v>#DIV/0!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</row>
    <row r="299" spans="1:19" ht="26.4" customHeight="1">
      <c r="A299" s="194"/>
      <c r="B299" s="500"/>
      <c r="C299" s="514" t="s">
        <v>29</v>
      </c>
      <c r="D299" s="196" t="s">
        <v>24</v>
      </c>
      <c r="E299" s="36">
        <v>0</v>
      </c>
      <c r="F299" s="36">
        <f t="shared" si="44"/>
        <v>0</v>
      </c>
      <c r="G299" s="37" t="e">
        <f t="shared" si="45"/>
        <v>#DIV/0!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</row>
    <row r="300" spans="1:19" ht="27" customHeight="1">
      <c r="A300" s="211"/>
      <c r="B300" s="2252" t="s">
        <v>295</v>
      </c>
      <c r="C300" s="2253"/>
      <c r="D300" s="227"/>
      <c r="E300" s="55"/>
      <c r="F300" s="55">
        <f t="shared" si="44"/>
        <v>0</v>
      </c>
      <c r="G300" s="67" t="e">
        <f t="shared" si="45"/>
        <v>#DIV/0!</v>
      </c>
      <c r="H300" s="473"/>
      <c r="I300" s="473"/>
      <c r="J300" s="1239"/>
      <c r="K300" s="1239"/>
      <c r="L300" s="1553"/>
      <c r="M300" s="1553"/>
      <c r="N300" s="1553"/>
      <c r="O300" s="1553"/>
      <c r="P300" s="1553"/>
      <c r="Q300" s="1907"/>
      <c r="R300" s="1907"/>
      <c r="S300" s="1907"/>
    </row>
    <row r="301" spans="1:19" ht="27" customHeight="1">
      <c r="A301" s="194"/>
      <c r="B301" s="454"/>
      <c r="C301" s="515" t="s">
        <v>296</v>
      </c>
      <c r="D301" s="456" t="s">
        <v>297</v>
      </c>
      <c r="E301" s="36"/>
      <c r="F301" s="36">
        <f t="shared" si="44"/>
        <v>0</v>
      </c>
      <c r="G301" s="37" t="e">
        <f t="shared" si="45"/>
        <v>#DIV/0!</v>
      </c>
      <c r="H301" s="471"/>
      <c r="I301" s="471"/>
      <c r="J301" s="471"/>
      <c r="K301" s="471"/>
      <c r="L301" s="471"/>
      <c r="M301" s="471"/>
      <c r="N301" s="471"/>
      <c r="O301" s="471"/>
      <c r="P301" s="471"/>
      <c r="Q301" s="471"/>
      <c r="R301" s="471"/>
      <c r="S301" s="471"/>
    </row>
    <row r="302" spans="1:19" ht="27" customHeight="1">
      <c r="A302" s="194"/>
      <c r="B302" s="454"/>
      <c r="C302" s="516" t="s">
        <v>298</v>
      </c>
      <c r="D302" s="456" t="s">
        <v>299</v>
      </c>
      <c r="E302" s="36"/>
      <c r="F302" s="36">
        <f t="shared" si="44"/>
        <v>0</v>
      </c>
      <c r="G302" s="37" t="e">
        <f t="shared" si="45"/>
        <v>#DIV/0!</v>
      </c>
      <c r="H302" s="471"/>
      <c r="I302" s="471"/>
      <c r="J302" s="471"/>
      <c r="K302" s="471"/>
      <c r="L302" s="471"/>
      <c r="M302" s="471"/>
      <c r="N302" s="471"/>
      <c r="O302" s="471"/>
      <c r="P302" s="471"/>
      <c r="Q302" s="471"/>
      <c r="R302" s="471"/>
      <c r="S302" s="471"/>
    </row>
    <row r="303" spans="1:19" ht="27" customHeight="1">
      <c r="A303" s="194"/>
      <c r="B303" s="454"/>
      <c r="C303" s="516" t="s">
        <v>300</v>
      </c>
      <c r="D303" s="456" t="s">
        <v>87</v>
      </c>
      <c r="E303" s="36"/>
      <c r="F303" s="36">
        <f t="shared" si="44"/>
        <v>0</v>
      </c>
      <c r="G303" s="37" t="e">
        <f t="shared" si="45"/>
        <v>#DIV/0!</v>
      </c>
      <c r="H303" s="471"/>
      <c r="I303" s="471"/>
      <c r="J303" s="471"/>
      <c r="K303" s="471"/>
      <c r="L303" s="471"/>
      <c r="M303" s="471"/>
      <c r="N303" s="471"/>
      <c r="O303" s="471"/>
      <c r="P303" s="471"/>
      <c r="Q303" s="471"/>
      <c r="R303" s="471"/>
      <c r="S303" s="471"/>
    </row>
    <row r="304" spans="1:19" ht="27" customHeight="1">
      <c r="A304" s="194"/>
      <c r="B304" s="454"/>
      <c r="C304" s="516" t="s">
        <v>290</v>
      </c>
      <c r="D304" s="456" t="s">
        <v>114</v>
      </c>
      <c r="E304" s="36"/>
      <c r="F304" s="36">
        <f t="shared" si="44"/>
        <v>0</v>
      </c>
      <c r="G304" s="37" t="e">
        <f t="shared" si="45"/>
        <v>#DIV/0!</v>
      </c>
      <c r="H304" s="471"/>
      <c r="I304" s="471"/>
      <c r="J304" s="471"/>
      <c r="K304" s="471"/>
      <c r="L304" s="471"/>
      <c r="M304" s="471"/>
      <c r="N304" s="471"/>
      <c r="O304" s="471"/>
      <c r="P304" s="471"/>
      <c r="Q304" s="471"/>
      <c r="R304" s="471"/>
      <c r="S304" s="471"/>
    </row>
    <row r="305" spans="1:19" ht="27" customHeight="1">
      <c r="A305" s="194"/>
      <c r="B305" s="2254" t="s">
        <v>187</v>
      </c>
      <c r="C305" s="2255"/>
      <c r="D305" s="294" t="s">
        <v>114</v>
      </c>
      <c r="E305" s="36"/>
      <c r="F305" s="36">
        <f t="shared" si="44"/>
        <v>0</v>
      </c>
      <c r="G305" s="37" t="e">
        <f t="shared" si="45"/>
        <v>#DIV/0!</v>
      </c>
      <c r="H305" s="471"/>
      <c r="I305" s="471"/>
      <c r="J305" s="471"/>
      <c r="K305" s="471"/>
      <c r="L305" s="471"/>
      <c r="M305" s="471"/>
      <c r="N305" s="471"/>
      <c r="O305" s="471"/>
      <c r="P305" s="471"/>
      <c r="Q305" s="471"/>
      <c r="R305" s="471"/>
      <c r="S305" s="471"/>
    </row>
    <row r="306" spans="1:19" ht="27" customHeight="1">
      <c r="A306" s="287"/>
      <c r="B306" s="498" t="s">
        <v>37</v>
      </c>
      <c r="C306" s="517"/>
      <c r="D306" s="300" t="s">
        <v>24</v>
      </c>
      <c r="E306" s="163"/>
      <c r="F306" s="153">
        <f t="shared" si="44"/>
        <v>0</v>
      </c>
      <c r="G306" s="379" t="e">
        <f t="shared" si="45"/>
        <v>#DIV/0!</v>
      </c>
      <c r="H306" s="487">
        <f>SUM(H307:H311)</f>
        <v>0</v>
      </c>
      <c r="I306" s="1248">
        <f t="shared" ref="I306:S306" si="51">SUM(I307:I311)</f>
        <v>0</v>
      </c>
      <c r="J306" s="1248">
        <f t="shared" si="51"/>
        <v>0</v>
      </c>
      <c r="K306" s="1248">
        <f t="shared" si="51"/>
        <v>0</v>
      </c>
      <c r="L306" s="1563">
        <f t="shared" si="51"/>
        <v>0</v>
      </c>
      <c r="M306" s="1563">
        <f t="shared" si="51"/>
        <v>0</v>
      </c>
      <c r="N306" s="1563">
        <f t="shared" si="51"/>
        <v>0</v>
      </c>
      <c r="O306" s="1563">
        <f t="shared" si="51"/>
        <v>0</v>
      </c>
      <c r="P306" s="1563">
        <f t="shared" si="51"/>
        <v>0</v>
      </c>
      <c r="Q306" s="1916">
        <f t="shared" si="51"/>
        <v>0</v>
      </c>
      <c r="R306" s="1916">
        <f t="shared" si="51"/>
        <v>0</v>
      </c>
      <c r="S306" s="1916">
        <f t="shared" si="51"/>
        <v>0</v>
      </c>
    </row>
    <row r="307" spans="1:19" ht="27" customHeight="1">
      <c r="A307" s="194"/>
      <c r="B307" s="500"/>
      <c r="C307" s="514" t="s">
        <v>25</v>
      </c>
      <c r="D307" s="196" t="s">
        <v>24</v>
      </c>
      <c r="E307" s="36"/>
      <c r="F307" s="36">
        <f t="shared" si="44"/>
        <v>0</v>
      </c>
      <c r="G307" s="37" t="e">
        <f t="shared" si="45"/>
        <v>#DIV/0!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471"/>
      <c r="R307" s="471"/>
      <c r="S307" s="471"/>
    </row>
    <row r="308" spans="1:19" ht="27" customHeight="1">
      <c r="A308" s="194"/>
      <c r="B308" s="500"/>
      <c r="C308" s="514" t="s">
        <v>26</v>
      </c>
      <c r="D308" s="196" t="s">
        <v>24</v>
      </c>
      <c r="E308" s="36"/>
      <c r="F308" s="36">
        <f t="shared" si="44"/>
        <v>0</v>
      </c>
      <c r="G308" s="37" t="e">
        <f t="shared" si="45"/>
        <v>#DIV/0!</v>
      </c>
      <c r="H308" s="471"/>
      <c r="I308" s="471"/>
      <c r="J308" s="471"/>
      <c r="K308" s="471"/>
      <c r="L308" s="471"/>
      <c r="M308" s="471"/>
      <c r="N308" s="471"/>
      <c r="O308" s="471"/>
      <c r="P308" s="471"/>
      <c r="Q308" s="471"/>
      <c r="R308" s="471"/>
      <c r="S308" s="471"/>
    </row>
    <row r="309" spans="1:19" ht="27" customHeight="1">
      <c r="A309" s="194"/>
      <c r="B309" s="500"/>
      <c r="C309" s="514" t="s">
        <v>27</v>
      </c>
      <c r="D309" s="196" t="s">
        <v>24</v>
      </c>
      <c r="E309" s="36"/>
      <c r="F309" s="36">
        <f t="shared" si="44"/>
        <v>0</v>
      </c>
      <c r="G309" s="37" t="e">
        <f t="shared" si="45"/>
        <v>#DIV/0!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471"/>
      <c r="R309" s="471"/>
      <c r="S309" s="471"/>
    </row>
    <row r="310" spans="1:19" ht="27" customHeight="1">
      <c r="A310" s="194"/>
      <c r="B310" s="500"/>
      <c r="C310" s="514" t="s">
        <v>28</v>
      </c>
      <c r="D310" s="196" t="s">
        <v>24</v>
      </c>
      <c r="E310" s="36"/>
      <c r="F310" s="36">
        <f t="shared" si="44"/>
        <v>0</v>
      </c>
      <c r="G310" s="37" t="e">
        <f t="shared" si="45"/>
        <v>#DIV/0!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</row>
    <row r="311" spans="1:19" ht="27" customHeight="1">
      <c r="A311" s="277"/>
      <c r="B311" s="502"/>
      <c r="C311" s="518" t="s">
        <v>29</v>
      </c>
      <c r="D311" s="280" t="s">
        <v>24</v>
      </c>
      <c r="E311" s="116"/>
      <c r="F311" s="116">
        <f t="shared" si="44"/>
        <v>0</v>
      </c>
      <c r="G311" s="120" t="e">
        <f t="shared" si="45"/>
        <v>#DIV/0!</v>
      </c>
      <c r="H311" s="488"/>
      <c r="I311" s="488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</row>
    <row r="312" spans="1:19" ht="22.95" customHeight="1">
      <c r="A312" s="2270" t="s">
        <v>325</v>
      </c>
      <c r="B312" s="2271"/>
      <c r="C312" s="2271"/>
      <c r="D312" s="2271"/>
      <c r="E312" s="2272"/>
      <c r="F312" s="360">
        <f t="shared" si="44"/>
        <v>0</v>
      </c>
      <c r="G312" s="636" t="e">
        <f t="shared" si="45"/>
        <v>#DIV/0!</v>
      </c>
      <c r="H312" s="483"/>
      <c r="I312" s="483"/>
      <c r="J312" s="1247"/>
      <c r="K312" s="1247"/>
      <c r="L312" s="1561"/>
      <c r="M312" s="1561"/>
      <c r="N312" s="1561"/>
      <c r="O312" s="1561"/>
      <c r="P312" s="1561"/>
      <c r="Q312" s="1914"/>
      <c r="R312" s="1914"/>
      <c r="S312" s="1914"/>
    </row>
    <row r="313" spans="1:19" ht="22.95" customHeight="1">
      <c r="A313" s="2110" t="s">
        <v>257</v>
      </c>
      <c r="B313" s="2256"/>
      <c r="C313" s="2256"/>
      <c r="D313" s="2257"/>
      <c r="E313" s="132"/>
      <c r="F313" s="132">
        <f t="shared" si="44"/>
        <v>0</v>
      </c>
      <c r="G313" s="383" t="e">
        <f t="shared" si="45"/>
        <v>#DIV/0!</v>
      </c>
      <c r="H313" s="479"/>
      <c r="I313" s="479"/>
      <c r="J313" s="1243"/>
      <c r="K313" s="1243"/>
      <c r="L313" s="1557"/>
      <c r="M313" s="1557"/>
      <c r="N313" s="1557"/>
      <c r="O313" s="1557"/>
      <c r="P313" s="1557"/>
      <c r="Q313" s="1910"/>
      <c r="R313" s="1910"/>
      <c r="S313" s="1910"/>
    </row>
    <row r="314" spans="1:19" ht="22.95" customHeight="1">
      <c r="A314" s="388"/>
      <c r="B314" s="2177" t="s">
        <v>251</v>
      </c>
      <c r="C314" s="2258"/>
      <c r="D314" s="389"/>
      <c r="E314" s="106">
        <f>E315</f>
        <v>400</v>
      </c>
      <c r="F314" s="55">
        <f t="shared" si="44"/>
        <v>0</v>
      </c>
      <c r="G314" s="67">
        <f t="shared" si="45"/>
        <v>0</v>
      </c>
      <c r="H314" s="473"/>
      <c r="I314" s="473"/>
      <c r="J314" s="1239"/>
      <c r="K314" s="1239"/>
      <c r="L314" s="1553"/>
      <c r="M314" s="1553"/>
      <c r="N314" s="1553"/>
      <c r="O314" s="1553"/>
      <c r="P314" s="1553"/>
      <c r="Q314" s="1907"/>
      <c r="R314" s="1907"/>
      <c r="S314" s="1907"/>
    </row>
    <row r="315" spans="1:19" ht="27" customHeight="1">
      <c r="A315" s="284"/>
      <c r="B315" s="216"/>
      <c r="C315" s="445" t="s">
        <v>139</v>
      </c>
      <c r="D315" s="234" t="s">
        <v>88</v>
      </c>
      <c r="E315" s="77">
        <v>400</v>
      </c>
      <c r="F315" s="36">
        <f t="shared" si="44"/>
        <v>400</v>
      </c>
      <c r="G315" s="37">
        <f t="shared" si="45"/>
        <v>100</v>
      </c>
      <c r="H315" s="471">
        <v>0</v>
      </c>
      <c r="I315" s="471">
        <v>0</v>
      </c>
      <c r="J315" s="471">
        <v>0</v>
      </c>
      <c r="K315" s="471">
        <v>0</v>
      </c>
      <c r="L315" s="471">
        <v>0</v>
      </c>
      <c r="M315" s="471">
        <v>0</v>
      </c>
      <c r="N315" s="471">
        <v>0</v>
      </c>
      <c r="O315" s="471">
        <v>0</v>
      </c>
      <c r="P315" s="471">
        <v>0</v>
      </c>
      <c r="Q315" s="471">
        <v>0</v>
      </c>
      <c r="R315" s="471">
        <v>400</v>
      </c>
      <c r="S315" s="471">
        <v>0</v>
      </c>
    </row>
    <row r="316" spans="1:19" ht="27" customHeight="1">
      <c r="A316" s="284"/>
      <c r="B316" s="216"/>
      <c r="C316" s="262" t="s">
        <v>187</v>
      </c>
      <c r="D316" s="234" t="s">
        <v>114</v>
      </c>
      <c r="E316" s="77"/>
      <c r="F316" s="36">
        <f t="shared" si="44"/>
        <v>0</v>
      </c>
      <c r="G316" s="37" t="e">
        <f t="shared" si="45"/>
        <v>#DIV/0!</v>
      </c>
      <c r="H316" s="471"/>
      <c r="I316" s="471"/>
      <c r="J316" s="471"/>
      <c r="K316" s="471"/>
      <c r="L316" s="471"/>
      <c r="M316" s="471"/>
      <c r="N316" s="471"/>
      <c r="O316" s="471"/>
      <c r="P316" s="471"/>
      <c r="Q316" s="471"/>
      <c r="R316" s="471"/>
      <c r="S316" s="471"/>
    </row>
    <row r="317" spans="1:19" ht="27" customHeight="1">
      <c r="A317" s="240"/>
      <c r="B317" s="241" t="s">
        <v>37</v>
      </c>
      <c r="C317" s="326"/>
      <c r="D317" s="300" t="s">
        <v>24</v>
      </c>
      <c r="E317" s="111">
        <f>SUM(E318:E322)</f>
        <v>33600</v>
      </c>
      <c r="F317" s="153">
        <f t="shared" ref="F317:F380" si="52">SUM(H317:S317)</f>
        <v>33520</v>
      </c>
      <c r="G317" s="379">
        <f t="shared" ref="G317:G380" si="53">+F317*100/E317</f>
        <v>99.761904761904759</v>
      </c>
      <c r="H317" s="153">
        <f>SUM(H318:H322)</f>
        <v>0</v>
      </c>
      <c r="I317" s="163">
        <f t="shared" ref="I317:S317" si="54">SUM(I318:I322)</f>
        <v>0</v>
      </c>
      <c r="J317" s="1228">
        <f t="shared" si="54"/>
        <v>0</v>
      </c>
      <c r="K317" s="1228">
        <f t="shared" si="54"/>
        <v>0</v>
      </c>
      <c r="L317" s="1609">
        <f t="shared" si="54"/>
        <v>0</v>
      </c>
      <c r="M317" s="1609">
        <f t="shared" si="54"/>
        <v>0</v>
      </c>
      <c r="N317" s="1609">
        <f t="shared" si="54"/>
        <v>0</v>
      </c>
      <c r="O317" s="1609">
        <f t="shared" si="54"/>
        <v>0</v>
      </c>
      <c r="P317" s="1609">
        <f t="shared" si="54"/>
        <v>13600</v>
      </c>
      <c r="Q317" s="1609">
        <f t="shared" si="54"/>
        <v>16480</v>
      </c>
      <c r="R317" s="1609">
        <f t="shared" si="54"/>
        <v>720</v>
      </c>
      <c r="S317" s="1609">
        <f t="shared" si="54"/>
        <v>2720</v>
      </c>
    </row>
    <row r="318" spans="1:19" ht="27" customHeight="1">
      <c r="A318" s="194"/>
      <c r="B318" s="195"/>
      <c r="C318" s="221" t="s">
        <v>25</v>
      </c>
      <c r="D318" s="196" t="s">
        <v>24</v>
      </c>
      <c r="E318" s="42">
        <v>0</v>
      </c>
      <c r="F318" s="36">
        <f t="shared" si="52"/>
        <v>0</v>
      </c>
      <c r="G318" s="37" t="e">
        <f t="shared" si="53"/>
        <v>#DIV/0!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</row>
    <row r="319" spans="1:19" ht="27" customHeight="1">
      <c r="A319" s="194"/>
      <c r="B319" s="195"/>
      <c r="C319" s="221" t="s">
        <v>26</v>
      </c>
      <c r="D319" s="196" t="s">
        <v>24</v>
      </c>
      <c r="E319" s="42">
        <v>33600</v>
      </c>
      <c r="F319" s="36">
        <f t="shared" si="52"/>
        <v>33520</v>
      </c>
      <c r="G319" s="37">
        <f t="shared" si="53"/>
        <v>99.761904761904759</v>
      </c>
      <c r="H319" s="471">
        <v>0</v>
      </c>
      <c r="I319" s="471">
        <v>0</v>
      </c>
      <c r="J319" s="471">
        <v>0</v>
      </c>
      <c r="K319" s="471">
        <v>0</v>
      </c>
      <c r="L319" s="471">
        <v>0</v>
      </c>
      <c r="M319" s="471">
        <v>0</v>
      </c>
      <c r="N319" s="471">
        <v>0</v>
      </c>
      <c r="O319" s="471">
        <v>0</v>
      </c>
      <c r="P319" s="471">
        <v>13600</v>
      </c>
      <c r="Q319" s="471">
        <v>16480</v>
      </c>
      <c r="R319" s="471">
        <v>720</v>
      </c>
      <c r="S319" s="471">
        <v>2720</v>
      </c>
    </row>
    <row r="320" spans="1:19" ht="27" customHeight="1">
      <c r="A320" s="194"/>
      <c r="B320" s="195"/>
      <c r="C320" s="221" t="s">
        <v>27</v>
      </c>
      <c r="D320" s="196" t="s">
        <v>24</v>
      </c>
      <c r="E320" s="42">
        <v>0</v>
      </c>
      <c r="F320" s="36">
        <f t="shared" si="52"/>
        <v>0</v>
      </c>
      <c r="G320" s="37" t="e">
        <f t="shared" si="53"/>
        <v>#DIV/0!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</row>
    <row r="321" spans="1:19" ht="27" customHeight="1">
      <c r="A321" s="194"/>
      <c r="B321" s="195"/>
      <c r="C321" s="221" t="s">
        <v>28</v>
      </c>
      <c r="D321" s="196" t="s">
        <v>24</v>
      </c>
      <c r="E321" s="42">
        <v>0</v>
      </c>
      <c r="F321" s="36">
        <f t="shared" si="52"/>
        <v>0</v>
      </c>
      <c r="G321" s="37" t="e">
        <f t="shared" si="53"/>
        <v>#DIV/0!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471"/>
      <c r="R321" s="471"/>
      <c r="S321" s="471"/>
    </row>
    <row r="322" spans="1:19" ht="27" customHeight="1">
      <c r="A322" s="253"/>
      <c r="B322" s="254"/>
      <c r="C322" s="301" t="s">
        <v>29</v>
      </c>
      <c r="D322" s="256" t="s">
        <v>24</v>
      </c>
      <c r="E322" s="42">
        <v>0</v>
      </c>
      <c r="F322" s="36">
        <f t="shared" si="52"/>
        <v>0</v>
      </c>
      <c r="G322" s="37" t="e">
        <f t="shared" si="53"/>
        <v>#DIV/0!</v>
      </c>
      <c r="H322" s="471"/>
      <c r="I322" s="471"/>
      <c r="J322" s="471"/>
      <c r="K322" s="471"/>
      <c r="L322" s="471"/>
      <c r="M322" s="471"/>
      <c r="N322" s="471"/>
      <c r="O322" s="471"/>
      <c r="P322" s="471"/>
      <c r="Q322" s="471"/>
      <c r="R322" s="471"/>
      <c r="S322" s="471"/>
    </row>
    <row r="323" spans="1:19" ht="23.4" customHeight="1">
      <c r="A323" s="225"/>
      <c r="B323" s="2179" t="s">
        <v>252</v>
      </c>
      <c r="C323" s="2259"/>
      <c r="D323" s="227"/>
      <c r="E323" s="54">
        <f>E325</f>
        <v>10</v>
      </c>
      <c r="F323" s="55">
        <f t="shared" si="52"/>
        <v>10</v>
      </c>
      <c r="G323" s="67">
        <f t="shared" si="53"/>
        <v>100</v>
      </c>
      <c r="H323" s="473">
        <f>H325</f>
        <v>0</v>
      </c>
      <c r="I323" s="473">
        <f t="shared" ref="I323:S323" si="55">I325</f>
        <v>0</v>
      </c>
      <c r="J323" s="1239">
        <f t="shared" si="55"/>
        <v>0</v>
      </c>
      <c r="K323" s="1239">
        <f t="shared" si="55"/>
        <v>0</v>
      </c>
      <c r="L323" s="1553">
        <f t="shared" si="55"/>
        <v>0</v>
      </c>
      <c r="M323" s="1553">
        <f t="shared" si="55"/>
        <v>0</v>
      </c>
      <c r="N323" s="1553">
        <f t="shared" si="55"/>
        <v>0</v>
      </c>
      <c r="O323" s="1553">
        <f t="shared" si="55"/>
        <v>6</v>
      </c>
      <c r="P323" s="1553">
        <f t="shared" si="55"/>
        <v>4</v>
      </c>
      <c r="Q323" s="1907">
        <f t="shared" si="55"/>
        <v>0</v>
      </c>
      <c r="R323" s="1907">
        <f t="shared" si="55"/>
        <v>0</v>
      </c>
      <c r="S323" s="1907">
        <f t="shared" si="55"/>
        <v>0</v>
      </c>
    </row>
    <row r="324" spans="1:19" ht="27" customHeight="1">
      <c r="A324" s="194"/>
      <c r="B324" s="195"/>
      <c r="C324" s="447" t="s">
        <v>111</v>
      </c>
      <c r="D324" s="234" t="s">
        <v>9</v>
      </c>
      <c r="E324" s="77">
        <v>10</v>
      </c>
      <c r="F324" s="36">
        <f t="shared" si="52"/>
        <v>10</v>
      </c>
      <c r="G324" s="37">
        <f t="shared" si="53"/>
        <v>100</v>
      </c>
      <c r="H324" s="471">
        <v>0</v>
      </c>
      <c r="I324" s="471">
        <v>0</v>
      </c>
      <c r="J324" s="471">
        <v>0</v>
      </c>
      <c r="K324" s="471">
        <v>0</v>
      </c>
      <c r="L324" s="471">
        <v>0</v>
      </c>
      <c r="M324" s="471">
        <v>10</v>
      </c>
      <c r="N324" s="471">
        <v>0</v>
      </c>
      <c r="O324" s="471">
        <v>0</v>
      </c>
      <c r="P324" s="471">
        <v>0</v>
      </c>
      <c r="Q324" s="471">
        <v>0</v>
      </c>
      <c r="R324" s="471">
        <v>0</v>
      </c>
      <c r="S324" s="471">
        <v>0</v>
      </c>
    </row>
    <row r="325" spans="1:19" ht="27" customHeight="1">
      <c r="A325" s="194"/>
      <c r="B325" s="195"/>
      <c r="C325" s="447" t="s">
        <v>112</v>
      </c>
      <c r="D325" s="234" t="s">
        <v>87</v>
      </c>
      <c r="E325" s="77">
        <v>10</v>
      </c>
      <c r="F325" s="36">
        <f t="shared" si="52"/>
        <v>10</v>
      </c>
      <c r="G325" s="37">
        <f t="shared" si="53"/>
        <v>100</v>
      </c>
      <c r="H325" s="471">
        <v>0</v>
      </c>
      <c r="I325" s="471">
        <v>0</v>
      </c>
      <c r="J325" s="471">
        <v>0</v>
      </c>
      <c r="K325" s="471">
        <v>0</v>
      </c>
      <c r="L325" s="471">
        <v>0</v>
      </c>
      <c r="M325" s="471">
        <v>0</v>
      </c>
      <c r="N325" s="471">
        <v>0</v>
      </c>
      <c r="O325" s="471">
        <v>6</v>
      </c>
      <c r="P325" s="471">
        <v>4</v>
      </c>
      <c r="Q325" s="471">
        <v>0</v>
      </c>
      <c r="R325" s="471">
        <v>0</v>
      </c>
      <c r="S325" s="471">
        <v>0</v>
      </c>
    </row>
    <row r="326" spans="1:19" ht="27" customHeight="1">
      <c r="A326" s="194"/>
      <c r="B326" s="195"/>
      <c r="C326" s="262" t="s">
        <v>187</v>
      </c>
      <c r="D326" s="234" t="s">
        <v>114</v>
      </c>
      <c r="E326" s="77">
        <v>0</v>
      </c>
      <c r="F326" s="36">
        <f t="shared" si="52"/>
        <v>0</v>
      </c>
      <c r="G326" s="37" t="e">
        <f t="shared" si="53"/>
        <v>#DIV/0!</v>
      </c>
      <c r="H326" s="471"/>
      <c r="I326" s="471"/>
      <c r="J326" s="471"/>
      <c r="K326" s="471"/>
      <c r="L326" s="471"/>
      <c r="M326" s="471"/>
      <c r="N326" s="471"/>
      <c r="O326" s="471"/>
      <c r="P326" s="471"/>
      <c r="Q326" s="471"/>
      <c r="R326" s="471"/>
      <c r="S326" s="471"/>
    </row>
    <row r="327" spans="1:19" ht="26.4" customHeight="1">
      <c r="A327" s="287"/>
      <c r="B327" s="302" t="s">
        <v>58</v>
      </c>
      <c r="C327" s="326"/>
      <c r="D327" s="288" t="s">
        <v>24</v>
      </c>
      <c r="E327" s="111">
        <f>SUM(E328:E332)</f>
        <v>628500</v>
      </c>
      <c r="F327" s="153">
        <f t="shared" si="52"/>
        <v>628407.16</v>
      </c>
      <c r="G327" s="379">
        <f t="shared" si="53"/>
        <v>99.985228321400157</v>
      </c>
      <c r="H327" s="153">
        <f>SUM(H328:H332)</f>
        <v>0</v>
      </c>
      <c r="I327" s="163">
        <f t="shared" ref="I327:S327" si="56">SUM(I328:I332)</f>
        <v>0</v>
      </c>
      <c r="J327" s="1228">
        <f t="shared" si="56"/>
        <v>0</v>
      </c>
      <c r="K327" s="1228">
        <f t="shared" si="56"/>
        <v>0</v>
      </c>
      <c r="L327" s="1609">
        <f t="shared" si="56"/>
        <v>0</v>
      </c>
      <c r="M327" s="1609">
        <f t="shared" si="56"/>
        <v>3900</v>
      </c>
      <c r="N327" s="1609">
        <f t="shared" si="56"/>
        <v>131143.5</v>
      </c>
      <c r="O327" s="1609">
        <f t="shared" si="56"/>
        <v>0</v>
      </c>
      <c r="P327" s="1609">
        <f t="shared" si="56"/>
        <v>52736.7</v>
      </c>
      <c r="Q327" s="1609">
        <f t="shared" si="56"/>
        <v>15395.2</v>
      </c>
      <c r="R327" s="1609">
        <f t="shared" si="56"/>
        <v>158998</v>
      </c>
      <c r="S327" s="1968">
        <f t="shared" si="56"/>
        <v>266233.76</v>
      </c>
    </row>
    <row r="328" spans="1:19" ht="26.4" customHeight="1">
      <c r="A328" s="194"/>
      <c r="B328" s="195"/>
      <c r="C328" s="221" t="s">
        <v>25</v>
      </c>
      <c r="D328" s="196" t="s">
        <v>24</v>
      </c>
      <c r="E328" s="42">
        <v>0</v>
      </c>
      <c r="F328" s="36">
        <f t="shared" si="52"/>
        <v>0</v>
      </c>
      <c r="G328" s="37" t="e">
        <f t="shared" si="53"/>
        <v>#DIV/0!</v>
      </c>
      <c r="H328" s="471"/>
      <c r="I328" s="471"/>
      <c r="J328" s="471"/>
      <c r="K328" s="471"/>
      <c r="L328" s="471"/>
      <c r="M328" s="471"/>
      <c r="N328" s="471"/>
      <c r="O328" s="471"/>
      <c r="P328" s="471"/>
      <c r="Q328" s="471"/>
      <c r="R328" s="471"/>
      <c r="S328" s="471"/>
    </row>
    <row r="329" spans="1:19" ht="26.4" customHeight="1">
      <c r="A329" s="194"/>
      <c r="B329" s="195"/>
      <c r="C329" s="221" t="s">
        <v>26</v>
      </c>
      <c r="D329" s="196" t="s">
        <v>24</v>
      </c>
      <c r="E329" s="42">
        <f>428500+200000</f>
        <v>628500</v>
      </c>
      <c r="F329" s="36">
        <f t="shared" si="52"/>
        <v>628407.16</v>
      </c>
      <c r="G329" s="37">
        <f t="shared" si="53"/>
        <v>99.985228321400157</v>
      </c>
      <c r="H329" s="471">
        <v>0</v>
      </c>
      <c r="I329" s="471">
        <v>0</v>
      </c>
      <c r="J329" s="471">
        <v>0</v>
      </c>
      <c r="K329" s="471">
        <v>0</v>
      </c>
      <c r="L329" s="471">
        <v>0</v>
      </c>
      <c r="M329" s="471">
        <v>3900</v>
      </c>
      <c r="N329" s="471">
        <v>131143.5</v>
      </c>
      <c r="O329" s="471">
        <v>0</v>
      </c>
      <c r="P329" s="471">
        <v>52736.7</v>
      </c>
      <c r="Q329" s="471">
        <v>15395.2</v>
      </c>
      <c r="R329" s="471">
        <v>158998</v>
      </c>
      <c r="S329" s="1217">
        <v>266233.76</v>
      </c>
    </row>
    <row r="330" spans="1:19" ht="26.4" customHeight="1">
      <c r="A330" s="194"/>
      <c r="B330" s="195"/>
      <c r="C330" s="221" t="s">
        <v>27</v>
      </c>
      <c r="D330" s="196" t="s">
        <v>24</v>
      </c>
      <c r="E330" s="42">
        <v>0</v>
      </c>
      <c r="F330" s="36">
        <f t="shared" si="52"/>
        <v>0</v>
      </c>
      <c r="G330" s="37" t="e">
        <f t="shared" si="53"/>
        <v>#DIV/0!</v>
      </c>
      <c r="H330" s="471"/>
      <c r="I330" s="471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19" ht="26.4" customHeight="1">
      <c r="A331" s="194"/>
      <c r="B331" s="195"/>
      <c r="C331" s="221" t="s">
        <v>28</v>
      </c>
      <c r="D331" s="196" t="s">
        <v>24</v>
      </c>
      <c r="E331" s="42">
        <v>0</v>
      </c>
      <c r="F331" s="36">
        <f t="shared" si="52"/>
        <v>0</v>
      </c>
      <c r="G331" s="37" t="e">
        <f t="shared" si="53"/>
        <v>#DIV/0!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471"/>
      <c r="R331" s="471"/>
      <c r="S331" s="471"/>
    </row>
    <row r="332" spans="1:19" ht="26.4" customHeight="1">
      <c r="A332" s="253"/>
      <c r="B332" s="254"/>
      <c r="C332" s="301" t="s">
        <v>29</v>
      </c>
      <c r="D332" s="256" t="s">
        <v>24</v>
      </c>
      <c r="E332" s="117">
        <v>0</v>
      </c>
      <c r="F332" s="116">
        <f t="shared" si="52"/>
        <v>0</v>
      </c>
      <c r="G332" s="120" t="e">
        <f t="shared" si="53"/>
        <v>#DIV/0!</v>
      </c>
      <c r="H332" s="478"/>
      <c r="I332" s="478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</row>
    <row r="333" spans="1:19" ht="26.4" customHeight="1">
      <c r="A333" s="2110" t="s">
        <v>259</v>
      </c>
      <c r="B333" s="2256"/>
      <c r="C333" s="2256"/>
      <c r="D333" s="2257"/>
      <c r="E333" s="92"/>
      <c r="F333" s="92">
        <f t="shared" si="52"/>
        <v>0</v>
      </c>
      <c r="G333" s="631" t="e">
        <f t="shared" si="53"/>
        <v>#DIV/0!</v>
      </c>
      <c r="H333" s="465"/>
      <c r="I333" s="157"/>
      <c r="J333" s="1227"/>
      <c r="K333" s="1227"/>
      <c r="L333" s="1544"/>
      <c r="M333" s="1544"/>
      <c r="N333" s="1544"/>
      <c r="O333" s="1544"/>
      <c r="P333" s="1544"/>
      <c r="Q333" s="1897"/>
      <c r="R333" s="1897"/>
      <c r="S333" s="1897"/>
    </row>
    <row r="334" spans="1:19" ht="26.4" customHeight="1">
      <c r="A334" s="225"/>
      <c r="B334" s="2113" t="s">
        <v>260</v>
      </c>
      <c r="C334" s="2218"/>
      <c r="D334" s="304"/>
      <c r="E334" s="54">
        <f>E335</f>
        <v>130</v>
      </c>
      <c r="F334" s="55">
        <f t="shared" si="52"/>
        <v>130</v>
      </c>
      <c r="G334" s="67">
        <f t="shared" si="53"/>
        <v>100</v>
      </c>
      <c r="H334" s="466">
        <f>H335</f>
        <v>0</v>
      </c>
      <c r="I334" s="466">
        <f>I335</f>
        <v>0</v>
      </c>
      <c r="J334" s="1234">
        <f t="shared" ref="J334:S334" si="57">J335</f>
        <v>0</v>
      </c>
      <c r="K334" s="1234">
        <f t="shared" si="57"/>
        <v>0</v>
      </c>
      <c r="L334" s="1610">
        <f t="shared" si="57"/>
        <v>0</v>
      </c>
      <c r="M334" s="1610">
        <f t="shared" si="57"/>
        <v>0</v>
      </c>
      <c r="N334" s="1610">
        <f t="shared" si="57"/>
        <v>0</v>
      </c>
      <c r="O334" s="1610">
        <f t="shared" si="57"/>
        <v>0</v>
      </c>
      <c r="P334" s="1610">
        <f t="shared" si="57"/>
        <v>0</v>
      </c>
      <c r="Q334" s="1610">
        <f t="shared" si="57"/>
        <v>0</v>
      </c>
      <c r="R334" s="1610">
        <f t="shared" si="57"/>
        <v>130</v>
      </c>
      <c r="S334" s="1610">
        <f t="shared" si="57"/>
        <v>0</v>
      </c>
    </row>
    <row r="335" spans="1:19" ht="26.4" customHeight="1">
      <c r="A335" s="229"/>
      <c r="B335" s="2250" t="s">
        <v>214</v>
      </c>
      <c r="C335" s="2251"/>
      <c r="D335" s="455" t="s">
        <v>9</v>
      </c>
      <c r="E335" s="42">
        <v>130</v>
      </c>
      <c r="F335" s="36">
        <f t="shared" si="52"/>
        <v>130</v>
      </c>
      <c r="G335" s="37">
        <f t="shared" si="53"/>
        <v>100</v>
      </c>
      <c r="H335" s="158">
        <v>0</v>
      </c>
      <c r="I335" s="152">
        <v>0</v>
      </c>
      <c r="J335" s="152">
        <v>0</v>
      </c>
      <c r="K335" s="152">
        <v>0</v>
      </c>
      <c r="L335" s="1611">
        <v>0</v>
      </c>
      <c r="M335" s="1611">
        <v>0</v>
      </c>
      <c r="N335" s="1611">
        <v>0</v>
      </c>
      <c r="O335" s="1611">
        <v>0</v>
      </c>
      <c r="P335" s="1611">
        <v>0</v>
      </c>
      <c r="Q335" s="1611">
        <v>0</v>
      </c>
      <c r="R335" s="1611">
        <v>130</v>
      </c>
      <c r="S335" s="1611">
        <v>0</v>
      </c>
    </row>
    <row r="336" spans="1:19" ht="26.4" customHeight="1">
      <c r="A336" s="229"/>
      <c r="B336" s="2195" t="s">
        <v>187</v>
      </c>
      <c r="C336" s="2195"/>
      <c r="D336" s="294" t="s">
        <v>114</v>
      </c>
      <c r="E336" s="101">
        <v>0</v>
      </c>
      <c r="F336" s="36">
        <f t="shared" si="52"/>
        <v>0</v>
      </c>
      <c r="G336" s="37" t="e">
        <f t="shared" si="53"/>
        <v>#DIV/0!</v>
      </c>
      <c r="H336" s="158"/>
      <c r="I336" s="152"/>
      <c r="J336" s="152"/>
      <c r="K336" s="152"/>
      <c r="L336" s="1611"/>
      <c r="M336" s="1611"/>
      <c r="N336" s="1611"/>
      <c r="O336" s="1611"/>
      <c r="P336" s="1611"/>
      <c r="Q336" s="1611"/>
      <c r="R336" s="1611"/>
      <c r="S336" s="1611"/>
    </row>
    <row r="337" spans="1:19" ht="26.4" customHeight="1">
      <c r="A337" s="240"/>
      <c r="B337" s="241" t="s">
        <v>37</v>
      </c>
      <c r="C337" s="242"/>
      <c r="D337" s="236" t="s">
        <v>24</v>
      </c>
      <c r="E337" s="111">
        <f>SUM(E338:E342)</f>
        <v>11000</v>
      </c>
      <c r="F337" s="153">
        <f t="shared" si="52"/>
        <v>10920</v>
      </c>
      <c r="G337" s="379">
        <f t="shared" si="53"/>
        <v>99.272727272727266</v>
      </c>
      <c r="H337" s="153">
        <f>SUM(H338:H342)</f>
        <v>0</v>
      </c>
      <c r="I337" s="153">
        <f t="shared" ref="I337:O337" si="58">SUM(I338:I342)</f>
        <v>0</v>
      </c>
      <c r="J337" s="1226">
        <f t="shared" si="58"/>
        <v>0</v>
      </c>
      <c r="K337" s="1226">
        <f t="shared" si="58"/>
        <v>0</v>
      </c>
      <c r="L337" s="1021">
        <f t="shared" si="58"/>
        <v>0</v>
      </c>
      <c r="M337" s="1021">
        <f t="shared" si="58"/>
        <v>0</v>
      </c>
      <c r="N337" s="1021">
        <f t="shared" si="58"/>
        <v>0</v>
      </c>
      <c r="O337" s="1021">
        <f t="shared" si="58"/>
        <v>0</v>
      </c>
      <c r="P337" s="1021">
        <f>SUM(P338:P342)</f>
        <v>0</v>
      </c>
      <c r="Q337" s="1021">
        <f>SUM(Q338:Q342)</f>
        <v>3460</v>
      </c>
      <c r="R337" s="1021">
        <f>SUM(R338:R342)</f>
        <v>0</v>
      </c>
      <c r="S337" s="1021">
        <f>SUM(S338:S342)</f>
        <v>7460</v>
      </c>
    </row>
    <row r="338" spans="1:19" ht="26.4" customHeight="1">
      <c r="A338" s="194"/>
      <c r="B338" s="195"/>
      <c r="C338" s="221" t="s">
        <v>25</v>
      </c>
      <c r="D338" s="196" t="s">
        <v>24</v>
      </c>
      <c r="E338" s="36">
        <v>0</v>
      </c>
      <c r="F338" s="36">
        <f t="shared" si="52"/>
        <v>0</v>
      </c>
      <c r="G338" s="37" t="e">
        <f t="shared" si="53"/>
        <v>#DIV/0!</v>
      </c>
      <c r="H338" s="158"/>
      <c r="I338" s="152"/>
      <c r="J338" s="152"/>
      <c r="K338" s="152"/>
      <c r="L338" s="1611"/>
      <c r="M338" s="1611"/>
      <c r="N338" s="1611"/>
      <c r="O338" s="1611"/>
      <c r="P338" s="1611"/>
      <c r="Q338" s="1611"/>
      <c r="R338" s="1611"/>
      <c r="S338" s="1611"/>
    </row>
    <row r="339" spans="1:19" ht="26.4" customHeight="1">
      <c r="A339" s="194"/>
      <c r="B339" s="195"/>
      <c r="C339" s="221" t="s">
        <v>26</v>
      </c>
      <c r="D339" s="196" t="s">
        <v>24</v>
      </c>
      <c r="E339" s="36">
        <v>11000</v>
      </c>
      <c r="F339" s="36">
        <f t="shared" si="52"/>
        <v>10920</v>
      </c>
      <c r="G339" s="37">
        <f t="shared" si="53"/>
        <v>99.272727272727266</v>
      </c>
      <c r="H339" s="158">
        <v>0</v>
      </c>
      <c r="I339" s="152">
        <v>0</v>
      </c>
      <c r="J339" s="152">
        <v>0</v>
      </c>
      <c r="K339" s="152">
        <v>0</v>
      </c>
      <c r="L339" s="1611">
        <v>0</v>
      </c>
      <c r="M339" s="1611">
        <v>0</v>
      </c>
      <c r="N339" s="1611">
        <v>0</v>
      </c>
      <c r="O339" s="1611">
        <v>0</v>
      </c>
      <c r="P339" s="1611">
        <v>0</v>
      </c>
      <c r="Q339" s="1611">
        <v>3460</v>
      </c>
      <c r="R339" s="1611">
        <v>0</v>
      </c>
      <c r="S339" s="1611">
        <v>7460</v>
      </c>
    </row>
    <row r="340" spans="1:19" ht="26.4" customHeight="1">
      <c r="A340" s="194"/>
      <c r="B340" s="195"/>
      <c r="C340" s="221" t="s">
        <v>27</v>
      </c>
      <c r="D340" s="196" t="s">
        <v>24</v>
      </c>
      <c r="E340" s="36">
        <v>0</v>
      </c>
      <c r="F340" s="36">
        <f t="shared" si="52"/>
        <v>0</v>
      </c>
      <c r="G340" s="37" t="e">
        <f t="shared" si="53"/>
        <v>#DIV/0!</v>
      </c>
      <c r="H340" s="158"/>
      <c r="I340" s="152"/>
      <c r="J340" s="152"/>
      <c r="K340" s="152"/>
      <c r="L340" s="1611"/>
      <c r="M340" s="1611"/>
      <c r="N340" s="1611"/>
      <c r="O340" s="1611"/>
      <c r="P340" s="1611"/>
      <c r="Q340" s="1611"/>
      <c r="R340" s="1611"/>
      <c r="S340" s="1611"/>
    </row>
    <row r="341" spans="1:19" ht="25.5" customHeight="1">
      <c r="A341" s="194"/>
      <c r="B341" s="195"/>
      <c r="C341" s="221" t="s">
        <v>28</v>
      </c>
      <c r="D341" s="196" t="s">
        <v>24</v>
      </c>
      <c r="E341" s="36">
        <v>0</v>
      </c>
      <c r="F341" s="36">
        <f t="shared" si="52"/>
        <v>0</v>
      </c>
      <c r="G341" s="37" t="e">
        <f t="shared" si="53"/>
        <v>#DIV/0!</v>
      </c>
      <c r="H341" s="158"/>
      <c r="I341" s="152"/>
      <c r="J341" s="152"/>
      <c r="K341" s="152"/>
      <c r="L341" s="1611"/>
      <c r="M341" s="1611"/>
      <c r="N341" s="1611"/>
      <c r="O341" s="1611"/>
      <c r="P341" s="1611"/>
      <c r="Q341" s="1611"/>
      <c r="R341" s="1611"/>
      <c r="S341" s="1611"/>
    </row>
    <row r="342" spans="1:19" ht="26.25" customHeight="1">
      <c r="A342" s="253"/>
      <c r="B342" s="254"/>
      <c r="C342" s="255" t="s">
        <v>29</v>
      </c>
      <c r="D342" s="256" t="s">
        <v>24</v>
      </c>
      <c r="E342" s="116">
        <v>0</v>
      </c>
      <c r="F342" s="116">
        <f t="shared" si="52"/>
        <v>0</v>
      </c>
      <c r="G342" s="120" t="e">
        <f t="shared" si="53"/>
        <v>#DIV/0!</v>
      </c>
      <c r="H342" s="467"/>
      <c r="I342" s="361"/>
      <c r="J342" s="361"/>
      <c r="K342" s="361"/>
      <c r="L342" s="1612"/>
      <c r="M342" s="1612"/>
      <c r="N342" s="1612"/>
      <c r="O342" s="1612"/>
      <c r="P342" s="1612"/>
      <c r="Q342" s="1612"/>
      <c r="R342" s="1612"/>
      <c r="S342" s="1612"/>
    </row>
    <row r="343" spans="1:19" s="154" customFormat="1" ht="26.25" customHeight="1">
      <c r="A343" s="375" t="s">
        <v>254</v>
      </c>
      <c r="B343" s="376"/>
      <c r="C343" s="377"/>
      <c r="D343" s="378"/>
      <c r="E343" s="635"/>
      <c r="F343" s="360">
        <f t="shared" si="52"/>
        <v>0</v>
      </c>
      <c r="G343" s="636" t="e">
        <f t="shared" si="53"/>
        <v>#DIV/0!</v>
      </c>
      <c r="H343" s="519"/>
      <c r="I343" s="519"/>
      <c r="J343" s="1250"/>
      <c r="K343" s="1250"/>
      <c r="L343" s="1564"/>
      <c r="M343" s="1564"/>
      <c r="N343" s="1564"/>
      <c r="O343" s="1564"/>
      <c r="P343" s="1564"/>
      <c r="Q343" s="1917"/>
      <c r="R343" s="1917"/>
      <c r="S343" s="1917"/>
    </row>
    <row r="344" spans="1:19" ht="26.25" customHeight="1">
      <c r="A344" s="2144" t="s">
        <v>332</v>
      </c>
      <c r="B344" s="2199"/>
      <c r="C344" s="2200"/>
      <c r="D344" s="272"/>
      <c r="E344" s="428"/>
      <c r="F344" s="92">
        <f t="shared" si="52"/>
        <v>0</v>
      </c>
      <c r="G344" s="631" t="e">
        <f t="shared" si="53"/>
        <v>#DIV/0!</v>
      </c>
      <c r="H344" s="653"/>
      <c r="I344" s="486"/>
      <c r="J344" s="1105"/>
      <c r="K344" s="1105"/>
      <c r="L344" s="1613"/>
      <c r="M344" s="1613"/>
      <c r="N344" s="1613"/>
      <c r="O344" s="1613"/>
      <c r="P344" s="1613"/>
      <c r="Q344" s="1613"/>
      <c r="R344" s="1613"/>
      <c r="S344" s="1613"/>
    </row>
    <row r="345" spans="1:19" ht="26.25" customHeight="1">
      <c r="A345" s="211"/>
      <c r="B345" s="423" t="s">
        <v>327</v>
      </c>
      <c r="C345" s="374"/>
      <c r="D345" s="227"/>
      <c r="E345" s="55">
        <f>SUM(E346:E349)</f>
        <v>2</v>
      </c>
      <c r="F345" s="55">
        <f t="shared" si="52"/>
        <v>2</v>
      </c>
      <c r="G345" s="67">
        <f t="shared" si="53"/>
        <v>100</v>
      </c>
      <c r="H345" s="55">
        <f>SUM(H346:H349)</f>
        <v>0</v>
      </c>
      <c r="I345" s="55">
        <f t="shared" ref="I345:O345" si="59">SUM(I346:I349)</f>
        <v>2</v>
      </c>
      <c r="J345" s="1218">
        <f t="shared" si="59"/>
        <v>0</v>
      </c>
      <c r="K345" s="1218">
        <f t="shared" si="59"/>
        <v>0</v>
      </c>
      <c r="L345" s="1614">
        <f t="shared" si="59"/>
        <v>0</v>
      </c>
      <c r="M345" s="1614">
        <f t="shared" si="59"/>
        <v>0</v>
      </c>
      <c r="N345" s="1614">
        <f t="shared" si="59"/>
        <v>0</v>
      </c>
      <c r="O345" s="1614">
        <f t="shared" si="59"/>
        <v>0</v>
      </c>
      <c r="P345" s="1614">
        <f>SUM(P346:P349)</f>
        <v>0</v>
      </c>
      <c r="Q345" s="1614">
        <f>SUM(Q346:Q349)</f>
        <v>0</v>
      </c>
      <c r="R345" s="1614">
        <f>SUM(R346:R349)</f>
        <v>0</v>
      </c>
      <c r="S345" s="1614">
        <f>SUM(S346:S349)</f>
        <v>0</v>
      </c>
    </row>
    <row r="346" spans="1:19" ht="33.6" customHeight="1">
      <c r="A346" s="194"/>
      <c r="B346" s="2101" t="s">
        <v>313</v>
      </c>
      <c r="C346" s="2260"/>
      <c r="D346" s="196" t="s">
        <v>36</v>
      </c>
      <c r="E346" s="36">
        <v>1</v>
      </c>
      <c r="F346" s="36">
        <f t="shared" si="52"/>
        <v>1</v>
      </c>
      <c r="G346" s="37">
        <f t="shared" si="53"/>
        <v>100</v>
      </c>
      <c r="H346" s="471">
        <v>0</v>
      </c>
      <c r="I346" s="471">
        <v>1</v>
      </c>
      <c r="J346" s="471">
        <v>0</v>
      </c>
      <c r="K346" s="471">
        <v>0</v>
      </c>
      <c r="L346" s="471">
        <v>0</v>
      </c>
      <c r="M346" s="471">
        <v>0</v>
      </c>
      <c r="N346" s="471">
        <v>0</v>
      </c>
      <c r="O346" s="471">
        <v>0</v>
      </c>
      <c r="P346" s="471">
        <v>0</v>
      </c>
      <c r="Q346" s="471">
        <v>0</v>
      </c>
      <c r="R346" s="471">
        <v>0</v>
      </c>
      <c r="S346" s="471">
        <v>0</v>
      </c>
    </row>
    <row r="347" spans="1:19" ht="33.6" customHeight="1">
      <c r="A347" s="194"/>
      <c r="B347" s="2101" t="s">
        <v>314</v>
      </c>
      <c r="C347" s="2260"/>
      <c r="D347" s="196" t="s">
        <v>36</v>
      </c>
      <c r="E347" s="36"/>
      <c r="F347" s="36">
        <f t="shared" si="52"/>
        <v>0</v>
      </c>
      <c r="G347" s="37" t="e">
        <f t="shared" si="53"/>
        <v>#DIV/0!</v>
      </c>
      <c r="H347" s="471"/>
      <c r="I347" s="471"/>
      <c r="J347" s="471"/>
      <c r="K347" s="471"/>
      <c r="L347" s="471"/>
      <c r="M347" s="471"/>
      <c r="N347" s="471"/>
      <c r="O347" s="471"/>
      <c r="P347" s="471"/>
      <c r="Q347" s="471"/>
      <c r="R347" s="471"/>
      <c r="S347" s="471"/>
    </row>
    <row r="348" spans="1:19" ht="33.6" customHeight="1">
      <c r="A348" s="194"/>
      <c r="B348" s="2101" t="s">
        <v>315</v>
      </c>
      <c r="C348" s="2260"/>
      <c r="D348" s="196" t="s">
        <v>36</v>
      </c>
      <c r="E348" s="38"/>
      <c r="F348" s="36">
        <f t="shared" si="52"/>
        <v>0</v>
      </c>
      <c r="G348" s="37" t="e">
        <f t="shared" si="53"/>
        <v>#DIV/0!</v>
      </c>
      <c r="H348" s="471"/>
      <c r="I348" s="471"/>
      <c r="J348" s="471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33.6" customHeight="1">
      <c r="A349" s="194"/>
      <c r="B349" s="2101" t="s">
        <v>316</v>
      </c>
      <c r="C349" s="2260"/>
      <c r="D349" s="196" t="s">
        <v>36</v>
      </c>
      <c r="E349" s="38">
        <v>1</v>
      </c>
      <c r="F349" s="36">
        <f t="shared" si="52"/>
        <v>1</v>
      </c>
      <c r="G349" s="37">
        <f t="shared" si="53"/>
        <v>100</v>
      </c>
      <c r="H349" s="471"/>
      <c r="I349" s="471">
        <v>1</v>
      </c>
      <c r="J349" s="471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33.6" customHeight="1">
      <c r="A350" s="194"/>
      <c r="B350" s="2101" t="s">
        <v>309</v>
      </c>
      <c r="C350" s="2260"/>
      <c r="D350" s="196" t="s">
        <v>36</v>
      </c>
      <c r="E350" s="38">
        <v>1</v>
      </c>
      <c r="F350" s="36">
        <f t="shared" si="52"/>
        <v>1</v>
      </c>
      <c r="G350" s="37">
        <f t="shared" si="53"/>
        <v>100</v>
      </c>
      <c r="H350" s="471">
        <v>0</v>
      </c>
      <c r="I350" s="471">
        <v>1</v>
      </c>
      <c r="J350" s="471">
        <v>0</v>
      </c>
      <c r="K350" s="471">
        <v>0</v>
      </c>
      <c r="L350" s="471">
        <v>0</v>
      </c>
      <c r="M350" s="471">
        <v>0</v>
      </c>
      <c r="N350" s="471">
        <v>0</v>
      </c>
      <c r="O350" s="471">
        <v>0</v>
      </c>
      <c r="P350" s="471">
        <v>0</v>
      </c>
      <c r="Q350" s="471">
        <v>0</v>
      </c>
      <c r="R350" s="471">
        <v>0</v>
      </c>
      <c r="S350" s="471">
        <v>0</v>
      </c>
    </row>
    <row r="351" spans="1:19" ht="33.6" customHeight="1">
      <c r="A351" s="194"/>
      <c r="B351" s="2101" t="s">
        <v>307</v>
      </c>
      <c r="C351" s="2260"/>
      <c r="D351" s="196" t="s">
        <v>36</v>
      </c>
      <c r="E351" s="38">
        <v>1</v>
      </c>
      <c r="F351" s="36">
        <f t="shared" si="52"/>
        <v>1</v>
      </c>
      <c r="G351" s="37">
        <f t="shared" si="53"/>
        <v>100</v>
      </c>
      <c r="H351" s="471">
        <v>0</v>
      </c>
      <c r="I351" s="471">
        <v>0</v>
      </c>
      <c r="J351" s="471">
        <v>0</v>
      </c>
      <c r="K351" s="471">
        <v>1</v>
      </c>
      <c r="L351" s="471">
        <v>0</v>
      </c>
      <c r="M351" s="471">
        <v>0</v>
      </c>
      <c r="N351" s="471">
        <v>0</v>
      </c>
      <c r="O351" s="471">
        <v>0</v>
      </c>
      <c r="P351" s="471">
        <v>0</v>
      </c>
      <c r="Q351" s="471">
        <v>0</v>
      </c>
      <c r="R351" s="471">
        <v>0</v>
      </c>
      <c r="S351" s="471">
        <v>0</v>
      </c>
    </row>
    <row r="352" spans="1:19" ht="26.25" customHeight="1">
      <c r="A352" s="240"/>
      <c r="B352" s="357" t="s">
        <v>37</v>
      </c>
      <c r="C352" s="347"/>
      <c r="D352" s="236" t="s">
        <v>24</v>
      </c>
      <c r="E352" s="346">
        <f>SUM(E353:E357)</f>
        <v>176400</v>
      </c>
      <c r="F352" s="153">
        <f t="shared" si="52"/>
        <v>176313.8</v>
      </c>
      <c r="G352" s="379">
        <f t="shared" si="53"/>
        <v>99.951133786848075</v>
      </c>
      <c r="H352" s="487">
        <f>SUM(H353:H357)</f>
        <v>0</v>
      </c>
      <c r="I352" s="487">
        <f t="shared" ref="I352:O352" si="60">SUM(I353:I357)</f>
        <v>0</v>
      </c>
      <c r="J352" s="1248">
        <f t="shared" si="60"/>
        <v>0</v>
      </c>
      <c r="K352" s="1248">
        <f t="shared" si="60"/>
        <v>0</v>
      </c>
      <c r="L352" s="1563">
        <f t="shared" si="60"/>
        <v>7714.7</v>
      </c>
      <c r="M352" s="1563">
        <f t="shared" si="60"/>
        <v>65018.3</v>
      </c>
      <c r="N352" s="1563">
        <f t="shared" si="60"/>
        <v>3675</v>
      </c>
      <c r="O352" s="1563">
        <f t="shared" si="60"/>
        <v>8445</v>
      </c>
      <c r="P352" s="1563">
        <f>SUM(P353:P357)</f>
        <v>1200</v>
      </c>
      <c r="Q352" s="1916">
        <f>SUM(Q353:Q357)</f>
        <v>54602</v>
      </c>
      <c r="R352" s="1916">
        <f>SUM(R353:R357)</f>
        <v>23084</v>
      </c>
      <c r="S352" s="1916">
        <f>SUM(S353:S357)</f>
        <v>12574.8</v>
      </c>
    </row>
    <row r="353" spans="1:19" ht="26.25" customHeight="1">
      <c r="A353" s="194"/>
      <c r="B353" s="195"/>
      <c r="C353" s="221" t="s">
        <v>25</v>
      </c>
      <c r="D353" s="196" t="s">
        <v>24</v>
      </c>
      <c r="E353" s="38"/>
      <c r="F353" s="36">
        <f t="shared" si="52"/>
        <v>0</v>
      </c>
      <c r="G353" s="37" t="e">
        <f t="shared" si="53"/>
        <v>#DIV/0!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194"/>
      <c r="B354" s="195"/>
      <c r="C354" s="221" t="s">
        <v>26</v>
      </c>
      <c r="D354" s="196" t="s">
        <v>24</v>
      </c>
      <c r="E354" s="38">
        <f>70600+85800+20000</f>
        <v>176400</v>
      </c>
      <c r="F354" s="36">
        <f t="shared" si="52"/>
        <v>176313.8</v>
      </c>
      <c r="G354" s="37">
        <f t="shared" si="53"/>
        <v>99.951133786848075</v>
      </c>
      <c r="H354" s="471">
        <v>0</v>
      </c>
      <c r="I354" s="471">
        <v>0</v>
      </c>
      <c r="J354" s="471">
        <v>0</v>
      </c>
      <c r="K354" s="471">
        <v>0</v>
      </c>
      <c r="L354" s="471">
        <v>7714.7</v>
      </c>
      <c r="M354" s="471">
        <v>65018.3</v>
      </c>
      <c r="N354" s="471">
        <v>3675</v>
      </c>
      <c r="O354" s="471">
        <v>8445</v>
      </c>
      <c r="P354" s="471">
        <v>1200</v>
      </c>
      <c r="Q354" s="471">
        <v>54602</v>
      </c>
      <c r="R354" s="471">
        <v>23084</v>
      </c>
      <c r="S354" s="471">
        <v>12574.8</v>
      </c>
    </row>
    <row r="355" spans="1:19" ht="26.25" customHeight="1">
      <c r="A355" s="194"/>
      <c r="B355" s="195"/>
      <c r="C355" s="221" t="s">
        <v>27</v>
      </c>
      <c r="D355" s="196" t="s">
        <v>24</v>
      </c>
      <c r="E355" s="38"/>
      <c r="F355" s="36">
        <f t="shared" si="52"/>
        <v>0</v>
      </c>
      <c r="G355" s="37" t="e">
        <f t="shared" si="53"/>
        <v>#DIV/0!</v>
      </c>
      <c r="H355" s="471"/>
      <c r="I355" s="471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194"/>
      <c r="B356" s="195"/>
      <c r="C356" s="221" t="s">
        <v>28</v>
      </c>
      <c r="D356" s="196" t="s">
        <v>24</v>
      </c>
      <c r="E356" s="38"/>
      <c r="F356" s="36">
        <f t="shared" si="52"/>
        <v>0</v>
      </c>
      <c r="G356" s="37" t="e">
        <f t="shared" si="53"/>
        <v>#DIV/0!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277"/>
      <c r="B357" s="278"/>
      <c r="C357" s="279" t="s">
        <v>29</v>
      </c>
      <c r="D357" s="280" t="s">
        <v>24</v>
      </c>
      <c r="E357" s="632"/>
      <c r="F357" s="116">
        <f t="shared" si="52"/>
        <v>0</v>
      </c>
      <c r="G357" s="120" t="e">
        <f t="shared" si="53"/>
        <v>#DIV/0!</v>
      </c>
      <c r="H357" s="478"/>
      <c r="I357" s="488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635"/>
      <c r="F358" s="360">
        <f t="shared" si="52"/>
        <v>0</v>
      </c>
      <c r="G358" s="636" t="e">
        <f t="shared" si="53"/>
        <v>#DIV/0!</v>
      </c>
      <c r="H358" s="468"/>
      <c r="I358" s="468"/>
      <c r="J358" s="1235"/>
      <c r="K358" s="1235"/>
      <c r="L358" s="1550"/>
      <c r="M358" s="1550"/>
      <c r="N358" s="1550"/>
      <c r="O358" s="1550"/>
      <c r="P358" s="1550"/>
      <c r="Q358" s="1904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656"/>
      <c r="F359" s="132">
        <f t="shared" si="52"/>
        <v>0</v>
      </c>
      <c r="G359" s="383" t="e">
        <f t="shared" si="53"/>
        <v>#DIV/0!</v>
      </c>
      <c r="H359" s="538"/>
      <c r="I359" s="538"/>
      <c r="J359" s="1252"/>
      <c r="K359" s="1252"/>
      <c r="L359" s="1565"/>
      <c r="M359" s="1565"/>
      <c r="N359" s="1565"/>
      <c r="O359" s="1565"/>
      <c r="P359" s="1565"/>
      <c r="Q359" s="1918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52"/>
        <v>0</v>
      </c>
      <c r="G360" s="37" t="e">
        <f t="shared" si="53"/>
        <v>#DIV/0!</v>
      </c>
      <c r="H360" s="484"/>
      <c r="I360" s="484"/>
      <c r="J360" s="484"/>
      <c r="K360" s="484"/>
      <c r="L360" s="484"/>
      <c r="M360" s="484"/>
      <c r="N360" s="484"/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52"/>
        <v>0</v>
      </c>
      <c r="G361" s="37" t="e">
        <f t="shared" si="53"/>
        <v>#DIV/0!</v>
      </c>
      <c r="H361" s="484"/>
      <c r="I361" s="484"/>
      <c r="J361" s="484"/>
      <c r="K361" s="484"/>
      <c r="L361" s="484"/>
      <c r="M361" s="484"/>
      <c r="N361" s="484"/>
      <c r="O361" s="484"/>
      <c r="P361" s="484"/>
      <c r="Q361" s="484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1900000</v>
      </c>
      <c r="F362" s="153">
        <f t="shared" si="52"/>
        <v>1897890</v>
      </c>
      <c r="G362" s="379">
        <f t="shared" si="53"/>
        <v>99.888947368421057</v>
      </c>
      <c r="H362" s="534">
        <f>SUM(H363:H367)</f>
        <v>0</v>
      </c>
      <c r="I362" s="1251">
        <f t="shared" ref="I362:S362" si="61">SUM(I363:I367)</f>
        <v>0</v>
      </c>
      <c r="J362" s="1251">
        <f t="shared" si="61"/>
        <v>0</v>
      </c>
      <c r="K362" s="1251">
        <f t="shared" si="61"/>
        <v>0</v>
      </c>
      <c r="L362" s="1570">
        <f t="shared" si="61"/>
        <v>0</v>
      </c>
      <c r="M362" s="1570">
        <f t="shared" si="61"/>
        <v>1897890</v>
      </c>
      <c r="N362" s="1570">
        <f t="shared" si="61"/>
        <v>0</v>
      </c>
      <c r="O362" s="1570">
        <f t="shared" si="61"/>
        <v>0</v>
      </c>
      <c r="P362" s="1570">
        <f t="shared" si="61"/>
        <v>0</v>
      </c>
      <c r="Q362" s="1886">
        <f t="shared" si="61"/>
        <v>0</v>
      </c>
      <c r="R362" s="1886">
        <f t="shared" si="61"/>
        <v>0</v>
      </c>
      <c r="S362" s="1886">
        <f t="shared" si="61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52"/>
        <v>0</v>
      </c>
      <c r="G363" s="37" t="e">
        <f t="shared" si="53"/>
        <v>#DIV/0!</v>
      </c>
      <c r="H363" s="484"/>
      <c r="I363" s="484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>
        <v>0</v>
      </c>
      <c r="F364" s="36">
        <f t="shared" si="52"/>
        <v>0</v>
      </c>
      <c r="G364" s="37" t="e">
        <f t="shared" si="53"/>
        <v>#DIV/0!</v>
      </c>
      <c r="H364" s="484"/>
      <c r="I364" s="484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1900000</v>
      </c>
      <c r="F365" s="36">
        <f t="shared" si="52"/>
        <v>1897890</v>
      </c>
      <c r="G365" s="37">
        <f t="shared" si="53"/>
        <v>99.888947368421057</v>
      </c>
      <c r="H365" s="484">
        <v>0</v>
      </c>
      <c r="I365" s="484">
        <v>0</v>
      </c>
      <c r="J365" s="484">
        <v>0</v>
      </c>
      <c r="K365" s="484">
        <v>0</v>
      </c>
      <c r="L365" s="484">
        <v>0</v>
      </c>
      <c r="M365" s="484">
        <v>1897890</v>
      </c>
      <c r="N365" s="484">
        <v>0</v>
      </c>
      <c r="O365" s="484">
        <v>0</v>
      </c>
      <c r="P365" s="484">
        <v>0</v>
      </c>
      <c r="Q365" s="484">
        <v>0</v>
      </c>
      <c r="R365" s="484">
        <v>0</v>
      </c>
      <c r="S365" s="484">
        <v>0</v>
      </c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52"/>
        <v>0</v>
      </c>
      <c r="G366" s="37" t="e">
        <f t="shared" si="53"/>
        <v>#DIV/0!</v>
      </c>
      <c r="H366" s="484"/>
      <c r="I366" s="484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52"/>
        <v>0</v>
      </c>
      <c r="G367" s="120" t="e">
        <f t="shared" si="53"/>
        <v>#DIV/0!</v>
      </c>
      <c r="H367" s="485"/>
      <c r="I367" s="484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52"/>
        <v>0</v>
      </c>
      <c r="G368" s="631" t="e">
        <f t="shared" si="53"/>
        <v>#DIV/0!</v>
      </c>
      <c r="H368" s="538"/>
      <c r="I368" s="538"/>
      <c r="J368" s="1252"/>
      <c r="K368" s="1252"/>
      <c r="L368" s="1565"/>
      <c r="M368" s="1565"/>
      <c r="N368" s="1565"/>
      <c r="O368" s="1565"/>
      <c r="P368" s="1565"/>
      <c r="Q368" s="1918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52"/>
        <v>0</v>
      </c>
      <c r="G369" s="37" t="e">
        <f t="shared" si="53"/>
        <v>#DIV/0!</v>
      </c>
      <c r="H369" s="484"/>
      <c r="I369" s="484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52"/>
        <v>0</v>
      </c>
      <c r="G370" s="37" t="e">
        <f t="shared" si="53"/>
        <v>#DIV/0!</v>
      </c>
      <c r="H370" s="484"/>
      <c r="I370" s="484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52"/>
        <v>0</v>
      </c>
      <c r="G371" s="379" t="e">
        <f t="shared" si="53"/>
        <v>#DIV/0!</v>
      </c>
      <c r="H371" s="534">
        <f>SUM(H372:H376)</f>
        <v>0</v>
      </c>
      <c r="I371" s="1251">
        <f t="shared" ref="I371:P371" si="62">SUM(I372:I376)</f>
        <v>0</v>
      </c>
      <c r="J371" s="1251">
        <f t="shared" si="62"/>
        <v>0</v>
      </c>
      <c r="K371" s="1251">
        <f t="shared" si="62"/>
        <v>0</v>
      </c>
      <c r="L371" s="1570">
        <f t="shared" si="62"/>
        <v>0</v>
      </c>
      <c r="M371" s="1570">
        <f t="shared" si="62"/>
        <v>0</v>
      </c>
      <c r="N371" s="1570">
        <f t="shared" si="62"/>
        <v>0</v>
      </c>
      <c r="O371" s="1570">
        <f t="shared" si="62"/>
        <v>0</v>
      </c>
      <c r="P371" s="1570">
        <f t="shared" si="62"/>
        <v>0</v>
      </c>
      <c r="Q371" s="1886">
        <f>SUM(Q372:Q376)</f>
        <v>0</v>
      </c>
      <c r="R371" s="1886">
        <f>SUM(R372:R376)</f>
        <v>0</v>
      </c>
      <c r="S371" s="1886">
        <f>SUM(S372:S376)</f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52"/>
        <v>0</v>
      </c>
      <c r="G372" s="37" t="e">
        <f t="shared" si="53"/>
        <v>#DIV/0!</v>
      </c>
      <c r="H372" s="484"/>
      <c r="I372" s="484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52"/>
        <v>0</v>
      </c>
      <c r="G373" s="37" t="e">
        <f t="shared" si="53"/>
        <v>#DIV/0!</v>
      </c>
      <c r="H373" s="484"/>
      <c r="I373" s="484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52"/>
        <v>0</v>
      </c>
      <c r="G374" s="37" t="e">
        <f t="shared" si="53"/>
        <v>#DIV/0!</v>
      </c>
      <c r="H374" s="484"/>
      <c r="I374" s="484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52"/>
        <v>0</v>
      </c>
      <c r="G375" s="37" t="e">
        <f t="shared" si="53"/>
        <v>#DIV/0!</v>
      </c>
      <c r="H375" s="484"/>
      <c r="I375" s="484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52"/>
        <v>0</v>
      </c>
      <c r="G376" s="120" t="e">
        <f t="shared" si="53"/>
        <v>#DIV/0!</v>
      </c>
      <c r="H376" s="485"/>
      <c r="I376" s="484"/>
      <c r="J376" s="484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27" customHeight="1">
      <c r="A377" s="2120" t="s">
        <v>330</v>
      </c>
      <c r="B377" s="2121"/>
      <c r="C377" s="2121"/>
      <c r="D377" s="2192"/>
      <c r="E377" s="535"/>
      <c r="F377" s="92">
        <f t="shared" si="52"/>
        <v>0</v>
      </c>
      <c r="G377" s="631" t="e">
        <f t="shared" si="53"/>
        <v>#DIV/0!</v>
      </c>
      <c r="H377" s="538"/>
      <c r="I377" s="538"/>
      <c r="J377" s="1252"/>
      <c r="K377" s="1252"/>
      <c r="L377" s="1565"/>
      <c r="M377" s="1565"/>
      <c r="N377" s="1565"/>
      <c r="O377" s="1565"/>
      <c r="P377" s="1565"/>
      <c r="Q377" s="1918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52"/>
        <v>0</v>
      </c>
      <c r="G378" s="37" t="e">
        <f t="shared" si="53"/>
        <v>#DIV/0!</v>
      </c>
      <c r="H378" s="484"/>
      <c r="I378" s="484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52"/>
        <v>0</v>
      </c>
      <c r="G379" s="37" t="e">
        <f t="shared" si="53"/>
        <v>#DIV/0!</v>
      </c>
      <c r="H379" s="484"/>
      <c r="I379" s="484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52"/>
        <v>0</v>
      </c>
      <c r="G380" s="379" t="e">
        <f t="shared" si="53"/>
        <v>#DIV/0!</v>
      </c>
      <c r="H380" s="534">
        <f t="shared" ref="H380:S380" si="63">SUM(H381:H385)</f>
        <v>0</v>
      </c>
      <c r="I380" s="1251">
        <f t="shared" si="63"/>
        <v>0</v>
      </c>
      <c r="J380" s="1251">
        <f t="shared" si="63"/>
        <v>0</v>
      </c>
      <c r="K380" s="1251">
        <f t="shared" si="63"/>
        <v>0</v>
      </c>
      <c r="L380" s="1570">
        <f t="shared" si="63"/>
        <v>0</v>
      </c>
      <c r="M380" s="1570">
        <f t="shared" si="63"/>
        <v>0</v>
      </c>
      <c r="N380" s="1570">
        <f t="shared" si="63"/>
        <v>0</v>
      </c>
      <c r="O380" s="1570">
        <f t="shared" si="63"/>
        <v>0</v>
      </c>
      <c r="P380" s="1570">
        <f t="shared" si="63"/>
        <v>0</v>
      </c>
      <c r="Q380" s="1886">
        <f t="shared" si="63"/>
        <v>0</v>
      </c>
      <c r="R380" s="1886">
        <f t="shared" si="63"/>
        <v>0</v>
      </c>
      <c r="S380" s="1886">
        <f t="shared" si="63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ref="F381:F394" si="64">SUM(H381:S381)</f>
        <v>0</v>
      </c>
      <c r="G381" s="37" t="e">
        <f t="shared" ref="G381:G394" si="65">+F381*100/E381</f>
        <v>#DIV/0!</v>
      </c>
      <c r="H381" s="484"/>
      <c r="I381" s="484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64"/>
        <v>0</v>
      </c>
      <c r="G382" s="37" t="e">
        <f t="shared" si="65"/>
        <v>#DIV/0!</v>
      </c>
      <c r="H382" s="484"/>
      <c r="I382" s="484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64"/>
        <v>0</v>
      </c>
      <c r="G383" s="37" t="e">
        <f t="shared" si="65"/>
        <v>#DIV/0!</v>
      </c>
      <c r="H383" s="484"/>
      <c r="I383" s="484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64"/>
        <v>0</v>
      </c>
      <c r="G384" s="37" t="e">
        <f t="shared" si="65"/>
        <v>#DIV/0!</v>
      </c>
      <c r="H384" s="484"/>
      <c r="I384" s="484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25"/>
      <c r="B385" s="532"/>
      <c r="C385" s="533" t="s">
        <v>29</v>
      </c>
      <c r="D385" s="527" t="s">
        <v>24</v>
      </c>
      <c r="E385" s="116">
        <v>0</v>
      </c>
      <c r="F385" s="116">
        <f t="shared" si="64"/>
        <v>0</v>
      </c>
      <c r="G385" s="120" t="e">
        <f t="shared" si="65"/>
        <v>#DIV/0!</v>
      </c>
      <c r="H385" s="485"/>
      <c r="I385" s="485"/>
      <c r="J385" s="484"/>
      <c r="K385" s="484"/>
      <c r="L385" s="484"/>
      <c r="M385" s="484"/>
      <c r="N385" s="484"/>
      <c r="O385" s="484"/>
      <c r="P385" s="484"/>
      <c r="Q385" s="484"/>
      <c r="R385" s="484"/>
      <c r="S385" s="484"/>
    </row>
    <row r="386" spans="1:19" ht="25.2" customHeight="1">
      <c r="A386" s="2120" t="s">
        <v>331</v>
      </c>
      <c r="B386" s="2121"/>
      <c r="C386" s="2121"/>
      <c r="D386" s="2192"/>
      <c r="E386" s="535"/>
      <c r="F386" s="92">
        <f t="shared" si="64"/>
        <v>0</v>
      </c>
      <c r="G386" s="631" t="e">
        <f t="shared" si="65"/>
        <v>#DIV/0!</v>
      </c>
      <c r="H386" s="538"/>
      <c r="I386" s="538"/>
      <c r="J386" s="1252"/>
      <c r="K386" s="1252"/>
      <c r="L386" s="1565"/>
      <c r="M386" s="1565"/>
      <c r="N386" s="1565"/>
      <c r="O386" s="1565"/>
      <c r="P386" s="1565"/>
      <c r="Q386" s="1918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64"/>
        <v>0</v>
      </c>
      <c r="G387" s="37" t="e">
        <f t="shared" si="65"/>
        <v>#DIV/0!</v>
      </c>
      <c r="H387" s="484"/>
      <c r="I387" s="484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64"/>
        <v>0</v>
      </c>
      <c r="G388" s="37" t="e">
        <f t="shared" si="65"/>
        <v>#DIV/0!</v>
      </c>
      <c r="H388" s="484"/>
      <c r="I388" s="484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64"/>
        <v>0</v>
      </c>
      <c r="G389" s="379" t="e">
        <f t="shared" si="65"/>
        <v>#DIV/0!</v>
      </c>
      <c r="H389" s="534">
        <f>SUM(H390:H394)</f>
        <v>0</v>
      </c>
      <c r="I389" s="1251">
        <f t="shared" ref="I389:S389" si="66">SUM(I390:I394)</f>
        <v>0</v>
      </c>
      <c r="J389" s="1251">
        <f t="shared" si="66"/>
        <v>0</v>
      </c>
      <c r="K389" s="1251">
        <f t="shared" si="66"/>
        <v>0</v>
      </c>
      <c r="L389" s="1570">
        <f t="shared" si="66"/>
        <v>0</v>
      </c>
      <c r="M389" s="1570">
        <f t="shared" si="66"/>
        <v>0</v>
      </c>
      <c r="N389" s="1570">
        <f t="shared" si="66"/>
        <v>0</v>
      </c>
      <c r="O389" s="1570">
        <f t="shared" si="66"/>
        <v>0</v>
      </c>
      <c r="P389" s="1570">
        <f t="shared" si="66"/>
        <v>0</v>
      </c>
      <c r="Q389" s="1886">
        <f t="shared" si="66"/>
        <v>0</v>
      </c>
      <c r="R389" s="1886">
        <f t="shared" si="66"/>
        <v>0</v>
      </c>
      <c r="S389" s="1886">
        <f t="shared" si="66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64"/>
        <v>0</v>
      </c>
      <c r="G390" s="37" t="e">
        <f t="shared" si="65"/>
        <v>#DIV/0!</v>
      </c>
      <c r="H390" s="484"/>
      <c r="I390" s="484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64"/>
        <v>0</v>
      </c>
      <c r="G391" s="37" t="e">
        <f t="shared" si="65"/>
        <v>#DIV/0!</v>
      </c>
      <c r="H391" s="484"/>
      <c r="I391" s="484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64"/>
        <v>0</v>
      </c>
      <c r="G392" s="37" t="e">
        <f t="shared" si="65"/>
        <v>#DIV/0!</v>
      </c>
      <c r="H392" s="484"/>
      <c r="I392" s="484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64"/>
        <v>0</v>
      </c>
      <c r="G393" s="37" t="e">
        <f t="shared" si="65"/>
        <v>#DIV/0!</v>
      </c>
      <c r="H393" s="484"/>
      <c r="I393" s="484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64"/>
        <v>0</v>
      </c>
      <c r="G394" s="503" t="e">
        <f t="shared" si="65"/>
        <v>#DIV/0!</v>
      </c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60">
    <mergeCell ref="B350:C350"/>
    <mergeCell ref="B351:C351"/>
    <mergeCell ref="A344:C344"/>
    <mergeCell ref="B346:C346"/>
    <mergeCell ref="B347:C347"/>
    <mergeCell ref="A333:D333"/>
    <mergeCell ref="B348:C348"/>
    <mergeCell ref="B349:C349"/>
    <mergeCell ref="B334:C334"/>
    <mergeCell ref="B335:C335"/>
    <mergeCell ref="B336:C336"/>
    <mergeCell ref="B300:C300"/>
    <mergeCell ref="B305:C305"/>
    <mergeCell ref="A313:D313"/>
    <mergeCell ref="B314:C314"/>
    <mergeCell ref="A74:C74"/>
    <mergeCell ref="B101:C101"/>
    <mergeCell ref="A109:C109"/>
    <mergeCell ref="B118:C118"/>
    <mergeCell ref="A131:C131"/>
    <mergeCell ref="B265:C265"/>
    <mergeCell ref="B277:C277"/>
    <mergeCell ref="A287:C287"/>
    <mergeCell ref="B288:C288"/>
    <mergeCell ref="A197:C197"/>
    <mergeCell ref="B198:C198"/>
    <mergeCell ref="B199:C199"/>
    <mergeCell ref="A201:C201"/>
    <mergeCell ref="B214:C214"/>
    <mergeCell ref="B200:C200"/>
    <mergeCell ref="D1:G1"/>
    <mergeCell ref="A3:C4"/>
    <mergeCell ref="F3:F4"/>
    <mergeCell ref="G3:G4"/>
    <mergeCell ref="A175:C175"/>
    <mergeCell ref="A142:C142"/>
    <mergeCell ref="A153:C153"/>
    <mergeCell ref="B154:C154"/>
    <mergeCell ref="A165:C165"/>
    <mergeCell ref="B166:C166"/>
    <mergeCell ref="A377:D377"/>
    <mergeCell ref="A386:D386"/>
    <mergeCell ref="A312:E312"/>
    <mergeCell ref="H3:S3"/>
    <mergeCell ref="A8:C8"/>
    <mergeCell ref="B176:C176"/>
    <mergeCell ref="B187:C187"/>
    <mergeCell ref="B188:C188"/>
    <mergeCell ref="A195:C195"/>
    <mergeCell ref="A221:C221"/>
    <mergeCell ref="A223:C223"/>
    <mergeCell ref="A224:C224"/>
    <mergeCell ref="A225:C225"/>
    <mergeCell ref="B235:C235"/>
    <mergeCell ref="A233:C233"/>
    <mergeCell ref="B323:C323"/>
    <mergeCell ref="B289:C289"/>
    <mergeCell ref="B291:C291"/>
    <mergeCell ref="B293:C293"/>
    <mergeCell ref="A247:C247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topLeftCell="A181" zoomScale="80" zoomScaleNormal="80" workbookViewId="0">
      <selection activeCell="B200" sqref="B200:C200"/>
    </sheetView>
  </sheetViews>
  <sheetFormatPr defaultColWidth="9.125" defaultRowHeight="18.600000000000001"/>
  <cols>
    <col min="1" max="2" width="4.625" style="12" customWidth="1"/>
    <col min="3" max="3" width="86.75" style="12" customWidth="1"/>
    <col min="4" max="4" width="9.125" style="12"/>
    <col min="5" max="5" width="11.75" style="12" customWidth="1"/>
    <col min="6" max="6" width="9.75" style="12" customWidth="1"/>
    <col min="7" max="7" width="8.375" style="12" customWidth="1"/>
    <col min="8" max="19" width="8.37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191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716550</v>
      </c>
      <c r="F6" s="670">
        <f>SUM(F8+F74+F109+F153+F247)</f>
        <v>719759</v>
      </c>
      <c r="G6" s="135">
        <f>+F6*100/E6</f>
        <v>100.44784034610285</v>
      </c>
      <c r="H6" s="671">
        <f t="shared" ref="H6:S6" si="0">SUM(H8+H74+H109+H153+H247)</f>
        <v>27100</v>
      </c>
      <c r="I6" s="671">
        <f t="shared" si="0"/>
        <v>76000</v>
      </c>
      <c r="J6" s="1254">
        <f t="shared" si="0"/>
        <v>30000</v>
      </c>
      <c r="K6" s="1566">
        <f t="shared" si="0"/>
        <v>31670</v>
      </c>
      <c r="L6" s="1566">
        <f t="shared" si="0"/>
        <v>37216</v>
      </c>
      <c r="M6" s="1566">
        <f t="shared" si="0"/>
        <v>36673</v>
      </c>
      <c r="N6" s="1566">
        <f t="shared" si="0"/>
        <v>62000</v>
      </c>
      <c r="O6" s="1566">
        <f t="shared" si="0"/>
        <v>116000</v>
      </c>
      <c r="P6" s="1566">
        <f t="shared" si="0"/>
        <v>135220</v>
      </c>
      <c r="Q6" s="1919">
        <f t="shared" si="0"/>
        <v>59000</v>
      </c>
      <c r="R6" s="1919">
        <f t="shared" si="0"/>
        <v>64000</v>
      </c>
      <c r="S6" s="1919">
        <f t="shared" si="0"/>
        <v>44880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39"/>
      <c r="I7" s="139"/>
      <c r="J7" s="1223"/>
      <c r="K7" s="1539"/>
      <c r="L7" s="1539"/>
      <c r="M7" s="1539"/>
      <c r="N7" s="1539"/>
      <c r="O7" s="1539"/>
      <c r="P7" s="1539"/>
      <c r="Q7" s="1892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179550</v>
      </c>
      <c r="F8" s="137">
        <f>SUM(H8:S8)</f>
        <v>181959</v>
      </c>
      <c r="G8" s="140">
        <f>+F8*100/E8</f>
        <v>101.34168755221387</v>
      </c>
      <c r="H8" s="463">
        <f>SUM(H10+H57)</f>
        <v>7100</v>
      </c>
      <c r="I8" s="463">
        <f t="shared" ref="I8:S8" si="1">SUM(I10+I57)</f>
        <v>6000</v>
      </c>
      <c r="J8" s="463">
        <f t="shared" si="1"/>
        <v>0</v>
      </c>
      <c r="K8" s="463">
        <f t="shared" si="1"/>
        <v>1670</v>
      </c>
      <c r="L8" s="463">
        <f t="shared" si="1"/>
        <v>2216</v>
      </c>
      <c r="M8" s="463">
        <f t="shared" si="1"/>
        <v>1673</v>
      </c>
      <c r="N8" s="463">
        <f t="shared" si="1"/>
        <v>25000</v>
      </c>
      <c r="O8" s="463">
        <f t="shared" si="1"/>
        <v>30000</v>
      </c>
      <c r="P8" s="463">
        <f t="shared" si="1"/>
        <v>60000</v>
      </c>
      <c r="Q8" s="463">
        <f t="shared" si="1"/>
        <v>24000</v>
      </c>
      <c r="R8" s="463">
        <f t="shared" si="1"/>
        <v>15000</v>
      </c>
      <c r="S8" s="463">
        <f t="shared" si="1"/>
        <v>9300</v>
      </c>
    </row>
    <row r="9" spans="1:19" ht="21.75" customHeight="1">
      <c r="A9" s="127"/>
      <c r="B9" s="128"/>
      <c r="C9" s="2" t="s">
        <v>42</v>
      </c>
      <c r="D9" s="130"/>
      <c r="E9" s="141">
        <v>3550</v>
      </c>
      <c r="F9" s="58">
        <f>SUM(H9:S9)</f>
        <v>3550</v>
      </c>
      <c r="G9" s="47"/>
      <c r="H9" s="469">
        <v>0</v>
      </c>
      <c r="I9" s="470">
        <v>0</v>
      </c>
      <c r="J9" s="1237">
        <v>0</v>
      </c>
      <c r="K9" s="1551">
        <v>500</v>
      </c>
      <c r="L9" s="1551">
        <v>800</v>
      </c>
      <c r="M9" s="1551">
        <v>800</v>
      </c>
      <c r="N9" s="1236">
        <v>800</v>
      </c>
      <c r="O9" s="1236">
        <v>650</v>
      </c>
      <c r="P9" s="1236">
        <v>0</v>
      </c>
      <c r="Q9" s="1905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3550</v>
      </c>
      <c r="F10" s="134">
        <f>SUM(F11+F23+F39)</f>
        <v>3559</v>
      </c>
      <c r="G10" s="142">
        <f>+F10*100/E10</f>
        <v>100.25352112676056</v>
      </c>
      <c r="H10" s="144">
        <f t="shared" ref="H10:S10" si="2">SUM(H11+H23+H39)</f>
        <v>0</v>
      </c>
      <c r="I10" s="144">
        <f t="shared" si="2"/>
        <v>0</v>
      </c>
      <c r="J10" s="1224">
        <f t="shared" si="2"/>
        <v>0</v>
      </c>
      <c r="K10" s="1541">
        <f t="shared" si="2"/>
        <v>1670</v>
      </c>
      <c r="L10" s="1541">
        <f t="shared" si="2"/>
        <v>216</v>
      </c>
      <c r="M10" s="1541">
        <f t="shared" si="2"/>
        <v>1673</v>
      </c>
      <c r="N10" s="1541">
        <f t="shared" si="2"/>
        <v>0</v>
      </c>
      <c r="O10" s="1541">
        <f t="shared" si="2"/>
        <v>0</v>
      </c>
      <c r="P10" s="1541">
        <f t="shared" si="2"/>
        <v>0</v>
      </c>
      <c r="Q10" s="1894">
        <f t="shared" si="2"/>
        <v>0</v>
      </c>
      <c r="R10" s="1894">
        <f t="shared" si="2"/>
        <v>0</v>
      </c>
      <c r="S10" s="1894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100</v>
      </c>
      <c r="F11" s="134">
        <f>SUM(F12:F22)</f>
        <v>216</v>
      </c>
      <c r="G11" s="140">
        <f>+F11*100/E11</f>
        <v>216</v>
      </c>
      <c r="H11" s="144">
        <f>SUM(H12:H22)</f>
        <v>0</v>
      </c>
      <c r="I11" s="144">
        <f t="shared" ref="I11:S11" si="3">SUM(I12:I22)</f>
        <v>0</v>
      </c>
      <c r="J11" s="1224">
        <f t="shared" si="3"/>
        <v>0</v>
      </c>
      <c r="K11" s="1541">
        <f t="shared" si="3"/>
        <v>0</v>
      </c>
      <c r="L11" s="1541">
        <f t="shared" si="3"/>
        <v>216</v>
      </c>
      <c r="M11" s="1541">
        <f t="shared" si="3"/>
        <v>0</v>
      </c>
      <c r="N11" s="1541">
        <f t="shared" si="3"/>
        <v>0</v>
      </c>
      <c r="O11" s="1541">
        <f t="shared" si="3"/>
        <v>0</v>
      </c>
      <c r="P11" s="1541">
        <f t="shared" si="3"/>
        <v>0</v>
      </c>
      <c r="Q11" s="1894">
        <f t="shared" si="3"/>
        <v>0</v>
      </c>
      <c r="R11" s="1894">
        <f t="shared" si="3"/>
        <v>0</v>
      </c>
      <c r="S11" s="1894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>
        <v>0</v>
      </c>
      <c r="I12" s="471">
        <v>0</v>
      </c>
      <c r="J12" s="471">
        <v>0</v>
      </c>
      <c r="K12" s="471">
        <v>0</v>
      </c>
      <c r="L12" s="471">
        <v>0</v>
      </c>
      <c r="M12" s="471">
        <v>0</v>
      </c>
      <c r="N12" s="471">
        <v>0</v>
      </c>
      <c r="O12" s="471">
        <v>0</v>
      </c>
      <c r="P12" s="471">
        <v>0</v>
      </c>
      <c r="Q12" s="471">
        <v>0</v>
      </c>
      <c r="R12" s="471">
        <v>0</v>
      </c>
      <c r="S12" s="471">
        <v>0</v>
      </c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>
        <v>0</v>
      </c>
      <c r="I13" s="471">
        <v>0</v>
      </c>
      <c r="J13" s="471">
        <v>0</v>
      </c>
      <c r="K13" s="471">
        <v>0</v>
      </c>
      <c r="L13" s="471">
        <v>0</v>
      </c>
      <c r="M13" s="471">
        <v>0</v>
      </c>
      <c r="N13" s="471">
        <v>0</v>
      </c>
      <c r="O13" s="471">
        <v>0</v>
      </c>
      <c r="P13" s="471">
        <v>0</v>
      </c>
      <c r="Q13" s="471">
        <v>0</v>
      </c>
      <c r="R13" s="471">
        <v>0</v>
      </c>
      <c r="S13" s="471">
        <v>0</v>
      </c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>
        <v>0</v>
      </c>
      <c r="I14" s="471">
        <v>0</v>
      </c>
      <c r="J14" s="471">
        <v>0</v>
      </c>
      <c r="K14" s="471">
        <v>0</v>
      </c>
      <c r="L14" s="471">
        <v>0</v>
      </c>
      <c r="M14" s="471">
        <v>0</v>
      </c>
      <c r="N14" s="471">
        <v>0</v>
      </c>
      <c r="O14" s="471">
        <v>0</v>
      </c>
      <c r="P14" s="471">
        <v>0</v>
      </c>
      <c r="Q14" s="471">
        <v>0</v>
      </c>
      <c r="R14" s="471">
        <v>0</v>
      </c>
      <c r="S14" s="471">
        <v>0</v>
      </c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>
        <v>0</v>
      </c>
      <c r="I15" s="471">
        <v>0</v>
      </c>
      <c r="J15" s="471">
        <v>0</v>
      </c>
      <c r="K15" s="471">
        <v>0</v>
      </c>
      <c r="L15" s="471">
        <v>0</v>
      </c>
      <c r="M15" s="471">
        <v>0</v>
      </c>
      <c r="N15" s="471">
        <v>0</v>
      </c>
      <c r="O15" s="471">
        <v>0</v>
      </c>
      <c r="P15" s="471">
        <v>0</v>
      </c>
      <c r="Q15" s="471">
        <v>0</v>
      </c>
      <c r="R15" s="471">
        <v>0</v>
      </c>
      <c r="S15" s="471">
        <v>0</v>
      </c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>
        <v>0</v>
      </c>
      <c r="I16" s="471">
        <v>0</v>
      </c>
      <c r="J16" s="471">
        <v>0</v>
      </c>
      <c r="K16" s="471">
        <v>0</v>
      </c>
      <c r="L16" s="471">
        <v>0</v>
      </c>
      <c r="M16" s="471">
        <v>0</v>
      </c>
      <c r="N16" s="471">
        <v>0</v>
      </c>
      <c r="O16" s="471">
        <v>0</v>
      </c>
      <c r="P16" s="471">
        <v>0</v>
      </c>
      <c r="Q16" s="471">
        <v>0</v>
      </c>
      <c r="R16" s="471">
        <v>0</v>
      </c>
      <c r="S16" s="471">
        <v>0</v>
      </c>
    </row>
    <row r="17" spans="1:19" ht="21.75" customHeight="1">
      <c r="A17" s="32"/>
      <c r="B17" s="33"/>
      <c r="C17" s="34" t="s">
        <v>15</v>
      </c>
      <c r="D17" s="35" t="s">
        <v>47</v>
      </c>
      <c r="E17" s="8">
        <v>100</v>
      </c>
      <c r="F17" s="36">
        <f t="shared" si="4"/>
        <v>216</v>
      </c>
      <c r="G17" s="37">
        <f t="shared" si="5"/>
        <v>216</v>
      </c>
      <c r="H17" s="471">
        <v>0</v>
      </c>
      <c r="I17" s="471">
        <v>0</v>
      </c>
      <c r="J17" s="471">
        <v>0</v>
      </c>
      <c r="K17" s="471">
        <v>0</v>
      </c>
      <c r="L17" s="471">
        <v>216</v>
      </c>
      <c r="M17" s="471">
        <v>0</v>
      </c>
      <c r="N17" s="471">
        <v>0</v>
      </c>
      <c r="O17" s="471">
        <v>0</v>
      </c>
      <c r="P17" s="471">
        <v>0</v>
      </c>
      <c r="Q17" s="471">
        <v>0</v>
      </c>
      <c r="R17" s="471">
        <v>0</v>
      </c>
      <c r="S17" s="471">
        <v>0</v>
      </c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>
        <v>0</v>
      </c>
      <c r="I18" s="471">
        <v>0</v>
      </c>
      <c r="J18" s="471">
        <v>0</v>
      </c>
      <c r="K18" s="471">
        <v>0</v>
      </c>
      <c r="L18" s="471">
        <v>0</v>
      </c>
      <c r="M18" s="471">
        <v>0</v>
      </c>
      <c r="N18" s="471">
        <v>0</v>
      </c>
      <c r="O18" s="471">
        <v>0</v>
      </c>
      <c r="P18" s="471">
        <v>0</v>
      </c>
      <c r="Q18" s="471">
        <v>0</v>
      </c>
      <c r="R18" s="471">
        <v>0</v>
      </c>
      <c r="S18" s="471">
        <v>0</v>
      </c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>
        <v>0</v>
      </c>
      <c r="I19" s="471">
        <v>0</v>
      </c>
      <c r="J19" s="471">
        <v>0</v>
      </c>
      <c r="K19" s="471">
        <v>0</v>
      </c>
      <c r="L19" s="471">
        <v>0</v>
      </c>
      <c r="M19" s="471">
        <v>0</v>
      </c>
      <c r="N19" s="471">
        <v>0</v>
      </c>
      <c r="O19" s="471">
        <v>0</v>
      </c>
      <c r="P19" s="471">
        <v>0</v>
      </c>
      <c r="Q19" s="471">
        <v>0</v>
      </c>
      <c r="R19" s="471">
        <v>0</v>
      </c>
      <c r="S19" s="471">
        <v>0</v>
      </c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>
        <v>0</v>
      </c>
      <c r="I20" s="471">
        <v>0</v>
      </c>
      <c r="J20" s="471">
        <v>0</v>
      </c>
      <c r="K20" s="471">
        <v>0</v>
      </c>
      <c r="L20" s="471">
        <v>0</v>
      </c>
      <c r="M20" s="471">
        <v>0</v>
      </c>
      <c r="N20" s="471">
        <v>0</v>
      </c>
      <c r="O20" s="471">
        <v>0</v>
      </c>
      <c r="P20" s="471">
        <v>0</v>
      </c>
      <c r="Q20" s="471">
        <v>0</v>
      </c>
      <c r="R20" s="471">
        <v>0</v>
      </c>
      <c r="S20" s="471">
        <v>0</v>
      </c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>
        <v>0</v>
      </c>
      <c r="I21" s="471">
        <v>0</v>
      </c>
      <c r="J21" s="471">
        <v>0</v>
      </c>
      <c r="K21" s="471">
        <v>0</v>
      </c>
      <c r="L21" s="471">
        <v>0</v>
      </c>
      <c r="M21" s="471">
        <v>0</v>
      </c>
      <c r="N21" s="471">
        <v>0</v>
      </c>
      <c r="O21" s="471">
        <v>0</v>
      </c>
      <c r="P21" s="471">
        <v>0</v>
      </c>
      <c r="Q21" s="471">
        <v>0</v>
      </c>
      <c r="R21" s="471">
        <v>0</v>
      </c>
      <c r="S21" s="471">
        <v>0</v>
      </c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>
        <v>0</v>
      </c>
      <c r="I22" s="471">
        <v>0</v>
      </c>
      <c r="J22" s="471">
        <v>0</v>
      </c>
      <c r="K22" s="471">
        <v>0</v>
      </c>
      <c r="L22" s="471">
        <v>0</v>
      </c>
      <c r="M22" s="471">
        <v>0</v>
      </c>
      <c r="N22" s="471">
        <v>0</v>
      </c>
      <c r="O22" s="471">
        <v>0</v>
      </c>
      <c r="P22" s="471">
        <v>0</v>
      </c>
      <c r="Q22" s="471">
        <v>0</v>
      </c>
      <c r="R22" s="471">
        <v>0</v>
      </c>
      <c r="S22" s="471">
        <v>0</v>
      </c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1450</v>
      </c>
      <c r="F23" s="134">
        <f>SUM(F24:F38)</f>
        <v>1364</v>
      </c>
      <c r="G23" s="140">
        <f t="shared" si="5"/>
        <v>94.068965517241381</v>
      </c>
      <c r="H23" s="144">
        <f>SUM(H24:H38)</f>
        <v>0</v>
      </c>
      <c r="I23" s="144">
        <f t="shared" ref="I23:S23" si="6">SUM(I24:I38)</f>
        <v>0</v>
      </c>
      <c r="J23" s="1224">
        <f t="shared" si="6"/>
        <v>0</v>
      </c>
      <c r="K23" s="1541">
        <f t="shared" si="6"/>
        <v>600</v>
      </c>
      <c r="L23" s="1541">
        <f t="shared" si="6"/>
        <v>0</v>
      </c>
      <c r="M23" s="1541">
        <f t="shared" si="6"/>
        <v>764</v>
      </c>
      <c r="N23" s="1541">
        <f t="shared" si="6"/>
        <v>0</v>
      </c>
      <c r="O23" s="1541">
        <f t="shared" si="6"/>
        <v>0</v>
      </c>
      <c r="P23" s="1541">
        <f t="shared" si="6"/>
        <v>0</v>
      </c>
      <c r="Q23" s="1894">
        <f t="shared" si="6"/>
        <v>0</v>
      </c>
      <c r="R23" s="1894">
        <f t="shared" si="6"/>
        <v>0</v>
      </c>
      <c r="S23" s="1894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750</v>
      </c>
      <c r="F24" s="36">
        <f t="shared" si="4"/>
        <v>500</v>
      </c>
      <c r="G24" s="37">
        <f t="shared" si="5"/>
        <v>66.666666666666671</v>
      </c>
      <c r="H24" s="471">
        <v>0</v>
      </c>
      <c r="I24" s="471">
        <v>0</v>
      </c>
      <c r="J24" s="471">
        <v>0</v>
      </c>
      <c r="K24" s="471">
        <v>0</v>
      </c>
      <c r="L24" s="471">
        <v>0</v>
      </c>
      <c r="M24" s="471">
        <v>500</v>
      </c>
      <c r="N24" s="471">
        <v>0</v>
      </c>
      <c r="O24" s="471">
        <v>0</v>
      </c>
      <c r="P24" s="471">
        <v>0</v>
      </c>
      <c r="Q24" s="471">
        <v>0</v>
      </c>
      <c r="R24" s="471">
        <v>0</v>
      </c>
      <c r="S24" s="471">
        <v>0</v>
      </c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>
        <v>0</v>
      </c>
      <c r="I25" s="471">
        <v>0</v>
      </c>
      <c r="J25" s="471">
        <v>0</v>
      </c>
      <c r="K25" s="471">
        <v>0</v>
      </c>
      <c r="L25" s="471">
        <v>0</v>
      </c>
      <c r="M25" s="471">
        <v>0</v>
      </c>
      <c r="N25" s="471">
        <v>0</v>
      </c>
      <c r="O25" s="471">
        <v>0</v>
      </c>
      <c r="P25" s="471">
        <v>0</v>
      </c>
      <c r="Q25" s="471">
        <v>0</v>
      </c>
      <c r="R25" s="471">
        <v>0</v>
      </c>
      <c r="S25" s="471">
        <v>0</v>
      </c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>
        <v>0</v>
      </c>
      <c r="I26" s="471">
        <v>0</v>
      </c>
      <c r="J26" s="471">
        <v>0</v>
      </c>
      <c r="K26" s="471">
        <v>0</v>
      </c>
      <c r="L26" s="471">
        <v>0</v>
      </c>
      <c r="M26" s="471">
        <v>0</v>
      </c>
      <c r="N26" s="471">
        <v>0</v>
      </c>
      <c r="O26" s="471">
        <v>0</v>
      </c>
      <c r="P26" s="471">
        <v>0</v>
      </c>
      <c r="Q26" s="471">
        <v>0</v>
      </c>
      <c r="R26" s="471">
        <v>0</v>
      </c>
      <c r="S26" s="471">
        <v>0</v>
      </c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>
        <v>0</v>
      </c>
      <c r="I27" s="471">
        <v>0</v>
      </c>
      <c r="J27" s="471">
        <v>0</v>
      </c>
      <c r="K27" s="471">
        <v>0</v>
      </c>
      <c r="L27" s="471">
        <v>0</v>
      </c>
      <c r="M27" s="471">
        <v>0</v>
      </c>
      <c r="N27" s="471">
        <v>0</v>
      </c>
      <c r="O27" s="471">
        <v>0</v>
      </c>
      <c r="P27" s="471">
        <v>0</v>
      </c>
      <c r="Q27" s="471">
        <v>0</v>
      </c>
      <c r="R27" s="471">
        <v>0</v>
      </c>
      <c r="S27" s="471">
        <v>0</v>
      </c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500</v>
      </c>
      <c r="F28" s="36">
        <f t="shared" si="4"/>
        <v>600</v>
      </c>
      <c r="G28" s="37">
        <f t="shared" si="5"/>
        <v>120</v>
      </c>
      <c r="H28" s="471">
        <v>0</v>
      </c>
      <c r="I28" s="471">
        <v>0</v>
      </c>
      <c r="J28" s="471">
        <v>0</v>
      </c>
      <c r="K28" s="471">
        <v>600</v>
      </c>
      <c r="L28" s="471">
        <v>0</v>
      </c>
      <c r="M28" s="471">
        <v>0</v>
      </c>
      <c r="N28" s="471">
        <v>0</v>
      </c>
      <c r="O28" s="471">
        <v>0</v>
      </c>
      <c r="P28" s="471">
        <v>0</v>
      </c>
      <c r="Q28" s="471">
        <v>0</v>
      </c>
      <c r="R28" s="471">
        <v>0</v>
      </c>
      <c r="S28" s="471">
        <v>0</v>
      </c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471">
        <v>0</v>
      </c>
      <c r="I29" s="471">
        <v>0</v>
      </c>
      <c r="J29" s="471">
        <v>0</v>
      </c>
      <c r="K29" s="471">
        <v>0</v>
      </c>
      <c r="L29" s="471">
        <v>0</v>
      </c>
      <c r="M29" s="471">
        <v>0</v>
      </c>
      <c r="N29" s="471">
        <v>0</v>
      </c>
      <c r="O29" s="471">
        <v>0</v>
      </c>
      <c r="P29" s="471">
        <v>0</v>
      </c>
      <c r="Q29" s="471">
        <v>0</v>
      </c>
      <c r="R29" s="471">
        <v>0</v>
      </c>
      <c r="S29" s="471">
        <v>0</v>
      </c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>
        <v>0</v>
      </c>
      <c r="I30" s="471">
        <v>0</v>
      </c>
      <c r="J30" s="471">
        <v>0</v>
      </c>
      <c r="K30" s="471">
        <v>0</v>
      </c>
      <c r="L30" s="471">
        <v>0</v>
      </c>
      <c r="M30" s="471">
        <v>0</v>
      </c>
      <c r="N30" s="471">
        <v>0</v>
      </c>
      <c r="O30" s="471">
        <v>0</v>
      </c>
      <c r="P30" s="471">
        <v>0</v>
      </c>
      <c r="Q30" s="471">
        <v>0</v>
      </c>
      <c r="R30" s="471">
        <v>0</v>
      </c>
      <c r="S30" s="471">
        <v>0</v>
      </c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200</v>
      </c>
      <c r="F31" s="36">
        <f t="shared" si="4"/>
        <v>264</v>
      </c>
      <c r="G31" s="37">
        <f t="shared" si="5"/>
        <v>132</v>
      </c>
      <c r="H31" s="471">
        <v>0</v>
      </c>
      <c r="I31" s="471">
        <v>0</v>
      </c>
      <c r="J31" s="471">
        <v>0</v>
      </c>
      <c r="K31" s="471">
        <v>0</v>
      </c>
      <c r="L31" s="471">
        <v>0</v>
      </c>
      <c r="M31" s="471">
        <v>264</v>
      </c>
      <c r="N31" s="471">
        <v>0</v>
      </c>
      <c r="O31" s="471">
        <v>0</v>
      </c>
      <c r="P31" s="471">
        <v>0</v>
      </c>
      <c r="Q31" s="471">
        <v>0</v>
      </c>
      <c r="R31" s="471">
        <v>0</v>
      </c>
      <c r="S31" s="471">
        <v>0</v>
      </c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471">
        <v>0</v>
      </c>
      <c r="I32" s="471">
        <v>0</v>
      </c>
      <c r="J32" s="471">
        <v>0</v>
      </c>
      <c r="K32" s="471">
        <v>0</v>
      </c>
      <c r="L32" s="471">
        <v>0</v>
      </c>
      <c r="M32" s="471">
        <v>0</v>
      </c>
      <c r="N32" s="471">
        <v>0</v>
      </c>
      <c r="O32" s="471">
        <v>0</v>
      </c>
      <c r="P32" s="471">
        <v>0</v>
      </c>
      <c r="Q32" s="471">
        <v>0</v>
      </c>
      <c r="R32" s="471">
        <v>0</v>
      </c>
      <c r="S32" s="471">
        <v>0</v>
      </c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37" t="e">
        <f t="shared" si="5"/>
        <v>#DIV/0!</v>
      </c>
      <c r="H33" s="471">
        <v>0</v>
      </c>
      <c r="I33" s="471">
        <v>0</v>
      </c>
      <c r="J33" s="471">
        <v>0</v>
      </c>
      <c r="K33" s="471">
        <v>0</v>
      </c>
      <c r="L33" s="471">
        <v>0</v>
      </c>
      <c r="M33" s="471">
        <v>0</v>
      </c>
      <c r="N33" s="471">
        <v>0</v>
      </c>
      <c r="O33" s="471">
        <v>0</v>
      </c>
      <c r="P33" s="471">
        <v>0</v>
      </c>
      <c r="Q33" s="471">
        <v>0</v>
      </c>
      <c r="R33" s="471">
        <v>0</v>
      </c>
      <c r="S33" s="471">
        <v>0</v>
      </c>
    </row>
    <row r="34" spans="1:19" ht="21.75" customHeight="1">
      <c r="A34" s="32"/>
      <c r="B34" s="33"/>
      <c r="C34" s="320" t="s">
        <v>16</v>
      </c>
      <c r="D34" s="35" t="s">
        <v>47</v>
      </c>
      <c r="E34" s="39">
        <v>0</v>
      </c>
      <c r="F34" s="36">
        <f t="shared" si="4"/>
        <v>0</v>
      </c>
      <c r="G34" s="37" t="e">
        <f t="shared" si="5"/>
        <v>#DIV/0!</v>
      </c>
      <c r="H34" s="471">
        <v>0</v>
      </c>
      <c r="I34" s="471">
        <v>0</v>
      </c>
      <c r="J34" s="471">
        <v>0</v>
      </c>
      <c r="K34" s="471">
        <v>0</v>
      </c>
      <c r="L34" s="471">
        <v>0</v>
      </c>
      <c r="M34" s="471">
        <v>0</v>
      </c>
      <c r="N34" s="471">
        <v>0</v>
      </c>
      <c r="O34" s="471">
        <v>0</v>
      </c>
      <c r="P34" s="471">
        <v>0</v>
      </c>
      <c r="Q34" s="471">
        <v>0</v>
      </c>
      <c r="R34" s="471">
        <v>0</v>
      </c>
      <c r="S34" s="471">
        <v>0</v>
      </c>
    </row>
    <row r="35" spans="1:19" ht="21.75" customHeight="1">
      <c r="A35" s="32"/>
      <c r="B35" s="33"/>
      <c r="C35" s="320" t="s">
        <v>17</v>
      </c>
      <c r="D35" s="35" t="s">
        <v>47</v>
      </c>
      <c r="E35" s="39">
        <v>0</v>
      </c>
      <c r="F35" s="36">
        <f t="shared" si="4"/>
        <v>0</v>
      </c>
      <c r="G35" s="37" t="e">
        <f t="shared" si="5"/>
        <v>#DIV/0!</v>
      </c>
      <c r="H35" s="471">
        <v>0</v>
      </c>
      <c r="I35" s="471">
        <v>0</v>
      </c>
      <c r="J35" s="471">
        <v>0</v>
      </c>
      <c r="K35" s="471">
        <v>0</v>
      </c>
      <c r="L35" s="471">
        <v>0</v>
      </c>
      <c r="M35" s="471">
        <v>0</v>
      </c>
      <c r="N35" s="471">
        <v>0</v>
      </c>
      <c r="O35" s="471">
        <v>0</v>
      </c>
      <c r="P35" s="471">
        <v>0</v>
      </c>
      <c r="Q35" s="471">
        <v>0</v>
      </c>
      <c r="R35" s="471">
        <v>0</v>
      </c>
      <c r="S35" s="471">
        <v>0</v>
      </c>
    </row>
    <row r="36" spans="1:19" ht="21.75" customHeight="1">
      <c r="A36" s="32"/>
      <c r="B36" s="33"/>
      <c r="C36" s="320" t="s">
        <v>18</v>
      </c>
      <c r="D36" s="35" t="s">
        <v>47</v>
      </c>
      <c r="E36" s="39">
        <v>0</v>
      </c>
      <c r="F36" s="36">
        <f t="shared" si="4"/>
        <v>0</v>
      </c>
      <c r="G36" s="37" t="e">
        <f t="shared" si="5"/>
        <v>#DIV/0!</v>
      </c>
      <c r="H36" s="471">
        <v>0</v>
      </c>
      <c r="I36" s="471">
        <v>0</v>
      </c>
      <c r="J36" s="471">
        <v>0</v>
      </c>
      <c r="K36" s="471">
        <v>0</v>
      </c>
      <c r="L36" s="471">
        <v>0</v>
      </c>
      <c r="M36" s="471">
        <v>0</v>
      </c>
      <c r="N36" s="471">
        <v>0</v>
      </c>
      <c r="O36" s="471">
        <v>0</v>
      </c>
      <c r="P36" s="471">
        <v>0</v>
      </c>
      <c r="Q36" s="471">
        <v>0</v>
      </c>
      <c r="R36" s="471">
        <v>0</v>
      </c>
      <c r="S36" s="471">
        <v>0</v>
      </c>
    </row>
    <row r="37" spans="1:19" ht="21.75" customHeight="1">
      <c r="A37" s="32"/>
      <c r="B37" s="33"/>
      <c r="C37" s="320" t="s">
        <v>270</v>
      </c>
      <c r="D37" s="35" t="s">
        <v>47</v>
      </c>
      <c r="E37" s="39">
        <v>0</v>
      </c>
      <c r="F37" s="36">
        <f t="shared" si="4"/>
        <v>0</v>
      </c>
      <c r="G37" s="37" t="e">
        <f t="shared" si="5"/>
        <v>#DIV/0!</v>
      </c>
      <c r="H37" s="471">
        <v>0</v>
      </c>
      <c r="I37" s="471">
        <v>0</v>
      </c>
      <c r="J37" s="471">
        <v>0</v>
      </c>
      <c r="K37" s="471">
        <v>0</v>
      </c>
      <c r="L37" s="471">
        <v>0</v>
      </c>
      <c r="M37" s="471">
        <v>0</v>
      </c>
      <c r="N37" s="471">
        <v>0</v>
      </c>
      <c r="O37" s="471">
        <v>0</v>
      </c>
      <c r="P37" s="471">
        <v>0</v>
      </c>
      <c r="Q37" s="471">
        <v>0</v>
      </c>
      <c r="R37" s="471">
        <v>0</v>
      </c>
      <c r="S37" s="471">
        <v>0</v>
      </c>
    </row>
    <row r="38" spans="1:19" ht="21.75" customHeight="1">
      <c r="A38" s="32"/>
      <c r="B38" s="33"/>
      <c r="C38" s="320" t="s">
        <v>264</v>
      </c>
      <c r="D38" s="35" t="s">
        <v>47</v>
      </c>
      <c r="E38" s="39">
        <v>0</v>
      </c>
      <c r="F38" s="36">
        <f t="shared" si="4"/>
        <v>0</v>
      </c>
      <c r="G38" s="37" t="e">
        <f t="shared" si="5"/>
        <v>#DIV/0!</v>
      </c>
      <c r="H38" s="471">
        <v>0</v>
      </c>
      <c r="I38" s="471">
        <v>0</v>
      </c>
      <c r="J38" s="471">
        <v>0</v>
      </c>
      <c r="K38" s="471">
        <v>0</v>
      </c>
      <c r="L38" s="471">
        <v>0</v>
      </c>
      <c r="M38" s="471">
        <v>0</v>
      </c>
      <c r="N38" s="471">
        <v>0</v>
      </c>
      <c r="O38" s="471">
        <v>0</v>
      </c>
      <c r="P38" s="471">
        <v>0</v>
      </c>
      <c r="Q38" s="471">
        <v>0</v>
      </c>
      <c r="R38" s="471">
        <v>0</v>
      </c>
      <c r="S38" s="471">
        <v>0</v>
      </c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2000</v>
      </c>
      <c r="F39" s="134">
        <f>SUM(F40:F53)</f>
        <v>1979</v>
      </c>
      <c r="G39" s="140">
        <f t="shared" si="5"/>
        <v>98.95</v>
      </c>
      <c r="H39" s="144">
        <f>SUM(H40:H53)</f>
        <v>0</v>
      </c>
      <c r="I39" s="144">
        <f t="shared" ref="I39:S39" si="7">SUM(I40:I53)</f>
        <v>0</v>
      </c>
      <c r="J39" s="1224">
        <f t="shared" si="7"/>
        <v>0</v>
      </c>
      <c r="K39" s="1541">
        <f t="shared" si="7"/>
        <v>1070</v>
      </c>
      <c r="L39" s="1541">
        <f t="shared" si="7"/>
        <v>0</v>
      </c>
      <c r="M39" s="1541">
        <f t="shared" si="7"/>
        <v>909</v>
      </c>
      <c r="N39" s="1541">
        <f t="shared" si="7"/>
        <v>0</v>
      </c>
      <c r="O39" s="1541">
        <f t="shared" si="7"/>
        <v>0</v>
      </c>
      <c r="P39" s="1541">
        <f t="shared" si="7"/>
        <v>0</v>
      </c>
      <c r="Q39" s="1894">
        <f t="shared" si="7"/>
        <v>0</v>
      </c>
      <c r="R39" s="1894">
        <f t="shared" si="7"/>
        <v>0</v>
      </c>
      <c r="S39" s="1894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471">
        <v>0</v>
      </c>
      <c r="I40" s="471">
        <v>0</v>
      </c>
      <c r="J40" s="471">
        <v>0</v>
      </c>
      <c r="K40" s="471">
        <v>0</v>
      </c>
      <c r="L40" s="471">
        <v>0</v>
      </c>
      <c r="M40" s="471">
        <v>0</v>
      </c>
      <c r="N40" s="471">
        <v>0</v>
      </c>
      <c r="O40" s="471">
        <v>0</v>
      </c>
      <c r="P40" s="471">
        <v>0</v>
      </c>
      <c r="Q40" s="471">
        <v>0</v>
      </c>
      <c r="R40" s="471">
        <v>0</v>
      </c>
      <c r="S40" s="471">
        <v>0</v>
      </c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>
        <v>0</v>
      </c>
      <c r="I41" s="471">
        <v>0</v>
      </c>
      <c r="J41" s="471">
        <v>0</v>
      </c>
      <c r="K41" s="471">
        <v>0</v>
      </c>
      <c r="L41" s="471">
        <v>0</v>
      </c>
      <c r="M41" s="471">
        <v>0</v>
      </c>
      <c r="N41" s="471">
        <v>0</v>
      </c>
      <c r="O41" s="471">
        <v>0</v>
      </c>
      <c r="P41" s="471">
        <v>0</v>
      </c>
      <c r="Q41" s="471">
        <v>0</v>
      </c>
      <c r="R41" s="471">
        <v>0</v>
      </c>
      <c r="S41" s="471">
        <v>0</v>
      </c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1000</v>
      </c>
      <c r="F42" s="36">
        <f t="shared" si="4"/>
        <v>1070</v>
      </c>
      <c r="G42" s="37">
        <f t="shared" si="5"/>
        <v>107</v>
      </c>
      <c r="H42" s="471">
        <v>0</v>
      </c>
      <c r="I42" s="471">
        <v>0</v>
      </c>
      <c r="J42" s="471">
        <v>0</v>
      </c>
      <c r="K42" s="471">
        <v>1070</v>
      </c>
      <c r="L42" s="471">
        <v>0</v>
      </c>
      <c r="M42" s="471">
        <v>0</v>
      </c>
      <c r="N42" s="471">
        <v>0</v>
      </c>
      <c r="O42" s="471">
        <v>0</v>
      </c>
      <c r="P42" s="471">
        <v>0</v>
      </c>
      <c r="Q42" s="471">
        <v>0</v>
      </c>
      <c r="R42" s="471">
        <v>0</v>
      </c>
      <c r="S42" s="471">
        <v>0</v>
      </c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471">
        <v>0</v>
      </c>
      <c r="I43" s="471">
        <v>0</v>
      </c>
      <c r="J43" s="471">
        <v>0</v>
      </c>
      <c r="K43" s="471">
        <v>0</v>
      </c>
      <c r="L43" s="471">
        <v>0</v>
      </c>
      <c r="M43" s="471">
        <v>0</v>
      </c>
      <c r="N43" s="471">
        <v>0</v>
      </c>
      <c r="O43" s="471">
        <v>0</v>
      </c>
      <c r="P43" s="471">
        <v>0</v>
      </c>
      <c r="Q43" s="471">
        <v>0</v>
      </c>
      <c r="R43" s="471">
        <v>0</v>
      </c>
      <c r="S43" s="471">
        <v>0</v>
      </c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>
        <v>0</v>
      </c>
      <c r="I44" s="471">
        <v>0</v>
      </c>
      <c r="J44" s="471">
        <v>0</v>
      </c>
      <c r="K44" s="471">
        <v>0</v>
      </c>
      <c r="L44" s="471">
        <v>0</v>
      </c>
      <c r="M44" s="471">
        <v>0</v>
      </c>
      <c r="N44" s="471">
        <v>0</v>
      </c>
      <c r="O44" s="471">
        <v>0</v>
      </c>
      <c r="P44" s="471">
        <v>0</v>
      </c>
      <c r="Q44" s="471">
        <v>0</v>
      </c>
      <c r="R44" s="471">
        <v>0</v>
      </c>
      <c r="S44" s="471">
        <v>0</v>
      </c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1000</v>
      </c>
      <c r="F45" s="36">
        <f t="shared" si="4"/>
        <v>909</v>
      </c>
      <c r="G45" s="37">
        <f t="shared" si="5"/>
        <v>90.9</v>
      </c>
      <c r="H45" s="471">
        <v>0</v>
      </c>
      <c r="I45" s="471">
        <v>0</v>
      </c>
      <c r="J45" s="471">
        <v>0</v>
      </c>
      <c r="K45" s="471">
        <v>0</v>
      </c>
      <c r="L45" s="471">
        <v>0</v>
      </c>
      <c r="M45" s="471">
        <v>909</v>
      </c>
      <c r="N45" s="471">
        <v>0</v>
      </c>
      <c r="O45" s="471">
        <v>0</v>
      </c>
      <c r="P45" s="471">
        <v>0</v>
      </c>
      <c r="Q45" s="471">
        <v>0</v>
      </c>
      <c r="R45" s="471">
        <v>0</v>
      </c>
      <c r="S45" s="471">
        <v>0</v>
      </c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>
        <v>0</v>
      </c>
      <c r="I46" s="471">
        <v>0</v>
      </c>
      <c r="J46" s="471">
        <v>0</v>
      </c>
      <c r="K46" s="471">
        <v>0</v>
      </c>
      <c r="L46" s="471">
        <v>0</v>
      </c>
      <c r="M46" s="471">
        <v>0</v>
      </c>
      <c r="N46" s="471">
        <v>0</v>
      </c>
      <c r="O46" s="471">
        <v>0</v>
      </c>
      <c r="P46" s="471">
        <v>0</v>
      </c>
      <c r="Q46" s="471">
        <v>0</v>
      </c>
      <c r="R46" s="471">
        <v>0</v>
      </c>
      <c r="S46" s="471">
        <v>0</v>
      </c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471">
        <v>0</v>
      </c>
      <c r="I47" s="471">
        <v>0</v>
      </c>
      <c r="J47" s="471">
        <v>0</v>
      </c>
      <c r="K47" s="471">
        <v>0</v>
      </c>
      <c r="L47" s="471">
        <v>0</v>
      </c>
      <c r="M47" s="471">
        <v>0</v>
      </c>
      <c r="N47" s="471">
        <v>0</v>
      </c>
      <c r="O47" s="471">
        <v>0</v>
      </c>
      <c r="P47" s="471">
        <v>0</v>
      </c>
      <c r="Q47" s="471">
        <v>0</v>
      </c>
      <c r="R47" s="471">
        <v>0</v>
      </c>
      <c r="S47" s="471">
        <v>0</v>
      </c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>
        <v>0</v>
      </c>
      <c r="I48" s="471">
        <v>0</v>
      </c>
      <c r="J48" s="471">
        <v>0</v>
      </c>
      <c r="K48" s="471">
        <v>0</v>
      </c>
      <c r="L48" s="471">
        <v>0</v>
      </c>
      <c r="M48" s="471">
        <v>0</v>
      </c>
      <c r="N48" s="471">
        <v>0</v>
      </c>
      <c r="O48" s="471">
        <v>0</v>
      </c>
      <c r="P48" s="471">
        <v>0</v>
      </c>
      <c r="Q48" s="471">
        <v>0</v>
      </c>
      <c r="R48" s="471">
        <v>0</v>
      </c>
      <c r="S48" s="471">
        <v>0</v>
      </c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>
        <v>0</v>
      </c>
      <c r="I49" s="471">
        <v>0</v>
      </c>
      <c r="J49" s="471">
        <v>0</v>
      </c>
      <c r="K49" s="471">
        <v>0</v>
      </c>
      <c r="L49" s="471">
        <v>0</v>
      </c>
      <c r="M49" s="471">
        <v>0</v>
      </c>
      <c r="N49" s="471">
        <v>0</v>
      </c>
      <c r="O49" s="471">
        <v>0</v>
      </c>
      <c r="P49" s="471">
        <v>0</v>
      </c>
      <c r="Q49" s="471">
        <v>0</v>
      </c>
      <c r="R49" s="471">
        <v>0</v>
      </c>
      <c r="S49" s="471">
        <v>0</v>
      </c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>
        <v>0</v>
      </c>
      <c r="I50" s="471">
        <v>0</v>
      </c>
      <c r="J50" s="471">
        <v>0</v>
      </c>
      <c r="K50" s="471">
        <v>0</v>
      </c>
      <c r="L50" s="471">
        <v>0</v>
      </c>
      <c r="M50" s="471">
        <v>0</v>
      </c>
      <c r="N50" s="471">
        <v>0</v>
      </c>
      <c r="O50" s="471">
        <v>0</v>
      </c>
      <c r="P50" s="471">
        <v>0</v>
      </c>
      <c r="Q50" s="471">
        <v>0</v>
      </c>
      <c r="R50" s="471">
        <v>0</v>
      </c>
      <c r="S50" s="471">
        <v>0</v>
      </c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>
        <v>0</v>
      </c>
      <c r="I51" s="471">
        <v>0</v>
      </c>
      <c r="J51" s="471">
        <v>0</v>
      </c>
      <c r="K51" s="471">
        <v>0</v>
      </c>
      <c r="L51" s="471">
        <v>0</v>
      </c>
      <c r="M51" s="471">
        <v>0</v>
      </c>
      <c r="N51" s="471">
        <v>0</v>
      </c>
      <c r="O51" s="471">
        <v>0</v>
      </c>
      <c r="P51" s="471">
        <v>0</v>
      </c>
      <c r="Q51" s="471">
        <v>0</v>
      </c>
      <c r="R51" s="471">
        <v>0</v>
      </c>
      <c r="S51" s="471">
        <v>0</v>
      </c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471">
        <v>0</v>
      </c>
      <c r="I52" s="471">
        <v>0</v>
      </c>
      <c r="J52" s="471">
        <v>0</v>
      </c>
      <c r="K52" s="471">
        <v>0</v>
      </c>
      <c r="L52" s="471">
        <v>0</v>
      </c>
      <c r="M52" s="471">
        <v>0</v>
      </c>
      <c r="N52" s="471">
        <v>0</v>
      </c>
      <c r="O52" s="471">
        <v>0</v>
      </c>
      <c r="P52" s="471">
        <v>0</v>
      </c>
      <c r="Q52" s="471">
        <v>0</v>
      </c>
      <c r="R52" s="471">
        <v>0</v>
      </c>
      <c r="S52" s="471">
        <v>0</v>
      </c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>
        <v>0</v>
      </c>
      <c r="I53" s="471">
        <v>0</v>
      </c>
      <c r="J53" s="471">
        <v>0</v>
      </c>
      <c r="K53" s="471">
        <v>0</v>
      </c>
      <c r="L53" s="471">
        <v>0</v>
      </c>
      <c r="M53" s="471">
        <v>0</v>
      </c>
      <c r="N53" s="471">
        <v>0</v>
      </c>
      <c r="O53" s="471">
        <v>0</v>
      </c>
      <c r="P53" s="471">
        <v>0</v>
      </c>
      <c r="Q53" s="471">
        <v>0</v>
      </c>
      <c r="R53" s="471">
        <v>0</v>
      </c>
      <c r="S53" s="471">
        <v>0</v>
      </c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15840</v>
      </c>
      <c r="F54" s="36">
        <f t="shared" si="4"/>
        <v>12422</v>
      </c>
      <c r="G54" s="43">
        <f>+F54*100/E54</f>
        <v>78.421717171717177</v>
      </c>
      <c r="H54" s="471">
        <v>0</v>
      </c>
      <c r="I54" s="471">
        <v>0</v>
      </c>
      <c r="J54" s="471">
        <v>1221</v>
      </c>
      <c r="K54" s="471">
        <v>1670</v>
      </c>
      <c r="L54" s="471">
        <v>4911</v>
      </c>
      <c r="M54" s="471">
        <v>4620</v>
      </c>
      <c r="N54" s="471">
        <v>0</v>
      </c>
      <c r="O54" s="471">
        <v>0</v>
      </c>
      <c r="P54" s="471">
        <v>0</v>
      </c>
      <c r="Q54" s="471">
        <v>0</v>
      </c>
      <c r="R54" s="471">
        <v>0</v>
      </c>
      <c r="S54" s="471">
        <v>0</v>
      </c>
    </row>
    <row r="55" spans="1:19" ht="21.75" customHeight="1">
      <c r="A55" s="32"/>
      <c r="B55" s="33"/>
      <c r="C55" s="123" t="s">
        <v>20</v>
      </c>
      <c r="D55" s="41" t="s">
        <v>9</v>
      </c>
      <c r="E55" s="42">
        <v>1000</v>
      </c>
      <c r="F55" s="36">
        <f t="shared" si="4"/>
        <v>177</v>
      </c>
      <c r="G55" s="43">
        <f>+F55*100/E55</f>
        <v>17.7</v>
      </c>
      <c r="H55" s="471">
        <v>0</v>
      </c>
      <c r="I55" s="471">
        <v>0</v>
      </c>
      <c r="J55" s="471">
        <v>0</v>
      </c>
      <c r="K55" s="471">
        <v>0</v>
      </c>
      <c r="L55" s="471">
        <v>0</v>
      </c>
      <c r="M55" s="471">
        <v>0</v>
      </c>
      <c r="N55" s="471">
        <v>0</v>
      </c>
      <c r="O55" s="471">
        <v>71</v>
      </c>
      <c r="P55" s="471">
        <v>90</v>
      </c>
      <c r="Q55" s="471">
        <v>0</v>
      </c>
      <c r="R55" s="471">
        <v>0</v>
      </c>
      <c r="S55" s="471">
        <v>16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176000</v>
      </c>
      <c r="F56" s="58">
        <f>SUM(H56:S56)</f>
        <v>176000</v>
      </c>
      <c r="G56" s="47"/>
      <c r="H56" s="472">
        <v>6000</v>
      </c>
      <c r="I56" s="472">
        <v>6000</v>
      </c>
      <c r="J56" s="1238">
        <v>6000</v>
      </c>
      <c r="K56" s="1552">
        <v>6000</v>
      </c>
      <c r="L56" s="1552">
        <v>6000</v>
      </c>
      <c r="M56" s="1552">
        <v>9000</v>
      </c>
      <c r="N56" s="1552">
        <v>23000</v>
      </c>
      <c r="O56" s="1552">
        <v>23000</v>
      </c>
      <c r="P56" s="1552">
        <v>23000</v>
      </c>
      <c r="Q56" s="1906">
        <v>24000</v>
      </c>
      <c r="R56" s="1906">
        <v>24000</v>
      </c>
      <c r="S56" s="1906">
        <v>20000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176000</v>
      </c>
      <c r="F57" s="134">
        <f>SUM(F58:F64)</f>
        <v>178400</v>
      </c>
      <c r="G57" s="142">
        <f>+F57*100/E57</f>
        <v>101.36363636363636</v>
      </c>
      <c r="H57" s="464">
        <f>SUM(H58:H64)</f>
        <v>7100</v>
      </c>
      <c r="I57" s="464">
        <f t="shared" ref="I57:S57" si="8">SUM(I58:I64)</f>
        <v>6000</v>
      </c>
      <c r="J57" s="1232">
        <f t="shared" si="8"/>
        <v>0</v>
      </c>
      <c r="K57" s="1569">
        <f t="shared" si="8"/>
        <v>0</v>
      </c>
      <c r="L57" s="1569">
        <f t="shared" si="8"/>
        <v>2000</v>
      </c>
      <c r="M57" s="1569">
        <f t="shared" si="8"/>
        <v>0</v>
      </c>
      <c r="N57" s="1569">
        <f t="shared" si="8"/>
        <v>25000</v>
      </c>
      <c r="O57" s="1569">
        <f t="shared" si="8"/>
        <v>30000</v>
      </c>
      <c r="P57" s="1569">
        <f t="shared" si="8"/>
        <v>60000</v>
      </c>
      <c r="Q57" s="1902">
        <f t="shared" si="8"/>
        <v>24000</v>
      </c>
      <c r="R57" s="1902">
        <f t="shared" si="8"/>
        <v>15000</v>
      </c>
      <c r="S57" s="1902">
        <f t="shared" si="8"/>
        <v>9300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51000</v>
      </c>
      <c r="F58" s="36">
        <f t="shared" ref="F58:F72" si="9">SUM(H58:S58)</f>
        <v>53400</v>
      </c>
      <c r="G58" s="43">
        <f t="shared" ref="G58:G74" si="10">+F58*100/E58</f>
        <v>104.70588235294117</v>
      </c>
      <c r="H58" s="471">
        <v>3400</v>
      </c>
      <c r="I58" s="471">
        <v>0</v>
      </c>
      <c r="J58" s="471">
        <v>0</v>
      </c>
      <c r="K58" s="471">
        <v>0</v>
      </c>
      <c r="L58" s="471">
        <v>0</v>
      </c>
      <c r="M58" s="471">
        <v>0</v>
      </c>
      <c r="N58" s="471">
        <v>10000</v>
      </c>
      <c r="O58" s="471">
        <v>10000</v>
      </c>
      <c r="P58" s="471">
        <v>30000</v>
      </c>
      <c r="Q58" s="471">
        <v>0</v>
      </c>
      <c r="R58" s="471">
        <v>0</v>
      </c>
      <c r="S58" s="471">
        <v>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123000</v>
      </c>
      <c r="F59" s="36">
        <f t="shared" si="9"/>
        <v>123000</v>
      </c>
      <c r="G59" s="43">
        <f t="shared" si="10"/>
        <v>100</v>
      </c>
      <c r="H59" s="471">
        <v>3700</v>
      </c>
      <c r="I59" s="471">
        <v>6000</v>
      </c>
      <c r="J59" s="471">
        <v>0</v>
      </c>
      <c r="K59" s="471">
        <v>0</v>
      </c>
      <c r="L59" s="471">
        <v>0</v>
      </c>
      <c r="M59" s="471">
        <v>0</v>
      </c>
      <c r="N59" s="471">
        <v>15000</v>
      </c>
      <c r="O59" s="471">
        <v>20000</v>
      </c>
      <c r="P59" s="471">
        <v>30000</v>
      </c>
      <c r="Q59" s="471">
        <v>24000</v>
      </c>
      <c r="R59" s="471">
        <v>15000</v>
      </c>
      <c r="S59" s="471">
        <v>9300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471">
        <v>0</v>
      </c>
      <c r="I60" s="471">
        <v>0</v>
      </c>
      <c r="J60" s="471">
        <v>0</v>
      </c>
      <c r="K60" s="471">
        <v>0</v>
      </c>
      <c r="L60" s="471">
        <v>0</v>
      </c>
      <c r="M60" s="471">
        <v>0</v>
      </c>
      <c r="N60" s="471">
        <v>0</v>
      </c>
      <c r="O60" s="471">
        <v>0</v>
      </c>
      <c r="P60" s="471">
        <v>0</v>
      </c>
      <c r="Q60" s="471">
        <v>0</v>
      </c>
      <c r="R60" s="471">
        <v>0</v>
      </c>
      <c r="S60" s="471">
        <v>0</v>
      </c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>
        <v>0</v>
      </c>
      <c r="I61" s="471">
        <v>0</v>
      </c>
      <c r="J61" s="471">
        <v>0</v>
      </c>
      <c r="K61" s="471">
        <v>0</v>
      </c>
      <c r="L61" s="471">
        <v>0</v>
      </c>
      <c r="M61" s="471">
        <v>0</v>
      </c>
      <c r="N61" s="471">
        <v>0</v>
      </c>
      <c r="O61" s="471">
        <v>0</v>
      </c>
      <c r="P61" s="471">
        <v>0</v>
      </c>
      <c r="Q61" s="471">
        <v>0</v>
      </c>
      <c r="R61" s="471">
        <v>0</v>
      </c>
      <c r="S61" s="471">
        <v>0</v>
      </c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471">
        <v>0</v>
      </c>
      <c r="I62" s="471">
        <v>0</v>
      </c>
      <c r="J62" s="471">
        <v>0</v>
      </c>
      <c r="K62" s="471">
        <v>0</v>
      </c>
      <c r="L62" s="471">
        <v>0</v>
      </c>
      <c r="M62" s="471">
        <v>0</v>
      </c>
      <c r="N62" s="471">
        <v>0</v>
      </c>
      <c r="O62" s="471">
        <v>0</v>
      </c>
      <c r="P62" s="471">
        <v>0</v>
      </c>
      <c r="Q62" s="471">
        <v>0</v>
      </c>
      <c r="R62" s="471">
        <v>0</v>
      </c>
      <c r="S62" s="471">
        <v>0</v>
      </c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471">
        <v>0</v>
      </c>
      <c r="I63" s="471">
        <v>0</v>
      </c>
      <c r="J63" s="471">
        <v>0</v>
      </c>
      <c r="K63" s="471">
        <v>0</v>
      </c>
      <c r="L63" s="471">
        <v>2000</v>
      </c>
      <c r="M63" s="471">
        <v>0</v>
      </c>
      <c r="N63" s="471">
        <v>0</v>
      </c>
      <c r="O63" s="471">
        <v>0</v>
      </c>
      <c r="P63" s="471">
        <v>0</v>
      </c>
      <c r="Q63" s="471">
        <v>0</v>
      </c>
      <c r="R63" s="471">
        <v>0</v>
      </c>
      <c r="S63" s="471">
        <v>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471">
        <v>0</v>
      </c>
      <c r="I64" s="471">
        <v>0</v>
      </c>
      <c r="J64" s="471">
        <v>0</v>
      </c>
      <c r="K64" s="471">
        <v>0</v>
      </c>
      <c r="L64" s="471">
        <v>0</v>
      </c>
      <c r="M64" s="471">
        <v>0</v>
      </c>
      <c r="N64" s="471">
        <v>0</v>
      </c>
      <c r="O64" s="471">
        <v>0</v>
      </c>
      <c r="P64" s="471">
        <v>0</v>
      </c>
      <c r="Q64" s="471">
        <v>0</v>
      </c>
      <c r="R64" s="471">
        <v>0</v>
      </c>
      <c r="S64" s="471">
        <v>0</v>
      </c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5000</v>
      </c>
      <c r="F65" s="55">
        <f t="shared" si="9"/>
        <v>5000</v>
      </c>
      <c r="G65" s="28">
        <f t="shared" si="10"/>
        <v>100</v>
      </c>
      <c r="H65" s="473">
        <v>0</v>
      </c>
      <c r="I65" s="473">
        <v>0</v>
      </c>
      <c r="J65" s="1239">
        <v>0</v>
      </c>
      <c r="K65" s="1553">
        <v>5000</v>
      </c>
      <c r="L65" s="1553">
        <v>0</v>
      </c>
      <c r="M65" s="1553">
        <v>0</v>
      </c>
      <c r="N65" s="1553"/>
      <c r="O65" s="1553">
        <v>0</v>
      </c>
      <c r="P65" s="1553">
        <v>0</v>
      </c>
      <c r="Q65" s="1907">
        <v>0</v>
      </c>
      <c r="R65" s="1907"/>
      <c r="S65" s="1907"/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352</v>
      </c>
      <c r="F66" s="55">
        <f t="shared" si="9"/>
        <v>272</v>
      </c>
      <c r="G66" s="28">
        <f t="shared" si="10"/>
        <v>77.272727272727266</v>
      </c>
      <c r="H66" s="473">
        <v>24</v>
      </c>
      <c r="I66" s="473">
        <v>5</v>
      </c>
      <c r="J66" s="1239">
        <v>2</v>
      </c>
      <c r="K66" s="1553">
        <v>7</v>
      </c>
      <c r="L66" s="1553">
        <v>0</v>
      </c>
      <c r="M66" s="1553">
        <v>0</v>
      </c>
      <c r="N66" s="1553"/>
      <c r="O66" s="1553">
        <v>102</v>
      </c>
      <c r="P66" s="1553">
        <v>117</v>
      </c>
      <c r="Q66" s="1907">
        <v>15</v>
      </c>
      <c r="R66" s="1907">
        <v>0</v>
      </c>
      <c r="S66" s="1907">
        <v>0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>
        <v>0</v>
      </c>
      <c r="I67" s="471">
        <v>0</v>
      </c>
      <c r="J67" s="471">
        <v>0</v>
      </c>
      <c r="K67" s="471">
        <v>0</v>
      </c>
      <c r="L67" s="471">
        <v>0</v>
      </c>
      <c r="M67" s="471">
        <v>0</v>
      </c>
      <c r="N67" s="471">
        <v>0</v>
      </c>
      <c r="O67" s="471">
        <v>0</v>
      </c>
      <c r="P67" s="471">
        <v>0</v>
      </c>
      <c r="Q67" s="471">
        <v>0</v>
      </c>
      <c r="R67" s="471">
        <v>0</v>
      </c>
      <c r="S67" s="471">
        <v>0</v>
      </c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960848</v>
      </c>
      <c r="F68" s="50">
        <f>SUM(H68:S68)</f>
        <v>889700.01</v>
      </c>
      <c r="G68" s="112">
        <f t="shared" si="10"/>
        <v>92.595291867183988</v>
      </c>
      <c r="H68" s="153">
        <f>SUM(H69:H73)</f>
        <v>42000</v>
      </c>
      <c r="I68" s="153">
        <f t="shared" ref="I68:S68" si="11">SUM(I69:I73)</f>
        <v>61690</v>
      </c>
      <c r="J68" s="1226">
        <f t="shared" si="11"/>
        <v>117849</v>
      </c>
      <c r="K68" s="1543">
        <f t="shared" si="11"/>
        <v>65300</v>
      </c>
      <c r="L68" s="1543">
        <f t="shared" si="11"/>
        <v>91604.5</v>
      </c>
      <c r="M68" s="1543">
        <f t="shared" si="11"/>
        <v>84309</v>
      </c>
      <c r="N68" s="1543">
        <f t="shared" si="11"/>
        <v>13500</v>
      </c>
      <c r="O68" s="1543">
        <f t="shared" si="11"/>
        <v>0</v>
      </c>
      <c r="P68" s="1543">
        <f t="shared" si="11"/>
        <v>241898</v>
      </c>
      <c r="Q68" s="1896">
        <f t="shared" si="11"/>
        <v>81732.509999999995</v>
      </c>
      <c r="R68" s="1896">
        <f t="shared" si="11"/>
        <v>32000</v>
      </c>
      <c r="S68" s="1896">
        <f t="shared" si="11"/>
        <v>57817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>
        <v>0</v>
      </c>
      <c r="I69" s="471">
        <v>0</v>
      </c>
      <c r="J69" s="471">
        <v>0</v>
      </c>
      <c r="K69" s="471">
        <v>0</v>
      </c>
      <c r="L69" s="471">
        <v>0</v>
      </c>
      <c r="M69" s="471">
        <v>0</v>
      </c>
      <c r="N69" s="471">
        <v>0</v>
      </c>
      <c r="O69" s="471">
        <v>0</v>
      </c>
      <c r="P69" s="471">
        <v>0</v>
      </c>
      <c r="Q69" s="471">
        <v>0</v>
      </c>
      <c r="R69" s="471">
        <v>0</v>
      </c>
      <c r="S69" s="471">
        <v>0</v>
      </c>
    </row>
    <row r="70" spans="1:19" ht="21.75" customHeight="1">
      <c r="A70" s="32"/>
      <c r="B70" s="33"/>
      <c r="C70" s="52" t="s">
        <v>26</v>
      </c>
      <c r="D70" s="35" t="s">
        <v>24</v>
      </c>
      <c r="E70" s="42">
        <f>889700+71148</f>
        <v>960848</v>
      </c>
      <c r="F70" s="36">
        <f t="shared" si="9"/>
        <v>889700.01</v>
      </c>
      <c r="G70" s="43">
        <f t="shared" si="10"/>
        <v>92.595291867183988</v>
      </c>
      <c r="H70" s="471">
        <v>42000</v>
      </c>
      <c r="I70" s="471">
        <v>61690</v>
      </c>
      <c r="J70" s="471">
        <v>117849</v>
      </c>
      <c r="K70" s="471">
        <v>65300</v>
      </c>
      <c r="L70" s="471">
        <v>91604.5</v>
      </c>
      <c r="M70" s="471">
        <v>84309</v>
      </c>
      <c r="N70" s="471">
        <v>13500</v>
      </c>
      <c r="O70" s="471">
        <v>0</v>
      </c>
      <c r="P70" s="471">
        <v>241898</v>
      </c>
      <c r="Q70" s="471">
        <v>81732.509999999995</v>
      </c>
      <c r="R70" s="471">
        <v>32000</v>
      </c>
      <c r="S70" s="471">
        <v>57817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>
        <v>0</v>
      </c>
      <c r="I71" s="471">
        <v>0</v>
      </c>
      <c r="J71" s="471">
        <v>0</v>
      </c>
      <c r="K71" s="471">
        <v>0</v>
      </c>
      <c r="L71" s="471">
        <v>0</v>
      </c>
      <c r="M71" s="471">
        <v>0</v>
      </c>
      <c r="N71" s="471">
        <v>0</v>
      </c>
      <c r="O71" s="471">
        <v>0</v>
      </c>
      <c r="P71" s="471">
        <v>0</v>
      </c>
      <c r="Q71" s="471">
        <v>0</v>
      </c>
      <c r="R71" s="471">
        <v>0</v>
      </c>
      <c r="S71" s="471">
        <v>0</v>
      </c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>
        <v>0</v>
      </c>
      <c r="I72" s="471">
        <v>0</v>
      </c>
      <c r="J72" s="471">
        <v>0</v>
      </c>
      <c r="K72" s="471">
        <v>0</v>
      </c>
      <c r="L72" s="471">
        <v>0</v>
      </c>
      <c r="M72" s="471">
        <v>0</v>
      </c>
      <c r="N72" s="471">
        <v>0</v>
      </c>
      <c r="O72" s="471">
        <v>0</v>
      </c>
      <c r="P72" s="471">
        <v>0</v>
      </c>
      <c r="Q72" s="471">
        <v>0</v>
      </c>
      <c r="R72" s="471">
        <v>0</v>
      </c>
      <c r="S72" s="471">
        <v>0</v>
      </c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>
        <v>0</v>
      </c>
      <c r="I73" s="471">
        <v>0</v>
      </c>
      <c r="J73" s="471">
        <v>0</v>
      </c>
      <c r="K73" s="471">
        <v>0</v>
      </c>
      <c r="L73" s="471">
        <v>0</v>
      </c>
      <c r="M73" s="471">
        <v>0</v>
      </c>
      <c r="N73" s="471">
        <v>0</v>
      </c>
      <c r="O73" s="471">
        <v>0</v>
      </c>
      <c r="P73" s="471">
        <v>0</v>
      </c>
      <c r="Q73" s="471">
        <v>0</v>
      </c>
      <c r="R73" s="471">
        <v>0</v>
      </c>
      <c r="S73" s="471">
        <v>0</v>
      </c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197000</v>
      </c>
      <c r="F74" s="55">
        <f>SUM(H74:S74)</f>
        <v>197800</v>
      </c>
      <c r="G74" s="142">
        <f t="shared" si="10"/>
        <v>100.40609137055837</v>
      </c>
      <c r="H74" s="144">
        <f>H75</f>
        <v>20000</v>
      </c>
      <c r="I74" s="144">
        <f t="shared" ref="I74:S74" si="12">I75</f>
        <v>40000</v>
      </c>
      <c r="J74" s="1224">
        <f t="shared" si="12"/>
        <v>0</v>
      </c>
      <c r="K74" s="1541">
        <f t="shared" si="12"/>
        <v>0</v>
      </c>
      <c r="L74" s="1541">
        <f t="shared" si="12"/>
        <v>0</v>
      </c>
      <c r="M74" s="1541">
        <f t="shared" si="12"/>
        <v>0</v>
      </c>
      <c r="N74" s="1541">
        <f t="shared" si="12"/>
        <v>12000</v>
      </c>
      <c r="O74" s="1541">
        <f t="shared" si="12"/>
        <v>51000</v>
      </c>
      <c r="P74" s="1541">
        <f t="shared" si="12"/>
        <v>40220</v>
      </c>
      <c r="Q74" s="1894">
        <f t="shared" si="12"/>
        <v>0</v>
      </c>
      <c r="R74" s="1894">
        <f t="shared" si="12"/>
        <v>24000</v>
      </c>
      <c r="S74" s="1894">
        <f t="shared" si="12"/>
        <v>10580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197800</v>
      </c>
      <c r="G75" s="142"/>
      <c r="H75" s="145">
        <f>H77+H79+H81+H83+H85+H87</f>
        <v>20000</v>
      </c>
      <c r="I75" s="145">
        <f t="shared" ref="I75:S75" si="13">I77+I79+I81+I83+I85+I87</f>
        <v>40000</v>
      </c>
      <c r="J75" s="1225">
        <f t="shared" si="13"/>
        <v>0</v>
      </c>
      <c r="K75" s="1542">
        <f t="shared" si="13"/>
        <v>0</v>
      </c>
      <c r="L75" s="1542">
        <f t="shared" si="13"/>
        <v>0</v>
      </c>
      <c r="M75" s="1542">
        <f t="shared" si="13"/>
        <v>0</v>
      </c>
      <c r="N75" s="1542">
        <f t="shared" si="13"/>
        <v>12000</v>
      </c>
      <c r="O75" s="1542">
        <f t="shared" si="13"/>
        <v>51000</v>
      </c>
      <c r="P75" s="1542">
        <f t="shared" si="13"/>
        <v>40220</v>
      </c>
      <c r="Q75" s="1895">
        <f t="shared" si="13"/>
        <v>0</v>
      </c>
      <c r="R75" s="1895">
        <f t="shared" si="13"/>
        <v>24000</v>
      </c>
      <c r="S75" s="1895">
        <f t="shared" si="13"/>
        <v>10580</v>
      </c>
    </row>
    <row r="76" spans="1:19" ht="21" customHeight="1">
      <c r="A76" s="44"/>
      <c r="B76" s="56"/>
      <c r="C76" s="3" t="s">
        <v>38</v>
      </c>
      <c r="D76" s="57"/>
      <c r="E76" s="147">
        <v>120000</v>
      </c>
      <c r="F76" s="58">
        <f>SUM(H76:S76)</f>
        <v>120000</v>
      </c>
      <c r="G76" s="47"/>
      <c r="H76" s="472">
        <v>10000</v>
      </c>
      <c r="I76" s="472">
        <v>12000</v>
      </c>
      <c r="J76" s="1238">
        <v>13000</v>
      </c>
      <c r="K76" s="1552">
        <v>13000</v>
      </c>
      <c r="L76" s="1552">
        <v>13000</v>
      </c>
      <c r="M76" s="1552">
        <v>13000</v>
      </c>
      <c r="N76" s="1552">
        <v>13000</v>
      </c>
      <c r="O76" s="1552">
        <v>13000</v>
      </c>
      <c r="P76" s="1552">
        <v>5000</v>
      </c>
      <c r="Q76" s="1906">
        <v>5000</v>
      </c>
      <c r="R76" s="1906">
        <v>5000</v>
      </c>
      <c r="S76" s="190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120000</v>
      </c>
      <c r="F77" s="36">
        <f t="shared" ref="F77:F83" si="14">SUM(H77:S77)</f>
        <v>129780</v>
      </c>
      <c r="G77" s="43">
        <f>F77*100/E77</f>
        <v>108.15</v>
      </c>
      <c r="H77" s="471">
        <v>20000</v>
      </c>
      <c r="I77" s="471">
        <v>36000</v>
      </c>
      <c r="J77" s="471">
        <v>0</v>
      </c>
      <c r="K77" s="471">
        <v>0</v>
      </c>
      <c r="L77" s="471">
        <v>0</v>
      </c>
      <c r="M77" s="471">
        <v>0</v>
      </c>
      <c r="N77" s="471">
        <v>0</v>
      </c>
      <c r="O77" s="471">
        <v>0</v>
      </c>
      <c r="P77" s="471">
        <v>40000</v>
      </c>
      <c r="Q77" s="471">
        <v>0</v>
      </c>
      <c r="R77" s="471">
        <v>24000</v>
      </c>
      <c r="S77" s="471">
        <v>9780</v>
      </c>
    </row>
    <row r="78" spans="1:19" ht="21.75" customHeight="1">
      <c r="A78" s="60"/>
      <c r="B78" s="61"/>
      <c r="C78" s="2" t="s">
        <v>118</v>
      </c>
      <c r="D78" s="46"/>
      <c r="E78" s="147">
        <v>10000</v>
      </c>
      <c r="F78" s="58">
        <f>SUM(H78:S78)</f>
        <v>10000</v>
      </c>
      <c r="G78" s="62"/>
      <c r="H78" s="167">
        <v>2000</v>
      </c>
      <c r="I78" s="167">
        <v>2000</v>
      </c>
      <c r="J78" s="1229">
        <v>2000</v>
      </c>
      <c r="K78" s="1546">
        <v>2000</v>
      </c>
      <c r="L78" s="1546">
        <v>2000</v>
      </c>
      <c r="M78" s="1546">
        <v>0</v>
      </c>
      <c r="N78" s="1546">
        <v>0</v>
      </c>
      <c r="O78" s="1546">
        <v>0</v>
      </c>
      <c r="P78" s="1546">
        <v>0</v>
      </c>
      <c r="Q78" s="1899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10000</v>
      </c>
      <c r="F79" s="36">
        <f t="shared" si="14"/>
        <v>10000</v>
      </c>
      <c r="G79" s="43">
        <f>F79*100/E79</f>
        <v>100</v>
      </c>
      <c r="H79" s="471">
        <v>0</v>
      </c>
      <c r="I79" s="471">
        <v>4000</v>
      </c>
      <c r="J79" s="471">
        <v>0</v>
      </c>
      <c r="K79" s="471">
        <v>0</v>
      </c>
      <c r="L79" s="471">
        <v>0</v>
      </c>
      <c r="M79" s="471">
        <v>0</v>
      </c>
      <c r="N79" s="471">
        <v>6000</v>
      </c>
      <c r="O79" s="471">
        <v>0</v>
      </c>
      <c r="P79" s="471">
        <v>0</v>
      </c>
      <c r="Q79" s="471">
        <v>0</v>
      </c>
      <c r="R79" s="471">
        <v>0</v>
      </c>
      <c r="S79" s="471">
        <v>0</v>
      </c>
    </row>
    <row r="80" spans="1:19" ht="21.75" customHeight="1">
      <c r="A80" s="60"/>
      <c r="B80" s="61"/>
      <c r="C80" s="2" t="s">
        <v>44</v>
      </c>
      <c r="D80" s="46"/>
      <c r="E80" s="147">
        <v>10000</v>
      </c>
      <c r="F80" s="58">
        <f>SUM(H80:S80)</f>
        <v>10000</v>
      </c>
      <c r="G80" s="62"/>
      <c r="H80" s="168">
        <v>2500</v>
      </c>
      <c r="I80" s="168">
        <v>0</v>
      </c>
      <c r="J80" s="1230">
        <v>0</v>
      </c>
      <c r="K80" s="1547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900">
        <v>2500</v>
      </c>
      <c r="R80" s="1900">
        <v>2500</v>
      </c>
      <c r="S80" s="1900">
        <v>2500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10000</v>
      </c>
      <c r="F81" s="36">
        <f>SUM(H81:S81)</f>
        <v>220</v>
      </c>
      <c r="G81" s="43">
        <f>F81*100/E81</f>
        <v>2.2000000000000002</v>
      </c>
      <c r="H81" s="471">
        <v>0</v>
      </c>
      <c r="I81" s="471">
        <v>0</v>
      </c>
      <c r="J81" s="471">
        <v>0</v>
      </c>
      <c r="K81" s="471">
        <v>0</v>
      </c>
      <c r="L81" s="471">
        <v>0</v>
      </c>
      <c r="M81" s="471">
        <v>0</v>
      </c>
      <c r="N81" s="471">
        <v>0</v>
      </c>
      <c r="O81" s="471">
        <v>0</v>
      </c>
      <c r="P81" s="471">
        <v>220</v>
      </c>
      <c r="Q81" s="471">
        <v>0</v>
      </c>
      <c r="R81" s="471">
        <v>0</v>
      </c>
      <c r="S81" s="471">
        <v>0</v>
      </c>
    </row>
    <row r="82" spans="1:19" ht="21.75" customHeight="1">
      <c r="A82" s="60"/>
      <c r="B82" s="61"/>
      <c r="C82" s="2" t="s">
        <v>39</v>
      </c>
      <c r="D82" s="46"/>
      <c r="E82" s="147">
        <v>9000</v>
      </c>
      <c r="F82" s="58">
        <f>SUM(H82:S82)</f>
        <v>9000</v>
      </c>
      <c r="G82" s="47">
        <f>F82*100/E82</f>
        <v>100</v>
      </c>
      <c r="H82" s="459">
        <v>0</v>
      </c>
      <c r="I82" s="459">
        <v>0</v>
      </c>
      <c r="J82" s="1231">
        <v>1000</v>
      </c>
      <c r="K82" s="1548">
        <v>1000</v>
      </c>
      <c r="L82" s="1548">
        <v>1000</v>
      </c>
      <c r="M82" s="1548">
        <v>1000</v>
      </c>
      <c r="N82" s="1548">
        <v>1000</v>
      </c>
      <c r="O82" s="1548">
        <v>1000</v>
      </c>
      <c r="P82" s="1548">
        <v>1000</v>
      </c>
      <c r="Q82" s="1901">
        <v>1000</v>
      </c>
      <c r="R82" s="1901">
        <v>500</v>
      </c>
      <c r="S82" s="1901">
        <v>500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9000</v>
      </c>
      <c r="F83" s="36">
        <f t="shared" si="14"/>
        <v>9800</v>
      </c>
      <c r="G83" s="43">
        <v>0</v>
      </c>
      <c r="H83" s="471">
        <v>0</v>
      </c>
      <c r="I83" s="471">
        <v>0</v>
      </c>
      <c r="J83" s="471">
        <v>0</v>
      </c>
      <c r="K83" s="471">
        <v>0</v>
      </c>
      <c r="L83" s="471">
        <v>0</v>
      </c>
      <c r="M83" s="471">
        <v>0</v>
      </c>
      <c r="N83" s="471">
        <v>0</v>
      </c>
      <c r="O83" s="471">
        <v>9000</v>
      </c>
      <c r="P83" s="471">
        <v>0</v>
      </c>
      <c r="Q83" s="471">
        <v>0</v>
      </c>
      <c r="R83" s="471">
        <v>0</v>
      </c>
      <c r="S83" s="471">
        <v>800</v>
      </c>
    </row>
    <row r="84" spans="1:19" ht="21.75" customHeight="1">
      <c r="A84" s="60"/>
      <c r="B84" s="61"/>
      <c r="C84" s="2" t="s">
        <v>40</v>
      </c>
      <c r="D84" s="46"/>
      <c r="E84" s="147">
        <v>48000</v>
      </c>
      <c r="F84" s="58">
        <f>SUM(H84:S84)</f>
        <v>48000</v>
      </c>
      <c r="G84" s="47">
        <f>F84*100/E84</f>
        <v>100</v>
      </c>
      <c r="H84" s="472">
        <v>4000</v>
      </c>
      <c r="I84" s="472">
        <v>4000</v>
      </c>
      <c r="J84" s="1238">
        <v>4000</v>
      </c>
      <c r="K84" s="1552">
        <v>4000</v>
      </c>
      <c r="L84" s="1552">
        <v>4000</v>
      </c>
      <c r="M84" s="1552">
        <v>4000</v>
      </c>
      <c r="N84" s="1552">
        <v>4000</v>
      </c>
      <c r="O84" s="1552">
        <v>4000</v>
      </c>
      <c r="P84" s="1552">
        <v>4000</v>
      </c>
      <c r="Q84" s="1906">
        <v>4000</v>
      </c>
      <c r="R84" s="1906">
        <v>4000</v>
      </c>
      <c r="S84" s="1906">
        <v>4000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48000</v>
      </c>
      <c r="F85" s="36">
        <f>SUM(H85:S85)</f>
        <v>48000</v>
      </c>
      <c r="G85" s="43">
        <f>F85*100/E85</f>
        <v>100</v>
      </c>
      <c r="H85" s="471">
        <v>0</v>
      </c>
      <c r="I85" s="471">
        <v>0</v>
      </c>
      <c r="J85" s="471">
        <v>0</v>
      </c>
      <c r="K85" s="471">
        <v>0</v>
      </c>
      <c r="L85" s="471">
        <v>0</v>
      </c>
      <c r="M85" s="471">
        <v>0</v>
      </c>
      <c r="N85" s="471">
        <v>6000</v>
      </c>
      <c r="O85" s="471">
        <v>42000</v>
      </c>
      <c r="P85" s="471">
        <v>0</v>
      </c>
      <c r="Q85" s="471">
        <v>0</v>
      </c>
      <c r="R85" s="471">
        <v>0</v>
      </c>
      <c r="S85" s="471">
        <v>0</v>
      </c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/>
      <c r="H86" s="459">
        <v>0</v>
      </c>
      <c r="I86" s="459">
        <v>0</v>
      </c>
      <c r="J86" s="1231">
        <v>0</v>
      </c>
      <c r="K86" s="1548">
        <v>0</v>
      </c>
      <c r="L86" s="1548">
        <v>0</v>
      </c>
      <c r="M86" s="1548">
        <v>0</v>
      </c>
      <c r="N86" s="1548">
        <v>0</v>
      </c>
      <c r="O86" s="1548">
        <v>0</v>
      </c>
      <c r="P86" s="1548">
        <v>0</v>
      </c>
      <c r="Q86" s="1901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471">
        <v>0</v>
      </c>
      <c r="I87" s="471">
        <v>0</v>
      </c>
      <c r="J87" s="471">
        <v>0</v>
      </c>
      <c r="K87" s="471">
        <v>0</v>
      </c>
      <c r="L87" s="471">
        <v>0</v>
      </c>
      <c r="M87" s="471">
        <v>0</v>
      </c>
      <c r="N87" s="471">
        <v>0</v>
      </c>
      <c r="O87" s="471">
        <v>0</v>
      </c>
      <c r="P87" s="471">
        <v>0</v>
      </c>
      <c r="Q87" s="471">
        <v>0</v>
      </c>
      <c r="R87" s="471">
        <v>0</v>
      </c>
      <c r="S87" s="471">
        <v>0</v>
      </c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667</v>
      </c>
      <c r="F88" s="1216">
        <f>F89+F91+F93+F95+F97+F99</f>
        <v>3198</v>
      </c>
      <c r="G88" s="143" t="e">
        <f>G89+G91+G93+G95+G97+G99</f>
        <v>#DIV/0!</v>
      </c>
      <c r="H88" s="143">
        <f>H89+H91+H93+H95+H97+H99</f>
        <v>0</v>
      </c>
      <c r="I88" s="143">
        <f t="shared" ref="I88:S88" si="15">I89+I91+I93+I95+I97+I99</f>
        <v>0</v>
      </c>
      <c r="J88" s="143">
        <f t="shared" si="15"/>
        <v>0</v>
      </c>
      <c r="K88" s="1540">
        <f t="shared" si="15"/>
        <v>0</v>
      </c>
      <c r="L88" s="1540">
        <f t="shared" si="15"/>
        <v>0</v>
      </c>
      <c r="M88" s="1540">
        <f t="shared" si="15"/>
        <v>0</v>
      </c>
      <c r="N88" s="1540">
        <f t="shared" si="15"/>
        <v>0</v>
      </c>
      <c r="O88" s="1540">
        <f t="shared" si="15"/>
        <v>101</v>
      </c>
      <c r="P88" s="1540">
        <f t="shared" si="15"/>
        <v>109</v>
      </c>
      <c r="Q88" s="1893">
        <f t="shared" si="15"/>
        <v>89</v>
      </c>
      <c r="R88" s="1893">
        <f t="shared" si="15"/>
        <v>0</v>
      </c>
      <c r="S88" s="1893">
        <f t="shared" si="15"/>
        <v>2899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400</v>
      </c>
      <c r="F89" s="36">
        <f>SUM(H89:S89)</f>
        <v>2555</v>
      </c>
      <c r="G89" s="37">
        <f t="shared" ref="G89:G103" si="16">+F89*100/E89</f>
        <v>638.75</v>
      </c>
      <c r="H89" s="471">
        <v>0</v>
      </c>
      <c r="I89" s="471">
        <v>0</v>
      </c>
      <c r="J89" s="471">
        <v>0</v>
      </c>
      <c r="K89" s="471">
        <v>0</v>
      </c>
      <c r="L89" s="471">
        <v>0</v>
      </c>
      <c r="M89" s="471">
        <v>0</v>
      </c>
      <c r="N89" s="471">
        <v>0</v>
      </c>
      <c r="O89" s="471">
        <v>0</v>
      </c>
      <c r="P89" s="471">
        <v>0</v>
      </c>
      <c r="Q89" s="471">
        <v>0</v>
      </c>
      <c r="R89" s="471">
        <v>0</v>
      </c>
      <c r="S89" s="471">
        <v>2555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0</v>
      </c>
      <c r="G90" s="37" t="e">
        <f t="shared" si="16"/>
        <v>#DIV/0!</v>
      </c>
      <c r="H90" s="471">
        <v>0</v>
      </c>
      <c r="I90" s="471">
        <v>0</v>
      </c>
      <c r="J90" s="471">
        <v>0</v>
      </c>
      <c r="K90" s="471">
        <v>0</v>
      </c>
      <c r="L90" s="471">
        <v>0</v>
      </c>
      <c r="M90" s="471">
        <v>0</v>
      </c>
      <c r="N90" s="471">
        <v>0</v>
      </c>
      <c r="O90" s="471">
        <v>0</v>
      </c>
      <c r="P90" s="471">
        <v>0</v>
      </c>
      <c r="Q90" s="471">
        <v>0</v>
      </c>
      <c r="R90" s="471">
        <v>0</v>
      </c>
      <c r="S90" s="471">
        <v>0</v>
      </c>
    </row>
    <row r="91" spans="1:19" ht="21.75" customHeight="1">
      <c r="A91" s="68"/>
      <c r="B91" s="49"/>
      <c r="C91" s="70" t="s">
        <v>229</v>
      </c>
      <c r="D91" s="35" t="s">
        <v>9</v>
      </c>
      <c r="E91" s="42">
        <v>33</v>
      </c>
      <c r="F91" s="36">
        <f t="shared" si="17"/>
        <v>125</v>
      </c>
      <c r="G91" s="37">
        <f t="shared" si="16"/>
        <v>378.78787878787881</v>
      </c>
      <c r="H91" s="471">
        <v>0</v>
      </c>
      <c r="I91" s="471">
        <v>0</v>
      </c>
      <c r="J91" s="471">
        <v>0</v>
      </c>
      <c r="K91" s="471">
        <v>0</v>
      </c>
      <c r="L91" s="471">
        <v>0</v>
      </c>
      <c r="M91" s="471">
        <v>0</v>
      </c>
      <c r="N91" s="471">
        <v>0</v>
      </c>
      <c r="O91" s="471">
        <v>0</v>
      </c>
      <c r="P91" s="471">
        <v>0</v>
      </c>
      <c r="Q91" s="471">
        <v>0</v>
      </c>
      <c r="R91" s="471">
        <v>0</v>
      </c>
      <c r="S91" s="471">
        <v>125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0</v>
      </c>
      <c r="G92" s="37" t="e">
        <f t="shared" si="16"/>
        <v>#DIV/0!</v>
      </c>
      <c r="H92" s="471">
        <v>0</v>
      </c>
      <c r="I92" s="471">
        <v>0</v>
      </c>
      <c r="J92" s="471">
        <v>0</v>
      </c>
      <c r="K92" s="471">
        <v>0</v>
      </c>
      <c r="L92" s="471">
        <v>0</v>
      </c>
      <c r="M92" s="471">
        <v>0</v>
      </c>
      <c r="N92" s="471">
        <v>0</v>
      </c>
      <c r="O92" s="471">
        <v>0</v>
      </c>
      <c r="P92" s="471">
        <v>0</v>
      </c>
      <c r="Q92" s="471">
        <v>0</v>
      </c>
      <c r="R92" s="471">
        <v>0</v>
      </c>
      <c r="S92" s="471">
        <v>0</v>
      </c>
    </row>
    <row r="93" spans="1:19" ht="21.75" customHeight="1">
      <c r="A93" s="68"/>
      <c r="B93" s="49"/>
      <c r="C93" s="70" t="s">
        <v>220</v>
      </c>
      <c r="D93" s="35" t="s">
        <v>9</v>
      </c>
      <c r="E93" s="42">
        <v>33</v>
      </c>
      <c r="F93" s="36">
        <f t="shared" si="17"/>
        <v>105</v>
      </c>
      <c r="G93" s="37">
        <f t="shared" si="16"/>
        <v>318.18181818181819</v>
      </c>
      <c r="H93" s="471">
        <v>0</v>
      </c>
      <c r="I93" s="471">
        <v>0</v>
      </c>
      <c r="J93" s="471">
        <v>0</v>
      </c>
      <c r="K93" s="471">
        <v>0</v>
      </c>
      <c r="L93" s="471">
        <v>0</v>
      </c>
      <c r="M93" s="471">
        <v>0</v>
      </c>
      <c r="N93" s="471">
        <v>0</v>
      </c>
      <c r="O93" s="471">
        <v>0</v>
      </c>
      <c r="P93" s="471">
        <v>0</v>
      </c>
      <c r="Q93" s="471">
        <v>0</v>
      </c>
      <c r="R93" s="471">
        <v>0</v>
      </c>
      <c r="S93" s="471">
        <v>105</v>
      </c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471">
        <v>0</v>
      </c>
      <c r="I94" s="471">
        <v>0</v>
      </c>
      <c r="J94" s="471">
        <v>0</v>
      </c>
      <c r="K94" s="471">
        <v>0</v>
      </c>
      <c r="L94" s="471">
        <v>0</v>
      </c>
      <c r="M94" s="471">
        <v>0</v>
      </c>
      <c r="N94" s="471">
        <v>0</v>
      </c>
      <c r="O94" s="471">
        <v>0</v>
      </c>
      <c r="P94" s="471">
        <v>0</v>
      </c>
      <c r="Q94" s="471">
        <v>0</v>
      </c>
      <c r="R94" s="471">
        <v>0</v>
      </c>
      <c r="S94" s="471">
        <v>0</v>
      </c>
    </row>
    <row r="95" spans="1:19" ht="21.75" customHeight="1">
      <c r="A95" s="68"/>
      <c r="B95" s="49"/>
      <c r="C95" s="69" t="s">
        <v>50</v>
      </c>
      <c r="D95" s="35" t="s">
        <v>9</v>
      </c>
      <c r="E95" s="42">
        <v>18</v>
      </c>
      <c r="F95" s="36">
        <f t="shared" si="17"/>
        <v>138</v>
      </c>
      <c r="G95" s="37">
        <f t="shared" si="16"/>
        <v>766.66666666666663</v>
      </c>
      <c r="H95" s="471">
        <v>0</v>
      </c>
      <c r="I95" s="471">
        <v>0</v>
      </c>
      <c r="J95" s="471">
        <v>0</v>
      </c>
      <c r="K95" s="471">
        <v>0</v>
      </c>
      <c r="L95" s="471">
        <v>0</v>
      </c>
      <c r="M95" s="471">
        <v>0</v>
      </c>
      <c r="N95" s="471">
        <v>0</v>
      </c>
      <c r="O95" s="471">
        <v>0</v>
      </c>
      <c r="P95" s="471">
        <v>24</v>
      </c>
      <c r="Q95" s="471">
        <v>0</v>
      </c>
      <c r="R95" s="471">
        <v>0</v>
      </c>
      <c r="S95" s="471">
        <v>114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0</v>
      </c>
      <c r="G96" s="37" t="e">
        <f t="shared" si="16"/>
        <v>#DIV/0!</v>
      </c>
      <c r="H96" s="471">
        <v>0</v>
      </c>
      <c r="I96" s="471">
        <v>0</v>
      </c>
      <c r="J96" s="471">
        <v>0</v>
      </c>
      <c r="K96" s="471">
        <v>0</v>
      </c>
      <c r="L96" s="471">
        <v>0</v>
      </c>
      <c r="M96" s="471">
        <v>0</v>
      </c>
      <c r="N96" s="471">
        <v>0</v>
      </c>
      <c r="O96" s="471">
        <v>0</v>
      </c>
      <c r="P96" s="471">
        <v>0</v>
      </c>
      <c r="Q96" s="471">
        <v>0</v>
      </c>
      <c r="R96" s="471">
        <v>0</v>
      </c>
      <c r="S96" s="471">
        <v>0</v>
      </c>
    </row>
    <row r="97" spans="1:19" ht="21.75" customHeight="1">
      <c r="A97" s="68"/>
      <c r="B97" s="49"/>
      <c r="C97" s="70" t="s">
        <v>51</v>
      </c>
      <c r="D97" s="35" t="s">
        <v>9</v>
      </c>
      <c r="E97" s="42">
        <v>183</v>
      </c>
      <c r="F97" s="36">
        <f t="shared" si="17"/>
        <v>275</v>
      </c>
      <c r="G97" s="37">
        <f t="shared" si="16"/>
        <v>150.27322404371586</v>
      </c>
      <c r="H97" s="471">
        <v>0</v>
      </c>
      <c r="I97" s="471">
        <v>0</v>
      </c>
      <c r="J97" s="471">
        <v>0</v>
      </c>
      <c r="K97" s="471">
        <v>0</v>
      </c>
      <c r="L97" s="471">
        <v>0</v>
      </c>
      <c r="M97" s="471">
        <v>0</v>
      </c>
      <c r="N97" s="471">
        <v>0</v>
      </c>
      <c r="O97" s="471">
        <v>101</v>
      </c>
      <c r="P97" s="471">
        <v>85</v>
      </c>
      <c r="Q97" s="471">
        <v>89</v>
      </c>
      <c r="R97" s="471">
        <v>0</v>
      </c>
      <c r="S97" s="471">
        <v>0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0</v>
      </c>
      <c r="G98" s="37" t="e">
        <f t="shared" si="16"/>
        <v>#DIV/0!</v>
      </c>
      <c r="H98" s="471">
        <v>0</v>
      </c>
      <c r="I98" s="471">
        <v>0</v>
      </c>
      <c r="J98" s="471">
        <v>0</v>
      </c>
      <c r="K98" s="471">
        <v>0</v>
      </c>
      <c r="L98" s="471">
        <v>0</v>
      </c>
      <c r="M98" s="471">
        <v>0</v>
      </c>
      <c r="N98" s="471">
        <v>0</v>
      </c>
      <c r="O98" s="471">
        <v>0</v>
      </c>
      <c r="P98" s="471">
        <v>0</v>
      </c>
      <c r="Q98" s="471">
        <v>0</v>
      </c>
      <c r="R98" s="471">
        <v>0</v>
      </c>
      <c r="S98" s="471">
        <v>0</v>
      </c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7"/>
        <v>0</v>
      </c>
      <c r="G99" s="37" t="e">
        <f t="shared" si="16"/>
        <v>#DIV/0!</v>
      </c>
      <c r="H99" s="471">
        <v>0</v>
      </c>
      <c r="I99" s="471">
        <v>0</v>
      </c>
      <c r="J99" s="471">
        <v>0</v>
      </c>
      <c r="K99" s="471">
        <v>0</v>
      </c>
      <c r="L99" s="471">
        <v>0</v>
      </c>
      <c r="M99" s="471">
        <v>0</v>
      </c>
      <c r="N99" s="471">
        <v>0</v>
      </c>
      <c r="O99" s="471">
        <v>0</v>
      </c>
      <c r="P99" s="471">
        <v>0</v>
      </c>
      <c r="Q99" s="471">
        <v>0</v>
      </c>
      <c r="R99" s="471">
        <v>0</v>
      </c>
      <c r="S99" s="471">
        <v>0</v>
      </c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0</v>
      </c>
      <c r="G100" s="37" t="e">
        <f t="shared" si="16"/>
        <v>#DIV/0!</v>
      </c>
      <c r="H100" s="471">
        <v>0</v>
      </c>
      <c r="I100" s="471">
        <v>0</v>
      </c>
      <c r="J100" s="471">
        <v>0</v>
      </c>
      <c r="K100" s="471">
        <v>0</v>
      </c>
      <c r="L100" s="471">
        <v>0</v>
      </c>
      <c r="M100" s="471">
        <v>0</v>
      </c>
      <c r="N100" s="471">
        <v>0</v>
      </c>
      <c r="O100" s="471">
        <v>0</v>
      </c>
      <c r="P100" s="471">
        <v>0</v>
      </c>
      <c r="Q100" s="471">
        <v>0</v>
      </c>
      <c r="R100" s="471">
        <v>0</v>
      </c>
      <c r="S100" s="471">
        <v>0</v>
      </c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6"/>
        <v>100</v>
      </c>
      <c r="H101" s="473"/>
      <c r="I101" s="473"/>
      <c r="J101" s="1239">
        <v>0</v>
      </c>
      <c r="K101" s="1553"/>
      <c r="L101" s="1553"/>
      <c r="M101" s="1553">
        <v>1</v>
      </c>
      <c r="N101" s="1553">
        <v>1</v>
      </c>
      <c r="O101" s="1553">
        <v>0</v>
      </c>
      <c r="P101" s="1553">
        <v>0</v>
      </c>
      <c r="Q101" s="1907">
        <v>0</v>
      </c>
      <c r="R101" s="1907"/>
      <c r="S101" s="1907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18">SUM(H102:S102)</f>
        <v>0</v>
      </c>
      <c r="G102" s="78" t="e">
        <f t="shared" si="16"/>
        <v>#DIV/0!</v>
      </c>
      <c r="H102" s="474">
        <v>0</v>
      </c>
      <c r="I102" s="474">
        <v>0</v>
      </c>
      <c r="J102" s="1240">
        <v>0</v>
      </c>
      <c r="K102" s="1554">
        <v>0</v>
      </c>
      <c r="L102" s="1554">
        <v>0</v>
      </c>
      <c r="M102" s="1554">
        <v>0</v>
      </c>
      <c r="N102" s="1554">
        <v>0</v>
      </c>
      <c r="O102" s="1554">
        <v>0</v>
      </c>
      <c r="P102" s="1554">
        <v>0</v>
      </c>
      <c r="Q102" s="1908">
        <v>0</v>
      </c>
      <c r="R102" s="1908">
        <v>0</v>
      </c>
      <c r="S102" s="1908">
        <v>0</v>
      </c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1433000</v>
      </c>
      <c r="F103" s="153">
        <f>SUM(H103:S103)</f>
        <v>1433000</v>
      </c>
      <c r="G103" s="112">
        <f t="shared" si="16"/>
        <v>100</v>
      </c>
      <c r="H103" s="153">
        <f>SUM(H104:H108)</f>
        <v>18258</v>
      </c>
      <c r="I103" s="1226">
        <f t="shared" ref="I103:P103" si="19">SUM(I104:I108)</f>
        <v>10000</v>
      </c>
      <c r="J103" s="1226">
        <f t="shared" si="19"/>
        <v>487382</v>
      </c>
      <c r="K103" s="1543">
        <f t="shared" si="19"/>
        <v>0</v>
      </c>
      <c r="L103" s="1543">
        <f t="shared" si="19"/>
        <v>894954</v>
      </c>
      <c r="M103" s="1543">
        <f t="shared" si="19"/>
        <v>0</v>
      </c>
      <c r="N103" s="1543">
        <f t="shared" si="19"/>
        <v>0</v>
      </c>
      <c r="O103" s="1543">
        <f t="shared" si="19"/>
        <v>0</v>
      </c>
      <c r="P103" s="1543">
        <f t="shared" si="19"/>
        <v>0</v>
      </c>
      <c r="Q103" s="1896">
        <f>SUM(Q104:Q108)</f>
        <v>16578</v>
      </c>
      <c r="R103" s="1896">
        <f>SUM(R104:R108)</f>
        <v>0</v>
      </c>
      <c r="S103" s="1896">
        <f>SUM(S104:S108)</f>
        <v>5828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8"/>
        <v>0</v>
      </c>
      <c r="G104" s="43" t="e">
        <f t="shared" ref="G104:G110" si="20">+F104*100/E104</f>
        <v>#DIV/0!</v>
      </c>
      <c r="H104" s="471">
        <v>0</v>
      </c>
      <c r="I104" s="471">
        <v>0</v>
      </c>
      <c r="J104" s="471">
        <v>0</v>
      </c>
      <c r="K104" s="471">
        <v>0</v>
      </c>
      <c r="L104" s="471">
        <v>0</v>
      </c>
      <c r="M104" s="471">
        <v>0</v>
      </c>
      <c r="N104" s="471">
        <v>0</v>
      </c>
      <c r="O104" s="471">
        <v>0</v>
      </c>
      <c r="P104" s="471">
        <v>0</v>
      </c>
      <c r="Q104" s="471">
        <v>0</v>
      </c>
      <c r="R104" s="471">
        <v>0</v>
      </c>
      <c r="S104" s="471">
        <v>0</v>
      </c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185000</v>
      </c>
      <c r="F105" s="36">
        <f t="shared" si="18"/>
        <v>185000</v>
      </c>
      <c r="G105" s="43">
        <f t="shared" si="20"/>
        <v>100</v>
      </c>
      <c r="H105" s="471">
        <v>18258</v>
      </c>
      <c r="I105" s="471">
        <v>10000</v>
      </c>
      <c r="J105" s="471">
        <v>87382</v>
      </c>
      <c r="K105" s="471">
        <v>0</v>
      </c>
      <c r="L105" s="471">
        <v>48954</v>
      </c>
      <c r="M105" s="471">
        <v>0</v>
      </c>
      <c r="N105" s="471">
        <v>0</v>
      </c>
      <c r="O105" s="471">
        <v>0</v>
      </c>
      <c r="P105" s="471">
        <v>0</v>
      </c>
      <c r="Q105" s="471">
        <v>16578</v>
      </c>
      <c r="R105" s="471">
        <v>0</v>
      </c>
      <c r="S105" s="471">
        <v>3828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1248000</v>
      </c>
      <c r="F106" s="36">
        <f t="shared" si="18"/>
        <v>1248000</v>
      </c>
      <c r="G106" s="43">
        <f t="shared" si="20"/>
        <v>100</v>
      </c>
      <c r="H106" s="471">
        <v>0</v>
      </c>
      <c r="I106" s="471">
        <v>0</v>
      </c>
      <c r="J106" s="471">
        <v>400000</v>
      </c>
      <c r="K106" s="471">
        <v>0</v>
      </c>
      <c r="L106" s="471">
        <v>846000</v>
      </c>
      <c r="M106" s="471">
        <v>0</v>
      </c>
      <c r="N106" s="471">
        <v>0</v>
      </c>
      <c r="O106" s="471">
        <v>0</v>
      </c>
      <c r="P106" s="471">
        <v>0</v>
      </c>
      <c r="Q106" s="471">
        <v>0</v>
      </c>
      <c r="R106" s="471">
        <v>0</v>
      </c>
      <c r="S106" s="471">
        <v>2000</v>
      </c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471">
        <v>0</v>
      </c>
      <c r="I107" s="471">
        <v>0</v>
      </c>
      <c r="J107" s="471">
        <v>0</v>
      </c>
      <c r="K107" s="471">
        <v>0</v>
      </c>
      <c r="L107" s="471">
        <v>0</v>
      </c>
      <c r="M107" s="471">
        <v>0</v>
      </c>
      <c r="N107" s="471">
        <v>0</v>
      </c>
      <c r="O107" s="471">
        <v>0</v>
      </c>
      <c r="P107" s="471">
        <v>0</v>
      </c>
      <c r="Q107" s="471">
        <v>0</v>
      </c>
      <c r="R107" s="471">
        <v>0</v>
      </c>
      <c r="S107" s="471">
        <v>0</v>
      </c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8"/>
        <v>0</v>
      </c>
      <c r="G108" s="43" t="e">
        <f t="shared" si="20"/>
        <v>#DIV/0!</v>
      </c>
      <c r="H108" s="471">
        <v>0</v>
      </c>
      <c r="I108" s="471">
        <v>0</v>
      </c>
      <c r="J108" s="471">
        <v>0</v>
      </c>
      <c r="K108" s="471">
        <v>0</v>
      </c>
      <c r="L108" s="471">
        <v>0</v>
      </c>
      <c r="M108" s="471">
        <v>0</v>
      </c>
      <c r="N108" s="471">
        <v>0</v>
      </c>
      <c r="O108" s="471">
        <v>0</v>
      </c>
      <c r="P108" s="471">
        <v>0</v>
      </c>
      <c r="Q108" s="471">
        <v>0</v>
      </c>
      <c r="R108" s="471">
        <v>0</v>
      </c>
      <c r="S108" s="471">
        <v>0</v>
      </c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340000</v>
      </c>
      <c r="F109" s="1536">
        <f>SUM(H109:S109)</f>
        <v>340000</v>
      </c>
      <c r="G109" s="140">
        <f t="shared" si="20"/>
        <v>100</v>
      </c>
      <c r="H109" s="149">
        <f>SUM(H113+H117)</f>
        <v>0</v>
      </c>
      <c r="I109" s="149">
        <f t="shared" ref="I109:S109" si="21">SUM(I113+I117)</f>
        <v>30000</v>
      </c>
      <c r="J109" s="149">
        <f t="shared" si="21"/>
        <v>30000</v>
      </c>
      <c r="K109" s="149">
        <f t="shared" si="21"/>
        <v>30000</v>
      </c>
      <c r="L109" s="149">
        <f t="shared" si="21"/>
        <v>35000</v>
      </c>
      <c r="M109" s="149">
        <f t="shared" si="21"/>
        <v>35000</v>
      </c>
      <c r="N109" s="149">
        <f t="shared" si="21"/>
        <v>25000</v>
      </c>
      <c r="O109" s="149">
        <f t="shared" si="21"/>
        <v>35000</v>
      </c>
      <c r="P109" s="149">
        <f t="shared" si="21"/>
        <v>35000</v>
      </c>
      <c r="Q109" s="1860">
        <f t="shared" si="21"/>
        <v>35000</v>
      </c>
      <c r="R109" s="1860">
        <f t="shared" si="21"/>
        <v>25000</v>
      </c>
      <c r="S109" s="1860">
        <f t="shared" si="21"/>
        <v>25000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70000</v>
      </c>
      <c r="F110" s="58">
        <f>SUM(H110:S110)</f>
        <v>70000</v>
      </c>
      <c r="G110" s="47">
        <f t="shared" si="20"/>
        <v>100</v>
      </c>
      <c r="H110" s="475">
        <v>0</v>
      </c>
      <c r="I110" s="475">
        <v>0</v>
      </c>
      <c r="J110" s="1241">
        <v>0</v>
      </c>
      <c r="K110" s="1555">
        <v>0</v>
      </c>
      <c r="L110" s="1555">
        <v>0</v>
      </c>
      <c r="M110" s="1555">
        <v>0</v>
      </c>
      <c r="N110" s="1555">
        <v>0</v>
      </c>
      <c r="O110" s="1552">
        <v>15000</v>
      </c>
      <c r="P110" s="1552">
        <v>15000</v>
      </c>
      <c r="Q110" s="1906">
        <v>15000</v>
      </c>
      <c r="R110" s="1906">
        <v>15000</v>
      </c>
      <c r="S110" s="1906">
        <v>10000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473"/>
      <c r="I111" s="473"/>
      <c r="J111" s="1239"/>
      <c r="K111" s="1553"/>
      <c r="L111" s="1553"/>
      <c r="M111" s="1553"/>
      <c r="N111" s="1553"/>
      <c r="O111" s="1553"/>
      <c r="P111" s="1553"/>
      <c r="Q111" s="1907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35</v>
      </c>
      <c r="F112" s="36">
        <f>SUM(H112:S112)</f>
        <v>35</v>
      </c>
      <c r="G112" s="37">
        <f>+F112*100/E112</f>
        <v>100</v>
      </c>
      <c r="H112" s="471">
        <v>35</v>
      </c>
      <c r="I112" s="471">
        <v>0</v>
      </c>
      <c r="J112" s="471">
        <v>0</v>
      </c>
      <c r="K112" s="471">
        <v>0</v>
      </c>
      <c r="L112" s="471">
        <v>0</v>
      </c>
      <c r="M112" s="471">
        <v>0</v>
      </c>
      <c r="N112" s="471">
        <v>0</v>
      </c>
      <c r="O112" s="471">
        <v>0</v>
      </c>
      <c r="P112" s="471">
        <v>0</v>
      </c>
      <c r="Q112" s="471">
        <v>0</v>
      </c>
      <c r="R112" s="471">
        <v>0</v>
      </c>
      <c r="S112" s="471">
        <v>0</v>
      </c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70000</v>
      </c>
      <c r="F113" s="36">
        <f>SUM(H113:S113)</f>
        <v>70000</v>
      </c>
      <c r="G113" s="37">
        <f>+F113*100/E113</f>
        <v>100</v>
      </c>
      <c r="H113" s="471">
        <v>0</v>
      </c>
      <c r="I113" s="471">
        <v>0</v>
      </c>
      <c r="J113" s="471">
        <v>0</v>
      </c>
      <c r="K113" s="471">
        <v>0</v>
      </c>
      <c r="L113" s="471">
        <v>5000</v>
      </c>
      <c r="M113" s="471">
        <v>5000</v>
      </c>
      <c r="N113" s="471">
        <v>5000</v>
      </c>
      <c r="O113" s="471">
        <v>15000</v>
      </c>
      <c r="P113" s="471">
        <v>15000</v>
      </c>
      <c r="Q113" s="471">
        <v>15000</v>
      </c>
      <c r="R113" s="471">
        <v>5000</v>
      </c>
      <c r="S113" s="471">
        <v>5000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270000</v>
      </c>
      <c r="F114" s="58">
        <f>SUM(H114:S114)</f>
        <v>270000</v>
      </c>
      <c r="G114" s="47">
        <f>+F114*100/E114</f>
        <v>100</v>
      </c>
      <c r="H114" s="472">
        <v>10000</v>
      </c>
      <c r="I114" s="472">
        <v>20000</v>
      </c>
      <c r="J114" s="1238">
        <v>30000</v>
      </c>
      <c r="K114" s="1552">
        <v>30000</v>
      </c>
      <c r="L114" s="1552">
        <v>30000</v>
      </c>
      <c r="M114" s="1552">
        <v>30000</v>
      </c>
      <c r="N114" s="1552">
        <v>20000</v>
      </c>
      <c r="O114" s="1552">
        <v>20000</v>
      </c>
      <c r="P114" s="1552">
        <v>20000</v>
      </c>
      <c r="Q114" s="1906">
        <v>20000</v>
      </c>
      <c r="R114" s="1906">
        <v>20000</v>
      </c>
      <c r="S114" s="1906">
        <v>20000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473"/>
      <c r="I115" s="473"/>
      <c r="J115" s="1239"/>
      <c r="K115" s="1553"/>
      <c r="L115" s="1553"/>
      <c r="M115" s="1553"/>
      <c r="N115" s="1553"/>
      <c r="O115" s="1553"/>
      <c r="P115" s="1553"/>
      <c r="Q115" s="1907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9</v>
      </c>
      <c r="F116" s="36">
        <f>SUM(H116:S116)</f>
        <v>9</v>
      </c>
      <c r="G116" s="37">
        <f t="shared" ref="G116:G122" si="22">+F116*100/E116</f>
        <v>100</v>
      </c>
      <c r="H116" s="471">
        <v>9</v>
      </c>
      <c r="I116" s="471">
        <v>0</v>
      </c>
      <c r="J116" s="471">
        <v>0</v>
      </c>
      <c r="K116" s="471">
        <v>0</v>
      </c>
      <c r="L116" s="471">
        <v>0</v>
      </c>
      <c r="M116" s="471">
        <v>0</v>
      </c>
      <c r="N116" s="471">
        <v>0</v>
      </c>
      <c r="O116" s="471">
        <v>0</v>
      </c>
      <c r="P116" s="471">
        <v>0</v>
      </c>
      <c r="Q116" s="471">
        <v>0</v>
      </c>
      <c r="R116" s="471">
        <v>0</v>
      </c>
      <c r="S116" s="471">
        <v>0</v>
      </c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270000</v>
      </c>
      <c r="F117" s="36">
        <f>SUM(H117:S117)</f>
        <v>270000</v>
      </c>
      <c r="G117" s="37">
        <f t="shared" si="22"/>
        <v>100</v>
      </c>
      <c r="H117" s="471">
        <v>0</v>
      </c>
      <c r="I117" s="471">
        <v>30000</v>
      </c>
      <c r="J117" s="471">
        <v>30000</v>
      </c>
      <c r="K117" s="471">
        <v>30000</v>
      </c>
      <c r="L117" s="471">
        <v>30000</v>
      </c>
      <c r="M117" s="471">
        <v>30000</v>
      </c>
      <c r="N117" s="471">
        <v>20000</v>
      </c>
      <c r="O117" s="471">
        <v>20000</v>
      </c>
      <c r="P117" s="471">
        <v>20000</v>
      </c>
      <c r="Q117" s="471">
        <v>20000</v>
      </c>
      <c r="R117" s="471">
        <v>20000</v>
      </c>
      <c r="S117" s="471">
        <v>20000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473"/>
      <c r="I118" s="473"/>
      <c r="J118" s="1239"/>
      <c r="K118" s="1553"/>
      <c r="L118" s="1553"/>
      <c r="M118" s="1553"/>
      <c r="N118" s="1553"/>
      <c r="O118" s="1553"/>
      <c r="P118" s="1553"/>
      <c r="Q118" s="1907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>SUM(H119:S119)</f>
        <v>1</v>
      </c>
      <c r="G119" s="37">
        <f t="shared" si="22"/>
        <v>100</v>
      </c>
      <c r="H119" s="471">
        <v>1</v>
      </c>
      <c r="I119" s="471">
        <v>0</v>
      </c>
      <c r="J119" s="471">
        <v>0</v>
      </c>
      <c r="K119" s="471">
        <v>0</v>
      </c>
      <c r="L119" s="471">
        <v>0</v>
      </c>
      <c r="M119" s="471">
        <v>0</v>
      </c>
      <c r="N119" s="471">
        <v>0</v>
      </c>
      <c r="O119" s="471">
        <v>0</v>
      </c>
      <c r="P119" s="471">
        <v>0</v>
      </c>
      <c r="Q119" s="471">
        <v>0</v>
      </c>
      <c r="R119" s="471">
        <v>0</v>
      </c>
      <c r="S119" s="471">
        <v>0</v>
      </c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0</v>
      </c>
      <c r="F120" s="36">
        <f>SUM(H120:S120)</f>
        <v>0</v>
      </c>
      <c r="G120" s="37" t="e">
        <f t="shared" si="22"/>
        <v>#DIV/0!</v>
      </c>
      <c r="H120" s="471">
        <v>0</v>
      </c>
      <c r="I120" s="471">
        <v>0</v>
      </c>
      <c r="J120" s="471">
        <v>0</v>
      </c>
      <c r="K120" s="471">
        <v>0</v>
      </c>
      <c r="L120" s="471">
        <v>0</v>
      </c>
      <c r="M120" s="471">
        <v>0</v>
      </c>
      <c r="N120" s="471">
        <v>0</v>
      </c>
      <c r="O120" s="471">
        <v>0</v>
      </c>
      <c r="P120" s="471">
        <v>0</v>
      </c>
      <c r="Q120" s="471">
        <v>0</v>
      </c>
      <c r="R120" s="471">
        <v>0</v>
      </c>
      <c r="S120" s="471">
        <v>0</v>
      </c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0</v>
      </c>
      <c r="F121" s="36">
        <f>SUM(H121:S121)</f>
        <v>0</v>
      </c>
      <c r="G121" s="37" t="e">
        <f t="shared" si="22"/>
        <v>#DIV/0!</v>
      </c>
      <c r="H121" s="471">
        <v>0</v>
      </c>
      <c r="I121" s="471">
        <v>0</v>
      </c>
      <c r="J121" s="471">
        <v>0</v>
      </c>
      <c r="K121" s="471">
        <v>0</v>
      </c>
      <c r="L121" s="471">
        <v>0</v>
      </c>
      <c r="M121" s="471">
        <v>0</v>
      </c>
      <c r="N121" s="471">
        <v>0</v>
      </c>
      <c r="O121" s="471">
        <v>0</v>
      </c>
      <c r="P121" s="471">
        <v>0</v>
      </c>
      <c r="Q121" s="471">
        <v>0</v>
      </c>
      <c r="R121" s="471">
        <v>0</v>
      </c>
      <c r="S121" s="471">
        <v>0</v>
      </c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40</v>
      </c>
      <c r="F122" s="36">
        <f>SUM(H122:S122)</f>
        <v>40</v>
      </c>
      <c r="G122" s="37">
        <f t="shared" si="22"/>
        <v>100</v>
      </c>
      <c r="H122" s="471">
        <v>0</v>
      </c>
      <c r="I122" s="471">
        <v>0</v>
      </c>
      <c r="J122" s="471">
        <v>0</v>
      </c>
      <c r="K122" s="471">
        <v>0</v>
      </c>
      <c r="L122" s="471">
        <v>0</v>
      </c>
      <c r="M122" s="471">
        <v>5</v>
      </c>
      <c r="N122" s="471">
        <v>5</v>
      </c>
      <c r="O122" s="471">
        <v>0</v>
      </c>
      <c r="P122" s="471">
        <v>10</v>
      </c>
      <c r="Q122" s="471">
        <v>0</v>
      </c>
      <c r="R122" s="471">
        <v>5</v>
      </c>
      <c r="S122" s="471">
        <v>15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55">
        <f t="shared" ref="F123:F186" si="23">SUM(H123:S123)</f>
        <v>0</v>
      </c>
      <c r="G123" s="67" t="e">
        <f t="shared" ref="G123:G186" si="24">+F123*100/E123</f>
        <v>#DIV/0!</v>
      </c>
      <c r="H123" s="66">
        <v>0</v>
      </c>
      <c r="I123" s="66"/>
      <c r="J123" s="1219"/>
      <c r="K123" s="1537"/>
      <c r="L123" s="1537"/>
      <c r="M123" s="1537"/>
      <c r="N123" s="1537"/>
      <c r="O123" s="1537">
        <v>0</v>
      </c>
      <c r="P123" s="1537">
        <v>0</v>
      </c>
      <c r="Q123" s="1890">
        <v>0</v>
      </c>
      <c r="R123" s="1890">
        <v>0</v>
      </c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4"/>
        <v>#DIV/0!</v>
      </c>
      <c r="H124" s="471">
        <v>0</v>
      </c>
      <c r="I124" s="471">
        <v>0</v>
      </c>
      <c r="J124" s="471">
        <v>0</v>
      </c>
      <c r="K124" s="471">
        <v>0</v>
      </c>
      <c r="L124" s="471">
        <v>0</v>
      </c>
      <c r="M124" s="471">
        <v>0</v>
      </c>
      <c r="N124" s="471">
        <v>0</v>
      </c>
      <c r="O124" s="471">
        <v>0</v>
      </c>
      <c r="P124" s="471">
        <v>0</v>
      </c>
      <c r="Q124" s="471">
        <v>0</v>
      </c>
      <c r="R124" s="471">
        <v>0</v>
      </c>
      <c r="S124" s="471">
        <v>0</v>
      </c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20800</v>
      </c>
      <c r="F125" s="153">
        <f t="shared" si="23"/>
        <v>20799.760000000002</v>
      </c>
      <c r="G125" s="379">
        <f t="shared" si="24"/>
        <v>99.998846153846159</v>
      </c>
      <c r="H125" s="153">
        <f>SUM(H126:H130)</f>
        <v>0</v>
      </c>
      <c r="I125" s="1226">
        <f t="shared" ref="I125:S125" si="25">SUM(I126:I130)</f>
        <v>0</v>
      </c>
      <c r="J125" s="1226">
        <f t="shared" si="25"/>
        <v>0</v>
      </c>
      <c r="K125" s="1543">
        <f t="shared" si="25"/>
        <v>4376</v>
      </c>
      <c r="L125" s="1543">
        <f t="shared" si="25"/>
        <v>5400</v>
      </c>
      <c r="M125" s="1543">
        <f t="shared" si="25"/>
        <v>0</v>
      </c>
      <c r="N125" s="1543">
        <f t="shared" si="25"/>
        <v>0</v>
      </c>
      <c r="O125" s="1543">
        <f t="shared" si="25"/>
        <v>0</v>
      </c>
      <c r="P125" s="1543">
        <f t="shared" si="25"/>
        <v>911</v>
      </c>
      <c r="Q125" s="1896">
        <f t="shared" si="25"/>
        <v>0</v>
      </c>
      <c r="R125" s="1896">
        <f t="shared" si="25"/>
        <v>10112.76</v>
      </c>
      <c r="S125" s="1896">
        <f t="shared" si="25"/>
        <v>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3"/>
        <v>0</v>
      </c>
      <c r="G126" s="37" t="e">
        <f t="shared" si="24"/>
        <v>#DIV/0!</v>
      </c>
      <c r="H126" s="471">
        <v>0</v>
      </c>
      <c r="I126" s="471">
        <v>0</v>
      </c>
      <c r="J126" s="471">
        <v>0</v>
      </c>
      <c r="K126" s="471">
        <v>0</v>
      </c>
      <c r="L126" s="471">
        <v>0</v>
      </c>
      <c r="M126" s="471">
        <v>0</v>
      </c>
      <c r="N126" s="471">
        <v>0</v>
      </c>
      <c r="O126" s="471">
        <v>0</v>
      </c>
      <c r="P126" s="471">
        <v>0</v>
      </c>
      <c r="Q126" s="471">
        <v>0</v>
      </c>
      <c r="R126" s="471">
        <v>0</v>
      </c>
      <c r="S126" s="471">
        <v>0</v>
      </c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20800</v>
      </c>
      <c r="F127" s="36">
        <f t="shared" si="23"/>
        <v>20799.760000000002</v>
      </c>
      <c r="G127" s="37">
        <f t="shared" si="24"/>
        <v>99.998846153846159</v>
      </c>
      <c r="H127" s="471">
        <v>0</v>
      </c>
      <c r="I127" s="471">
        <v>0</v>
      </c>
      <c r="J127" s="471">
        <v>0</v>
      </c>
      <c r="K127" s="471">
        <v>4376</v>
      </c>
      <c r="L127" s="471">
        <v>5400</v>
      </c>
      <c r="M127" s="471">
        <v>0</v>
      </c>
      <c r="N127" s="471">
        <v>0</v>
      </c>
      <c r="O127" s="471">
        <v>0</v>
      </c>
      <c r="P127" s="471">
        <v>911</v>
      </c>
      <c r="Q127" s="471">
        <v>0</v>
      </c>
      <c r="R127" s="471">
        <v>10112.76</v>
      </c>
      <c r="S127" s="471">
        <v>0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3"/>
        <v>0</v>
      </c>
      <c r="G128" s="37" t="e">
        <f t="shared" si="24"/>
        <v>#DIV/0!</v>
      </c>
      <c r="H128" s="471">
        <v>0</v>
      </c>
      <c r="I128" s="471">
        <v>0</v>
      </c>
      <c r="J128" s="471">
        <v>0</v>
      </c>
      <c r="K128" s="471">
        <v>0</v>
      </c>
      <c r="L128" s="471">
        <v>0</v>
      </c>
      <c r="M128" s="471">
        <v>0</v>
      </c>
      <c r="N128" s="471">
        <v>0</v>
      </c>
      <c r="O128" s="471">
        <v>0</v>
      </c>
      <c r="P128" s="471">
        <v>0</v>
      </c>
      <c r="Q128" s="471">
        <v>0</v>
      </c>
      <c r="R128" s="471">
        <v>0</v>
      </c>
      <c r="S128" s="471">
        <v>0</v>
      </c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3"/>
        <v>0</v>
      </c>
      <c r="G129" s="37" t="e">
        <f t="shared" si="24"/>
        <v>#DIV/0!</v>
      </c>
      <c r="H129" s="471">
        <v>0</v>
      </c>
      <c r="I129" s="471">
        <v>0</v>
      </c>
      <c r="J129" s="471">
        <v>0</v>
      </c>
      <c r="K129" s="471">
        <v>0</v>
      </c>
      <c r="L129" s="471">
        <v>0</v>
      </c>
      <c r="M129" s="471">
        <v>0</v>
      </c>
      <c r="N129" s="471">
        <v>0</v>
      </c>
      <c r="O129" s="471">
        <v>0</v>
      </c>
      <c r="P129" s="471">
        <v>0</v>
      </c>
      <c r="Q129" s="471">
        <v>0</v>
      </c>
      <c r="R129" s="471">
        <v>0</v>
      </c>
      <c r="S129" s="471">
        <v>0</v>
      </c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3"/>
        <v>0</v>
      </c>
      <c r="G130" s="37" t="e">
        <f t="shared" si="24"/>
        <v>#DIV/0!</v>
      </c>
      <c r="H130" s="471">
        <v>0</v>
      </c>
      <c r="I130" s="471">
        <v>0</v>
      </c>
      <c r="J130" s="471">
        <v>0</v>
      </c>
      <c r="K130" s="471">
        <v>0</v>
      </c>
      <c r="L130" s="471">
        <v>0</v>
      </c>
      <c r="M130" s="471">
        <v>0</v>
      </c>
      <c r="N130" s="471">
        <v>0</v>
      </c>
      <c r="O130" s="471">
        <v>0</v>
      </c>
      <c r="P130" s="471">
        <v>0</v>
      </c>
      <c r="Q130" s="471">
        <v>0</v>
      </c>
      <c r="R130" s="471">
        <v>0</v>
      </c>
      <c r="S130" s="471">
        <v>0</v>
      </c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3"/>
        <v>0</v>
      </c>
      <c r="G131" s="67" t="e">
        <f t="shared" si="24"/>
        <v>#DIV/0!</v>
      </c>
      <c r="H131" s="473"/>
      <c r="I131" s="473"/>
      <c r="J131" s="1239"/>
      <c r="K131" s="1553"/>
      <c r="L131" s="1553"/>
      <c r="M131" s="1553"/>
      <c r="N131" s="1553"/>
      <c r="O131" s="1553"/>
      <c r="P131" s="1553"/>
      <c r="Q131" s="1907"/>
      <c r="R131" s="1907"/>
      <c r="S131" s="1907"/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1</v>
      </c>
      <c r="F132" s="55">
        <f t="shared" si="23"/>
        <v>1</v>
      </c>
      <c r="G132" s="67">
        <f t="shared" si="24"/>
        <v>100</v>
      </c>
      <c r="H132" s="144">
        <f>SUM(H133:H134)</f>
        <v>0</v>
      </c>
      <c r="I132" s="144">
        <f t="shared" ref="I132:S132" si="26">SUM(I133:I134)</f>
        <v>0</v>
      </c>
      <c r="J132" s="1224">
        <f t="shared" si="26"/>
        <v>0</v>
      </c>
      <c r="K132" s="1541">
        <f t="shared" si="26"/>
        <v>1</v>
      </c>
      <c r="L132" s="1541">
        <f t="shared" si="26"/>
        <v>0</v>
      </c>
      <c r="M132" s="1541">
        <f t="shared" si="26"/>
        <v>0</v>
      </c>
      <c r="N132" s="1541">
        <f t="shared" si="26"/>
        <v>0</v>
      </c>
      <c r="O132" s="1541">
        <f t="shared" si="26"/>
        <v>0</v>
      </c>
      <c r="P132" s="1541">
        <f t="shared" si="26"/>
        <v>0</v>
      </c>
      <c r="Q132" s="1894">
        <f t="shared" si="26"/>
        <v>0</v>
      </c>
      <c r="R132" s="1894">
        <f t="shared" si="26"/>
        <v>0</v>
      </c>
      <c r="S132" s="1894">
        <f t="shared" si="26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1</v>
      </c>
      <c r="F133" s="36">
        <f t="shared" si="23"/>
        <v>1</v>
      </c>
      <c r="G133" s="37">
        <f t="shared" si="24"/>
        <v>100</v>
      </c>
      <c r="H133" s="471">
        <v>0</v>
      </c>
      <c r="I133" s="471">
        <v>0</v>
      </c>
      <c r="J133" s="471">
        <v>0</v>
      </c>
      <c r="K133" s="471">
        <v>1</v>
      </c>
      <c r="L133" s="471">
        <v>0</v>
      </c>
      <c r="M133" s="471">
        <v>0</v>
      </c>
      <c r="N133" s="471">
        <v>0</v>
      </c>
      <c r="O133" s="471">
        <v>0</v>
      </c>
      <c r="P133" s="471">
        <v>0</v>
      </c>
      <c r="Q133" s="471">
        <v>0</v>
      </c>
      <c r="R133" s="471">
        <v>0</v>
      </c>
      <c r="S133" s="471">
        <v>0</v>
      </c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3"/>
        <v>0</v>
      </c>
      <c r="G134" s="37" t="e">
        <f t="shared" si="24"/>
        <v>#DIV/0!</v>
      </c>
      <c r="H134" s="471">
        <v>0</v>
      </c>
      <c r="I134" s="471">
        <v>0</v>
      </c>
      <c r="J134" s="471">
        <v>0</v>
      </c>
      <c r="K134" s="471">
        <v>0</v>
      </c>
      <c r="L134" s="471">
        <v>0</v>
      </c>
      <c r="M134" s="471">
        <v>0</v>
      </c>
      <c r="N134" s="471">
        <v>0</v>
      </c>
      <c r="O134" s="471">
        <v>0</v>
      </c>
      <c r="P134" s="471">
        <v>0</v>
      </c>
      <c r="Q134" s="471">
        <v>0</v>
      </c>
      <c r="R134" s="471">
        <v>0</v>
      </c>
      <c r="S134" s="471">
        <v>0</v>
      </c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3"/>
        <v>0</v>
      </c>
      <c r="G135" s="37" t="e">
        <f t="shared" si="24"/>
        <v>#DIV/0!</v>
      </c>
      <c r="H135" s="471">
        <v>0</v>
      </c>
      <c r="I135" s="471">
        <v>0</v>
      </c>
      <c r="J135" s="471">
        <v>0</v>
      </c>
      <c r="K135" s="471">
        <v>0</v>
      </c>
      <c r="L135" s="471">
        <v>0</v>
      </c>
      <c r="M135" s="471">
        <v>0</v>
      </c>
      <c r="N135" s="471">
        <v>0</v>
      </c>
      <c r="O135" s="471">
        <v>0</v>
      </c>
      <c r="P135" s="471">
        <v>0</v>
      </c>
      <c r="Q135" s="471">
        <v>0</v>
      </c>
      <c r="R135" s="471">
        <v>0</v>
      </c>
      <c r="S135" s="471">
        <v>0</v>
      </c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43700</v>
      </c>
      <c r="F136" s="153">
        <f t="shared" si="23"/>
        <v>43700</v>
      </c>
      <c r="G136" s="379">
        <f t="shared" si="24"/>
        <v>100</v>
      </c>
      <c r="H136" s="153">
        <f>SUM(H137:H141)</f>
        <v>0</v>
      </c>
      <c r="I136" s="1226">
        <f t="shared" ref="I136:S136" si="27">SUM(I137:I141)</f>
        <v>0</v>
      </c>
      <c r="J136" s="1226">
        <f t="shared" si="27"/>
        <v>0</v>
      </c>
      <c r="K136" s="1543">
        <f t="shared" si="27"/>
        <v>0</v>
      </c>
      <c r="L136" s="1543">
        <f t="shared" si="27"/>
        <v>450</v>
      </c>
      <c r="M136" s="1543">
        <f t="shared" si="27"/>
        <v>14415</v>
      </c>
      <c r="N136" s="1543">
        <f t="shared" si="27"/>
        <v>0</v>
      </c>
      <c r="O136" s="1543">
        <f t="shared" si="27"/>
        <v>0</v>
      </c>
      <c r="P136" s="1543">
        <f t="shared" si="27"/>
        <v>4606</v>
      </c>
      <c r="Q136" s="1896">
        <f t="shared" si="27"/>
        <v>16278</v>
      </c>
      <c r="R136" s="1896">
        <f t="shared" si="27"/>
        <v>6045</v>
      </c>
      <c r="S136" s="1896">
        <f t="shared" si="27"/>
        <v>1906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3"/>
        <v>0</v>
      </c>
      <c r="G137" s="37" t="e">
        <f t="shared" si="24"/>
        <v>#DIV/0!</v>
      </c>
      <c r="H137" s="471">
        <v>0</v>
      </c>
      <c r="I137" s="471">
        <v>0</v>
      </c>
      <c r="J137" s="471">
        <v>0</v>
      </c>
      <c r="K137" s="471">
        <v>0</v>
      </c>
      <c r="L137" s="471">
        <v>0</v>
      </c>
      <c r="M137" s="471">
        <v>0</v>
      </c>
      <c r="N137" s="471">
        <v>0</v>
      </c>
      <c r="O137" s="471">
        <v>0</v>
      </c>
      <c r="P137" s="471">
        <v>0</v>
      </c>
      <c r="Q137" s="471">
        <v>0</v>
      </c>
      <c r="R137" s="471">
        <v>0</v>
      </c>
      <c r="S137" s="471">
        <v>0</v>
      </c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43700</v>
      </c>
      <c r="F138" s="36">
        <f t="shared" si="23"/>
        <v>43700</v>
      </c>
      <c r="G138" s="37">
        <f t="shared" si="24"/>
        <v>100</v>
      </c>
      <c r="H138" s="471">
        <v>0</v>
      </c>
      <c r="I138" s="471">
        <v>0</v>
      </c>
      <c r="J138" s="471">
        <v>0</v>
      </c>
      <c r="K138" s="471">
        <v>0</v>
      </c>
      <c r="L138" s="471">
        <v>450</v>
      </c>
      <c r="M138" s="471">
        <v>14415</v>
      </c>
      <c r="N138" s="471">
        <v>0</v>
      </c>
      <c r="O138" s="471">
        <v>0</v>
      </c>
      <c r="P138" s="471">
        <v>4606</v>
      </c>
      <c r="Q138" s="471">
        <v>16278</v>
      </c>
      <c r="R138" s="471">
        <v>6045</v>
      </c>
      <c r="S138" s="471">
        <v>1906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3"/>
        <v>0</v>
      </c>
      <c r="G139" s="37" t="e">
        <f t="shared" si="24"/>
        <v>#DIV/0!</v>
      </c>
      <c r="H139" s="471">
        <v>0</v>
      </c>
      <c r="I139" s="471">
        <v>0</v>
      </c>
      <c r="J139" s="471">
        <v>0</v>
      </c>
      <c r="K139" s="471">
        <v>0</v>
      </c>
      <c r="L139" s="471">
        <v>0</v>
      </c>
      <c r="M139" s="471">
        <v>0</v>
      </c>
      <c r="N139" s="471">
        <v>0</v>
      </c>
      <c r="O139" s="471">
        <v>0</v>
      </c>
      <c r="P139" s="471">
        <v>0</v>
      </c>
      <c r="Q139" s="471">
        <v>0</v>
      </c>
      <c r="R139" s="471">
        <v>0</v>
      </c>
      <c r="S139" s="471">
        <v>0</v>
      </c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3"/>
        <v>0</v>
      </c>
      <c r="G140" s="37" t="e">
        <f t="shared" si="24"/>
        <v>#DIV/0!</v>
      </c>
      <c r="H140" s="471">
        <v>0</v>
      </c>
      <c r="I140" s="471">
        <v>0</v>
      </c>
      <c r="J140" s="471">
        <v>0</v>
      </c>
      <c r="K140" s="471">
        <v>0</v>
      </c>
      <c r="L140" s="471">
        <v>0</v>
      </c>
      <c r="M140" s="471">
        <v>0</v>
      </c>
      <c r="N140" s="471">
        <v>0</v>
      </c>
      <c r="O140" s="471">
        <v>0</v>
      </c>
      <c r="P140" s="471">
        <v>0</v>
      </c>
      <c r="Q140" s="471">
        <v>0</v>
      </c>
      <c r="R140" s="471">
        <v>0</v>
      </c>
      <c r="S140" s="471">
        <v>0</v>
      </c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3"/>
        <v>0</v>
      </c>
      <c r="G141" s="37" t="e">
        <f t="shared" si="24"/>
        <v>#DIV/0!</v>
      </c>
      <c r="H141" s="471">
        <v>0</v>
      </c>
      <c r="I141" s="471">
        <v>0</v>
      </c>
      <c r="J141" s="471">
        <v>0</v>
      </c>
      <c r="K141" s="471">
        <v>0</v>
      </c>
      <c r="L141" s="471">
        <v>0</v>
      </c>
      <c r="M141" s="471">
        <v>0</v>
      </c>
      <c r="N141" s="471">
        <v>0</v>
      </c>
      <c r="O141" s="471">
        <v>0</v>
      </c>
      <c r="P141" s="471">
        <v>0</v>
      </c>
      <c r="Q141" s="471">
        <v>0</v>
      </c>
      <c r="R141" s="471">
        <v>0</v>
      </c>
      <c r="S141" s="471">
        <v>0</v>
      </c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3"/>
        <v>0</v>
      </c>
      <c r="G142" s="67" t="e">
        <f t="shared" si="24"/>
        <v>#DIV/0!</v>
      </c>
      <c r="H142" s="139">
        <f t="shared" ref="H142:S142" si="28">H145</f>
        <v>0</v>
      </c>
      <c r="I142" s="139">
        <f t="shared" si="28"/>
        <v>0</v>
      </c>
      <c r="J142" s="1223">
        <f t="shared" si="28"/>
        <v>0</v>
      </c>
      <c r="K142" s="1539">
        <f t="shared" si="28"/>
        <v>0</v>
      </c>
      <c r="L142" s="1539">
        <f t="shared" si="28"/>
        <v>0</v>
      </c>
      <c r="M142" s="1539">
        <f t="shared" si="28"/>
        <v>0</v>
      </c>
      <c r="N142" s="1539">
        <f t="shared" si="28"/>
        <v>0</v>
      </c>
      <c r="O142" s="1539">
        <f t="shared" si="28"/>
        <v>0</v>
      </c>
      <c r="P142" s="1539">
        <f t="shared" si="28"/>
        <v>0</v>
      </c>
      <c r="Q142" s="1892">
        <f t="shared" si="28"/>
        <v>0</v>
      </c>
      <c r="R142" s="1892">
        <f t="shared" si="28"/>
        <v>0</v>
      </c>
      <c r="S142" s="1892">
        <f t="shared" si="28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3"/>
        <v>0</v>
      </c>
      <c r="G143" s="67" t="e">
        <f t="shared" si="24"/>
        <v>#DIV/0!</v>
      </c>
      <c r="H143" s="139"/>
      <c r="I143" s="139"/>
      <c r="J143" s="1223"/>
      <c r="K143" s="1539"/>
      <c r="L143" s="1539"/>
      <c r="M143" s="1539"/>
      <c r="N143" s="1539"/>
      <c r="O143" s="1539"/>
      <c r="P143" s="1539"/>
      <c r="Q143" s="1892"/>
      <c r="R143" s="1892"/>
      <c r="S143" s="189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3"/>
        <v>0</v>
      </c>
      <c r="G144" s="37" t="e">
        <f t="shared" si="24"/>
        <v>#DIV/0!</v>
      </c>
      <c r="H144" s="471">
        <v>0</v>
      </c>
      <c r="I144" s="471">
        <v>0</v>
      </c>
      <c r="J144" s="471">
        <v>0</v>
      </c>
      <c r="K144" s="471">
        <v>0</v>
      </c>
      <c r="L144" s="471">
        <v>0</v>
      </c>
      <c r="M144" s="471">
        <v>0</v>
      </c>
      <c r="N144" s="471">
        <v>0</v>
      </c>
      <c r="O144" s="471">
        <v>0</v>
      </c>
      <c r="P144" s="471">
        <v>0</v>
      </c>
      <c r="Q144" s="471">
        <v>0</v>
      </c>
      <c r="R144" s="471">
        <v>0</v>
      </c>
      <c r="S144" s="471">
        <v>0</v>
      </c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3"/>
        <v>0</v>
      </c>
      <c r="G145" s="37" t="e">
        <f t="shared" si="24"/>
        <v>#DIV/0!</v>
      </c>
      <c r="H145" s="471">
        <v>0</v>
      </c>
      <c r="I145" s="471">
        <v>0</v>
      </c>
      <c r="J145" s="471">
        <v>0</v>
      </c>
      <c r="K145" s="471">
        <v>0</v>
      </c>
      <c r="L145" s="471">
        <v>0</v>
      </c>
      <c r="M145" s="471">
        <v>0</v>
      </c>
      <c r="N145" s="471">
        <v>0</v>
      </c>
      <c r="O145" s="471">
        <v>0</v>
      </c>
      <c r="P145" s="471">
        <v>0</v>
      </c>
      <c r="Q145" s="471">
        <v>0</v>
      </c>
      <c r="R145" s="471">
        <v>0</v>
      </c>
      <c r="S145" s="471">
        <v>0</v>
      </c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3"/>
        <v>0</v>
      </c>
      <c r="G146" s="37" t="e">
        <f t="shared" si="24"/>
        <v>#DIV/0!</v>
      </c>
      <c r="H146" s="471">
        <v>0</v>
      </c>
      <c r="I146" s="471">
        <v>0</v>
      </c>
      <c r="J146" s="471">
        <v>0</v>
      </c>
      <c r="K146" s="471">
        <v>0</v>
      </c>
      <c r="L146" s="471">
        <v>0</v>
      </c>
      <c r="M146" s="471">
        <v>0</v>
      </c>
      <c r="N146" s="471">
        <v>0</v>
      </c>
      <c r="O146" s="471">
        <v>0</v>
      </c>
      <c r="P146" s="471">
        <v>0</v>
      </c>
      <c r="Q146" s="471">
        <v>0</v>
      </c>
      <c r="R146" s="471">
        <v>0</v>
      </c>
      <c r="S146" s="471">
        <v>0</v>
      </c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3"/>
        <v>0</v>
      </c>
      <c r="G147" s="379" t="e">
        <f t="shared" si="24"/>
        <v>#DIV/0!</v>
      </c>
      <c r="H147" s="153">
        <f>SUM(H148:H152)</f>
        <v>0</v>
      </c>
      <c r="I147" s="1226">
        <f t="shared" ref="I147:S147" si="29">SUM(I148:I152)</f>
        <v>0</v>
      </c>
      <c r="J147" s="1226">
        <f t="shared" si="29"/>
        <v>0</v>
      </c>
      <c r="K147" s="1543">
        <f t="shared" si="29"/>
        <v>0</v>
      </c>
      <c r="L147" s="1543">
        <f t="shared" si="29"/>
        <v>0</v>
      </c>
      <c r="M147" s="1543">
        <f t="shared" si="29"/>
        <v>0</v>
      </c>
      <c r="N147" s="1543">
        <f t="shared" si="29"/>
        <v>0</v>
      </c>
      <c r="O147" s="1543">
        <f t="shared" si="29"/>
        <v>0</v>
      </c>
      <c r="P147" s="1543">
        <f t="shared" si="29"/>
        <v>0</v>
      </c>
      <c r="Q147" s="1896">
        <f t="shared" si="29"/>
        <v>0</v>
      </c>
      <c r="R147" s="1896">
        <f t="shared" si="29"/>
        <v>0</v>
      </c>
      <c r="S147" s="1896">
        <f t="shared" si="29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3"/>
        <v>0</v>
      </c>
      <c r="G148" s="37" t="e">
        <f t="shared" si="24"/>
        <v>#DIV/0!</v>
      </c>
      <c r="H148" s="471">
        <v>0</v>
      </c>
      <c r="I148" s="471">
        <v>0</v>
      </c>
      <c r="J148" s="471">
        <v>0</v>
      </c>
      <c r="K148" s="471">
        <v>0</v>
      </c>
      <c r="L148" s="471">
        <v>0</v>
      </c>
      <c r="M148" s="471">
        <v>0</v>
      </c>
      <c r="N148" s="471">
        <v>0</v>
      </c>
      <c r="O148" s="471">
        <v>0</v>
      </c>
      <c r="P148" s="471">
        <v>0</v>
      </c>
      <c r="Q148" s="471">
        <v>0</v>
      </c>
      <c r="R148" s="471">
        <v>0</v>
      </c>
      <c r="S148" s="471">
        <v>0</v>
      </c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3"/>
        <v>0</v>
      </c>
      <c r="G149" s="37" t="e">
        <f t="shared" si="24"/>
        <v>#DIV/0!</v>
      </c>
      <c r="H149" s="471">
        <v>0</v>
      </c>
      <c r="I149" s="471">
        <v>0</v>
      </c>
      <c r="J149" s="471">
        <v>0</v>
      </c>
      <c r="K149" s="471">
        <v>0</v>
      </c>
      <c r="L149" s="471">
        <v>0</v>
      </c>
      <c r="M149" s="471">
        <v>0</v>
      </c>
      <c r="N149" s="471">
        <v>0</v>
      </c>
      <c r="O149" s="471">
        <v>0</v>
      </c>
      <c r="P149" s="471">
        <v>0</v>
      </c>
      <c r="Q149" s="471">
        <v>0</v>
      </c>
      <c r="R149" s="471">
        <v>0</v>
      </c>
      <c r="S149" s="471">
        <v>0</v>
      </c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3"/>
        <v>0</v>
      </c>
      <c r="G150" s="37" t="e">
        <f t="shared" si="24"/>
        <v>#DIV/0!</v>
      </c>
      <c r="H150" s="471">
        <v>0</v>
      </c>
      <c r="I150" s="471">
        <v>0</v>
      </c>
      <c r="J150" s="471">
        <v>0</v>
      </c>
      <c r="K150" s="471">
        <v>0</v>
      </c>
      <c r="L150" s="471">
        <v>0</v>
      </c>
      <c r="M150" s="471">
        <v>0</v>
      </c>
      <c r="N150" s="471">
        <v>0</v>
      </c>
      <c r="O150" s="471">
        <v>0</v>
      </c>
      <c r="P150" s="471">
        <v>0</v>
      </c>
      <c r="Q150" s="471">
        <v>0</v>
      </c>
      <c r="R150" s="471">
        <v>0</v>
      </c>
      <c r="S150" s="471">
        <v>0</v>
      </c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3"/>
        <v>0</v>
      </c>
      <c r="G151" s="37" t="e">
        <f t="shared" si="24"/>
        <v>#DIV/0!</v>
      </c>
      <c r="H151" s="471">
        <v>0</v>
      </c>
      <c r="I151" s="471">
        <v>0</v>
      </c>
      <c r="J151" s="471">
        <v>0</v>
      </c>
      <c r="K151" s="471">
        <v>0</v>
      </c>
      <c r="L151" s="471">
        <v>0</v>
      </c>
      <c r="M151" s="471">
        <v>0</v>
      </c>
      <c r="N151" s="471">
        <v>0</v>
      </c>
      <c r="O151" s="471">
        <v>0</v>
      </c>
      <c r="P151" s="471">
        <v>0</v>
      </c>
      <c r="Q151" s="471">
        <v>0</v>
      </c>
      <c r="R151" s="471">
        <v>0</v>
      </c>
      <c r="S151" s="471">
        <v>0</v>
      </c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3"/>
        <v>0</v>
      </c>
      <c r="G152" s="37" t="e">
        <f t="shared" si="24"/>
        <v>#DIV/0!</v>
      </c>
      <c r="H152" s="471">
        <v>0</v>
      </c>
      <c r="I152" s="471">
        <v>0</v>
      </c>
      <c r="J152" s="471">
        <v>0</v>
      </c>
      <c r="K152" s="471">
        <v>0</v>
      </c>
      <c r="L152" s="471">
        <v>0</v>
      </c>
      <c r="M152" s="471">
        <v>0</v>
      </c>
      <c r="N152" s="471">
        <v>0</v>
      </c>
      <c r="O152" s="471">
        <v>0</v>
      </c>
      <c r="P152" s="471">
        <v>0</v>
      </c>
      <c r="Q152" s="471">
        <v>0</v>
      </c>
      <c r="R152" s="471">
        <v>0</v>
      </c>
      <c r="S152" s="471">
        <v>0</v>
      </c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3"/>
        <v>0</v>
      </c>
      <c r="G153" s="67" t="e">
        <f t="shared" si="24"/>
        <v>#DIV/0!</v>
      </c>
      <c r="H153" s="139">
        <f>H154</f>
        <v>0</v>
      </c>
      <c r="I153" s="139">
        <f t="shared" ref="I153:S153" si="30">I154</f>
        <v>0</v>
      </c>
      <c r="J153" s="1223">
        <f t="shared" si="30"/>
        <v>0</v>
      </c>
      <c r="K153" s="1539">
        <f t="shared" si="30"/>
        <v>0</v>
      </c>
      <c r="L153" s="1539">
        <f t="shared" si="30"/>
        <v>0</v>
      </c>
      <c r="M153" s="1539">
        <f t="shared" si="30"/>
        <v>0</v>
      </c>
      <c r="N153" s="1539">
        <f t="shared" si="30"/>
        <v>0</v>
      </c>
      <c r="O153" s="1539">
        <f t="shared" si="30"/>
        <v>0</v>
      </c>
      <c r="P153" s="1539">
        <f t="shared" si="30"/>
        <v>0</v>
      </c>
      <c r="Q153" s="1892">
        <f t="shared" si="30"/>
        <v>0</v>
      </c>
      <c r="R153" s="1892">
        <f t="shared" si="30"/>
        <v>0</v>
      </c>
      <c r="S153" s="1892">
        <f t="shared" si="30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3"/>
        <v>0</v>
      </c>
      <c r="G154" s="37" t="e">
        <f t="shared" si="24"/>
        <v>#DIV/0!</v>
      </c>
      <c r="H154" s="476">
        <v>0</v>
      </c>
      <c r="I154" s="476">
        <v>0</v>
      </c>
      <c r="J154" s="476">
        <v>0</v>
      </c>
      <c r="K154" s="476">
        <v>0</v>
      </c>
      <c r="L154" s="476">
        <v>0</v>
      </c>
      <c r="M154" s="476">
        <v>0</v>
      </c>
      <c r="N154" s="476">
        <v>0</v>
      </c>
      <c r="O154" s="476">
        <v>0</v>
      </c>
      <c r="P154" s="476">
        <v>0</v>
      </c>
      <c r="Q154" s="476">
        <v>0</v>
      </c>
      <c r="R154" s="476">
        <v>0</v>
      </c>
      <c r="S154" s="476">
        <v>0</v>
      </c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3"/>
        <v>0</v>
      </c>
      <c r="G155" s="37" t="e">
        <f t="shared" si="24"/>
        <v>#DIV/0!</v>
      </c>
      <c r="H155" s="476">
        <v>0</v>
      </c>
      <c r="I155" s="476">
        <v>0</v>
      </c>
      <c r="J155" s="476">
        <v>0</v>
      </c>
      <c r="K155" s="476">
        <v>0</v>
      </c>
      <c r="L155" s="476">
        <v>0</v>
      </c>
      <c r="M155" s="476">
        <v>0</v>
      </c>
      <c r="N155" s="476">
        <v>0</v>
      </c>
      <c r="O155" s="476">
        <v>0</v>
      </c>
      <c r="P155" s="476">
        <v>0</v>
      </c>
      <c r="Q155" s="476">
        <v>0</v>
      </c>
      <c r="R155" s="476">
        <v>0</v>
      </c>
      <c r="S155" s="476">
        <v>0</v>
      </c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3"/>
        <v>0</v>
      </c>
      <c r="G156" s="37" t="e">
        <f t="shared" si="24"/>
        <v>#DIV/0!</v>
      </c>
      <c r="H156" s="476">
        <v>0</v>
      </c>
      <c r="I156" s="476">
        <v>0</v>
      </c>
      <c r="J156" s="476">
        <v>0</v>
      </c>
      <c r="K156" s="476">
        <v>0</v>
      </c>
      <c r="L156" s="476">
        <v>0</v>
      </c>
      <c r="M156" s="476">
        <v>0</v>
      </c>
      <c r="N156" s="476">
        <v>0</v>
      </c>
      <c r="O156" s="476">
        <v>0</v>
      </c>
      <c r="P156" s="476">
        <v>0</v>
      </c>
      <c r="Q156" s="476">
        <v>0</v>
      </c>
      <c r="R156" s="476">
        <v>0</v>
      </c>
      <c r="S156" s="476">
        <v>0</v>
      </c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3"/>
        <v>0</v>
      </c>
      <c r="G157" s="37" t="e">
        <f t="shared" si="24"/>
        <v>#DIV/0!</v>
      </c>
      <c r="H157" s="476">
        <v>0</v>
      </c>
      <c r="I157" s="476">
        <v>0</v>
      </c>
      <c r="J157" s="476">
        <v>0</v>
      </c>
      <c r="K157" s="476">
        <v>0</v>
      </c>
      <c r="L157" s="476">
        <v>0</v>
      </c>
      <c r="M157" s="476">
        <v>0</v>
      </c>
      <c r="N157" s="476">
        <v>0</v>
      </c>
      <c r="O157" s="476">
        <v>0</v>
      </c>
      <c r="P157" s="476">
        <v>0</v>
      </c>
      <c r="Q157" s="476">
        <v>0</v>
      </c>
      <c r="R157" s="476">
        <v>0</v>
      </c>
      <c r="S157" s="476">
        <v>0</v>
      </c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3"/>
        <v>0</v>
      </c>
      <c r="G158" s="37" t="e">
        <f t="shared" si="24"/>
        <v>#DIV/0!</v>
      </c>
      <c r="H158" s="471">
        <v>0</v>
      </c>
      <c r="I158" s="471">
        <v>0</v>
      </c>
      <c r="J158" s="471">
        <v>0</v>
      </c>
      <c r="K158" s="471">
        <v>0</v>
      </c>
      <c r="L158" s="471">
        <v>0</v>
      </c>
      <c r="M158" s="471">
        <v>0</v>
      </c>
      <c r="N158" s="471">
        <v>0</v>
      </c>
      <c r="O158" s="471">
        <v>0</v>
      </c>
      <c r="P158" s="471">
        <v>0</v>
      </c>
      <c r="Q158" s="471">
        <v>0</v>
      </c>
      <c r="R158" s="471">
        <v>0</v>
      </c>
      <c r="S158" s="471">
        <v>0</v>
      </c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3"/>
        <v>0</v>
      </c>
      <c r="G159" s="379" t="e">
        <f t="shared" si="24"/>
        <v>#DIV/0!</v>
      </c>
      <c r="H159" s="153">
        <f>SUM(H160:H164)</f>
        <v>0</v>
      </c>
      <c r="I159" s="153">
        <f t="shared" ref="I159:S159" si="31">SUM(I160:I164)</f>
        <v>0</v>
      </c>
      <c r="J159" s="1226">
        <f t="shared" si="31"/>
        <v>0</v>
      </c>
      <c r="K159" s="1543">
        <f t="shared" si="31"/>
        <v>0</v>
      </c>
      <c r="L159" s="1543">
        <f t="shared" si="31"/>
        <v>0</v>
      </c>
      <c r="M159" s="1543">
        <f t="shared" si="31"/>
        <v>0</v>
      </c>
      <c r="N159" s="1543">
        <f t="shared" si="31"/>
        <v>0</v>
      </c>
      <c r="O159" s="1543">
        <f t="shared" si="31"/>
        <v>0</v>
      </c>
      <c r="P159" s="1543">
        <f t="shared" si="31"/>
        <v>0</v>
      </c>
      <c r="Q159" s="1896">
        <f t="shared" si="31"/>
        <v>0</v>
      </c>
      <c r="R159" s="1896">
        <f t="shared" si="31"/>
        <v>0</v>
      </c>
      <c r="S159" s="1896">
        <f t="shared" si="31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3"/>
        <v>0</v>
      </c>
      <c r="G160" s="37" t="e">
        <f t="shared" si="24"/>
        <v>#DIV/0!</v>
      </c>
      <c r="H160" s="471">
        <v>0</v>
      </c>
      <c r="I160" s="471">
        <v>0</v>
      </c>
      <c r="J160" s="471">
        <v>0</v>
      </c>
      <c r="K160" s="471">
        <v>0</v>
      </c>
      <c r="L160" s="471">
        <v>0</v>
      </c>
      <c r="M160" s="471">
        <v>0</v>
      </c>
      <c r="N160" s="471">
        <v>0</v>
      </c>
      <c r="O160" s="471">
        <v>0</v>
      </c>
      <c r="P160" s="471">
        <v>0</v>
      </c>
      <c r="Q160" s="471">
        <v>0</v>
      </c>
      <c r="R160" s="471">
        <v>0</v>
      </c>
      <c r="S160" s="471">
        <v>0</v>
      </c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3"/>
        <v>0</v>
      </c>
      <c r="G161" s="37" t="e">
        <f t="shared" si="24"/>
        <v>#DIV/0!</v>
      </c>
      <c r="H161" s="471">
        <v>0</v>
      </c>
      <c r="I161" s="471">
        <v>0</v>
      </c>
      <c r="J161" s="471">
        <v>0</v>
      </c>
      <c r="K161" s="471">
        <v>0</v>
      </c>
      <c r="L161" s="471">
        <v>0</v>
      </c>
      <c r="M161" s="471">
        <v>0</v>
      </c>
      <c r="N161" s="471">
        <v>0</v>
      </c>
      <c r="O161" s="471">
        <v>0</v>
      </c>
      <c r="P161" s="471">
        <v>0</v>
      </c>
      <c r="Q161" s="471">
        <v>0</v>
      </c>
      <c r="R161" s="471">
        <v>0</v>
      </c>
      <c r="S161" s="471">
        <v>0</v>
      </c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3"/>
        <v>0</v>
      </c>
      <c r="G162" s="37" t="e">
        <f t="shared" si="24"/>
        <v>#DIV/0!</v>
      </c>
      <c r="H162" s="471">
        <v>0</v>
      </c>
      <c r="I162" s="471">
        <v>0</v>
      </c>
      <c r="J162" s="471">
        <v>0</v>
      </c>
      <c r="K162" s="471">
        <v>0</v>
      </c>
      <c r="L162" s="471">
        <v>0</v>
      </c>
      <c r="M162" s="471">
        <v>0</v>
      </c>
      <c r="N162" s="471">
        <v>0</v>
      </c>
      <c r="O162" s="471">
        <v>0</v>
      </c>
      <c r="P162" s="471">
        <v>0</v>
      </c>
      <c r="Q162" s="471">
        <v>0</v>
      </c>
      <c r="R162" s="471">
        <v>0</v>
      </c>
      <c r="S162" s="471">
        <v>0</v>
      </c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3"/>
        <v>0</v>
      </c>
      <c r="G163" s="37" t="e">
        <f t="shared" si="24"/>
        <v>#DIV/0!</v>
      </c>
      <c r="H163" s="471">
        <v>0</v>
      </c>
      <c r="I163" s="471">
        <v>0</v>
      </c>
      <c r="J163" s="471">
        <v>0</v>
      </c>
      <c r="K163" s="471">
        <v>0</v>
      </c>
      <c r="L163" s="471">
        <v>0</v>
      </c>
      <c r="M163" s="471">
        <v>0</v>
      </c>
      <c r="N163" s="471">
        <v>0</v>
      </c>
      <c r="O163" s="471">
        <v>0</v>
      </c>
      <c r="P163" s="471">
        <v>0</v>
      </c>
      <c r="Q163" s="471">
        <v>0</v>
      </c>
      <c r="R163" s="471">
        <v>0</v>
      </c>
      <c r="S163" s="471">
        <v>0</v>
      </c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3"/>
        <v>0</v>
      </c>
      <c r="G164" s="37" t="e">
        <f t="shared" si="24"/>
        <v>#DIV/0!</v>
      </c>
      <c r="H164" s="471">
        <v>0</v>
      </c>
      <c r="I164" s="471">
        <v>0</v>
      </c>
      <c r="J164" s="471">
        <v>0</v>
      </c>
      <c r="K164" s="471">
        <v>0</v>
      </c>
      <c r="L164" s="471">
        <v>0</v>
      </c>
      <c r="M164" s="471">
        <v>0</v>
      </c>
      <c r="N164" s="471">
        <v>0</v>
      </c>
      <c r="O164" s="471">
        <v>0</v>
      </c>
      <c r="P164" s="471">
        <v>0</v>
      </c>
      <c r="Q164" s="471">
        <v>0</v>
      </c>
      <c r="R164" s="471">
        <v>0</v>
      </c>
      <c r="S164" s="471">
        <v>0</v>
      </c>
    </row>
    <row r="165" spans="1:19" ht="24.6" customHeight="1">
      <c r="A165" s="2152" t="s">
        <v>222</v>
      </c>
      <c r="B165" s="2113"/>
      <c r="C165" s="2114"/>
      <c r="D165" s="693"/>
      <c r="E165" s="705"/>
      <c r="F165" s="55">
        <f t="shared" si="23"/>
        <v>0</v>
      </c>
      <c r="G165" s="67" t="e">
        <f t="shared" si="24"/>
        <v>#DIV/0!</v>
      </c>
      <c r="H165" s="473"/>
      <c r="I165" s="473"/>
      <c r="J165" s="1239"/>
      <c r="K165" s="1553"/>
      <c r="L165" s="1553"/>
      <c r="M165" s="1553"/>
      <c r="N165" s="1553"/>
      <c r="O165" s="1553"/>
      <c r="P165" s="1553"/>
      <c r="Q165" s="1907"/>
      <c r="R165" s="1907"/>
      <c r="S165" s="190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3"/>
        <v>0</v>
      </c>
      <c r="G166" s="37" t="e">
        <f t="shared" si="24"/>
        <v>#DIV/0!</v>
      </c>
      <c r="H166" s="474">
        <v>0</v>
      </c>
      <c r="I166" s="474">
        <v>0</v>
      </c>
      <c r="J166" s="1240">
        <v>0</v>
      </c>
      <c r="K166" s="1554">
        <v>0</v>
      </c>
      <c r="L166" s="1554">
        <v>0</v>
      </c>
      <c r="M166" s="1554">
        <v>0</v>
      </c>
      <c r="N166" s="1554">
        <v>0</v>
      </c>
      <c r="O166" s="1554">
        <v>0</v>
      </c>
      <c r="P166" s="1554">
        <v>0</v>
      </c>
      <c r="Q166" s="1908">
        <v>0</v>
      </c>
      <c r="R166" s="1908">
        <v>0</v>
      </c>
      <c r="S166" s="1908">
        <v>0</v>
      </c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3"/>
        <v>0</v>
      </c>
      <c r="G167" s="37" t="e">
        <f t="shared" si="24"/>
        <v>#DIV/0!</v>
      </c>
      <c r="H167" s="474">
        <v>0</v>
      </c>
      <c r="I167" s="474">
        <v>0</v>
      </c>
      <c r="J167" s="1240">
        <v>0</v>
      </c>
      <c r="K167" s="1554">
        <v>0</v>
      </c>
      <c r="L167" s="1554">
        <v>0</v>
      </c>
      <c r="M167" s="1554">
        <v>0</v>
      </c>
      <c r="N167" s="1554">
        <v>0</v>
      </c>
      <c r="O167" s="1554">
        <v>0</v>
      </c>
      <c r="P167" s="1554">
        <v>0</v>
      </c>
      <c r="Q167" s="1908">
        <v>0</v>
      </c>
      <c r="R167" s="1908">
        <v>0</v>
      </c>
      <c r="S167" s="1908">
        <v>0</v>
      </c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3"/>
        <v>0</v>
      </c>
      <c r="G168" s="37" t="e">
        <f t="shared" si="24"/>
        <v>#DIV/0!</v>
      </c>
      <c r="H168" s="471">
        <v>0</v>
      </c>
      <c r="I168" s="471">
        <v>0</v>
      </c>
      <c r="J168" s="471">
        <v>0</v>
      </c>
      <c r="K168" s="471">
        <v>0</v>
      </c>
      <c r="L168" s="471">
        <v>0</v>
      </c>
      <c r="M168" s="471">
        <v>0</v>
      </c>
      <c r="N168" s="471">
        <v>0</v>
      </c>
      <c r="O168" s="471">
        <v>0</v>
      </c>
      <c r="P168" s="471">
        <v>0</v>
      </c>
      <c r="Q168" s="471">
        <v>0</v>
      </c>
      <c r="R168" s="471">
        <v>0</v>
      </c>
      <c r="S168" s="471">
        <v>0</v>
      </c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153">
        <f t="shared" si="23"/>
        <v>0</v>
      </c>
      <c r="G169" s="379" t="e">
        <f t="shared" si="24"/>
        <v>#DIV/0!</v>
      </c>
      <c r="H169" s="477">
        <f>SUM(H170:H174)</f>
        <v>0</v>
      </c>
      <c r="I169" s="477">
        <f t="shared" ref="I169:S169" si="32">SUM(I170:I174)</f>
        <v>0</v>
      </c>
      <c r="J169" s="1242">
        <f t="shared" si="32"/>
        <v>0</v>
      </c>
      <c r="K169" s="1556">
        <f t="shared" si="32"/>
        <v>0</v>
      </c>
      <c r="L169" s="1556">
        <f t="shared" si="32"/>
        <v>0</v>
      </c>
      <c r="M169" s="1556">
        <f t="shared" si="32"/>
        <v>0</v>
      </c>
      <c r="N169" s="1556">
        <f t="shared" si="32"/>
        <v>0</v>
      </c>
      <c r="O169" s="1556">
        <f t="shared" si="32"/>
        <v>0</v>
      </c>
      <c r="P169" s="1556">
        <f t="shared" si="32"/>
        <v>0</v>
      </c>
      <c r="Q169" s="1909">
        <f t="shared" si="32"/>
        <v>0</v>
      </c>
      <c r="R169" s="1909">
        <f t="shared" si="32"/>
        <v>0</v>
      </c>
      <c r="S169" s="1911">
        <f t="shared" si="32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3"/>
        <v>0</v>
      </c>
      <c r="G170" s="37" t="e">
        <f t="shared" si="24"/>
        <v>#DIV/0!</v>
      </c>
      <c r="H170" s="471">
        <v>0</v>
      </c>
      <c r="I170" s="471">
        <v>0</v>
      </c>
      <c r="J170" s="471">
        <v>0</v>
      </c>
      <c r="K170" s="471">
        <v>0</v>
      </c>
      <c r="L170" s="471">
        <v>0</v>
      </c>
      <c r="M170" s="471">
        <v>0</v>
      </c>
      <c r="N170" s="471">
        <v>0</v>
      </c>
      <c r="O170" s="471">
        <v>0</v>
      </c>
      <c r="P170" s="471">
        <v>0</v>
      </c>
      <c r="Q170" s="471">
        <v>0</v>
      </c>
      <c r="R170" s="471">
        <v>0</v>
      </c>
      <c r="S170" s="471">
        <v>0</v>
      </c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3"/>
        <v>0</v>
      </c>
      <c r="G171" s="37" t="e">
        <f t="shared" si="24"/>
        <v>#DIV/0!</v>
      </c>
      <c r="H171" s="471">
        <v>0</v>
      </c>
      <c r="I171" s="471">
        <v>0</v>
      </c>
      <c r="J171" s="471">
        <v>0</v>
      </c>
      <c r="K171" s="471">
        <v>0</v>
      </c>
      <c r="L171" s="471">
        <v>0</v>
      </c>
      <c r="M171" s="471">
        <v>0</v>
      </c>
      <c r="N171" s="471">
        <v>0</v>
      </c>
      <c r="O171" s="471">
        <v>0</v>
      </c>
      <c r="P171" s="471">
        <v>0</v>
      </c>
      <c r="Q171" s="471">
        <v>0</v>
      </c>
      <c r="R171" s="471">
        <v>0</v>
      </c>
      <c r="S171" s="471">
        <v>0</v>
      </c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3"/>
        <v>0</v>
      </c>
      <c r="G172" s="37" t="e">
        <f t="shared" si="24"/>
        <v>#DIV/0!</v>
      </c>
      <c r="H172" s="471">
        <v>0</v>
      </c>
      <c r="I172" s="471">
        <v>0</v>
      </c>
      <c r="J172" s="471">
        <v>0</v>
      </c>
      <c r="K172" s="471">
        <v>0</v>
      </c>
      <c r="L172" s="471">
        <v>0</v>
      </c>
      <c r="M172" s="471">
        <v>0</v>
      </c>
      <c r="N172" s="471">
        <v>0</v>
      </c>
      <c r="O172" s="471">
        <v>0</v>
      </c>
      <c r="P172" s="471">
        <v>0</v>
      </c>
      <c r="Q172" s="471">
        <v>0</v>
      </c>
      <c r="R172" s="471">
        <v>0</v>
      </c>
      <c r="S172" s="471">
        <v>0</v>
      </c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3"/>
        <v>0</v>
      </c>
      <c r="G173" s="37" t="e">
        <f t="shared" si="24"/>
        <v>#DIV/0!</v>
      </c>
      <c r="H173" s="471">
        <v>0</v>
      </c>
      <c r="I173" s="471">
        <v>0</v>
      </c>
      <c r="J173" s="471">
        <v>0</v>
      </c>
      <c r="K173" s="471">
        <v>0</v>
      </c>
      <c r="L173" s="471">
        <v>0</v>
      </c>
      <c r="M173" s="471">
        <v>0</v>
      </c>
      <c r="N173" s="471">
        <v>0</v>
      </c>
      <c r="O173" s="471">
        <v>0</v>
      </c>
      <c r="P173" s="471">
        <v>0</v>
      </c>
      <c r="Q173" s="471">
        <v>0</v>
      </c>
      <c r="R173" s="471">
        <v>0</v>
      </c>
      <c r="S173" s="471">
        <v>0</v>
      </c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3"/>
        <v>0</v>
      </c>
      <c r="G174" s="120" t="e">
        <f t="shared" si="24"/>
        <v>#DIV/0!</v>
      </c>
      <c r="H174" s="478">
        <v>0</v>
      </c>
      <c r="I174" s="478">
        <v>0</v>
      </c>
      <c r="J174" s="478">
        <v>0</v>
      </c>
      <c r="K174" s="478">
        <v>0</v>
      </c>
      <c r="L174" s="478">
        <v>0</v>
      </c>
      <c r="M174" s="478">
        <v>0</v>
      </c>
      <c r="N174" s="478">
        <v>0</v>
      </c>
      <c r="O174" s="478"/>
      <c r="P174" s="478">
        <v>0</v>
      </c>
      <c r="Q174" s="478">
        <v>0</v>
      </c>
      <c r="R174" s="478">
        <v>0</v>
      </c>
      <c r="S174" s="478">
        <v>0</v>
      </c>
    </row>
    <row r="175" spans="1:19" ht="31.95" customHeight="1">
      <c r="A175" s="2226" t="s">
        <v>225</v>
      </c>
      <c r="B175" s="2227"/>
      <c r="C175" s="2228"/>
      <c r="D175" s="710"/>
      <c r="E175" s="711">
        <f>E176</f>
        <v>10000</v>
      </c>
      <c r="F175" s="92">
        <f t="shared" si="23"/>
        <v>0</v>
      </c>
      <c r="G175" s="631">
        <f t="shared" si="24"/>
        <v>0</v>
      </c>
      <c r="H175" s="479"/>
      <c r="I175" s="479"/>
      <c r="J175" s="1243"/>
      <c r="K175" s="1557"/>
      <c r="L175" s="1557"/>
      <c r="M175" s="1557"/>
      <c r="N175" s="1557"/>
      <c r="O175" s="1557"/>
      <c r="P175" s="1557"/>
      <c r="Q175" s="1910"/>
      <c r="R175" s="1910"/>
      <c r="S175" s="1910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10000</v>
      </c>
      <c r="F176" s="55">
        <f t="shared" si="23"/>
        <v>37879</v>
      </c>
      <c r="G176" s="67">
        <f t="shared" si="24"/>
        <v>378.79</v>
      </c>
      <c r="H176" s="713">
        <f>H177+H179</f>
        <v>0</v>
      </c>
      <c r="I176" s="713">
        <f t="shared" ref="I176:S176" si="33">I177+I179</f>
        <v>0</v>
      </c>
      <c r="J176" s="713">
        <f t="shared" si="33"/>
        <v>0</v>
      </c>
      <c r="K176" s="1567">
        <f t="shared" si="33"/>
        <v>25000</v>
      </c>
      <c r="L176" s="1567">
        <f t="shared" si="33"/>
        <v>0</v>
      </c>
      <c r="M176" s="1567">
        <f t="shared" si="33"/>
        <v>0</v>
      </c>
      <c r="N176" s="1567">
        <f t="shared" si="33"/>
        <v>11000</v>
      </c>
      <c r="O176" s="1567">
        <f t="shared" si="33"/>
        <v>1879</v>
      </c>
      <c r="P176" s="1567">
        <f t="shared" si="33"/>
        <v>0</v>
      </c>
      <c r="Q176" s="1920">
        <f t="shared" si="33"/>
        <v>0</v>
      </c>
      <c r="R176" s="1920">
        <f t="shared" si="33"/>
        <v>0</v>
      </c>
      <c r="S176" s="1920">
        <f t="shared" si="33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5000</v>
      </c>
      <c r="F177" s="36">
        <f t="shared" si="23"/>
        <v>1879</v>
      </c>
      <c r="G177" s="37">
        <f t="shared" si="24"/>
        <v>37.58</v>
      </c>
      <c r="H177" s="471">
        <f>SUM(H178)</f>
        <v>0</v>
      </c>
      <c r="I177" s="471">
        <f t="shared" ref="I177:O177" si="34">SUM(I178)</f>
        <v>0</v>
      </c>
      <c r="J177" s="471">
        <f t="shared" si="34"/>
        <v>0</v>
      </c>
      <c r="K177" s="471">
        <f t="shared" si="34"/>
        <v>0</v>
      </c>
      <c r="L177" s="471">
        <f t="shared" si="34"/>
        <v>0</v>
      </c>
      <c r="M177" s="471">
        <f t="shared" si="34"/>
        <v>0</v>
      </c>
      <c r="N177" s="471">
        <f t="shared" si="34"/>
        <v>0</v>
      </c>
      <c r="O177" s="471">
        <f t="shared" si="34"/>
        <v>1879</v>
      </c>
      <c r="P177" s="471">
        <v>0</v>
      </c>
      <c r="Q177" s="471">
        <v>0</v>
      </c>
      <c r="R177" s="471">
        <v>0</v>
      </c>
      <c r="S177" s="471">
        <v>0</v>
      </c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5000</v>
      </c>
      <c r="F178" s="36">
        <f t="shared" si="23"/>
        <v>1879</v>
      </c>
      <c r="G178" s="37">
        <f t="shared" si="24"/>
        <v>37.58</v>
      </c>
      <c r="H178" s="471">
        <v>0</v>
      </c>
      <c r="I178" s="471">
        <v>0</v>
      </c>
      <c r="J178" s="471">
        <v>0</v>
      </c>
      <c r="K178" s="471">
        <v>0</v>
      </c>
      <c r="L178" s="471">
        <v>0</v>
      </c>
      <c r="M178" s="471">
        <v>0</v>
      </c>
      <c r="N178" s="471">
        <v>0</v>
      </c>
      <c r="O178" s="471">
        <v>1879</v>
      </c>
      <c r="P178" s="471">
        <v>0</v>
      </c>
      <c r="Q178" s="471">
        <v>0</v>
      </c>
      <c r="R178" s="471">
        <v>0</v>
      </c>
      <c r="S178" s="471">
        <v>0</v>
      </c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v>5000</v>
      </c>
      <c r="F179" s="36">
        <f t="shared" si="23"/>
        <v>36000</v>
      </c>
      <c r="G179" s="37">
        <f t="shared" si="24"/>
        <v>720</v>
      </c>
      <c r="H179" s="471">
        <f>SUM(H180:H186)</f>
        <v>0</v>
      </c>
      <c r="I179" s="471">
        <f>SUM(I180:I186)</f>
        <v>0</v>
      </c>
      <c r="J179" s="471">
        <f>SUM(J180:J186)</f>
        <v>0</v>
      </c>
      <c r="K179" s="471">
        <f>SUM(K180:K186)</f>
        <v>25000</v>
      </c>
      <c r="L179" s="471">
        <v>0</v>
      </c>
      <c r="M179" s="471">
        <f>SUM(M180:M186)</f>
        <v>0</v>
      </c>
      <c r="N179" s="471">
        <f>SUM(N180:N186)</f>
        <v>11000</v>
      </c>
      <c r="O179" s="471">
        <f>SUM(O180:O186)</f>
        <v>0</v>
      </c>
      <c r="P179" s="471">
        <f>SUM(P180:P186)</f>
        <v>0</v>
      </c>
      <c r="Q179" s="471">
        <v>0</v>
      </c>
      <c r="R179" s="471">
        <f>SUM(R180:R186)</f>
        <v>0</v>
      </c>
      <c r="S179" s="471"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3"/>
        <v>0</v>
      </c>
      <c r="G180" s="37" t="e">
        <f t="shared" si="24"/>
        <v>#DIV/0!</v>
      </c>
      <c r="H180" s="471">
        <v>0</v>
      </c>
      <c r="I180" s="471">
        <v>0</v>
      </c>
      <c r="J180" s="471">
        <v>0</v>
      </c>
      <c r="K180" s="471">
        <v>0</v>
      </c>
      <c r="L180" s="471">
        <v>0</v>
      </c>
      <c r="M180" s="471">
        <v>0</v>
      </c>
      <c r="N180" s="471">
        <v>0</v>
      </c>
      <c r="O180" s="471">
        <v>0</v>
      </c>
      <c r="P180" s="471">
        <v>0</v>
      </c>
      <c r="Q180" s="471">
        <v>0</v>
      </c>
      <c r="R180" s="471">
        <v>0</v>
      </c>
      <c r="S180" s="471">
        <v>0</v>
      </c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3"/>
        <v>0</v>
      </c>
      <c r="G181" s="37" t="e">
        <f t="shared" si="24"/>
        <v>#DIV/0!</v>
      </c>
      <c r="H181" s="471">
        <v>0</v>
      </c>
      <c r="I181" s="471">
        <v>0</v>
      </c>
      <c r="J181" s="471">
        <v>0</v>
      </c>
      <c r="K181" s="471">
        <v>0</v>
      </c>
      <c r="L181" s="471">
        <v>0</v>
      </c>
      <c r="M181" s="471">
        <v>0</v>
      </c>
      <c r="N181" s="471">
        <v>0</v>
      </c>
      <c r="O181" s="471">
        <v>0</v>
      </c>
      <c r="P181" s="471">
        <v>0</v>
      </c>
      <c r="Q181" s="471">
        <v>0</v>
      </c>
      <c r="R181" s="471">
        <v>0</v>
      </c>
      <c r="S181" s="471">
        <v>0</v>
      </c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3"/>
        <v>0</v>
      </c>
      <c r="G182" s="37" t="e">
        <f t="shared" si="24"/>
        <v>#DIV/0!</v>
      </c>
      <c r="H182" s="471">
        <v>0</v>
      </c>
      <c r="I182" s="471">
        <v>0</v>
      </c>
      <c r="J182" s="471">
        <v>0</v>
      </c>
      <c r="K182" s="471">
        <v>0</v>
      </c>
      <c r="L182" s="471">
        <v>0</v>
      </c>
      <c r="M182" s="471">
        <v>0</v>
      </c>
      <c r="N182" s="471">
        <v>0</v>
      </c>
      <c r="O182" s="471">
        <v>0</v>
      </c>
      <c r="P182" s="471">
        <v>0</v>
      </c>
      <c r="Q182" s="471">
        <v>0</v>
      </c>
      <c r="R182" s="471">
        <v>0</v>
      </c>
      <c r="S182" s="471">
        <v>0</v>
      </c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3"/>
        <v>25000</v>
      </c>
      <c r="G183" s="37" t="e">
        <f t="shared" si="24"/>
        <v>#DIV/0!</v>
      </c>
      <c r="H183" s="471">
        <v>0</v>
      </c>
      <c r="I183" s="471">
        <v>0</v>
      </c>
      <c r="J183" s="471">
        <v>0</v>
      </c>
      <c r="K183" s="471">
        <v>25000</v>
      </c>
      <c r="L183" s="471">
        <v>0</v>
      </c>
      <c r="M183" s="471">
        <v>0</v>
      </c>
      <c r="N183" s="471">
        <v>0</v>
      </c>
      <c r="O183" s="471">
        <v>0</v>
      </c>
      <c r="P183" s="471">
        <v>0</v>
      </c>
      <c r="Q183" s="471">
        <v>0</v>
      </c>
      <c r="R183" s="471">
        <v>0</v>
      </c>
      <c r="S183" s="471">
        <v>0</v>
      </c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3"/>
        <v>0</v>
      </c>
      <c r="G184" s="37" t="e">
        <f t="shared" si="24"/>
        <v>#DIV/0!</v>
      </c>
      <c r="H184" s="471">
        <v>0</v>
      </c>
      <c r="I184" s="471">
        <v>0</v>
      </c>
      <c r="J184" s="471">
        <v>0</v>
      </c>
      <c r="K184" s="471">
        <v>0</v>
      </c>
      <c r="L184" s="471">
        <v>0</v>
      </c>
      <c r="M184" s="471">
        <v>0</v>
      </c>
      <c r="N184" s="471">
        <v>0</v>
      </c>
      <c r="O184" s="471">
        <v>0</v>
      </c>
      <c r="P184" s="471">
        <v>0</v>
      </c>
      <c r="Q184" s="471">
        <v>0</v>
      </c>
      <c r="R184" s="471">
        <v>0</v>
      </c>
      <c r="S184" s="471">
        <v>0</v>
      </c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3"/>
        <v>11000</v>
      </c>
      <c r="G185" s="37" t="e">
        <f t="shared" si="24"/>
        <v>#DIV/0!</v>
      </c>
      <c r="H185" s="471">
        <v>0</v>
      </c>
      <c r="I185" s="471">
        <v>0</v>
      </c>
      <c r="J185" s="471">
        <v>0</v>
      </c>
      <c r="K185" s="471">
        <v>0</v>
      </c>
      <c r="L185" s="471">
        <v>0</v>
      </c>
      <c r="M185" s="471">
        <v>0</v>
      </c>
      <c r="N185" s="471">
        <v>11000</v>
      </c>
      <c r="O185" s="471">
        <v>0</v>
      </c>
      <c r="P185" s="471">
        <v>0</v>
      </c>
      <c r="Q185" s="471">
        <v>0</v>
      </c>
      <c r="R185" s="471">
        <v>0</v>
      </c>
      <c r="S185" s="471">
        <v>0</v>
      </c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3"/>
        <v>0</v>
      </c>
      <c r="G186" s="37" t="e">
        <f t="shared" si="24"/>
        <v>#DIV/0!</v>
      </c>
      <c r="H186" s="478">
        <v>0</v>
      </c>
      <c r="I186" s="478">
        <v>0</v>
      </c>
      <c r="J186" s="478">
        <v>0</v>
      </c>
      <c r="K186" s="478">
        <v>0</v>
      </c>
      <c r="L186" s="478">
        <v>0</v>
      </c>
      <c r="M186" s="478">
        <v>0</v>
      </c>
      <c r="N186" s="478">
        <v>0</v>
      </c>
      <c r="O186" s="478">
        <v>0</v>
      </c>
      <c r="P186" s="478">
        <v>0</v>
      </c>
      <c r="Q186" s="478">
        <v>0</v>
      </c>
      <c r="R186" s="478">
        <v>0</v>
      </c>
      <c r="S186" s="478">
        <v>0</v>
      </c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200</v>
      </c>
      <c r="F187" s="55">
        <f t="shared" ref="F187:F250" si="35">SUM(H187:S187)</f>
        <v>226</v>
      </c>
      <c r="G187" s="67">
        <f t="shared" ref="G187:G250" si="36">+F187*100/E187</f>
        <v>113</v>
      </c>
      <c r="H187" s="473">
        <v>19</v>
      </c>
      <c r="I187" s="473">
        <v>22</v>
      </c>
      <c r="J187" s="1239">
        <v>16</v>
      </c>
      <c r="K187" s="1553">
        <v>20</v>
      </c>
      <c r="L187" s="1553"/>
      <c r="M187" s="1553">
        <v>46</v>
      </c>
      <c r="N187" s="1553">
        <v>17</v>
      </c>
      <c r="O187" s="1553">
        <v>20</v>
      </c>
      <c r="P187" s="1553">
        <v>53</v>
      </c>
      <c r="Q187" s="1907">
        <v>13</v>
      </c>
      <c r="R187" s="1907"/>
      <c r="S187" s="1907">
        <v>0</v>
      </c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35"/>
        <v>0</v>
      </c>
      <c r="G188" s="37" t="e">
        <f t="shared" si="36"/>
        <v>#DIV/0!</v>
      </c>
      <c r="H188" s="471">
        <v>0</v>
      </c>
      <c r="I188" s="471">
        <v>0</v>
      </c>
      <c r="J188" s="471">
        <v>0</v>
      </c>
      <c r="K188" s="471">
        <v>0</v>
      </c>
      <c r="L188" s="471">
        <v>0</v>
      </c>
      <c r="M188" s="471">
        <v>0</v>
      </c>
      <c r="N188" s="471">
        <v>0</v>
      </c>
      <c r="O188" s="471">
        <v>0</v>
      </c>
      <c r="P188" s="471">
        <v>0</v>
      </c>
      <c r="Q188" s="471">
        <v>0</v>
      </c>
      <c r="R188" s="471">
        <v>0</v>
      </c>
      <c r="S188" s="471">
        <v>0</v>
      </c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1724700</v>
      </c>
      <c r="F189" s="153">
        <f t="shared" si="35"/>
        <v>1538700.3</v>
      </c>
      <c r="G189" s="379">
        <f t="shared" si="36"/>
        <v>89.215533136197593</v>
      </c>
      <c r="H189" s="477">
        <f>SUM(H190:H194)</f>
        <v>0</v>
      </c>
      <c r="I189" s="477">
        <f t="shared" ref="I189:R189" si="37">SUM(I190:I194)</f>
        <v>35000</v>
      </c>
      <c r="J189" s="1242">
        <f t="shared" si="37"/>
        <v>52569</v>
      </c>
      <c r="K189" s="1556">
        <f t="shared" si="37"/>
        <v>10580</v>
      </c>
      <c r="L189" s="1556">
        <f t="shared" si="37"/>
        <v>9000</v>
      </c>
      <c r="M189" s="1556">
        <f t="shared" si="37"/>
        <v>51372.3</v>
      </c>
      <c r="N189" s="1556">
        <f t="shared" si="37"/>
        <v>1208898</v>
      </c>
      <c r="O189" s="1556">
        <f t="shared" si="37"/>
        <v>0</v>
      </c>
      <c r="P189" s="1556">
        <f t="shared" si="37"/>
        <v>64814</v>
      </c>
      <c r="Q189" s="1909">
        <f t="shared" si="37"/>
        <v>9000</v>
      </c>
      <c r="R189" s="1909">
        <f t="shared" si="37"/>
        <v>9000</v>
      </c>
      <c r="S189" s="1911">
        <f>SUM(S190:S194)</f>
        <v>88467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35"/>
        <v>0</v>
      </c>
      <c r="G190" s="37" t="e">
        <f t="shared" si="36"/>
        <v>#DIV/0!</v>
      </c>
      <c r="H190" s="471">
        <v>0</v>
      </c>
      <c r="I190" s="471">
        <v>0</v>
      </c>
      <c r="J190" s="471">
        <v>0</v>
      </c>
      <c r="K190" s="471">
        <v>0</v>
      </c>
      <c r="L190" s="471">
        <v>0</v>
      </c>
      <c r="M190" s="471">
        <v>0</v>
      </c>
      <c r="N190" s="471">
        <v>0</v>
      </c>
      <c r="O190" s="471">
        <v>0</v>
      </c>
      <c r="P190" s="471">
        <v>0</v>
      </c>
      <c r="Q190" s="471">
        <v>0</v>
      </c>
      <c r="R190" s="471">
        <v>0</v>
      </c>
      <c r="S190" s="471">
        <v>0</v>
      </c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f>338700+186000</f>
        <v>524700</v>
      </c>
      <c r="F191" s="36">
        <f t="shared" si="35"/>
        <v>338700.3</v>
      </c>
      <c r="G191" s="37">
        <f t="shared" si="36"/>
        <v>64.551229273870788</v>
      </c>
      <c r="H191" s="471">
        <v>0</v>
      </c>
      <c r="I191" s="471">
        <v>35000</v>
      </c>
      <c r="J191" s="471">
        <v>52569</v>
      </c>
      <c r="K191" s="471">
        <v>10580</v>
      </c>
      <c r="L191" s="471">
        <v>9000</v>
      </c>
      <c r="M191" s="471">
        <v>51372.3</v>
      </c>
      <c r="N191" s="471">
        <v>9000</v>
      </c>
      <c r="O191" s="471">
        <v>0</v>
      </c>
      <c r="P191" s="471">
        <v>64814</v>
      </c>
      <c r="Q191" s="471">
        <v>9000</v>
      </c>
      <c r="R191" s="471">
        <v>9000</v>
      </c>
      <c r="S191" s="471">
        <v>88365</v>
      </c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1200000</v>
      </c>
      <c r="F192" s="36">
        <f t="shared" si="35"/>
        <v>1200000</v>
      </c>
      <c r="G192" s="37">
        <f t="shared" si="36"/>
        <v>100</v>
      </c>
      <c r="H192" s="471">
        <v>0</v>
      </c>
      <c r="I192" s="471">
        <v>0</v>
      </c>
      <c r="J192" s="471">
        <v>0</v>
      </c>
      <c r="K192" s="471">
        <v>0</v>
      </c>
      <c r="L192" s="471">
        <v>0</v>
      </c>
      <c r="M192" s="471">
        <v>0</v>
      </c>
      <c r="N192" s="471">
        <v>1199898</v>
      </c>
      <c r="O192" s="471">
        <v>0</v>
      </c>
      <c r="P192" s="471">
        <v>0</v>
      </c>
      <c r="Q192" s="471">
        <v>0</v>
      </c>
      <c r="R192" s="471">
        <v>0</v>
      </c>
      <c r="S192" s="471">
        <v>102</v>
      </c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5"/>
        <v>0</v>
      </c>
      <c r="G193" s="37" t="e">
        <f t="shared" si="36"/>
        <v>#DIV/0!</v>
      </c>
      <c r="H193" s="471">
        <v>0</v>
      </c>
      <c r="I193" s="471">
        <v>0</v>
      </c>
      <c r="J193" s="471">
        <v>0</v>
      </c>
      <c r="K193" s="471">
        <v>0</v>
      </c>
      <c r="L193" s="471">
        <v>0</v>
      </c>
      <c r="M193" s="471">
        <v>0</v>
      </c>
      <c r="N193" s="471">
        <v>0</v>
      </c>
      <c r="O193" s="471">
        <v>0</v>
      </c>
      <c r="P193" s="471">
        <v>0</v>
      </c>
      <c r="Q193" s="471">
        <v>0</v>
      </c>
      <c r="R193" s="471">
        <v>0</v>
      </c>
      <c r="S193" s="471">
        <v>0</v>
      </c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5"/>
        <v>0</v>
      </c>
      <c r="G194" s="120" t="e">
        <f t="shared" si="36"/>
        <v>#DIV/0!</v>
      </c>
      <c r="H194" s="478">
        <v>0</v>
      </c>
      <c r="I194" s="478">
        <v>0</v>
      </c>
      <c r="J194" s="478">
        <v>0</v>
      </c>
      <c r="K194" s="478">
        <v>0</v>
      </c>
      <c r="L194" s="478">
        <v>0</v>
      </c>
      <c r="M194" s="478">
        <v>0</v>
      </c>
      <c r="N194" s="478">
        <v>0</v>
      </c>
      <c r="O194" s="478">
        <v>0</v>
      </c>
      <c r="P194" s="478">
        <v>0</v>
      </c>
      <c r="Q194" s="478">
        <v>0</v>
      </c>
      <c r="R194" s="478">
        <v>0</v>
      </c>
      <c r="S194" s="478">
        <v>0</v>
      </c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5"/>
        <v>0</v>
      </c>
      <c r="G195" s="631" t="e">
        <f t="shared" si="36"/>
        <v>#DIV/0!</v>
      </c>
      <c r="H195" s="479"/>
      <c r="I195" s="479"/>
      <c r="J195" s="1243"/>
      <c r="K195" s="1557"/>
      <c r="L195" s="1557"/>
      <c r="M195" s="1557"/>
      <c r="N195" s="1557"/>
      <c r="O195" s="1557"/>
      <c r="P195" s="1557"/>
      <c r="Q195" s="1910"/>
      <c r="R195" s="1910"/>
      <c r="S195" s="1910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5"/>
        <v>0</v>
      </c>
      <c r="G196" s="67" t="e">
        <f t="shared" si="36"/>
        <v>#DIV/0!</v>
      </c>
      <c r="H196" s="473"/>
      <c r="I196" s="473"/>
      <c r="J196" s="1239"/>
      <c r="K196" s="1553"/>
      <c r="L196" s="1553"/>
      <c r="M196" s="1553"/>
      <c r="N196" s="1553"/>
      <c r="O196" s="1553"/>
      <c r="P196" s="1553"/>
      <c r="Q196" s="1907"/>
      <c r="R196" s="1907"/>
      <c r="S196" s="190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 t="shared" si="35"/>
        <v>0</v>
      </c>
      <c r="G197" s="37" t="e">
        <f t="shared" si="36"/>
        <v>#DIV/0!</v>
      </c>
      <c r="H197" s="471">
        <v>0</v>
      </c>
      <c r="I197" s="471">
        <v>0</v>
      </c>
      <c r="J197" s="471">
        <v>0</v>
      </c>
      <c r="K197" s="471">
        <v>0</v>
      </c>
      <c r="L197" s="471">
        <v>0</v>
      </c>
      <c r="M197" s="471">
        <v>0</v>
      </c>
      <c r="N197" s="471">
        <v>0</v>
      </c>
      <c r="O197" s="471">
        <v>0</v>
      </c>
      <c r="P197" s="471">
        <v>0</v>
      </c>
      <c r="Q197" s="471">
        <v>0</v>
      </c>
      <c r="R197" s="471">
        <v>0</v>
      </c>
      <c r="S197" s="471">
        <v>0</v>
      </c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35"/>
        <v>0</v>
      </c>
      <c r="G198" s="37" t="e">
        <f t="shared" si="36"/>
        <v>#DIV/0!</v>
      </c>
      <c r="H198" s="471">
        <v>0</v>
      </c>
      <c r="I198" s="471">
        <v>0</v>
      </c>
      <c r="J198" s="471">
        <v>0</v>
      </c>
      <c r="K198" s="471">
        <v>0</v>
      </c>
      <c r="L198" s="471">
        <v>0</v>
      </c>
      <c r="M198" s="471">
        <v>0</v>
      </c>
      <c r="N198" s="471">
        <v>0</v>
      </c>
      <c r="O198" s="471">
        <v>0</v>
      </c>
      <c r="P198" s="471">
        <v>0</v>
      </c>
      <c r="Q198" s="471">
        <v>0</v>
      </c>
      <c r="R198" s="471">
        <v>0</v>
      </c>
      <c r="S198" s="471">
        <v>0</v>
      </c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5"/>
        <v>0</v>
      </c>
      <c r="G199" s="37" t="e">
        <f t="shared" si="36"/>
        <v>#DIV/0!</v>
      </c>
      <c r="H199" s="471">
        <v>0</v>
      </c>
      <c r="I199" s="471">
        <v>0</v>
      </c>
      <c r="J199" s="471">
        <v>0</v>
      </c>
      <c r="K199" s="471">
        <v>0</v>
      </c>
      <c r="L199" s="471">
        <v>0</v>
      </c>
      <c r="M199" s="471">
        <v>0</v>
      </c>
      <c r="N199" s="471">
        <v>0</v>
      </c>
      <c r="O199" s="471">
        <v>0</v>
      </c>
      <c r="P199" s="471">
        <v>0</v>
      </c>
      <c r="Q199" s="471">
        <v>0</v>
      </c>
      <c r="R199" s="471">
        <v>0</v>
      </c>
      <c r="S199" s="471">
        <v>0</v>
      </c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5"/>
        <v>0</v>
      </c>
      <c r="G200" s="37" t="e">
        <f t="shared" si="36"/>
        <v>#DIV/0!</v>
      </c>
      <c r="H200" s="471">
        <v>0</v>
      </c>
      <c r="I200" s="471">
        <v>0</v>
      </c>
      <c r="J200" s="471">
        <v>0</v>
      </c>
      <c r="K200" s="471">
        <v>0</v>
      </c>
      <c r="L200" s="471">
        <v>0</v>
      </c>
      <c r="M200" s="471">
        <v>0</v>
      </c>
      <c r="N200" s="471">
        <v>0</v>
      </c>
      <c r="O200" s="471">
        <v>0</v>
      </c>
      <c r="P200" s="471">
        <v>0</v>
      </c>
      <c r="Q200" s="471">
        <v>0</v>
      </c>
      <c r="R200" s="471">
        <v>0</v>
      </c>
      <c r="S200" s="471">
        <v>0</v>
      </c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36">
        <f t="shared" si="35"/>
        <v>0</v>
      </c>
      <c r="G201" s="37" t="e">
        <f t="shared" si="36"/>
        <v>#DIV/0!</v>
      </c>
      <c r="H201" s="471">
        <v>0</v>
      </c>
      <c r="I201" s="471">
        <v>0</v>
      </c>
      <c r="J201" s="471">
        <v>0</v>
      </c>
      <c r="K201" s="471">
        <v>0</v>
      </c>
      <c r="L201" s="471">
        <v>0</v>
      </c>
      <c r="M201" s="471">
        <v>0</v>
      </c>
      <c r="N201" s="471">
        <v>0</v>
      </c>
      <c r="O201" s="471">
        <v>0</v>
      </c>
      <c r="P201" s="471">
        <v>0</v>
      </c>
      <c r="Q201" s="471">
        <v>0</v>
      </c>
      <c r="R201" s="471">
        <v>0</v>
      </c>
      <c r="S201" s="471">
        <v>0</v>
      </c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36">
        <f>SUM(H202:S202)</f>
        <v>0</v>
      </c>
      <c r="G202" s="37" t="e">
        <f t="shared" si="36"/>
        <v>#DIV/0!</v>
      </c>
      <c r="H202" s="471">
        <v>0</v>
      </c>
      <c r="I202" s="471">
        <v>0</v>
      </c>
      <c r="J202" s="471">
        <v>0</v>
      </c>
      <c r="K202" s="471">
        <v>0</v>
      </c>
      <c r="L202" s="471">
        <v>0</v>
      </c>
      <c r="M202" s="471">
        <v>0</v>
      </c>
      <c r="N202" s="471">
        <v>0</v>
      </c>
      <c r="O202" s="471">
        <v>0</v>
      </c>
      <c r="P202" s="471">
        <v>0</v>
      </c>
      <c r="Q202" s="471">
        <v>0</v>
      </c>
      <c r="R202" s="471">
        <v>0</v>
      </c>
      <c r="S202" s="471">
        <v>0</v>
      </c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5"/>
        <v>0</v>
      </c>
      <c r="G203" s="37" t="e">
        <f t="shared" si="36"/>
        <v>#DIV/0!</v>
      </c>
      <c r="H203" s="471">
        <v>0</v>
      </c>
      <c r="I203" s="471">
        <v>0</v>
      </c>
      <c r="J203" s="471">
        <v>0</v>
      </c>
      <c r="K203" s="471">
        <v>0</v>
      </c>
      <c r="L203" s="471">
        <v>0</v>
      </c>
      <c r="M203" s="471">
        <v>0</v>
      </c>
      <c r="N203" s="471">
        <v>0</v>
      </c>
      <c r="O203" s="471">
        <v>0</v>
      </c>
      <c r="P203" s="471">
        <v>0</v>
      </c>
      <c r="Q203" s="471">
        <v>0</v>
      </c>
      <c r="R203" s="471">
        <v>0</v>
      </c>
      <c r="S203" s="471">
        <v>0</v>
      </c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5"/>
        <v>0</v>
      </c>
      <c r="G204" s="37" t="e">
        <f t="shared" si="36"/>
        <v>#DIV/0!</v>
      </c>
      <c r="H204" s="471">
        <v>0</v>
      </c>
      <c r="I204" s="471">
        <v>0</v>
      </c>
      <c r="J204" s="471">
        <v>0</v>
      </c>
      <c r="K204" s="471">
        <v>0</v>
      </c>
      <c r="L204" s="471">
        <v>0</v>
      </c>
      <c r="M204" s="471">
        <v>0</v>
      </c>
      <c r="N204" s="471">
        <v>0</v>
      </c>
      <c r="O204" s="471">
        <v>0</v>
      </c>
      <c r="P204" s="471">
        <v>0</v>
      </c>
      <c r="Q204" s="471">
        <v>0</v>
      </c>
      <c r="R204" s="471">
        <v>0</v>
      </c>
      <c r="S204" s="471">
        <v>0</v>
      </c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5"/>
        <v>0</v>
      </c>
      <c r="G205" s="37" t="e">
        <f t="shared" si="36"/>
        <v>#DIV/0!</v>
      </c>
      <c r="H205" s="471">
        <v>0</v>
      </c>
      <c r="I205" s="471">
        <v>0</v>
      </c>
      <c r="J205" s="471">
        <v>0</v>
      </c>
      <c r="K205" s="471">
        <v>0</v>
      </c>
      <c r="L205" s="471">
        <v>0</v>
      </c>
      <c r="M205" s="471">
        <v>0</v>
      </c>
      <c r="N205" s="471">
        <v>0</v>
      </c>
      <c r="O205" s="471">
        <v>0</v>
      </c>
      <c r="P205" s="471">
        <v>0</v>
      </c>
      <c r="Q205" s="471">
        <v>0</v>
      </c>
      <c r="R205" s="471">
        <v>0</v>
      </c>
      <c r="S205" s="471">
        <v>0</v>
      </c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5"/>
        <v>0</v>
      </c>
      <c r="G206" s="37" t="e">
        <f t="shared" si="36"/>
        <v>#DIV/0!</v>
      </c>
      <c r="H206" s="471">
        <v>0</v>
      </c>
      <c r="I206" s="471">
        <v>0</v>
      </c>
      <c r="J206" s="471">
        <v>0</v>
      </c>
      <c r="K206" s="471">
        <v>0</v>
      </c>
      <c r="L206" s="471">
        <v>0</v>
      </c>
      <c r="M206" s="471">
        <v>0</v>
      </c>
      <c r="N206" s="471">
        <v>0</v>
      </c>
      <c r="O206" s="471">
        <v>0</v>
      </c>
      <c r="P206" s="471">
        <v>0</v>
      </c>
      <c r="Q206" s="471">
        <v>0</v>
      </c>
      <c r="R206" s="471">
        <v>0</v>
      </c>
      <c r="S206" s="471">
        <v>0</v>
      </c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5"/>
        <v>0</v>
      </c>
      <c r="G207" s="37" t="e">
        <f t="shared" si="36"/>
        <v>#DIV/0!</v>
      </c>
      <c r="H207" s="471">
        <v>0</v>
      </c>
      <c r="I207" s="471">
        <v>0</v>
      </c>
      <c r="J207" s="471">
        <v>0</v>
      </c>
      <c r="K207" s="471">
        <v>0</v>
      </c>
      <c r="L207" s="471">
        <v>0</v>
      </c>
      <c r="M207" s="471">
        <v>0</v>
      </c>
      <c r="N207" s="471">
        <v>0</v>
      </c>
      <c r="O207" s="471">
        <v>0</v>
      </c>
      <c r="P207" s="471">
        <v>0</v>
      </c>
      <c r="Q207" s="471">
        <v>0</v>
      </c>
      <c r="R207" s="471">
        <v>0</v>
      </c>
      <c r="S207" s="471">
        <v>0</v>
      </c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5"/>
        <v>0</v>
      </c>
      <c r="G208" s="37" t="e">
        <f t="shared" si="36"/>
        <v>#DIV/0!</v>
      </c>
      <c r="H208" s="471">
        <v>0</v>
      </c>
      <c r="I208" s="471">
        <v>0</v>
      </c>
      <c r="J208" s="471">
        <v>0</v>
      </c>
      <c r="K208" s="471">
        <v>0</v>
      </c>
      <c r="L208" s="471">
        <v>0</v>
      </c>
      <c r="M208" s="471">
        <v>0</v>
      </c>
      <c r="N208" s="471">
        <v>0</v>
      </c>
      <c r="O208" s="471">
        <v>0</v>
      </c>
      <c r="P208" s="471">
        <v>0</v>
      </c>
      <c r="Q208" s="471">
        <v>0</v>
      </c>
      <c r="R208" s="471">
        <v>0</v>
      </c>
      <c r="S208" s="471">
        <v>0</v>
      </c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5"/>
        <v>0</v>
      </c>
      <c r="G209" s="37" t="e">
        <f t="shared" si="36"/>
        <v>#DIV/0!</v>
      </c>
      <c r="H209" s="471">
        <v>0</v>
      </c>
      <c r="I209" s="471">
        <v>0</v>
      </c>
      <c r="J209" s="471">
        <v>0</v>
      </c>
      <c r="K209" s="471">
        <v>0</v>
      </c>
      <c r="L209" s="471">
        <v>0</v>
      </c>
      <c r="M209" s="471">
        <v>0</v>
      </c>
      <c r="N209" s="471">
        <v>0</v>
      </c>
      <c r="O209" s="471">
        <v>0</v>
      </c>
      <c r="P209" s="471">
        <v>0</v>
      </c>
      <c r="Q209" s="471">
        <v>0</v>
      </c>
      <c r="R209" s="471">
        <v>0</v>
      </c>
      <c r="S209" s="471">
        <v>0</v>
      </c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5"/>
        <v>0</v>
      </c>
      <c r="G210" s="37" t="e">
        <f t="shared" si="36"/>
        <v>#DIV/0!</v>
      </c>
      <c r="H210" s="471">
        <v>0</v>
      </c>
      <c r="I210" s="471">
        <v>0</v>
      </c>
      <c r="J210" s="471">
        <v>0</v>
      </c>
      <c r="K210" s="471">
        <v>0</v>
      </c>
      <c r="L210" s="471">
        <v>0</v>
      </c>
      <c r="M210" s="471">
        <v>0</v>
      </c>
      <c r="N210" s="471">
        <v>0</v>
      </c>
      <c r="O210" s="471">
        <v>0</v>
      </c>
      <c r="P210" s="471">
        <v>0</v>
      </c>
      <c r="Q210" s="471">
        <v>0</v>
      </c>
      <c r="R210" s="471">
        <v>0</v>
      </c>
      <c r="S210" s="471">
        <v>0</v>
      </c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5"/>
        <v>0</v>
      </c>
      <c r="G211" s="37" t="e">
        <f t="shared" si="36"/>
        <v>#DIV/0!</v>
      </c>
      <c r="H211" s="471">
        <v>0</v>
      </c>
      <c r="I211" s="471">
        <v>0</v>
      </c>
      <c r="J211" s="471">
        <v>0</v>
      </c>
      <c r="K211" s="471">
        <v>0</v>
      </c>
      <c r="L211" s="471">
        <v>0</v>
      </c>
      <c r="M211" s="471">
        <v>0</v>
      </c>
      <c r="N211" s="471">
        <v>0</v>
      </c>
      <c r="O211" s="471">
        <v>0</v>
      </c>
      <c r="P211" s="471">
        <v>0</v>
      </c>
      <c r="Q211" s="471">
        <v>0</v>
      </c>
      <c r="R211" s="471">
        <v>0</v>
      </c>
      <c r="S211" s="471">
        <v>0</v>
      </c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5"/>
        <v>0</v>
      </c>
      <c r="G212" s="37" t="e">
        <f t="shared" si="36"/>
        <v>#DIV/0!</v>
      </c>
      <c r="H212" s="471">
        <v>0</v>
      </c>
      <c r="I212" s="471">
        <v>0</v>
      </c>
      <c r="J212" s="471">
        <v>0</v>
      </c>
      <c r="K212" s="471">
        <v>0</v>
      </c>
      <c r="L212" s="471">
        <v>0</v>
      </c>
      <c r="M212" s="471">
        <v>0</v>
      </c>
      <c r="N212" s="471">
        <v>0</v>
      </c>
      <c r="O212" s="471">
        <v>0</v>
      </c>
      <c r="P212" s="471">
        <v>0</v>
      </c>
      <c r="Q212" s="471">
        <v>0</v>
      </c>
      <c r="R212" s="471">
        <v>0</v>
      </c>
      <c r="S212" s="471">
        <v>0</v>
      </c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5"/>
        <v>0</v>
      </c>
      <c r="G213" s="37" t="e">
        <f t="shared" si="36"/>
        <v>#DIV/0!</v>
      </c>
      <c r="H213" s="471">
        <v>0</v>
      </c>
      <c r="I213" s="471">
        <v>0</v>
      </c>
      <c r="J213" s="471">
        <v>0</v>
      </c>
      <c r="K213" s="471">
        <v>0</v>
      </c>
      <c r="L213" s="471">
        <v>0</v>
      </c>
      <c r="M213" s="471">
        <v>0</v>
      </c>
      <c r="N213" s="471">
        <v>0</v>
      </c>
      <c r="O213" s="471">
        <v>0</v>
      </c>
      <c r="P213" s="471">
        <v>0</v>
      </c>
      <c r="Q213" s="471">
        <v>0</v>
      </c>
      <c r="R213" s="471">
        <v>0</v>
      </c>
      <c r="S213" s="471">
        <v>0</v>
      </c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5"/>
        <v>0</v>
      </c>
      <c r="G214" s="37" t="e">
        <f t="shared" si="36"/>
        <v>#DIV/0!</v>
      </c>
      <c r="H214" s="471">
        <v>0</v>
      </c>
      <c r="I214" s="471">
        <v>0</v>
      </c>
      <c r="J214" s="471">
        <v>0</v>
      </c>
      <c r="K214" s="471">
        <v>0</v>
      </c>
      <c r="L214" s="471">
        <v>0</v>
      </c>
      <c r="M214" s="471">
        <v>0</v>
      </c>
      <c r="N214" s="471">
        <v>0</v>
      </c>
      <c r="O214" s="471">
        <v>0</v>
      </c>
      <c r="P214" s="471">
        <v>0</v>
      </c>
      <c r="Q214" s="471">
        <v>0</v>
      </c>
      <c r="R214" s="471">
        <v>0</v>
      </c>
      <c r="S214" s="471">
        <v>0</v>
      </c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5"/>
        <v>0</v>
      </c>
      <c r="G215" s="37" t="e">
        <f t="shared" si="36"/>
        <v>#DIV/0!</v>
      </c>
      <c r="H215" s="471">
        <v>0</v>
      </c>
      <c r="I215" s="471">
        <v>0</v>
      </c>
      <c r="J215" s="471">
        <v>0</v>
      </c>
      <c r="K215" s="471">
        <v>0</v>
      </c>
      <c r="L215" s="471">
        <v>0</v>
      </c>
      <c r="M215" s="471">
        <v>0</v>
      </c>
      <c r="N215" s="471">
        <v>0</v>
      </c>
      <c r="O215" s="471">
        <v>0</v>
      </c>
      <c r="P215" s="471">
        <v>0</v>
      </c>
      <c r="Q215" s="471">
        <v>0</v>
      </c>
      <c r="R215" s="471">
        <v>0</v>
      </c>
      <c r="S215" s="471">
        <v>0</v>
      </c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5"/>
        <v>0</v>
      </c>
      <c r="G216" s="37" t="e">
        <f t="shared" si="36"/>
        <v>#DIV/0!</v>
      </c>
      <c r="H216" s="471">
        <v>0</v>
      </c>
      <c r="I216" s="471">
        <v>0</v>
      </c>
      <c r="J216" s="471">
        <v>0</v>
      </c>
      <c r="K216" s="471">
        <v>0</v>
      </c>
      <c r="L216" s="471">
        <v>0</v>
      </c>
      <c r="M216" s="471">
        <v>0</v>
      </c>
      <c r="N216" s="471">
        <v>0</v>
      </c>
      <c r="O216" s="471">
        <v>0</v>
      </c>
      <c r="P216" s="471">
        <v>0</v>
      </c>
      <c r="Q216" s="471">
        <v>0</v>
      </c>
      <c r="R216" s="471">
        <v>0</v>
      </c>
      <c r="S216" s="471">
        <v>0</v>
      </c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5"/>
        <v>0</v>
      </c>
      <c r="G217" s="37" t="e">
        <f t="shared" si="36"/>
        <v>#DIV/0!</v>
      </c>
      <c r="H217" s="471">
        <v>0</v>
      </c>
      <c r="I217" s="471">
        <v>0</v>
      </c>
      <c r="J217" s="471">
        <v>0</v>
      </c>
      <c r="K217" s="471">
        <v>0</v>
      </c>
      <c r="L217" s="471">
        <v>0</v>
      </c>
      <c r="M217" s="471">
        <v>0</v>
      </c>
      <c r="N217" s="471">
        <v>0</v>
      </c>
      <c r="O217" s="471">
        <v>0</v>
      </c>
      <c r="P217" s="471">
        <v>0</v>
      </c>
      <c r="Q217" s="471">
        <v>0</v>
      </c>
      <c r="R217" s="471">
        <v>0</v>
      </c>
      <c r="S217" s="471">
        <v>0</v>
      </c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5"/>
        <v>0</v>
      </c>
      <c r="G218" s="37" t="e">
        <f t="shared" si="36"/>
        <v>#DIV/0!</v>
      </c>
      <c r="H218" s="471">
        <v>0</v>
      </c>
      <c r="I218" s="471">
        <v>0</v>
      </c>
      <c r="J218" s="471">
        <v>0</v>
      </c>
      <c r="K218" s="471">
        <v>0</v>
      </c>
      <c r="L218" s="471">
        <v>0</v>
      </c>
      <c r="M218" s="471">
        <v>0</v>
      </c>
      <c r="N218" s="471">
        <v>0</v>
      </c>
      <c r="O218" s="471">
        <v>0</v>
      </c>
      <c r="P218" s="471">
        <v>0</v>
      </c>
      <c r="Q218" s="471">
        <v>0</v>
      </c>
      <c r="R218" s="471">
        <v>0</v>
      </c>
      <c r="S218" s="471">
        <v>0</v>
      </c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5"/>
        <v>0</v>
      </c>
      <c r="G219" s="37" t="e">
        <f t="shared" si="36"/>
        <v>#DIV/0!</v>
      </c>
      <c r="H219" s="471">
        <v>0</v>
      </c>
      <c r="I219" s="471">
        <v>0</v>
      </c>
      <c r="J219" s="471">
        <v>0</v>
      </c>
      <c r="K219" s="471">
        <v>0</v>
      </c>
      <c r="L219" s="471">
        <v>0</v>
      </c>
      <c r="M219" s="471">
        <v>0</v>
      </c>
      <c r="N219" s="471">
        <v>0</v>
      </c>
      <c r="O219" s="471">
        <v>0</v>
      </c>
      <c r="P219" s="471">
        <v>0</v>
      </c>
      <c r="Q219" s="471">
        <v>0</v>
      </c>
      <c r="R219" s="471">
        <v>0</v>
      </c>
      <c r="S219" s="471">
        <v>0</v>
      </c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5"/>
        <v>0</v>
      </c>
      <c r="G220" s="37" t="e">
        <f t="shared" si="36"/>
        <v>#DIV/0!</v>
      </c>
      <c r="H220" s="471">
        <v>0</v>
      </c>
      <c r="I220" s="471">
        <v>0</v>
      </c>
      <c r="J220" s="471">
        <v>0</v>
      </c>
      <c r="K220" s="471">
        <v>0</v>
      </c>
      <c r="L220" s="471">
        <v>0</v>
      </c>
      <c r="M220" s="471">
        <v>0</v>
      </c>
      <c r="N220" s="471">
        <v>0</v>
      </c>
      <c r="O220" s="471">
        <v>0</v>
      </c>
      <c r="P220" s="471">
        <v>0</v>
      </c>
      <c r="Q220" s="471">
        <v>0</v>
      </c>
      <c r="R220" s="471">
        <v>0</v>
      </c>
      <c r="S220" s="471">
        <v>0</v>
      </c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5"/>
        <v>1</v>
      </c>
      <c r="G221" s="37">
        <f t="shared" si="36"/>
        <v>100</v>
      </c>
      <c r="H221" s="471">
        <v>1</v>
      </c>
      <c r="I221" s="471">
        <v>0</v>
      </c>
      <c r="J221" s="471">
        <v>0</v>
      </c>
      <c r="K221" s="471">
        <v>0</v>
      </c>
      <c r="L221" s="471">
        <v>0</v>
      </c>
      <c r="M221" s="471">
        <v>0</v>
      </c>
      <c r="N221" s="471">
        <v>0</v>
      </c>
      <c r="O221" s="471">
        <v>0</v>
      </c>
      <c r="P221" s="471">
        <v>0</v>
      </c>
      <c r="Q221" s="471">
        <v>0</v>
      </c>
      <c r="R221" s="471">
        <v>0</v>
      </c>
      <c r="S221" s="471">
        <v>0</v>
      </c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5"/>
        <v>397</v>
      </c>
      <c r="G222" s="37">
        <f t="shared" si="36"/>
        <v>397</v>
      </c>
      <c r="H222" s="471">
        <v>0</v>
      </c>
      <c r="I222" s="471">
        <v>0</v>
      </c>
      <c r="J222" s="471">
        <v>0</v>
      </c>
      <c r="K222" s="471">
        <v>20</v>
      </c>
      <c r="L222" s="471">
        <v>80</v>
      </c>
      <c r="M222" s="471">
        <v>0</v>
      </c>
      <c r="N222" s="471">
        <v>227</v>
      </c>
      <c r="O222" s="471">
        <v>10</v>
      </c>
      <c r="P222" s="471">
        <v>30</v>
      </c>
      <c r="Q222" s="471">
        <v>5</v>
      </c>
      <c r="R222" s="471">
        <v>10</v>
      </c>
      <c r="S222" s="471">
        <v>15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5"/>
        <v>0</v>
      </c>
      <c r="G223" s="37" t="e">
        <f t="shared" si="36"/>
        <v>#DIV/0!</v>
      </c>
      <c r="H223" s="471">
        <v>0</v>
      </c>
      <c r="I223" s="471">
        <v>0</v>
      </c>
      <c r="J223" s="471">
        <v>0</v>
      </c>
      <c r="K223" s="471">
        <v>0</v>
      </c>
      <c r="L223" s="471">
        <v>0</v>
      </c>
      <c r="M223" s="471">
        <v>0</v>
      </c>
      <c r="N223" s="471">
        <v>0</v>
      </c>
      <c r="O223" s="471">
        <v>0</v>
      </c>
      <c r="P223" s="471">
        <v>0</v>
      </c>
      <c r="Q223" s="471">
        <v>0</v>
      </c>
      <c r="R223" s="471">
        <v>0</v>
      </c>
      <c r="S223" s="471">
        <v>0</v>
      </c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5"/>
        <v>0</v>
      </c>
      <c r="G224" s="37" t="e">
        <f t="shared" si="36"/>
        <v>#DIV/0!</v>
      </c>
      <c r="H224" s="471">
        <v>0</v>
      </c>
      <c r="I224" s="471">
        <v>0</v>
      </c>
      <c r="J224" s="471">
        <v>0</v>
      </c>
      <c r="K224" s="471">
        <v>0</v>
      </c>
      <c r="L224" s="471">
        <v>0</v>
      </c>
      <c r="M224" s="471">
        <v>0</v>
      </c>
      <c r="N224" s="471">
        <v>0</v>
      </c>
      <c r="O224" s="471">
        <v>0</v>
      </c>
      <c r="P224" s="471">
        <v>0</v>
      </c>
      <c r="Q224" s="471">
        <v>0</v>
      </c>
      <c r="R224" s="471">
        <v>0</v>
      </c>
      <c r="S224" s="471">
        <v>0</v>
      </c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5"/>
        <v>0</v>
      </c>
      <c r="G225" s="37" t="e">
        <f t="shared" si="36"/>
        <v>#DIV/0!</v>
      </c>
      <c r="H225" s="471">
        <v>0</v>
      </c>
      <c r="I225" s="471">
        <v>0</v>
      </c>
      <c r="J225" s="471">
        <v>0</v>
      </c>
      <c r="K225" s="471">
        <v>0</v>
      </c>
      <c r="L225" s="471">
        <v>0</v>
      </c>
      <c r="M225" s="471">
        <v>0</v>
      </c>
      <c r="N225" s="471">
        <v>0</v>
      </c>
      <c r="O225" s="471">
        <v>0</v>
      </c>
      <c r="P225" s="471">
        <v>0</v>
      </c>
      <c r="Q225" s="471">
        <v>0</v>
      </c>
      <c r="R225" s="471">
        <v>0</v>
      </c>
      <c r="S225" s="471">
        <v>0</v>
      </c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5"/>
        <v>0</v>
      </c>
      <c r="G226" s="37" t="e">
        <f t="shared" si="36"/>
        <v>#DIV/0!</v>
      </c>
      <c r="H226" s="471">
        <v>0</v>
      </c>
      <c r="I226" s="471">
        <v>0</v>
      </c>
      <c r="J226" s="471">
        <v>0</v>
      </c>
      <c r="K226" s="471">
        <v>0</v>
      </c>
      <c r="L226" s="471">
        <v>0</v>
      </c>
      <c r="M226" s="471">
        <v>0</v>
      </c>
      <c r="N226" s="471">
        <v>0</v>
      </c>
      <c r="O226" s="471">
        <v>0</v>
      </c>
      <c r="P226" s="471">
        <v>0</v>
      </c>
      <c r="Q226" s="471">
        <v>0</v>
      </c>
      <c r="R226" s="471">
        <v>0</v>
      </c>
      <c r="S226" s="471">
        <v>0</v>
      </c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20500</v>
      </c>
      <c r="F227" s="153">
        <f t="shared" si="35"/>
        <v>20500</v>
      </c>
      <c r="G227" s="379">
        <f t="shared" si="36"/>
        <v>100</v>
      </c>
      <c r="H227" s="480">
        <f>SUM(H228:H232)</f>
        <v>0</v>
      </c>
      <c r="I227" s="480">
        <f t="shared" ref="I227:R227" si="38">SUM(I228:I232)</f>
        <v>0</v>
      </c>
      <c r="J227" s="1244">
        <f t="shared" si="38"/>
        <v>4500</v>
      </c>
      <c r="K227" s="1558">
        <f t="shared" si="38"/>
        <v>0</v>
      </c>
      <c r="L227" s="1558">
        <f t="shared" si="38"/>
        <v>0</v>
      </c>
      <c r="M227" s="1558">
        <f t="shared" si="38"/>
        <v>4500</v>
      </c>
      <c r="N227" s="1558">
        <f t="shared" si="38"/>
        <v>0</v>
      </c>
      <c r="O227" s="1558">
        <f t="shared" si="38"/>
        <v>0</v>
      </c>
      <c r="P227" s="1558">
        <f t="shared" si="38"/>
        <v>0</v>
      </c>
      <c r="Q227" s="1911">
        <f t="shared" si="38"/>
        <v>6934</v>
      </c>
      <c r="R227" s="1911">
        <f t="shared" si="38"/>
        <v>0</v>
      </c>
      <c r="S227" s="1911">
        <f>SUM(S228:S232)</f>
        <v>4566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35"/>
        <v>0</v>
      </c>
      <c r="G228" s="37" t="e">
        <f t="shared" si="36"/>
        <v>#DIV/0!</v>
      </c>
      <c r="H228" s="471">
        <v>0</v>
      </c>
      <c r="I228" s="471">
        <v>0</v>
      </c>
      <c r="J228" s="471">
        <v>0</v>
      </c>
      <c r="K228" s="471">
        <v>0</v>
      </c>
      <c r="L228" s="471">
        <v>0</v>
      </c>
      <c r="M228" s="471">
        <v>0</v>
      </c>
      <c r="N228" s="471">
        <v>0</v>
      </c>
      <c r="O228" s="471">
        <v>0</v>
      </c>
      <c r="P228" s="471">
        <v>0</v>
      </c>
      <c r="Q228" s="471">
        <v>0</v>
      </c>
      <c r="R228" s="471">
        <v>0</v>
      </c>
      <c r="S228" s="471">
        <v>0</v>
      </c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20500</v>
      </c>
      <c r="F229" s="36">
        <f t="shared" si="35"/>
        <v>20500</v>
      </c>
      <c r="G229" s="37">
        <f t="shared" si="36"/>
        <v>100</v>
      </c>
      <c r="H229" s="471">
        <v>0</v>
      </c>
      <c r="I229" s="471">
        <v>0</v>
      </c>
      <c r="J229" s="471">
        <v>4500</v>
      </c>
      <c r="K229" s="471">
        <v>0</v>
      </c>
      <c r="L229" s="471">
        <v>0</v>
      </c>
      <c r="M229" s="471">
        <v>4500</v>
      </c>
      <c r="N229" s="471">
        <v>0</v>
      </c>
      <c r="O229" s="471">
        <v>0</v>
      </c>
      <c r="P229" s="471">
        <v>0</v>
      </c>
      <c r="Q229" s="471">
        <v>6934</v>
      </c>
      <c r="R229" s="471">
        <v>0</v>
      </c>
      <c r="S229" s="471">
        <v>4566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5"/>
        <v>0</v>
      </c>
      <c r="G230" s="37" t="e">
        <f t="shared" si="36"/>
        <v>#DIV/0!</v>
      </c>
      <c r="H230" s="471">
        <v>0</v>
      </c>
      <c r="I230" s="471">
        <v>0</v>
      </c>
      <c r="J230" s="471">
        <v>0</v>
      </c>
      <c r="K230" s="471">
        <v>0</v>
      </c>
      <c r="L230" s="471">
        <v>0</v>
      </c>
      <c r="M230" s="471">
        <v>0</v>
      </c>
      <c r="N230" s="471">
        <v>0</v>
      </c>
      <c r="O230" s="471">
        <v>0</v>
      </c>
      <c r="P230" s="471">
        <v>0</v>
      </c>
      <c r="Q230" s="471">
        <v>0</v>
      </c>
      <c r="R230" s="471">
        <v>0</v>
      </c>
      <c r="S230" s="471">
        <v>0</v>
      </c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5"/>
        <v>0</v>
      </c>
      <c r="G231" s="37" t="e">
        <f t="shared" si="36"/>
        <v>#DIV/0!</v>
      </c>
      <c r="H231" s="471">
        <v>0</v>
      </c>
      <c r="I231" s="471">
        <v>0</v>
      </c>
      <c r="J231" s="471">
        <v>0</v>
      </c>
      <c r="K231" s="471">
        <v>0</v>
      </c>
      <c r="L231" s="471">
        <v>0</v>
      </c>
      <c r="M231" s="471">
        <v>0</v>
      </c>
      <c r="N231" s="471">
        <v>0</v>
      </c>
      <c r="O231" s="471">
        <v>0</v>
      </c>
      <c r="P231" s="471">
        <v>0</v>
      </c>
      <c r="Q231" s="471">
        <v>0</v>
      </c>
      <c r="R231" s="471">
        <v>0</v>
      </c>
      <c r="S231" s="471">
        <v>0</v>
      </c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5"/>
        <v>0</v>
      </c>
      <c r="G232" s="120" t="e">
        <f t="shared" si="36"/>
        <v>#DIV/0!</v>
      </c>
      <c r="H232" s="478">
        <v>0</v>
      </c>
      <c r="I232" s="478">
        <v>0</v>
      </c>
      <c r="J232" s="478">
        <v>0</v>
      </c>
      <c r="K232" s="478">
        <v>0</v>
      </c>
      <c r="L232" s="478">
        <v>0</v>
      </c>
      <c r="M232" s="478">
        <v>0</v>
      </c>
      <c r="N232" s="478">
        <v>0</v>
      </c>
      <c r="O232" s="478">
        <v>0</v>
      </c>
      <c r="P232" s="478">
        <v>0</v>
      </c>
      <c r="Q232" s="478">
        <v>0</v>
      </c>
      <c r="R232" s="478">
        <v>0</v>
      </c>
      <c r="S232" s="478">
        <v>0</v>
      </c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5"/>
        <v>0</v>
      </c>
      <c r="G233" s="631" t="e">
        <f t="shared" si="36"/>
        <v>#DIV/0!</v>
      </c>
      <c r="H233" s="479"/>
      <c r="I233" s="479"/>
      <c r="J233" s="1243"/>
      <c r="K233" s="1557"/>
      <c r="L233" s="1557"/>
      <c r="M233" s="1557"/>
      <c r="N233" s="1557"/>
      <c r="O233" s="1557"/>
      <c r="P233" s="1557"/>
      <c r="Q233" s="1910"/>
      <c r="R233" s="1910"/>
      <c r="S233" s="1910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5"/>
        <v>0</v>
      </c>
      <c r="G234" s="67" t="e">
        <f t="shared" si="36"/>
        <v>#DIV/0!</v>
      </c>
      <c r="H234" s="473"/>
      <c r="I234" s="473"/>
      <c r="J234" s="1239"/>
      <c r="K234" s="1553"/>
      <c r="L234" s="1553"/>
      <c r="M234" s="1553"/>
      <c r="N234" s="1553"/>
      <c r="O234" s="1553"/>
      <c r="P234" s="1553"/>
      <c r="Q234" s="1907"/>
      <c r="R234" s="1907"/>
      <c r="S234" s="1907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5"/>
        <v>0</v>
      </c>
      <c r="G235" s="67" t="e">
        <f t="shared" si="36"/>
        <v>#DIV/0!</v>
      </c>
      <c r="H235" s="473"/>
      <c r="I235" s="473"/>
      <c r="J235" s="1239"/>
      <c r="K235" s="1553"/>
      <c r="L235" s="1553"/>
      <c r="M235" s="1553"/>
      <c r="N235" s="1553"/>
      <c r="O235" s="1553"/>
      <c r="P235" s="1553"/>
      <c r="Q235" s="1907"/>
      <c r="R235" s="1907"/>
      <c r="S235" s="190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1</v>
      </c>
      <c r="F236" s="36">
        <f t="shared" si="35"/>
        <v>1</v>
      </c>
      <c r="G236" s="37">
        <f t="shared" si="36"/>
        <v>100</v>
      </c>
      <c r="H236" s="476">
        <v>0</v>
      </c>
      <c r="I236" s="476">
        <v>0</v>
      </c>
      <c r="J236" s="476">
        <v>1</v>
      </c>
      <c r="K236" s="476">
        <v>0</v>
      </c>
      <c r="L236" s="476">
        <v>0</v>
      </c>
      <c r="M236" s="476">
        <v>0</v>
      </c>
      <c r="N236" s="476">
        <v>0</v>
      </c>
      <c r="O236" s="476">
        <v>0</v>
      </c>
      <c r="P236" s="476">
        <v>0</v>
      </c>
      <c r="Q236" s="476">
        <v>0</v>
      </c>
      <c r="R236" s="476">
        <v>0</v>
      </c>
      <c r="S236" s="476">
        <v>0</v>
      </c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10</v>
      </c>
      <c r="F237" s="36">
        <f t="shared" si="35"/>
        <v>10</v>
      </c>
      <c r="G237" s="37">
        <f t="shared" si="36"/>
        <v>100</v>
      </c>
      <c r="H237" s="476">
        <v>0</v>
      </c>
      <c r="I237" s="476">
        <v>0</v>
      </c>
      <c r="J237" s="476">
        <v>0</v>
      </c>
      <c r="K237" s="476">
        <v>0</v>
      </c>
      <c r="L237" s="476">
        <v>0</v>
      </c>
      <c r="M237" s="476">
        <v>0</v>
      </c>
      <c r="N237" s="476">
        <v>0</v>
      </c>
      <c r="O237" s="476">
        <v>10</v>
      </c>
      <c r="P237" s="476">
        <v>0</v>
      </c>
      <c r="Q237" s="476">
        <v>0</v>
      </c>
      <c r="R237" s="476">
        <v>0</v>
      </c>
      <c r="S237" s="476">
        <v>0</v>
      </c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1</v>
      </c>
      <c r="F238" s="36">
        <f t="shared" si="35"/>
        <v>1</v>
      </c>
      <c r="G238" s="37">
        <f t="shared" si="36"/>
        <v>100</v>
      </c>
      <c r="H238" s="476">
        <v>0</v>
      </c>
      <c r="I238" s="476">
        <v>0</v>
      </c>
      <c r="J238" s="476">
        <v>1</v>
      </c>
      <c r="K238" s="476">
        <v>0</v>
      </c>
      <c r="L238" s="476">
        <v>0</v>
      </c>
      <c r="M238" s="476">
        <v>0</v>
      </c>
      <c r="N238" s="476">
        <v>0</v>
      </c>
      <c r="O238" s="476">
        <v>0</v>
      </c>
      <c r="P238" s="476">
        <v>0</v>
      </c>
      <c r="Q238" s="476">
        <v>0</v>
      </c>
      <c r="R238" s="476">
        <v>0</v>
      </c>
      <c r="S238" s="476">
        <v>0</v>
      </c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5"/>
        <v>0</v>
      </c>
      <c r="G239" s="37" t="e">
        <f t="shared" si="36"/>
        <v>#DIV/0!</v>
      </c>
      <c r="H239" s="476">
        <v>0</v>
      </c>
      <c r="I239" s="476">
        <v>0</v>
      </c>
      <c r="J239" s="476">
        <v>0</v>
      </c>
      <c r="K239" s="476">
        <v>0</v>
      </c>
      <c r="L239" s="476">
        <v>0</v>
      </c>
      <c r="M239" s="476">
        <v>0</v>
      </c>
      <c r="N239" s="476">
        <v>0</v>
      </c>
      <c r="O239" s="476">
        <v>0</v>
      </c>
      <c r="P239" s="476">
        <v>0</v>
      </c>
      <c r="Q239" s="476">
        <v>0</v>
      </c>
      <c r="R239" s="476">
        <v>0</v>
      </c>
      <c r="S239" s="476">
        <v>0</v>
      </c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759500</v>
      </c>
      <c r="F240" s="153">
        <f t="shared" si="35"/>
        <v>759500</v>
      </c>
      <c r="G240" s="379">
        <f t="shared" si="36"/>
        <v>100</v>
      </c>
      <c r="H240" s="153">
        <f>SUM(H241:H245)</f>
        <v>0</v>
      </c>
      <c r="I240" s="153">
        <f t="shared" ref="I240:R240" si="39">SUM(I241:I245)</f>
        <v>0</v>
      </c>
      <c r="J240" s="1226">
        <f t="shared" si="39"/>
        <v>415000</v>
      </c>
      <c r="K240" s="1543">
        <f t="shared" si="39"/>
        <v>0</v>
      </c>
      <c r="L240" s="1543">
        <f t="shared" si="39"/>
        <v>300000</v>
      </c>
      <c r="M240" s="1543">
        <f t="shared" si="39"/>
        <v>0</v>
      </c>
      <c r="N240" s="1543">
        <f t="shared" si="39"/>
        <v>0</v>
      </c>
      <c r="O240" s="1543">
        <f t="shared" si="39"/>
        <v>0</v>
      </c>
      <c r="P240" s="1543">
        <f t="shared" si="39"/>
        <v>0</v>
      </c>
      <c r="Q240" s="1896">
        <f t="shared" si="39"/>
        <v>8989</v>
      </c>
      <c r="R240" s="1896">
        <f t="shared" si="39"/>
        <v>0</v>
      </c>
      <c r="S240" s="1896">
        <f>SUM(S241:S245)</f>
        <v>35511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5"/>
        <v>0</v>
      </c>
      <c r="G241" s="37" t="e">
        <f t="shared" si="36"/>
        <v>#DIV/0!</v>
      </c>
      <c r="H241" s="471">
        <v>0</v>
      </c>
      <c r="I241" s="471">
        <v>0</v>
      </c>
      <c r="J241" s="471">
        <v>0</v>
      </c>
      <c r="K241" s="471">
        <v>0</v>
      </c>
      <c r="L241" s="471">
        <v>0</v>
      </c>
      <c r="M241" s="471">
        <v>0</v>
      </c>
      <c r="N241" s="471">
        <v>0</v>
      </c>
      <c r="O241" s="471">
        <v>0</v>
      </c>
      <c r="P241" s="471">
        <v>0</v>
      </c>
      <c r="Q241" s="471">
        <v>0</v>
      </c>
      <c r="R241" s="471">
        <v>0</v>
      </c>
      <c r="S241" s="471">
        <v>0</v>
      </c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1500+10000</f>
        <v>11500</v>
      </c>
      <c r="F242" s="36">
        <f t="shared" si="35"/>
        <v>11500</v>
      </c>
      <c r="G242" s="37">
        <f t="shared" si="36"/>
        <v>100</v>
      </c>
      <c r="H242" s="471">
        <v>0</v>
      </c>
      <c r="I242" s="471">
        <v>0</v>
      </c>
      <c r="J242" s="471">
        <v>0</v>
      </c>
      <c r="K242" s="471">
        <v>0</v>
      </c>
      <c r="L242" s="471">
        <v>0</v>
      </c>
      <c r="M242" s="471">
        <v>0</v>
      </c>
      <c r="N242" s="471">
        <v>0</v>
      </c>
      <c r="O242" s="471">
        <v>0</v>
      </c>
      <c r="P242" s="471">
        <v>0</v>
      </c>
      <c r="Q242" s="471">
        <v>8989</v>
      </c>
      <c r="R242" s="471">
        <v>0</v>
      </c>
      <c r="S242" s="471">
        <v>2511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748000</v>
      </c>
      <c r="F243" s="36">
        <f t="shared" si="35"/>
        <v>748000</v>
      </c>
      <c r="G243" s="37">
        <f t="shared" si="36"/>
        <v>100</v>
      </c>
      <c r="H243" s="471">
        <v>0</v>
      </c>
      <c r="I243" s="471">
        <v>0</v>
      </c>
      <c r="J243" s="471">
        <v>415000</v>
      </c>
      <c r="K243" s="471">
        <v>0</v>
      </c>
      <c r="L243" s="471">
        <v>300000</v>
      </c>
      <c r="M243" s="471">
        <v>0</v>
      </c>
      <c r="N243" s="471">
        <v>0</v>
      </c>
      <c r="O243" s="471">
        <v>0</v>
      </c>
      <c r="P243" s="471">
        <v>0</v>
      </c>
      <c r="Q243" s="471">
        <v>0</v>
      </c>
      <c r="R243" s="471">
        <v>0</v>
      </c>
      <c r="S243" s="471">
        <v>33000</v>
      </c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5"/>
        <v>0</v>
      </c>
      <c r="G244" s="37" t="e">
        <f t="shared" si="36"/>
        <v>#DIV/0!</v>
      </c>
      <c r="H244" s="471">
        <v>0</v>
      </c>
      <c r="I244" s="471">
        <v>0</v>
      </c>
      <c r="J244" s="471">
        <v>0</v>
      </c>
      <c r="K244" s="471">
        <v>0</v>
      </c>
      <c r="L244" s="471">
        <v>0</v>
      </c>
      <c r="M244" s="471">
        <v>0</v>
      </c>
      <c r="N244" s="471">
        <v>0</v>
      </c>
      <c r="O244" s="471">
        <v>0</v>
      </c>
      <c r="P244" s="471">
        <v>0</v>
      </c>
      <c r="Q244" s="471">
        <v>0</v>
      </c>
      <c r="R244" s="471">
        <v>0</v>
      </c>
      <c r="S244" s="471">
        <v>0</v>
      </c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5"/>
        <v>0</v>
      </c>
      <c r="G245" s="120" t="e">
        <f t="shared" si="36"/>
        <v>#DIV/0!</v>
      </c>
      <c r="H245" s="478">
        <v>0</v>
      </c>
      <c r="I245" s="478">
        <v>0</v>
      </c>
      <c r="J245" s="478">
        <v>0</v>
      </c>
      <c r="K245" s="478">
        <v>0</v>
      </c>
      <c r="L245" s="478">
        <v>0</v>
      </c>
      <c r="M245" s="478">
        <v>0</v>
      </c>
      <c r="N245" s="478">
        <v>0</v>
      </c>
      <c r="O245" s="478">
        <v>0</v>
      </c>
      <c r="P245" s="478">
        <v>0</v>
      </c>
      <c r="Q245" s="478">
        <v>0</v>
      </c>
      <c r="R245" s="478">
        <v>0</v>
      </c>
      <c r="S245" s="478">
        <v>0</v>
      </c>
    </row>
    <row r="246" spans="1:19" ht="21.75" customHeight="1">
      <c r="A246" s="340" t="s">
        <v>255</v>
      </c>
      <c r="B246" s="430"/>
      <c r="C246" s="754"/>
      <c r="D246" s="755"/>
      <c r="E246" s="756"/>
      <c r="F246" s="360">
        <f t="shared" si="35"/>
        <v>0</v>
      </c>
      <c r="G246" s="636" t="e">
        <f t="shared" si="36"/>
        <v>#DIV/0!</v>
      </c>
      <c r="H246" s="481"/>
      <c r="I246" s="481"/>
      <c r="J246" s="1245"/>
      <c r="K246" s="1559"/>
      <c r="L246" s="1559"/>
      <c r="M246" s="1559"/>
      <c r="N246" s="1559"/>
      <c r="O246" s="1559"/>
      <c r="P246" s="1559"/>
      <c r="Q246" s="1912"/>
      <c r="R246" s="1912"/>
      <c r="S246" s="1912"/>
    </row>
    <row r="247" spans="1:19" ht="21.75" customHeight="1">
      <c r="A247" s="2247" t="s">
        <v>249</v>
      </c>
      <c r="B247" s="2247"/>
      <c r="C247" s="2248"/>
      <c r="D247" s="757"/>
      <c r="E247" s="658"/>
      <c r="F247" s="92">
        <f t="shared" si="35"/>
        <v>0</v>
      </c>
      <c r="G247" s="631" t="e">
        <f t="shared" si="36"/>
        <v>#DIV/0!</v>
      </c>
      <c r="H247" s="479"/>
      <c r="I247" s="482"/>
      <c r="J247" s="1246"/>
      <c r="K247" s="1560"/>
      <c r="L247" s="1560"/>
      <c r="M247" s="1560"/>
      <c r="N247" s="1560"/>
      <c r="O247" s="1560"/>
      <c r="P247" s="1560"/>
      <c r="Q247" s="1913"/>
      <c r="R247" s="1913"/>
      <c r="S247" s="191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5"/>
        <v>0</v>
      </c>
      <c r="G248" s="67" t="e">
        <f t="shared" si="36"/>
        <v>#DIV/0!</v>
      </c>
      <c r="H248" s="473"/>
      <c r="I248" s="473"/>
      <c r="J248" s="1239"/>
      <c r="K248" s="1553"/>
      <c r="L248" s="1553"/>
      <c r="M248" s="1553"/>
      <c r="N248" s="1553"/>
      <c r="O248" s="1553"/>
      <c r="P248" s="1553"/>
      <c r="Q248" s="1907"/>
      <c r="R248" s="1907"/>
      <c r="S248" s="1907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35"/>
        <v>0</v>
      </c>
      <c r="G249" s="37" t="e">
        <f t="shared" si="36"/>
        <v>#DIV/0!</v>
      </c>
      <c r="H249" s="471">
        <v>0</v>
      </c>
      <c r="I249" s="471">
        <v>0</v>
      </c>
      <c r="J249" s="471">
        <v>0</v>
      </c>
      <c r="K249" s="471">
        <v>0</v>
      </c>
      <c r="L249" s="471">
        <v>0</v>
      </c>
      <c r="M249" s="471">
        <v>0</v>
      </c>
      <c r="N249" s="471">
        <v>0</v>
      </c>
      <c r="O249" s="471">
        <v>0</v>
      </c>
      <c r="P249" s="471">
        <v>0</v>
      </c>
      <c r="Q249" s="471">
        <v>0</v>
      </c>
      <c r="R249" s="471">
        <v>0</v>
      </c>
      <c r="S249" s="471">
        <v>0</v>
      </c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5"/>
        <v>0</v>
      </c>
      <c r="G250" s="37" t="e">
        <f t="shared" si="36"/>
        <v>#DIV/0!</v>
      </c>
      <c r="H250" s="471">
        <v>0</v>
      </c>
      <c r="I250" s="471">
        <v>0</v>
      </c>
      <c r="J250" s="471">
        <v>0</v>
      </c>
      <c r="K250" s="471">
        <v>0</v>
      </c>
      <c r="L250" s="471">
        <v>0</v>
      </c>
      <c r="M250" s="471">
        <v>0</v>
      </c>
      <c r="N250" s="471">
        <v>0</v>
      </c>
      <c r="O250" s="471">
        <v>0</v>
      </c>
      <c r="P250" s="471">
        <v>0</v>
      </c>
      <c r="Q250" s="471">
        <v>0</v>
      </c>
      <c r="R250" s="471">
        <v>0</v>
      </c>
      <c r="S250" s="471">
        <v>0</v>
      </c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ref="F251:F314" si="40">SUM(H251:S251)</f>
        <v>1</v>
      </c>
      <c r="G251" s="37">
        <f t="shared" ref="G251:G314" si="41">+F251*100/E251</f>
        <v>100</v>
      </c>
      <c r="H251" s="471">
        <v>0</v>
      </c>
      <c r="I251" s="471">
        <v>0</v>
      </c>
      <c r="J251" s="471">
        <v>0</v>
      </c>
      <c r="K251" s="471">
        <v>0</v>
      </c>
      <c r="L251" s="471">
        <v>0</v>
      </c>
      <c r="M251" s="471">
        <v>0</v>
      </c>
      <c r="N251" s="471">
        <v>0</v>
      </c>
      <c r="O251" s="471">
        <v>1</v>
      </c>
      <c r="P251" s="471">
        <v>0</v>
      </c>
      <c r="Q251" s="471">
        <v>0</v>
      </c>
      <c r="R251" s="471">
        <v>0</v>
      </c>
      <c r="S251" s="471">
        <v>0</v>
      </c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40"/>
        <v>0</v>
      </c>
      <c r="G252" s="37" t="e">
        <f t="shared" si="41"/>
        <v>#DIV/0!</v>
      </c>
      <c r="H252" s="471">
        <v>0</v>
      </c>
      <c r="I252" s="471">
        <v>0</v>
      </c>
      <c r="J252" s="471">
        <v>0</v>
      </c>
      <c r="K252" s="471">
        <v>0</v>
      </c>
      <c r="L252" s="471">
        <v>0</v>
      </c>
      <c r="M252" s="471">
        <v>0</v>
      </c>
      <c r="N252" s="471">
        <v>0</v>
      </c>
      <c r="O252" s="471">
        <v>0</v>
      </c>
      <c r="P252" s="471">
        <v>0</v>
      </c>
      <c r="Q252" s="471">
        <v>0</v>
      </c>
      <c r="R252" s="471">
        <v>0</v>
      </c>
      <c r="S252" s="471">
        <v>0</v>
      </c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si="40"/>
        <v>0</v>
      </c>
      <c r="G253" s="37" t="e">
        <f t="shared" si="41"/>
        <v>#DIV/0!</v>
      </c>
      <c r="H253" s="471">
        <v>0</v>
      </c>
      <c r="I253" s="471">
        <v>0</v>
      </c>
      <c r="J253" s="471">
        <v>0</v>
      </c>
      <c r="K253" s="471">
        <v>0</v>
      </c>
      <c r="L253" s="471">
        <v>0</v>
      </c>
      <c r="M253" s="471">
        <v>0</v>
      </c>
      <c r="N253" s="471">
        <v>0</v>
      </c>
      <c r="O253" s="471">
        <v>0</v>
      </c>
      <c r="P253" s="471">
        <v>0</v>
      </c>
      <c r="Q253" s="471">
        <v>0</v>
      </c>
      <c r="R253" s="471">
        <v>0</v>
      </c>
      <c r="S253" s="471">
        <v>0</v>
      </c>
    </row>
    <row r="254" spans="1:19" ht="30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0"/>
        <v>1</v>
      </c>
      <c r="G254" s="37">
        <f t="shared" si="41"/>
        <v>100</v>
      </c>
      <c r="H254" s="471">
        <v>0</v>
      </c>
      <c r="I254" s="471">
        <v>0</v>
      </c>
      <c r="J254" s="471">
        <v>0</v>
      </c>
      <c r="K254" s="471">
        <v>0</v>
      </c>
      <c r="L254" s="471">
        <v>0</v>
      </c>
      <c r="M254" s="471">
        <v>0</v>
      </c>
      <c r="N254" s="471">
        <v>0</v>
      </c>
      <c r="O254" s="471">
        <v>1</v>
      </c>
      <c r="P254" s="471">
        <v>0</v>
      </c>
      <c r="Q254" s="471">
        <v>0</v>
      </c>
      <c r="R254" s="471">
        <v>0</v>
      </c>
      <c r="S254" s="471">
        <v>0</v>
      </c>
    </row>
    <row r="255" spans="1:19" ht="30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0"/>
        <v>0</v>
      </c>
      <c r="G255" s="37" t="e">
        <f t="shared" si="41"/>
        <v>#DIV/0!</v>
      </c>
      <c r="H255" s="471">
        <v>0</v>
      </c>
      <c r="I255" s="471">
        <v>0</v>
      </c>
      <c r="J255" s="471">
        <v>0</v>
      </c>
      <c r="K255" s="471">
        <v>0</v>
      </c>
      <c r="L255" s="471">
        <v>0</v>
      </c>
      <c r="M255" s="471">
        <v>0</v>
      </c>
      <c r="N255" s="471">
        <v>0</v>
      </c>
      <c r="O255" s="471">
        <v>0</v>
      </c>
      <c r="P255" s="471">
        <v>0</v>
      </c>
      <c r="Q255" s="471">
        <v>0</v>
      </c>
      <c r="R255" s="471">
        <v>0</v>
      </c>
      <c r="S255" s="471">
        <v>0</v>
      </c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36">
        <f t="shared" si="40"/>
        <v>5</v>
      </c>
      <c r="G256" s="37">
        <f t="shared" si="41"/>
        <v>100</v>
      </c>
      <c r="H256" s="471">
        <v>0</v>
      </c>
      <c r="I256" s="471">
        <v>0</v>
      </c>
      <c r="J256" s="471">
        <v>0</v>
      </c>
      <c r="K256" s="471">
        <v>0</v>
      </c>
      <c r="L256" s="471">
        <v>3</v>
      </c>
      <c r="M256" s="471">
        <v>0</v>
      </c>
      <c r="N256" s="471">
        <v>0</v>
      </c>
      <c r="O256" s="471">
        <v>0</v>
      </c>
      <c r="P256" s="471">
        <v>2</v>
      </c>
      <c r="Q256" s="471">
        <v>0</v>
      </c>
      <c r="R256" s="471">
        <v>0</v>
      </c>
      <c r="S256" s="471">
        <v>0</v>
      </c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0"/>
        <v>0</v>
      </c>
      <c r="G257" s="37" t="e">
        <f t="shared" si="41"/>
        <v>#DIV/0!</v>
      </c>
      <c r="H257" s="471">
        <v>0</v>
      </c>
      <c r="I257" s="471">
        <v>0</v>
      </c>
      <c r="J257" s="471">
        <v>0</v>
      </c>
      <c r="K257" s="471">
        <v>0</v>
      </c>
      <c r="L257" s="471">
        <v>0</v>
      </c>
      <c r="M257" s="471">
        <v>0</v>
      </c>
      <c r="N257" s="471">
        <v>0</v>
      </c>
      <c r="O257" s="471">
        <v>0</v>
      </c>
      <c r="P257" s="471">
        <v>0</v>
      </c>
      <c r="Q257" s="471">
        <v>0</v>
      </c>
      <c r="R257" s="471">
        <v>0</v>
      </c>
      <c r="S257" s="471">
        <v>0</v>
      </c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0"/>
        <v>0</v>
      </c>
      <c r="G258" s="37" t="e">
        <f t="shared" si="41"/>
        <v>#DIV/0!</v>
      </c>
      <c r="H258" s="471">
        <v>0</v>
      </c>
      <c r="I258" s="471">
        <v>0</v>
      </c>
      <c r="J258" s="471">
        <v>0</v>
      </c>
      <c r="K258" s="471">
        <v>0</v>
      </c>
      <c r="L258" s="471">
        <v>0</v>
      </c>
      <c r="M258" s="471">
        <v>0</v>
      </c>
      <c r="N258" s="471">
        <v>0</v>
      </c>
      <c r="O258" s="471">
        <v>0</v>
      </c>
      <c r="P258" s="471">
        <v>0</v>
      </c>
      <c r="Q258" s="471">
        <v>0</v>
      </c>
      <c r="R258" s="471">
        <v>0</v>
      </c>
      <c r="S258" s="471">
        <v>0</v>
      </c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96900</v>
      </c>
      <c r="F259" s="153">
        <f t="shared" si="40"/>
        <v>50100</v>
      </c>
      <c r="G259" s="379">
        <f t="shared" si="41"/>
        <v>51.702786377708975</v>
      </c>
      <c r="H259" s="153">
        <f>SUM(H260:H264)</f>
        <v>0</v>
      </c>
      <c r="I259" s="1226">
        <f t="shared" ref="I259:S259" si="42">SUM(I260:I264)</f>
        <v>0</v>
      </c>
      <c r="J259" s="1226">
        <f t="shared" si="42"/>
        <v>10200</v>
      </c>
      <c r="K259" s="1543">
        <f t="shared" si="42"/>
        <v>0</v>
      </c>
      <c r="L259" s="1543">
        <f t="shared" si="42"/>
        <v>0</v>
      </c>
      <c r="M259" s="1543">
        <f t="shared" si="42"/>
        <v>0</v>
      </c>
      <c r="N259" s="1543">
        <f t="shared" si="42"/>
        <v>0</v>
      </c>
      <c r="O259" s="1543">
        <f t="shared" si="42"/>
        <v>0</v>
      </c>
      <c r="P259" s="1543">
        <f t="shared" si="42"/>
        <v>0</v>
      </c>
      <c r="Q259" s="1896">
        <f t="shared" si="42"/>
        <v>2480</v>
      </c>
      <c r="R259" s="1896">
        <f t="shared" si="42"/>
        <v>15978</v>
      </c>
      <c r="S259" s="1896">
        <f t="shared" si="42"/>
        <v>21442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0"/>
        <v>0</v>
      </c>
      <c r="G260" s="37" t="e">
        <f t="shared" si="41"/>
        <v>#DIV/0!</v>
      </c>
      <c r="H260" s="471">
        <v>0</v>
      </c>
      <c r="I260" s="471">
        <v>0</v>
      </c>
      <c r="J260" s="471">
        <v>0</v>
      </c>
      <c r="K260" s="471">
        <v>0</v>
      </c>
      <c r="L260" s="471">
        <v>0</v>
      </c>
      <c r="M260" s="471">
        <v>0</v>
      </c>
      <c r="N260" s="471">
        <v>0</v>
      </c>
      <c r="O260" s="471">
        <v>0</v>
      </c>
      <c r="P260" s="471">
        <v>0</v>
      </c>
      <c r="Q260" s="471">
        <v>0</v>
      </c>
      <c r="R260" s="471">
        <v>0</v>
      </c>
      <c r="S260" s="471">
        <v>0</v>
      </c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f>39900+57000</f>
        <v>96900</v>
      </c>
      <c r="F261" s="36">
        <f t="shared" si="40"/>
        <v>50100</v>
      </c>
      <c r="G261" s="37">
        <f t="shared" si="41"/>
        <v>51.702786377708975</v>
      </c>
      <c r="H261" s="471">
        <v>0</v>
      </c>
      <c r="I261" s="471">
        <v>0</v>
      </c>
      <c r="J261" s="471">
        <v>10200</v>
      </c>
      <c r="K261" s="471">
        <v>0</v>
      </c>
      <c r="L261" s="471">
        <v>0</v>
      </c>
      <c r="M261" s="471">
        <v>0</v>
      </c>
      <c r="N261" s="471">
        <v>0</v>
      </c>
      <c r="O261" s="471">
        <v>0</v>
      </c>
      <c r="P261" s="471">
        <v>0</v>
      </c>
      <c r="Q261" s="471">
        <v>2480</v>
      </c>
      <c r="R261" s="471">
        <v>15978</v>
      </c>
      <c r="S261" s="471">
        <v>21442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0"/>
        <v>0</v>
      </c>
      <c r="G262" s="37" t="e">
        <f t="shared" si="41"/>
        <v>#DIV/0!</v>
      </c>
      <c r="H262" s="471">
        <v>0</v>
      </c>
      <c r="I262" s="471">
        <v>0</v>
      </c>
      <c r="J262" s="471">
        <v>0</v>
      </c>
      <c r="K262" s="471">
        <v>0</v>
      </c>
      <c r="L262" s="471">
        <v>0</v>
      </c>
      <c r="M262" s="471">
        <v>0</v>
      </c>
      <c r="N262" s="471">
        <v>0</v>
      </c>
      <c r="O262" s="471">
        <v>0</v>
      </c>
      <c r="P262" s="471">
        <v>0</v>
      </c>
      <c r="Q262" s="471">
        <v>0</v>
      </c>
      <c r="R262" s="471">
        <v>0</v>
      </c>
      <c r="S262" s="471">
        <v>0</v>
      </c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0"/>
        <v>0</v>
      </c>
      <c r="G263" s="37" t="e">
        <f t="shared" si="41"/>
        <v>#DIV/0!</v>
      </c>
      <c r="H263" s="471">
        <v>0</v>
      </c>
      <c r="I263" s="471">
        <v>0</v>
      </c>
      <c r="J263" s="471">
        <v>0</v>
      </c>
      <c r="K263" s="471">
        <v>0</v>
      </c>
      <c r="L263" s="471">
        <v>0</v>
      </c>
      <c r="M263" s="471">
        <v>0</v>
      </c>
      <c r="N263" s="471">
        <v>0</v>
      </c>
      <c r="O263" s="471">
        <v>0</v>
      </c>
      <c r="P263" s="471">
        <v>0</v>
      </c>
      <c r="Q263" s="471">
        <v>0</v>
      </c>
      <c r="R263" s="471">
        <v>0</v>
      </c>
      <c r="S263" s="471">
        <v>0</v>
      </c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0"/>
        <v>0</v>
      </c>
      <c r="G264" s="37" t="e">
        <f t="shared" si="41"/>
        <v>#DIV/0!</v>
      </c>
      <c r="H264" s="471">
        <v>0</v>
      </c>
      <c r="I264" s="471">
        <v>0</v>
      </c>
      <c r="J264" s="471">
        <v>0</v>
      </c>
      <c r="K264" s="471">
        <v>0</v>
      </c>
      <c r="L264" s="471">
        <v>0</v>
      </c>
      <c r="M264" s="471">
        <v>0</v>
      </c>
      <c r="N264" s="471">
        <v>0</v>
      </c>
      <c r="O264" s="471">
        <v>0</v>
      </c>
      <c r="P264" s="471">
        <v>0</v>
      </c>
      <c r="Q264" s="471">
        <v>0</v>
      </c>
      <c r="R264" s="471">
        <v>0</v>
      </c>
      <c r="S264" s="471">
        <v>0</v>
      </c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0"/>
        <v>0</v>
      </c>
      <c r="G265" s="67" t="e">
        <f t="shared" si="41"/>
        <v>#DIV/0!</v>
      </c>
      <c r="H265" s="473"/>
      <c r="I265" s="473"/>
      <c r="J265" s="1239"/>
      <c r="K265" s="1553"/>
      <c r="L265" s="1553"/>
      <c r="M265" s="1553"/>
      <c r="N265" s="1553"/>
      <c r="O265" s="1553"/>
      <c r="P265" s="1553"/>
      <c r="Q265" s="1907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4</v>
      </c>
      <c r="F266" s="36">
        <f t="shared" si="40"/>
        <v>4</v>
      </c>
      <c r="G266" s="37">
        <f t="shared" si="41"/>
        <v>100</v>
      </c>
      <c r="H266" s="471">
        <v>0</v>
      </c>
      <c r="I266" s="471">
        <v>0</v>
      </c>
      <c r="J266" s="471">
        <v>0</v>
      </c>
      <c r="K266" s="471">
        <v>4</v>
      </c>
      <c r="L266" s="471">
        <v>0</v>
      </c>
      <c r="M266" s="471">
        <v>0</v>
      </c>
      <c r="N266" s="471">
        <v>0</v>
      </c>
      <c r="O266" s="471">
        <v>0</v>
      </c>
      <c r="P266" s="471">
        <v>0</v>
      </c>
      <c r="Q266" s="471">
        <v>0</v>
      </c>
      <c r="R266" s="471">
        <v>0</v>
      </c>
      <c r="S266" s="471">
        <v>0</v>
      </c>
    </row>
    <row r="267" spans="1:19" ht="24.6" customHeight="1">
      <c r="A267" s="684"/>
      <c r="B267" s="685"/>
      <c r="C267" s="769" t="s">
        <v>136</v>
      </c>
      <c r="D267" s="762" t="s">
        <v>87</v>
      </c>
      <c r="E267" s="93">
        <v>80</v>
      </c>
      <c r="F267" s="36">
        <f t="shared" si="40"/>
        <v>80</v>
      </c>
      <c r="G267" s="37">
        <f t="shared" si="41"/>
        <v>100</v>
      </c>
      <c r="H267" s="471">
        <v>0</v>
      </c>
      <c r="I267" s="471">
        <v>0</v>
      </c>
      <c r="J267" s="471">
        <v>0</v>
      </c>
      <c r="K267" s="471">
        <v>4</v>
      </c>
      <c r="L267" s="471">
        <v>0</v>
      </c>
      <c r="M267" s="471">
        <v>20</v>
      </c>
      <c r="N267" s="471">
        <v>40</v>
      </c>
      <c r="O267" s="471">
        <v>0</v>
      </c>
      <c r="P267" s="471">
        <v>16</v>
      </c>
      <c r="Q267" s="471">
        <v>0</v>
      </c>
      <c r="R267" s="471">
        <v>0</v>
      </c>
      <c r="S267" s="471">
        <v>0</v>
      </c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40</v>
      </c>
      <c r="F268" s="36">
        <f t="shared" si="40"/>
        <v>46</v>
      </c>
      <c r="G268" s="37">
        <f t="shared" si="41"/>
        <v>115</v>
      </c>
      <c r="H268" s="471">
        <v>0</v>
      </c>
      <c r="I268" s="471">
        <v>0</v>
      </c>
      <c r="J268" s="471">
        <v>0</v>
      </c>
      <c r="K268" s="471">
        <v>0</v>
      </c>
      <c r="L268" s="471">
        <v>0</v>
      </c>
      <c r="M268" s="471">
        <v>23</v>
      </c>
      <c r="N268" s="471">
        <v>23</v>
      </c>
      <c r="O268" s="471">
        <v>0</v>
      </c>
      <c r="P268" s="471">
        <v>0</v>
      </c>
      <c r="Q268" s="471">
        <v>0</v>
      </c>
      <c r="R268" s="471">
        <v>0</v>
      </c>
      <c r="S268" s="471">
        <v>0</v>
      </c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9</v>
      </c>
      <c r="F269" s="36">
        <f t="shared" si="40"/>
        <v>9</v>
      </c>
      <c r="G269" s="37">
        <f t="shared" si="41"/>
        <v>100</v>
      </c>
      <c r="H269" s="471">
        <v>0</v>
      </c>
      <c r="I269" s="471">
        <v>0</v>
      </c>
      <c r="J269" s="471">
        <v>0</v>
      </c>
      <c r="K269" s="471">
        <v>0</v>
      </c>
      <c r="L269" s="471">
        <v>4</v>
      </c>
      <c r="M269" s="471">
        <v>5</v>
      </c>
      <c r="N269" s="471">
        <v>0</v>
      </c>
      <c r="O269" s="471">
        <v>0</v>
      </c>
      <c r="P269" s="471">
        <v>0</v>
      </c>
      <c r="Q269" s="471">
        <v>0</v>
      </c>
      <c r="R269" s="471">
        <v>0</v>
      </c>
      <c r="S269" s="471">
        <v>0</v>
      </c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0"/>
        <v>0</v>
      </c>
      <c r="G270" s="37" t="e">
        <f t="shared" si="41"/>
        <v>#DIV/0!</v>
      </c>
      <c r="H270" s="471">
        <v>0</v>
      </c>
      <c r="I270" s="471">
        <v>0</v>
      </c>
      <c r="J270" s="471">
        <v>0</v>
      </c>
      <c r="K270" s="471">
        <v>0</v>
      </c>
      <c r="L270" s="471">
        <v>0</v>
      </c>
      <c r="M270" s="471">
        <v>0</v>
      </c>
      <c r="N270" s="471">
        <v>0</v>
      </c>
      <c r="O270" s="471">
        <v>0</v>
      </c>
      <c r="P270" s="471">
        <v>0</v>
      </c>
      <c r="Q270" s="471">
        <v>0</v>
      </c>
      <c r="R270" s="471">
        <v>0</v>
      </c>
      <c r="S270" s="471">
        <v>0</v>
      </c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43000</v>
      </c>
      <c r="F271" s="153">
        <f t="shared" si="40"/>
        <v>43000</v>
      </c>
      <c r="G271" s="379">
        <f t="shared" si="41"/>
        <v>100</v>
      </c>
      <c r="H271" s="153">
        <f>SUM(H272:H276)</f>
        <v>0</v>
      </c>
      <c r="I271" s="153">
        <f t="shared" ref="I271:S271" si="43">SUM(I272:I276)</f>
        <v>0</v>
      </c>
      <c r="J271" s="1226">
        <f t="shared" si="43"/>
        <v>0</v>
      </c>
      <c r="K271" s="1543">
        <f t="shared" si="43"/>
        <v>2582</v>
      </c>
      <c r="L271" s="1543">
        <f t="shared" si="43"/>
        <v>0</v>
      </c>
      <c r="M271" s="1543">
        <f t="shared" si="43"/>
        <v>0</v>
      </c>
      <c r="N271" s="1543">
        <f t="shared" si="43"/>
        <v>0</v>
      </c>
      <c r="O271" s="1543">
        <f t="shared" si="43"/>
        <v>0</v>
      </c>
      <c r="P271" s="1543">
        <f t="shared" si="43"/>
        <v>0</v>
      </c>
      <c r="Q271" s="1896">
        <f t="shared" si="43"/>
        <v>3400</v>
      </c>
      <c r="R271" s="1896">
        <f t="shared" si="43"/>
        <v>0</v>
      </c>
      <c r="S271" s="1896">
        <f t="shared" si="43"/>
        <v>37018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0"/>
        <v>0</v>
      </c>
      <c r="G272" s="37" t="e">
        <f t="shared" si="41"/>
        <v>#DIV/0!</v>
      </c>
      <c r="H272" s="471">
        <v>0</v>
      </c>
      <c r="I272" s="471">
        <v>0</v>
      </c>
      <c r="J272" s="471">
        <v>0</v>
      </c>
      <c r="K272" s="471">
        <v>0</v>
      </c>
      <c r="L272" s="471">
        <v>0</v>
      </c>
      <c r="M272" s="471">
        <v>0</v>
      </c>
      <c r="N272" s="471">
        <v>0</v>
      </c>
      <c r="O272" s="471">
        <v>0</v>
      </c>
      <c r="P272" s="471">
        <v>0</v>
      </c>
      <c r="Q272" s="471">
        <v>0</v>
      </c>
      <c r="R272" s="471">
        <v>0</v>
      </c>
      <c r="S272" s="471">
        <v>0</v>
      </c>
    </row>
    <row r="273" spans="1:19" ht="21.75" customHeight="1">
      <c r="A273" s="684"/>
      <c r="B273" s="685"/>
      <c r="C273" s="686" t="s">
        <v>26</v>
      </c>
      <c r="D273" s="687" t="s">
        <v>24</v>
      </c>
      <c r="E273" s="42">
        <v>43000</v>
      </c>
      <c r="F273" s="36">
        <f t="shared" si="40"/>
        <v>43000</v>
      </c>
      <c r="G273" s="37">
        <f t="shared" si="41"/>
        <v>100</v>
      </c>
      <c r="H273" s="471">
        <v>0</v>
      </c>
      <c r="I273" s="471">
        <v>0</v>
      </c>
      <c r="J273" s="471">
        <v>0</v>
      </c>
      <c r="K273" s="471">
        <v>2582</v>
      </c>
      <c r="L273" s="471">
        <v>0</v>
      </c>
      <c r="M273" s="471">
        <v>0</v>
      </c>
      <c r="N273" s="471">
        <v>0</v>
      </c>
      <c r="O273" s="471">
        <v>0</v>
      </c>
      <c r="P273" s="471">
        <v>0</v>
      </c>
      <c r="Q273" s="471">
        <v>3400</v>
      </c>
      <c r="R273" s="471">
        <v>0</v>
      </c>
      <c r="S273" s="471">
        <v>37018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0"/>
        <v>0</v>
      </c>
      <c r="G274" s="37" t="e">
        <f t="shared" si="41"/>
        <v>#DIV/0!</v>
      </c>
      <c r="H274" s="471">
        <v>0</v>
      </c>
      <c r="I274" s="471">
        <v>0</v>
      </c>
      <c r="J274" s="471">
        <v>0</v>
      </c>
      <c r="K274" s="471">
        <v>0</v>
      </c>
      <c r="L274" s="471">
        <v>0</v>
      </c>
      <c r="M274" s="471">
        <v>0</v>
      </c>
      <c r="N274" s="471">
        <v>0</v>
      </c>
      <c r="O274" s="471">
        <v>0</v>
      </c>
      <c r="P274" s="471">
        <v>0</v>
      </c>
      <c r="Q274" s="471">
        <v>0</v>
      </c>
      <c r="R274" s="471">
        <v>0</v>
      </c>
      <c r="S274" s="471">
        <v>0</v>
      </c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0"/>
        <v>0</v>
      </c>
      <c r="G275" s="37" t="e">
        <f t="shared" si="41"/>
        <v>#DIV/0!</v>
      </c>
      <c r="H275" s="471">
        <v>0</v>
      </c>
      <c r="I275" s="471">
        <v>0</v>
      </c>
      <c r="J275" s="471">
        <v>0</v>
      </c>
      <c r="K275" s="471">
        <v>0</v>
      </c>
      <c r="L275" s="471">
        <v>0</v>
      </c>
      <c r="M275" s="471">
        <v>0</v>
      </c>
      <c r="N275" s="471">
        <v>0</v>
      </c>
      <c r="O275" s="471">
        <v>0</v>
      </c>
      <c r="P275" s="471">
        <v>0</v>
      </c>
      <c r="Q275" s="471">
        <v>0</v>
      </c>
      <c r="R275" s="471">
        <v>0</v>
      </c>
      <c r="S275" s="471">
        <v>0</v>
      </c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0"/>
        <v>0</v>
      </c>
      <c r="G276" s="37" t="e">
        <f t="shared" si="41"/>
        <v>#DIV/0!</v>
      </c>
      <c r="H276" s="478">
        <v>0</v>
      </c>
      <c r="I276" s="478">
        <v>0</v>
      </c>
      <c r="J276" s="478">
        <v>0</v>
      </c>
      <c r="K276" s="478">
        <v>0</v>
      </c>
      <c r="L276" s="478">
        <v>0</v>
      </c>
      <c r="M276" s="478">
        <v>0</v>
      </c>
      <c r="N276" s="478">
        <v>0</v>
      </c>
      <c r="O276" s="478">
        <v>0</v>
      </c>
      <c r="P276" s="478">
        <v>0</v>
      </c>
      <c r="Q276" s="478">
        <v>0</v>
      </c>
      <c r="R276" s="478">
        <v>0</v>
      </c>
      <c r="S276" s="478">
        <v>0</v>
      </c>
    </row>
    <row r="277" spans="1:19" ht="27.6" customHeight="1">
      <c r="A277" s="509"/>
      <c r="B277" s="2235" t="s">
        <v>302</v>
      </c>
      <c r="C277" s="2236"/>
      <c r="D277" s="770"/>
      <c r="E277" s="511"/>
      <c r="F277" s="55">
        <f t="shared" si="40"/>
        <v>0</v>
      </c>
      <c r="G277" s="67" t="e">
        <f t="shared" si="41"/>
        <v>#DIV/0!</v>
      </c>
      <c r="H277" s="473"/>
      <c r="I277" s="473"/>
      <c r="J277" s="1239"/>
      <c r="K277" s="1553"/>
      <c r="L277" s="1553"/>
      <c r="M277" s="1553"/>
      <c r="N277" s="1553"/>
      <c r="O277" s="1553"/>
      <c r="P277" s="1553"/>
      <c r="Q277" s="1907"/>
      <c r="R277" s="1907"/>
      <c r="S277" s="190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0</v>
      </c>
      <c r="F278" s="36">
        <f t="shared" si="40"/>
        <v>0</v>
      </c>
      <c r="G278" s="37" t="e">
        <f t="shared" si="41"/>
        <v>#DIV/0!</v>
      </c>
      <c r="H278" s="471">
        <v>0</v>
      </c>
      <c r="I278" s="471">
        <v>0</v>
      </c>
      <c r="J278" s="471">
        <v>0</v>
      </c>
      <c r="K278" s="471">
        <v>0</v>
      </c>
      <c r="L278" s="471">
        <v>0</v>
      </c>
      <c r="M278" s="471">
        <v>0</v>
      </c>
      <c r="N278" s="471">
        <v>0</v>
      </c>
      <c r="O278" s="471">
        <v>0</v>
      </c>
      <c r="P278" s="471">
        <v>0</v>
      </c>
      <c r="Q278" s="471">
        <v>0</v>
      </c>
      <c r="R278" s="471">
        <v>0</v>
      </c>
      <c r="S278" s="471">
        <v>0</v>
      </c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0</v>
      </c>
      <c r="F279" s="36">
        <f t="shared" si="40"/>
        <v>0</v>
      </c>
      <c r="G279" s="37" t="e">
        <f t="shared" si="41"/>
        <v>#DIV/0!</v>
      </c>
      <c r="H279" s="471">
        <v>0</v>
      </c>
      <c r="I279" s="471">
        <v>0</v>
      </c>
      <c r="J279" s="471">
        <v>0</v>
      </c>
      <c r="K279" s="471">
        <v>0</v>
      </c>
      <c r="L279" s="471">
        <v>0</v>
      </c>
      <c r="M279" s="471">
        <v>0</v>
      </c>
      <c r="N279" s="471">
        <v>0</v>
      </c>
      <c r="O279" s="471">
        <v>0</v>
      </c>
      <c r="P279" s="471">
        <v>0</v>
      </c>
      <c r="Q279" s="471">
        <v>0</v>
      </c>
      <c r="R279" s="471">
        <v>0</v>
      </c>
      <c r="S279" s="471">
        <v>0</v>
      </c>
    </row>
    <row r="280" spans="1:19" ht="21.75" customHeight="1">
      <c r="A280" s="772"/>
      <c r="B280" s="496"/>
      <c r="C280" s="774" t="s">
        <v>187</v>
      </c>
      <c r="D280" s="775" t="s">
        <v>114</v>
      </c>
      <c r="E280" s="77">
        <v>0</v>
      </c>
      <c r="F280" s="36">
        <f t="shared" si="40"/>
        <v>0</v>
      </c>
      <c r="G280" s="37" t="e">
        <f t="shared" si="41"/>
        <v>#DIV/0!</v>
      </c>
      <c r="H280" s="471">
        <v>0</v>
      </c>
      <c r="I280" s="471">
        <v>0</v>
      </c>
      <c r="J280" s="471">
        <v>0</v>
      </c>
      <c r="K280" s="471">
        <v>0</v>
      </c>
      <c r="L280" s="471">
        <v>0</v>
      </c>
      <c r="M280" s="471">
        <v>0</v>
      </c>
      <c r="N280" s="471">
        <v>0</v>
      </c>
      <c r="O280" s="471">
        <v>0</v>
      </c>
      <c r="P280" s="471">
        <v>0</v>
      </c>
      <c r="Q280" s="471">
        <v>0</v>
      </c>
      <c r="R280" s="471">
        <v>0</v>
      </c>
      <c r="S280" s="471">
        <v>0</v>
      </c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0</v>
      </c>
      <c r="F281" s="153">
        <f t="shared" si="40"/>
        <v>0</v>
      </c>
      <c r="G281" s="379" t="e">
        <f t="shared" si="41"/>
        <v>#DIV/0!</v>
      </c>
      <c r="H281" s="487">
        <f t="shared" ref="H281:S281" si="44">SUM(H282:H286)</f>
        <v>0</v>
      </c>
      <c r="I281" s="1248">
        <f t="shared" si="44"/>
        <v>0</v>
      </c>
      <c r="J281" s="1248">
        <f t="shared" si="44"/>
        <v>0</v>
      </c>
      <c r="K281" s="1563">
        <f t="shared" si="44"/>
        <v>0</v>
      </c>
      <c r="L281" s="1563">
        <f t="shared" si="44"/>
        <v>0</v>
      </c>
      <c r="M281" s="1563">
        <f t="shared" si="44"/>
        <v>0</v>
      </c>
      <c r="N281" s="1563">
        <f t="shared" si="44"/>
        <v>0</v>
      </c>
      <c r="O281" s="1563">
        <f t="shared" si="44"/>
        <v>0</v>
      </c>
      <c r="P281" s="1563">
        <f t="shared" si="44"/>
        <v>0</v>
      </c>
      <c r="Q281" s="1916">
        <f t="shared" si="44"/>
        <v>0</v>
      </c>
      <c r="R281" s="1916">
        <f t="shared" si="44"/>
        <v>0</v>
      </c>
      <c r="S281" s="1916">
        <f t="shared" si="44"/>
        <v>0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0"/>
        <v>0</v>
      </c>
      <c r="G282" s="37" t="e">
        <f t="shared" si="41"/>
        <v>#DIV/0!</v>
      </c>
      <c r="H282" s="471">
        <v>0</v>
      </c>
      <c r="I282" s="471">
        <v>0</v>
      </c>
      <c r="J282" s="471">
        <v>0</v>
      </c>
      <c r="K282" s="471">
        <v>0</v>
      </c>
      <c r="L282" s="471">
        <v>0</v>
      </c>
      <c r="M282" s="471">
        <v>0</v>
      </c>
      <c r="N282" s="471">
        <v>0</v>
      </c>
      <c r="O282" s="471">
        <v>0</v>
      </c>
      <c r="P282" s="471">
        <v>0</v>
      </c>
      <c r="Q282" s="471">
        <v>0</v>
      </c>
      <c r="R282" s="471">
        <v>0</v>
      </c>
      <c r="S282" s="471">
        <v>0</v>
      </c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0</v>
      </c>
      <c r="F283" s="36">
        <f t="shared" si="40"/>
        <v>0</v>
      </c>
      <c r="G283" s="37" t="e">
        <f t="shared" si="41"/>
        <v>#DIV/0!</v>
      </c>
      <c r="H283" s="471">
        <v>0</v>
      </c>
      <c r="I283" s="471">
        <v>0</v>
      </c>
      <c r="J283" s="471">
        <v>0</v>
      </c>
      <c r="K283" s="471">
        <v>0</v>
      </c>
      <c r="L283" s="471">
        <v>0</v>
      </c>
      <c r="M283" s="471">
        <v>0</v>
      </c>
      <c r="N283" s="471">
        <v>0</v>
      </c>
      <c r="O283" s="471">
        <v>0</v>
      </c>
      <c r="P283" s="471">
        <v>0</v>
      </c>
      <c r="Q283" s="471">
        <v>0</v>
      </c>
      <c r="R283" s="471">
        <v>0</v>
      </c>
      <c r="S283" s="471">
        <v>0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0"/>
        <v>0</v>
      </c>
      <c r="G284" s="37" t="e">
        <f t="shared" si="41"/>
        <v>#DIV/0!</v>
      </c>
      <c r="H284" s="471">
        <v>0</v>
      </c>
      <c r="I284" s="471">
        <v>0</v>
      </c>
      <c r="J284" s="471">
        <v>0</v>
      </c>
      <c r="K284" s="471">
        <v>0</v>
      </c>
      <c r="L284" s="471">
        <v>0</v>
      </c>
      <c r="M284" s="471">
        <v>0</v>
      </c>
      <c r="N284" s="471">
        <v>0</v>
      </c>
      <c r="O284" s="471">
        <v>0</v>
      </c>
      <c r="P284" s="471">
        <v>0</v>
      </c>
      <c r="Q284" s="471">
        <v>0</v>
      </c>
      <c r="R284" s="471">
        <v>0</v>
      </c>
      <c r="S284" s="471">
        <v>0</v>
      </c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0</v>
      </c>
      <c r="F285" s="36">
        <f t="shared" si="40"/>
        <v>0</v>
      </c>
      <c r="G285" s="37" t="e">
        <f t="shared" si="41"/>
        <v>#DIV/0!</v>
      </c>
      <c r="H285" s="471">
        <v>0</v>
      </c>
      <c r="I285" s="471">
        <v>0</v>
      </c>
      <c r="J285" s="471">
        <v>0</v>
      </c>
      <c r="K285" s="471">
        <v>0</v>
      </c>
      <c r="L285" s="471">
        <v>0</v>
      </c>
      <c r="M285" s="471">
        <v>0</v>
      </c>
      <c r="N285" s="471">
        <v>0</v>
      </c>
      <c r="O285" s="471">
        <v>0</v>
      </c>
      <c r="P285" s="471">
        <v>0</v>
      </c>
      <c r="Q285" s="471">
        <v>0</v>
      </c>
      <c r="R285" s="471">
        <v>0</v>
      </c>
      <c r="S285" s="471">
        <v>0</v>
      </c>
    </row>
    <row r="286" spans="1:19" ht="21.75" customHeight="1">
      <c r="A286" s="783"/>
      <c r="B286" s="784"/>
      <c r="C286" s="785" t="s">
        <v>29</v>
      </c>
      <c r="D286" s="786" t="s">
        <v>24</v>
      </c>
      <c r="E286" s="117">
        <v>0</v>
      </c>
      <c r="F286" s="116">
        <f t="shared" si="40"/>
        <v>0</v>
      </c>
      <c r="G286" s="120" t="e">
        <f t="shared" si="41"/>
        <v>#DIV/0!</v>
      </c>
      <c r="H286" s="478">
        <v>0</v>
      </c>
      <c r="I286" s="488">
        <v>0</v>
      </c>
      <c r="J286" s="488">
        <v>0</v>
      </c>
      <c r="K286" s="488">
        <v>0</v>
      </c>
      <c r="L286" s="488">
        <v>0</v>
      </c>
      <c r="M286" s="488">
        <v>0</v>
      </c>
      <c r="N286" s="488">
        <v>0</v>
      </c>
      <c r="O286" s="488">
        <v>0</v>
      </c>
      <c r="P286" s="488">
        <v>0</v>
      </c>
      <c r="Q286" s="488">
        <v>0</v>
      </c>
      <c r="R286" s="488">
        <v>0</v>
      </c>
      <c r="S286" s="488">
        <v>0</v>
      </c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0"/>
        <v>0</v>
      </c>
      <c r="G287" s="631" t="e">
        <f t="shared" si="41"/>
        <v>#DIV/0!</v>
      </c>
      <c r="H287" s="92">
        <f t="shared" ref="H287:S287" si="45">SUM(H288:H296)</f>
        <v>0</v>
      </c>
      <c r="I287" s="92">
        <f t="shared" si="45"/>
        <v>0</v>
      </c>
      <c r="J287" s="1220">
        <f t="shared" si="45"/>
        <v>0</v>
      </c>
      <c r="K287" s="1538">
        <f t="shared" si="45"/>
        <v>0</v>
      </c>
      <c r="L287" s="1538">
        <f t="shared" si="45"/>
        <v>0</v>
      </c>
      <c r="M287" s="1538">
        <f t="shared" si="45"/>
        <v>0</v>
      </c>
      <c r="N287" s="1538">
        <f t="shared" si="45"/>
        <v>0</v>
      </c>
      <c r="O287" s="1538">
        <f t="shared" si="45"/>
        <v>0</v>
      </c>
      <c r="P287" s="1538">
        <f t="shared" si="45"/>
        <v>0</v>
      </c>
      <c r="Q287" s="1891">
        <f t="shared" si="45"/>
        <v>0</v>
      </c>
      <c r="R287" s="1891">
        <f t="shared" si="45"/>
        <v>0</v>
      </c>
      <c r="S287" s="1891">
        <f t="shared" si="45"/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55">
        <f t="shared" si="40"/>
        <v>0</v>
      </c>
      <c r="G288" s="67" t="e">
        <f t="shared" si="41"/>
        <v>#DIV/0!</v>
      </c>
      <c r="H288" s="473"/>
      <c r="I288" s="473"/>
      <c r="J288" s="1239"/>
      <c r="K288" s="1553"/>
      <c r="L288" s="1553"/>
      <c r="M288" s="1553"/>
      <c r="N288" s="1553"/>
      <c r="O288" s="1553"/>
      <c r="P288" s="1553"/>
      <c r="Q288" s="1907"/>
      <c r="R288" s="1907"/>
      <c r="S288" s="1907"/>
    </row>
    <row r="289" spans="1:19" ht="25.5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 t="shared" si="40"/>
        <v>0</v>
      </c>
      <c r="G289" s="37" t="e">
        <f t="shared" si="41"/>
        <v>#DIV/0!</v>
      </c>
      <c r="H289" s="471">
        <v>0</v>
      </c>
      <c r="I289" s="471">
        <v>0</v>
      </c>
      <c r="J289" s="471">
        <v>0</v>
      </c>
      <c r="K289" s="471">
        <v>0</v>
      </c>
      <c r="L289" s="471">
        <v>0</v>
      </c>
      <c r="M289" s="471">
        <v>0</v>
      </c>
      <c r="N289" s="471">
        <v>0</v>
      </c>
      <c r="O289" s="471">
        <v>0</v>
      </c>
      <c r="P289" s="471">
        <v>0</v>
      </c>
      <c r="Q289" s="471">
        <v>0</v>
      </c>
      <c r="R289" s="471">
        <v>0</v>
      </c>
      <c r="S289" s="471">
        <v>0</v>
      </c>
    </row>
    <row r="290" spans="1:19" ht="25.5" customHeight="1">
      <c r="A290" s="723"/>
      <c r="B290" s="452" t="s">
        <v>180</v>
      </c>
      <c r="C290" s="789"/>
      <c r="D290" s="455" t="s">
        <v>87</v>
      </c>
      <c r="E290" s="42"/>
      <c r="F290" s="36">
        <f t="shared" si="40"/>
        <v>0</v>
      </c>
      <c r="G290" s="37" t="e">
        <f t="shared" si="41"/>
        <v>#DIV/0!</v>
      </c>
      <c r="H290" s="471">
        <v>0</v>
      </c>
      <c r="I290" s="471">
        <v>0</v>
      </c>
      <c r="J290" s="471">
        <v>0</v>
      </c>
      <c r="K290" s="471">
        <v>0</v>
      </c>
      <c r="L290" s="471">
        <v>0</v>
      </c>
      <c r="M290" s="471">
        <v>0</v>
      </c>
      <c r="N290" s="471">
        <v>0</v>
      </c>
      <c r="O290" s="471">
        <v>0</v>
      </c>
      <c r="P290" s="471">
        <v>0</v>
      </c>
      <c r="Q290" s="471">
        <v>0</v>
      </c>
      <c r="R290" s="471">
        <v>0</v>
      </c>
      <c r="S290" s="471">
        <v>0</v>
      </c>
    </row>
    <row r="291" spans="1:19" ht="25.5" customHeight="1">
      <c r="A291" s="790"/>
      <c r="B291" s="2193" t="s">
        <v>292</v>
      </c>
      <c r="C291" s="2194"/>
      <c r="D291" s="455" t="s">
        <v>114</v>
      </c>
      <c r="E291" s="42"/>
      <c r="F291" s="36">
        <f t="shared" si="40"/>
        <v>0</v>
      </c>
      <c r="G291" s="37" t="e">
        <f t="shared" si="41"/>
        <v>#DIV/0!</v>
      </c>
      <c r="H291" s="471">
        <v>0</v>
      </c>
      <c r="I291" s="471">
        <v>0</v>
      </c>
      <c r="J291" s="471">
        <v>0</v>
      </c>
      <c r="K291" s="471">
        <v>0</v>
      </c>
      <c r="L291" s="471">
        <v>0</v>
      </c>
      <c r="M291" s="471">
        <v>0</v>
      </c>
      <c r="N291" s="471">
        <v>0</v>
      </c>
      <c r="O291" s="471">
        <v>0</v>
      </c>
      <c r="P291" s="471">
        <v>0</v>
      </c>
      <c r="Q291" s="471">
        <v>0</v>
      </c>
      <c r="R291" s="471">
        <v>0</v>
      </c>
      <c r="S291" s="471">
        <v>0</v>
      </c>
    </row>
    <row r="292" spans="1:19" ht="25.5" customHeight="1">
      <c r="A292" s="723"/>
      <c r="B292" s="452" t="s">
        <v>293</v>
      </c>
      <c r="C292" s="791"/>
      <c r="D292" s="420" t="s">
        <v>294</v>
      </c>
      <c r="E292" s="164"/>
      <c r="F292" s="36">
        <f t="shared" si="40"/>
        <v>0</v>
      </c>
      <c r="G292" s="37" t="e">
        <f t="shared" si="41"/>
        <v>#DIV/0!</v>
      </c>
      <c r="H292" s="471">
        <v>0</v>
      </c>
      <c r="I292" s="471">
        <v>0</v>
      </c>
      <c r="J292" s="471">
        <v>0</v>
      </c>
      <c r="K292" s="471">
        <v>0</v>
      </c>
      <c r="L292" s="471">
        <v>0</v>
      </c>
      <c r="M292" s="471">
        <v>0</v>
      </c>
      <c r="N292" s="471">
        <v>0</v>
      </c>
      <c r="O292" s="471">
        <v>0</v>
      </c>
      <c r="P292" s="471">
        <v>0</v>
      </c>
      <c r="Q292" s="471">
        <v>0</v>
      </c>
      <c r="R292" s="471">
        <v>0</v>
      </c>
      <c r="S292" s="471">
        <v>0</v>
      </c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0"/>
        <v>0</v>
      </c>
      <c r="G293" s="37" t="e">
        <f t="shared" si="41"/>
        <v>#DIV/0!</v>
      </c>
      <c r="H293" s="471">
        <v>0</v>
      </c>
      <c r="I293" s="471">
        <v>0</v>
      </c>
      <c r="J293" s="471">
        <v>0</v>
      </c>
      <c r="K293" s="471">
        <v>0</v>
      </c>
      <c r="L293" s="471">
        <v>0</v>
      </c>
      <c r="M293" s="471">
        <v>0</v>
      </c>
      <c r="N293" s="471">
        <v>0</v>
      </c>
      <c r="O293" s="471">
        <v>0</v>
      </c>
      <c r="P293" s="471">
        <v>0</v>
      </c>
      <c r="Q293" s="471">
        <v>0</v>
      </c>
      <c r="R293" s="471">
        <v>0</v>
      </c>
      <c r="S293" s="471">
        <v>0</v>
      </c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153">
        <f t="shared" si="40"/>
        <v>0</v>
      </c>
      <c r="G294" s="379" t="e">
        <f t="shared" si="41"/>
        <v>#DIV/0!</v>
      </c>
      <c r="H294" s="153">
        <f t="shared" ref="H294:S294" si="46">SUM(H295:H299)</f>
        <v>0</v>
      </c>
      <c r="I294" s="153">
        <f t="shared" si="46"/>
        <v>0</v>
      </c>
      <c r="J294" s="1226">
        <f t="shared" si="46"/>
        <v>0</v>
      </c>
      <c r="K294" s="1543">
        <f t="shared" si="46"/>
        <v>0</v>
      </c>
      <c r="L294" s="1543">
        <f t="shared" si="46"/>
        <v>0</v>
      </c>
      <c r="M294" s="1543">
        <f t="shared" si="46"/>
        <v>0</v>
      </c>
      <c r="N294" s="1543">
        <f t="shared" si="46"/>
        <v>0</v>
      </c>
      <c r="O294" s="1543">
        <f t="shared" si="46"/>
        <v>0</v>
      </c>
      <c r="P294" s="1543">
        <f t="shared" si="46"/>
        <v>0</v>
      </c>
      <c r="Q294" s="1896">
        <f t="shared" si="46"/>
        <v>0</v>
      </c>
      <c r="R294" s="1896">
        <f t="shared" si="46"/>
        <v>0</v>
      </c>
      <c r="S294" s="1896">
        <f t="shared" si="46"/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0"/>
        <v>0</v>
      </c>
      <c r="G295" s="37" t="e">
        <f t="shared" si="41"/>
        <v>#DIV/0!</v>
      </c>
      <c r="H295" s="471">
        <v>0</v>
      </c>
      <c r="I295" s="471">
        <v>0</v>
      </c>
      <c r="J295" s="471">
        <v>0</v>
      </c>
      <c r="K295" s="471">
        <v>0</v>
      </c>
      <c r="L295" s="471">
        <v>0</v>
      </c>
      <c r="M295" s="471">
        <v>0</v>
      </c>
      <c r="N295" s="471">
        <v>0</v>
      </c>
      <c r="O295" s="471">
        <v>0</v>
      </c>
      <c r="P295" s="471">
        <v>0</v>
      </c>
      <c r="Q295" s="471">
        <v>0</v>
      </c>
      <c r="R295" s="471">
        <v>0</v>
      </c>
      <c r="S295" s="471">
        <v>0</v>
      </c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36">
        <f t="shared" si="40"/>
        <v>0</v>
      </c>
      <c r="G296" s="37" t="e">
        <f t="shared" si="41"/>
        <v>#DIV/0!</v>
      </c>
      <c r="H296" s="471">
        <v>0</v>
      </c>
      <c r="I296" s="471">
        <v>0</v>
      </c>
      <c r="J296" s="471">
        <v>0</v>
      </c>
      <c r="K296" s="471">
        <v>0</v>
      </c>
      <c r="L296" s="471">
        <v>0</v>
      </c>
      <c r="M296" s="471">
        <v>0</v>
      </c>
      <c r="N296" s="471">
        <v>0</v>
      </c>
      <c r="O296" s="471">
        <v>0</v>
      </c>
      <c r="P296" s="471">
        <v>0</v>
      </c>
      <c r="Q296" s="471">
        <v>0</v>
      </c>
      <c r="R296" s="471">
        <v>0</v>
      </c>
      <c r="S296" s="471">
        <v>0</v>
      </c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0"/>
        <v>0</v>
      </c>
      <c r="G297" s="37" t="e">
        <f t="shared" si="41"/>
        <v>#DIV/0!</v>
      </c>
      <c r="H297" s="471">
        <v>0</v>
      </c>
      <c r="I297" s="471">
        <v>0</v>
      </c>
      <c r="J297" s="471">
        <v>0</v>
      </c>
      <c r="K297" s="471">
        <v>0</v>
      </c>
      <c r="L297" s="471">
        <v>0</v>
      </c>
      <c r="M297" s="471">
        <v>0</v>
      </c>
      <c r="N297" s="471">
        <v>0</v>
      </c>
      <c r="O297" s="471">
        <v>0</v>
      </c>
      <c r="P297" s="471">
        <v>0</v>
      </c>
      <c r="Q297" s="471">
        <v>0</v>
      </c>
      <c r="R297" s="471">
        <v>0</v>
      </c>
      <c r="S297" s="471">
        <v>0</v>
      </c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0"/>
        <v>0</v>
      </c>
      <c r="G298" s="37" t="e">
        <f t="shared" si="41"/>
        <v>#DIV/0!</v>
      </c>
      <c r="H298" s="471">
        <v>0</v>
      </c>
      <c r="I298" s="471">
        <v>0</v>
      </c>
      <c r="J298" s="471">
        <v>0</v>
      </c>
      <c r="K298" s="471">
        <v>0</v>
      </c>
      <c r="L298" s="471">
        <v>0</v>
      </c>
      <c r="M298" s="471">
        <v>0</v>
      </c>
      <c r="N298" s="471">
        <v>0</v>
      </c>
      <c r="O298" s="471">
        <v>0</v>
      </c>
      <c r="P298" s="471">
        <v>0</v>
      </c>
      <c r="Q298" s="471">
        <v>0</v>
      </c>
      <c r="R298" s="471">
        <v>0</v>
      </c>
      <c r="S298" s="471">
        <v>0</v>
      </c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0"/>
        <v>0</v>
      </c>
      <c r="G299" s="37" t="e">
        <f t="shared" si="41"/>
        <v>#DIV/0!</v>
      </c>
      <c r="H299" s="471">
        <v>0</v>
      </c>
      <c r="I299" s="471">
        <v>0</v>
      </c>
      <c r="J299" s="471">
        <v>0</v>
      </c>
      <c r="K299" s="471">
        <v>0</v>
      </c>
      <c r="L299" s="471">
        <v>0</v>
      </c>
      <c r="M299" s="471">
        <v>0</v>
      </c>
      <c r="N299" s="471">
        <v>0</v>
      </c>
      <c r="O299" s="471">
        <v>0</v>
      </c>
      <c r="P299" s="471">
        <v>0</v>
      </c>
      <c r="Q299" s="471">
        <v>0</v>
      </c>
      <c r="R299" s="471">
        <v>0</v>
      </c>
      <c r="S299" s="471">
        <v>0</v>
      </c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40"/>
        <v>0</v>
      </c>
      <c r="G300" s="67" t="e">
        <f t="shared" si="41"/>
        <v>#DIV/0!</v>
      </c>
      <c r="H300" s="473"/>
      <c r="I300" s="473"/>
      <c r="J300" s="1239"/>
      <c r="K300" s="1553"/>
      <c r="L300" s="1553"/>
      <c r="M300" s="1553"/>
      <c r="N300" s="1553"/>
      <c r="O300" s="1553"/>
      <c r="P300" s="1553"/>
      <c r="Q300" s="1907"/>
      <c r="R300" s="1907"/>
      <c r="S300" s="1907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0"/>
        <v>0</v>
      </c>
      <c r="G301" s="37" t="e">
        <f t="shared" si="41"/>
        <v>#DIV/0!</v>
      </c>
      <c r="H301" s="471">
        <v>0</v>
      </c>
      <c r="I301" s="471">
        <v>0</v>
      </c>
      <c r="J301" s="471">
        <v>0</v>
      </c>
      <c r="K301" s="471">
        <v>0</v>
      </c>
      <c r="L301" s="471">
        <v>0</v>
      </c>
      <c r="M301" s="471">
        <v>0</v>
      </c>
      <c r="N301" s="471">
        <v>0</v>
      </c>
      <c r="O301" s="471">
        <v>0</v>
      </c>
      <c r="P301" s="471">
        <v>0</v>
      </c>
      <c r="Q301" s="471">
        <v>0</v>
      </c>
      <c r="R301" s="471">
        <v>0</v>
      </c>
      <c r="S301" s="471">
        <v>0</v>
      </c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40"/>
        <v>0</v>
      </c>
      <c r="G302" s="37" t="e">
        <f t="shared" si="41"/>
        <v>#DIV/0!</v>
      </c>
      <c r="H302" s="471">
        <v>0</v>
      </c>
      <c r="I302" s="471">
        <v>0</v>
      </c>
      <c r="J302" s="471">
        <v>0</v>
      </c>
      <c r="K302" s="471">
        <v>0</v>
      </c>
      <c r="L302" s="471">
        <v>0</v>
      </c>
      <c r="M302" s="471">
        <v>0</v>
      </c>
      <c r="N302" s="471">
        <v>0</v>
      </c>
      <c r="O302" s="471">
        <v>0</v>
      </c>
      <c r="P302" s="471">
        <v>0</v>
      </c>
      <c r="Q302" s="471">
        <v>0</v>
      </c>
      <c r="R302" s="471">
        <v>0</v>
      </c>
      <c r="S302" s="471">
        <v>0</v>
      </c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0"/>
        <v>0</v>
      </c>
      <c r="G303" s="37" t="e">
        <f t="shared" si="41"/>
        <v>#DIV/0!</v>
      </c>
      <c r="H303" s="471">
        <v>0</v>
      </c>
      <c r="I303" s="471">
        <v>0</v>
      </c>
      <c r="J303" s="471">
        <v>0</v>
      </c>
      <c r="K303" s="471">
        <v>0</v>
      </c>
      <c r="L303" s="471">
        <v>0</v>
      </c>
      <c r="M303" s="471">
        <v>0</v>
      </c>
      <c r="N303" s="471">
        <v>0</v>
      </c>
      <c r="O303" s="471">
        <v>0</v>
      </c>
      <c r="P303" s="471">
        <v>0</v>
      </c>
      <c r="Q303" s="471">
        <v>0</v>
      </c>
      <c r="R303" s="471">
        <v>0</v>
      </c>
      <c r="S303" s="471">
        <v>0</v>
      </c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0"/>
        <v>0</v>
      </c>
      <c r="G304" s="37" t="e">
        <f t="shared" si="41"/>
        <v>#DIV/0!</v>
      </c>
      <c r="H304" s="471">
        <v>0</v>
      </c>
      <c r="I304" s="471">
        <v>0</v>
      </c>
      <c r="J304" s="471">
        <v>0</v>
      </c>
      <c r="K304" s="471">
        <v>0</v>
      </c>
      <c r="L304" s="471">
        <v>0</v>
      </c>
      <c r="M304" s="471">
        <v>0</v>
      </c>
      <c r="N304" s="471">
        <v>0</v>
      </c>
      <c r="O304" s="471">
        <v>0</v>
      </c>
      <c r="P304" s="471">
        <v>0</v>
      </c>
      <c r="Q304" s="471">
        <v>0</v>
      </c>
      <c r="R304" s="471">
        <v>0</v>
      </c>
      <c r="S304" s="471">
        <v>0</v>
      </c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0"/>
        <v>0</v>
      </c>
      <c r="G305" s="37" t="e">
        <f t="shared" si="41"/>
        <v>#DIV/0!</v>
      </c>
      <c r="H305" s="471">
        <v>0</v>
      </c>
      <c r="I305" s="471">
        <v>0</v>
      </c>
      <c r="J305" s="471">
        <v>0</v>
      </c>
      <c r="K305" s="471">
        <v>0</v>
      </c>
      <c r="L305" s="471">
        <v>0</v>
      </c>
      <c r="M305" s="471">
        <v>0</v>
      </c>
      <c r="N305" s="471">
        <v>0</v>
      </c>
      <c r="O305" s="471">
        <v>0</v>
      </c>
      <c r="P305" s="471">
        <v>0</v>
      </c>
      <c r="Q305" s="471">
        <v>0</v>
      </c>
      <c r="R305" s="471">
        <v>0</v>
      </c>
      <c r="S305" s="471">
        <v>0</v>
      </c>
    </row>
    <row r="306" spans="1:19" ht="27" customHeight="1">
      <c r="A306" s="735"/>
      <c r="B306" s="777" t="s">
        <v>37</v>
      </c>
      <c r="C306" s="793"/>
      <c r="D306" s="738" t="s">
        <v>24</v>
      </c>
      <c r="E306" s="153"/>
      <c r="F306" s="153">
        <f t="shared" si="40"/>
        <v>0</v>
      </c>
      <c r="G306" s="379" t="e">
        <f t="shared" si="41"/>
        <v>#DIV/0!</v>
      </c>
      <c r="H306" s="487">
        <f t="shared" ref="H306:S306" si="47">SUM(H307:H311)</f>
        <v>0</v>
      </c>
      <c r="I306" s="1248">
        <f t="shared" si="47"/>
        <v>0</v>
      </c>
      <c r="J306" s="1248">
        <f t="shared" si="47"/>
        <v>0</v>
      </c>
      <c r="K306" s="1563">
        <f t="shared" si="47"/>
        <v>0</v>
      </c>
      <c r="L306" s="1563">
        <f t="shared" si="47"/>
        <v>0</v>
      </c>
      <c r="M306" s="1563">
        <f t="shared" si="47"/>
        <v>0</v>
      </c>
      <c r="N306" s="1563">
        <f t="shared" si="47"/>
        <v>0</v>
      </c>
      <c r="O306" s="1563">
        <f t="shared" si="47"/>
        <v>0</v>
      </c>
      <c r="P306" s="1563">
        <f t="shared" si="47"/>
        <v>0</v>
      </c>
      <c r="Q306" s="1916">
        <f t="shared" si="47"/>
        <v>0</v>
      </c>
      <c r="R306" s="1916">
        <f t="shared" si="47"/>
        <v>0</v>
      </c>
      <c r="S306" s="1916">
        <f t="shared" si="47"/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0"/>
        <v>0</v>
      </c>
      <c r="G307" s="37" t="e">
        <f t="shared" si="41"/>
        <v>#DIV/0!</v>
      </c>
      <c r="H307" s="471">
        <v>0</v>
      </c>
      <c r="I307" s="471">
        <v>0</v>
      </c>
      <c r="J307" s="471">
        <v>0</v>
      </c>
      <c r="K307" s="471">
        <v>0</v>
      </c>
      <c r="L307" s="471">
        <v>0</v>
      </c>
      <c r="M307" s="471">
        <v>0</v>
      </c>
      <c r="N307" s="471">
        <v>0</v>
      </c>
      <c r="O307" s="471">
        <v>0</v>
      </c>
      <c r="P307" s="471">
        <v>0</v>
      </c>
      <c r="Q307" s="471">
        <v>0</v>
      </c>
      <c r="R307" s="471">
        <v>0</v>
      </c>
      <c r="S307" s="471">
        <v>0</v>
      </c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si="40"/>
        <v>0</v>
      </c>
      <c r="G308" s="37" t="e">
        <f t="shared" si="41"/>
        <v>#DIV/0!</v>
      </c>
      <c r="H308" s="471">
        <v>0</v>
      </c>
      <c r="I308" s="471">
        <v>0</v>
      </c>
      <c r="J308" s="471">
        <v>0</v>
      </c>
      <c r="K308" s="471">
        <v>0</v>
      </c>
      <c r="L308" s="471">
        <v>0</v>
      </c>
      <c r="M308" s="471">
        <v>0</v>
      </c>
      <c r="N308" s="471">
        <v>0</v>
      </c>
      <c r="O308" s="471">
        <v>0</v>
      </c>
      <c r="P308" s="471">
        <v>0</v>
      </c>
      <c r="Q308" s="471">
        <v>0</v>
      </c>
      <c r="R308" s="471">
        <v>0</v>
      </c>
      <c r="S308" s="471">
        <v>0</v>
      </c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0"/>
        <v>0</v>
      </c>
      <c r="G309" s="37" t="e">
        <f t="shared" si="41"/>
        <v>#DIV/0!</v>
      </c>
      <c r="H309" s="471">
        <v>0</v>
      </c>
      <c r="I309" s="471">
        <v>0</v>
      </c>
      <c r="J309" s="471">
        <v>0</v>
      </c>
      <c r="K309" s="471">
        <v>0</v>
      </c>
      <c r="L309" s="471">
        <v>0</v>
      </c>
      <c r="M309" s="471">
        <v>0</v>
      </c>
      <c r="N309" s="471">
        <v>0</v>
      </c>
      <c r="O309" s="471">
        <v>0</v>
      </c>
      <c r="P309" s="471">
        <v>0</v>
      </c>
      <c r="Q309" s="471">
        <v>0</v>
      </c>
      <c r="R309" s="471">
        <v>0</v>
      </c>
      <c r="S309" s="471">
        <v>0</v>
      </c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0"/>
        <v>0</v>
      </c>
      <c r="G310" s="37" t="e">
        <f t="shared" si="41"/>
        <v>#DIV/0!</v>
      </c>
      <c r="H310" s="471">
        <v>0</v>
      </c>
      <c r="I310" s="471">
        <v>0</v>
      </c>
      <c r="J310" s="471">
        <v>0</v>
      </c>
      <c r="K310" s="471">
        <v>0</v>
      </c>
      <c r="L310" s="471">
        <v>0</v>
      </c>
      <c r="M310" s="471">
        <v>0</v>
      </c>
      <c r="N310" s="471">
        <v>0</v>
      </c>
      <c r="O310" s="471">
        <v>0</v>
      </c>
      <c r="P310" s="471">
        <v>0</v>
      </c>
      <c r="Q310" s="471">
        <v>0</v>
      </c>
      <c r="R310" s="471">
        <v>0</v>
      </c>
      <c r="S310" s="471">
        <v>0</v>
      </c>
    </row>
    <row r="311" spans="1:19" ht="27" customHeight="1">
      <c r="A311" s="794"/>
      <c r="B311" s="784"/>
      <c r="C311" s="795" t="s">
        <v>29</v>
      </c>
      <c r="D311" s="786" t="s">
        <v>24</v>
      </c>
      <c r="E311" s="116"/>
      <c r="F311" s="116">
        <f t="shared" si="40"/>
        <v>0</v>
      </c>
      <c r="G311" s="120" t="e">
        <f t="shared" si="41"/>
        <v>#DIV/0!</v>
      </c>
      <c r="H311" s="478">
        <v>0</v>
      </c>
      <c r="I311" s="488">
        <v>0</v>
      </c>
      <c r="J311" s="488">
        <v>0</v>
      </c>
      <c r="K311" s="488">
        <v>0</v>
      </c>
      <c r="L311" s="488">
        <v>0</v>
      </c>
      <c r="M311" s="488">
        <v>0</v>
      </c>
      <c r="N311" s="488">
        <v>0</v>
      </c>
      <c r="O311" s="488">
        <v>0</v>
      </c>
      <c r="P311" s="488">
        <v>0</v>
      </c>
      <c r="Q311" s="488">
        <v>0</v>
      </c>
      <c r="R311" s="488">
        <v>0</v>
      </c>
      <c r="S311" s="488">
        <v>0</v>
      </c>
    </row>
    <row r="312" spans="1:19" ht="26.4" customHeight="1">
      <c r="A312" s="375" t="s">
        <v>325</v>
      </c>
      <c r="B312" s="796"/>
      <c r="C312" s="797"/>
      <c r="D312" s="798"/>
      <c r="E312" s="386"/>
      <c r="F312" s="386">
        <f t="shared" si="40"/>
        <v>0</v>
      </c>
      <c r="G312" s="633" t="e">
        <f t="shared" si="41"/>
        <v>#DIV/0!</v>
      </c>
      <c r="H312" s="483"/>
      <c r="I312" s="483"/>
      <c r="J312" s="1247"/>
      <c r="K312" s="1561"/>
      <c r="L312" s="1561"/>
      <c r="M312" s="1561"/>
      <c r="N312" s="1561"/>
      <c r="O312" s="1561"/>
      <c r="P312" s="1561"/>
      <c r="Q312" s="1914"/>
      <c r="R312" s="1914"/>
      <c r="S312" s="1914"/>
    </row>
    <row r="313" spans="1:19" ht="27" customHeight="1">
      <c r="A313" s="2110" t="s">
        <v>257</v>
      </c>
      <c r="B313" s="2111"/>
      <c r="C313" s="2111"/>
      <c r="D313" s="2112"/>
      <c r="E313" s="92"/>
      <c r="F313" s="92">
        <f t="shared" si="40"/>
        <v>0</v>
      </c>
      <c r="G313" s="631" t="e">
        <f t="shared" si="41"/>
        <v>#DIV/0!</v>
      </c>
      <c r="H313" s="479"/>
      <c r="I313" s="479"/>
      <c r="J313" s="1243"/>
      <c r="K313" s="1557"/>
      <c r="L313" s="1557"/>
      <c r="M313" s="1557"/>
      <c r="N313" s="1557"/>
      <c r="O313" s="1557"/>
      <c r="P313" s="1557"/>
      <c r="Q313" s="1910"/>
      <c r="R313" s="1910"/>
      <c r="S313" s="1910"/>
    </row>
    <row r="314" spans="1:19" ht="24.6" customHeight="1">
      <c r="A314" s="388"/>
      <c r="B314" s="2177" t="s">
        <v>251</v>
      </c>
      <c r="C314" s="2178"/>
      <c r="D314" s="799"/>
      <c r="E314" s="106">
        <f>E315</f>
        <v>400</v>
      </c>
      <c r="F314" s="55">
        <f t="shared" si="40"/>
        <v>0</v>
      </c>
      <c r="G314" s="67">
        <f t="shared" si="41"/>
        <v>0</v>
      </c>
      <c r="H314" s="473"/>
      <c r="I314" s="473"/>
      <c r="J314" s="1239"/>
      <c r="K314" s="1553"/>
      <c r="L314" s="1553"/>
      <c r="M314" s="1553"/>
      <c r="N314" s="1553"/>
      <c r="O314" s="1553"/>
      <c r="P314" s="1553"/>
      <c r="Q314" s="1907"/>
      <c r="R314" s="1907"/>
      <c r="S314" s="1907"/>
    </row>
    <row r="315" spans="1:19" ht="24.6" customHeight="1">
      <c r="A315" s="660"/>
      <c r="B315" s="730"/>
      <c r="C315" s="800" t="s">
        <v>139</v>
      </c>
      <c r="D315" s="679" t="s">
        <v>88</v>
      </c>
      <c r="E315" s="77">
        <v>400</v>
      </c>
      <c r="F315" s="36">
        <f t="shared" ref="F315:F378" si="48">SUM(H315:S315)</f>
        <v>400</v>
      </c>
      <c r="G315" s="37">
        <f t="shared" ref="G315:G378" si="49">+F315*100/E315</f>
        <v>100</v>
      </c>
      <c r="H315" s="471">
        <v>0</v>
      </c>
      <c r="I315" s="471">
        <v>0</v>
      </c>
      <c r="J315" s="471">
        <v>0</v>
      </c>
      <c r="K315" s="471">
        <v>0</v>
      </c>
      <c r="L315" s="471">
        <v>0</v>
      </c>
      <c r="M315" s="471">
        <v>0</v>
      </c>
      <c r="N315" s="471">
        <v>0</v>
      </c>
      <c r="O315" s="471">
        <v>200</v>
      </c>
      <c r="P315" s="471">
        <v>100</v>
      </c>
      <c r="Q315" s="471">
        <v>100</v>
      </c>
      <c r="R315" s="471">
        <v>0</v>
      </c>
      <c r="S315" s="471">
        <v>0</v>
      </c>
    </row>
    <row r="316" spans="1:19" ht="24.6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8"/>
        <v>0</v>
      </c>
      <c r="G316" s="37" t="e">
        <f t="shared" si="49"/>
        <v>#DIV/0!</v>
      </c>
      <c r="H316" s="471">
        <v>0</v>
      </c>
      <c r="I316" s="471">
        <v>0</v>
      </c>
      <c r="J316" s="471">
        <v>0</v>
      </c>
      <c r="K316" s="471">
        <v>0</v>
      </c>
      <c r="L316" s="471">
        <v>0</v>
      </c>
      <c r="M316" s="471">
        <v>0</v>
      </c>
      <c r="N316" s="471">
        <v>0</v>
      </c>
      <c r="O316" s="471">
        <v>0</v>
      </c>
      <c r="P316" s="471">
        <v>0</v>
      </c>
      <c r="Q316" s="471">
        <v>0</v>
      </c>
      <c r="R316" s="471">
        <v>0</v>
      </c>
      <c r="S316" s="471">
        <v>0</v>
      </c>
    </row>
    <row r="317" spans="1:19" ht="24.6" customHeight="1">
      <c r="A317" s="680"/>
      <c r="B317" s="681" t="s">
        <v>37</v>
      </c>
      <c r="C317" s="737"/>
      <c r="D317" s="738" t="s">
        <v>24</v>
      </c>
      <c r="E317" s="111">
        <f>SUM(E318:E322)</f>
        <v>33600</v>
      </c>
      <c r="F317" s="153">
        <f t="shared" si="48"/>
        <v>23400</v>
      </c>
      <c r="G317" s="379">
        <f t="shared" si="49"/>
        <v>69.642857142857139</v>
      </c>
      <c r="H317" s="153">
        <f>SUM(H318:H322)</f>
        <v>0</v>
      </c>
      <c r="I317" s="163">
        <f t="shared" ref="I317:S317" si="50">SUM(I318:I322)</f>
        <v>0</v>
      </c>
      <c r="J317" s="1228">
        <f t="shared" si="50"/>
        <v>0</v>
      </c>
      <c r="K317" s="1545">
        <f t="shared" si="50"/>
        <v>15438</v>
      </c>
      <c r="L317" s="1545">
        <f t="shared" si="50"/>
        <v>0</v>
      </c>
      <c r="M317" s="1545">
        <f t="shared" si="50"/>
        <v>0</v>
      </c>
      <c r="N317" s="1545">
        <f t="shared" si="50"/>
        <v>0</v>
      </c>
      <c r="O317" s="1545">
        <f t="shared" si="50"/>
        <v>0</v>
      </c>
      <c r="P317" s="1545">
        <f t="shared" si="50"/>
        <v>2970</v>
      </c>
      <c r="Q317" s="1898">
        <f t="shared" si="50"/>
        <v>0</v>
      </c>
      <c r="R317" s="1898">
        <f t="shared" si="50"/>
        <v>0</v>
      </c>
      <c r="S317" s="1898">
        <f t="shared" si="50"/>
        <v>4992</v>
      </c>
    </row>
    <row r="318" spans="1:19" ht="24.6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48"/>
        <v>0</v>
      </c>
      <c r="G318" s="37" t="e">
        <f t="shared" si="49"/>
        <v>#DIV/0!</v>
      </c>
      <c r="H318" s="471">
        <v>0</v>
      </c>
      <c r="I318" s="471">
        <v>0</v>
      </c>
      <c r="J318" s="471">
        <v>0</v>
      </c>
      <c r="K318" s="471">
        <v>0</v>
      </c>
      <c r="L318" s="471">
        <v>0</v>
      </c>
      <c r="M318" s="471">
        <v>0</v>
      </c>
      <c r="N318" s="471">
        <v>0</v>
      </c>
      <c r="O318" s="471">
        <v>0</v>
      </c>
      <c r="P318" s="471">
        <v>0</v>
      </c>
      <c r="Q318" s="471">
        <v>0</v>
      </c>
      <c r="R318" s="471">
        <v>0</v>
      </c>
      <c r="S318" s="471">
        <v>0</v>
      </c>
    </row>
    <row r="319" spans="1:19" ht="24.6" customHeight="1">
      <c r="A319" s="684"/>
      <c r="B319" s="685"/>
      <c r="C319" s="686" t="s">
        <v>26</v>
      </c>
      <c r="D319" s="687" t="s">
        <v>24</v>
      </c>
      <c r="E319" s="42">
        <v>33600</v>
      </c>
      <c r="F319" s="36">
        <f t="shared" si="48"/>
        <v>23400</v>
      </c>
      <c r="G319" s="37">
        <f t="shared" si="49"/>
        <v>69.642857142857139</v>
      </c>
      <c r="H319" s="471">
        <v>0</v>
      </c>
      <c r="I319" s="471">
        <v>0</v>
      </c>
      <c r="J319" s="471">
        <v>0</v>
      </c>
      <c r="K319" s="471">
        <v>15438</v>
      </c>
      <c r="L319" s="471">
        <v>0</v>
      </c>
      <c r="M319" s="471">
        <v>0</v>
      </c>
      <c r="N319" s="471">
        <v>0</v>
      </c>
      <c r="O319" s="471">
        <v>0</v>
      </c>
      <c r="P319" s="471">
        <v>2970</v>
      </c>
      <c r="Q319" s="471">
        <v>0</v>
      </c>
      <c r="R319" s="471">
        <v>0</v>
      </c>
      <c r="S319" s="471">
        <v>4992</v>
      </c>
    </row>
    <row r="320" spans="1:19" ht="24.6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48"/>
        <v>0</v>
      </c>
      <c r="G320" s="37" t="e">
        <f t="shared" si="49"/>
        <v>#DIV/0!</v>
      </c>
      <c r="H320" s="471">
        <v>0</v>
      </c>
      <c r="I320" s="471">
        <v>0</v>
      </c>
      <c r="J320" s="471">
        <v>0</v>
      </c>
      <c r="K320" s="471">
        <v>0</v>
      </c>
      <c r="L320" s="471">
        <v>0</v>
      </c>
      <c r="M320" s="471">
        <v>0</v>
      </c>
      <c r="N320" s="471">
        <v>0</v>
      </c>
      <c r="O320" s="471">
        <v>0</v>
      </c>
      <c r="P320" s="471">
        <v>0</v>
      </c>
      <c r="Q320" s="471">
        <v>0</v>
      </c>
      <c r="R320" s="471">
        <v>0</v>
      </c>
      <c r="S320" s="471">
        <v>0</v>
      </c>
    </row>
    <row r="321" spans="1:19" ht="24.6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48"/>
        <v>0</v>
      </c>
      <c r="G321" s="37" t="e">
        <f t="shared" si="49"/>
        <v>#DIV/0!</v>
      </c>
      <c r="H321" s="471">
        <v>0</v>
      </c>
      <c r="I321" s="471">
        <v>0</v>
      </c>
      <c r="J321" s="471">
        <v>0</v>
      </c>
      <c r="K321" s="471">
        <v>0</v>
      </c>
      <c r="L321" s="471">
        <v>0</v>
      </c>
      <c r="M321" s="471">
        <v>0</v>
      </c>
      <c r="N321" s="471">
        <v>0</v>
      </c>
      <c r="O321" s="471">
        <v>0</v>
      </c>
      <c r="P321" s="471">
        <v>0</v>
      </c>
      <c r="Q321" s="471">
        <v>0</v>
      </c>
      <c r="R321" s="471">
        <v>0</v>
      </c>
      <c r="S321" s="471">
        <v>0</v>
      </c>
    </row>
    <row r="322" spans="1:19" ht="24.6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48"/>
        <v>0</v>
      </c>
      <c r="G322" s="37" t="e">
        <f t="shared" si="49"/>
        <v>#DIV/0!</v>
      </c>
      <c r="H322" s="471">
        <v>0</v>
      </c>
      <c r="I322" s="471">
        <v>0</v>
      </c>
      <c r="J322" s="471">
        <v>0</v>
      </c>
      <c r="K322" s="471">
        <v>0</v>
      </c>
      <c r="L322" s="471">
        <v>0</v>
      </c>
      <c r="M322" s="471">
        <v>0</v>
      </c>
      <c r="N322" s="471">
        <v>0</v>
      </c>
      <c r="O322" s="471">
        <v>0</v>
      </c>
      <c r="P322" s="471">
        <v>0</v>
      </c>
      <c r="Q322" s="471">
        <v>0</v>
      </c>
      <c r="R322" s="471">
        <v>0</v>
      </c>
      <c r="S322" s="471">
        <v>0</v>
      </c>
    </row>
    <row r="323" spans="1:19" ht="24.6" customHeight="1">
      <c r="A323" s="225"/>
      <c r="B323" s="2179" t="s">
        <v>252</v>
      </c>
      <c r="C323" s="2180"/>
      <c r="D323" s="693"/>
      <c r="E323" s="54">
        <f>E325</f>
        <v>5</v>
      </c>
      <c r="F323" s="55">
        <f t="shared" si="48"/>
        <v>5</v>
      </c>
      <c r="G323" s="67">
        <f t="shared" si="49"/>
        <v>100</v>
      </c>
      <c r="H323" s="473">
        <f>H325</f>
        <v>0</v>
      </c>
      <c r="I323" s="473">
        <f>I325</f>
        <v>0</v>
      </c>
      <c r="J323" s="1239">
        <v>0</v>
      </c>
      <c r="K323" s="1553">
        <f t="shared" ref="K323:S323" si="51">K325</f>
        <v>0</v>
      </c>
      <c r="L323" s="1553">
        <f t="shared" si="51"/>
        <v>3</v>
      </c>
      <c r="M323" s="1553">
        <f t="shared" si="51"/>
        <v>1</v>
      </c>
      <c r="N323" s="1553">
        <f t="shared" si="51"/>
        <v>1</v>
      </c>
      <c r="O323" s="1553">
        <f t="shared" si="51"/>
        <v>0</v>
      </c>
      <c r="P323" s="1553">
        <f t="shared" si="51"/>
        <v>0</v>
      </c>
      <c r="Q323" s="1907">
        <f t="shared" si="51"/>
        <v>0</v>
      </c>
      <c r="R323" s="1907">
        <f t="shared" si="51"/>
        <v>0</v>
      </c>
      <c r="S323" s="1907">
        <f t="shared" si="51"/>
        <v>0</v>
      </c>
    </row>
    <row r="324" spans="1:19" ht="24.6" customHeight="1">
      <c r="A324" s="684"/>
      <c r="B324" s="685"/>
      <c r="C324" s="718" t="s">
        <v>111</v>
      </c>
      <c r="D324" s="679" t="s">
        <v>9</v>
      </c>
      <c r="E324" s="77">
        <v>5</v>
      </c>
      <c r="F324" s="36">
        <f t="shared" si="48"/>
        <v>5</v>
      </c>
      <c r="G324" s="37">
        <f t="shared" si="49"/>
        <v>100</v>
      </c>
      <c r="H324" s="471">
        <v>0</v>
      </c>
      <c r="I324" s="471">
        <v>0</v>
      </c>
      <c r="J324" s="471">
        <v>0</v>
      </c>
      <c r="K324" s="471">
        <v>0</v>
      </c>
      <c r="L324" s="471">
        <v>5</v>
      </c>
      <c r="M324" s="471">
        <v>0</v>
      </c>
      <c r="N324" s="471">
        <v>0</v>
      </c>
      <c r="O324" s="471">
        <v>0</v>
      </c>
      <c r="P324" s="471">
        <v>0</v>
      </c>
      <c r="Q324" s="471">
        <v>0</v>
      </c>
      <c r="R324" s="471">
        <v>0</v>
      </c>
      <c r="S324" s="471">
        <v>0</v>
      </c>
    </row>
    <row r="325" spans="1:19" ht="24.6" customHeight="1">
      <c r="A325" s="684"/>
      <c r="B325" s="685"/>
      <c r="C325" s="718" t="s">
        <v>112</v>
      </c>
      <c r="D325" s="679" t="s">
        <v>87</v>
      </c>
      <c r="E325" s="77">
        <v>5</v>
      </c>
      <c r="F325" s="36">
        <f t="shared" si="48"/>
        <v>5</v>
      </c>
      <c r="G325" s="37">
        <f t="shared" si="49"/>
        <v>100</v>
      </c>
      <c r="H325" s="471">
        <v>0</v>
      </c>
      <c r="I325" s="471">
        <v>0</v>
      </c>
      <c r="J325" s="471">
        <v>0</v>
      </c>
      <c r="K325" s="471">
        <v>0</v>
      </c>
      <c r="L325" s="471">
        <v>3</v>
      </c>
      <c r="M325" s="471">
        <v>1</v>
      </c>
      <c r="N325" s="471">
        <v>1</v>
      </c>
      <c r="O325" s="471">
        <v>0</v>
      </c>
      <c r="P325" s="471">
        <v>0</v>
      </c>
      <c r="Q325" s="471">
        <v>0</v>
      </c>
      <c r="R325" s="471">
        <v>0</v>
      </c>
      <c r="S325" s="471">
        <v>0</v>
      </c>
    </row>
    <row r="326" spans="1:19" ht="24.6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48"/>
        <v>0</v>
      </c>
      <c r="G326" s="37" t="e">
        <f t="shared" si="49"/>
        <v>#DIV/0!</v>
      </c>
      <c r="H326" s="471">
        <v>0</v>
      </c>
      <c r="I326" s="471">
        <v>0</v>
      </c>
      <c r="J326" s="471">
        <v>0</v>
      </c>
      <c r="K326" s="471">
        <v>0</v>
      </c>
      <c r="L326" s="471">
        <v>0</v>
      </c>
      <c r="M326" s="471">
        <v>0</v>
      </c>
      <c r="N326" s="471">
        <v>0</v>
      </c>
      <c r="O326" s="471">
        <v>0</v>
      </c>
      <c r="P326" s="471">
        <v>0</v>
      </c>
      <c r="Q326" s="471">
        <v>0</v>
      </c>
      <c r="R326" s="471">
        <v>0</v>
      </c>
      <c r="S326" s="471">
        <v>0</v>
      </c>
    </row>
    <row r="327" spans="1:19" ht="24.6" customHeight="1">
      <c r="A327" s="735"/>
      <c r="B327" s="736" t="s">
        <v>58</v>
      </c>
      <c r="C327" s="737"/>
      <c r="D327" s="802" t="s">
        <v>24</v>
      </c>
      <c r="E327" s="111">
        <f>SUM(E328:E332)</f>
        <v>115300</v>
      </c>
      <c r="F327" s="153">
        <f t="shared" si="48"/>
        <v>173425</v>
      </c>
      <c r="G327" s="379">
        <f t="shared" si="49"/>
        <v>150.4119687771032</v>
      </c>
      <c r="H327" s="153">
        <f>SUM(H328:H332)</f>
        <v>0</v>
      </c>
      <c r="I327" s="1226">
        <f t="shared" ref="I327:S327" si="52">SUM(I328:I332)</f>
        <v>0</v>
      </c>
      <c r="J327" s="1226">
        <f t="shared" si="52"/>
        <v>0</v>
      </c>
      <c r="K327" s="1543">
        <f t="shared" si="52"/>
        <v>61315</v>
      </c>
      <c r="L327" s="1543">
        <f t="shared" si="52"/>
        <v>0</v>
      </c>
      <c r="M327" s="1543">
        <f t="shared" si="52"/>
        <v>58125</v>
      </c>
      <c r="N327" s="1543">
        <f t="shared" si="52"/>
        <v>0</v>
      </c>
      <c r="O327" s="1543">
        <f t="shared" si="52"/>
        <v>0</v>
      </c>
      <c r="P327" s="1543">
        <f t="shared" si="52"/>
        <v>0</v>
      </c>
      <c r="Q327" s="1896">
        <f t="shared" si="52"/>
        <v>0</v>
      </c>
      <c r="R327" s="1896">
        <f t="shared" si="52"/>
        <v>41983</v>
      </c>
      <c r="S327" s="1896">
        <f t="shared" si="52"/>
        <v>12002</v>
      </c>
    </row>
    <row r="328" spans="1:19" ht="24.6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48"/>
        <v>0</v>
      </c>
      <c r="G328" s="37" t="e">
        <f t="shared" si="49"/>
        <v>#DIV/0!</v>
      </c>
      <c r="H328" s="471">
        <v>0</v>
      </c>
      <c r="I328" s="471">
        <v>0</v>
      </c>
      <c r="J328" s="471">
        <v>0</v>
      </c>
      <c r="K328" s="471">
        <v>0</v>
      </c>
      <c r="L328" s="471">
        <v>0</v>
      </c>
      <c r="M328" s="471">
        <v>0</v>
      </c>
      <c r="N328" s="471">
        <v>0</v>
      </c>
      <c r="O328" s="471">
        <v>0</v>
      </c>
      <c r="P328" s="471">
        <v>0</v>
      </c>
      <c r="Q328" s="471">
        <v>0</v>
      </c>
      <c r="R328" s="471">
        <v>0</v>
      </c>
      <c r="S328" s="471">
        <v>0</v>
      </c>
    </row>
    <row r="329" spans="1:19" ht="24.6" customHeight="1">
      <c r="A329" s="684"/>
      <c r="B329" s="685"/>
      <c r="C329" s="686" t="s">
        <v>26</v>
      </c>
      <c r="D329" s="687" t="s">
        <v>24</v>
      </c>
      <c r="E329" s="42">
        <v>115300</v>
      </c>
      <c r="F329" s="36">
        <f t="shared" si="48"/>
        <v>173425</v>
      </c>
      <c r="G329" s="37">
        <f t="shared" si="49"/>
        <v>150.4119687771032</v>
      </c>
      <c r="H329" s="471">
        <v>0</v>
      </c>
      <c r="I329" s="471">
        <v>0</v>
      </c>
      <c r="J329" s="471">
        <v>0</v>
      </c>
      <c r="K329" s="471">
        <v>61315</v>
      </c>
      <c r="L329" s="471">
        <v>0</v>
      </c>
      <c r="M329" s="471">
        <v>58125</v>
      </c>
      <c r="N329" s="471">
        <v>0</v>
      </c>
      <c r="O329" s="471">
        <v>0</v>
      </c>
      <c r="P329" s="471">
        <v>0</v>
      </c>
      <c r="Q329" s="471">
        <v>0</v>
      </c>
      <c r="R329" s="471">
        <v>41983</v>
      </c>
      <c r="S329" s="471">
        <v>12002</v>
      </c>
    </row>
    <row r="330" spans="1:19" ht="24.6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48"/>
        <v>0</v>
      </c>
      <c r="G330" s="37" t="e">
        <f t="shared" si="49"/>
        <v>#DIV/0!</v>
      </c>
      <c r="H330" s="471">
        <v>0</v>
      </c>
      <c r="I330" s="471">
        <v>0</v>
      </c>
      <c r="J330" s="471">
        <v>0</v>
      </c>
      <c r="K330" s="471">
        <v>0</v>
      </c>
      <c r="L330" s="471">
        <v>0</v>
      </c>
      <c r="M330" s="471">
        <v>0</v>
      </c>
      <c r="N330" s="471">
        <v>0</v>
      </c>
      <c r="O330" s="471">
        <v>0</v>
      </c>
      <c r="P330" s="471">
        <v>0</v>
      </c>
      <c r="Q330" s="471">
        <v>0</v>
      </c>
      <c r="R330" s="471">
        <v>0</v>
      </c>
      <c r="S330" s="471">
        <v>0</v>
      </c>
    </row>
    <row r="331" spans="1:19" ht="24.6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48"/>
        <v>0</v>
      </c>
      <c r="G331" s="37" t="e">
        <f t="shared" si="49"/>
        <v>#DIV/0!</v>
      </c>
      <c r="H331" s="471">
        <v>0</v>
      </c>
      <c r="I331" s="471">
        <v>0</v>
      </c>
      <c r="J331" s="471">
        <v>0</v>
      </c>
      <c r="K331" s="471">
        <v>0</v>
      </c>
      <c r="L331" s="471">
        <v>0</v>
      </c>
      <c r="M331" s="471">
        <v>0</v>
      </c>
      <c r="N331" s="471">
        <v>0</v>
      </c>
      <c r="O331" s="471">
        <v>0</v>
      </c>
      <c r="P331" s="471">
        <v>0</v>
      </c>
      <c r="Q331" s="471">
        <v>0</v>
      </c>
      <c r="R331" s="471">
        <v>0</v>
      </c>
      <c r="S331" s="471">
        <v>0</v>
      </c>
    </row>
    <row r="332" spans="1:19" ht="24.6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48"/>
        <v>0</v>
      </c>
      <c r="G332" s="120" t="e">
        <f t="shared" si="49"/>
        <v>#DIV/0!</v>
      </c>
      <c r="H332" s="478">
        <v>0</v>
      </c>
      <c r="I332" s="478">
        <v>0</v>
      </c>
      <c r="J332" s="478">
        <v>0</v>
      </c>
      <c r="K332" s="478">
        <v>0</v>
      </c>
      <c r="L332" s="478">
        <v>0</v>
      </c>
      <c r="M332" s="478">
        <v>0</v>
      </c>
      <c r="N332" s="478">
        <v>0</v>
      </c>
      <c r="O332" s="478">
        <v>0</v>
      </c>
      <c r="P332" s="478">
        <v>0</v>
      </c>
      <c r="Q332" s="478">
        <v>0</v>
      </c>
      <c r="R332" s="478">
        <v>0</v>
      </c>
      <c r="S332" s="478">
        <v>0</v>
      </c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48"/>
        <v>0</v>
      </c>
      <c r="G333" s="631" t="e">
        <f t="shared" si="49"/>
        <v>#DIV/0!</v>
      </c>
      <c r="H333" s="465"/>
      <c r="I333" s="157"/>
      <c r="J333" s="1227"/>
      <c r="K333" s="1544"/>
      <c r="L333" s="1544"/>
      <c r="M333" s="1544"/>
      <c r="N333" s="1544"/>
      <c r="O333" s="1544"/>
      <c r="P333" s="1544"/>
      <c r="Q333" s="1897"/>
      <c r="R333" s="1897"/>
      <c r="S333" s="1897"/>
    </row>
    <row r="334" spans="1:19" ht="26.4" customHeight="1">
      <c r="A334" s="225"/>
      <c r="B334" s="2113" t="s">
        <v>260</v>
      </c>
      <c r="C334" s="2114"/>
      <c r="D334" s="788"/>
      <c r="E334" s="54">
        <f>E335</f>
        <v>290</v>
      </c>
      <c r="F334" s="55">
        <f t="shared" si="48"/>
        <v>290</v>
      </c>
      <c r="G334" s="67">
        <f t="shared" si="49"/>
        <v>100</v>
      </c>
      <c r="H334" s="466">
        <f>H335</f>
        <v>0</v>
      </c>
      <c r="I334" s="466">
        <f>I335</f>
        <v>0</v>
      </c>
      <c r="J334" s="1234">
        <f t="shared" ref="J334:S334" si="53">J335</f>
        <v>0</v>
      </c>
      <c r="K334" s="1549">
        <f t="shared" si="53"/>
        <v>0</v>
      </c>
      <c r="L334" s="1549">
        <f t="shared" si="53"/>
        <v>0</v>
      </c>
      <c r="M334" s="1549">
        <f t="shared" si="53"/>
        <v>0</v>
      </c>
      <c r="N334" s="1549">
        <f t="shared" si="53"/>
        <v>0</v>
      </c>
      <c r="O334" s="1549">
        <f t="shared" si="53"/>
        <v>145</v>
      </c>
      <c r="P334" s="1549">
        <f t="shared" si="53"/>
        <v>50</v>
      </c>
      <c r="Q334" s="1903">
        <f t="shared" si="53"/>
        <v>95</v>
      </c>
      <c r="R334" s="1903">
        <f t="shared" si="53"/>
        <v>0</v>
      </c>
      <c r="S334" s="1903">
        <f t="shared" si="53"/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>
        <v>290</v>
      </c>
      <c r="F335" s="36">
        <f t="shared" si="48"/>
        <v>290</v>
      </c>
      <c r="G335" s="37">
        <f t="shared" si="49"/>
        <v>100</v>
      </c>
      <c r="H335" s="158">
        <v>0</v>
      </c>
      <c r="I335" s="152">
        <v>0</v>
      </c>
      <c r="J335" s="152">
        <v>0</v>
      </c>
      <c r="K335" s="152">
        <v>0</v>
      </c>
      <c r="L335" s="152">
        <v>0</v>
      </c>
      <c r="M335" s="152">
        <v>0</v>
      </c>
      <c r="N335" s="152">
        <v>0</v>
      </c>
      <c r="O335" s="152">
        <v>145</v>
      </c>
      <c r="P335" s="152">
        <v>50</v>
      </c>
      <c r="Q335" s="152">
        <v>95</v>
      </c>
      <c r="R335" s="152">
        <v>0</v>
      </c>
      <c r="S335" s="152">
        <v>0</v>
      </c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48"/>
        <v>0</v>
      </c>
      <c r="G336" s="37" t="e">
        <f t="shared" si="49"/>
        <v>#DIV/0!</v>
      </c>
      <c r="H336" s="158">
        <v>0</v>
      </c>
      <c r="I336" s="152">
        <v>0</v>
      </c>
      <c r="J336" s="152">
        <v>0</v>
      </c>
      <c r="K336" s="152">
        <v>0</v>
      </c>
      <c r="L336" s="152">
        <v>0</v>
      </c>
      <c r="M336" s="152">
        <v>0</v>
      </c>
      <c r="N336" s="152">
        <v>0</v>
      </c>
      <c r="O336" s="152">
        <v>0</v>
      </c>
      <c r="P336" s="152">
        <v>0</v>
      </c>
      <c r="Q336" s="152">
        <v>0</v>
      </c>
      <c r="R336" s="152">
        <v>0</v>
      </c>
      <c r="S336" s="152">
        <v>0</v>
      </c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20500</v>
      </c>
      <c r="F337" s="153">
        <f t="shared" si="48"/>
        <v>20500</v>
      </c>
      <c r="G337" s="379">
        <f t="shared" si="49"/>
        <v>100</v>
      </c>
      <c r="H337" s="153">
        <f>SUM(H338:H342)</f>
        <v>0</v>
      </c>
      <c r="I337" s="1226">
        <f>SUM(I338:I342)</f>
        <v>0</v>
      </c>
      <c r="J337" s="1226">
        <f>SUM(J338:J342)</f>
        <v>0</v>
      </c>
      <c r="K337" s="1543">
        <f t="shared" ref="K337:S337" si="54">SUM(K338:K342)</f>
        <v>0</v>
      </c>
      <c r="L337" s="1543">
        <f t="shared" si="54"/>
        <v>0</v>
      </c>
      <c r="M337" s="1543">
        <f t="shared" si="54"/>
        <v>0</v>
      </c>
      <c r="N337" s="1543">
        <f t="shared" si="54"/>
        <v>0</v>
      </c>
      <c r="O337" s="1543">
        <f t="shared" si="54"/>
        <v>0</v>
      </c>
      <c r="P337" s="1543">
        <f t="shared" si="54"/>
        <v>13500</v>
      </c>
      <c r="Q337" s="1896">
        <f t="shared" si="54"/>
        <v>0</v>
      </c>
      <c r="R337" s="1896">
        <f t="shared" si="54"/>
        <v>0</v>
      </c>
      <c r="S337" s="1896">
        <f t="shared" si="54"/>
        <v>7000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48"/>
        <v>0</v>
      </c>
      <c r="G338" s="37" t="e">
        <f t="shared" si="49"/>
        <v>#DIV/0!</v>
      </c>
      <c r="H338" s="158">
        <v>0</v>
      </c>
      <c r="I338" s="152">
        <v>0</v>
      </c>
      <c r="J338" s="152">
        <v>0</v>
      </c>
      <c r="K338" s="152">
        <v>0</v>
      </c>
      <c r="L338" s="152">
        <v>0</v>
      </c>
      <c r="M338" s="152">
        <v>0</v>
      </c>
      <c r="N338" s="152">
        <v>0</v>
      </c>
      <c r="O338" s="152">
        <v>0</v>
      </c>
      <c r="P338" s="152">
        <v>0</v>
      </c>
      <c r="Q338" s="152">
        <v>0</v>
      </c>
      <c r="R338" s="152">
        <v>0</v>
      </c>
      <c r="S338" s="152">
        <v>0</v>
      </c>
    </row>
    <row r="339" spans="1:19" ht="26.4" customHeight="1">
      <c r="A339" s="684"/>
      <c r="B339" s="685"/>
      <c r="C339" s="686" t="s">
        <v>26</v>
      </c>
      <c r="D339" s="687" t="s">
        <v>24</v>
      </c>
      <c r="E339" s="36">
        <v>20500</v>
      </c>
      <c r="F339" s="36">
        <f t="shared" si="48"/>
        <v>20500</v>
      </c>
      <c r="G339" s="37">
        <f t="shared" si="49"/>
        <v>100</v>
      </c>
      <c r="H339" s="158">
        <v>0</v>
      </c>
      <c r="I339" s="152">
        <v>0</v>
      </c>
      <c r="J339" s="152">
        <v>0</v>
      </c>
      <c r="K339" s="152">
        <v>0</v>
      </c>
      <c r="L339" s="152">
        <v>0</v>
      </c>
      <c r="M339" s="152">
        <v>0</v>
      </c>
      <c r="N339" s="152">
        <v>0</v>
      </c>
      <c r="O339" s="152">
        <v>0</v>
      </c>
      <c r="P339" s="152">
        <v>13500</v>
      </c>
      <c r="Q339" s="152">
        <v>0</v>
      </c>
      <c r="R339" s="152">
        <v>0</v>
      </c>
      <c r="S339" s="152">
        <v>7000</v>
      </c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48"/>
        <v>0</v>
      </c>
      <c r="G340" s="37" t="e">
        <f t="shared" si="49"/>
        <v>#DIV/0!</v>
      </c>
      <c r="H340" s="158">
        <v>0</v>
      </c>
      <c r="I340" s="152">
        <v>0</v>
      </c>
      <c r="J340" s="152">
        <v>0</v>
      </c>
      <c r="K340" s="152">
        <v>0</v>
      </c>
      <c r="L340" s="152">
        <v>0</v>
      </c>
      <c r="M340" s="152">
        <v>0</v>
      </c>
      <c r="N340" s="152">
        <v>0</v>
      </c>
      <c r="O340" s="152">
        <v>0</v>
      </c>
      <c r="P340" s="152">
        <v>0</v>
      </c>
      <c r="Q340" s="152">
        <v>0</v>
      </c>
      <c r="R340" s="152">
        <v>0</v>
      </c>
      <c r="S340" s="152">
        <v>0</v>
      </c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48"/>
        <v>0</v>
      </c>
      <c r="G341" s="37" t="e">
        <f t="shared" si="49"/>
        <v>#DIV/0!</v>
      </c>
      <c r="H341" s="158">
        <v>0</v>
      </c>
      <c r="I341" s="152">
        <v>0</v>
      </c>
      <c r="J341" s="152">
        <v>0</v>
      </c>
      <c r="K341" s="152">
        <v>0</v>
      </c>
      <c r="L341" s="152">
        <v>0</v>
      </c>
      <c r="M341" s="152">
        <v>0</v>
      </c>
      <c r="N341" s="152">
        <v>0</v>
      </c>
      <c r="O341" s="152">
        <v>0</v>
      </c>
      <c r="P341" s="152">
        <v>0</v>
      </c>
      <c r="Q341" s="152">
        <v>0</v>
      </c>
      <c r="R341" s="152">
        <v>0</v>
      </c>
      <c r="S341" s="152">
        <v>0</v>
      </c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48"/>
        <v>0</v>
      </c>
      <c r="G342" s="120" t="e">
        <f t="shared" si="49"/>
        <v>#DIV/0!</v>
      </c>
      <c r="H342" s="467">
        <v>0</v>
      </c>
      <c r="I342" s="361">
        <v>0</v>
      </c>
      <c r="J342" s="361">
        <v>0</v>
      </c>
      <c r="K342" s="361">
        <v>0</v>
      </c>
      <c r="L342" s="361">
        <v>0</v>
      </c>
      <c r="M342" s="361">
        <v>0</v>
      </c>
      <c r="N342" s="361">
        <v>0</v>
      </c>
      <c r="O342" s="361">
        <v>0</v>
      </c>
      <c r="P342" s="361">
        <v>0</v>
      </c>
      <c r="Q342" s="361">
        <v>0</v>
      </c>
      <c r="R342" s="361">
        <v>0</v>
      </c>
      <c r="S342" s="361">
        <v>0</v>
      </c>
    </row>
    <row r="343" spans="1:19" s="154" customFormat="1" ht="26.25" customHeight="1">
      <c r="A343" s="375" t="s">
        <v>254</v>
      </c>
      <c r="B343" s="796"/>
      <c r="C343" s="797"/>
      <c r="D343" s="803"/>
      <c r="E343" s="635"/>
      <c r="F343" s="360">
        <f t="shared" si="48"/>
        <v>0</v>
      </c>
      <c r="G343" s="636" t="e">
        <f t="shared" si="49"/>
        <v>#DIV/0!</v>
      </c>
      <c r="H343" s="468"/>
      <c r="I343" s="519"/>
      <c r="J343" s="1250"/>
      <c r="K343" s="1564"/>
      <c r="L343" s="1564"/>
      <c r="M343" s="1564"/>
      <c r="N343" s="1564"/>
      <c r="O343" s="1564"/>
      <c r="P343" s="1564"/>
      <c r="Q343" s="1917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48"/>
        <v>0</v>
      </c>
      <c r="G344" s="631" t="e">
        <f t="shared" si="49"/>
        <v>#DIV/0!</v>
      </c>
      <c r="H344" s="653"/>
      <c r="I344" s="486"/>
      <c r="J344" s="1105"/>
      <c r="K344" s="1562"/>
      <c r="L344" s="1562"/>
      <c r="M344" s="1562"/>
      <c r="N344" s="1562"/>
      <c r="O344" s="1562"/>
      <c r="P344" s="1562"/>
      <c r="Q344" s="1915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48"/>
        <v>0</v>
      </c>
      <c r="G345" s="67" t="e">
        <f t="shared" si="49"/>
        <v>#DIV/0!</v>
      </c>
      <c r="H345" s="55">
        <f>SUM(H346:H349)</f>
        <v>0</v>
      </c>
      <c r="I345" s="55">
        <f>SUM(I346:I349)</f>
        <v>0</v>
      </c>
      <c r="J345" s="1218">
        <f>SUM(J346:J349)</f>
        <v>0</v>
      </c>
      <c r="K345" s="1536">
        <f t="shared" ref="K345:S345" si="55">SUM(K346:K349)</f>
        <v>0</v>
      </c>
      <c r="L345" s="1536">
        <f t="shared" si="55"/>
        <v>0</v>
      </c>
      <c r="M345" s="1536">
        <f t="shared" si="55"/>
        <v>0</v>
      </c>
      <c r="N345" s="1536">
        <f t="shared" si="55"/>
        <v>0</v>
      </c>
      <c r="O345" s="1536">
        <f t="shared" si="55"/>
        <v>0</v>
      </c>
      <c r="P345" s="1536">
        <f t="shared" si="55"/>
        <v>0</v>
      </c>
      <c r="Q345" s="1889">
        <f t="shared" si="55"/>
        <v>0</v>
      </c>
      <c r="R345" s="1889">
        <f t="shared" si="55"/>
        <v>0</v>
      </c>
      <c r="S345" s="1889">
        <f t="shared" si="55"/>
        <v>0</v>
      </c>
    </row>
    <row r="346" spans="1:19" ht="29.4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48"/>
        <v>0</v>
      </c>
      <c r="G346" s="37" t="e">
        <f t="shared" si="49"/>
        <v>#DIV/0!</v>
      </c>
      <c r="H346" s="471">
        <v>0</v>
      </c>
      <c r="I346" s="471">
        <v>0</v>
      </c>
      <c r="J346" s="471">
        <v>0</v>
      </c>
      <c r="K346" s="471">
        <v>0</v>
      </c>
      <c r="L346" s="471">
        <v>0</v>
      </c>
      <c r="M346" s="471">
        <v>0</v>
      </c>
      <c r="N346" s="471">
        <v>0</v>
      </c>
      <c r="O346" s="471">
        <v>0</v>
      </c>
      <c r="P346" s="471">
        <v>0</v>
      </c>
      <c r="Q346" s="471">
        <v>0</v>
      </c>
      <c r="R346" s="471">
        <v>0</v>
      </c>
      <c r="S346" s="471">
        <v>0</v>
      </c>
    </row>
    <row r="347" spans="1:19" ht="29.4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48"/>
        <v>0</v>
      </c>
      <c r="G347" s="37" t="e">
        <f t="shared" si="49"/>
        <v>#DIV/0!</v>
      </c>
      <c r="H347" s="471">
        <v>0</v>
      </c>
      <c r="I347" s="471">
        <v>0</v>
      </c>
      <c r="J347" s="471">
        <v>0</v>
      </c>
      <c r="K347" s="471">
        <v>0</v>
      </c>
      <c r="L347" s="471">
        <v>0</v>
      </c>
      <c r="M347" s="471">
        <v>0</v>
      </c>
      <c r="N347" s="471">
        <v>0</v>
      </c>
      <c r="O347" s="471">
        <v>0</v>
      </c>
      <c r="P347" s="471">
        <v>0</v>
      </c>
      <c r="Q347" s="471">
        <v>0</v>
      </c>
      <c r="R347" s="471">
        <v>0</v>
      </c>
      <c r="S347" s="471">
        <v>0</v>
      </c>
    </row>
    <row r="348" spans="1:19" ht="29.4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48"/>
        <v>0</v>
      </c>
      <c r="G348" s="37" t="e">
        <f t="shared" si="49"/>
        <v>#DIV/0!</v>
      </c>
      <c r="H348" s="471">
        <v>0</v>
      </c>
      <c r="I348" s="471">
        <v>0</v>
      </c>
      <c r="J348" s="471">
        <v>0</v>
      </c>
      <c r="K348" s="471">
        <v>0</v>
      </c>
      <c r="L348" s="471">
        <v>0</v>
      </c>
      <c r="M348" s="471">
        <v>0</v>
      </c>
      <c r="N348" s="471">
        <v>0</v>
      </c>
      <c r="O348" s="471">
        <v>0</v>
      </c>
      <c r="P348" s="471">
        <v>0</v>
      </c>
      <c r="Q348" s="471">
        <v>0</v>
      </c>
      <c r="R348" s="471">
        <v>0</v>
      </c>
      <c r="S348" s="471">
        <v>0</v>
      </c>
    </row>
    <row r="349" spans="1:19" ht="29.4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48"/>
        <v>0</v>
      </c>
      <c r="G349" s="37" t="e">
        <f t="shared" si="49"/>
        <v>#DIV/0!</v>
      </c>
      <c r="H349" s="471">
        <v>0</v>
      </c>
      <c r="I349" s="471">
        <v>0</v>
      </c>
      <c r="J349" s="471">
        <v>0</v>
      </c>
      <c r="K349" s="471">
        <v>0</v>
      </c>
      <c r="L349" s="471">
        <v>0</v>
      </c>
      <c r="M349" s="471">
        <v>0</v>
      </c>
      <c r="N349" s="471">
        <v>0</v>
      </c>
      <c r="O349" s="471">
        <v>0</v>
      </c>
      <c r="P349" s="471">
        <v>0</v>
      </c>
      <c r="Q349" s="471">
        <v>0</v>
      </c>
      <c r="R349" s="471">
        <v>0</v>
      </c>
      <c r="S349" s="471">
        <v>0</v>
      </c>
    </row>
    <row r="350" spans="1:19" ht="29.4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48"/>
        <v>0</v>
      </c>
      <c r="G350" s="37" t="e">
        <f t="shared" si="49"/>
        <v>#DIV/0!</v>
      </c>
      <c r="H350" s="471">
        <v>0</v>
      </c>
      <c r="I350" s="471">
        <v>0</v>
      </c>
      <c r="J350" s="471">
        <v>0</v>
      </c>
      <c r="K350" s="471">
        <v>0</v>
      </c>
      <c r="L350" s="471">
        <v>0</v>
      </c>
      <c r="M350" s="471">
        <v>0</v>
      </c>
      <c r="N350" s="471">
        <v>0</v>
      </c>
      <c r="O350" s="471">
        <v>0</v>
      </c>
      <c r="P350" s="471">
        <v>0</v>
      </c>
      <c r="Q350" s="471">
        <v>0</v>
      </c>
      <c r="R350" s="471">
        <v>0</v>
      </c>
      <c r="S350" s="471">
        <v>0</v>
      </c>
    </row>
    <row r="351" spans="1:19" ht="29.4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48"/>
        <v>0</v>
      </c>
      <c r="G351" s="37" t="e">
        <f t="shared" si="49"/>
        <v>#DIV/0!</v>
      </c>
      <c r="H351" s="471">
        <v>0</v>
      </c>
      <c r="I351" s="471">
        <v>0</v>
      </c>
      <c r="J351" s="471">
        <v>0</v>
      </c>
      <c r="K351" s="471">
        <v>0</v>
      </c>
      <c r="L351" s="471">
        <v>0</v>
      </c>
      <c r="M351" s="471">
        <v>0</v>
      </c>
      <c r="N351" s="471">
        <v>0</v>
      </c>
      <c r="O351" s="471">
        <v>0</v>
      </c>
      <c r="P351" s="471">
        <v>0</v>
      </c>
      <c r="Q351" s="471">
        <v>0</v>
      </c>
      <c r="R351" s="471">
        <v>0</v>
      </c>
      <c r="S351" s="471">
        <v>0</v>
      </c>
    </row>
    <row r="352" spans="1:19" ht="26.25" customHeight="1">
      <c r="A352" s="680"/>
      <c r="B352" s="806" t="s">
        <v>37</v>
      </c>
      <c r="C352" s="807"/>
      <c r="D352" s="808" t="s">
        <v>24</v>
      </c>
      <c r="E352" s="657">
        <f>SUM(E353:E357)</f>
        <v>0</v>
      </c>
      <c r="F352" s="163">
        <f t="shared" si="48"/>
        <v>0</v>
      </c>
      <c r="G352" s="90" t="e">
        <f t="shared" si="49"/>
        <v>#DIV/0!</v>
      </c>
      <c r="H352" s="513">
        <f>SUM(H353:H357)</f>
        <v>0</v>
      </c>
      <c r="I352" s="1249">
        <f>SUM(I353:I357)</f>
        <v>0</v>
      </c>
      <c r="J352" s="1249">
        <f>SUM(J353:J357)</f>
        <v>0</v>
      </c>
      <c r="K352" s="1249">
        <f t="shared" ref="K352:S352" si="56">SUM(K353:K357)</f>
        <v>0</v>
      </c>
      <c r="L352" s="1249">
        <f t="shared" si="56"/>
        <v>0</v>
      </c>
      <c r="M352" s="1249">
        <f t="shared" si="56"/>
        <v>0</v>
      </c>
      <c r="N352" s="1249">
        <f t="shared" si="56"/>
        <v>0</v>
      </c>
      <c r="O352" s="1249">
        <f t="shared" si="56"/>
        <v>0</v>
      </c>
      <c r="P352" s="1249">
        <f t="shared" si="56"/>
        <v>0</v>
      </c>
      <c r="Q352" s="1249">
        <f t="shared" si="56"/>
        <v>0</v>
      </c>
      <c r="R352" s="1249">
        <f t="shared" si="56"/>
        <v>0</v>
      </c>
      <c r="S352" s="1249">
        <f t="shared" si="56"/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48"/>
        <v>0</v>
      </c>
      <c r="G353" s="37" t="e">
        <f t="shared" si="49"/>
        <v>#DIV/0!</v>
      </c>
      <c r="H353" s="471">
        <v>0</v>
      </c>
      <c r="I353" s="471">
        <v>0</v>
      </c>
      <c r="J353" s="471">
        <v>0</v>
      </c>
      <c r="K353" s="471">
        <v>0</v>
      </c>
      <c r="L353" s="471">
        <v>0</v>
      </c>
      <c r="M353" s="471">
        <v>0</v>
      </c>
      <c r="N353" s="471">
        <v>0</v>
      </c>
      <c r="O353" s="471">
        <v>0</v>
      </c>
      <c r="P353" s="471">
        <v>0</v>
      </c>
      <c r="Q353" s="471">
        <v>0</v>
      </c>
      <c r="R353" s="471">
        <v>0</v>
      </c>
      <c r="S353" s="471">
        <v>0</v>
      </c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48"/>
        <v>0</v>
      </c>
      <c r="G354" s="37" t="e">
        <f t="shared" si="49"/>
        <v>#DIV/0!</v>
      </c>
      <c r="H354" s="471">
        <v>0</v>
      </c>
      <c r="I354" s="471">
        <v>0</v>
      </c>
      <c r="J354" s="471">
        <v>0</v>
      </c>
      <c r="K354" s="471">
        <v>0</v>
      </c>
      <c r="L354" s="471">
        <v>0</v>
      </c>
      <c r="M354" s="471">
        <v>0</v>
      </c>
      <c r="N354" s="471">
        <v>0</v>
      </c>
      <c r="O354" s="471">
        <v>0</v>
      </c>
      <c r="P354" s="471">
        <v>0</v>
      </c>
      <c r="Q354" s="471">
        <v>0</v>
      </c>
      <c r="R354" s="471">
        <v>0</v>
      </c>
      <c r="S354" s="471">
        <v>0</v>
      </c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48"/>
        <v>0</v>
      </c>
      <c r="G355" s="37" t="e">
        <f t="shared" si="49"/>
        <v>#DIV/0!</v>
      </c>
      <c r="H355" s="471">
        <v>0</v>
      </c>
      <c r="I355" s="471">
        <v>0</v>
      </c>
      <c r="J355" s="471">
        <v>0</v>
      </c>
      <c r="K355" s="471">
        <v>0</v>
      </c>
      <c r="L355" s="471">
        <v>0</v>
      </c>
      <c r="M355" s="471">
        <v>0</v>
      </c>
      <c r="N355" s="471">
        <v>0</v>
      </c>
      <c r="O355" s="471">
        <v>0</v>
      </c>
      <c r="P355" s="471">
        <v>0</v>
      </c>
      <c r="Q355" s="471">
        <v>0</v>
      </c>
      <c r="R355" s="471">
        <v>0</v>
      </c>
      <c r="S355" s="471">
        <v>0</v>
      </c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48"/>
        <v>0</v>
      </c>
      <c r="G356" s="37" t="e">
        <f t="shared" si="49"/>
        <v>#DIV/0!</v>
      </c>
      <c r="H356" s="471">
        <v>0</v>
      </c>
      <c r="I356" s="471">
        <v>0</v>
      </c>
      <c r="J356" s="471">
        <v>0</v>
      </c>
      <c r="K356" s="471">
        <v>0</v>
      </c>
      <c r="L356" s="471">
        <v>0</v>
      </c>
      <c r="M356" s="471">
        <v>0</v>
      </c>
      <c r="N356" s="471">
        <v>0</v>
      </c>
      <c r="O356" s="471">
        <v>0</v>
      </c>
      <c r="P356" s="471">
        <v>0</v>
      </c>
      <c r="Q356" s="471">
        <v>0</v>
      </c>
      <c r="R356" s="471">
        <v>0</v>
      </c>
      <c r="S356" s="471">
        <v>0</v>
      </c>
    </row>
    <row r="357" spans="1:19" ht="26.25" customHeight="1">
      <c r="A357" s="794"/>
      <c r="B357" s="809"/>
      <c r="C357" s="810" t="s">
        <v>29</v>
      </c>
      <c r="D357" s="704" t="s">
        <v>24</v>
      </c>
      <c r="E357" s="632"/>
      <c r="F357" s="116">
        <f t="shared" si="48"/>
        <v>0</v>
      </c>
      <c r="G357" s="120" t="e">
        <f t="shared" si="49"/>
        <v>#DIV/0!</v>
      </c>
      <c r="H357" s="478">
        <v>0</v>
      </c>
      <c r="I357" s="488">
        <v>0</v>
      </c>
      <c r="J357" s="488">
        <v>0</v>
      </c>
      <c r="K357" s="488">
        <v>0</v>
      </c>
      <c r="L357" s="488">
        <v>0</v>
      </c>
      <c r="M357" s="488">
        <v>0</v>
      </c>
      <c r="N357" s="488">
        <v>0</v>
      </c>
      <c r="O357" s="488">
        <v>0</v>
      </c>
      <c r="P357" s="488">
        <v>0</v>
      </c>
      <c r="Q357" s="488">
        <v>0</v>
      </c>
      <c r="R357" s="488">
        <v>0</v>
      </c>
      <c r="S357" s="488">
        <v>0</v>
      </c>
    </row>
    <row r="358" spans="1:19" s="429" customFormat="1" ht="26.25" customHeight="1">
      <c r="A358" s="520" t="s">
        <v>303</v>
      </c>
      <c r="B358" s="521"/>
      <c r="C358" s="522"/>
      <c r="D358" s="573"/>
      <c r="E358" s="635"/>
      <c r="F358" s="360">
        <f t="shared" si="48"/>
        <v>0</v>
      </c>
      <c r="G358" s="636" t="e">
        <f t="shared" si="49"/>
        <v>#DIV/0!</v>
      </c>
      <c r="H358" s="519"/>
      <c r="I358" s="468"/>
      <c r="J358" s="1235"/>
      <c r="K358" s="1550"/>
      <c r="L358" s="1550"/>
      <c r="M358" s="1550"/>
      <c r="N358" s="1550"/>
      <c r="O358" s="1550"/>
      <c r="P358" s="1550"/>
      <c r="Q358" s="1904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48"/>
        <v>0</v>
      </c>
      <c r="G359" s="631" t="e">
        <f t="shared" si="49"/>
        <v>#DIV/0!</v>
      </c>
      <c r="H359" s="538"/>
      <c r="I359" s="538"/>
      <c r="J359" s="1252"/>
      <c r="K359" s="1565"/>
      <c r="L359" s="1565"/>
      <c r="M359" s="1565"/>
      <c r="N359" s="1565"/>
      <c r="O359" s="1565"/>
      <c r="P359" s="1565"/>
      <c r="Q359" s="1918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48"/>
        <v>0</v>
      </c>
      <c r="G360" s="37" t="e">
        <f t="shared" si="49"/>
        <v>#DIV/0!</v>
      </c>
      <c r="H360" s="484">
        <v>0</v>
      </c>
      <c r="I360" s="484">
        <v>0</v>
      </c>
      <c r="J360" s="484">
        <v>0</v>
      </c>
      <c r="K360" s="484">
        <v>0</v>
      </c>
      <c r="L360" s="484">
        <v>0</v>
      </c>
      <c r="M360" s="484">
        <v>0</v>
      </c>
      <c r="N360" s="484">
        <v>0</v>
      </c>
      <c r="O360" s="484">
        <v>0</v>
      </c>
      <c r="P360" s="484">
        <v>0</v>
      </c>
      <c r="Q360" s="484">
        <v>0</v>
      </c>
      <c r="R360" s="484">
        <v>0</v>
      </c>
      <c r="S360" s="484">
        <v>0</v>
      </c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48"/>
        <v>0</v>
      </c>
      <c r="G361" s="37" t="e">
        <f t="shared" si="49"/>
        <v>#DIV/0!</v>
      </c>
      <c r="H361" s="484">
        <v>0</v>
      </c>
      <c r="I361" s="484">
        <v>0</v>
      </c>
      <c r="J361" s="484">
        <v>0</v>
      </c>
      <c r="K361" s="484">
        <v>0</v>
      </c>
      <c r="L361" s="484">
        <v>0</v>
      </c>
      <c r="M361" s="484">
        <v>0</v>
      </c>
      <c r="N361" s="484">
        <v>0</v>
      </c>
      <c r="O361" s="484">
        <v>0</v>
      </c>
      <c r="P361" s="484">
        <v>0</v>
      </c>
      <c r="Q361" s="484">
        <v>0</v>
      </c>
      <c r="R361" s="484">
        <v>0</v>
      </c>
      <c r="S361" s="484">
        <v>0</v>
      </c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48"/>
        <v>0</v>
      </c>
      <c r="G362" s="379" t="e">
        <f t="shared" si="49"/>
        <v>#DIV/0!</v>
      </c>
      <c r="H362" s="534">
        <f>SUM(H363:H367)</f>
        <v>0</v>
      </c>
      <c r="I362" s="1251">
        <f>SUM(I363:I367)</f>
        <v>0</v>
      </c>
      <c r="J362" s="1251">
        <f>SUM(J363:J367)</f>
        <v>0</v>
      </c>
      <c r="K362" s="1570">
        <f t="shared" ref="K362:S362" si="57">SUM(K363:K367)</f>
        <v>0</v>
      </c>
      <c r="L362" s="1570">
        <f t="shared" si="57"/>
        <v>0</v>
      </c>
      <c r="M362" s="1570">
        <f t="shared" si="57"/>
        <v>0</v>
      </c>
      <c r="N362" s="1570">
        <f t="shared" si="57"/>
        <v>0</v>
      </c>
      <c r="O362" s="1570">
        <f t="shared" si="57"/>
        <v>0</v>
      </c>
      <c r="P362" s="1570">
        <f t="shared" si="57"/>
        <v>0</v>
      </c>
      <c r="Q362" s="1886">
        <f t="shared" si="57"/>
        <v>0</v>
      </c>
      <c r="R362" s="1886">
        <f t="shared" si="57"/>
        <v>0</v>
      </c>
      <c r="S362" s="1886">
        <f t="shared" si="57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48"/>
        <v>0</v>
      </c>
      <c r="G363" s="37" t="e">
        <f t="shared" si="49"/>
        <v>#DIV/0!</v>
      </c>
      <c r="H363" s="484">
        <v>0</v>
      </c>
      <c r="I363" s="484">
        <v>0</v>
      </c>
      <c r="J363" s="484">
        <v>0</v>
      </c>
      <c r="K363" s="484">
        <v>0</v>
      </c>
      <c r="L363" s="484">
        <v>0</v>
      </c>
      <c r="M363" s="484">
        <v>0</v>
      </c>
      <c r="N363" s="484">
        <v>0</v>
      </c>
      <c r="O363" s="484">
        <v>0</v>
      </c>
      <c r="P363" s="484">
        <v>0</v>
      </c>
      <c r="Q363" s="484">
        <v>0</v>
      </c>
      <c r="R363" s="484">
        <v>0</v>
      </c>
      <c r="S363" s="484">
        <v>0</v>
      </c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48"/>
        <v>0</v>
      </c>
      <c r="G364" s="37" t="e">
        <f t="shared" si="49"/>
        <v>#DIV/0!</v>
      </c>
      <c r="H364" s="484">
        <v>0</v>
      </c>
      <c r="I364" s="484">
        <v>0</v>
      </c>
      <c r="J364" s="484">
        <v>0</v>
      </c>
      <c r="K364" s="484">
        <v>0</v>
      </c>
      <c r="L364" s="484">
        <v>0</v>
      </c>
      <c r="M364" s="484">
        <v>0</v>
      </c>
      <c r="N364" s="484">
        <v>0</v>
      </c>
      <c r="O364" s="484">
        <v>0</v>
      </c>
      <c r="P364" s="484">
        <v>0</v>
      </c>
      <c r="Q364" s="484">
        <v>0</v>
      </c>
      <c r="R364" s="484">
        <v>0</v>
      </c>
      <c r="S364" s="484">
        <v>0</v>
      </c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48"/>
        <v>0</v>
      </c>
      <c r="G365" s="37" t="e">
        <f t="shared" si="49"/>
        <v>#DIV/0!</v>
      </c>
      <c r="H365" s="484">
        <v>0</v>
      </c>
      <c r="I365" s="484">
        <v>0</v>
      </c>
      <c r="J365" s="484">
        <v>0</v>
      </c>
      <c r="K365" s="484">
        <v>0</v>
      </c>
      <c r="L365" s="484">
        <v>0</v>
      </c>
      <c r="M365" s="484">
        <v>0</v>
      </c>
      <c r="N365" s="484">
        <v>0</v>
      </c>
      <c r="O365" s="484">
        <v>0</v>
      </c>
      <c r="P365" s="484">
        <v>0</v>
      </c>
      <c r="Q365" s="484">
        <v>0</v>
      </c>
      <c r="R365" s="484">
        <v>0</v>
      </c>
      <c r="S365" s="484">
        <v>0</v>
      </c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48"/>
        <v>0</v>
      </c>
      <c r="G366" s="37" t="e">
        <f t="shared" si="49"/>
        <v>#DIV/0!</v>
      </c>
      <c r="H366" s="484">
        <v>0</v>
      </c>
      <c r="I366" s="484">
        <v>0</v>
      </c>
      <c r="J366" s="484">
        <v>0</v>
      </c>
      <c r="K366" s="484">
        <v>0</v>
      </c>
      <c r="L366" s="484">
        <v>0</v>
      </c>
      <c r="M366" s="484">
        <v>0</v>
      </c>
      <c r="N366" s="484">
        <v>0</v>
      </c>
      <c r="O366" s="484">
        <v>0</v>
      </c>
      <c r="P366" s="484">
        <v>0</v>
      </c>
      <c r="Q366" s="484">
        <v>0</v>
      </c>
      <c r="R366" s="484">
        <v>0</v>
      </c>
      <c r="S366" s="484">
        <v>0</v>
      </c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48"/>
        <v>0</v>
      </c>
      <c r="G367" s="120" t="e">
        <f t="shared" si="49"/>
        <v>#DIV/0!</v>
      </c>
      <c r="H367" s="485">
        <v>0</v>
      </c>
      <c r="I367" s="484">
        <v>0</v>
      </c>
      <c r="J367" s="484">
        <v>0</v>
      </c>
      <c r="K367" s="484">
        <v>0</v>
      </c>
      <c r="L367" s="484">
        <v>0</v>
      </c>
      <c r="M367" s="484">
        <v>0</v>
      </c>
      <c r="N367" s="484">
        <v>0</v>
      </c>
      <c r="O367" s="484">
        <v>0</v>
      </c>
      <c r="P367" s="484">
        <v>0</v>
      </c>
      <c r="Q367" s="484">
        <v>0</v>
      </c>
      <c r="R367" s="484">
        <v>0</v>
      </c>
      <c r="S367" s="484">
        <v>0</v>
      </c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48"/>
        <v>0</v>
      </c>
      <c r="G368" s="631" t="e">
        <f t="shared" si="49"/>
        <v>#DIV/0!</v>
      </c>
      <c r="H368" s="538"/>
      <c r="I368" s="538"/>
      <c r="J368" s="1252"/>
      <c r="K368" s="1565"/>
      <c r="L368" s="1565"/>
      <c r="M368" s="1565"/>
      <c r="N368" s="1565"/>
      <c r="O368" s="1565"/>
      <c r="P368" s="1565"/>
      <c r="Q368" s="1918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48"/>
        <v>0</v>
      </c>
      <c r="G369" s="37" t="e">
        <f t="shared" si="49"/>
        <v>#DIV/0!</v>
      </c>
      <c r="H369" s="484">
        <v>0</v>
      </c>
      <c r="I369" s="484">
        <v>0</v>
      </c>
      <c r="J369" s="484">
        <v>0</v>
      </c>
      <c r="K369" s="484">
        <v>0</v>
      </c>
      <c r="L369" s="484">
        <v>0</v>
      </c>
      <c r="M369" s="484">
        <v>0</v>
      </c>
      <c r="N369" s="484">
        <v>0</v>
      </c>
      <c r="O369" s="484">
        <v>0</v>
      </c>
      <c r="P369" s="484">
        <v>0</v>
      </c>
      <c r="Q369" s="484">
        <v>0</v>
      </c>
      <c r="R369" s="484">
        <v>0</v>
      </c>
      <c r="S369" s="484">
        <v>0</v>
      </c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48"/>
        <v>0</v>
      </c>
      <c r="G370" s="37" t="e">
        <f t="shared" si="49"/>
        <v>#DIV/0!</v>
      </c>
      <c r="H370" s="484">
        <v>0</v>
      </c>
      <c r="I370" s="484">
        <v>0</v>
      </c>
      <c r="J370" s="484">
        <v>0</v>
      </c>
      <c r="K370" s="484">
        <v>0</v>
      </c>
      <c r="L370" s="484">
        <v>0</v>
      </c>
      <c r="M370" s="484">
        <v>0</v>
      </c>
      <c r="N370" s="484">
        <v>0</v>
      </c>
      <c r="O370" s="484">
        <v>0</v>
      </c>
      <c r="P370" s="484">
        <v>0</v>
      </c>
      <c r="Q370" s="484">
        <v>0</v>
      </c>
      <c r="R370" s="484">
        <v>0</v>
      </c>
      <c r="S370" s="484">
        <v>0</v>
      </c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48"/>
        <v>0</v>
      </c>
      <c r="G371" s="379" t="e">
        <f t="shared" si="49"/>
        <v>#DIV/0!</v>
      </c>
      <c r="H371" s="534">
        <f>SUM(H372:H376)</f>
        <v>0</v>
      </c>
      <c r="I371" s="1251">
        <f>SUM(I372:I376)</f>
        <v>0</v>
      </c>
      <c r="J371" s="1251">
        <f>SUM(J372:J376)</f>
        <v>0</v>
      </c>
      <c r="K371" s="1570">
        <f>SUM(K372:K376)</f>
        <v>0</v>
      </c>
      <c r="L371" s="1570">
        <f>SUM(L372:L376)</f>
        <v>0</v>
      </c>
      <c r="M371" s="1570">
        <v>0</v>
      </c>
      <c r="N371" s="1570">
        <f t="shared" ref="N371:S371" si="58">SUM(N372:N376)</f>
        <v>0</v>
      </c>
      <c r="O371" s="1570">
        <f t="shared" si="58"/>
        <v>0</v>
      </c>
      <c r="P371" s="1570">
        <f t="shared" si="58"/>
        <v>0</v>
      </c>
      <c r="Q371" s="1886">
        <f t="shared" si="58"/>
        <v>0</v>
      </c>
      <c r="R371" s="1886">
        <f t="shared" si="58"/>
        <v>0</v>
      </c>
      <c r="S371" s="1886">
        <f t="shared" si="58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48"/>
        <v>0</v>
      </c>
      <c r="G372" s="37" t="e">
        <f t="shared" si="49"/>
        <v>#DIV/0!</v>
      </c>
      <c r="H372" s="484">
        <v>0</v>
      </c>
      <c r="I372" s="484">
        <v>0</v>
      </c>
      <c r="J372" s="484">
        <v>0</v>
      </c>
      <c r="K372" s="484">
        <v>0</v>
      </c>
      <c r="L372" s="484">
        <v>0</v>
      </c>
      <c r="M372" s="484">
        <v>0</v>
      </c>
      <c r="N372" s="484">
        <v>0</v>
      </c>
      <c r="O372" s="484">
        <v>0</v>
      </c>
      <c r="P372" s="484">
        <v>0</v>
      </c>
      <c r="Q372" s="484">
        <v>0</v>
      </c>
      <c r="R372" s="484">
        <v>0</v>
      </c>
      <c r="S372" s="484">
        <v>0</v>
      </c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48"/>
        <v>0</v>
      </c>
      <c r="G373" s="37" t="e">
        <f t="shared" si="49"/>
        <v>#DIV/0!</v>
      </c>
      <c r="H373" s="484">
        <v>0</v>
      </c>
      <c r="I373" s="484">
        <v>0</v>
      </c>
      <c r="J373" s="484">
        <v>0</v>
      </c>
      <c r="K373" s="484">
        <v>0</v>
      </c>
      <c r="L373" s="484">
        <v>0</v>
      </c>
      <c r="M373" s="484">
        <v>0</v>
      </c>
      <c r="N373" s="484">
        <v>0</v>
      </c>
      <c r="O373" s="484">
        <v>0</v>
      </c>
      <c r="P373" s="484">
        <v>0</v>
      </c>
      <c r="Q373" s="484">
        <v>0</v>
      </c>
      <c r="R373" s="484">
        <v>0</v>
      </c>
      <c r="S373" s="484">
        <v>0</v>
      </c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48"/>
        <v>0</v>
      </c>
      <c r="G374" s="37" t="e">
        <f t="shared" si="49"/>
        <v>#DIV/0!</v>
      </c>
      <c r="H374" s="484">
        <v>0</v>
      </c>
      <c r="I374" s="484">
        <v>0</v>
      </c>
      <c r="J374" s="484">
        <v>0</v>
      </c>
      <c r="K374" s="484">
        <v>0</v>
      </c>
      <c r="L374" s="484">
        <v>0</v>
      </c>
      <c r="M374" s="484">
        <v>0</v>
      </c>
      <c r="N374" s="484">
        <v>0</v>
      </c>
      <c r="O374" s="484">
        <v>0</v>
      </c>
      <c r="P374" s="484">
        <v>0</v>
      </c>
      <c r="Q374" s="484">
        <v>0</v>
      </c>
      <c r="R374" s="484">
        <v>0</v>
      </c>
      <c r="S374" s="484">
        <v>0</v>
      </c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48"/>
        <v>0</v>
      </c>
      <c r="G375" s="37" t="e">
        <f t="shared" si="49"/>
        <v>#DIV/0!</v>
      </c>
      <c r="H375" s="484">
        <v>0</v>
      </c>
      <c r="I375" s="484">
        <v>0</v>
      </c>
      <c r="J375" s="484">
        <v>0</v>
      </c>
      <c r="K375" s="484">
        <v>0</v>
      </c>
      <c r="L375" s="484">
        <v>0</v>
      </c>
      <c r="M375" s="484">
        <v>0</v>
      </c>
      <c r="N375" s="484">
        <v>0</v>
      </c>
      <c r="O375" s="484">
        <v>0</v>
      </c>
      <c r="P375" s="484">
        <v>0</v>
      </c>
      <c r="Q375" s="484">
        <v>0</v>
      </c>
      <c r="R375" s="484">
        <v>0</v>
      </c>
      <c r="S375" s="484">
        <v>0</v>
      </c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48"/>
        <v>0</v>
      </c>
      <c r="G376" s="120" t="e">
        <f t="shared" si="49"/>
        <v>#DIV/0!</v>
      </c>
      <c r="H376" s="485">
        <v>0</v>
      </c>
      <c r="I376" s="484">
        <v>0</v>
      </c>
      <c r="J376" s="484">
        <v>0</v>
      </c>
      <c r="K376" s="484">
        <v>0</v>
      </c>
      <c r="L376" s="484">
        <v>0</v>
      </c>
      <c r="M376" s="484">
        <v>0</v>
      </c>
      <c r="N376" s="484">
        <v>0</v>
      </c>
      <c r="O376" s="484">
        <v>0</v>
      </c>
      <c r="P376" s="484">
        <v>0</v>
      </c>
      <c r="Q376" s="484">
        <v>0</v>
      </c>
      <c r="R376" s="484">
        <v>0</v>
      </c>
      <c r="S376" s="484">
        <v>0</v>
      </c>
    </row>
    <row r="377" spans="1:19" ht="25.2" customHeight="1">
      <c r="A377" s="2120" t="s">
        <v>330</v>
      </c>
      <c r="B377" s="2121"/>
      <c r="C377" s="2121"/>
      <c r="D377" s="2121"/>
      <c r="E377" s="2192"/>
      <c r="F377" s="92">
        <f t="shared" si="48"/>
        <v>0</v>
      </c>
      <c r="G377" s="631" t="e">
        <f t="shared" si="49"/>
        <v>#DIV/0!</v>
      </c>
      <c r="H377" s="538"/>
      <c r="I377" s="538"/>
      <c r="J377" s="1252"/>
      <c r="K377" s="1565"/>
      <c r="L377" s="1565"/>
      <c r="M377" s="1565"/>
      <c r="N377" s="1565"/>
      <c r="O377" s="1565"/>
      <c r="P377" s="1565"/>
      <c r="Q377" s="1918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48"/>
        <v>0</v>
      </c>
      <c r="G378" s="37" t="e">
        <f t="shared" si="49"/>
        <v>#DIV/0!</v>
      </c>
      <c r="H378" s="484">
        <v>0</v>
      </c>
      <c r="I378" s="484">
        <v>0</v>
      </c>
      <c r="J378" s="484">
        <v>0</v>
      </c>
      <c r="K378" s="484">
        <v>0</v>
      </c>
      <c r="L378" s="484">
        <v>0</v>
      </c>
      <c r="M378" s="484">
        <v>0</v>
      </c>
      <c r="N378" s="484">
        <v>0</v>
      </c>
      <c r="O378" s="484">
        <v>0</v>
      </c>
      <c r="P378" s="484">
        <v>0</v>
      </c>
      <c r="Q378" s="484">
        <v>0</v>
      </c>
      <c r="R378" s="484">
        <v>0</v>
      </c>
      <c r="S378" s="484">
        <v>0</v>
      </c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ref="F379:F394" si="59">SUM(H379:S379)</f>
        <v>0</v>
      </c>
      <c r="G379" s="37" t="e">
        <f t="shared" ref="G379:G394" si="60">+F379*100/E379</f>
        <v>#DIV/0!</v>
      </c>
      <c r="H379" s="484">
        <v>0</v>
      </c>
      <c r="I379" s="484">
        <v>0</v>
      </c>
      <c r="J379" s="484">
        <v>0</v>
      </c>
      <c r="K379" s="484">
        <v>0</v>
      </c>
      <c r="L379" s="484">
        <v>0</v>
      </c>
      <c r="M379" s="484">
        <v>0</v>
      </c>
      <c r="N379" s="484">
        <v>0</v>
      </c>
      <c r="O379" s="484">
        <v>0</v>
      </c>
      <c r="P379" s="484">
        <v>0</v>
      </c>
      <c r="Q379" s="484">
        <v>0</v>
      </c>
      <c r="R379" s="484">
        <v>0</v>
      </c>
      <c r="S379" s="484">
        <v>0</v>
      </c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59"/>
        <v>0</v>
      </c>
      <c r="G380" s="379" t="e">
        <f t="shared" si="60"/>
        <v>#DIV/0!</v>
      </c>
      <c r="H380" s="534">
        <f>SUM(H381:H385)</f>
        <v>0</v>
      </c>
      <c r="I380" s="1251">
        <f t="shared" ref="I380:S380" si="61">SUM(I381:I385)</f>
        <v>0</v>
      </c>
      <c r="J380" s="1251">
        <f t="shared" si="61"/>
        <v>0</v>
      </c>
      <c r="K380" s="1570">
        <f t="shared" si="61"/>
        <v>0</v>
      </c>
      <c r="L380" s="1570">
        <f t="shared" si="61"/>
        <v>0</v>
      </c>
      <c r="M380" s="1570">
        <f t="shared" si="61"/>
        <v>0</v>
      </c>
      <c r="N380" s="1570">
        <f t="shared" si="61"/>
        <v>0</v>
      </c>
      <c r="O380" s="1570">
        <f t="shared" si="61"/>
        <v>0</v>
      </c>
      <c r="P380" s="1570">
        <f t="shared" si="61"/>
        <v>0</v>
      </c>
      <c r="Q380" s="1886">
        <f t="shared" si="61"/>
        <v>0</v>
      </c>
      <c r="R380" s="1886">
        <f t="shared" si="61"/>
        <v>0</v>
      </c>
      <c r="S380" s="1886">
        <f t="shared" si="61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59"/>
        <v>0</v>
      </c>
      <c r="G381" s="37" t="e">
        <f t="shared" si="60"/>
        <v>#DIV/0!</v>
      </c>
      <c r="H381" s="484">
        <v>0</v>
      </c>
      <c r="I381" s="484">
        <v>0</v>
      </c>
      <c r="J381" s="484">
        <v>0</v>
      </c>
      <c r="K381" s="484">
        <v>0</v>
      </c>
      <c r="L381" s="484">
        <v>0</v>
      </c>
      <c r="M381" s="484">
        <v>0</v>
      </c>
      <c r="N381" s="484">
        <v>0</v>
      </c>
      <c r="O381" s="484">
        <v>0</v>
      </c>
      <c r="P381" s="484">
        <v>0</v>
      </c>
      <c r="Q381" s="484">
        <v>0</v>
      </c>
      <c r="R381" s="484">
        <v>0</v>
      </c>
      <c r="S381" s="484">
        <v>0</v>
      </c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59"/>
        <v>0</v>
      </c>
      <c r="G382" s="37" t="e">
        <f t="shared" si="60"/>
        <v>#DIV/0!</v>
      </c>
      <c r="H382" s="484">
        <v>0</v>
      </c>
      <c r="I382" s="484">
        <v>0</v>
      </c>
      <c r="J382" s="484">
        <v>0</v>
      </c>
      <c r="K382" s="484">
        <v>0</v>
      </c>
      <c r="L382" s="484">
        <v>0</v>
      </c>
      <c r="M382" s="484">
        <v>0</v>
      </c>
      <c r="N382" s="484">
        <v>0</v>
      </c>
      <c r="O382" s="484">
        <v>0</v>
      </c>
      <c r="P382" s="484">
        <v>0</v>
      </c>
      <c r="Q382" s="484">
        <v>0</v>
      </c>
      <c r="R382" s="484">
        <v>0</v>
      </c>
      <c r="S382" s="484">
        <v>0</v>
      </c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59"/>
        <v>0</v>
      </c>
      <c r="G383" s="37" t="e">
        <f t="shared" si="60"/>
        <v>#DIV/0!</v>
      </c>
      <c r="H383" s="484">
        <v>0</v>
      </c>
      <c r="I383" s="484">
        <v>0</v>
      </c>
      <c r="J383" s="484">
        <v>0</v>
      </c>
      <c r="K383" s="484">
        <v>0</v>
      </c>
      <c r="L383" s="484">
        <v>0</v>
      </c>
      <c r="M383" s="484">
        <v>0</v>
      </c>
      <c r="N383" s="484">
        <v>0</v>
      </c>
      <c r="O383" s="484">
        <v>0</v>
      </c>
      <c r="P383" s="484">
        <v>0</v>
      </c>
      <c r="Q383" s="484">
        <v>0</v>
      </c>
      <c r="R383" s="484">
        <v>0</v>
      </c>
      <c r="S383" s="484">
        <v>0</v>
      </c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59"/>
        <v>0</v>
      </c>
      <c r="G384" s="37" t="e">
        <f t="shared" si="60"/>
        <v>#DIV/0!</v>
      </c>
      <c r="H384" s="484">
        <v>0</v>
      </c>
      <c r="I384" s="484">
        <v>0</v>
      </c>
      <c r="J384" s="484">
        <v>0</v>
      </c>
      <c r="K384" s="484">
        <v>0</v>
      </c>
      <c r="L384" s="484">
        <v>0</v>
      </c>
      <c r="M384" s="484">
        <v>0</v>
      </c>
      <c r="N384" s="484">
        <v>0</v>
      </c>
      <c r="O384" s="484">
        <v>0</v>
      </c>
      <c r="P384" s="484">
        <v>0</v>
      </c>
      <c r="Q384" s="484">
        <v>0</v>
      </c>
      <c r="R384" s="484">
        <v>0</v>
      </c>
      <c r="S384" s="484">
        <v>0</v>
      </c>
    </row>
    <row r="385" spans="1:19" ht="25.5" customHeight="1">
      <c r="A385" s="525"/>
      <c r="B385" s="532"/>
      <c r="C385" s="533" t="s">
        <v>29</v>
      </c>
      <c r="D385" s="527" t="s">
        <v>24</v>
      </c>
      <c r="E385" s="116">
        <v>0</v>
      </c>
      <c r="F385" s="116">
        <f t="shared" si="59"/>
        <v>0</v>
      </c>
      <c r="G385" s="120" t="e">
        <f t="shared" si="60"/>
        <v>#DIV/0!</v>
      </c>
      <c r="H385" s="485">
        <v>0</v>
      </c>
      <c r="I385" s="484">
        <v>0</v>
      </c>
      <c r="J385" s="484">
        <v>0</v>
      </c>
      <c r="K385" s="484">
        <v>0</v>
      </c>
      <c r="L385" s="484">
        <v>0</v>
      </c>
      <c r="M385" s="484">
        <v>0</v>
      </c>
      <c r="N385" s="484">
        <v>0</v>
      </c>
      <c r="O385" s="484">
        <v>0</v>
      </c>
      <c r="P385" s="484">
        <v>0</v>
      </c>
      <c r="Q385" s="484">
        <v>0</v>
      </c>
      <c r="R385" s="484">
        <v>0</v>
      </c>
      <c r="S385" s="484">
        <v>0</v>
      </c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59"/>
        <v>0</v>
      </c>
      <c r="G386" s="631" t="e">
        <f t="shared" si="60"/>
        <v>#DIV/0!</v>
      </c>
      <c r="H386" s="538"/>
      <c r="I386" s="538"/>
      <c r="J386" s="1252"/>
      <c r="K386" s="1565"/>
      <c r="L386" s="1565"/>
      <c r="M386" s="1565"/>
      <c r="N386" s="1565"/>
      <c r="O386" s="1565"/>
      <c r="P386" s="1565"/>
      <c r="Q386" s="1918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59"/>
        <v>0</v>
      </c>
      <c r="G387" s="37" t="e">
        <f t="shared" si="60"/>
        <v>#DIV/0!</v>
      </c>
      <c r="H387" s="484">
        <v>0</v>
      </c>
      <c r="I387" s="484">
        <v>0</v>
      </c>
      <c r="J387" s="484">
        <v>0</v>
      </c>
      <c r="K387" s="484">
        <v>0</v>
      </c>
      <c r="L387" s="484">
        <v>0</v>
      </c>
      <c r="M387" s="484">
        <v>0</v>
      </c>
      <c r="N387" s="484">
        <v>0</v>
      </c>
      <c r="O387" s="484">
        <v>0</v>
      </c>
      <c r="P387" s="484">
        <v>0</v>
      </c>
      <c r="Q387" s="484">
        <v>0</v>
      </c>
      <c r="R387" s="484">
        <v>0</v>
      </c>
      <c r="S387" s="484">
        <v>0</v>
      </c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59"/>
        <v>0</v>
      </c>
      <c r="G388" s="37" t="e">
        <f t="shared" si="60"/>
        <v>#DIV/0!</v>
      </c>
      <c r="H388" s="484">
        <v>0</v>
      </c>
      <c r="I388" s="484">
        <v>0</v>
      </c>
      <c r="J388" s="484">
        <v>0</v>
      </c>
      <c r="K388" s="484">
        <v>0</v>
      </c>
      <c r="L388" s="484">
        <v>0</v>
      </c>
      <c r="M388" s="484">
        <v>0</v>
      </c>
      <c r="N388" s="484">
        <v>0</v>
      </c>
      <c r="O388" s="484">
        <v>0</v>
      </c>
      <c r="P388" s="484">
        <v>0</v>
      </c>
      <c r="Q388" s="484">
        <v>0</v>
      </c>
      <c r="R388" s="484">
        <v>0</v>
      </c>
      <c r="S388" s="484">
        <v>0</v>
      </c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59"/>
        <v>0</v>
      </c>
      <c r="G389" s="379" t="e">
        <f t="shared" si="60"/>
        <v>#DIV/0!</v>
      </c>
      <c r="H389" s="534">
        <f>SUM(H390:H394)</f>
        <v>0</v>
      </c>
      <c r="I389" s="1251">
        <f t="shared" ref="I389:N389" si="62">SUM(I390:I394)</f>
        <v>0</v>
      </c>
      <c r="J389" s="1251">
        <f t="shared" si="62"/>
        <v>0</v>
      </c>
      <c r="K389" s="1570">
        <f t="shared" si="62"/>
        <v>0</v>
      </c>
      <c r="L389" s="1570">
        <f t="shared" si="62"/>
        <v>0</v>
      </c>
      <c r="M389" s="1570">
        <f t="shared" si="62"/>
        <v>0</v>
      </c>
      <c r="N389" s="1570">
        <f t="shared" si="62"/>
        <v>0</v>
      </c>
      <c r="O389" s="1570">
        <f>SUM(O390:O394)</f>
        <v>0</v>
      </c>
      <c r="P389" s="1570">
        <f>SUM(P390:P394)</f>
        <v>0</v>
      </c>
      <c r="Q389" s="1886">
        <f>SUM(Q390:Q394)</f>
        <v>0</v>
      </c>
      <c r="R389" s="1886">
        <f>SUM(R390:R394)</f>
        <v>0</v>
      </c>
      <c r="S389" s="1886">
        <f>SUM(S390:S394)</f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59"/>
        <v>0</v>
      </c>
      <c r="G390" s="37" t="e">
        <f t="shared" si="60"/>
        <v>#DIV/0!</v>
      </c>
      <c r="H390" s="484">
        <v>0</v>
      </c>
      <c r="I390" s="484">
        <v>0</v>
      </c>
      <c r="J390" s="484">
        <v>0</v>
      </c>
      <c r="K390" s="484">
        <v>0</v>
      </c>
      <c r="L390" s="484">
        <v>0</v>
      </c>
      <c r="M390" s="484">
        <v>0</v>
      </c>
      <c r="N390" s="484">
        <v>0</v>
      </c>
      <c r="O390" s="484">
        <v>0</v>
      </c>
      <c r="P390" s="484">
        <v>0</v>
      </c>
      <c r="Q390" s="484">
        <v>0</v>
      </c>
      <c r="R390" s="484">
        <v>0</v>
      </c>
      <c r="S390" s="484">
        <v>0</v>
      </c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59"/>
        <v>0</v>
      </c>
      <c r="G391" s="37" t="e">
        <f t="shared" si="60"/>
        <v>#DIV/0!</v>
      </c>
      <c r="H391" s="484">
        <v>0</v>
      </c>
      <c r="I391" s="484">
        <v>0</v>
      </c>
      <c r="J391" s="484">
        <v>0</v>
      </c>
      <c r="K391" s="484">
        <v>0</v>
      </c>
      <c r="L391" s="484">
        <v>0</v>
      </c>
      <c r="M391" s="484">
        <v>0</v>
      </c>
      <c r="N391" s="484">
        <v>0</v>
      </c>
      <c r="O391" s="484">
        <v>0</v>
      </c>
      <c r="P391" s="484">
        <v>0</v>
      </c>
      <c r="Q391" s="484">
        <v>0</v>
      </c>
      <c r="R391" s="484">
        <v>0</v>
      </c>
      <c r="S391" s="484">
        <v>0</v>
      </c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59"/>
        <v>0</v>
      </c>
      <c r="G392" s="37" t="e">
        <f t="shared" si="60"/>
        <v>#DIV/0!</v>
      </c>
      <c r="H392" s="484">
        <v>0</v>
      </c>
      <c r="I392" s="484">
        <v>0</v>
      </c>
      <c r="J392" s="484">
        <v>0</v>
      </c>
      <c r="K392" s="484">
        <v>0</v>
      </c>
      <c r="L392" s="484">
        <v>0</v>
      </c>
      <c r="M392" s="484">
        <v>0</v>
      </c>
      <c r="N392" s="484">
        <v>0</v>
      </c>
      <c r="O392" s="484">
        <v>0</v>
      </c>
      <c r="P392" s="484">
        <v>0</v>
      </c>
      <c r="Q392" s="484">
        <v>0</v>
      </c>
      <c r="R392" s="484">
        <v>0</v>
      </c>
      <c r="S392" s="484">
        <v>0</v>
      </c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59"/>
        <v>0</v>
      </c>
      <c r="G393" s="37" t="e">
        <f t="shared" si="60"/>
        <v>#DIV/0!</v>
      </c>
      <c r="H393" s="484">
        <v>0</v>
      </c>
      <c r="I393" s="484">
        <v>0</v>
      </c>
      <c r="J393" s="484">
        <v>0</v>
      </c>
      <c r="K393" s="484">
        <v>0</v>
      </c>
      <c r="L393" s="484">
        <v>0</v>
      </c>
      <c r="M393" s="484">
        <v>0</v>
      </c>
      <c r="N393" s="484">
        <v>0</v>
      </c>
      <c r="O393" s="484">
        <v>0</v>
      </c>
      <c r="P393" s="484">
        <v>0</v>
      </c>
      <c r="Q393" s="484">
        <v>0</v>
      </c>
      <c r="R393" s="484">
        <v>0</v>
      </c>
      <c r="S393" s="484">
        <v>0</v>
      </c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59"/>
        <v>0</v>
      </c>
      <c r="G394" s="503" t="e">
        <f t="shared" si="60"/>
        <v>#DIV/0!</v>
      </c>
      <c r="H394" s="566">
        <v>0</v>
      </c>
      <c r="I394" s="566">
        <v>0</v>
      </c>
      <c r="J394" s="566">
        <v>0</v>
      </c>
      <c r="K394" s="566">
        <v>0</v>
      </c>
      <c r="L394" s="566">
        <v>0</v>
      </c>
      <c r="M394" s="566">
        <v>0</v>
      </c>
      <c r="N394" s="566">
        <v>0</v>
      </c>
      <c r="O394" s="566">
        <v>0</v>
      </c>
      <c r="P394" s="566">
        <v>0</v>
      </c>
      <c r="Q394" s="566">
        <v>0</v>
      </c>
      <c r="R394" s="566">
        <v>0</v>
      </c>
      <c r="S394" s="566">
        <v>0</v>
      </c>
    </row>
  </sheetData>
  <mergeCells count="58">
    <mergeCell ref="B350:C350"/>
    <mergeCell ref="B351:C351"/>
    <mergeCell ref="A344:C344"/>
    <mergeCell ref="B346:C346"/>
    <mergeCell ref="B347:C347"/>
    <mergeCell ref="A333:D333"/>
    <mergeCell ref="B348:C348"/>
    <mergeCell ref="B349:C349"/>
    <mergeCell ref="B334:C334"/>
    <mergeCell ref="B335:C335"/>
    <mergeCell ref="B336:C336"/>
    <mergeCell ref="A74:C74"/>
    <mergeCell ref="B101:C101"/>
    <mergeCell ref="A109:C109"/>
    <mergeCell ref="B118:C118"/>
    <mergeCell ref="A131:C131"/>
    <mergeCell ref="B235:C235"/>
    <mergeCell ref="A233:C233"/>
    <mergeCell ref="B323:C323"/>
    <mergeCell ref="B289:C289"/>
    <mergeCell ref="B293:C293"/>
    <mergeCell ref="A247:C247"/>
    <mergeCell ref="B265:C265"/>
    <mergeCell ref="B277:C277"/>
    <mergeCell ref="A287:C287"/>
    <mergeCell ref="B288:C288"/>
    <mergeCell ref="A197:C197"/>
    <mergeCell ref="B291:C291"/>
    <mergeCell ref="B198:C198"/>
    <mergeCell ref="B199:C199"/>
    <mergeCell ref="A201:C201"/>
    <mergeCell ref="B214:C214"/>
    <mergeCell ref="B200:C200"/>
    <mergeCell ref="A377:E377"/>
    <mergeCell ref="B300:C300"/>
    <mergeCell ref="B305:C305"/>
    <mergeCell ref="A313:D313"/>
    <mergeCell ref="B314:C314"/>
    <mergeCell ref="A221:C221"/>
    <mergeCell ref="A223:C223"/>
    <mergeCell ref="A224:C224"/>
    <mergeCell ref="A225:C225"/>
    <mergeCell ref="H3:S3"/>
    <mergeCell ref="A8:C8"/>
    <mergeCell ref="D1:G1"/>
    <mergeCell ref="A3:C4"/>
    <mergeCell ref="F3:F4"/>
    <mergeCell ref="G3:G4"/>
    <mergeCell ref="A175:C175"/>
    <mergeCell ref="B176:C176"/>
    <mergeCell ref="B187:C187"/>
    <mergeCell ref="B188:C188"/>
    <mergeCell ref="A195:C195"/>
    <mergeCell ref="A142:C142"/>
    <mergeCell ref="A153:C153"/>
    <mergeCell ref="B154:C154"/>
    <mergeCell ref="A165:C165"/>
    <mergeCell ref="B166:C16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E181" activePane="bottomRight" state="frozen"/>
      <selection pane="topRight" activeCell="E1" sqref="E1"/>
      <selection pane="bottomLeft" activeCell="A6" sqref="A6"/>
      <selection pane="bottomRight" activeCell="E229" sqref="E229"/>
    </sheetView>
  </sheetViews>
  <sheetFormatPr defaultRowHeight="18.600000000000001"/>
  <cols>
    <col min="1" max="2" width="4.625" style="12" customWidth="1"/>
    <col min="3" max="3" width="97.875" style="12" customWidth="1"/>
    <col min="4" max="4" width="9.125" style="12" customWidth="1"/>
    <col min="5" max="5" width="11.75" style="12" customWidth="1"/>
    <col min="6" max="6" width="9.75" style="12" customWidth="1"/>
    <col min="7" max="7" width="7.75" style="12" customWidth="1"/>
    <col min="8" max="8" width="9.375" style="129" customWidth="1"/>
    <col min="9" max="9" width="9.25" style="129" customWidth="1"/>
    <col min="10" max="11" width="8.75" style="129" customWidth="1"/>
    <col min="12" max="19" width="7.75" style="129" customWidth="1"/>
    <col min="20" max="16384" width="9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190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33.6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844150</v>
      </c>
      <c r="F6" s="670">
        <f>SUM(F8+F74+F109+F153+F247)</f>
        <v>919317</v>
      </c>
      <c r="G6" s="135">
        <f>+F6*100/E6</f>
        <v>108.90446010780074</v>
      </c>
      <c r="H6" s="1254">
        <f>SUM(H8+H74+H109+H153+H247)</f>
        <v>108600</v>
      </c>
      <c r="I6" s="1254">
        <f>SUM(I8+I74+I109+I153+I247)</f>
        <v>39000</v>
      </c>
      <c r="J6" s="1254">
        <f>SUM(J8+J74+J109+J153+J247)</f>
        <v>34500</v>
      </c>
      <c r="K6" s="1566">
        <v>96500</v>
      </c>
      <c r="L6" s="1566">
        <f t="shared" ref="L6:S6" si="0">SUM(L8+L74+L109+L153+L247)</f>
        <v>32400</v>
      </c>
      <c r="M6" s="1566">
        <f t="shared" si="0"/>
        <v>40000</v>
      </c>
      <c r="N6" s="1566">
        <f t="shared" si="0"/>
        <v>5956</v>
      </c>
      <c r="O6" s="1566">
        <f t="shared" si="0"/>
        <v>131000</v>
      </c>
      <c r="P6" s="1566">
        <f t="shared" si="0"/>
        <v>58861</v>
      </c>
      <c r="Q6" s="1566">
        <f t="shared" si="0"/>
        <v>304000</v>
      </c>
      <c r="R6" s="1919">
        <f t="shared" si="0"/>
        <v>38000</v>
      </c>
      <c r="S6" s="1919">
        <f t="shared" si="0"/>
        <v>30500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223"/>
      <c r="I7" s="1223"/>
      <c r="J7" s="1223"/>
      <c r="K7" s="1539"/>
      <c r="L7" s="1539"/>
      <c r="M7" s="1539"/>
      <c r="N7" s="1539"/>
      <c r="O7" s="1539"/>
      <c r="P7" s="1539"/>
      <c r="Q7" s="1539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203150</v>
      </c>
      <c r="F8" s="137">
        <f>SUM(H8:S8)</f>
        <v>202857</v>
      </c>
      <c r="G8" s="140">
        <f>+F8*100/E8</f>
        <v>99.855771597341871</v>
      </c>
      <c r="H8" s="463">
        <f>SUM(H10+H57)</f>
        <v>4500</v>
      </c>
      <c r="I8" s="463">
        <f>SUM(I10+I57)</f>
        <v>1500</v>
      </c>
      <c r="J8" s="463">
        <f>SUM(J10+J57)</f>
        <v>2500</v>
      </c>
      <c r="K8" s="463">
        <v>1000</v>
      </c>
      <c r="L8" s="463">
        <f t="shared" ref="L8:S8" si="1">SUM(L10+L57)</f>
        <v>1400</v>
      </c>
      <c r="M8" s="463">
        <f t="shared" si="1"/>
        <v>9500</v>
      </c>
      <c r="N8" s="463">
        <f t="shared" si="1"/>
        <v>456</v>
      </c>
      <c r="O8" s="463">
        <f t="shared" si="1"/>
        <v>6000</v>
      </c>
      <c r="P8" s="463">
        <f t="shared" si="1"/>
        <v>12001</v>
      </c>
      <c r="Q8" s="463">
        <f t="shared" si="1"/>
        <v>152000</v>
      </c>
      <c r="R8" s="463">
        <f t="shared" si="1"/>
        <v>12000</v>
      </c>
      <c r="S8" s="463">
        <f t="shared" si="1"/>
        <v>0</v>
      </c>
    </row>
    <row r="9" spans="1:19" ht="21.75" customHeight="1">
      <c r="A9" s="127"/>
      <c r="B9" s="128"/>
      <c r="C9" s="2" t="s">
        <v>42</v>
      </c>
      <c r="D9" s="130"/>
      <c r="E9" s="141">
        <v>6150</v>
      </c>
      <c r="F9" s="58">
        <f>SUM(H9:S9)</f>
        <v>6150</v>
      </c>
      <c r="G9" s="47"/>
      <c r="H9" s="1236">
        <v>0</v>
      </c>
      <c r="I9" s="1237">
        <v>0</v>
      </c>
      <c r="J9" s="1237">
        <v>0</v>
      </c>
      <c r="K9" s="1551">
        <v>650</v>
      </c>
      <c r="L9" s="1551">
        <v>1000</v>
      </c>
      <c r="M9" s="1551">
        <v>1000</v>
      </c>
      <c r="N9" s="1236">
        <v>1000</v>
      </c>
      <c r="O9" s="1236">
        <v>1500</v>
      </c>
      <c r="P9" s="1236">
        <v>1000</v>
      </c>
      <c r="Q9" s="1236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6150</v>
      </c>
      <c r="F10" s="1747">
        <f>SUM(F11+F23+F39)</f>
        <v>5857</v>
      </c>
      <c r="G10" s="142">
        <f>+F10*100/E10</f>
        <v>95.235772357723576</v>
      </c>
      <c r="H10" s="1224">
        <f>SUM(H11+H23+H39)</f>
        <v>0</v>
      </c>
      <c r="I10" s="1224">
        <f>SUM(I11+I23+I39)</f>
        <v>0</v>
      </c>
      <c r="J10" s="1224">
        <f>SUM(J11+J23+J39)</f>
        <v>0</v>
      </c>
      <c r="K10" s="1541">
        <v>0</v>
      </c>
      <c r="L10" s="1541">
        <f t="shared" ref="L10:S10" si="2">SUM(L11+L23+L39)</f>
        <v>400</v>
      </c>
      <c r="M10" s="1541">
        <f t="shared" si="2"/>
        <v>5000</v>
      </c>
      <c r="N10" s="1541">
        <f t="shared" si="2"/>
        <v>456</v>
      </c>
      <c r="O10" s="1541">
        <f t="shared" si="2"/>
        <v>0</v>
      </c>
      <c r="P10" s="1541">
        <f t="shared" si="2"/>
        <v>1</v>
      </c>
      <c r="Q10" s="1541">
        <f t="shared" si="2"/>
        <v>0</v>
      </c>
      <c r="R10" s="1894">
        <f t="shared" si="2"/>
        <v>0</v>
      </c>
      <c r="S10" s="1894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150</v>
      </c>
      <c r="F11" s="134">
        <f>SUM(F12:F22)</f>
        <v>150</v>
      </c>
      <c r="G11" s="140">
        <f>+F11*100/E11</f>
        <v>100</v>
      </c>
      <c r="H11" s="1224">
        <f>SUM(H12:H22)</f>
        <v>0</v>
      </c>
      <c r="I11" s="1224">
        <f>SUM(I12:I22)</f>
        <v>0</v>
      </c>
      <c r="J11" s="1224">
        <f>SUM(J12:J22)</f>
        <v>0</v>
      </c>
      <c r="K11" s="1541">
        <v>0</v>
      </c>
      <c r="L11" s="1541">
        <f t="shared" ref="L11:S11" si="3">SUM(L12:L22)</f>
        <v>100</v>
      </c>
      <c r="M11" s="1541">
        <f t="shared" si="3"/>
        <v>0</v>
      </c>
      <c r="N11" s="1541">
        <f t="shared" si="3"/>
        <v>50</v>
      </c>
      <c r="O11" s="1541">
        <f t="shared" si="3"/>
        <v>0</v>
      </c>
      <c r="P11" s="1541">
        <f t="shared" si="3"/>
        <v>0</v>
      </c>
      <c r="Q11" s="1541">
        <f t="shared" si="3"/>
        <v>0</v>
      </c>
      <c r="R11" s="1894">
        <f t="shared" si="3"/>
        <v>0</v>
      </c>
      <c r="S11" s="1894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100</v>
      </c>
      <c r="F12" s="36">
        <f>SUM(H12:S12)</f>
        <v>100</v>
      </c>
      <c r="G12" s="37">
        <f>+F12*100/E12</f>
        <v>100</v>
      </c>
      <c r="H12" s="471"/>
      <c r="I12" s="471"/>
      <c r="J12" s="471">
        <v>0</v>
      </c>
      <c r="K12" s="471">
        <v>0</v>
      </c>
      <c r="L12" s="471">
        <v>100</v>
      </c>
      <c r="M12" s="471">
        <v>0</v>
      </c>
      <c r="N12" s="471">
        <v>0</v>
      </c>
      <c r="O12" s="471">
        <v>0</v>
      </c>
      <c r="P12" s="471">
        <v>0</v>
      </c>
      <c r="Q12" s="471">
        <v>0</v>
      </c>
      <c r="R12" s="471">
        <v>0</v>
      </c>
      <c r="S12" s="471">
        <v>0</v>
      </c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/>
      <c r="I13" s="471"/>
      <c r="J13" s="471">
        <v>0</v>
      </c>
      <c r="K13" s="471">
        <v>0</v>
      </c>
      <c r="L13" s="471">
        <v>0</v>
      </c>
      <c r="M13" s="471">
        <v>0</v>
      </c>
      <c r="N13" s="471">
        <v>0</v>
      </c>
      <c r="O13" s="471">
        <v>0</v>
      </c>
      <c r="P13" s="471">
        <v>0</v>
      </c>
      <c r="Q13" s="471">
        <v>0</v>
      </c>
      <c r="R13" s="471">
        <v>0</v>
      </c>
      <c r="S13" s="471">
        <v>0</v>
      </c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/>
      <c r="I14" s="471"/>
      <c r="J14" s="471">
        <v>0</v>
      </c>
      <c r="K14" s="471">
        <v>0</v>
      </c>
      <c r="L14" s="471">
        <v>0</v>
      </c>
      <c r="M14" s="471">
        <v>0</v>
      </c>
      <c r="N14" s="471">
        <v>0</v>
      </c>
      <c r="O14" s="471">
        <v>0</v>
      </c>
      <c r="P14" s="471">
        <v>0</v>
      </c>
      <c r="Q14" s="471">
        <v>0</v>
      </c>
      <c r="R14" s="471">
        <v>0</v>
      </c>
      <c r="S14" s="471">
        <v>0</v>
      </c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/>
      <c r="I15" s="471"/>
      <c r="J15" s="471">
        <v>0</v>
      </c>
      <c r="K15" s="471">
        <v>0</v>
      </c>
      <c r="L15" s="471">
        <v>0</v>
      </c>
      <c r="M15" s="471">
        <v>0</v>
      </c>
      <c r="N15" s="471">
        <v>0</v>
      </c>
      <c r="O15" s="471">
        <v>0</v>
      </c>
      <c r="P15" s="471">
        <v>0</v>
      </c>
      <c r="Q15" s="471">
        <v>0</v>
      </c>
      <c r="R15" s="471">
        <v>0</v>
      </c>
      <c r="S15" s="471">
        <v>0</v>
      </c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/>
      <c r="I16" s="471"/>
      <c r="J16" s="471">
        <v>0</v>
      </c>
      <c r="K16" s="471">
        <v>0</v>
      </c>
      <c r="L16" s="471">
        <v>0</v>
      </c>
      <c r="M16" s="471">
        <v>0</v>
      </c>
      <c r="N16" s="471">
        <v>0</v>
      </c>
      <c r="O16" s="471">
        <v>0</v>
      </c>
      <c r="P16" s="471">
        <v>0</v>
      </c>
      <c r="Q16" s="471">
        <v>0</v>
      </c>
      <c r="R16" s="471">
        <v>0</v>
      </c>
      <c r="S16" s="471">
        <v>0</v>
      </c>
    </row>
    <row r="17" spans="1:19" ht="21.75" customHeight="1">
      <c r="A17" s="32"/>
      <c r="B17" s="33"/>
      <c r="C17" s="34" t="s">
        <v>15</v>
      </c>
      <c r="D17" s="35" t="s">
        <v>47</v>
      </c>
      <c r="E17" s="8">
        <v>50</v>
      </c>
      <c r="F17" s="36">
        <f t="shared" si="4"/>
        <v>50</v>
      </c>
      <c r="G17" s="37">
        <f t="shared" si="5"/>
        <v>100</v>
      </c>
      <c r="H17" s="471"/>
      <c r="I17" s="471"/>
      <c r="J17" s="471">
        <v>0</v>
      </c>
      <c r="K17" s="471">
        <v>0</v>
      </c>
      <c r="L17" s="471">
        <v>0</v>
      </c>
      <c r="M17" s="471">
        <v>0</v>
      </c>
      <c r="N17" s="471">
        <v>50</v>
      </c>
      <c r="O17" s="471">
        <v>0</v>
      </c>
      <c r="P17" s="471">
        <v>0</v>
      </c>
      <c r="Q17" s="471">
        <v>0</v>
      </c>
      <c r="R17" s="471">
        <v>0</v>
      </c>
      <c r="S17" s="471">
        <v>0</v>
      </c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/>
      <c r="I18" s="471"/>
      <c r="J18" s="471">
        <v>0</v>
      </c>
      <c r="K18" s="471">
        <v>0</v>
      </c>
      <c r="L18" s="471">
        <v>0</v>
      </c>
      <c r="M18" s="471">
        <v>0</v>
      </c>
      <c r="N18" s="471">
        <v>0</v>
      </c>
      <c r="O18" s="471">
        <v>0</v>
      </c>
      <c r="P18" s="471">
        <v>0</v>
      </c>
      <c r="Q18" s="471">
        <v>0</v>
      </c>
      <c r="R18" s="471">
        <v>0</v>
      </c>
      <c r="S18" s="471">
        <v>0</v>
      </c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/>
      <c r="I19" s="471"/>
      <c r="J19" s="471">
        <v>0</v>
      </c>
      <c r="K19" s="471">
        <v>0</v>
      </c>
      <c r="L19" s="471">
        <v>0</v>
      </c>
      <c r="M19" s="471">
        <v>0</v>
      </c>
      <c r="N19" s="471">
        <v>0</v>
      </c>
      <c r="O19" s="471">
        <v>0</v>
      </c>
      <c r="P19" s="471">
        <v>0</v>
      </c>
      <c r="Q19" s="471">
        <v>0</v>
      </c>
      <c r="R19" s="471">
        <v>0</v>
      </c>
      <c r="S19" s="471">
        <v>0</v>
      </c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/>
      <c r="I20" s="471"/>
      <c r="J20" s="471">
        <v>0</v>
      </c>
      <c r="K20" s="471">
        <v>0</v>
      </c>
      <c r="L20" s="471">
        <v>0</v>
      </c>
      <c r="M20" s="471">
        <v>0</v>
      </c>
      <c r="N20" s="471">
        <v>0</v>
      </c>
      <c r="O20" s="471">
        <v>0</v>
      </c>
      <c r="P20" s="471">
        <v>0</v>
      </c>
      <c r="Q20" s="471">
        <v>0</v>
      </c>
      <c r="R20" s="471">
        <v>0</v>
      </c>
      <c r="S20" s="471">
        <v>0</v>
      </c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/>
      <c r="I21" s="471"/>
      <c r="J21" s="471">
        <v>0</v>
      </c>
      <c r="K21" s="471">
        <v>0</v>
      </c>
      <c r="L21" s="471">
        <v>0</v>
      </c>
      <c r="M21" s="471">
        <v>0</v>
      </c>
      <c r="N21" s="471">
        <v>0</v>
      </c>
      <c r="O21" s="471">
        <v>0</v>
      </c>
      <c r="P21" s="471">
        <v>0</v>
      </c>
      <c r="Q21" s="471">
        <v>0</v>
      </c>
      <c r="R21" s="471">
        <v>0</v>
      </c>
      <c r="S21" s="471">
        <v>0</v>
      </c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/>
      <c r="I22" s="471"/>
      <c r="J22" s="471">
        <v>0</v>
      </c>
      <c r="K22" s="471">
        <v>0</v>
      </c>
      <c r="L22" s="471">
        <v>0</v>
      </c>
      <c r="M22" s="471">
        <v>0</v>
      </c>
      <c r="N22" s="471">
        <v>0</v>
      </c>
      <c r="O22" s="471">
        <v>0</v>
      </c>
      <c r="P22" s="471">
        <v>0</v>
      </c>
      <c r="Q22" s="471">
        <v>0</v>
      </c>
      <c r="R22" s="471">
        <v>0</v>
      </c>
      <c r="S22" s="471">
        <v>0</v>
      </c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1000</v>
      </c>
      <c r="F23" s="134">
        <f>SUM(F24:F38)</f>
        <v>707</v>
      </c>
      <c r="G23" s="140">
        <f t="shared" si="5"/>
        <v>70.7</v>
      </c>
      <c r="H23" s="1224">
        <f>SUM(H24:H38)</f>
        <v>0</v>
      </c>
      <c r="I23" s="1224">
        <f>SUM(I24:I38)</f>
        <v>0</v>
      </c>
      <c r="J23" s="1224">
        <f>SUM(J24:J38)</f>
        <v>0</v>
      </c>
      <c r="K23" s="1541">
        <v>0</v>
      </c>
      <c r="L23" s="1541">
        <f t="shared" ref="L23:S23" si="6">SUM(L24:L38)</f>
        <v>300</v>
      </c>
      <c r="M23" s="1541">
        <f t="shared" si="6"/>
        <v>0</v>
      </c>
      <c r="N23" s="1541">
        <f t="shared" si="6"/>
        <v>406</v>
      </c>
      <c r="O23" s="1541">
        <f t="shared" si="6"/>
        <v>0</v>
      </c>
      <c r="P23" s="1541">
        <f t="shared" si="6"/>
        <v>1</v>
      </c>
      <c r="Q23" s="1541">
        <f t="shared" si="6"/>
        <v>0</v>
      </c>
      <c r="R23" s="1894">
        <f t="shared" si="6"/>
        <v>0</v>
      </c>
      <c r="S23" s="1894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471"/>
      <c r="I24" s="471"/>
      <c r="J24" s="471">
        <v>0</v>
      </c>
      <c r="K24" s="471">
        <v>0</v>
      </c>
      <c r="L24" s="471">
        <v>0</v>
      </c>
      <c r="M24" s="471">
        <v>0</v>
      </c>
      <c r="N24" s="471">
        <v>0</v>
      </c>
      <c r="O24" s="471">
        <v>0</v>
      </c>
      <c r="P24" s="471">
        <v>0</v>
      </c>
      <c r="Q24" s="471">
        <v>0</v>
      </c>
      <c r="R24" s="471">
        <v>0</v>
      </c>
      <c r="S24" s="471">
        <v>0</v>
      </c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/>
      <c r="I25" s="471"/>
      <c r="J25" s="471">
        <v>0</v>
      </c>
      <c r="K25" s="471">
        <v>0</v>
      </c>
      <c r="L25" s="471">
        <v>0</v>
      </c>
      <c r="M25" s="471">
        <v>0</v>
      </c>
      <c r="N25" s="471">
        <v>0</v>
      </c>
      <c r="O25" s="471">
        <v>0</v>
      </c>
      <c r="P25" s="471">
        <v>0</v>
      </c>
      <c r="Q25" s="471">
        <v>0</v>
      </c>
      <c r="R25" s="471">
        <v>0</v>
      </c>
      <c r="S25" s="471">
        <v>0</v>
      </c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300</v>
      </c>
      <c r="F26" s="36">
        <f t="shared" si="4"/>
        <v>300</v>
      </c>
      <c r="G26" s="37">
        <f t="shared" si="5"/>
        <v>100</v>
      </c>
      <c r="H26" s="471"/>
      <c r="I26" s="471"/>
      <c r="J26" s="471">
        <v>0</v>
      </c>
      <c r="K26" s="471">
        <v>0</v>
      </c>
      <c r="L26" s="471">
        <v>300</v>
      </c>
      <c r="M26" s="471">
        <v>0</v>
      </c>
      <c r="N26" s="471">
        <v>0</v>
      </c>
      <c r="O26" s="471">
        <v>0</v>
      </c>
      <c r="P26" s="471">
        <v>0</v>
      </c>
      <c r="Q26" s="471">
        <v>0</v>
      </c>
      <c r="R26" s="471">
        <v>0</v>
      </c>
      <c r="S26" s="471">
        <v>0</v>
      </c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/>
      <c r="I27" s="471"/>
      <c r="J27" s="471">
        <v>0</v>
      </c>
      <c r="K27" s="471">
        <v>0</v>
      </c>
      <c r="L27" s="471">
        <v>0</v>
      </c>
      <c r="M27" s="471">
        <v>0</v>
      </c>
      <c r="N27" s="471">
        <v>0</v>
      </c>
      <c r="O27" s="471">
        <v>0</v>
      </c>
      <c r="P27" s="471">
        <v>0</v>
      </c>
      <c r="Q27" s="471">
        <v>0</v>
      </c>
      <c r="R27" s="471">
        <v>0</v>
      </c>
      <c r="S27" s="471">
        <v>0</v>
      </c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/>
      <c r="I28" s="471"/>
      <c r="J28" s="471">
        <v>0</v>
      </c>
      <c r="K28" s="471">
        <v>0</v>
      </c>
      <c r="L28" s="471">
        <v>0</v>
      </c>
      <c r="M28" s="471">
        <v>0</v>
      </c>
      <c r="N28" s="471">
        <v>0</v>
      </c>
      <c r="O28" s="471">
        <v>0</v>
      </c>
      <c r="P28" s="471">
        <v>0</v>
      </c>
      <c r="Q28" s="471">
        <v>0</v>
      </c>
      <c r="R28" s="471">
        <v>0</v>
      </c>
      <c r="S28" s="471">
        <v>0</v>
      </c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471"/>
      <c r="I29" s="471"/>
      <c r="J29" s="471">
        <v>0</v>
      </c>
      <c r="K29" s="471">
        <v>0</v>
      </c>
      <c r="L29" s="471">
        <v>0</v>
      </c>
      <c r="M29" s="471">
        <v>0</v>
      </c>
      <c r="N29" s="471">
        <v>0</v>
      </c>
      <c r="O29" s="471">
        <v>0</v>
      </c>
      <c r="P29" s="471">
        <v>0</v>
      </c>
      <c r="Q29" s="471">
        <v>0</v>
      </c>
      <c r="R29" s="471">
        <v>0</v>
      </c>
      <c r="S29" s="471">
        <v>0</v>
      </c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/>
      <c r="I30" s="471"/>
      <c r="J30" s="471">
        <v>0</v>
      </c>
      <c r="K30" s="471">
        <v>0</v>
      </c>
      <c r="L30" s="471">
        <v>0</v>
      </c>
      <c r="M30" s="471">
        <v>0</v>
      </c>
      <c r="N30" s="471">
        <v>0</v>
      </c>
      <c r="O30" s="471">
        <v>0</v>
      </c>
      <c r="P30" s="471">
        <v>0</v>
      </c>
      <c r="Q30" s="471">
        <v>0</v>
      </c>
      <c r="R30" s="471">
        <v>0</v>
      </c>
      <c r="S30" s="471">
        <v>0</v>
      </c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/>
      <c r="I31" s="471"/>
      <c r="J31" s="471">
        <v>0</v>
      </c>
      <c r="K31" s="471">
        <v>0</v>
      </c>
      <c r="L31" s="471">
        <v>0</v>
      </c>
      <c r="M31" s="471">
        <v>0</v>
      </c>
      <c r="N31" s="471">
        <v>0</v>
      </c>
      <c r="O31" s="471">
        <v>0</v>
      </c>
      <c r="P31" s="471">
        <v>0</v>
      </c>
      <c r="Q31" s="471">
        <v>0</v>
      </c>
      <c r="R31" s="471">
        <v>0</v>
      </c>
      <c r="S31" s="471">
        <v>0</v>
      </c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200</v>
      </c>
      <c r="F32" s="36">
        <f t="shared" si="4"/>
        <v>116</v>
      </c>
      <c r="G32" s="37">
        <f t="shared" si="5"/>
        <v>58</v>
      </c>
      <c r="H32" s="471"/>
      <c r="I32" s="471"/>
      <c r="J32" s="471">
        <v>0</v>
      </c>
      <c r="K32" s="471">
        <v>0</v>
      </c>
      <c r="L32" s="471">
        <v>0</v>
      </c>
      <c r="M32" s="471">
        <v>0</v>
      </c>
      <c r="N32" s="471">
        <v>116</v>
      </c>
      <c r="O32" s="471">
        <v>0</v>
      </c>
      <c r="P32" s="471">
        <v>0</v>
      </c>
      <c r="Q32" s="471">
        <v>0</v>
      </c>
      <c r="R32" s="471">
        <v>0</v>
      </c>
      <c r="S32" s="471">
        <v>0</v>
      </c>
    </row>
    <row r="33" spans="1:19" ht="21.75" customHeight="1">
      <c r="A33" s="32"/>
      <c r="B33" s="33"/>
      <c r="C33" s="320" t="s">
        <v>269</v>
      </c>
      <c r="D33" s="35" t="s">
        <v>47</v>
      </c>
      <c r="E33" s="39"/>
      <c r="F33" s="36">
        <f t="shared" si="4"/>
        <v>0</v>
      </c>
      <c r="G33" s="37" t="e">
        <f t="shared" si="5"/>
        <v>#DIV/0!</v>
      </c>
      <c r="H33" s="471"/>
      <c r="I33" s="471"/>
      <c r="J33" s="471">
        <v>0</v>
      </c>
      <c r="K33" s="471">
        <v>0</v>
      </c>
      <c r="L33" s="471">
        <v>0</v>
      </c>
      <c r="M33" s="471">
        <v>0</v>
      </c>
      <c r="N33" s="471">
        <v>0</v>
      </c>
      <c r="O33" s="471">
        <v>0</v>
      </c>
      <c r="P33" s="471">
        <v>0</v>
      </c>
      <c r="Q33" s="471">
        <v>0</v>
      </c>
      <c r="R33" s="471">
        <v>0</v>
      </c>
      <c r="S33" s="471">
        <v>0</v>
      </c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0</v>
      </c>
      <c r="F34" s="36">
        <f t="shared" si="4"/>
        <v>0</v>
      </c>
      <c r="G34" s="37" t="e">
        <f t="shared" si="5"/>
        <v>#DIV/0!</v>
      </c>
      <c r="H34" s="471"/>
      <c r="I34" s="471"/>
      <c r="J34" s="471">
        <v>0</v>
      </c>
      <c r="K34" s="471">
        <v>0</v>
      </c>
      <c r="L34" s="471">
        <v>0</v>
      </c>
      <c r="M34" s="471">
        <v>0</v>
      </c>
      <c r="N34" s="471">
        <v>0</v>
      </c>
      <c r="O34" s="471">
        <v>0</v>
      </c>
      <c r="P34" s="471">
        <v>0</v>
      </c>
      <c r="Q34" s="471">
        <v>0</v>
      </c>
      <c r="R34" s="471">
        <v>0</v>
      </c>
      <c r="S34" s="471">
        <v>0</v>
      </c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500</v>
      </c>
      <c r="F35" s="36">
        <f t="shared" si="4"/>
        <v>291</v>
      </c>
      <c r="G35" s="37">
        <f t="shared" si="5"/>
        <v>58.2</v>
      </c>
      <c r="H35" s="471"/>
      <c r="I35" s="471"/>
      <c r="J35" s="471">
        <v>0</v>
      </c>
      <c r="K35" s="471">
        <v>0</v>
      </c>
      <c r="L35" s="471">
        <v>0</v>
      </c>
      <c r="M35" s="471">
        <v>0</v>
      </c>
      <c r="N35" s="471">
        <v>290</v>
      </c>
      <c r="O35" s="471">
        <v>0</v>
      </c>
      <c r="P35" s="471">
        <v>1</v>
      </c>
      <c r="Q35" s="471">
        <v>0</v>
      </c>
      <c r="R35" s="471">
        <v>0</v>
      </c>
      <c r="S35" s="471">
        <v>0</v>
      </c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 t="shared" si="4"/>
        <v>0</v>
      </c>
      <c r="G36" s="37" t="e">
        <f t="shared" si="5"/>
        <v>#DIV/0!</v>
      </c>
      <c r="H36" s="471"/>
      <c r="I36" s="471"/>
      <c r="J36" s="471">
        <v>0</v>
      </c>
      <c r="K36" s="471">
        <v>0</v>
      </c>
      <c r="L36" s="471">
        <v>0</v>
      </c>
      <c r="M36" s="471">
        <v>0</v>
      </c>
      <c r="N36" s="471">
        <v>0</v>
      </c>
      <c r="O36" s="471">
        <v>0</v>
      </c>
      <c r="P36" s="471">
        <v>0</v>
      </c>
      <c r="Q36" s="471">
        <v>0</v>
      </c>
      <c r="R36" s="471">
        <v>0</v>
      </c>
      <c r="S36" s="471">
        <v>0</v>
      </c>
    </row>
    <row r="37" spans="1:19" ht="21.75" customHeight="1">
      <c r="A37" s="32"/>
      <c r="B37" s="33"/>
      <c r="C37" s="320" t="s">
        <v>270</v>
      </c>
      <c r="D37" s="35" t="s">
        <v>47</v>
      </c>
      <c r="E37" s="36"/>
      <c r="F37" s="36">
        <f t="shared" si="4"/>
        <v>0</v>
      </c>
      <c r="G37" s="37" t="e">
        <f t="shared" si="5"/>
        <v>#DIV/0!</v>
      </c>
      <c r="H37" s="471"/>
      <c r="I37" s="471"/>
      <c r="J37" s="471">
        <v>0</v>
      </c>
      <c r="K37" s="471">
        <v>0</v>
      </c>
      <c r="L37" s="471">
        <v>0</v>
      </c>
      <c r="M37" s="471">
        <v>0</v>
      </c>
      <c r="N37" s="471">
        <v>0</v>
      </c>
      <c r="O37" s="471">
        <v>0</v>
      </c>
      <c r="P37" s="471">
        <v>0</v>
      </c>
      <c r="Q37" s="471">
        <v>0</v>
      </c>
      <c r="R37" s="471">
        <v>0</v>
      </c>
      <c r="S37" s="471">
        <v>0</v>
      </c>
    </row>
    <row r="38" spans="1:19" ht="21.75" customHeight="1">
      <c r="A38" s="32"/>
      <c r="B38" s="33"/>
      <c r="C38" s="320" t="s">
        <v>264</v>
      </c>
      <c r="D38" s="35" t="s">
        <v>47</v>
      </c>
      <c r="E38" s="36"/>
      <c r="F38" s="36">
        <f t="shared" si="4"/>
        <v>0</v>
      </c>
      <c r="G38" s="37" t="e">
        <f t="shared" si="5"/>
        <v>#DIV/0!</v>
      </c>
      <c r="H38" s="471"/>
      <c r="I38" s="471"/>
      <c r="J38" s="471">
        <v>0</v>
      </c>
      <c r="K38" s="471">
        <v>0</v>
      </c>
      <c r="L38" s="471">
        <v>0</v>
      </c>
      <c r="M38" s="471">
        <v>0</v>
      </c>
      <c r="N38" s="471">
        <v>0</v>
      </c>
      <c r="O38" s="471">
        <v>0</v>
      </c>
      <c r="P38" s="471">
        <v>0</v>
      </c>
      <c r="Q38" s="471">
        <v>0</v>
      </c>
      <c r="R38" s="471">
        <v>0</v>
      </c>
      <c r="S38" s="471">
        <v>0</v>
      </c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5000</v>
      </c>
      <c r="F39" s="134">
        <f>SUM(F40:F53)</f>
        <v>5000</v>
      </c>
      <c r="G39" s="140">
        <f t="shared" si="5"/>
        <v>100</v>
      </c>
      <c r="H39" s="1224">
        <f>SUM(H40:H53)</f>
        <v>0</v>
      </c>
      <c r="I39" s="1224">
        <f>SUM(I40:I53)</f>
        <v>0</v>
      </c>
      <c r="J39" s="1224">
        <f>SUM(J40:J53)</f>
        <v>0</v>
      </c>
      <c r="K39" s="1541">
        <v>0</v>
      </c>
      <c r="L39" s="1541">
        <f t="shared" ref="L39:S39" si="7">SUM(L40:L53)</f>
        <v>0</v>
      </c>
      <c r="M39" s="1541">
        <f t="shared" si="7"/>
        <v>5000</v>
      </c>
      <c r="N39" s="1541">
        <f t="shared" si="7"/>
        <v>0</v>
      </c>
      <c r="O39" s="1541">
        <f t="shared" si="7"/>
        <v>0</v>
      </c>
      <c r="P39" s="1541">
        <f t="shared" si="7"/>
        <v>0</v>
      </c>
      <c r="Q39" s="1541">
        <f t="shared" si="7"/>
        <v>0</v>
      </c>
      <c r="R39" s="1894">
        <f t="shared" si="7"/>
        <v>0</v>
      </c>
      <c r="S39" s="1894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5000</v>
      </c>
      <c r="F40" s="36">
        <f t="shared" si="4"/>
        <v>5000</v>
      </c>
      <c r="G40" s="37">
        <f t="shared" si="5"/>
        <v>100</v>
      </c>
      <c r="H40" s="471"/>
      <c r="I40" s="471"/>
      <c r="J40" s="471">
        <v>0</v>
      </c>
      <c r="K40" s="471">
        <v>0</v>
      </c>
      <c r="L40" s="471">
        <v>0</v>
      </c>
      <c r="M40" s="471">
        <v>5000</v>
      </c>
      <c r="N40" s="471">
        <v>0</v>
      </c>
      <c r="O40" s="471">
        <v>0</v>
      </c>
      <c r="P40" s="471">
        <v>0</v>
      </c>
      <c r="Q40" s="471">
        <v>0</v>
      </c>
      <c r="R40" s="471">
        <v>0</v>
      </c>
      <c r="S40" s="471">
        <v>0</v>
      </c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/>
      <c r="I41" s="471"/>
      <c r="J41" s="471">
        <v>0</v>
      </c>
      <c r="K41" s="471">
        <v>0</v>
      </c>
      <c r="L41" s="471">
        <v>0</v>
      </c>
      <c r="M41" s="471">
        <v>0</v>
      </c>
      <c r="N41" s="471">
        <v>0</v>
      </c>
      <c r="O41" s="471">
        <v>0</v>
      </c>
      <c r="P41" s="471">
        <v>0</v>
      </c>
      <c r="Q41" s="471">
        <v>0</v>
      </c>
      <c r="R41" s="471">
        <v>0</v>
      </c>
      <c r="S41" s="471">
        <v>0</v>
      </c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/>
      <c r="I42" s="471"/>
      <c r="J42" s="471">
        <v>0</v>
      </c>
      <c r="K42" s="471">
        <v>0</v>
      </c>
      <c r="L42" s="471">
        <v>0</v>
      </c>
      <c r="M42" s="471">
        <v>0</v>
      </c>
      <c r="N42" s="471">
        <v>0</v>
      </c>
      <c r="O42" s="471">
        <v>0</v>
      </c>
      <c r="P42" s="471">
        <v>0</v>
      </c>
      <c r="Q42" s="471">
        <v>0</v>
      </c>
      <c r="R42" s="471">
        <v>0</v>
      </c>
      <c r="S42" s="471">
        <v>0</v>
      </c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471"/>
      <c r="I43" s="471"/>
      <c r="J43" s="471">
        <v>0</v>
      </c>
      <c r="K43" s="471">
        <v>0</v>
      </c>
      <c r="L43" s="471">
        <v>0</v>
      </c>
      <c r="M43" s="471">
        <v>0</v>
      </c>
      <c r="N43" s="471">
        <v>0</v>
      </c>
      <c r="O43" s="471">
        <v>0</v>
      </c>
      <c r="P43" s="471">
        <v>0</v>
      </c>
      <c r="Q43" s="471">
        <v>0</v>
      </c>
      <c r="R43" s="471">
        <v>0</v>
      </c>
      <c r="S43" s="471">
        <v>0</v>
      </c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/>
      <c r="I44" s="471"/>
      <c r="J44" s="471">
        <v>0</v>
      </c>
      <c r="K44" s="471">
        <v>0</v>
      </c>
      <c r="L44" s="471">
        <v>0</v>
      </c>
      <c r="M44" s="471">
        <v>0</v>
      </c>
      <c r="N44" s="471">
        <v>0</v>
      </c>
      <c r="O44" s="471">
        <v>0</v>
      </c>
      <c r="P44" s="471">
        <v>0</v>
      </c>
      <c r="Q44" s="471">
        <v>0</v>
      </c>
      <c r="R44" s="471">
        <v>0</v>
      </c>
      <c r="S44" s="471">
        <v>0</v>
      </c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/>
      <c r="I45" s="471"/>
      <c r="J45" s="471">
        <v>0</v>
      </c>
      <c r="K45" s="471">
        <v>0</v>
      </c>
      <c r="L45" s="471">
        <v>0</v>
      </c>
      <c r="M45" s="471">
        <v>0</v>
      </c>
      <c r="N45" s="471">
        <v>0</v>
      </c>
      <c r="O45" s="471">
        <v>0</v>
      </c>
      <c r="P45" s="471">
        <v>0</v>
      </c>
      <c r="Q45" s="471">
        <v>0</v>
      </c>
      <c r="R45" s="471">
        <v>0</v>
      </c>
      <c r="S45" s="471">
        <v>0</v>
      </c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/>
      <c r="I46" s="471"/>
      <c r="J46" s="471">
        <v>0</v>
      </c>
      <c r="K46" s="471">
        <v>0</v>
      </c>
      <c r="L46" s="471">
        <v>0</v>
      </c>
      <c r="M46" s="471">
        <v>0</v>
      </c>
      <c r="N46" s="471">
        <v>0</v>
      </c>
      <c r="O46" s="471">
        <v>0</v>
      </c>
      <c r="P46" s="471">
        <v>0</v>
      </c>
      <c r="Q46" s="471">
        <v>0</v>
      </c>
      <c r="R46" s="471">
        <v>0</v>
      </c>
      <c r="S46" s="471">
        <v>0</v>
      </c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471"/>
      <c r="I47" s="471"/>
      <c r="J47" s="471">
        <v>0</v>
      </c>
      <c r="K47" s="471">
        <v>0</v>
      </c>
      <c r="L47" s="471">
        <v>0</v>
      </c>
      <c r="M47" s="471">
        <v>0</v>
      </c>
      <c r="N47" s="471">
        <v>0</v>
      </c>
      <c r="O47" s="471">
        <v>0</v>
      </c>
      <c r="P47" s="471">
        <v>0</v>
      </c>
      <c r="Q47" s="471">
        <v>0</v>
      </c>
      <c r="R47" s="471">
        <v>0</v>
      </c>
      <c r="S47" s="471">
        <v>0</v>
      </c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/>
      <c r="I48" s="471"/>
      <c r="J48" s="471">
        <v>0</v>
      </c>
      <c r="K48" s="471">
        <v>0</v>
      </c>
      <c r="L48" s="471">
        <v>0</v>
      </c>
      <c r="M48" s="471">
        <v>0</v>
      </c>
      <c r="N48" s="471">
        <v>0</v>
      </c>
      <c r="O48" s="471">
        <v>0</v>
      </c>
      <c r="P48" s="471">
        <v>0</v>
      </c>
      <c r="Q48" s="471">
        <v>0</v>
      </c>
      <c r="R48" s="471">
        <v>0</v>
      </c>
      <c r="S48" s="471">
        <v>0</v>
      </c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/>
      <c r="I49" s="471"/>
      <c r="J49" s="471">
        <v>0</v>
      </c>
      <c r="K49" s="471">
        <v>0</v>
      </c>
      <c r="L49" s="471">
        <v>0</v>
      </c>
      <c r="M49" s="471">
        <v>0</v>
      </c>
      <c r="N49" s="471">
        <v>0</v>
      </c>
      <c r="O49" s="471">
        <v>0</v>
      </c>
      <c r="P49" s="471">
        <v>0</v>
      </c>
      <c r="Q49" s="471">
        <v>0</v>
      </c>
      <c r="R49" s="471">
        <v>0</v>
      </c>
      <c r="S49" s="471">
        <v>0</v>
      </c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/>
      <c r="I50" s="471"/>
      <c r="J50" s="471">
        <v>0</v>
      </c>
      <c r="K50" s="471">
        <v>0</v>
      </c>
      <c r="L50" s="471">
        <v>0</v>
      </c>
      <c r="M50" s="471">
        <v>0</v>
      </c>
      <c r="N50" s="471">
        <v>0</v>
      </c>
      <c r="O50" s="471">
        <v>0</v>
      </c>
      <c r="P50" s="471">
        <v>0</v>
      </c>
      <c r="Q50" s="471">
        <v>0</v>
      </c>
      <c r="R50" s="471">
        <v>0</v>
      </c>
      <c r="S50" s="471">
        <v>0</v>
      </c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/>
      <c r="I51" s="471"/>
      <c r="J51" s="471">
        <v>0</v>
      </c>
      <c r="K51" s="471">
        <v>0</v>
      </c>
      <c r="L51" s="471">
        <v>0</v>
      </c>
      <c r="M51" s="471">
        <v>0</v>
      </c>
      <c r="N51" s="471">
        <v>0</v>
      </c>
      <c r="O51" s="471">
        <v>0</v>
      </c>
      <c r="P51" s="471">
        <v>0</v>
      </c>
      <c r="Q51" s="471">
        <v>0</v>
      </c>
      <c r="R51" s="471">
        <v>0</v>
      </c>
      <c r="S51" s="471">
        <v>0</v>
      </c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471"/>
      <c r="I52" s="471"/>
      <c r="J52" s="471">
        <v>0</v>
      </c>
      <c r="K52" s="471">
        <v>0</v>
      </c>
      <c r="L52" s="471">
        <v>0</v>
      </c>
      <c r="M52" s="471">
        <v>0</v>
      </c>
      <c r="N52" s="471">
        <v>0</v>
      </c>
      <c r="O52" s="471">
        <v>0</v>
      </c>
      <c r="P52" s="471">
        <v>0</v>
      </c>
      <c r="Q52" s="471">
        <v>0</v>
      </c>
      <c r="R52" s="471">
        <v>0</v>
      </c>
      <c r="S52" s="471">
        <v>0</v>
      </c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/>
      <c r="I53" s="471"/>
      <c r="J53" s="471">
        <v>0</v>
      </c>
      <c r="K53" s="471">
        <v>0</v>
      </c>
      <c r="L53" s="471">
        <v>0</v>
      </c>
      <c r="M53" s="471">
        <v>0</v>
      </c>
      <c r="N53" s="471">
        <v>0</v>
      </c>
      <c r="O53" s="471">
        <v>0</v>
      </c>
      <c r="P53" s="471">
        <v>0</v>
      </c>
      <c r="Q53" s="471">
        <v>0</v>
      </c>
      <c r="R53" s="471">
        <v>0</v>
      </c>
      <c r="S53" s="471">
        <v>0</v>
      </c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11300</v>
      </c>
      <c r="F54" s="36">
        <f t="shared" si="4"/>
        <v>22645</v>
      </c>
      <c r="G54" s="43">
        <f>+F54*100/E54</f>
        <v>200.39823008849558</v>
      </c>
      <c r="H54" s="471"/>
      <c r="I54" s="471"/>
      <c r="J54" s="471">
        <v>0</v>
      </c>
      <c r="K54" s="471">
        <v>0</v>
      </c>
      <c r="L54" s="471">
        <v>0</v>
      </c>
      <c r="M54" s="471">
        <v>0</v>
      </c>
      <c r="N54" s="471">
        <v>0</v>
      </c>
      <c r="O54" s="471">
        <v>22645</v>
      </c>
      <c r="P54" s="471">
        <v>0</v>
      </c>
      <c r="Q54" s="471">
        <v>0</v>
      </c>
      <c r="R54" s="471">
        <v>0</v>
      </c>
      <c r="S54" s="471">
        <v>0</v>
      </c>
    </row>
    <row r="55" spans="1:19" ht="21.75" customHeight="1">
      <c r="A55" s="32"/>
      <c r="B55" s="33"/>
      <c r="C55" s="123" t="s">
        <v>20</v>
      </c>
      <c r="D55" s="41" t="s">
        <v>9</v>
      </c>
      <c r="E55" s="42">
        <v>1000</v>
      </c>
      <c r="F55" s="36">
        <f t="shared" si="4"/>
        <v>401</v>
      </c>
      <c r="G55" s="43">
        <f>+F55*100/E55</f>
        <v>40.1</v>
      </c>
      <c r="H55" s="471"/>
      <c r="I55" s="471"/>
      <c r="J55" s="471">
        <v>0</v>
      </c>
      <c r="K55" s="471">
        <v>0</v>
      </c>
      <c r="L55" s="471">
        <v>64</v>
      </c>
      <c r="M55" s="471">
        <v>0</v>
      </c>
      <c r="N55" s="471">
        <v>0</v>
      </c>
      <c r="O55" s="471">
        <v>102</v>
      </c>
      <c r="P55" s="471">
        <v>180</v>
      </c>
      <c r="Q55" s="471">
        <v>55</v>
      </c>
      <c r="R55" s="471">
        <v>0</v>
      </c>
      <c r="S55" s="471">
        <v>0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197000</v>
      </c>
      <c r="F56" s="58">
        <f>SUM(H56:S56)</f>
        <v>197000</v>
      </c>
      <c r="G56" s="47"/>
      <c r="H56" s="1238">
        <v>6000</v>
      </c>
      <c r="I56" s="1238">
        <v>6000</v>
      </c>
      <c r="J56" s="1238">
        <v>12000</v>
      </c>
      <c r="K56" s="1552">
        <v>12000</v>
      </c>
      <c r="L56" s="1552">
        <v>13000</v>
      </c>
      <c r="M56" s="1552">
        <v>17000</v>
      </c>
      <c r="N56" s="1552">
        <v>23000</v>
      </c>
      <c r="O56" s="1552">
        <v>23000</v>
      </c>
      <c r="P56" s="1552">
        <v>23000</v>
      </c>
      <c r="Q56" s="1552">
        <v>24000</v>
      </c>
      <c r="R56" s="1906">
        <v>22000</v>
      </c>
      <c r="S56" s="1906">
        <v>16000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197000</v>
      </c>
      <c r="F57" s="143">
        <f>SUM(F58:F64)</f>
        <v>197000</v>
      </c>
      <c r="G57" s="142">
        <f>+F57*100/E57</f>
        <v>100</v>
      </c>
      <c r="H57" s="1232">
        <f>SUM(H58:H64)</f>
        <v>4500</v>
      </c>
      <c r="I57" s="1232">
        <f>SUM(I58:I64)</f>
        <v>1500</v>
      </c>
      <c r="J57" s="1232">
        <f>SUM(J58:J64)</f>
        <v>2500</v>
      </c>
      <c r="K57" s="1569">
        <v>1000</v>
      </c>
      <c r="L57" s="1569">
        <f t="shared" ref="L57:R57" si="8">SUM(L58:L64)</f>
        <v>1000</v>
      </c>
      <c r="M57" s="1569">
        <f t="shared" si="8"/>
        <v>4500</v>
      </c>
      <c r="N57" s="1569">
        <f t="shared" si="8"/>
        <v>0</v>
      </c>
      <c r="O57" s="1569">
        <f t="shared" si="8"/>
        <v>6000</v>
      </c>
      <c r="P57" s="1569">
        <f t="shared" si="8"/>
        <v>12000</v>
      </c>
      <c r="Q57" s="1569">
        <f t="shared" si="8"/>
        <v>152000</v>
      </c>
      <c r="R57" s="1902">
        <f t="shared" si="8"/>
        <v>12000</v>
      </c>
      <c r="S57" s="1902">
        <v>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81000</v>
      </c>
      <c r="F58" s="36">
        <f t="shared" ref="F58:F72" si="9">SUM(H58:S58)</f>
        <v>81000</v>
      </c>
      <c r="G58" s="43">
        <f t="shared" ref="G58:G74" si="10">+F58*100/E58</f>
        <v>100</v>
      </c>
      <c r="H58" s="471"/>
      <c r="I58" s="471"/>
      <c r="J58" s="471">
        <v>2000</v>
      </c>
      <c r="K58" s="471">
        <v>1000</v>
      </c>
      <c r="L58" s="471">
        <v>0</v>
      </c>
      <c r="M58" s="471">
        <v>0</v>
      </c>
      <c r="N58" s="471">
        <v>0</v>
      </c>
      <c r="O58" s="471">
        <v>3000</v>
      </c>
      <c r="P58" s="471">
        <v>10000</v>
      </c>
      <c r="Q58" s="471">
        <v>60000</v>
      </c>
      <c r="R58" s="471">
        <v>5000</v>
      </c>
      <c r="S58" s="471">
        <v>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114000</v>
      </c>
      <c r="F59" s="36">
        <f t="shared" si="9"/>
        <v>114000</v>
      </c>
      <c r="G59" s="43">
        <f t="shared" si="10"/>
        <v>100</v>
      </c>
      <c r="H59" s="471">
        <v>4500</v>
      </c>
      <c r="I59" s="471">
        <v>1500</v>
      </c>
      <c r="J59" s="471">
        <v>500</v>
      </c>
      <c r="K59" s="471">
        <v>0</v>
      </c>
      <c r="L59" s="471">
        <v>1000</v>
      </c>
      <c r="M59" s="471">
        <v>4500</v>
      </c>
      <c r="N59" s="471">
        <v>0</v>
      </c>
      <c r="O59" s="471">
        <v>3000</v>
      </c>
      <c r="P59" s="471">
        <v>2000</v>
      </c>
      <c r="Q59" s="471">
        <v>90000</v>
      </c>
      <c r="R59" s="471">
        <v>7000</v>
      </c>
      <c r="S59" s="471">
        <v>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471"/>
      <c r="I60" s="471"/>
      <c r="J60" s="471">
        <v>0</v>
      </c>
      <c r="K60" s="471">
        <v>0</v>
      </c>
      <c r="L60" s="471">
        <v>0</v>
      </c>
      <c r="M60" s="471">
        <v>0</v>
      </c>
      <c r="N60" s="471">
        <v>0</v>
      </c>
      <c r="O60" s="471">
        <v>0</v>
      </c>
      <c r="P60" s="471">
        <v>0</v>
      </c>
      <c r="Q60" s="471">
        <v>0</v>
      </c>
      <c r="R60" s="471">
        <v>0</v>
      </c>
      <c r="S60" s="471">
        <v>0</v>
      </c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/>
      <c r="I61" s="471"/>
      <c r="J61" s="471">
        <v>0</v>
      </c>
      <c r="K61" s="471">
        <v>0</v>
      </c>
      <c r="L61" s="471">
        <v>0</v>
      </c>
      <c r="M61" s="471">
        <v>0</v>
      </c>
      <c r="N61" s="471">
        <v>0</v>
      </c>
      <c r="O61" s="471">
        <v>0</v>
      </c>
      <c r="P61" s="471">
        <v>0</v>
      </c>
      <c r="Q61" s="471">
        <v>0</v>
      </c>
      <c r="R61" s="471">
        <v>0</v>
      </c>
      <c r="S61" s="471">
        <v>0</v>
      </c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471"/>
      <c r="I62" s="471"/>
      <c r="J62" s="471">
        <v>0</v>
      </c>
      <c r="K62" s="471">
        <v>0</v>
      </c>
      <c r="L62" s="471">
        <v>0</v>
      </c>
      <c r="M62" s="471">
        <v>0</v>
      </c>
      <c r="N62" s="471">
        <v>0</v>
      </c>
      <c r="O62" s="471">
        <v>0</v>
      </c>
      <c r="P62" s="471">
        <v>0</v>
      </c>
      <c r="Q62" s="471">
        <v>0</v>
      </c>
      <c r="R62" s="471">
        <v>0</v>
      </c>
      <c r="S62" s="471">
        <v>0</v>
      </c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471"/>
      <c r="I63" s="471"/>
      <c r="J63" s="471">
        <v>0</v>
      </c>
      <c r="K63" s="471">
        <v>0</v>
      </c>
      <c r="L63" s="471">
        <v>0</v>
      </c>
      <c r="M63" s="471">
        <v>0</v>
      </c>
      <c r="N63" s="471">
        <v>0</v>
      </c>
      <c r="O63" s="471">
        <v>0</v>
      </c>
      <c r="P63" s="471">
        <v>0</v>
      </c>
      <c r="Q63" s="471">
        <v>2000</v>
      </c>
      <c r="R63" s="471">
        <v>0</v>
      </c>
      <c r="S63" s="471">
        <v>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471"/>
      <c r="I64" s="471"/>
      <c r="J64" s="471">
        <v>0</v>
      </c>
      <c r="K64" s="471">
        <v>0</v>
      </c>
      <c r="L64" s="471">
        <v>0</v>
      </c>
      <c r="M64" s="471">
        <v>0</v>
      </c>
      <c r="N64" s="471">
        <v>0</v>
      </c>
      <c r="O64" s="471">
        <v>0</v>
      </c>
      <c r="P64" s="471">
        <v>0</v>
      </c>
      <c r="Q64" s="471">
        <v>0</v>
      </c>
      <c r="R64" s="471">
        <v>0</v>
      </c>
      <c r="S64" s="471">
        <v>0</v>
      </c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5000</v>
      </c>
      <c r="F65" s="55">
        <f t="shared" si="9"/>
        <v>5000</v>
      </c>
      <c r="G65" s="28">
        <f t="shared" si="10"/>
        <v>100</v>
      </c>
      <c r="H65" s="1239"/>
      <c r="I65" s="1239">
        <v>1000</v>
      </c>
      <c r="J65" s="1239"/>
      <c r="K65" s="1268">
        <v>2000</v>
      </c>
      <c r="L65" s="1553">
        <v>2000</v>
      </c>
      <c r="M65" s="1553"/>
      <c r="N65" s="1553"/>
      <c r="O65" s="1553">
        <v>0</v>
      </c>
      <c r="P65" s="1553">
        <v>0</v>
      </c>
      <c r="Q65" s="1553">
        <v>0</v>
      </c>
      <c r="R65" s="1907"/>
      <c r="S65" s="1907">
        <v>0</v>
      </c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394</v>
      </c>
      <c r="F66" s="55">
        <f t="shared" si="9"/>
        <v>403</v>
      </c>
      <c r="G66" s="28">
        <f t="shared" si="10"/>
        <v>102.28426395939087</v>
      </c>
      <c r="H66" s="1239">
        <v>11</v>
      </c>
      <c r="I66" s="1239">
        <v>3</v>
      </c>
      <c r="J66" s="1239">
        <v>5</v>
      </c>
      <c r="K66" s="1553">
        <v>2</v>
      </c>
      <c r="L66" s="1553">
        <v>4</v>
      </c>
      <c r="M66" s="1553">
        <v>18</v>
      </c>
      <c r="N66" s="1553"/>
      <c r="O66" s="1553">
        <v>12</v>
      </c>
      <c r="P66" s="1553">
        <v>24</v>
      </c>
      <c r="Q66" s="1553">
        <v>300</v>
      </c>
      <c r="R66" s="1907">
        <v>24</v>
      </c>
      <c r="S66" s="1907">
        <v>0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/>
      <c r="I67" s="471"/>
      <c r="J67" s="471">
        <v>0</v>
      </c>
      <c r="K67" s="471">
        <v>0</v>
      </c>
      <c r="L67" s="471">
        <v>0</v>
      </c>
      <c r="M67" s="471">
        <v>0</v>
      </c>
      <c r="N67" s="471">
        <v>0</v>
      </c>
      <c r="O67" s="471">
        <v>0</v>
      </c>
      <c r="P67" s="471">
        <v>0</v>
      </c>
      <c r="Q67" s="471">
        <v>0</v>
      </c>
      <c r="R67" s="471">
        <v>0</v>
      </c>
      <c r="S67" s="471">
        <v>0</v>
      </c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752390</v>
      </c>
      <c r="F68" s="50">
        <f>SUM(H68:S68)</f>
        <v>665300</v>
      </c>
      <c r="G68" s="112">
        <f t="shared" si="10"/>
        <v>88.424886029851535</v>
      </c>
      <c r="H68" s="1226">
        <f>SUM(H69:H73)</f>
        <v>6527</v>
      </c>
      <c r="I68" s="1226">
        <f>SUM(I69:I73)</f>
        <v>232586</v>
      </c>
      <c r="J68" s="1226">
        <f>SUM(J69:J73)</f>
        <v>47247</v>
      </c>
      <c r="K68" s="1543">
        <v>69124</v>
      </c>
      <c r="L68" s="1543">
        <f>SUM(L69:L73)</f>
        <v>99333</v>
      </c>
      <c r="M68" s="1543">
        <f>SUM(M69:M73)</f>
        <v>25077</v>
      </c>
      <c r="N68" s="1543"/>
      <c r="O68" s="1543">
        <f>SUM(O69:O73)</f>
        <v>21350</v>
      </c>
      <c r="P68" s="1543">
        <f>SUM(P69:P73)</f>
        <v>37826</v>
      </c>
      <c r="Q68" s="1543">
        <f>SUM(Q69:Q73)</f>
        <v>35515</v>
      </c>
      <c r="R68" s="1896">
        <f>SUM(R69:R73)</f>
        <v>32312</v>
      </c>
      <c r="S68" s="1896">
        <f>SUM(S69:S73)</f>
        <v>58403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/>
      <c r="I69" s="471"/>
      <c r="J69" s="471">
        <v>0</v>
      </c>
      <c r="K69" s="471">
        <v>0</v>
      </c>
      <c r="L69" s="471">
        <v>0</v>
      </c>
      <c r="M69" s="471">
        <v>0</v>
      </c>
      <c r="N69" s="471">
        <v>0</v>
      </c>
      <c r="O69" s="471">
        <v>0</v>
      </c>
      <c r="P69" s="471">
        <v>0</v>
      </c>
      <c r="Q69" s="471">
        <v>0</v>
      </c>
      <c r="R69" s="471">
        <v>0</v>
      </c>
      <c r="S69" s="471">
        <v>0</v>
      </c>
    </row>
    <row r="70" spans="1:19" ht="21.75" customHeight="1">
      <c r="A70" s="32"/>
      <c r="B70" s="33"/>
      <c r="C70" s="52" t="s">
        <v>26</v>
      </c>
      <c r="D70" s="35" t="s">
        <v>24</v>
      </c>
      <c r="E70" s="42">
        <f>668800+83590</f>
        <v>752390</v>
      </c>
      <c r="F70" s="36">
        <f t="shared" si="9"/>
        <v>712800</v>
      </c>
      <c r="G70" s="43">
        <f t="shared" si="10"/>
        <v>94.738101250681169</v>
      </c>
      <c r="H70" s="471">
        <v>6527</v>
      </c>
      <c r="I70" s="471">
        <v>232586</v>
      </c>
      <c r="J70" s="471">
        <v>47247</v>
      </c>
      <c r="K70" s="471">
        <v>69124</v>
      </c>
      <c r="L70" s="471">
        <v>99333</v>
      </c>
      <c r="M70" s="471">
        <v>25077</v>
      </c>
      <c r="N70" s="471">
        <v>47500</v>
      </c>
      <c r="O70" s="471">
        <v>21350</v>
      </c>
      <c r="P70" s="471">
        <v>37826</v>
      </c>
      <c r="Q70" s="471">
        <v>35515</v>
      </c>
      <c r="R70" s="471">
        <v>32312</v>
      </c>
      <c r="S70" s="471">
        <v>58403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/>
      <c r="I71" s="471"/>
      <c r="J71" s="471">
        <v>0</v>
      </c>
      <c r="K71" s="471">
        <v>0</v>
      </c>
      <c r="L71" s="471">
        <v>0</v>
      </c>
      <c r="M71" s="471">
        <v>0</v>
      </c>
      <c r="N71" s="471">
        <v>0</v>
      </c>
      <c r="O71" s="471">
        <v>0</v>
      </c>
      <c r="P71" s="471">
        <v>0</v>
      </c>
      <c r="Q71" s="471">
        <v>0</v>
      </c>
      <c r="R71" s="471">
        <v>0</v>
      </c>
      <c r="S71" s="471">
        <v>0</v>
      </c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/>
      <c r="I72" s="471"/>
      <c r="J72" s="471">
        <v>0</v>
      </c>
      <c r="K72" s="471">
        <v>0</v>
      </c>
      <c r="L72" s="471">
        <v>0</v>
      </c>
      <c r="M72" s="471">
        <v>0</v>
      </c>
      <c r="N72" s="471">
        <v>0</v>
      </c>
      <c r="O72" s="471">
        <v>0</v>
      </c>
      <c r="P72" s="471">
        <v>0</v>
      </c>
      <c r="Q72" s="471">
        <v>0</v>
      </c>
      <c r="R72" s="471">
        <v>0</v>
      </c>
      <c r="S72" s="471">
        <v>0</v>
      </c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/>
      <c r="I73" s="471"/>
      <c r="J73" s="471">
        <v>0</v>
      </c>
      <c r="K73" s="471">
        <v>0</v>
      </c>
      <c r="L73" s="471">
        <v>0</v>
      </c>
      <c r="M73" s="471">
        <v>0</v>
      </c>
      <c r="N73" s="471">
        <v>0</v>
      </c>
      <c r="O73" s="471">
        <v>0</v>
      </c>
      <c r="P73" s="471">
        <v>0</v>
      </c>
      <c r="Q73" s="471">
        <v>0</v>
      </c>
      <c r="R73" s="471">
        <v>0</v>
      </c>
      <c r="S73" s="471">
        <v>0</v>
      </c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281000</v>
      </c>
      <c r="F74" s="55">
        <f>SUM(H74:S74)</f>
        <v>346360</v>
      </c>
      <c r="G74" s="142">
        <f t="shared" si="10"/>
        <v>123.25978647686833</v>
      </c>
      <c r="H74" s="1224">
        <f>H75</f>
        <v>62000</v>
      </c>
      <c r="I74" s="1224">
        <f>I75</f>
        <v>5000</v>
      </c>
      <c r="J74" s="1224">
        <f>J75</f>
        <v>0</v>
      </c>
      <c r="K74" s="1541">
        <v>65000</v>
      </c>
      <c r="L74" s="1541">
        <v>0</v>
      </c>
      <c r="M74" s="1541">
        <f t="shared" ref="M74:S74" si="11">M75</f>
        <v>0</v>
      </c>
      <c r="N74" s="1541">
        <f t="shared" si="11"/>
        <v>0</v>
      </c>
      <c r="O74" s="1541">
        <f t="shared" si="11"/>
        <v>10000</v>
      </c>
      <c r="P74" s="1541">
        <f t="shared" si="11"/>
        <v>35860</v>
      </c>
      <c r="Q74" s="1541">
        <f t="shared" si="11"/>
        <v>139000</v>
      </c>
      <c r="R74" s="1894">
        <f t="shared" si="11"/>
        <v>2000</v>
      </c>
      <c r="S74" s="1894">
        <f t="shared" si="11"/>
        <v>27500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346360</v>
      </c>
      <c r="G75" s="142"/>
      <c r="H75" s="1225">
        <f>H77+H79+H81+H83+H85+H87</f>
        <v>62000</v>
      </c>
      <c r="I75" s="1225">
        <f>I77+I79+I81+I83+I85+I87</f>
        <v>5000</v>
      </c>
      <c r="J75" s="1225">
        <f>J77+J79+J81+J83+J85+J87</f>
        <v>0</v>
      </c>
      <c r="K75" s="1542">
        <v>65000</v>
      </c>
      <c r="L75" s="1542">
        <f t="shared" ref="L75:S75" si="12">L77+L79+L81+L83+L85+L87</f>
        <v>0</v>
      </c>
      <c r="M75" s="1542">
        <f t="shared" si="12"/>
        <v>0</v>
      </c>
      <c r="N75" s="1542">
        <f t="shared" si="12"/>
        <v>0</v>
      </c>
      <c r="O75" s="1542">
        <f t="shared" si="12"/>
        <v>10000</v>
      </c>
      <c r="P75" s="1542">
        <f t="shared" si="12"/>
        <v>35860</v>
      </c>
      <c r="Q75" s="1542">
        <f t="shared" si="12"/>
        <v>139000</v>
      </c>
      <c r="R75" s="1895">
        <f t="shared" si="12"/>
        <v>2000</v>
      </c>
      <c r="S75" s="1895">
        <f t="shared" si="12"/>
        <v>27500</v>
      </c>
    </row>
    <row r="76" spans="1:19" ht="21" customHeight="1">
      <c r="A76" s="44"/>
      <c r="B76" s="56"/>
      <c r="C76" s="3" t="s">
        <v>38</v>
      </c>
      <c r="D76" s="57"/>
      <c r="E76" s="147">
        <v>120000</v>
      </c>
      <c r="F76" s="58">
        <f>SUM(H76:S76)</f>
        <v>120000</v>
      </c>
      <c r="G76" s="47"/>
      <c r="H76" s="1238">
        <v>10000</v>
      </c>
      <c r="I76" s="1238">
        <v>10000</v>
      </c>
      <c r="J76" s="1238">
        <v>12000</v>
      </c>
      <c r="K76" s="1552">
        <v>12000</v>
      </c>
      <c r="L76" s="1552">
        <v>12000</v>
      </c>
      <c r="M76" s="1552">
        <v>12000</v>
      </c>
      <c r="N76" s="1552">
        <v>12000</v>
      </c>
      <c r="O76" s="1552">
        <v>12000</v>
      </c>
      <c r="P76" s="1552">
        <v>12000</v>
      </c>
      <c r="Q76" s="1552">
        <v>6000</v>
      </c>
      <c r="R76" s="1906">
        <v>5000</v>
      </c>
      <c r="S76" s="190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120000</v>
      </c>
      <c r="F77" s="36">
        <f t="shared" ref="F77:F83" si="13">SUM(H77:S77)</f>
        <v>125860</v>
      </c>
      <c r="G77" s="43">
        <f>F77*100/E77</f>
        <v>104.88333333333334</v>
      </c>
      <c r="H77" s="471">
        <v>55000</v>
      </c>
      <c r="I77" s="471"/>
      <c r="J77" s="471">
        <v>0</v>
      </c>
      <c r="K77" s="471">
        <v>65000</v>
      </c>
      <c r="L77" s="471"/>
      <c r="M77" s="471"/>
      <c r="N77" s="471"/>
      <c r="O77" s="471">
        <v>0</v>
      </c>
      <c r="P77" s="471">
        <v>5860</v>
      </c>
      <c r="Q77" s="471">
        <v>0</v>
      </c>
      <c r="R77" s="471">
        <v>0</v>
      </c>
      <c r="S77" s="471">
        <v>0</v>
      </c>
    </row>
    <row r="78" spans="1:19" ht="21.75" customHeight="1">
      <c r="A78" s="60"/>
      <c r="B78" s="61"/>
      <c r="C78" s="2" t="s">
        <v>118</v>
      </c>
      <c r="D78" s="46"/>
      <c r="E78" s="147">
        <v>5000</v>
      </c>
      <c r="F78" s="58">
        <f>SUM(H78:S78)</f>
        <v>5000</v>
      </c>
      <c r="G78" s="62"/>
      <c r="H78" s="1229">
        <v>0</v>
      </c>
      <c r="I78" s="1229">
        <v>1000</v>
      </c>
      <c r="J78" s="1229">
        <v>1000</v>
      </c>
      <c r="K78" s="1546">
        <v>1000</v>
      </c>
      <c r="L78" s="1546">
        <v>1000</v>
      </c>
      <c r="M78" s="1546">
        <v>1000</v>
      </c>
      <c r="N78" s="1546">
        <v>0</v>
      </c>
      <c r="O78" s="1546">
        <v>0</v>
      </c>
      <c r="P78" s="1546">
        <v>0</v>
      </c>
      <c r="Q78" s="1546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5000</v>
      </c>
      <c r="F79" s="36">
        <f t="shared" si="13"/>
        <v>5000</v>
      </c>
      <c r="G79" s="43">
        <f>F79*100/E79</f>
        <v>100</v>
      </c>
      <c r="H79" s="471">
        <v>5000</v>
      </c>
      <c r="I79" s="471"/>
      <c r="J79" s="471">
        <v>0</v>
      </c>
      <c r="K79" s="471">
        <v>0</v>
      </c>
      <c r="L79" s="471"/>
      <c r="M79" s="471"/>
      <c r="N79" s="471">
        <v>0</v>
      </c>
      <c r="O79" s="471">
        <v>0</v>
      </c>
      <c r="P79" s="471">
        <v>0</v>
      </c>
      <c r="Q79" s="471">
        <v>0</v>
      </c>
      <c r="R79" s="471">
        <v>0</v>
      </c>
      <c r="S79" s="471">
        <v>0</v>
      </c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230">
        <v>0</v>
      </c>
      <c r="I80" s="1230">
        <v>0</v>
      </c>
      <c r="J80" s="1230">
        <v>0</v>
      </c>
      <c r="K80" s="1547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547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471"/>
      <c r="I81" s="471"/>
      <c r="J81" s="471">
        <v>0</v>
      </c>
      <c r="K81" s="471">
        <v>0</v>
      </c>
      <c r="L81" s="471"/>
      <c r="M81" s="471"/>
      <c r="N81" s="471">
        <v>0</v>
      </c>
      <c r="O81" s="471">
        <v>0</v>
      </c>
      <c r="P81" s="471">
        <v>0</v>
      </c>
      <c r="Q81" s="471">
        <v>0</v>
      </c>
      <c r="R81" s="471">
        <v>0</v>
      </c>
      <c r="S81" s="471">
        <v>0</v>
      </c>
    </row>
    <row r="82" spans="1:19" ht="21.75" customHeight="1">
      <c r="A82" s="60"/>
      <c r="B82" s="61"/>
      <c r="C82" s="2" t="s">
        <v>39</v>
      </c>
      <c r="D82" s="46"/>
      <c r="E82" s="147">
        <v>109000</v>
      </c>
      <c r="F82" s="58">
        <f>SUM(H82:S82)</f>
        <v>109000</v>
      </c>
      <c r="G82" s="47">
        <f>F82*100/E82</f>
        <v>100</v>
      </c>
      <c r="H82" s="1231">
        <v>2000</v>
      </c>
      <c r="I82" s="1231">
        <v>8000</v>
      </c>
      <c r="J82" s="1231">
        <v>10000</v>
      </c>
      <c r="K82" s="1548">
        <v>10000</v>
      </c>
      <c r="L82" s="1548">
        <v>10000</v>
      </c>
      <c r="M82" s="1548">
        <v>10000</v>
      </c>
      <c r="N82" s="1548">
        <v>10000</v>
      </c>
      <c r="O82" s="1548">
        <v>10000</v>
      </c>
      <c r="P82" s="1548">
        <v>10000</v>
      </c>
      <c r="Q82" s="1548">
        <v>10000</v>
      </c>
      <c r="R82" s="1901">
        <v>10000</v>
      </c>
      <c r="S82" s="1901">
        <v>9000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109000</v>
      </c>
      <c r="F83" s="36">
        <f t="shared" si="13"/>
        <v>109000</v>
      </c>
      <c r="G83" s="43">
        <v>0</v>
      </c>
      <c r="H83" s="471"/>
      <c r="I83" s="471"/>
      <c r="J83" s="471">
        <v>0</v>
      </c>
      <c r="K83" s="471">
        <v>0</v>
      </c>
      <c r="L83" s="471"/>
      <c r="M83" s="471"/>
      <c r="N83" s="471">
        <v>0</v>
      </c>
      <c r="O83" s="471">
        <v>0</v>
      </c>
      <c r="P83" s="471">
        <v>0</v>
      </c>
      <c r="Q83" s="471">
        <v>109000</v>
      </c>
      <c r="R83" s="471">
        <v>0</v>
      </c>
      <c r="S83" s="471">
        <v>0</v>
      </c>
    </row>
    <row r="84" spans="1:19" ht="21.75" customHeight="1">
      <c r="A84" s="60"/>
      <c r="B84" s="61"/>
      <c r="C84" s="2" t="s">
        <v>40</v>
      </c>
      <c r="D84" s="46"/>
      <c r="E84" s="147">
        <v>42000</v>
      </c>
      <c r="F84" s="58">
        <f>SUM(H84:S84)</f>
        <v>42000</v>
      </c>
      <c r="G84" s="47">
        <f>F84*100/E84</f>
        <v>100</v>
      </c>
      <c r="H84" s="1238">
        <v>3000</v>
      </c>
      <c r="I84" s="1238">
        <v>3000</v>
      </c>
      <c r="J84" s="1238">
        <v>3000</v>
      </c>
      <c r="K84" s="1552">
        <v>3000</v>
      </c>
      <c r="L84" s="1552">
        <v>3000</v>
      </c>
      <c r="M84" s="1552">
        <v>4000</v>
      </c>
      <c r="N84" s="1552">
        <v>4000</v>
      </c>
      <c r="O84" s="1552">
        <v>4000</v>
      </c>
      <c r="P84" s="1552">
        <v>4000</v>
      </c>
      <c r="Q84" s="1552">
        <v>4000</v>
      </c>
      <c r="R84" s="1906">
        <v>4000</v>
      </c>
      <c r="S84" s="1906">
        <v>3000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42000</v>
      </c>
      <c r="F85" s="36">
        <f>SUM(H85:S85)</f>
        <v>81500</v>
      </c>
      <c r="G85" s="43">
        <f>F85*100/E85</f>
        <v>194.04761904761904</v>
      </c>
      <c r="H85" s="471">
        <v>2000</v>
      </c>
      <c r="I85" s="471">
        <v>5000</v>
      </c>
      <c r="J85" s="471">
        <v>0</v>
      </c>
      <c r="K85" s="471">
        <v>0</v>
      </c>
      <c r="L85" s="471"/>
      <c r="M85" s="471"/>
      <c r="N85" s="471">
        <v>0</v>
      </c>
      <c r="O85" s="471">
        <v>10000</v>
      </c>
      <c r="P85" s="471">
        <v>30000</v>
      </c>
      <c r="Q85" s="471">
        <v>25000</v>
      </c>
      <c r="R85" s="471">
        <v>2000</v>
      </c>
      <c r="S85" s="471">
        <v>7500</v>
      </c>
    </row>
    <row r="86" spans="1:19" ht="21.75" customHeight="1">
      <c r="A86" s="170"/>
      <c r="B86" s="3"/>
      <c r="C86" s="171" t="s">
        <v>217</v>
      </c>
      <c r="D86" s="126"/>
      <c r="E86" s="147">
        <v>5000</v>
      </c>
      <c r="F86" s="58">
        <f>SUM(H86:S86)</f>
        <v>5000</v>
      </c>
      <c r="G86" s="47"/>
      <c r="H86" s="1231">
        <v>0</v>
      </c>
      <c r="I86" s="1231">
        <v>0</v>
      </c>
      <c r="J86" s="1231">
        <v>1000</v>
      </c>
      <c r="K86" s="1548">
        <v>1000</v>
      </c>
      <c r="L86" s="1548">
        <v>1000</v>
      </c>
      <c r="M86" s="1548">
        <v>1000</v>
      </c>
      <c r="N86" s="1548">
        <v>1000</v>
      </c>
      <c r="O86" s="1548">
        <v>0</v>
      </c>
      <c r="P86" s="1548">
        <v>0</v>
      </c>
      <c r="Q86" s="1548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5000</v>
      </c>
      <c r="F87" s="36">
        <f>SUM(H87:S87)</f>
        <v>25000</v>
      </c>
      <c r="G87" s="43">
        <f>F87*100/E87</f>
        <v>500</v>
      </c>
      <c r="H87" s="471"/>
      <c r="I87" s="471"/>
      <c r="J87" s="471">
        <v>0</v>
      </c>
      <c r="K87" s="471">
        <v>0</v>
      </c>
      <c r="L87" s="471"/>
      <c r="M87" s="471"/>
      <c r="N87" s="471">
        <v>0</v>
      </c>
      <c r="O87" s="471">
        <v>0</v>
      </c>
      <c r="P87" s="471">
        <v>0</v>
      </c>
      <c r="Q87" s="471">
        <v>5000</v>
      </c>
      <c r="R87" s="471">
        <v>0</v>
      </c>
      <c r="S87" s="471">
        <v>20000</v>
      </c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825</v>
      </c>
      <c r="F88" s="1216">
        <f>F89+F91+F93+F95+F97+F99</f>
        <v>1122</v>
      </c>
      <c r="G88" s="146">
        <f>+F88*100/E88</f>
        <v>136</v>
      </c>
      <c r="H88" s="1216">
        <f>H89+H91+H93+H95+H97+H99</f>
        <v>4</v>
      </c>
      <c r="I88" s="1216">
        <f>I89+I91+I93+I95+I97+I99</f>
        <v>10</v>
      </c>
      <c r="J88" s="1216">
        <f>J89+J91+J93+J95+J97+J99</f>
        <v>0</v>
      </c>
      <c r="K88" s="1568">
        <v>95</v>
      </c>
      <c r="L88" s="1568">
        <f t="shared" ref="L88:S88" si="14">L89+L91+L93+L95+L97+L99</f>
        <v>0</v>
      </c>
      <c r="M88" s="1568">
        <f t="shared" si="14"/>
        <v>21</v>
      </c>
      <c r="N88" s="1568">
        <f t="shared" si="14"/>
        <v>0</v>
      </c>
      <c r="O88" s="1568">
        <f t="shared" si="14"/>
        <v>20</v>
      </c>
      <c r="P88" s="1568">
        <f t="shared" si="14"/>
        <v>60</v>
      </c>
      <c r="Q88" s="1568">
        <f t="shared" si="14"/>
        <v>118</v>
      </c>
      <c r="R88" s="1888">
        <f t="shared" si="14"/>
        <v>124</v>
      </c>
      <c r="S88" s="1888">
        <f t="shared" si="14"/>
        <v>670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400</v>
      </c>
      <c r="F89" s="36">
        <f>SUM(H89:S89)</f>
        <v>709</v>
      </c>
      <c r="G89" s="37">
        <f t="shared" ref="G89:G103" si="15">+F89*100/E89</f>
        <v>177.25</v>
      </c>
      <c r="H89" s="471"/>
      <c r="I89" s="471"/>
      <c r="J89" s="471">
        <v>0</v>
      </c>
      <c r="K89" s="471">
        <v>95</v>
      </c>
      <c r="L89" s="471">
        <v>0</v>
      </c>
      <c r="M89" s="471">
        <v>21</v>
      </c>
      <c r="N89" s="471">
        <v>0</v>
      </c>
      <c r="O89" s="471">
        <v>0</v>
      </c>
      <c r="P89" s="471">
        <v>0</v>
      </c>
      <c r="Q89" s="471">
        <v>0</v>
      </c>
      <c r="R89" s="471">
        <v>0</v>
      </c>
      <c r="S89" s="471">
        <v>593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6">SUM(H90:S90)</f>
        <v>37800</v>
      </c>
      <c r="G90" s="37" t="e">
        <f t="shared" si="15"/>
        <v>#DIV/0!</v>
      </c>
      <c r="H90" s="471"/>
      <c r="I90" s="471"/>
      <c r="J90" s="471">
        <v>0</v>
      </c>
      <c r="K90" s="471">
        <v>16000</v>
      </c>
      <c r="L90" s="471">
        <v>0</v>
      </c>
      <c r="M90" s="471">
        <v>4000</v>
      </c>
      <c r="N90" s="471">
        <v>0</v>
      </c>
      <c r="O90" s="471">
        <v>0</v>
      </c>
      <c r="P90" s="471">
        <v>0</v>
      </c>
      <c r="Q90" s="471">
        <v>0</v>
      </c>
      <c r="R90" s="471">
        <v>0</v>
      </c>
      <c r="S90" s="471">
        <v>17800</v>
      </c>
    </row>
    <row r="91" spans="1:19" ht="21.75" customHeight="1">
      <c r="A91" s="68"/>
      <c r="B91" s="49"/>
      <c r="C91" s="70" t="s">
        <v>229</v>
      </c>
      <c r="D91" s="35" t="s">
        <v>9</v>
      </c>
      <c r="E91" s="42">
        <v>17</v>
      </c>
      <c r="F91" s="36">
        <f t="shared" si="16"/>
        <v>17</v>
      </c>
      <c r="G91" s="37">
        <f t="shared" si="15"/>
        <v>100</v>
      </c>
      <c r="H91" s="471"/>
      <c r="I91" s="471"/>
      <c r="J91" s="471">
        <v>0</v>
      </c>
      <c r="K91" s="471">
        <v>0</v>
      </c>
      <c r="L91" s="471">
        <v>0</v>
      </c>
      <c r="M91" s="471">
        <v>0</v>
      </c>
      <c r="N91" s="471">
        <v>0</v>
      </c>
      <c r="O91" s="471">
        <v>0</v>
      </c>
      <c r="P91" s="471">
        <v>0</v>
      </c>
      <c r="Q91" s="471">
        <v>17</v>
      </c>
      <c r="R91" s="471">
        <v>0</v>
      </c>
      <c r="S91" s="471">
        <v>0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6"/>
        <v>0</v>
      </c>
      <c r="G92" s="37" t="e">
        <f t="shared" si="15"/>
        <v>#DIV/0!</v>
      </c>
      <c r="H92" s="471"/>
      <c r="I92" s="471"/>
      <c r="J92" s="471">
        <v>0</v>
      </c>
      <c r="K92" s="471">
        <v>0</v>
      </c>
      <c r="L92" s="471">
        <v>0</v>
      </c>
      <c r="M92" s="471">
        <v>0</v>
      </c>
      <c r="N92" s="471">
        <v>0</v>
      </c>
      <c r="O92" s="471">
        <v>0</v>
      </c>
      <c r="P92" s="471">
        <v>0</v>
      </c>
      <c r="Q92" s="471">
        <v>0</v>
      </c>
      <c r="R92" s="471">
        <v>0</v>
      </c>
      <c r="S92" s="471">
        <v>0</v>
      </c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6"/>
        <v>0</v>
      </c>
      <c r="G93" s="37" t="e">
        <f t="shared" si="15"/>
        <v>#DIV/0!</v>
      </c>
      <c r="H93" s="471"/>
      <c r="I93" s="471"/>
      <c r="J93" s="471">
        <v>0</v>
      </c>
      <c r="K93" s="471">
        <v>0</v>
      </c>
      <c r="L93" s="471">
        <v>0</v>
      </c>
      <c r="M93" s="471">
        <v>0</v>
      </c>
      <c r="N93" s="471">
        <v>0</v>
      </c>
      <c r="O93" s="471">
        <v>0</v>
      </c>
      <c r="P93" s="471">
        <v>0</v>
      </c>
      <c r="Q93" s="471">
        <v>0</v>
      </c>
      <c r="R93" s="471">
        <v>0</v>
      </c>
      <c r="S93" s="471">
        <v>0</v>
      </c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6"/>
        <v>0</v>
      </c>
      <c r="G94" s="37" t="e">
        <f t="shared" si="15"/>
        <v>#DIV/0!</v>
      </c>
      <c r="H94" s="471"/>
      <c r="I94" s="471"/>
      <c r="J94" s="471">
        <v>0</v>
      </c>
      <c r="K94" s="471">
        <v>0</v>
      </c>
      <c r="L94" s="471">
        <v>0</v>
      </c>
      <c r="M94" s="471">
        <v>0</v>
      </c>
      <c r="N94" s="471">
        <v>0</v>
      </c>
      <c r="O94" s="471">
        <v>0</v>
      </c>
      <c r="P94" s="471">
        <v>0</v>
      </c>
      <c r="Q94" s="471">
        <v>0</v>
      </c>
      <c r="R94" s="471">
        <v>0</v>
      </c>
      <c r="S94" s="471">
        <v>0</v>
      </c>
    </row>
    <row r="95" spans="1:19" ht="21.75" customHeight="1">
      <c r="A95" s="68"/>
      <c r="B95" s="49"/>
      <c r="C95" s="69" t="s">
        <v>50</v>
      </c>
      <c r="D95" s="35" t="s">
        <v>9</v>
      </c>
      <c r="E95" s="42">
        <v>218</v>
      </c>
      <c r="F95" s="36">
        <f t="shared" si="16"/>
        <v>121</v>
      </c>
      <c r="G95" s="37">
        <f t="shared" si="15"/>
        <v>55.5045871559633</v>
      </c>
      <c r="H95" s="471"/>
      <c r="I95" s="471"/>
      <c r="J95" s="471">
        <v>0</v>
      </c>
      <c r="K95" s="471">
        <v>0</v>
      </c>
      <c r="L95" s="471">
        <v>0</v>
      </c>
      <c r="M95" s="471">
        <v>0</v>
      </c>
      <c r="N95" s="471">
        <v>0</v>
      </c>
      <c r="O95" s="471">
        <v>0</v>
      </c>
      <c r="P95" s="471">
        <v>0</v>
      </c>
      <c r="Q95" s="471">
        <v>1</v>
      </c>
      <c r="R95" s="471">
        <v>120</v>
      </c>
      <c r="S95" s="471">
        <v>0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6"/>
        <v>60000</v>
      </c>
      <c r="G96" s="37" t="e">
        <f t="shared" si="15"/>
        <v>#DIV/0!</v>
      </c>
      <c r="H96" s="471"/>
      <c r="I96" s="471"/>
      <c r="J96" s="471">
        <v>0</v>
      </c>
      <c r="K96" s="471">
        <v>0</v>
      </c>
      <c r="L96" s="471">
        <v>0</v>
      </c>
      <c r="M96" s="471">
        <v>0</v>
      </c>
      <c r="N96" s="471">
        <v>0</v>
      </c>
      <c r="O96" s="471">
        <v>0</v>
      </c>
      <c r="P96" s="471">
        <v>0</v>
      </c>
      <c r="Q96" s="471">
        <v>0</v>
      </c>
      <c r="R96" s="471">
        <v>60000</v>
      </c>
      <c r="S96" s="471">
        <v>0</v>
      </c>
    </row>
    <row r="97" spans="1:19" ht="21.75" customHeight="1">
      <c r="A97" s="68"/>
      <c r="B97" s="49"/>
      <c r="C97" s="70" t="s">
        <v>51</v>
      </c>
      <c r="D97" s="35" t="s">
        <v>9</v>
      </c>
      <c r="E97" s="42">
        <v>140</v>
      </c>
      <c r="F97" s="36">
        <f t="shared" si="16"/>
        <v>225</v>
      </c>
      <c r="G97" s="37">
        <f t="shared" si="15"/>
        <v>160.71428571428572</v>
      </c>
      <c r="H97" s="471">
        <v>4</v>
      </c>
      <c r="I97" s="471">
        <v>10</v>
      </c>
      <c r="J97" s="471">
        <v>0</v>
      </c>
      <c r="K97" s="471">
        <v>0</v>
      </c>
      <c r="L97" s="471">
        <v>0</v>
      </c>
      <c r="M97" s="471">
        <v>0</v>
      </c>
      <c r="N97" s="471">
        <v>0</v>
      </c>
      <c r="O97" s="471">
        <v>20</v>
      </c>
      <c r="P97" s="471">
        <v>60</v>
      </c>
      <c r="Q97" s="471">
        <v>50</v>
      </c>
      <c r="R97" s="471">
        <v>4</v>
      </c>
      <c r="S97" s="471">
        <v>77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6"/>
        <v>29500</v>
      </c>
      <c r="G98" s="37" t="e">
        <f t="shared" si="15"/>
        <v>#DIV/0!</v>
      </c>
      <c r="H98" s="471"/>
      <c r="I98" s="471"/>
      <c r="J98" s="471">
        <v>0</v>
      </c>
      <c r="K98" s="471">
        <v>0</v>
      </c>
      <c r="L98" s="471">
        <v>0</v>
      </c>
      <c r="M98" s="471">
        <v>0</v>
      </c>
      <c r="N98" s="471">
        <v>0</v>
      </c>
      <c r="O98" s="471">
        <v>10000</v>
      </c>
      <c r="P98" s="471">
        <v>10000</v>
      </c>
      <c r="Q98" s="471">
        <v>0</v>
      </c>
      <c r="R98" s="471">
        <v>2000</v>
      </c>
      <c r="S98" s="471">
        <v>7500</v>
      </c>
    </row>
    <row r="99" spans="1:19" ht="21.75" customHeight="1">
      <c r="A99" s="68"/>
      <c r="B99" s="49"/>
      <c r="C99" s="70" t="s">
        <v>230</v>
      </c>
      <c r="D99" s="35" t="s">
        <v>9</v>
      </c>
      <c r="E99" s="42">
        <v>50</v>
      </c>
      <c r="F99" s="36">
        <f t="shared" si="16"/>
        <v>50</v>
      </c>
      <c r="G99" s="37">
        <f t="shared" si="15"/>
        <v>100</v>
      </c>
      <c r="H99" s="471"/>
      <c r="I99" s="471"/>
      <c r="J99" s="471">
        <v>0</v>
      </c>
      <c r="K99" s="471">
        <v>0</v>
      </c>
      <c r="L99" s="471">
        <v>0</v>
      </c>
      <c r="M99" s="471">
        <v>0</v>
      </c>
      <c r="N99" s="471">
        <v>0</v>
      </c>
      <c r="O99" s="471">
        <v>0</v>
      </c>
      <c r="P99" s="471">
        <v>0</v>
      </c>
      <c r="Q99" s="471">
        <v>50</v>
      </c>
      <c r="R99" s="471">
        <v>0</v>
      </c>
      <c r="S99" s="471">
        <v>0</v>
      </c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6"/>
        <v>0</v>
      </c>
      <c r="G100" s="37" t="e">
        <f t="shared" si="15"/>
        <v>#DIV/0!</v>
      </c>
      <c r="H100" s="471"/>
      <c r="I100" s="471"/>
      <c r="J100" s="471">
        <v>0</v>
      </c>
      <c r="K100" s="471">
        <v>0</v>
      </c>
      <c r="L100" s="471">
        <v>0</v>
      </c>
      <c r="M100" s="471">
        <v>0</v>
      </c>
      <c r="N100" s="471">
        <v>0</v>
      </c>
      <c r="O100" s="471">
        <v>0</v>
      </c>
      <c r="P100" s="471">
        <v>0</v>
      </c>
      <c r="Q100" s="471">
        <v>0</v>
      </c>
      <c r="R100" s="471">
        <v>0</v>
      </c>
      <c r="S100" s="471">
        <v>0</v>
      </c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5"/>
        <v>100</v>
      </c>
      <c r="H101" s="1239"/>
      <c r="I101" s="1239"/>
      <c r="J101" s="1239"/>
      <c r="K101" s="1553"/>
      <c r="L101" s="1553">
        <v>0</v>
      </c>
      <c r="M101" s="1553">
        <v>2</v>
      </c>
      <c r="N101" s="1553">
        <v>0</v>
      </c>
      <c r="O101" s="1553"/>
      <c r="P101" s="1553">
        <v>0</v>
      </c>
      <c r="Q101" s="1553"/>
      <c r="R101" s="1907">
        <v>0</v>
      </c>
      <c r="S101" s="1907">
        <v>0</v>
      </c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9" si="17">SUM(H102:S102)</f>
        <v>0</v>
      </c>
      <c r="G102" s="78" t="e">
        <f t="shared" si="15"/>
        <v>#DIV/0!</v>
      </c>
      <c r="H102" s="1240"/>
      <c r="I102" s="1240"/>
      <c r="J102" s="1240">
        <v>0</v>
      </c>
      <c r="K102" s="1554">
        <v>0</v>
      </c>
      <c r="L102" s="1554">
        <v>0</v>
      </c>
      <c r="M102" s="1554">
        <v>0</v>
      </c>
      <c r="N102" s="1554">
        <v>0</v>
      </c>
      <c r="O102" s="1554">
        <v>0</v>
      </c>
      <c r="P102" s="1554">
        <v>0</v>
      </c>
      <c r="Q102" s="1554">
        <v>0</v>
      </c>
      <c r="R102" s="1908">
        <v>0</v>
      </c>
      <c r="S102" s="1908">
        <v>0</v>
      </c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1864800</v>
      </c>
      <c r="F103" s="153">
        <f>SUM(H103:S103)</f>
        <v>1862838</v>
      </c>
      <c r="G103" s="112">
        <f t="shared" si="15"/>
        <v>99.894787644787641</v>
      </c>
      <c r="H103" s="1226">
        <f>SUM(H104:H108)</f>
        <v>114373</v>
      </c>
      <c r="I103" s="1226">
        <f>SUM(I104:I108)</f>
        <v>0</v>
      </c>
      <c r="J103" s="1226">
        <f>SUM(J104:J108)</f>
        <v>689762</v>
      </c>
      <c r="K103" s="1543">
        <v>871670</v>
      </c>
      <c r="L103" s="1543">
        <f t="shared" ref="L103:S103" si="18">SUM(L104:L108)</f>
        <v>99046</v>
      </c>
      <c r="M103" s="1543">
        <f t="shared" si="18"/>
        <v>17964</v>
      </c>
      <c r="N103" s="1543">
        <f t="shared" si="18"/>
        <v>0</v>
      </c>
      <c r="O103" s="1543">
        <f t="shared" si="18"/>
        <v>3120</v>
      </c>
      <c r="P103" s="1543">
        <f t="shared" si="18"/>
        <v>0</v>
      </c>
      <c r="Q103" s="1543">
        <f t="shared" si="18"/>
        <v>0</v>
      </c>
      <c r="R103" s="1896">
        <f t="shared" si="18"/>
        <v>0</v>
      </c>
      <c r="S103" s="1896">
        <f t="shared" si="18"/>
        <v>66903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7"/>
        <v>0</v>
      </c>
      <c r="G104" s="43" t="e">
        <f t="shared" ref="G104:G110" si="19">+F104*100/E104</f>
        <v>#DIV/0!</v>
      </c>
      <c r="H104" s="471"/>
      <c r="I104" s="471"/>
      <c r="J104" s="471">
        <v>0</v>
      </c>
      <c r="K104" s="471"/>
      <c r="L104" s="471">
        <v>0</v>
      </c>
      <c r="M104" s="471">
        <v>0</v>
      </c>
      <c r="N104" s="471">
        <v>0</v>
      </c>
      <c r="O104" s="471">
        <v>0</v>
      </c>
      <c r="P104" s="471">
        <v>0</v>
      </c>
      <c r="Q104" s="471">
        <v>0</v>
      </c>
      <c r="R104" s="471">
        <v>0</v>
      </c>
      <c r="S104" s="471">
        <v>0</v>
      </c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f>331800+65000</f>
        <v>396800</v>
      </c>
      <c r="F105" s="36">
        <f t="shared" si="17"/>
        <v>396798</v>
      </c>
      <c r="G105" s="43">
        <f t="shared" si="19"/>
        <v>99.999495967741936</v>
      </c>
      <c r="H105" s="471">
        <v>114373</v>
      </c>
      <c r="I105" s="471"/>
      <c r="J105" s="471">
        <v>71722</v>
      </c>
      <c r="K105" s="471">
        <v>23670</v>
      </c>
      <c r="L105" s="471">
        <v>99046</v>
      </c>
      <c r="M105" s="471">
        <v>17964</v>
      </c>
      <c r="N105" s="471">
        <v>0</v>
      </c>
      <c r="O105" s="471">
        <v>3120</v>
      </c>
      <c r="P105" s="471">
        <v>0</v>
      </c>
      <c r="Q105" s="471">
        <v>0</v>
      </c>
      <c r="R105" s="471">
        <v>0</v>
      </c>
      <c r="S105" s="471">
        <v>66903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1468000</v>
      </c>
      <c r="F106" s="36">
        <f t="shared" si="17"/>
        <v>1466040</v>
      </c>
      <c r="G106" s="43">
        <f t="shared" si="19"/>
        <v>99.866485013623972</v>
      </c>
      <c r="H106" s="471">
        <v>0</v>
      </c>
      <c r="I106" s="471"/>
      <c r="J106" s="471">
        <v>618040</v>
      </c>
      <c r="K106" s="471">
        <v>848000</v>
      </c>
      <c r="L106" s="471">
        <v>0</v>
      </c>
      <c r="M106" s="471">
        <v>0</v>
      </c>
      <c r="N106" s="471">
        <v>0</v>
      </c>
      <c r="O106" s="471">
        <v>0</v>
      </c>
      <c r="P106" s="471">
        <v>0</v>
      </c>
      <c r="Q106" s="471">
        <v>0</v>
      </c>
      <c r="R106" s="471">
        <v>0</v>
      </c>
      <c r="S106" s="471">
        <v>0</v>
      </c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7"/>
        <v>0</v>
      </c>
      <c r="G107" s="43" t="e">
        <f t="shared" si="19"/>
        <v>#DIV/0!</v>
      </c>
      <c r="H107" s="471"/>
      <c r="I107" s="471"/>
      <c r="J107" s="471">
        <v>0</v>
      </c>
      <c r="K107" s="471"/>
      <c r="L107" s="471">
        <v>0</v>
      </c>
      <c r="M107" s="471">
        <v>0</v>
      </c>
      <c r="N107" s="471">
        <v>0</v>
      </c>
      <c r="O107" s="471">
        <v>0</v>
      </c>
      <c r="P107" s="471">
        <v>0</v>
      </c>
      <c r="Q107" s="471">
        <v>0</v>
      </c>
      <c r="R107" s="471">
        <v>0</v>
      </c>
      <c r="S107" s="471">
        <v>0</v>
      </c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7"/>
        <v>0</v>
      </c>
      <c r="G108" s="43" t="e">
        <f t="shared" si="19"/>
        <v>#DIV/0!</v>
      </c>
      <c r="H108" s="471"/>
      <c r="I108" s="471"/>
      <c r="J108" s="471">
        <v>0</v>
      </c>
      <c r="K108" s="471"/>
      <c r="L108" s="471">
        <v>0</v>
      </c>
      <c r="M108" s="471">
        <v>0</v>
      </c>
      <c r="N108" s="471">
        <v>0</v>
      </c>
      <c r="O108" s="471">
        <v>0</v>
      </c>
      <c r="P108" s="471">
        <v>0</v>
      </c>
      <c r="Q108" s="471">
        <v>0</v>
      </c>
      <c r="R108" s="471">
        <v>0</v>
      </c>
      <c r="S108" s="471">
        <v>0</v>
      </c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360000</v>
      </c>
      <c r="F109" s="54">
        <f t="shared" si="17"/>
        <v>370100</v>
      </c>
      <c r="G109" s="140">
        <f t="shared" si="19"/>
        <v>102.80555555555556</v>
      </c>
      <c r="H109" s="149">
        <f>SUM(H113+H117)</f>
        <v>42100</v>
      </c>
      <c r="I109" s="149">
        <f t="shared" ref="I109:S109" si="20">SUM(I113+I117)</f>
        <v>32500</v>
      </c>
      <c r="J109" s="149">
        <f t="shared" si="20"/>
        <v>32000</v>
      </c>
      <c r="K109" s="149">
        <f t="shared" si="20"/>
        <v>30500</v>
      </c>
      <c r="L109" s="149">
        <f t="shared" si="20"/>
        <v>31000</v>
      </c>
      <c r="M109" s="149">
        <f t="shared" si="20"/>
        <v>30500</v>
      </c>
      <c r="N109" s="149">
        <f t="shared" si="20"/>
        <v>5500</v>
      </c>
      <c r="O109" s="149">
        <f t="shared" si="20"/>
        <v>115000</v>
      </c>
      <c r="P109" s="149">
        <f t="shared" si="20"/>
        <v>11000</v>
      </c>
      <c r="Q109" s="149">
        <f t="shared" si="20"/>
        <v>13000</v>
      </c>
      <c r="R109" s="1860">
        <f t="shared" si="20"/>
        <v>24000</v>
      </c>
      <c r="S109" s="1860">
        <f t="shared" si="20"/>
        <v>3000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20000</v>
      </c>
      <c r="F110" s="58">
        <f>SUM(H110:S110)</f>
        <v>20000</v>
      </c>
      <c r="G110" s="47">
        <f t="shared" si="19"/>
        <v>100</v>
      </c>
      <c r="H110" s="1241">
        <v>0</v>
      </c>
      <c r="I110" s="1241">
        <v>0</v>
      </c>
      <c r="J110" s="1241">
        <v>0</v>
      </c>
      <c r="K110" s="1555">
        <v>0</v>
      </c>
      <c r="L110" s="1555">
        <v>0</v>
      </c>
      <c r="M110" s="1555">
        <v>0</v>
      </c>
      <c r="N110" s="1555">
        <v>0</v>
      </c>
      <c r="O110" s="1552">
        <v>5000</v>
      </c>
      <c r="P110" s="1552">
        <v>5000</v>
      </c>
      <c r="Q110" s="1552">
        <v>5000</v>
      </c>
      <c r="R110" s="1906">
        <v>5000</v>
      </c>
      <c r="S110" s="1876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239"/>
      <c r="I111" s="1239"/>
      <c r="J111" s="1239"/>
      <c r="K111" s="1553"/>
      <c r="L111" s="1553"/>
      <c r="M111" s="1553"/>
      <c r="N111" s="1553"/>
      <c r="O111" s="1553"/>
      <c r="P111" s="1553"/>
      <c r="Q111" s="1553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4</v>
      </c>
      <c r="F112" s="36">
        <f>SUM(H112:S112)</f>
        <v>6</v>
      </c>
      <c r="G112" s="37">
        <f>+F112*100/E112</f>
        <v>150</v>
      </c>
      <c r="H112" s="471">
        <v>4</v>
      </c>
      <c r="I112" s="471"/>
      <c r="J112" s="471">
        <v>0</v>
      </c>
      <c r="K112" s="471">
        <v>2</v>
      </c>
      <c r="L112" s="471">
        <v>0</v>
      </c>
      <c r="M112" s="471">
        <v>0</v>
      </c>
      <c r="N112" s="471">
        <v>0</v>
      </c>
      <c r="O112" s="471">
        <v>0</v>
      </c>
      <c r="P112" s="471">
        <v>0</v>
      </c>
      <c r="Q112" s="471">
        <v>0</v>
      </c>
      <c r="R112" s="471">
        <v>0</v>
      </c>
      <c r="S112" s="471">
        <v>0</v>
      </c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20000</v>
      </c>
      <c r="F113" s="36">
        <f>SUM(H113:S113)</f>
        <v>28100</v>
      </c>
      <c r="G113" s="37">
        <f>+F113*100/E113</f>
        <v>140.5</v>
      </c>
      <c r="H113" s="471">
        <v>2100</v>
      </c>
      <c r="I113" s="471">
        <v>2500</v>
      </c>
      <c r="J113" s="471">
        <v>2000</v>
      </c>
      <c r="K113" s="471">
        <v>500</v>
      </c>
      <c r="L113" s="471">
        <v>1000</v>
      </c>
      <c r="M113" s="471">
        <v>500</v>
      </c>
      <c r="N113" s="471">
        <v>500</v>
      </c>
      <c r="O113" s="471">
        <v>15000</v>
      </c>
      <c r="P113" s="471">
        <v>1000</v>
      </c>
      <c r="Q113" s="471">
        <v>1000</v>
      </c>
      <c r="R113" s="471">
        <v>1000</v>
      </c>
      <c r="S113" s="471">
        <v>1000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340000</v>
      </c>
      <c r="F114" s="58">
        <f>SUM(H114:S114)</f>
        <v>340000</v>
      </c>
      <c r="G114" s="47">
        <f>+F114*100/E114</f>
        <v>100</v>
      </c>
      <c r="H114" s="1238">
        <v>30000</v>
      </c>
      <c r="I114" s="1238">
        <v>30000</v>
      </c>
      <c r="J114" s="1238">
        <v>30000</v>
      </c>
      <c r="K114" s="1552">
        <v>30000</v>
      </c>
      <c r="L114" s="1552">
        <v>30000</v>
      </c>
      <c r="M114" s="1552">
        <v>30000</v>
      </c>
      <c r="N114" s="1552">
        <v>30000</v>
      </c>
      <c r="O114" s="1552">
        <v>30000</v>
      </c>
      <c r="P114" s="1552">
        <v>25000</v>
      </c>
      <c r="Q114" s="1552">
        <v>25000</v>
      </c>
      <c r="R114" s="1906">
        <v>25000</v>
      </c>
      <c r="S114" s="1906">
        <v>25000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239"/>
      <c r="I115" s="1239"/>
      <c r="J115" s="1239"/>
      <c r="K115" s="1553"/>
      <c r="L115" s="1553"/>
      <c r="M115" s="1553"/>
      <c r="N115" s="1553"/>
      <c r="O115" s="1553"/>
      <c r="P115" s="1553"/>
      <c r="Q115" s="1553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12</v>
      </c>
      <c r="F116" s="36">
        <f>SUM(H116:S116)</f>
        <v>15</v>
      </c>
      <c r="G116" s="37">
        <f t="shared" ref="G116:G124" si="21">+F116*100/E116</f>
        <v>125</v>
      </c>
      <c r="H116" s="471">
        <v>12</v>
      </c>
      <c r="I116" s="471">
        <v>0</v>
      </c>
      <c r="J116" s="471">
        <v>0</v>
      </c>
      <c r="K116" s="471">
        <v>3</v>
      </c>
      <c r="L116" s="471">
        <v>0</v>
      </c>
      <c r="M116" s="471">
        <v>0</v>
      </c>
      <c r="N116" s="471">
        <v>0</v>
      </c>
      <c r="O116" s="471">
        <v>0</v>
      </c>
      <c r="P116" s="471">
        <v>0</v>
      </c>
      <c r="Q116" s="471">
        <v>0</v>
      </c>
      <c r="R116" s="471">
        <v>0</v>
      </c>
      <c r="S116" s="471">
        <v>0</v>
      </c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340000</v>
      </c>
      <c r="F117" s="36">
        <f>SUM(H117:S117)</f>
        <v>342000</v>
      </c>
      <c r="G117" s="37">
        <f t="shared" si="21"/>
        <v>100.58823529411765</v>
      </c>
      <c r="H117" s="471">
        <v>40000</v>
      </c>
      <c r="I117" s="471">
        <v>30000</v>
      </c>
      <c r="J117" s="471">
        <v>30000</v>
      </c>
      <c r="K117" s="471">
        <v>30000</v>
      </c>
      <c r="L117" s="471">
        <v>30000</v>
      </c>
      <c r="M117" s="471">
        <v>30000</v>
      </c>
      <c r="N117" s="471">
        <v>5000</v>
      </c>
      <c r="O117" s="471">
        <v>100000</v>
      </c>
      <c r="P117" s="471">
        <v>10000</v>
      </c>
      <c r="Q117" s="471">
        <v>12000</v>
      </c>
      <c r="R117" s="471">
        <v>23000</v>
      </c>
      <c r="S117" s="471">
        <v>2000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239"/>
      <c r="I118" s="1239"/>
      <c r="J118" s="1239"/>
      <c r="K118" s="1553"/>
      <c r="L118" s="1553"/>
      <c r="M118" s="1553"/>
      <c r="N118" s="1553"/>
      <c r="O118" s="1553"/>
      <c r="P118" s="1553"/>
      <c r="Q118" s="1553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 t="shared" ref="F119:F124" si="22">SUM(H119:S119)</f>
        <v>1</v>
      </c>
      <c r="G119" s="37">
        <f t="shared" si="21"/>
        <v>100</v>
      </c>
      <c r="H119" s="471"/>
      <c r="I119" s="471"/>
      <c r="J119" s="471">
        <v>0</v>
      </c>
      <c r="K119" s="471">
        <v>0</v>
      </c>
      <c r="L119" s="471">
        <v>0</v>
      </c>
      <c r="M119" s="471">
        <v>0</v>
      </c>
      <c r="N119" s="471">
        <v>0</v>
      </c>
      <c r="O119" s="471">
        <v>1</v>
      </c>
      <c r="P119" s="471">
        <v>0</v>
      </c>
      <c r="Q119" s="471">
        <v>0</v>
      </c>
      <c r="R119" s="471">
        <v>0</v>
      </c>
      <c r="S119" s="471">
        <v>0</v>
      </c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0</v>
      </c>
      <c r="F120" s="36">
        <f t="shared" si="22"/>
        <v>0</v>
      </c>
      <c r="G120" s="37" t="e">
        <f t="shared" si="21"/>
        <v>#DIV/0!</v>
      </c>
      <c r="H120" s="471"/>
      <c r="I120" s="471"/>
      <c r="J120" s="471">
        <v>0</v>
      </c>
      <c r="K120" s="471">
        <v>0</v>
      </c>
      <c r="L120" s="471">
        <v>0</v>
      </c>
      <c r="M120" s="471">
        <v>0</v>
      </c>
      <c r="N120" s="471">
        <v>0</v>
      </c>
      <c r="O120" s="471">
        <v>0</v>
      </c>
      <c r="P120" s="471">
        <v>0</v>
      </c>
      <c r="Q120" s="471">
        <v>0</v>
      </c>
      <c r="R120" s="471">
        <v>0</v>
      </c>
      <c r="S120" s="471">
        <v>0</v>
      </c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0</v>
      </c>
      <c r="F121" s="36">
        <f t="shared" si="22"/>
        <v>0</v>
      </c>
      <c r="G121" s="37" t="e">
        <f t="shared" si="21"/>
        <v>#DIV/0!</v>
      </c>
      <c r="H121" s="471"/>
      <c r="I121" s="471"/>
      <c r="J121" s="471">
        <v>0</v>
      </c>
      <c r="K121" s="471">
        <v>0</v>
      </c>
      <c r="L121" s="471">
        <v>0</v>
      </c>
      <c r="M121" s="471">
        <v>0</v>
      </c>
      <c r="N121" s="471">
        <v>0</v>
      </c>
      <c r="O121" s="471">
        <v>0</v>
      </c>
      <c r="P121" s="471">
        <v>0</v>
      </c>
      <c r="Q121" s="471">
        <v>0</v>
      </c>
      <c r="R121" s="471">
        <v>0</v>
      </c>
      <c r="S121" s="471">
        <v>0</v>
      </c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40</v>
      </c>
      <c r="F122" s="36">
        <f t="shared" si="22"/>
        <v>40</v>
      </c>
      <c r="G122" s="37">
        <f t="shared" si="21"/>
        <v>100</v>
      </c>
      <c r="H122" s="471"/>
      <c r="I122" s="471"/>
      <c r="J122" s="471">
        <v>0</v>
      </c>
      <c r="K122" s="471">
        <v>9</v>
      </c>
      <c r="L122" s="471">
        <v>6</v>
      </c>
      <c r="M122" s="471">
        <v>0</v>
      </c>
      <c r="N122" s="471">
        <v>0</v>
      </c>
      <c r="O122" s="471">
        <v>14</v>
      </c>
      <c r="P122" s="471">
        <v>0</v>
      </c>
      <c r="Q122" s="471">
        <v>11</v>
      </c>
      <c r="R122" s="471">
        <v>0</v>
      </c>
      <c r="S122" s="471">
        <v>0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2"/>
        <v>0</v>
      </c>
      <c r="G123" s="66"/>
      <c r="H123" s="1219"/>
      <c r="I123" s="1219"/>
      <c r="J123" s="1219"/>
      <c r="K123" s="1537"/>
      <c r="L123" s="1537"/>
      <c r="M123" s="1537"/>
      <c r="N123" s="1537"/>
      <c r="O123" s="1537"/>
      <c r="P123" s="1537"/>
      <c r="Q123" s="1537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2"/>
        <v>0</v>
      </c>
      <c r="G124" s="37" t="e">
        <f t="shared" si="21"/>
        <v>#DIV/0!</v>
      </c>
      <c r="H124" s="471"/>
      <c r="I124" s="471"/>
      <c r="J124" s="471">
        <v>0</v>
      </c>
      <c r="K124" s="471">
        <v>0</v>
      </c>
      <c r="L124" s="471">
        <v>0</v>
      </c>
      <c r="M124" s="471">
        <v>0</v>
      </c>
      <c r="N124" s="471"/>
      <c r="O124" s="471">
        <v>0</v>
      </c>
      <c r="P124" s="471">
        <v>0</v>
      </c>
      <c r="Q124" s="471">
        <v>0</v>
      </c>
      <c r="R124" s="471">
        <v>0</v>
      </c>
      <c r="S124" s="471">
        <v>0</v>
      </c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121800</v>
      </c>
      <c r="F125" s="153">
        <f t="shared" ref="F125:F188" si="23">SUM(H125:S125)</f>
        <v>121800</v>
      </c>
      <c r="G125" s="379">
        <f t="shared" ref="G125:G188" si="24">+F125*100/E125</f>
        <v>100</v>
      </c>
      <c r="H125" s="1226">
        <f>SUM(H126:H130)</f>
        <v>0</v>
      </c>
      <c r="I125" s="1226">
        <f>SUM(I126:I130)</f>
        <v>0</v>
      </c>
      <c r="J125" s="1226">
        <f>SUM(J126:J130)</f>
        <v>1700</v>
      </c>
      <c r="K125" s="1543">
        <v>18500</v>
      </c>
      <c r="L125" s="1543">
        <f t="shared" ref="L125:S125" si="25">SUM(L126:L130)</f>
        <v>1000</v>
      </c>
      <c r="M125" s="1543">
        <f t="shared" si="25"/>
        <v>0</v>
      </c>
      <c r="N125" s="1543">
        <f t="shared" si="25"/>
        <v>350</v>
      </c>
      <c r="O125" s="1543">
        <f t="shared" si="25"/>
        <v>0</v>
      </c>
      <c r="P125" s="1543">
        <f t="shared" si="25"/>
        <v>18500</v>
      </c>
      <c r="Q125" s="1543">
        <f t="shared" si="25"/>
        <v>48290</v>
      </c>
      <c r="R125" s="1896">
        <f t="shared" si="25"/>
        <v>33460</v>
      </c>
      <c r="S125" s="1896">
        <f t="shared" si="25"/>
        <v>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3"/>
        <v>0</v>
      </c>
      <c r="G126" s="37" t="e">
        <f t="shared" si="24"/>
        <v>#DIV/0!</v>
      </c>
      <c r="H126" s="471">
        <v>0</v>
      </c>
      <c r="I126" s="471">
        <v>0</v>
      </c>
      <c r="J126" s="471">
        <v>0</v>
      </c>
      <c r="K126" s="471"/>
      <c r="L126" s="471">
        <v>0</v>
      </c>
      <c r="M126" s="471">
        <v>0</v>
      </c>
      <c r="N126" s="471"/>
      <c r="O126" s="471">
        <v>0</v>
      </c>
      <c r="P126" s="471">
        <v>0</v>
      </c>
      <c r="Q126" s="471">
        <v>0</v>
      </c>
      <c r="R126" s="471">
        <v>0</v>
      </c>
      <c r="S126" s="471">
        <v>0</v>
      </c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f>21800+100000</f>
        <v>121800</v>
      </c>
      <c r="F127" s="36">
        <f t="shared" si="23"/>
        <v>121800</v>
      </c>
      <c r="G127" s="37">
        <f t="shared" si="24"/>
        <v>100</v>
      </c>
      <c r="H127" s="471"/>
      <c r="I127" s="471"/>
      <c r="J127" s="471">
        <v>1700</v>
      </c>
      <c r="K127" s="471">
        <v>18500</v>
      </c>
      <c r="L127" s="471">
        <v>1000</v>
      </c>
      <c r="M127" s="471">
        <v>0</v>
      </c>
      <c r="N127" s="471">
        <v>350</v>
      </c>
      <c r="O127" s="471">
        <v>0</v>
      </c>
      <c r="P127" s="471">
        <v>18500</v>
      </c>
      <c r="Q127" s="471">
        <v>48290</v>
      </c>
      <c r="R127" s="471">
        <v>33460</v>
      </c>
      <c r="S127" s="471">
        <v>0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3"/>
        <v>0</v>
      </c>
      <c r="G128" s="37" t="e">
        <f t="shared" si="24"/>
        <v>#DIV/0!</v>
      </c>
      <c r="H128" s="471"/>
      <c r="I128" s="471"/>
      <c r="J128" s="471">
        <v>0</v>
      </c>
      <c r="K128" s="471">
        <v>0</v>
      </c>
      <c r="L128" s="471">
        <v>0</v>
      </c>
      <c r="M128" s="471">
        <v>0</v>
      </c>
      <c r="N128" s="471">
        <v>0</v>
      </c>
      <c r="O128" s="471">
        <v>0</v>
      </c>
      <c r="P128" s="471">
        <v>0</v>
      </c>
      <c r="Q128" s="471">
        <v>0</v>
      </c>
      <c r="R128" s="471">
        <v>0</v>
      </c>
      <c r="S128" s="471">
        <v>0</v>
      </c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3"/>
        <v>0</v>
      </c>
      <c r="G129" s="37" t="e">
        <f t="shared" si="24"/>
        <v>#DIV/0!</v>
      </c>
      <c r="H129" s="471"/>
      <c r="I129" s="471"/>
      <c r="J129" s="471">
        <v>0</v>
      </c>
      <c r="K129" s="471">
        <v>0</v>
      </c>
      <c r="L129" s="471">
        <v>0</v>
      </c>
      <c r="M129" s="471">
        <v>0</v>
      </c>
      <c r="N129" s="471">
        <v>0</v>
      </c>
      <c r="O129" s="471">
        <v>0</v>
      </c>
      <c r="P129" s="471">
        <v>0</v>
      </c>
      <c r="Q129" s="471">
        <v>0</v>
      </c>
      <c r="R129" s="471">
        <v>0</v>
      </c>
      <c r="S129" s="471">
        <v>0</v>
      </c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3"/>
        <v>0</v>
      </c>
      <c r="G130" s="37" t="e">
        <f t="shared" si="24"/>
        <v>#DIV/0!</v>
      </c>
      <c r="H130" s="471"/>
      <c r="I130" s="471"/>
      <c r="J130" s="471">
        <v>0</v>
      </c>
      <c r="K130" s="471">
        <v>0</v>
      </c>
      <c r="L130" s="471">
        <v>0</v>
      </c>
      <c r="M130" s="471">
        <v>0</v>
      </c>
      <c r="N130" s="471">
        <v>0</v>
      </c>
      <c r="O130" s="471">
        <v>0</v>
      </c>
      <c r="P130" s="471">
        <v>0</v>
      </c>
      <c r="Q130" s="471">
        <v>0</v>
      </c>
      <c r="R130" s="471">
        <v>0</v>
      </c>
      <c r="S130" s="471">
        <v>0</v>
      </c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3"/>
        <v>0</v>
      </c>
      <c r="G131" s="67" t="e">
        <f t="shared" si="24"/>
        <v>#DIV/0!</v>
      </c>
      <c r="H131" s="1239"/>
      <c r="I131" s="1239"/>
      <c r="J131" s="1239"/>
      <c r="K131" s="1553"/>
      <c r="L131" s="1553"/>
      <c r="M131" s="1553"/>
      <c r="N131" s="1553"/>
      <c r="O131" s="1553"/>
      <c r="P131" s="1553"/>
      <c r="Q131" s="1553"/>
      <c r="R131" s="1907"/>
      <c r="S131" s="1907"/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3</v>
      </c>
      <c r="F132" s="55">
        <f t="shared" si="23"/>
        <v>3</v>
      </c>
      <c r="G132" s="67">
        <f t="shared" si="24"/>
        <v>100</v>
      </c>
      <c r="H132" s="1224">
        <f>SUM(H133:H134)</f>
        <v>0</v>
      </c>
      <c r="I132" s="1224">
        <f>SUM(I133:I134)</f>
        <v>3</v>
      </c>
      <c r="J132" s="1224">
        <f>SUM(J133:J134)</f>
        <v>0</v>
      </c>
      <c r="K132" s="1541">
        <v>0</v>
      </c>
      <c r="L132" s="1541">
        <f t="shared" ref="L132:S132" si="26">SUM(L133:L134)</f>
        <v>0</v>
      </c>
      <c r="M132" s="1541">
        <f t="shared" si="26"/>
        <v>0</v>
      </c>
      <c r="N132" s="1541">
        <f t="shared" si="26"/>
        <v>0</v>
      </c>
      <c r="O132" s="1541">
        <f t="shared" si="26"/>
        <v>0</v>
      </c>
      <c r="P132" s="1541">
        <f t="shared" si="26"/>
        <v>0</v>
      </c>
      <c r="Q132" s="1541">
        <f t="shared" si="26"/>
        <v>0</v>
      </c>
      <c r="R132" s="1894">
        <f t="shared" si="26"/>
        <v>0</v>
      </c>
      <c r="S132" s="1894">
        <f t="shared" si="26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2</v>
      </c>
      <c r="F133" s="36">
        <f t="shared" si="23"/>
        <v>2</v>
      </c>
      <c r="G133" s="37">
        <f t="shared" si="24"/>
        <v>100</v>
      </c>
      <c r="H133" s="471"/>
      <c r="I133" s="471">
        <v>2</v>
      </c>
      <c r="J133" s="471">
        <v>0</v>
      </c>
      <c r="K133" s="471"/>
      <c r="L133" s="471">
        <v>0</v>
      </c>
      <c r="M133" s="471">
        <v>0</v>
      </c>
      <c r="N133" s="471">
        <v>0</v>
      </c>
      <c r="O133" s="471">
        <v>0</v>
      </c>
      <c r="P133" s="471">
        <v>0</v>
      </c>
      <c r="Q133" s="471">
        <v>0</v>
      </c>
      <c r="R133" s="471">
        <v>0</v>
      </c>
      <c r="S133" s="471">
        <v>0</v>
      </c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1</v>
      </c>
      <c r="F134" s="36">
        <f t="shared" si="23"/>
        <v>1</v>
      </c>
      <c r="G134" s="37">
        <f t="shared" si="24"/>
        <v>100</v>
      </c>
      <c r="H134" s="471"/>
      <c r="I134" s="471">
        <v>1</v>
      </c>
      <c r="J134" s="471">
        <v>0</v>
      </c>
      <c r="K134" s="471">
        <v>0</v>
      </c>
      <c r="L134" s="471">
        <v>0</v>
      </c>
      <c r="M134" s="471">
        <v>0</v>
      </c>
      <c r="N134" s="471">
        <v>0</v>
      </c>
      <c r="O134" s="471">
        <v>0</v>
      </c>
      <c r="P134" s="471">
        <v>0</v>
      </c>
      <c r="Q134" s="471">
        <v>0</v>
      </c>
      <c r="R134" s="471">
        <v>0</v>
      </c>
      <c r="S134" s="471">
        <v>0</v>
      </c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3"/>
        <v>0</v>
      </c>
      <c r="G135" s="37" t="e">
        <f t="shared" si="24"/>
        <v>#DIV/0!</v>
      </c>
      <c r="H135" s="471"/>
      <c r="I135" s="471"/>
      <c r="J135" s="471">
        <v>0</v>
      </c>
      <c r="K135" s="471">
        <v>0</v>
      </c>
      <c r="L135" s="471">
        <v>0</v>
      </c>
      <c r="M135" s="471">
        <v>0</v>
      </c>
      <c r="N135" s="471">
        <v>0</v>
      </c>
      <c r="O135" s="471">
        <v>0</v>
      </c>
      <c r="P135" s="471">
        <v>0</v>
      </c>
      <c r="Q135" s="471">
        <v>0</v>
      </c>
      <c r="R135" s="471">
        <v>0</v>
      </c>
      <c r="S135" s="471">
        <v>0</v>
      </c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143600</v>
      </c>
      <c r="F136" s="153">
        <f t="shared" si="23"/>
        <v>143599</v>
      </c>
      <c r="G136" s="379">
        <f t="shared" si="24"/>
        <v>99.999303621169915</v>
      </c>
      <c r="H136" s="1226">
        <f>SUM(H137:H141)</f>
        <v>0</v>
      </c>
      <c r="I136" s="1226">
        <f>SUM(I137:I141)</f>
        <v>36568</v>
      </c>
      <c r="J136" s="1226">
        <f>SUM(J137:J141)</f>
        <v>22520</v>
      </c>
      <c r="K136" s="1543">
        <v>5520</v>
      </c>
      <c r="L136" s="1543">
        <f t="shared" ref="L136:S136" si="27">SUM(L137:L141)</f>
        <v>15192</v>
      </c>
      <c r="M136" s="1543">
        <f t="shared" si="27"/>
        <v>14739</v>
      </c>
      <c r="N136" s="1543">
        <f t="shared" si="27"/>
        <v>14000</v>
      </c>
      <c r="O136" s="1543">
        <f t="shared" si="27"/>
        <v>0</v>
      </c>
      <c r="P136" s="1543">
        <f t="shared" si="27"/>
        <v>15354</v>
      </c>
      <c r="Q136" s="1543">
        <f t="shared" si="27"/>
        <v>8590</v>
      </c>
      <c r="R136" s="1896">
        <f t="shared" si="27"/>
        <v>7000</v>
      </c>
      <c r="S136" s="1896">
        <f t="shared" si="27"/>
        <v>4116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3"/>
        <v>0</v>
      </c>
      <c r="G137" s="37" t="e">
        <f t="shared" si="24"/>
        <v>#DIV/0!</v>
      </c>
      <c r="H137" s="471"/>
      <c r="I137" s="471"/>
      <c r="J137" s="471">
        <v>0</v>
      </c>
      <c r="K137" s="471">
        <v>0</v>
      </c>
      <c r="L137" s="471"/>
      <c r="M137" s="471"/>
      <c r="N137" s="471"/>
      <c r="O137" s="471">
        <v>0</v>
      </c>
      <c r="P137" s="471">
        <v>0</v>
      </c>
      <c r="Q137" s="471">
        <v>0</v>
      </c>
      <c r="R137" s="471"/>
      <c r="S137" s="471">
        <v>0</v>
      </c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143600</v>
      </c>
      <c r="F138" s="36">
        <f t="shared" si="23"/>
        <v>143599</v>
      </c>
      <c r="G138" s="37">
        <f t="shared" si="24"/>
        <v>99.999303621169915</v>
      </c>
      <c r="H138" s="471"/>
      <c r="I138" s="471">
        <v>36568</v>
      </c>
      <c r="J138" s="471">
        <v>22520</v>
      </c>
      <c r="K138" s="471">
        <v>5520</v>
      </c>
      <c r="L138" s="471">
        <v>15192</v>
      </c>
      <c r="M138" s="471">
        <v>14739</v>
      </c>
      <c r="N138" s="471">
        <v>14000</v>
      </c>
      <c r="O138" s="471">
        <v>0</v>
      </c>
      <c r="P138" s="471">
        <v>15354</v>
      </c>
      <c r="Q138" s="471">
        <v>8590</v>
      </c>
      <c r="R138" s="471">
        <v>7000</v>
      </c>
      <c r="S138" s="471">
        <v>4116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3"/>
        <v>0</v>
      </c>
      <c r="G139" s="37" t="e">
        <f t="shared" si="24"/>
        <v>#DIV/0!</v>
      </c>
      <c r="H139" s="471"/>
      <c r="I139" s="471"/>
      <c r="J139" s="471">
        <v>0</v>
      </c>
      <c r="K139" s="471">
        <v>0</v>
      </c>
      <c r="L139" s="471">
        <v>0</v>
      </c>
      <c r="M139" s="471">
        <v>0</v>
      </c>
      <c r="N139" s="471">
        <v>0</v>
      </c>
      <c r="O139" s="471">
        <v>0</v>
      </c>
      <c r="P139" s="471">
        <v>0</v>
      </c>
      <c r="Q139" s="471">
        <v>0</v>
      </c>
      <c r="R139" s="471">
        <v>0</v>
      </c>
      <c r="S139" s="471">
        <v>0</v>
      </c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3"/>
        <v>0</v>
      </c>
      <c r="G140" s="37" t="e">
        <f t="shared" si="24"/>
        <v>#DIV/0!</v>
      </c>
      <c r="H140" s="471"/>
      <c r="I140" s="471"/>
      <c r="J140" s="471">
        <v>0</v>
      </c>
      <c r="K140" s="471">
        <v>0</v>
      </c>
      <c r="L140" s="471">
        <v>0</v>
      </c>
      <c r="M140" s="471">
        <v>0</v>
      </c>
      <c r="N140" s="471">
        <v>0</v>
      </c>
      <c r="O140" s="471">
        <v>0</v>
      </c>
      <c r="P140" s="471">
        <v>0</v>
      </c>
      <c r="Q140" s="471">
        <v>0</v>
      </c>
      <c r="R140" s="471">
        <v>0</v>
      </c>
      <c r="S140" s="471">
        <v>0</v>
      </c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3"/>
        <v>0</v>
      </c>
      <c r="G141" s="37" t="e">
        <f t="shared" si="24"/>
        <v>#DIV/0!</v>
      </c>
      <c r="H141" s="471"/>
      <c r="I141" s="471"/>
      <c r="J141" s="471">
        <v>0</v>
      </c>
      <c r="K141" s="471">
        <v>0</v>
      </c>
      <c r="L141" s="471">
        <v>0</v>
      </c>
      <c r="M141" s="471">
        <v>0</v>
      </c>
      <c r="N141" s="471">
        <v>0</v>
      </c>
      <c r="O141" s="471">
        <v>0</v>
      </c>
      <c r="P141" s="471">
        <v>0</v>
      </c>
      <c r="Q141" s="471">
        <v>0</v>
      </c>
      <c r="R141" s="471">
        <v>0</v>
      </c>
      <c r="S141" s="471">
        <v>0</v>
      </c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3"/>
        <v>0</v>
      </c>
      <c r="G142" s="67" t="e">
        <f t="shared" si="24"/>
        <v>#DIV/0!</v>
      </c>
      <c r="H142" s="1223">
        <f>H145</f>
        <v>0</v>
      </c>
      <c r="I142" s="1223">
        <f>I145</f>
        <v>0</v>
      </c>
      <c r="J142" s="1223">
        <f>J145</f>
        <v>0</v>
      </c>
      <c r="K142" s="1539">
        <v>0</v>
      </c>
      <c r="L142" s="1539">
        <f>L145</f>
        <v>0</v>
      </c>
      <c r="M142" s="1539">
        <f>M145</f>
        <v>0</v>
      </c>
      <c r="N142" s="1539">
        <v>0</v>
      </c>
      <c r="O142" s="1539">
        <f>O145</f>
        <v>0</v>
      </c>
      <c r="P142" s="1539">
        <f>P145</f>
        <v>0</v>
      </c>
      <c r="Q142" s="1539">
        <f>Q145</f>
        <v>0</v>
      </c>
      <c r="R142" s="1892">
        <f>R145</f>
        <v>0</v>
      </c>
      <c r="S142" s="1892">
        <f>S145</f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3"/>
        <v>0</v>
      </c>
      <c r="G143" s="67" t="e">
        <f t="shared" si="24"/>
        <v>#DIV/0!</v>
      </c>
      <c r="H143" s="1223"/>
      <c r="I143" s="1223"/>
      <c r="J143" s="1223"/>
      <c r="K143" s="1539"/>
      <c r="L143" s="1539"/>
      <c r="M143" s="1539"/>
      <c r="N143" s="1539"/>
      <c r="O143" s="1539"/>
      <c r="P143" s="1539"/>
      <c r="Q143" s="1539"/>
      <c r="R143" s="1892"/>
      <c r="S143" s="189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3"/>
        <v>0</v>
      </c>
      <c r="G144" s="37" t="e">
        <f t="shared" si="24"/>
        <v>#DIV/0!</v>
      </c>
      <c r="H144" s="471"/>
      <c r="I144" s="471"/>
      <c r="J144" s="471">
        <v>0</v>
      </c>
      <c r="K144" s="471">
        <v>0</v>
      </c>
      <c r="L144" s="471">
        <v>0</v>
      </c>
      <c r="M144" s="471">
        <v>0</v>
      </c>
      <c r="N144" s="471">
        <v>0</v>
      </c>
      <c r="O144" s="471">
        <v>0</v>
      </c>
      <c r="P144" s="471">
        <v>0</v>
      </c>
      <c r="Q144" s="471">
        <v>0</v>
      </c>
      <c r="R144" s="471">
        <v>0</v>
      </c>
      <c r="S144" s="471">
        <v>0</v>
      </c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3"/>
        <v>0</v>
      </c>
      <c r="G145" s="37" t="e">
        <f t="shared" si="24"/>
        <v>#DIV/0!</v>
      </c>
      <c r="H145" s="471"/>
      <c r="I145" s="471"/>
      <c r="J145" s="471">
        <v>0</v>
      </c>
      <c r="K145" s="471">
        <v>0</v>
      </c>
      <c r="L145" s="471">
        <v>0</v>
      </c>
      <c r="M145" s="471">
        <v>0</v>
      </c>
      <c r="N145" s="471">
        <v>0</v>
      </c>
      <c r="O145" s="471">
        <v>0</v>
      </c>
      <c r="P145" s="471">
        <v>0</v>
      </c>
      <c r="Q145" s="471">
        <v>0</v>
      </c>
      <c r="R145" s="471">
        <v>0</v>
      </c>
      <c r="S145" s="471">
        <v>0</v>
      </c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3"/>
        <v>0</v>
      </c>
      <c r="G146" s="37" t="e">
        <f t="shared" si="24"/>
        <v>#DIV/0!</v>
      </c>
      <c r="H146" s="471"/>
      <c r="I146" s="471"/>
      <c r="J146" s="471">
        <v>0</v>
      </c>
      <c r="K146" s="471">
        <v>0</v>
      </c>
      <c r="L146" s="471">
        <v>0</v>
      </c>
      <c r="M146" s="471">
        <v>0</v>
      </c>
      <c r="N146" s="471">
        <v>0</v>
      </c>
      <c r="O146" s="471">
        <v>0</v>
      </c>
      <c r="P146" s="471">
        <v>0</v>
      </c>
      <c r="Q146" s="471">
        <v>0</v>
      </c>
      <c r="R146" s="471">
        <v>0</v>
      </c>
      <c r="S146" s="471">
        <v>0</v>
      </c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3"/>
        <v>0</v>
      </c>
      <c r="G147" s="379" t="e">
        <f t="shared" si="24"/>
        <v>#DIV/0!</v>
      </c>
      <c r="H147" s="1226">
        <f>SUM(H148:H152)</f>
        <v>0</v>
      </c>
      <c r="I147" s="1226">
        <f>SUM(I148:I152)</f>
        <v>0</v>
      </c>
      <c r="J147" s="1226">
        <f>SUM(J148:J152)</f>
        <v>0</v>
      </c>
      <c r="K147" s="1543">
        <v>0</v>
      </c>
      <c r="L147" s="1543">
        <f t="shared" ref="L147:S147" si="28">SUM(L148:L152)</f>
        <v>0</v>
      </c>
      <c r="M147" s="1543">
        <f t="shared" si="28"/>
        <v>0</v>
      </c>
      <c r="N147" s="1543">
        <f t="shared" si="28"/>
        <v>0</v>
      </c>
      <c r="O147" s="1543">
        <f t="shared" si="28"/>
        <v>0</v>
      </c>
      <c r="P147" s="1543">
        <f t="shared" si="28"/>
        <v>0</v>
      </c>
      <c r="Q147" s="1543">
        <f t="shared" si="28"/>
        <v>0</v>
      </c>
      <c r="R147" s="1896">
        <f t="shared" si="28"/>
        <v>0</v>
      </c>
      <c r="S147" s="1896">
        <f t="shared" si="28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3"/>
        <v>0</v>
      </c>
      <c r="G148" s="37" t="e">
        <f t="shared" si="24"/>
        <v>#DIV/0!</v>
      </c>
      <c r="H148" s="471"/>
      <c r="I148" s="471"/>
      <c r="J148" s="471">
        <v>0</v>
      </c>
      <c r="K148" s="471">
        <v>0</v>
      </c>
      <c r="L148" s="471">
        <v>0</v>
      </c>
      <c r="M148" s="471">
        <v>0</v>
      </c>
      <c r="N148" s="471">
        <v>0</v>
      </c>
      <c r="O148" s="471">
        <v>0</v>
      </c>
      <c r="P148" s="471">
        <v>0</v>
      </c>
      <c r="Q148" s="471">
        <v>0</v>
      </c>
      <c r="R148" s="471">
        <v>0</v>
      </c>
      <c r="S148" s="471">
        <v>0</v>
      </c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3"/>
        <v>0</v>
      </c>
      <c r="G149" s="37" t="e">
        <f t="shared" si="24"/>
        <v>#DIV/0!</v>
      </c>
      <c r="H149" s="471"/>
      <c r="I149" s="471"/>
      <c r="J149" s="471">
        <v>0</v>
      </c>
      <c r="K149" s="471">
        <v>0</v>
      </c>
      <c r="L149" s="471">
        <v>0</v>
      </c>
      <c r="M149" s="471">
        <v>0</v>
      </c>
      <c r="N149" s="471">
        <v>0</v>
      </c>
      <c r="O149" s="471">
        <v>0</v>
      </c>
      <c r="P149" s="471">
        <v>0</v>
      </c>
      <c r="Q149" s="471">
        <v>0</v>
      </c>
      <c r="R149" s="471">
        <v>0</v>
      </c>
      <c r="S149" s="471">
        <v>0</v>
      </c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3"/>
        <v>0</v>
      </c>
      <c r="G150" s="37" t="e">
        <f t="shared" si="24"/>
        <v>#DIV/0!</v>
      </c>
      <c r="H150" s="471"/>
      <c r="I150" s="471"/>
      <c r="J150" s="471">
        <v>0</v>
      </c>
      <c r="K150" s="471">
        <v>0</v>
      </c>
      <c r="L150" s="471">
        <v>0</v>
      </c>
      <c r="M150" s="471">
        <v>0</v>
      </c>
      <c r="N150" s="471">
        <v>0</v>
      </c>
      <c r="O150" s="471">
        <v>0</v>
      </c>
      <c r="P150" s="471">
        <v>0</v>
      </c>
      <c r="Q150" s="471">
        <v>0</v>
      </c>
      <c r="R150" s="471">
        <v>0</v>
      </c>
      <c r="S150" s="471">
        <v>0</v>
      </c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3"/>
        <v>0</v>
      </c>
      <c r="G151" s="37" t="e">
        <f t="shared" si="24"/>
        <v>#DIV/0!</v>
      </c>
      <c r="H151" s="471"/>
      <c r="I151" s="471"/>
      <c r="J151" s="471">
        <v>0</v>
      </c>
      <c r="K151" s="471">
        <v>0</v>
      </c>
      <c r="L151" s="471">
        <v>0</v>
      </c>
      <c r="M151" s="471">
        <v>0</v>
      </c>
      <c r="N151" s="471">
        <v>0</v>
      </c>
      <c r="O151" s="471">
        <v>0</v>
      </c>
      <c r="P151" s="471">
        <v>0</v>
      </c>
      <c r="Q151" s="471">
        <v>0</v>
      </c>
      <c r="R151" s="471">
        <v>0</v>
      </c>
      <c r="S151" s="471">
        <v>0</v>
      </c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3"/>
        <v>0</v>
      </c>
      <c r="G152" s="37" t="e">
        <f t="shared" si="24"/>
        <v>#DIV/0!</v>
      </c>
      <c r="H152" s="471"/>
      <c r="I152" s="471"/>
      <c r="J152" s="471">
        <v>0</v>
      </c>
      <c r="K152" s="471">
        <v>0</v>
      </c>
      <c r="L152" s="471">
        <v>0</v>
      </c>
      <c r="M152" s="471">
        <v>0</v>
      </c>
      <c r="N152" s="471">
        <v>0</v>
      </c>
      <c r="O152" s="471">
        <v>0</v>
      </c>
      <c r="P152" s="471">
        <v>0</v>
      </c>
      <c r="Q152" s="471">
        <v>0</v>
      </c>
      <c r="R152" s="471">
        <v>0</v>
      </c>
      <c r="S152" s="471">
        <v>0</v>
      </c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3"/>
        <v>0</v>
      </c>
      <c r="G153" s="67" t="e">
        <f t="shared" si="24"/>
        <v>#DIV/0!</v>
      </c>
      <c r="H153" s="1223">
        <f>H154</f>
        <v>0</v>
      </c>
      <c r="I153" s="1223">
        <f>I154</f>
        <v>0</v>
      </c>
      <c r="J153" s="1223">
        <f>J154</f>
        <v>0</v>
      </c>
      <c r="K153" s="1539">
        <v>0</v>
      </c>
      <c r="L153" s="1539">
        <f t="shared" ref="L153:S153" si="29">L154</f>
        <v>0</v>
      </c>
      <c r="M153" s="1539">
        <f t="shared" si="29"/>
        <v>0</v>
      </c>
      <c r="N153" s="1539">
        <f t="shared" si="29"/>
        <v>0</v>
      </c>
      <c r="O153" s="1539">
        <f t="shared" si="29"/>
        <v>0</v>
      </c>
      <c r="P153" s="1539">
        <f t="shared" si="29"/>
        <v>0</v>
      </c>
      <c r="Q153" s="1539">
        <f t="shared" si="29"/>
        <v>0</v>
      </c>
      <c r="R153" s="1892">
        <f t="shared" si="29"/>
        <v>0</v>
      </c>
      <c r="S153" s="1892">
        <f t="shared" si="29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3"/>
        <v>0</v>
      </c>
      <c r="G154" s="37" t="e">
        <f t="shared" si="24"/>
        <v>#DIV/0!</v>
      </c>
      <c r="H154" s="476"/>
      <c r="I154" s="476"/>
      <c r="J154" s="476">
        <v>0</v>
      </c>
      <c r="K154" s="476">
        <v>0</v>
      </c>
      <c r="L154" s="476">
        <v>0</v>
      </c>
      <c r="M154" s="476">
        <v>0</v>
      </c>
      <c r="N154" s="476">
        <v>0</v>
      </c>
      <c r="O154" s="476">
        <v>0</v>
      </c>
      <c r="P154" s="476">
        <v>0</v>
      </c>
      <c r="Q154" s="476">
        <v>0</v>
      </c>
      <c r="R154" s="476">
        <v>0</v>
      </c>
      <c r="S154" s="476">
        <v>0</v>
      </c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3"/>
        <v>0</v>
      </c>
      <c r="G155" s="37" t="e">
        <f t="shared" si="24"/>
        <v>#DIV/0!</v>
      </c>
      <c r="H155" s="476"/>
      <c r="I155" s="476"/>
      <c r="J155" s="476">
        <v>0</v>
      </c>
      <c r="K155" s="476">
        <v>0</v>
      </c>
      <c r="L155" s="476">
        <v>0</v>
      </c>
      <c r="M155" s="476">
        <v>0</v>
      </c>
      <c r="N155" s="476">
        <v>0</v>
      </c>
      <c r="O155" s="476">
        <v>0</v>
      </c>
      <c r="P155" s="476">
        <v>0</v>
      </c>
      <c r="Q155" s="476">
        <v>0</v>
      </c>
      <c r="R155" s="476">
        <v>0</v>
      </c>
      <c r="S155" s="476">
        <v>0</v>
      </c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3"/>
        <v>0</v>
      </c>
      <c r="G156" s="37" t="e">
        <f t="shared" si="24"/>
        <v>#DIV/0!</v>
      </c>
      <c r="H156" s="476"/>
      <c r="I156" s="476"/>
      <c r="J156" s="476">
        <v>0</v>
      </c>
      <c r="K156" s="476">
        <v>0</v>
      </c>
      <c r="L156" s="476">
        <v>0</v>
      </c>
      <c r="M156" s="476">
        <v>0</v>
      </c>
      <c r="N156" s="476">
        <v>0</v>
      </c>
      <c r="O156" s="476">
        <v>0</v>
      </c>
      <c r="P156" s="476">
        <v>0</v>
      </c>
      <c r="Q156" s="476">
        <v>0</v>
      </c>
      <c r="R156" s="476">
        <v>0</v>
      </c>
      <c r="S156" s="476">
        <v>0</v>
      </c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3"/>
        <v>0</v>
      </c>
      <c r="G157" s="37" t="e">
        <f t="shared" si="24"/>
        <v>#DIV/0!</v>
      </c>
      <c r="H157" s="476"/>
      <c r="I157" s="476"/>
      <c r="J157" s="476">
        <v>0</v>
      </c>
      <c r="K157" s="476">
        <v>0</v>
      </c>
      <c r="L157" s="476">
        <v>0</v>
      </c>
      <c r="M157" s="476">
        <v>0</v>
      </c>
      <c r="N157" s="476">
        <v>0</v>
      </c>
      <c r="O157" s="476">
        <v>0</v>
      </c>
      <c r="P157" s="476">
        <v>0</v>
      </c>
      <c r="Q157" s="476">
        <v>0</v>
      </c>
      <c r="R157" s="476">
        <v>0</v>
      </c>
      <c r="S157" s="476">
        <v>0</v>
      </c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3"/>
        <v>0</v>
      </c>
      <c r="G158" s="37" t="e">
        <f t="shared" si="24"/>
        <v>#DIV/0!</v>
      </c>
      <c r="H158" s="471"/>
      <c r="I158" s="471"/>
      <c r="J158" s="471">
        <v>0</v>
      </c>
      <c r="K158" s="471">
        <v>0</v>
      </c>
      <c r="L158" s="471">
        <v>0</v>
      </c>
      <c r="M158" s="471">
        <v>0</v>
      </c>
      <c r="N158" s="471">
        <v>0</v>
      </c>
      <c r="O158" s="471">
        <v>0</v>
      </c>
      <c r="P158" s="471">
        <v>0</v>
      </c>
      <c r="Q158" s="471">
        <v>0</v>
      </c>
      <c r="R158" s="471">
        <v>0</v>
      </c>
      <c r="S158" s="471">
        <v>0</v>
      </c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3"/>
        <v>0</v>
      </c>
      <c r="G159" s="379" t="e">
        <f t="shared" si="24"/>
        <v>#DIV/0!</v>
      </c>
      <c r="H159" s="1226">
        <f>SUM(H160:H164)</f>
        <v>0</v>
      </c>
      <c r="I159" s="1226">
        <f>SUM(I160:I164)</f>
        <v>0</v>
      </c>
      <c r="J159" s="1226">
        <f>SUM(J160:J164)</f>
        <v>0</v>
      </c>
      <c r="K159" s="1543">
        <v>0</v>
      </c>
      <c r="L159" s="1543">
        <f t="shared" ref="L159:S159" si="30">SUM(L160:L164)</f>
        <v>0</v>
      </c>
      <c r="M159" s="1543">
        <f t="shared" si="30"/>
        <v>0</v>
      </c>
      <c r="N159" s="1543">
        <f t="shared" si="30"/>
        <v>0</v>
      </c>
      <c r="O159" s="1543">
        <f t="shared" si="30"/>
        <v>0</v>
      </c>
      <c r="P159" s="1543">
        <f t="shared" si="30"/>
        <v>0</v>
      </c>
      <c r="Q159" s="1543">
        <f t="shared" si="30"/>
        <v>0</v>
      </c>
      <c r="R159" s="1896">
        <f t="shared" si="30"/>
        <v>0</v>
      </c>
      <c r="S159" s="1896">
        <f t="shared" si="30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3"/>
        <v>0</v>
      </c>
      <c r="G160" s="37" t="e">
        <f t="shared" si="24"/>
        <v>#DIV/0!</v>
      </c>
      <c r="H160" s="471"/>
      <c r="I160" s="471"/>
      <c r="J160" s="471">
        <v>0</v>
      </c>
      <c r="K160" s="471">
        <v>0</v>
      </c>
      <c r="L160" s="471">
        <v>0</v>
      </c>
      <c r="M160" s="471">
        <v>0</v>
      </c>
      <c r="N160" s="471">
        <v>0</v>
      </c>
      <c r="O160" s="471">
        <v>0</v>
      </c>
      <c r="P160" s="471">
        <v>0</v>
      </c>
      <c r="Q160" s="471">
        <v>0</v>
      </c>
      <c r="R160" s="471">
        <v>0</v>
      </c>
      <c r="S160" s="471">
        <v>0</v>
      </c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3"/>
        <v>0</v>
      </c>
      <c r="G161" s="37" t="e">
        <f t="shared" si="24"/>
        <v>#DIV/0!</v>
      </c>
      <c r="H161" s="471"/>
      <c r="I161" s="471"/>
      <c r="J161" s="471">
        <v>0</v>
      </c>
      <c r="K161" s="471">
        <v>0</v>
      </c>
      <c r="L161" s="471">
        <v>0</v>
      </c>
      <c r="M161" s="471">
        <v>0</v>
      </c>
      <c r="N161" s="471">
        <v>0</v>
      </c>
      <c r="O161" s="471">
        <v>0</v>
      </c>
      <c r="P161" s="471">
        <v>0</v>
      </c>
      <c r="Q161" s="471">
        <v>0</v>
      </c>
      <c r="R161" s="471">
        <v>0</v>
      </c>
      <c r="S161" s="471">
        <v>0</v>
      </c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3"/>
        <v>0</v>
      </c>
      <c r="G162" s="37" t="e">
        <f t="shared" si="24"/>
        <v>#DIV/0!</v>
      </c>
      <c r="H162" s="471"/>
      <c r="I162" s="471"/>
      <c r="J162" s="471">
        <v>0</v>
      </c>
      <c r="K162" s="471">
        <v>0</v>
      </c>
      <c r="L162" s="471">
        <v>0</v>
      </c>
      <c r="M162" s="471">
        <v>0</v>
      </c>
      <c r="N162" s="471">
        <v>0</v>
      </c>
      <c r="O162" s="471">
        <v>0</v>
      </c>
      <c r="P162" s="471">
        <v>0</v>
      </c>
      <c r="Q162" s="471">
        <v>0</v>
      </c>
      <c r="R162" s="471">
        <v>0</v>
      </c>
      <c r="S162" s="471">
        <v>0</v>
      </c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3"/>
        <v>0</v>
      </c>
      <c r="G163" s="37" t="e">
        <f t="shared" si="24"/>
        <v>#DIV/0!</v>
      </c>
      <c r="H163" s="471"/>
      <c r="I163" s="471"/>
      <c r="J163" s="471">
        <v>0</v>
      </c>
      <c r="K163" s="471">
        <v>0</v>
      </c>
      <c r="L163" s="471">
        <v>0</v>
      </c>
      <c r="M163" s="471">
        <v>0</v>
      </c>
      <c r="N163" s="471">
        <v>0</v>
      </c>
      <c r="O163" s="471">
        <v>0</v>
      </c>
      <c r="P163" s="471">
        <v>0</v>
      </c>
      <c r="Q163" s="471">
        <v>0</v>
      </c>
      <c r="R163" s="471">
        <v>0</v>
      </c>
      <c r="S163" s="471">
        <v>0</v>
      </c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3"/>
        <v>0</v>
      </c>
      <c r="G164" s="37" t="e">
        <f t="shared" si="24"/>
        <v>#DIV/0!</v>
      </c>
      <c r="H164" s="471"/>
      <c r="I164" s="471"/>
      <c r="J164" s="471">
        <v>0</v>
      </c>
      <c r="K164" s="471">
        <v>0</v>
      </c>
      <c r="L164" s="471">
        <v>0</v>
      </c>
      <c r="M164" s="471">
        <v>0</v>
      </c>
      <c r="N164" s="471">
        <v>0</v>
      </c>
      <c r="O164" s="471">
        <v>0</v>
      </c>
      <c r="P164" s="471">
        <v>0</v>
      </c>
      <c r="Q164" s="471">
        <v>0</v>
      </c>
      <c r="R164" s="471">
        <v>0</v>
      </c>
      <c r="S164" s="471">
        <v>0</v>
      </c>
    </row>
    <row r="165" spans="1:19" ht="19.5" customHeight="1">
      <c r="A165" s="2152" t="s">
        <v>222</v>
      </c>
      <c r="B165" s="2113"/>
      <c r="C165" s="2114"/>
      <c r="D165" s="693"/>
      <c r="E165" s="705"/>
      <c r="F165" s="55">
        <f t="shared" si="23"/>
        <v>0</v>
      </c>
      <c r="G165" s="67" t="e">
        <f t="shared" si="24"/>
        <v>#DIV/0!</v>
      </c>
      <c r="H165" s="1239"/>
      <c r="I165" s="1239"/>
      <c r="J165" s="1239"/>
      <c r="K165" s="1553"/>
      <c r="L165" s="1553"/>
      <c r="M165" s="1553"/>
      <c r="N165" s="1553"/>
      <c r="O165" s="1553"/>
      <c r="P165" s="1553"/>
      <c r="Q165" s="1553"/>
      <c r="R165" s="1907"/>
      <c r="S165" s="190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3"/>
        <v>0</v>
      </c>
      <c r="G166" s="37" t="e">
        <f t="shared" si="24"/>
        <v>#DIV/0!</v>
      </c>
      <c r="H166" s="1240"/>
      <c r="I166" s="1240"/>
      <c r="J166" s="1240">
        <v>0</v>
      </c>
      <c r="K166" s="1554">
        <v>0</v>
      </c>
      <c r="L166" s="1554">
        <v>0</v>
      </c>
      <c r="M166" s="1554">
        <v>0</v>
      </c>
      <c r="N166" s="1554">
        <v>0</v>
      </c>
      <c r="O166" s="1554">
        <v>0</v>
      </c>
      <c r="P166" s="1554">
        <v>0</v>
      </c>
      <c r="Q166" s="1554">
        <v>0</v>
      </c>
      <c r="R166" s="1908">
        <v>0</v>
      </c>
      <c r="S166" s="1908">
        <v>0</v>
      </c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3"/>
        <v>0</v>
      </c>
      <c r="G167" s="37" t="e">
        <f t="shared" si="24"/>
        <v>#DIV/0!</v>
      </c>
      <c r="H167" s="1240"/>
      <c r="I167" s="1240"/>
      <c r="J167" s="1240">
        <v>0</v>
      </c>
      <c r="K167" s="1554">
        <v>0</v>
      </c>
      <c r="L167" s="1554">
        <v>0</v>
      </c>
      <c r="M167" s="1554">
        <v>0</v>
      </c>
      <c r="N167" s="1554">
        <v>0</v>
      </c>
      <c r="O167" s="1554">
        <v>0</v>
      </c>
      <c r="P167" s="1554">
        <v>0</v>
      </c>
      <c r="Q167" s="1554">
        <v>0</v>
      </c>
      <c r="R167" s="1908">
        <v>0</v>
      </c>
      <c r="S167" s="1908">
        <v>0</v>
      </c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3"/>
        <v>0</v>
      </c>
      <c r="G168" s="37" t="e">
        <f t="shared" si="24"/>
        <v>#DIV/0!</v>
      </c>
      <c r="H168" s="471"/>
      <c r="I168" s="471"/>
      <c r="J168" s="471">
        <v>0</v>
      </c>
      <c r="K168" s="471">
        <v>0</v>
      </c>
      <c r="L168" s="471">
        <v>0</v>
      </c>
      <c r="M168" s="471">
        <v>0</v>
      </c>
      <c r="N168" s="471">
        <v>0</v>
      </c>
      <c r="O168" s="471">
        <v>0</v>
      </c>
      <c r="P168" s="471">
        <v>0</v>
      </c>
      <c r="Q168" s="471">
        <v>0</v>
      </c>
      <c r="R168" s="471">
        <v>0</v>
      </c>
      <c r="S168" s="471">
        <v>0</v>
      </c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153">
        <f t="shared" si="23"/>
        <v>0</v>
      </c>
      <c r="G169" s="379" t="e">
        <f t="shared" si="24"/>
        <v>#DIV/0!</v>
      </c>
      <c r="H169" s="1242">
        <f>SUM(H170:H174)</f>
        <v>0</v>
      </c>
      <c r="I169" s="1242">
        <f>SUM(I170:I174)</f>
        <v>0</v>
      </c>
      <c r="J169" s="1242">
        <f>SUM(J170:J174)</f>
        <v>0</v>
      </c>
      <c r="K169" s="1556">
        <v>0</v>
      </c>
      <c r="L169" s="1556">
        <f t="shared" ref="L169:S169" si="31">SUM(L170:L174)</f>
        <v>0</v>
      </c>
      <c r="M169" s="1556">
        <f t="shared" si="31"/>
        <v>0</v>
      </c>
      <c r="N169" s="1556">
        <f t="shared" si="31"/>
        <v>0</v>
      </c>
      <c r="O169" s="1556">
        <f t="shared" si="31"/>
        <v>0</v>
      </c>
      <c r="P169" s="1556">
        <f t="shared" si="31"/>
        <v>0</v>
      </c>
      <c r="Q169" s="1556">
        <f t="shared" si="31"/>
        <v>0</v>
      </c>
      <c r="R169" s="1909">
        <f t="shared" si="31"/>
        <v>0</v>
      </c>
      <c r="S169" s="1911">
        <f t="shared" si="31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3"/>
        <v>0</v>
      </c>
      <c r="G170" s="37" t="e">
        <f t="shared" si="24"/>
        <v>#DIV/0!</v>
      </c>
      <c r="H170" s="471"/>
      <c r="I170" s="471"/>
      <c r="J170" s="471">
        <v>0</v>
      </c>
      <c r="K170" s="471">
        <v>0</v>
      </c>
      <c r="L170" s="471">
        <v>0</v>
      </c>
      <c r="M170" s="471">
        <v>0</v>
      </c>
      <c r="N170" s="471">
        <v>0</v>
      </c>
      <c r="O170" s="471">
        <v>0</v>
      </c>
      <c r="P170" s="471">
        <v>0</v>
      </c>
      <c r="Q170" s="471">
        <v>0</v>
      </c>
      <c r="R170" s="471">
        <v>0</v>
      </c>
      <c r="S170" s="471">
        <v>0</v>
      </c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3"/>
        <v>0</v>
      </c>
      <c r="G171" s="37" t="e">
        <f t="shared" si="24"/>
        <v>#DIV/0!</v>
      </c>
      <c r="H171" s="471"/>
      <c r="I171" s="471"/>
      <c r="J171" s="471">
        <v>0</v>
      </c>
      <c r="K171" s="471">
        <v>0</v>
      </c>
      <c r="L171" s="471">
        <v>0</v>
      </c>
      <c r="M171" s="471">
        <v>0</v>
      </c>
      <c r="N171" s="471">
        <v>0</v>
      </c>
      <c r="O171" s="471">
        <v>0</v>
      </c>
      <c r="P171" s="471">
        <v>0</v>
      </c>
      <c r="Q171" s="471">
        <v>0</v>
      </c>
      <c r="R171" s="471">
        <v>0</v>
      </c>
      <c r="S171" s="471">
        <v>0</v>
      </c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3"/>
        <v>0</v>
      </c>
      <c r="G172" s="37" t="e">
        <f t="shared" si="24"/>
        <v>#DIV/0!</v>
      </c>
      <c r="H172" s="471"/>
      <c r="I172" s="471"/>
      <c r="J172" s="471">
        <v>0</v>
      </c>
      <c r="K172" s="471"/>
      <c r="L172" s="471">
        <v>0</v>
      </c>
      <c r="M172" s="471">
        <v>0</v>
      </c>
      <c r="N172" s="471">
        <v>0</v>
      </c>
      <c r="O172" s="471">
        <v>0</v>
      </c>
      <c r="P172" s="471">
        <v>0</v>
      </c>
      <c r="Q172" s="471">
        <v>0</v>
      </c>
      <c r="R172" s="471">
        <v>0</v>
      </c>
      <c r="S172" s="471">
        <v>0</v>
      </c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3"/>
        <v>0</v>
      </c>
      <c r="G173" s="37" t="e">
        <f t="shared" si="24"/>
        <v>#DIV/0!</v>
      </c>
      <c r="H173" s="471"/>
      <c r="I173" s="471"/>
      <c r="J173" s="471">
        <v>0</v>
      </c>
      <c r="K173" s="471">
        <v>0</v>
      </c>
      <c r="L173" s="471">
        <v>0</v>
      </c>
      <c r="M173" s="471">
        <v>0</v>
      </c>
      <c r="N173" s="471">
        <v>0</v>
      </c>
      <c r="O173" s="471">
        <v>0</v>
      </c>
      <c r="P173" s="471">
        <v>0</v>
      </c>
      <c r="Q173" s="471">
        <v>0</v>
      </c>
      <c r="R173" s="471">
        <v>0</v>
      </c>
      <c r="S173" s="471">
        <v>0</v>
      </c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3"/>
        <v>0</v>
      </c>
      <c r="G174" s="120" t="e">
        <f t="shared" si="24"/>
        <v>#DIV/0!</v>
      </c>
      <c r="H174" s="478"/>
      <c r="I174" s="478"/>
      <c r="J174" s="478">
        <v>0</v>
      </c>
      <c r="K174" s="478">
        <v>0</v>
      </c>
      <c r="L174" s="478">
        <v>0</v>
      </c>
      <c r="M174" s="478">
        <v>0</v>
      </c>
      <c r="N174" s="478">
        <v>0</v>
      </c>
      <c r="O174" s="478">
        <v>0</v>
      </c>
      <c r="P174" s="478">
        <v>0</v>
      </c>
      <c r="Q174" s="478">
        <v>0</v>
      </c>
      <c r="R174" s="478">
        <v>0</v>
      </c>
      <c r="S174" s="478">
        <v>0</v>
      </c>
    </row>
    <row r="175" spans="1:19" ht="21.75" customHeight="1">
      <c r="A175" s="2226" t="s">
        <v>225</v>
      </c>
      <c r="B175" s="2227"/>
      <c r="C175" s="2228"/>
      <c r="D175" s="710"/>
      <c r="E175" s="711">
        <f>E176</f>
        <v>65500</v>
      </c>
      <c r="F175" s="92">
        <f t="shared" si="23"/>
        <v>0</v>
      </c>
      <c r="G175" s="631">
        <f t="shared" si="24"/>
        <v>0</v>
      </c>
      <c r="H175" s="1243"/>
      <c r="I175" s="1243"/>
      <c r="J175" s="1243"/>
      <c r="K175" s="1557"/>
      <c r="L175" s="1557"/>
      <c r="M175" s="1557"/>
      <c r="N175" s="1557"/>
      <c r="O175" s="1557"/>
      <c r="P175" s="1557"/>
      <c r="Q175" s="1557"/>
      <c r="R175" s="1910"/>
      <c r="S175" s="1910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65500</v>
      </c>
      <c r="F176" s="55">
        <f t="shared" si="23"/>
        <v>65500</v>
      </c>
      <c r="G176" s="67">
        <f t="shared" si="24"/>
        <v>100</v>
      </c>
      <c r="H176" s="713">
        <f>H177+H179</f>
        <v>0</v>
      </c>
      <c r="I176" s="713">
        <f>I177+I179</f>
        <v>0</v>
      </c>
      <c r="J176" s="713">
        <f>J177+J179</f>
        <v>0</v>
      </c>
      <c r="K176" s="1567">
        <v>20000</v>
      </c>
      <c r="L176" s="1567">
        <f t="shared" ref="L176:S176" si="32">L177+L179</f>
        <v>30500</v>
      </c>
      <c r="M176" s="1567">
        <f t="shared" si="32"/>
        <v>15000</v>
      </c>
      <c r="N176" s="1567">
        <f t="shared" si="32"/>
        <v>0</v>
      </c>
      <c r="O176" s="1567">
        <f t="shared" si="32"/>
        <v>0</v>
      </c>
      <c r="P176" s="1567">
        <f t="shared" si="32"/>
        <v>0</v>
      </c>
      <c r="Q176" s="1567">
        <f t="shared" si="32"/>
        <v>0</v>
      </c>
      <c r="R176" s="1920">
        <f t="shared" si="32"/>
        <v>0</v>
      </c>
      <c r="S176" s="1920">
        <f t="shared" si="32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5000</v>
      </c>
      <c r="F177" s="36">
        <f t="shared" si="23"/>
        <v>5000</v>
      </c>
      <c r="G177" s="37">
        <f t="shared" si="24"/>
        <v>100</v>
      </c>
      <c r="H177" s="471"/>
      <c r="I177" s="471"/>
      <c r="J177" s="471">
        <v>0</v>
      </c>
      <c r="K177" s="471">
        <v>0</v>
      </c>
      <c r="L177" s="471">
        <v>0</v>
      </c>
      <c r="M177" s="471">
        <f>M178</f>
        <v>5000</v>
      </c>
      <c r="N177" s="471"/>
      <c r="O177" s="471">
        <v>0</v>
      </c>
      <c r="P177" s="471">
        <v>0</v>
      </c>
      <c r="Q177" s="471">
        <v>0</v>
      </c>
      <c r="R177" s="471">
        <v>0</v>
      </c>
      <c r="S177" s="471">
        <v>0</v>
      </c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5000</v>
      </c>
      <c r="F178" s="36">
        <f t="shared" si="23"/>
        <v>5000</v>
      </c>
      <c r="G178" s="37">
        <f t="shared" si="24"/>
        <v>100</v>
      </c>
      <c r="H178" s="471"/>
      <c r="I178" s="471"/>
      <c r="J178" s="471">
        <v>0</v>
      </c>
      <c r="K178" s="471">
        <v>0</v>
      </c>
      <c r="L178" s="471">
        <v>0</v>
      </c>
      <c r="M178" s="471">
        <v>5000</v>
      </c>
      <c r="N178" s="471">
        <v>0</v>
      </c>
      <c r="O178" s="471">
        <v>0</v>
      </c>
      <c r="P178" s="471">
        <v>0</v>
      </c>
      <c r="Q178" s="471">
        <v>0</v>
      </c>
      <c r="R178" s="471">
        <v>0</v>
      </c>
      <c r="S178" s="471">
        <v>0</v>
      </c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v>60500</v>
      </c>
      <c r="F179" s="36">
        <f t="shared" si="23"/>
        <v>60500</v>
      </c>
      <c r="G179" s="37">
        <f t="shared" si="24"/>
        <v>100</v>
      </c>
      <c r="H179" s="471">
        <f>SUM(H180:H186)</f>
        <v>0</v>
      </c>
      <c r="I179" s="471">
        <f>SUM(I180:I186)</f>
        <v>0</v>
      </c>
      <c r="J179" s="471">
        <f>SUM(J180:J186)</f>
        <v>0</v>
      </c>
      <c r="K179" s="471">
        <v>20000</v>
      </c>
      <c r="L179" s="471">
        <f>SUM(L180:L186)</f>
        <v>30500</v>
      </c>
      <c r="M179" s="471">
        <f>SUM(M180:M186)</f>
        <v>10000</v>
      </c>
      <c r="N179" s="471">
        <v>0</v>
      </c>
      <c r="O179" s="471">
        <v>0</v>
      </c>
      <c r="P179" s="471">
        <f>SUM(P180:P186)</f>
        <v>0</v>
      </c>
      <c r="Q179" s="471">
        <f>SUM(Q180:Q186)</f>
        <v>0</v>
      </c>
      <c r="R179" s="471">
        <v>0</v>
      </c>
      <c r="S179" s="471">
        <f>SUM(S180:S186)</f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3"/>
        <v>50500</v>
      </c>
      <c r="G180" s="37" t="e">
        <f t="shared" si="24"/>
        <v>#DIV/0!</v>
      </c>
      <c r="H180" s="471"/>
      <c r="I180" s="471"/>
      <c r="J180" s="471">
        <v>0</v>
      </c>
      <c r="K180" s="471">
        <v>20000</v>
      </c>
      <c r="L180" s="471">
        <v>30500</v>
      </c>
      <c r="M180" s="471">
        <v>0</v>
      </c>
      <c r="N180" s="471">
        <v>0</v>
      </c>
      <c r="O180" s="471">
        <v>0</v>
      </c>
      <c r="P180" s="471">
        <v>0</v>
      </c>
      <c r="Q180" s="471">
        <v>0</v>
      </c>
      <c r="R180" s="471">
        <v>0</v>
      </c>
      <c r="S180" s="471">
        <v>0</v>
      </c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3"/>
        <v>0</v>
      </c>
      <c r="G181" s="37" t="e">
        <f t="shared" si="24"/>
        <v>#DIV/0!</v>
      </c>
      <c r="H181" s="471"/>
      <c r="I181" s="471"/>
      <c r="J181" s="471">
        <v>0</v>
      </c>
      <c r="K181" s="471">
        <v>0</v>
      </c>
      <c r="L181" s="471">
        <v>0</v>
      </c>
      <c r="M181" s="471">
        <v>0</v>
      </c>
      <c r="N181" s="471">
        <v>0</v>
      </c>
      <c r="O181" s="471">
        <v>0</v>
      </c>
      <c r="P181" s="471">
        <v>0</v>
      </c>
      <c r="Q181" s="471">
        <v>0</v>
      </c>
      <c r="R181" s="471">
        <v>0</v>
      </c>
      <c r="S181" s="471">
        <v>0</v>
      </c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3"/>
        <v>0</v>
      </c>
      <c r="G182" s="37" t="e">
        <f t="shared" si="24"/>
        <v>#DIV/0!</v>
      </c>
      <c r="H182" s="471"/>
      <c r="I182" s="471"/>
      <c r="J182" s="471">
        <v>0</v>
      </c>
      <c r="K182" s="471">
        <v>0</v>
      </c>
      <c r="L182" s="471">
        <v>0</v>
      </c>
      <c r="M182" s="471">
        <v>0</v>
      </c>
      <c r="N182" s="471">
        <v>0</v>
      </c>
      <c r="O182" s="471">
        <v>0</v>
      </c>
      <c r="P182" s="471">
        <v>0</v>
      </c>
      <c r="Q182" s="471">
        <v>0</v>
      </c>
      <c r="R182" s="471">
        <v>0</v>
      </c>
      <c r="S182" s="471">
        <v>0</v>
      </c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3"/>
        <v>0</v>
      </c>
      <c r="G183" s="37" t="e">
        <f t="shared" si="24"/>
        <v>#DIV/0!</v>
      </c>
      <c r="H183" s="471"/>
      <c r="I183" s="471"/>
      <c r="J183" s="471">
        <v>0</v>
      </c>
      <c r="K183" s="471">
        <v>0</v>
      </c>
      <c r="L183" s="471">
        <v>0</v>
      </c>
      <c r="M183" s="471">
        <v>0</v>
      </c>
      <c r="N183" s="471">
        <v>0</v>
      </c>
      <c r="O183" s="471">
        <v>0</v>
      </c>
      <c r="P183" s="471">
        <v>0</v>
      </c>
      <c r="Q183" s="471">
        <v>0</v>
      </c>
      <c r="R183" s="471">
        <v>0</v>
      </c>
      <c r="S183" s="471">
        <v>0</v>
      </c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3"/>
        <v>0</v>
      </c>
      <c r="G184" s="37" t="e">
        <f t="shared" si="24"/>
        <v>#DIV/0!</v>
      </c>
      <c r="H184" s="471"/>
      <c r="I184" s="471"/>
      <c r="J184" s="471">
        <v>0</v>
      </c>
      <c r="K184" s="471">
        <v>0</v>
      </c>
      <c r="L184" s="471">
        <v>0</v>
      </c>
      <c r="M184" s="471">
        <v>0</v>
      </c>
      <c r="N184" s="471">
        <v>0</v>
      </c>
      <c r="O184" s="471">
        <v>0</v>
      </c>
      <c r="P184" s="471">
        <v>0</v>
      </c>
      <c r="Q184" s="471">
        <v>0</v>
      </c>
      <c r="R184" s="471">
        <v>0</v>
      </c>
      <c r="S184" s="471">
        <v>0</v>
      </c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3"/>
        <v>10000</v>
      </c>
      <c r="G185" s="37" t="e">
        <f t="shared" si="24"/>
        <v>#DIV/0!</v>
      </c>
      <c r="H185" s="471"/>
      <c r="I185" s="471"/>
      <c r="J185" s="471">
        <v>0</v>
      </c>
      <c r="K185" s="471">
        <v>0</v>
      </c>
      <c r="L185" s="471">
        <v>0</v>
      </c>
      <c r="M185" s="471">
        <v>10000</v>
      </c>
      <c r="N185" s="471">
        <v>0</v>
      </c>
      <c r="O185" s="471">
        <v>0</v>
      </c>
      <c r="P185" s="471">
        <v>0</v>
      </c>
      <c r="Q185" s="471">
        <v>0</v>
      </c>
      <c r="R185" s="471">
        <v>0</v>
      </c>
      <c r="S185" s="471">
        <v>0</v>
      </c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3"/>
        <v>0</v>
      </c>
      <c r="G186" s="37" t="e">
        <f t="shared" si="24"/>
        <v>#DIV/0!</v>
      </c>
      <c r="H186" s="478"/>
      <c r="I186" s="478"/>
      <c r="J186" s="478">
        <v>0</v>
      </c>
      <c r="K186" s="478">
        <v>0</v>
      </c>
      <c r="L186" s="478">
        <v>0</v>
      </c>
      <c r="M186" s="478">
        <v>0</v>
      </c>
      <c r="N186" s="478">
        <v>0</v>
      </c>
      <c r="O186" s="478">
        <v>0</v>
      </c>
      <c r="P186" s="478">
        <v>0</v>
      </c>
      <c r="Q186" s="478">
        <v>0</v>
      </c>
      <c r="R186" s="478">
        <v>0</v>
      </c>
      <c r="S186" s="478">
        <v>0</v>
      </c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950</v>
      </c>
      <c r="F187" s="55">
        <f t="shared" si="23"/>
        <v>834</v>
      </c>
      <c r="G187" s="67">
        <f t="shared" si="24"/>
        <v>87.78947368421052</v>
      </c>
      <c r="H187" s="1239">
        <v>55</v>
      </c>
      <c r="I187" s="1239">
        <v>216</v>
      </c>
      <c r="J187" s="1239">
        <v>101</v>
      </c>
      <c r="K187" s="1553">
        <v>69</v>
      </c>
      <c r="L187" s="1553">
        <v>102</v>
      </c>
      <c r="M187" s="1553">
        <v>60</v>
      </c>
      <c r="N187" s="1553">
        <v>82</v>
      </c>
      <c r="O187" s="1553">
        <v>53</v>
      </c>
      <c r="P187" s="1553">
        <v>39</v>
      </c>
      <c r="Q187" s="1553">
        <v>30</v>
      </c>
      <c r="R187" s="1907">
        <v>0</v>
      </c>
      <c r="S187" s="1907">
        <v>27</v>
      </c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23"/>
        <v>0</v>
      </c>
      <c r="G188" s="37" t="e">
        <f t="shared" si="24"/>
        <v>#DIV/0!</v>
      </c>
      <c r="H188" s="471"/>
      <c r="I188" s="471"/>
      <c r="J188" s="471">
        <v>0</v>
      </c>
      <c r="K188" s="471">
        <v>0</v>
      </c>
      <c r="L188" s="471"/>
      <c r="M188" s="471">
        <v>0</v>
      </c>
      <c r="N188" s="471">
        <v>0</v>
      </c>
      <c r="O188" s="471">
        <v>0</v>
      </c>
      <c r="P188" s="471">
        <v>0</v>
      </c>
      <c r="Q188" s="471">
        <v>0</v>
      </c>
      <c r="R188" s="471">
        <v>0</v>
      </c>
      <c r="S188" s="471">
        <v>0</v>
      </c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805300</v>
      </c>
      <c r="F189" s="153">
        <f t="shared" ref="F189:F252" si="33">SUM(H189:S189)</f>
        <v>834190</v>
      </c>
      <c r="G189" s="379">
        <f t="shared" ref="G189:G252" si="34">+F189*100/E189</f>
        <v>103.58748292561778</v>
      </c>
      <c r="H189" s="1242">
        <f>SUM(H190:H194)</f>
        <v>0</v>
      </c>
      <c r="I189" s="1242">
        <f>SUM(I190:I194)</f>
        <v>29268</v>
      </c>
      <c r="J189" s="1242">
        <f>SUM(J190:J194)</f>
        <v>79650</v>
      </c>
      <c r="K189" s="1556">
        <v>105988</v>
      </c>
      <c r="L189" s="1556">
        <f t="shared" ref="L189:R189" si="35">SUM(L190:L194)</f>
        <v>157132</v>
      </c>
      <c r="M189" s="1556">
        <f t="shared" si="35"/>
        <v>106947</v>
      </c>
      <c r="N189" s="1556">
        <f t="shared" si="35"/>
        <v>42370</v>
      </c>
      <c r="O189" s="1556">
        <f t="shared" si="35"/>
        <v>2</v>
      </c>
      <c r="P189" s="1556">
        <f t="shared" si="35"/>
        <v>106900</v>
      </c>
      <c r="Q189" s="1556">
        <f t="shared" si="35"/>
        <v>21146</v>
      </c>
      <c r="R189" s="1909">
        <f t="shared" si="35"/>
        <v>92501</v>
      </c>
      <c r="S189" s="1911">
        <f>SUM(S190:S194)</f>
        <v>92286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33"/>
        <v>0</v>
      </c>
      <c r="G190" s="37" t="e">
        <f t="shared" si="34"/>
        <v>#DIV/0!</v>
      </c>
      <c r="H190" s="471"/>
      <c r="I190" s="471"/>
      <c r="J190" s="471"/>
      <c r="K190" s="471">
        <v>0</v>
      </c>
      <c r="L190" s="471">
        <v>0</v>
      </c>
      <c r="M190" s="471"/>
      <c r="N190" s="471">
        <v>0</v>
      </c>
      <c r="O190" s="471">
        <v>0</v>
      </c>
      <c r="P190" s="471">
        <v>0</v>
      </c>
      <c r="Q190" s="471">
        <v>0</v>
      </c>
      <c r="R190" s="471">
        <v>0</v>
      </c>
      <c r="S190" s="471">
        <v>0</v>
      </c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805300</v>
      </c>
      <c r="F191" s="36">
        <f t="shared" si="33"/>
        <v>834190</v>
      </c>
      <c r="G191" s="37">
        <f t="shared" si="34"/>
        <v>103.58748292561778</v>
      </c>
      <c r="H191" s="471">
        <v>0</v>
      </c>
      <c r="I191" s="471">
        <v>29268</v>
      </c>
      <c r="J191" s="471">
        <v>79650</v>
      </c>
      <c r="K191" s="471">
        <v>105988</v>
      </c>
      <c r="L191" s="471">
        <v>157132</v>
      </c>
      <c r="M191" s="471">
        <v>106947</v>
      </c>
      <c r="N191" s="471">
        <v>42370</v>
      </c>
      <c r="O191" s="471">
        <v>2</v>
      </c>
      <c r="P191" s="471">
        <v>106900</v>
      </c>
      <c r="Q191" s="471">
        <v>21146</v>
      </c>
      <c r="R191" s="471">
        <v>92501</v>
      </c>
      <c r="S191" s="471">
        <v>92286</v>
      </c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3"/>
        <v>0</v>
      </c>
      <c r="G192" s="37" t="e">
        <f t="shared" si="34"/>
        <v>#DIV/0!</v>
      </c>
      <c r="H192" s="471"/>
      <c r="I192" s="471"/>
      <c r="J192" s="471">
        <v>0</v>
      </c>
      <c r="K192" s="471">
        <v>0</v>
      </c>
      <c r="L192" s="471">
        <v>0</v>
      </c>
      <c r="M192" s="471">
        <v>0</v>
      </c>
      <c r="N192" s="471">
        <v>0</v>
      </c>
      <c r="O192" s="471">
        <v>0</v>
      </c>
      <c r="P192" s="471">
        <v>0</v>
      </c>
      <c r="Q192" s="471">
        <v>0</v>
      </c>
      <c r="R192" s="471">
        <v>0</v>
      </c>
      <c r="S192" s="471">
        <v>0</v>
      </c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3"/>
        <v>0</v>
      </c>
      <c r="G193" s="37" t="e">
        <f t="shared" si="34"/>
        <v>#DIV/0!</v>
      </c>
      <c r="H193" s="471"/>
      <c r="I193" s="471"/>
      <c r="J193" s="471">
        <v>0</v>
      </c>
      <c r="K193" s="471">
        <v>0</v>
      </c>
      <c r="L193" s="471">
        <v>0</v>
      </c>
      <c r="M193" s="471">
        <v>0</v>
      </c>
      <c r="N193" s="471">
        <v>0</v>
      </c>
      <c r="O193" s="471">
        <v>0</v>
      </c>
      <c r="P193" s="471">
        <v>0</v>
      </c>
      <c r="Q193" s="471">
        <v>0</v>
      </c>
      <c r="R193" s="471">
        <v>0</v>
      </c>
      <c r="S193" s="471">
        <v>0</v>
      </c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3"/>
        <v>0</v>
      </c>
      <c r="G194" s="120" t="e">
        <f t="shared" si="34"/>
        <v>#DIV/0!</v>
      </c>
      <c r="H194" s="478"/>
      <c r="I194" s="478"/>
      <c r="J194" s="478">
        <v>0</v>
      </c>
      <c r="K194" s="478">
        <v>0</v>
      </c>
      <c r="L194" s="478">
        <v>0</v>
      </c>
      <c r="M194" s="478">
        <v>0</v>
      </c>
      <c r="N194" s="478">
        <v>0</v>
      </c>
      <c r="O194" s="478">
        <v>0</v>
      </c>
      <c r="P194" s="478">
        <v>0</v>
      </c>
      <c r="Q194" s="478">
        <v>0</v>
      </c>
      <c r="R194" s="478">
        <v>0</v>
      </c>
      <c r="S194" s="478">
        <v>0</v>
      </c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3"/>
        <v>0</v>
      </c>
      <c r="G195" s="631" t="e">
        <f t="shared" si="34"/>
        <v>#DIV/0!</v>
      </c>
      <c r="H195" s="1243"/>
      <c r="I195" s="1243"/>
      <c r="J195" s="1243"/>
      <c r="K195" s="1557"/>
      <c r="L195" s="1557"/>
      <c r="M195" s="1557"/>
      <c r="N195" s="1557"/>
      <c r="O195" s="1557"/>
      <c r="P195" s="1557"/>
      <c r="Q195" s="1557"/>
      <c r="R195" s="1910"/>
      <c r="S195" s="1910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3"/>
        <v>0</v>
      </c>
      <c r="G196" s="67" t="e">
        <f t="shared" si="34"/>
        <v>#DIV/0!</v>
      </c>
      <c r="H196" s="1239"/>
      <c r="I196" s="1239"/>
      <c r="J196" s="1239"/>
      <c r="K196" s="1553"/>
      <c r="L196" s="1553"/>
      <c r="M196" s="1553"/>
      <c r="N196" s="1553"/>
      <c r="O196" s="1553"/>
      <c r="P196" s="1553"/>
      <c r="Q196" s="1553"/>
      <c r="R196" s="1907"/>
      <c r="S196" s="190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 t="shared" si="33"/>
        <v>0</v>
      </c>
      <c r="G197" s="37" t="e">
        <f t="shared" si="34"/>
        <v>#DIV/0!</v>
      </c>
      <c r="H197" s="471">
        <f>SUM(H198:H200)</f>
        <v>0</v>
      </c>
      <c r="I197" s="471">
        <f t="shared" ref="I197:S197" si="36">SUM(I198:I200)</f>
        <v>0</v>
      </c>
      <c r="J197" s="471">
        <f t="shared" si="36"/>
        <v>0</v>
      </c>
      <c r="K197" s="471">
        <f t="shared" si="36"/>
        <v>0</v>
      </c>
      <c r="L197" s="471">
        <f t="shared" si="36"/>
        <v>0</v>
      </c>
      <c r="M197" s="471">
        <f t="shared" si="36"/>
        <v>0</v>
      </c>
      <c r="N197" s="471">
        <f t="shared" si="36"/>
        <v>0</v>
      </c>
      <c r="O197" s="471">
        <f t="shared" si="36"/>
        <v>0</v>
      </c>
      <c r="P197" s="471">
        <f t="shared" si="36"/>
        <v>0</v>
      </c>
      <c r="Q197" s="471">
        <f t="shared" si="36"/>
        <v>0</v>
      </c>
      <c r="R197" s="471">
        <f t="shared" si="36"/>
        <v>0</v>
      </c>
      <c r="S197" s="471">
        <f t="shared" si="36"/>
        <v>0</v>
      </c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33"/>
        <v>0</v>
      </c>
      <c r="G198" s="37" t="e">
        <f t="shared" si="34"/>
        <v>#DIV/0!</v>
      </c>
      <c r="H198" s="471"/>
      <c r="I198" s="471"/>
      <c r="J198" s="471">
        <v>0</v>
      </c>
      <c r="K198" s="471"/>
      <c r="L198" s="471">
        <v>0</v>
      </c>
      <c r="M198" s="471">
        <v>0</v>
      </c>
      <c r="N198" s="471">
        <v>0</v>
      </c>
      <c r="O198" s="471">
        <v>0</v>
      </c>
      <c r="P198" s="471">
        <v>0</v>
      </c>
      <c r="Q198" s="471">
        <v>0</v>
      </c>
      <c r="R198" s="471">
        <v>0</v>
      </c>
      <c r="S198" s="471">
        <v>0</v>
      </c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3"/>
        <v>0</v>
      </c>
      <c r="G199" s="37" t="e">
        <f t="shared" si="34"/>
        <v>#DIV/0!</v>
      </c>
      <c r="H199" s="471"/>
      <c r="I199" s="471"/>
      <c r="J199" s="471">
        <v>0</v>
      </c>
      <c r="K199" s="471">
        <v>0</v>
      </c>
      <c r="L199" s="471">
        <v>0</v>
      </c>
      <c r="M199" s="471">
        <v>0</v>
      </c>
      <c r="N199" s="471">
        <v>0</v>
      </c>
      <c r="O199" s="471">
        <v>0</v>
      </c>
      <c r="P199" s="471">
        <v>0</v>
      </c>
      <c r="Q199" s="471">
        <v>0</v>
      </c>
      <c r="R199" s="471">
        <v>0</v>
      </c>
      <c r="S199" s="471">
        <v>0</v>
      </c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3"/>
        <v>0</v>
      </c>
      <c r="G200" s="37" t="e">
        <f t="shared" si="34"/>
        <v>#DIV/0!</v>
      </c>
      <c r="H200" s="471"/>
      <c r="I200" s="471"/>
      <c r="J200" s="471">
        <v>0</v>
      </c>
      <c r="K200" s="471"/>
      <c r="L200" s="471">
        <v>0</v>
      </c>
      <c r="M200" s="471">
        <v>0</v>
      </c>
      <c r="N200" s="471">
        <v>0</v>
      </c>
      <c r="O200" s="471">
        <v>0</v>
      </c>
      <c r="P200" s="471">
        <v>0</v>
      </c>
      <c r="Q200" s="471">
        <v>0</v>
      </c>
      <c r="R200" s="471">
        <v>0</v>
      </c>
      <c r="S200" s="471">
        <v>0</v>
      </c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1</v>
      </c>
      <c r="F201" s="36">
        <f t="shared" si="33"/>
        <v>1</v>
      </c>
      <c r="G201" s="37">
        <f t="shared" si="34"/>
        <v>100</v>
      </c>
      <c r="H201" s="471">
        <f>H202+H214</f>
        <v>0</v>
      </c>
      <c r="I201" s="471">
        <f t="shared" ref="I201:S201" si="37">I202+I214</f>
        <v>1</v>
      </c>
      <c r="J201" s="471">
        <f>J202+J214</f>
        <v>0</v>
      </c>
      <c r="K201" s="471">
        <f t="shared" si="37"/>
        <v>0</v>
      </c>
      <c r="L201" s="471">
        <f t="shared" si="37"/>
        <v>0</v>
      </c>
      <c r="M201" s="471">
        <f t="shared" si="37"/>
        <v>0</v>
      </c>
      <c r="N201" s="471">
        <f t="shared" si="37"/>
        <v>0</v>
      </c>
      <c r="O201" s="471">
        <f t="shared" si="37"/>
        <v>0</v>
      </c>
      <c r="P201" s="471">
        <f t="shared" si="37"/>
        <v>0</v>
      </c>
      <c r="Q201" s="471">
        <f t="shared" si="37"/>
        <v>0</v>
      </c>
      <c r="R201" s="471">
        <f t="shared" si="37"/>
        <v>0</v>
      </c>
      <c r="S201" s="471">
        <f t="shared" si="37"/>
        <v>0</v>
      </c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1</v>
      </c>
      <c r="F202" s="36">
        <f t="shared" si="33"/>
        <v>1</v>
      </c>
      <c r="G202" s="37">
        <f t="shared" si="34"/>
        <v>100</v>
      </c>
      <c r="H202" s="471">
        <f t="shared" ref="H202:S202" si="38">SUM(H203:H213)</f>
        <v>0</v>
      </c>
      <c r="I202" s="1268">
        <f t="shared" si="38"/>
        <v>1</v>
      </c>
      <c r="J202" s="471">
        <f t="shared" si="38"/>
        <v>0</v>
      </c>
      <c r="K202" s="471">
        <f t="shared" si="38"/>
        <v>0</v>
      </c>
      <c r="L202" s="471">
        <f t="shared" si="38"/>
        <v>0</v>
      </c>
      <c r="M202" s="471">
        <f t="shared" si="38"/>
        <v>0</v>
      </c>
      <c r="N202" s="471">
        <f t="shared" si="38"/>
        <v>0</v>
      </c>
      <c r="O202" s="471">
        <f t="shared" si="38"/>
        <v>0</v>
      </c>
      <c r="P202" s="471">
        <f t="shared" si="38"/>
        <v>0</v>
      </c>
      <c r="Q202" s="471">
        <f t="shared" si="38"/>
        <v>0</v>
      </c>
      <c r="R202" s="471">
        <f t="shared" si="38"/>
        <v>0</v>
      </c>
      <c r="S202" s="471">
        <f t="shared" si="38"/>
        <v>0</v>
      </c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3"/>
        <v>0</v>
      </c>
      <c r="G203" s="37" t="e">
        <f t="shared" si="34"/>
        <v>#DIV/0!</v>
      </c>
      <c r="H203" s="471"/>
      <c r="I203" s="471"/>
      <c r="J203" s="471">
        <v>0</v>
      </c>
      <c r="K203" s="471">
        <v>0</v>
      </c>
      <c r="L203" s="471">
        <v>0</v>
      </c>
      <c r="M203" s="471">
        <v>0</v>
      </c>
      <c r="N203" s="471">
        <v>0</v>
      </c>
      <c r="O203" s="471">
        <v>0</v>
      </c>
      <c r="P203" s="471">
        <v>0</v>
      </c>
      <c r="Q203" s="471">
        <v>0</v>
      </c>
      <c r="R203" s="471">
        <v>0</v>
      </c>
      <c r="S203" s="471">
        <v>0</v>
      </c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3"/>
        <v>0</v>
      </c>
      <c r="G204" s="37" t="e">
        <f t="shared" si="34"/>
        <v>#DIV/0!</v>
      </c>
      <c r="H204" s="471"/>
      <c r="I204" s="471"/>
      <c r="J204" s="471">
        <v>0</v>
      </c>
      <c r="K204" s="471">
        <v>0</v>
      </c>
      <c r="L204" s="471">
        <v>0</v>
      </c>
      <c r="M204" s="471">
        <v>0</v>
      </c>
      <c r="N204" s="471">
        <v>0</v>
      </c>
      <c r="O204" s="471">
        <v>0</v>
      </c>
      <c r="P204" s="471">
        <v>0</v>
      </c>
      <c r="Q204" s="471">
        <v>0</v>
      </c>
      <c r="R204" s="471">
        <v>0</v>
      </c>
      <c r="S204" s="471">
        <v>0</v>
      </c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3"/>
        <v>0</v>
      </c>
      <c r="G205" s="37" t="e">
        <f t="shared" si="34"/>
        <v>#DIV/0!</v>
      </c>
      <c r="H205" s="471"/>
      <c r="I205" s="471"/>
      <c r="J205" s="471">
        <v>0</v>
      </c>
      <c r="K205" s="471">
        <v>0</v>
      </c>
      <c r="L205" s="471">
        <v>0</v>
      </c>
      <c r="M205" s="471">
        <v>0</v>
      </c>
      <c r="N205" s="471">
        <v>0</v>
      </c>
      <c r="O205" s="471">
        <v>0</v>
      </c>
      <c r="P205" s="471">
        <v>0</v>
      </c>
      <c r="Q205" s="471">
        <v>0</v>
      </c>
      <c r="R205" s="471">
        <v>0</v>
      </c>
      <c r="S205" s="471">
        <v>0</v>
      </c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3"/>
        <v>0</v>
      </c>
      <c r="G206" s="37" t="e">
        <f t="shared" si="34"/>
        <v>#DIV/0!</v>
      </c>
      <c r="H206" s="471"/>
      <c r="I206" s="471"/>
      <c r="J206" s="471">
        <v>0</v>
      </c>
      <c r="K206" s="471">
        <v>0</v>
      </c>
      <c r="L206" s="471">
        <v>0</v>
      </c>
      <c r="M206" s="471">
        <v>0</v>
      </c>
      <c r="N206" s="471">
        <v>0</v>
      </c>
      <c r="O206" s="471">
        <v>0</v>
      </c>
      <c r="P206" s="471">
        <v>0</v>
      </c>
      <c r="Q206" s="471">
        <v>0</v>
      </c>
      <c r="R206" s="471">
        <v>0</v>
      </c>
      <c r="S206" s="471">
        <v>0</v>
      </c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3"/>
        <v>0</v>
      </c>
      <c r="G207" s="37" t="e">
        <f t="shared" si="34"/>
        <v>#DIV/0!</v>
      </c>
      <c r="H207" s="471"/>
      <c r="I207" s="471"/>
      <c r="J207" s="471">
        <v>0</v>
      </c>
      <c r="K207" s="471">
        <v>0</v>
      </c>
      <c r="L207" s="471">
        <v>0</v>
      </c>
      <c r="M207" s="471">
        <v>0</v>
      </c>
      <c r="N207" s="471">
        <v>0</v>
      </c>
      <c r="O207" s="471">
        <v>0</v>
      </c>
      <c r="P207" s="471">
        <v>0</v>
      </c>
      <c r="Q207" s="471">
        <v>0</v>
      </c>
      <c r="R207" s="471">
        <v>0</v>
      </c>
      <c r="S207" s="471">
        <v>0</v>
      </c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1</v>
      </c>
      <c r="F208" s="36">
        <f t="shared" si="33"/>
        <v>1</v>
      </c>
      <c r="G208" s="37">
        <f t="shared" si="34"/>
        <v>100</v>
      </c>
      <c r="H208" s="471"/>
      <c r="I208" s="471">
        <v>1</v>
      </c>
      <c r="J208" s="471">
        <v>0</v>
      </c>
      <c r="K208" s="471">
        <v>0</v>
      </c>
      <c r="L208" s="471">
        <v>0</v>
      </c>
      <c r="M208" s="471">
        <v>0</v>
      </c>
      <c r="N208" s="471">
        <v>0</v>
      </c>
      <c r="O208" s="471">
        <v>0</v>
      </c>
      <c r="P208" s="471">
        <v>0</v>
      </c>
      <c r="Q208" s="471">
        <v>0</v>
      </c>
      <c r="R208" s="471">
        <v>0</v>
      </c>
      <c r="S208" s="471">
        <v>0</v>
      </c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3"/>
        <v>0</v>
      </c>
      <c r="G209" s="37" t="e">
        <f t="shared" si="34"/>
        <v>#DIV/0!</v>
      </c>
      <c r="H209" s="471"/>
      <c r="I209" s="471"/>
      <c r="J209" s="471">
        <v>0</v>
      </c>
      <c r="K209" s="471">
        <v>0</v>
      </c>
      <c r="L209" s="471">
        <v>0</v>
      </c>
      <c r="M209" s="471">
        <v>0</v>
      </c>
      <c r="N209" s="471">
        <v>0</v>
      </c>
      <c r="O209" s="471">
        <v>0</v>
      </c>
      <c r="P209" s="471">
        <v>0</v>
      </c>
      <c r="Q209" s="471">
        <v>0</v>
      </c>
      <c r="R209" s="471">
        <v>0</v>
      </c>
      <c r="S209" s="471">
        <v>0</v>
      </c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3"/>
        <v>0</v>
      </c>
      <c r="G210" s="37" t="e">
        <f t="shared" si="34"/>
        <v>#DIV/0!</v>
      </c>
      <c r="H210" s="471"/>
      <c r="I210" s="471"/>
      <c r="J210" s="471">
        <v>0</v>
      </c>
      <c r="K210" s="471">
        <v>0</v>
      </c>
      <c r="L210" s="471">
        <v>0</v>
      </c>
      <c r="M210" s="471">
        <v>0</v>
      </c>
      <c r="N210" s="471">
        <v>0</v>
      </c>
      <c r="O210" s="471">
        <v>0</v>
      </c>
      <c r="P210" s="471">
        <v>0</v>
      </c>
      <c r="Q210" s="471">
        <v>0</v>
      </c>
      <c r="R210" s="471">
        <v>0</v>
      </c>
      <c r="S210" s="471">
        <v>0</v>
      </c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3"/>
        <v>0</v>
      </c>
      <c r="G211" s="37" t="e">
        <f t="shared" si="34"/>
        <v>#DIV/0!</v>
      </c>
      <c r="H211" s="471"/>
      <c r="I211" s="471"/>
      <c r="J211" s="471">
        <v>0</v>
      </c>
      <c r="K211" s="471">
        <v>0</v>
      </c>
      <c r="L211" s="471">
        <v>0</v>
      </c>
      <c r="M211" s="471">
        <v>0</v>
      </c>
      <c r="N211" s="471">
        <v>0</v>
      </c>
      <c r="O211" s="471">
        <v>0</v>
      </c>
      <c r="P211" s="471">
        <v>0</v>
      </c>
      <c r="Q211" s="471">
        <v>0</v>
      </c>
      <c r="R211" s="471">
        <v>0</v>
      </c>
      <c r="S211" s="471">
        <v>0</v>
      </c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3"/>
        <v>0</v>
      </c>
      <c r="G212" s="37" t="e">
        <f t="shared" si="34"/>
        <v>#DIV/0!</v>
      </c>
      <c r="H212" s="471"/>
      <c r="I212" s="471"/>
      <c r="J212" s="471">
        <v>0</v>
      </c>
      <c r="K212" s="471">
        <v>0</v>
      </c>
      <c r="L212" s="471">
        <v>0</v>
      </c>
      <c r="M212" s="471">
        <v>0</v>
      </c>
      <c r="N212" s="471">
        <v>0</v>
      </c>
      <c r="O212" s="471">
        <v>0</v>
      </c>
      <c r="P212" s="471">
        <v>0</v>
      </c>
      <c r="Q212" s="471">
        <v>0</v>
      </c>
      <c r="R212" s="471">
        <v>0</v>
      </c>
      <c r="S212" s="471">
        <v>0</v>
      </c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3"/>
        <v>0</v>
      </c>
      <c r="G213" s="37" t="e">
        <f t="shared" si="34"/>
        <v>#DIV/0!</v>
      </c>
      <c r="H213" s="471"/>
      <c r="I213" s="471"/>
      <c r="J213" s="471">
        <v>0</v>
      </c>
      <c r="K213" s="471">
        <v>0</v>
      </c>
      <c r="L213" s="471">
        <v>0</v>
      </c>
      <c r="M213" s="471">
        <v>0</v>
      </c>
      <c r="N213" s="471">
        <v>0</v>
      </c>
      <c r="O213" s="471">
        <v>0</v>
      </c>
      <c r="P213" s="471">
        <v>0</v>
      </c>
      <c r="Q213" s="471">
        <v>0</v>
      </c>
      <c r="R213" s="471">
        <v>0</v>
      </c>
      <c r="S213" s="471">
        <v>0</v>
      </c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3"/>
        <v>0</v>
      </c>
      <c r="G214" s="37" t="e">
        <f t="shared" si="34"/>
        <v>#DIV/0!</v>
      </c>
      <c r="H214" s="471">
        <f>SUM(H215:H220)</f>
        <v>0</v>
      </c>
      <c r="I214" s="471">
        <f t="shared" ref="I214:S214" si="39">SUM(I215:I220)</f>
        <v>0</v>
      </c>
      <c r="J214" s="471">
        <f t="shared" si="39"/>
        <v>0</v>
      </c>
      <c r="K214" s="471">
        <f t="shared" si="39"/>
        <v>0</v>
      </c>
      <c r="L214" s="471">
        <f t="shared" si="39"/>
        <v>0</v>
      </c>
      <c r="M214" s="471">
        <f t="shared" si="39"/>
        <v>0</v>
      </c>
      <c r="N214" s="471">
        <f t="shared" si="39"/>
        <v>0</v>
      </c>
      <c r="O214" s="471">
        <f t="shared" si="39"/>
        <v>0</v>
      </c>
      <c r="P214" s="471">
        <f t="shared" si="39"/>
        <v>0</v>
      </c>
      <c r="Q214" s="471">
        <f t="shared" si="39"/>
        <v>0</v>
      </c>
      <c r="R214" s="471">
        <f t="shared" si="39"/>
        <v>0</v>
      </c>
      <c r="S214" s="471">
        <f t="shared" si="39"/>
        <v>0</v>
      </c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3"/>
        <v>0</v>
      </c>
      <c r="G215" s="37" t="e">
        <f t="shared" si="34"/>
        <v>#DIV/0!</v>
      </c>
      <c r="H215" s="471"/>
      <c r="I215" s="471"/>
      <c r="J215" s="471">
        <v>0</v>
      </c>
      <c r="K215" s="471">
        <v>0</v>
      </c>
      <c r="L215" s="471">
        <v>0</v>
      </c>
      <c r="M215" s="471">
        <v>0</v>
      </c>
      <c r="N215" s="471">
        <v>0</v>
      </c>
      <c r="O215" s="471">
        <v>0</v>
      </c>
      <c r="P215" s="471">
        <v>0</v>
      </c>
      <c r="Q215" s="471">
        <v>0</v>
      </c>
      <c r="R215" s="471">
        <v>0</v>
      </c>
      <c r="S215" s="471">
        <v>0</v>
      </c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3"/>
        <v>0</v>
      </c>
      <c r="G216" s="37" t="e">
        <f t="shared" si="34"/>
        <v>#DIV/0!</v>
      </c>
      <c r="H216" s="471"/>
      <c r="I216" s="471"/>
      <c r="J216" s="471">
        <v>0</v>
      </c>
      <c r="K216" s="471">
        <v>0</v>
      </c>
      <c r="L216" s="471">
        <v>0</v>
      </c>
      <c r="M216" s="471">
        <v>0</v>
      </c>
      <c r="N216" s="471">
        <v>0</v>
      </c>
      <c r="O216" s="471">
        <v>0</v>
      </c>
      <c r="P216" s="471">
        <v>0</v>
      </c>
      <c r="Q216" s="471">
        <v>0</v>
      </c>
      <c r="R216" s="471">
        <v>0</v>
      </c>
      <c r="S216" s="471">
        <v>0</v>
      </c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3"/>
        <v>0</v>
      </c>
      <c r="G217" s="37" t="e">
        <f t="shared" si="34"/>
        <v>#DIV/0!</v>
      </c>
      <c r="H217" s="471"/>
      <c r="I217" s="471"/>
      <c r="J217" s="471">
        <v>0</v>
      </c>
      <c r="K217" s="471">
        <v>0</v>
      </c>
      <c r="L217" s="471">
        <v>0</v>
      </c>
      <c r="M217" s="471">
        <v>0</v>
      </c>
      <c r="N217" s="471">
        <v>0</v>
      </c>
      <c r="O217" s="471">
        <v>0</v>
      </c>
      <c r="P217" s="471">
        <v>0</v>
      </c>
      <c r="Q217" s="471">
        <v>0</v>
      </c>
      <c r="R217" s="471">
        <v>0</v>
      </c>
      <c r="S217" s="471">
        <v>0</v>
      </c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3"/>
        <v>0</v>
      </c>
      <c r="G218" s="37" t="e">
        <f t="shared" si="34"/>
        <v>#DIV/0!</v>
      </c>
      <c r="H218" s="471"/>
      <c r="I218" s="471"/>
      <c r="J218" s="471">
        <v>0</v>
      </c>
      <c r="K218" s="471">
        <v>0</v>
      </c>
      <c r="L218" s="471">
        <v>0</v>
      </c>
      <c r="M218" s="471">
        <v>0</v>
      </c>
      <c r="N218" s="471">
        <v>0</v>
      </c>
      <c r="O218" s="471">
        <v>0</v>
      </c>
      <c r="P218" s="471">
        <v>0</v>
      </c>
      <c r="Q218" s="471">
        <v>0</v>
      </c>
      <c r="R218" s="471">
        <v>0</v>
      </c>
      <c r="S218" s="471">
        <v>0</v>
      </c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3"/>
        <v>0</v>
      </c>
      <c r="G219" s="37" t="e">
        <f t="shared" si="34"/>
        <v>#DIV/0!</v>
      </c>
      <c r="H219" s="471"/>
      <c r="I219" s="471"/>
      <c r="J219" s="471">
        <v>0</v>
      </c>
      <c r="K219" s="471">
        <v>0</v>
      </c>
      <c r="L219" s="471">
        <v>0</v>
      </c>
      <c r="M219" s="471">
        <v>0</v>
      </c>
      <c r="N219" s="471">
        <v>0</v>
      </c>
      <c r="O219" s="471">
        <v>0</v>
      </c>
      <c r="P219" s="471">
        <v>0</v>
      </c>
      <c r="Q219" s="471">
        <v>0</v>
      </c>
      <c r="R219" s="471">
        <v>0</v>
      </c>
      <c r="S219" s="471">
        <v>0</v>
      </c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3"/>
        <v>0</v>
      </c>
      <c r="G220" s="37" t="e">
        <f t="shared" si="34"/>
        <v>#DIV/0!</v>
      </c>
      <c r="H220" s="471"/>
      <c r="I220" s="471"/>
      <c r="J220" s="471">
        <v>0</v>
      </c>
      <c r="K220" s="471">
        <v>0</v>
      </c>
      <c r="L220" s="471">
        <v>0</v>
      </c>
      <c r="M220" s="471">
        <v>0</v>
      </c>
      <c r="N220" s="471">
        <v>0</v>
      </c>
      <c r="O220" s="471">
        <v>0</v>
      </c>
      <c r="P220" s="471">
        <v>0</v>
      </c>
      <c r="Q220" s="471">
        <v>0</v>
      </c>
      <c r="R220" s="471">
        <v>0</v>
      </c>
      <c r="S220" s="471">
        <v>0</v>
      </c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3"/>
        <v>1</v>
      </c>
      <c r="G221" s="37">
        <f t="shared" si="34"/>
        <v>100</v>
      </c>
      <c r="H221" s="471"/>
      <c r="I221" s="471">
        <v>1</v>
      </c>
      <c r="J221" s="471">
        <v>0</v>
      </c>
      <c r="K221" s="471">
        <v>0</v>
      </c>
      <c r="L221" s="471">
        <v>0</v>
      </c>
      <c r="M221" s="471">
        <v>0</v>
      </c>
      <c r="N221" s="471">
        <v>0</v>
      </c>
      <c r="O221" s="471">
        <v>0</v>
      </c>
      <c r="P221" s="471">
        <v>0</v>
      </c>
      <c r="Q221" s="471">
        <v>0</v>
      </c>
      <c r="R221" s="471">
        <v>0</v>
      </c>
      <c r="S221" s="471">
        <v>0</v>
      </c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3"/>
        <v>100</v>
      </c>
      <c r="G222" s="37">
        <f t="shared" si="34"/>
        <v>100</v>
      </c>
      <c r="H222" s="471"/>
      <c r="I222" s="471"/>
      <c r="J222" s="471">
        <v>0</v>
      </c>
      <c r="K222" s="471">
        <v>0</v>
      </c>
      <c r="L222" s="471">
        <v>14</v>
      </c>
      <c r="M222" s="471">
        <v>10</v>
      </c>
      <c r="N222" s="471">
        <v>15</v>
      </c>
      <c r="O222" s="471">
        <v>0</v>
      </c>
      <c r="P222" s="471">
        <v>30</v>
      </c>
      <c r="Q222" s="471">
        <v>21</v>
      </c>
      <c r="R222" s="471">
        <v>10</v>
      </c>
      <c r="S222" s="471">
        <v>0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3"/>
        <v>0</v>
      </c>
      <c r="G223" s="37" t="e">
        <f t="shared" si="34"/>
        <v>#DIV/0!</v>
      </c>
      <c r="H223" s="471"/>
      <c r="I223" s="471"/>
      <c r="J223" s="471">
        <v>0</v>
      </c>
      <c r="K223" s="471">
        <v>0</v>
      </c>
      <c r="L223" s="471">
        <v>0</v>
      </c>
      <c r="M223" s="471">
        <v>0</v>
      </c>
      <c r="N223" s="471">
        <v>0</v>
      </c>
      <c r="O223" s="471">
        <v>0</v>
      </c>
      <c r="P223" s="471">
        <v>0</v>
      </c>
      <c r="Q223" s="471">
        <v>0</v>
      </c>
      <c r="R223" s="471">
        <v>0</v>
      </c>
      <c r="S223" s="471">
        <v>0</v>
      </c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3"/>
        <v>0</v>
      </c>
      <c r="G224" s="37" t="e">
        <f t="shared" si="34"/>
        <v>#DIV/0!</v>
      </c>
      <c r="H224" s="471"/>
      <c r="I224" s="471"/>
      <c r="J224" s="471">
        <v>0</v>
      </c>
      <c r="K224" s="471">
        <v>0</v>
      </c>
      <c r="L224" s="471">
        <v>0</v>
      </c>
      <c r="M224" s="471">
        <v>0</v>
      </c>
      <c r="N224" s="471">
        <v>0</v>
      </c>
      <c r="O224" s="471">
        <v>0</v>
      </c>
      <c r="P224" s="471">
        <v>0</v>
      </c>
      <c r="Q224" s="471">
        <v>0</v>
      </c>
      <c r="R224" s="471">
        <v>0</v>
      </c>
      <c r="S224" s="471">
        <v>0</v>
      </c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3"/>
        <v>0</v>
      </c>
      <c r="G225" s="37" t="e">
        <f t="shared" si="34"/>
        <v>#DIV/0!</v>
      </c>
      <c r="H225" s="471"/>
      <c r="I225" s="471"/>
      <c r="J225" s="471">
        <v>0</v>
      </c>
      <c r="K225" s="471">
        <v>0</v>
      </c>
      <c r="L225" s="471">
        <v>0</v>
      </c>
      <c r="M225" s="471">
        <v>0</v>
      </c>
      <c r="N225" s="471">
        <v>0</v>
      </c>
      <c r="O225" s="471">
        <v>0</v>
      </c>
      <c r="P225" s="471">
        <v>0</v>
      </c>
      <c r="Q225" s="471">
        <v>0</v>
      </c>
      <c r="R225" s="471">
        <v>0</v>
      </c>
      <c r="S225" s="471">
        <v>0</v>
      </c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3"/>
        <v>0</v>
      </c>
      <c r="G226" s="37" t="e">
        <f t="shared" si="34"/>
        <v>#DIV/0!</v>
      </c>
      <c r="H226" s="471"/>
      <c r="I226" s="471"/>
      <c r="J226" s="471">
        <v>0</v>
      </c>
      <c r="K226" s="471">
        <v>0</v>
      </c>
      <c r="L226" s="471">
        <v>0</v>
      </c>
      <c r="M226" s="471">
        <v>0</v>
      </c>
      <c r="N226" s="471">
        <v>0</v>
      </c>
      <c r="O226" s="471">
        <v>0</v>
      </c>
      <c r="P226" s="471">
        <v>0</v>
      </c>
      <c r="Q226" s="471">
        <v>0</v>
      </c>
      <c r="R226" s="471">
        <v>0</v>
      </c>
      <c r="S226" s="471">
        <v>0</v>
      </c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63000</v>
      </c>
      <c r="F227" s="153">
        <f t="shared" si="33"/>
        <v>63000</v>
      </c>
      <c r="G227" s="379">
        <f t="shared" si="34"/>
        <v>100</v>
      </c>
      <c r="H227" s="1244">
        <f>SUM(H228:H232)</f>
        <v>0</v>
      </c>
      <c r="I227" s="1244">
        <f>SUM(I228:I232)</f>
        <v>0</v>
      </c>
      <c r="J227" s="1244">
        <f>SUM(J228:J232)</f>
        <v>43500</v>
      </c>
      <c r="K227" s="1558">
        <v>0</v>
      </c>
      <c r="L227" s="1558">
        <f t="shared" ref="L227:S227" si="40">SUM(L228:L232)</f>
        <v>0</v>
      </c>
      <c r="M227" s="1558">
        <f t="shared" si="40"/>
        <v>0</v>
      </c>
      <c r="N227" s="1558">
        <f t="shared" si="40"/>
        <v>19500</v>
      </c>
      <c r="O227" s="1558">
        <f t="shared" si="40"/>
        <v>0</v>
      </c>
      <c r="P227" s="1558">
        <f t="shared" si="40"/>
        <v>0</v>
      </c>
      <c r="Q227" s="1558">
        <f t="shared" si="40"/>
        <v>0</v>
      </c>
      <c r="R227" s="1911">
        <f t="shared" si="40"/>
        <v>0</v>
      </c>
      <c r="S227" s="1911">
        <f t="shared" si="40"/>
        <v>0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33"/>
        <v>0</v>
      </c>
      <c r="G228" s="37" t="e">
        <f t="shared" si="34"/>
        <v>#DIV/0!</v>
      </c>
      <c r="H228" s="471"/>
      <c r="I228" s="471"/>
      <c r="J228" s="471">
        <v>0</v>
      </c>
      <c r="K228" s="471">
        <v>0</v>
      </c>
      <c r="L228" s="471">
        <v>0</v>
      </c>
      <c r="M228" s="471">
        <v>0</v>
      </c>
      <c r="N228" s="471">
        <v>0</v>
      </c>
      <c r="O228" s="471">
        <v>0</v>
      </c>
      <c r="P228" s="471">
        <v>0</v>
      </c>
      <c r="Q228" s="471">
        <v>0</v>
      </c>
      <c r="R228" s="471">
        <v>0</v>
      </c>
      <c r="S228" s="471">
        <v>0</v>
      </c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63000</v>
      </c>
      <c r="F229" s="36">
        <f t="shared" si="33"/>
        <v>63000</v>
      </c>
      <c r="G229" s="37">
        <f t="shared" si="34"/>
        <v>100</v>
      </c>
      <c r="H229" s="471"/>
      <c r="I229" s="471"/>
      <c r="J229" s="471">
        <v>43500</v>
      </c>
      <c r="K229" s="471">
        <v>0</v>
      </c>
      <c r="L229" s="471">
        <v>0</v>
      </c>
      <c r="M229" s="471">
        <v>0</v>
      </c>
      <c r="N229" s="471">
        <v>19500</v>
      </c>
      <c r="O229" s="471">
        <v>0</v>
      </c>
      <c r="P229" s="471">
        <v>0</v>
      </c>
      <c r="Q229" s="471">
        <v>0</v>
      </c>
      <c r="R229" s="471">
        <v>0</v>
      </c>
      <c r="S229" s="471">
        <v>0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3"/>
        <v>0</v>
      </c>
      <c r="G230" s="37" t="e">
        <f t="shared" si="34"/>
        <v>#DIV/0!</v>
      </c>
      <c r="H230" s="471"/>
      <c r="I230" s="471"/>
      <c r="J230" s="471">
        <v>0</v>
      </c>
      <c r="K230" s="471">
        <v>0</v>
      </c>
      <c r="L230" s="471">
        <v>0</v>
      </c>
      <c r="M230" s="471">
        <v>0</v>
      </c>
      <c r="N230" s="471">
        <v>0</v>
      </c>
      <c r="O230" s="471">
        <v>0</v>
      </c>
      <c r="P230" s="471">
        <v>0</v>
      </c>
      <c r="Q230" s="471">
        <v>0</v>
      </c>
      <c r="R230" s="471">
        <v>0</v>
      </c>
      <c r="S230" s="471">
        <v>0</v>
      </c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3"/>
        <v>0</v>
      </c>
      <c r="G231" s="37" t="e">
        <f t="shared" si="34"/>
        <v>#DIV/0!</v>
      </c>
      <c r="H231" s="471"/>
      <c r="I231" s="471"/>
      <c r="J231" s="471">
        <v>0</v>
      </c>
      <c r="K231" s="471">
        <v>0</v>
      </c>
      <c r="L231" s="471">
        <v>0</v>
      </c>
      <c r="M231" s="471">
        <v>0</v>
      </c>
      <c r="N231" s="471">
        <v>0</v>
      </c>
      <c r="O231" s="471">
        <v>0</v>
      </c>
      <c r="P231" s="471">
        <v>0</v>
      </c>
      <c r="Q231" s="471">
        <v>0</v>
      </c>
      <c r="R231" s="471">
        <v>0</v>
      </c>
      <c r="S231" s="471">
        <v>0</v>
      </c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3"/>
        <v>0</v>
      </c>
      <c r="G232" s="120" t="e">
        <f t="shared" si="34"/>
        <v>#DIV/0!</v>
      </c>
      <c r="H232" s="478"/>
      <c r="I232" s="478"/>
      <c r="J232" s="478">
        <v>0</v>
      </c>
      <c r="K232" s="478">
        <v>0</v>
      </c>
      <c r="L232" s="478">
        <v>0</v>
      </c>
      <c r="M232" s="478">
        <v>0</v>
      </c>
      <c r="N232" s="478">
        <v>0</v>
      </c>
      <c r="O232" s="478">
        <v>0</v>
      </c>
      <c r="P232" s="478">
        <v>0</v>
      </c>
      <c r="Q232" s="478">
        <v>0</v>
      </c>
      <c r="R232" s="478">
        <v>0</v>
      </c>
      <c r="S232" s="478">
        <v>0</v>
      </c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3"/>
        <v>0</v>
      </c>
      <c r="G233" s="631" t="e">
        <f t="shared" si="34"/>
        <v>#DIV/0!</v>
      </c>
      <c r="H233" s="1243"/>
      <c r="I233" s="1243"/>
      <c r="J233" s="1243"/>
      <c r="K233" s="1557"/>
      <c r="L233" s="1557"/>
      <c r="M233" s="1557"/>
      <c r="N233" s="1557"/>
      <c r="O233" s="1557"/>
      <c r="P233" s="1557"/>
      <c r="Q233" s="1557"/>
      <c r="R233" s="1910"/>
      <c r="S233" s="1910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3"/>
        <v>0</v>
      </c>
      <c r="G234" s="67" t="e">
        <f t="shared" si="34"/>
        <v>#DIV/0!</v>
      </c>
      <c r="H234" s="1239"/>
      <c r="I234" s="1239"/>
      <c r="J234" s="1239"/>
      <c r="K234" s="1553"/>
      <c r="L234" s="1553"/>
      <c r="M234" s="1553"/>
      <c r="N234" s="1553"/>
      <c r="O234" s="1553"/>
      <c r="P234" s="1553"/>
      <c r="Q234" s="1553"/>
      <c r="R234" s="1907"/>
      <c r="S234" s="1907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3"/>
        <v>0</v>
      </c>
      <c r="G235" s="67" t="e">
        <f t="shared" si="34"/>
        <v>#DIV/0!</v>
      </c>
      <c r="H235" s="1239"/>
      <c r="I235" s="1239"/>
      <c r="J235" s="1239"/>
      <c r="K235" s="1553"/>
      <c r="L235" s="1553"/>
      <c r="M235" s="1553"/>
      <c r="N235" s="1553"/>
      <c r="O235" s="1553"/>
      <c r="P235" s="1553"/>
      <c r="Q235" s="1553"/>
      <c r="R235" s="1907"/>
      <c r="S235" s="190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2</v>
      </c>
      <c r="F236" s="36">
        <f t="shared" si="33"/>
        <v>2</v>
      </c>
      <c r="G236" s="37">
        <f t="shared" si="34"/>
        <v>100</v>
      </c>
      <c r="H236" s="476"/>
      <c r="I236" s="476">
        <v>0</v>
      </c>
      <c r="J236" s="476">
        <v>0</v>
      </c>
      <c r="K236" s="476">
        <v>0</v>
      </c>
      <c r="L236" s="476">
        <v>0</v>
      </c>
      <c r="M236" s="476">
        <v>0</v>
      </c>
      <c r="N236" s="476">
        <v>2</v>
      </c>
      <c r="O236" s="476">
        <v>0</v>
      </c>
      <c r="P236" s="476">
        <v>0</v>
      </c>
      <c r="Q236" s="476">
        <v>0</v>
      </c>
      <c r="R236" s="476">
        <v>0</v>
      </c>
      <c r="S236" s="476">
        <v>0</v>
      </c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20</v>
      </c>
      <c r="F237" s="36">
        <f t="shared" si="33"/>
        <v>20</v>
      </c>
      <c r="G237" s="37">
        <f t="shared" si="34"/>
        <v>100</v>
      </c>
      <c r="H237" s="476"/>
      <c r="I237" s="476">
        <v>0</v>
      </c>
      <c r="J237" s="476">
        <v>0</v>
      </c>
      <c r="K237" s="476">
        <v>0</v>
      </c>
      <c r="L237" s="476">
        <v>0</v>
      </c>
      <c r="M237" s="476">
        <v>0</v>
      </c>
      <c r="N237" s="476">
        <v>0</v>
      </c>
      <c r="O237" s="476">
        <v>20</v>
      </c>
      <c r="P237" s="476">
        <v>0</v>
      </c>
      <c r="Q237" s="476">
        <v>0</v>
      </c>
      <c r="R237" s="476">
        <v>0</v>
      </c>
      <c r="S237" s="476">
        <v>0</v>
      </c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2</v>
      </c>
      <c r="F238" s="36">
        <f t="shared" si="33"/>
        <v>2</v>
      </c>
      <c r="G238" s="37">
        <f t="shared" si="34"/>
        <v>100</v>
      </c>
      <c r="H238" s="476"/>
      <c r="I238" s="476">
        <v>0</v>
      </c>
      <c r="J238" s="476">
        <v>0</v>
      </c>
      <c r="K238" s="476">
        <v>0</v>
      </c>
      <c r="L238" s="476">
        <v>0</v>
      </c>
      <c r="M238" s="476">
        <v>0</v>
      </c>
      <c r="N238" s="476">
        <v>2</v>
      </c>
      <c r="O238" s="476">
        <v>0</v>
      </c>
      <c r="P238" s="476">
        <v>0</v>
      </c>
      <c r="Q238" s="476">
        <v>0</v>
      </c>
      <c r="R238" s="476">
        <v>0</v>
      </c>
      <c r="S238" s="476">
        <v>0</v>
      </c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3"/>
        <v>0</v>
      </c>
      <c r="G239" s="37" t="e">
        <f t="shared" si="34"/>
        <v>#DIV/0!</v>
      </c>
      <c r="H239" s="476"/>
      <c r="I239" s="476"/>
      <c r="J239" s="476">
        <v>0</v>
      </c>
      <c r="K239" s="476">
        <v>0</v>
      </c>
      <c r="L239" s="476">
        <v>0</v>
      </c>
      <c r="M239" s="476">
        <v>0</v>
      </c>
      <c r="N239" s="476">
        <v>0</v>
      </c>
      <c r="O239" s="476">
        <v>0</v>
      </c>
      <c r="P239" s="476">
        <v>0</v>
      </c>
      <c r="Q239" s="476">
        <v>0</v>
      </c>
      <c r="R239" s="476">
        <v>0</v>
      </c>
      <c r="S239" s="476">
        <v>0</v>
      </c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1991500</v>
      </c>
      <c r="F240" s="153">
        <f t="shared" si="33"/>
        <v>1982300</v>
      </c>
      <c r="G240" s="379">
        <f t="shared" si="34"/>
        <v>99.538036655787096</v>
      </c>
      <c r="H240" s="1226">
        <f>SUM(H241:H245)</f>
        <v>0</v>
      </c>
      <c r="I240" s="1226">
        <f>SUM(I241:I245)</f>
        <v>0</v>
      </c>
      <c r="J240" s="1226">
        <f>SUM(J241:J245)</f>
        <v>789800</v>
      </c>
      <c r="K240" s="1543">
        <v>76600</v>
      </c>
      <c r="L240" s="1543">
        <f t="shared" ref="L240:S240" si="41">SUM(L241:L245)</f>
        <v>1096000</v>
      </c>
      <c r="M240" s="1543">
        <f t="shared" si="41"/>
        <v>0</v>
      </c>
      <c r="N240" s="1543">
        <f t="shared" si="41"/>
        <v>0</v>
      </c>
      <c r="O240" s="1543">
        <f t="shared" si="41"/>
        <v>6250</v>
      </c>
      <c r="P240" s="1543">
        <f t="shared" si="41"/>
        <v>0</v>
      </c>
      <c r="Q240" s="1543">
        <f t="shared" si="41"/>
        <v>13650</v>
      </c>
      <c r="R240" s="1896">
        <f t="shared" si="41"/>
        <v>0</v>
      </c>
      <c r="S240" s="1896">
        <f t="shared" si="41"/>
        <v>0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3"/>
        <v>0</v>
      </c>
      <c r="G241" s="37" t="e">
        <f t="shared" si="34"/>
        <v>#DIV/0!</v>
      </c>
      <c r="H241" s="471"/>
      <c r="I241" s="471"/>
      <c r="J241" s="471">
        <v>0</v>
      </c>
      <c r="K241" s="471">
        <v>0</v>
      </c>
      <c r="L241" s="471">
        <v>0</v>
      </c>
      <c r="M241" s="471">
        <v>0</v>
      </c>
      <c r="N241" s="471">
        <v>0</v>
      </c>
      <c r="O241" s="471">
        <v>0</v>
      </c>
      <c r="P241" s="471">
        <v>0</v>
      </c>
      <c r="Q241" s="471">
        <v>0</v>
      </c>
      <c r="R241" s="471">
        <v>0</v>
      </c>
      <c r="S241" s="471">
        <v>0</v>
      </c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1500+20000</f>
        <v>21500</v>
      </c>
      <c r="F242" s="36">
        <f t="shared" si="33"/>
        <v>21500</v>
      </c>
      <c r="G242" s="37">
        <f t="shared" si="34"/>
        <v>100</v>
      </c>
      <c r="H242" s="471"/>
      <c r="I242" s="471">
        <v>0</v>
      </c>
      <c r="J242" s="471">
        <v>0</v>
      </c>
      <c r="K242" s="471">
        <v>1600</v>
      </c>
      <c r="L242" s="471">
        <v>0</v>
      </c>
      <c r="M242" s="471">
        <v>0</v>
      </c>
      <c r="N242" s="471">
        <v>0</v>
      </c>
      <c r="O242" s="471">
        <v>6250</v>
      </c>
      <c r="P242" s="471">
        <v>0</v>
      </c>
      <c r="Q242" s="471">
        <v>13650</v>
      </c>
      <c r="R242" s="471">
        <v>0</v>
      </c>
      <c r="S242" s="471">
        <v>0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1970000</v>
      </c>
      <c r="F243" s="36">
        <f t="shared" si="33"/>
        <v>1960800</v>
      </c>
      <c r="G243" s="37">
        <f t="shared" si="34"/>
        <v>99.532994923857871</v>
      </c>
      <c r="H243" s="471"/>
      <c r="I243" s="471">
        <v>0</v>
      </c>
      <c r="J243" s="471">
        <v>789800</v>
      </c>
      <c r="K243" s="471">
        <v>75000</v>
      </c>
      <c r="L243" s="471">
        <v>1096000</v>
      </c>
      <c r="M243" s="471">
        <v>0</v>
      </c>
      <c r="N243" s="471">
        <v>0</v>
      </c>
      <c r="O243" s="471">
        <v>0</v>
      </c>
      <c r="P243" s="471">
        <v>0</v>
      </c>
      <c r="Q243" s="471">
        <v>0</v>
      </c>
      <c r="R243" s="471">
        <v>0</v>
      </c>
      <c r="S243" s="471">
        <v>0</v>
      </c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3"/>
        <v>0</v>
      </c>
      <c r="G244" s="37" t="e">
        <f t="shared" si="34"/>
        <v>#DIV/0!</v>
      </c>
      <c r="H244" s="471"/>
      <c r="I244" s="471"/>
      <c r="J244" s="471">
        <v>0</v>
      </c>
      <c r="K244" s="471">
        <v>0</v>
      </c>
      <c r="L244" s="471">
        <v>0</v>
      </c>
      <c r="M244" s="471">
        <v>0</v>
      </c>
      <c r="N244" s="471">
        <v>0</v>
      </c>
      <c r="O244" s="471">
        <v>0</v>
      </c>
      <c r="P244" s="471">
        <v>0</v>
      </c>
      <c r="Q244" s="471">
        <v>0</v>
      </c>
      <c r="R244" s="471">
        <v>0</v>
      </c>
      <c r="S244" s="471">
        <v>0</v>
      </c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3"/>
        <v>0</v>
      </c>
      <c r="G245" s="120" t="e">
        <f t="shared" si="34"/>
        <v>#DIV/0!</v>
      </c>
      <c r="H245" s="478"/>
      <c r="I245" s="478"/>
      <c r="J245" s="478">
        <v>0</v>
      </c>
      <c r="K245" s="478">
        <v>0</v>
      </c>
      <c r="L245" s="478">
        <v>0</v>
      </c>
      <c r="M245" s="478">
        <v>0</v>
      </c>
      <c r="N245" s="478">
        <v>0</v>
      </c>
      <c r="O245" s="478">
        <v>0</v>
      </c>
      <c r="P245" s="478">
        <v>0</v>
      </c>
      <c r="Q245" s="478">
        <v>0</v>
      </c>
      <c r="R245" s="478">
        <v>0</v>
      </c>
      <c r="S245" s="478">
        <v>0</v>
      </c>
    </row>
    <row r="246" spans="1:19" ht="21.75" customHeight="1">
      <c r="A246" s="340" t="s">
        <v>255</v>
      </c>
      <c r="B246" s="430"/>
      <c r="C246" s="754"/>
      <c r="D246" s="755"/>
      <c r="E246" s="756"/>
      <c r="F246" s="360">
        <f t="shared" si="33"/>
        <v>0</v>
      </c>
      <c r="G246" s="636" t="e">
        <f t="shared" si="34"/>
        <v>#DIV/0!</v>
      </c>
      <c r="H246" s="1245"/>
      <c r="I246" s="1245"/>
      <c r="J246" s="1245"/>
      <c r="K246" s="1559"/>
      <c r="L246" s="1559"/>
      <c r="M246" s="1559"/>
      <c r="N246" s="1559"/>
      <c r="O246" s="1559"/>
      <c r="P246" s="1559"/>
      <c r="Q246" s="1559"/>
      <c r="R246" s="1912"/>
      <c r="S246" s="1912"/>
    </row>
    <row r="247" spans="1:19" ht="21.75" customHeight="1">
      <c r="A247" s="2247" t="s">
        <v>249</v>
      </c>
      <c r="B247" s="2247"/>
      <c r="C247" s="2248"/>
      <c r="D247" s="757"/>
      <c r="E247" s="658"/>
      <c r="F247" s="92">
        <f t="shared" si="33"/>
        <v>0</v>
      </c>
      <c r="G247" s="631" t="e">
        <f t="shared" si="34"/>
        <v>#DIV/0!</v>
      </c>
      <c r="H247" s="1243"/>
      <c r="I247" s="1243"/>
      <c r="J247" s="1246"/>
      <c r="K247" s="1560"/>
      <c r="L247" s="1560"/>
      <c r="M247" s="1560"/>
      <c r="N247" s="1560"/>
      <c r="O247" s="1560"/>
      <c r="P247" s="1560"/>
      <c r="Q247" s="1560"/>
      <c r="R247" s="1913"/>
      <c r="S247" s="191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3"/>
        <v>0</v>
      </c>
      <c r="G248" s="67" t="e">
        <f t="shared" si="34"/>
        <v>#DIV/0!</v>
      </c>
      <c r="H248" s="1239"/>
      <c r="I248" s="1239"/>
      <c r="J248" s="1239"/>
      <c r="K248" s="1553"/>
      <c r="L248" s="1553"/>
      <c r="M248" s="1553"/>
      <c r="N248" s="1553"/>
      <c r="O248" s="1553"/>
      <c r="P248" s="1553"/>
      <c r="Q248" s="1553"/>
      <c r="R248" s="1907"/>
      <c r="S248" s="1907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33"/>
        <v>0</v>
      </c>
      <c r="G249" s="37" t="e">
        <f t="shared" si="34"/>
        <v>#DIV/0!</v>
      </c>
      <c r="H249" s="471"/>
      <c r="I249" s="471"/>
      <c r="J249" s="471">
        <v>0</v>
      </c>
      <c r="K249" s="471">
        <v>0</v>
      </c>
      <c r="L249" s="471">
        <v>0</v>
      </c>
      <c r="M249" s="471">
        <v>0</v>
      </c>
      <c r="N249" s="471">
        <v>0</v>
      </c>
      <c r="O249" s="471">
        <v>0</v>
      </c>
      <c r="P249" s="471">
        <v>0</v>
      </c>
      <c r="Q249" s="471">
        <v>0</v>
      </c>
      <c r="R249" s="471">
        <v>0</v>
      </c>
      <c r="S249" s="471">
        <v>0</v>
      </c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3"/>
        <v>0</v>
      </c>
      <c r="G250" s="37" t="e">
        <f t="shared" si="34"/>
        <v>#DIV/0!</v>
      </c>
      <c r="H250" s="471"/>
      <c r="I250" s="471"/>
      <c r="J250" s="471">
        <v>0</v>
      </c>
      <c r="K250" s="471">
        <v>0</v>
      </c>
      <c r="L250" s="471">
        <v>0</v>
      </c>
      <c r="M250" s="471">
        <v>0</v>
      </c>
      <c r="N250" s="471">
        <v>0</v>
      </c>
      <c r="O250" s="471">
        <v>0</v>
      </c>
      <c r="P250" s="471">
        <v>0</v>
      </c>
      <c r="Q250" s="471">
        <v>0</v>
      </c>
      <c r="R250" s="471">
        <v>0</v>
      </c>
      <c r="S250" s="471">
        <v>0</v>
      </c>
    </row>
    <row r="251" spans="1:19" ht="20.25" customHeight="1">
      <c r="A251" s="684"/>
      <c r="B251" s="685"/>
      <c r="C251" s="458" t="s">
        <v>233</v>
      </c>
      <c r="D251" s="762" t="s">
        <v>33</v>
      </c>
      <c r="E251" s="95">
        <v>1</v>
      </c>
      <c r="F251" s="36">
        <f t="shared" si="33"/>
        <v>1</v>
      </c>
      <c r="G251" s="37">
        <f t="shared" si="34"/>
        <v>100</v>
      </c>
      <c r="H251" s="471">
        <v>0</v>
      </c>
      <c r="I251" s="471">
        <v>1</v>
      </c>
      <c r="J251" s="471">
        <v>0</v>
      </c>
      <c r="K251" s="471">
        <v>0</v>
      </c>
      <c r="L251" s="471">
        <v>0</v>
      </c>
      <c r="M251" s="471">
        <v>0</v>
      </c>
      <c r="N251" s="471">
        <v>0</v>
      </c>
      <c r="O251" s="471">
        <v>0</v>
      </c>
      <c r="P251" s="471">
        <v>0</v>
      </c>
      <c r="Q251" s="471">
        <v>0</v>
      </c>
      <c r="R251" s="471">
        <v>0</v>
      </c>
      <c r="S251" s="471">
        <v>0</v>
      </c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33"/>
        <v>0</v>
      </c>
      <c r="G252" s="37" t="e">
        <f t="shared" si="34"/>
        <v>#DIV/0!</v>
      </c>
      <c r="H252" s="471"/>
      <c r="I252" s="471"/>
      <c r="J252" s="471">
        <v>0</v>
      </c>
      <c r="K252" s="471">
        <v>0</v>
      </c>
      <c r="L252" s="471">
        <v>0</v>
      </c>
      <c r="M252" s="471">
        <v>0</v>
      </c>
      <c r="N252" s="471">
        <v>0</v>
      </c>
      <c r="O252" s="471">
        <v>0</v>
      </c>
      <c r="P252" s="471">
        <v>0</v>
      </c>
      <c r="Q252" s="471">
        <v>0</v>
      </c>
      <c r="R252" s="471">
        <v>0</v>
      </c>
      <c r="S252" s="471">
        <v>0</v>
      </c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ref="F253:F316" si="42">SUM(H253:S253)</f>
        <v>0</v>
      </c>
      <c r="G253" s="37" t="e">
        <f t="shared" ref="G253:G316" si="43">+F253*100/E253</f>
        <v>#DIV/0!</v>
      </c>
      <c r="H253" s="471"/>
      <c r="I253" s="471"/>
      <c r="J253" s="471">
        <v>0</v>
      </c>
      <c r="K253" s="471">
        <v>0</v>
      </c>
      <c r="L253" s="471">
        <v>0</v>
      </c>
      <c r="M253" s="471">
        <v>0</v>
      </c>
      <c r="N253" s="471">
        <v>0</v>
      </c>
      <c r="O253" s="471">
        <v>0</v>
      </c>
      <c r="P253" s="471">
        <v>0</v>
      </c>
      <c r="Q253" s="471">
        <v>0</v>
      </c>
      <c r="R253" s="471">
        <v>0</v>
      </c>
      <c r="S253" s="471">
        <v>0</v>
      </c>
    </row>
    <row r="254" spans="1:19" ht="28.2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2"/>
        <v>1</v>
      </c>
      <c r="G254" s="37">
        <f t="shared" si="43"/>
        <v>100</v>
      </c>
      <c r="H254" s="471">
        <v>0</v>
      </c>
      <c r="I254" s="471">
        <v>1</v>
      </c>
      <c r="J254" s="471">
        <v>0</v>
      </c>
      <c r="K254" s="471">
        <v>0</v>
      </c>
      <c r="L254" s="471">
        <v>0</v>
      </c>
      <c r="M254" s="471">
        <v>0</v>
      </c>
      <c r="N254" s="471">
        <v>0</v>
      </c>
      <c r="O254" s="471">
        <v>0</v>
      </c>
      <c r="P254" s="471">
        <v>0</v>
      </c>
      <c r="Q254" s="471">
        <v>0</v>
      </c>
      <c r="R254" s="471">
        <v>0</v>
      </c>
      <c r="S254" s="471">
        <v>0</v>
      </c>
    </row>
    <row r="255" spans="1:19" ht="28.2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2"/>
        <v>3</v>
      </c>
      <c r="G255" s="37" t="e">
        <f t="shared" si="43"/>
        <v>#DIV/0!</v>
      </c>
      <c r="H255" s="471"/>
      <c r="I255" s="471"/>
      <c r="J255" s="471">
        <v>2</v>
      </c>
      <c r="K255" s="471">
        <v>0</v>
      </c>
      <c r="L255" s="471">
        <v>0</v>
      </c>
      <c r="M255" s="471">
        <v>1</v>
      </c>
      <c r="N255" s="471">
        <v>0</v>
      </c>
      <c r="O255" s="471">
        <v>0</v>
      </c>
      <c r="P255" s="471">
        <v>0</v>
      </c>
      <c r="Q255" s="471">
        <v>0</v>
      </c>
      <c r="R255" s="471">
        <v>0</v>
      </c>
      <c r="S255" s="471">
        <v>0</v>
      </c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36">
        <f t="shared" si="42"/>
        <v>5</v>
      </c>
      <c r="G256" s="37">
        <f t="shared" si="43"/>
        <v>100</v>
      </c>
      <c r="H256" s="471">
        <v>0</v>
      </c>
      <c r="I256" s="471">
        <v>0</v>
      </c>
      <c r="J256" s="471">
        <v>0</v>
      </c>
      <c r="K256" s="471">
        <v>0</v>
      </c>
      <c r="L256" s="471">
        <v>4</v>
      </c>
      <c r="M256" s="471">
        <v>0</v>
      </c>
      <c r="N256" s="471">
        <v>1</v>
      </c>
      <c r="O256" s="471">
        <v>0</v>
      </c>
      <c r="P256" s="471">
        <v>0</v>
      </c>
      <c r="Q256" s="471">
        <v>0</v>
      </c>
      <c r="R256" s="471">
        <v>0</v>
      </c>
      <c r="S256" s="471">
        <v>0</v>
      </c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2"/>
        <v>0</v>
      </c>
      <c r="G257" s="37" t="e">
        <f t="shared" si="43"/>
        <v>#DIV/0!</v>
      </c>
      <c r="H257" s="471"/>
      <c r="I257" s="471"/>
      <c r="J257" s="471">
        <v>0</v>
      </c>
      <c r="K257" s="471">
        <v>0</v>
      </c>
      <c r="L257" s="471">
        <v>0</v>
      </c>
      <c r="M257" s="471">
        <v>0</v>
      </c>
      <c r="N257" s="471">
        <v>0</v>
      </c>
      <c r="O257" s="471">
        <v>0</v>
      </c>
      <c r="P257" s="471">
        <v>0</v>
      </c>
      <c r="Q257" s="471">
        <v>0</v>
      </c>
      <c r="R257" s="471">
        <v>0</v>
      </c>
      <c r="S257" s="471">
        <v>0</v>
      </c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2"/>
        <v>0</v>
      </c>
      <c r="G258" s="37" t="e">
        <f t="shared" si="43"/>
        <v>#DIV/0!</v>
      </c>
      <c r="H258" s="471"/>
      <c r="I258" s="471"/>
      <c r="J258" s="471">
        <v>0</v>
      </c>
      <c r="K258" s="471">
        <v>0</v>
      </c>
      <c r="L258" s="471">
        <v>0</v>
      </c>
      <c r="M258" s="471">
        <v>0</v>
      </c>
      <c r="N258" s="471">
        <v>0</v>
      </c>
      <c r="O258" s="471">
        <v>0</v>
      </c>
      <c r="P258" s="471">
        <v>0</v>
      </c>
      <c r="Q258" s="471">
        <v>0</v>
      </c>
      <c r="R258" s="471">
        <v>0</v>
      </c>
      <c r="S258" s="471">
        <v>0</v>
      </c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79900</v>
      </c>
      <c r="F259" s="153">
        <f t="shared" si="42"/>
        <v>79900</v>
      </c>
      <c r="G259" s="379">
        <f t="shared" si="43"/>
        <v>100</v>
      </c>
      <c r="H259" s="1226">
        <f>SUM(H260:H264)</f>
        <v>0</v>
      </c>
      <c r="I259" s="1226">
        <f>SUM(I260:I264)</f>
        <v>0</v>
      </c>
      <c r="J259" s="1226">
        <f>SUM(J260:J264)</f>
        <v>0</v>
      </c>
      <c r="K259" s="1543">
        <v>31887</v>
      </c>
      <c r="L259" s="1543">
        <f t="shared" ref="L259:S259" si="44">SUM(L260:L264)</f>
        <v>1150</v>
      </c>
      <c r="M259" s="1543">
        <f t="shared" si="44"/>
        <v>4955</v>
      </c>
      <c r="N259" s="1543">
        <f t="shared" si="44"/>
        <v>0</v>
      </c>
      <c r="O259" s="1543">
        <f t="shared" si="44"/>
        <v>0</v>
      </c>
      <c r="P259" s="1543">
        <f t="shared" si="44"/>
        <v>0</v>
      </c>
      <c r="Q259" s="1543">
        <f t="shared" si="44"/>
        <v>0</v>
      </c>
      <c r="R259" s="1896">
        <f t="shared" si="44"/>
        <v>20000</v>
      </c>
      <c r="S259" s="1896">
        <f t="shared" si="44"/>
        <v>21908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2"/>
        <v>0</v>
      </c>
      <c r="G260" s="37" t="e">
        <f t="shared" si="43"/>
        <v>#DIV/0!</v>
      </c>
      <c r="H260" s="471"/>
      <c r="I260" s="471"/>
      <c r="J260" s="471">
        <v>0</v>
      </c>
      <c r="K260" s="471">
        <v>0</v>
      </c>
      <c r="L260" s="471">
        <v>0</v>
      </c>
      <c r="M260" s="471">
        <v>0</v>
      </c>
      <c r="N260" s="471">
        <v>0</v>
      </c>
      <c r="O260" s="471">
        <v>0</v>
      </c>
      <c r="P260" s="471">
        <v>0</v>
      </c>
      <c r="Q260" s="471">
        <v>0</v>
      </c>
      <c r="R260" s="471">
        <v>0</v>
      </c>
      <c r="S260" s="471">
        <v>0</v>
      </c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f>39900+40000</f>
        <v>79900</v>
      </c>
      <c r="F261" s="36">
        <f t="shared" si="42"/>
        <v>79900</v>
      </c>
      <c r="G261" s="37">
        <f t="shared" si="43"/>
        <v>100</v>
      </c>
      <c r="H261" s="471">
        <v>0</v>
      </c>
      <c r="I261" s="471">
        <v>0</v>
      </c>
      <c r="J261" s="471">
        <v>0</v>
      </c>
      <c r="K261" s="471">
        <v>31887</v>
      </c>
      <c r="L261" s="471">
        <v>1150</v>
      </c>
      <c r="M261" s="471">
        <v>4955</v>
      </c>
      <c r="N261" s="471">
        <v>0</v>
      </c>
      <c r="O261" s="471">
        <v>0</v>
      </c>
      <c r="P261" s="471">
        <v>0</v>
      </c>
      <c r="Q261" s="471">
        <v>0</v>
      </c>
      <c r="R261" s="471">
        <v>20000</v>
      </c>
      <c r="S261" s="471">
        <v>21908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2"/>
        <v>0</v>
      </c>
      <c r="G262" s="37" t="e">
        <f t="shared" si="43"/>
        <v>#DIV/0!</v>
      </c>
      <c r="H262" s="471"/>
      <c r="I262" s="471"/>
      <c r="J262" s="471">
        <v>0</v>
      </c>
      <c r="K262" s="471">
        <v>0</v>
      </c>
      <c r="L262" s="471">
        <v>0</v>
      </c>
      <c r="M262" s="471">
        <v>0</v>
      </c>
      <c r="N262" s="471">
        <v>0</v>
      </c>
      <c r="O262" s="471">
        <v>0</v>
      </c>
      <c r="P262" s="471">
        <v>0</v>
      </c>
      <c r="Q262" s="471">
        <v>0</v>
      </c>
      <c r="R262" s="471">
        <v>0</v>
      </c>
      <c r="S262" s="471">
        <v>0</v>
      </c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2"/>
        <v>0</v>
      </c>
      <c r="G263" s="37" t="e">
        <f t="shared" si="43"/>
        <v>#DIV/0!</v>
      </c>
      <c r="H263" s="471"/>
      <c r="I263" s="471"/>
      <c r="J263" s="471">
        <v>0</v>
      </c>
      <c r="K263" s="471">
        <v>0</v>
      </c>
      <c r="L263" s="471">
        <v>0</v>
      </c>
      <c r="M263" s="471">
        <v>0</v>
      </c>
      <c r="N263" s="471">
        <v>0</v>
      </c>
      <c r="O263" s="471">
        <v>0</v>
      </c>
      <c r="P263" s="471">
        <v>0</v>
      </c>
      <c r="Q263" s="471">
        <v>0</v>
      </c>
      <c r="R263" s="471">
        <v>0</v>
      </c>
      <c r="S263" s="471">
        <v>0</v>
      </c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2"/>
        <v>0</v>
      </c>
      <c r="G264" s="37" t="e">
        <f t="shared" si="43"/>
        <v>#DIV/0!</v>
      </c>
      <c r="H264" s="471"/>
      <c r="I264" s="471"/>
      <c r="J264" s="471">
        <v>0</v>
      </c>
      <c r="K264" s="471">
        <v>0</v>
      </c>
      <c r="L264" s="471">
        <v>0</v>
      </c>
      <c r="M264" s="471">
        <v>0</v>
      </c>
      <c r="N264" s="471">
        <v>0</v>
      </c>
      <c r="O264" s="471">
        <v>0</v>
      </c>
      <c r="P264" s="471">
        <v>0</v>
      </c>
      <c r="Q264" s="471">
        <v>0</v>
      </c>
      <c r="R264" s="471">
        <v>0</v>
      </c>
      <c r="S264" s="471">
        <v>0</v>
      </c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2"/>
        <v>0</v>
      </c>
      <c r="G265" s="67" t="e">
        <f t="shared" si="43"/>
        <v>#DIV/0!</v>
      </c>
      <c r="H265" s="1239"/>
      <c r="I265" s="1239"/>
      <c r="J265" s="1239"/>
      <c r="K265" s="1553"/>
      <c r="L265" s="1553"/>
      <c r="M265" s="1553"/>
      <c r="N265" s="1553"/>
      <c r="O265" s="1553"/>
      <c r="P265" s="1553"/>
      <c r="Q265" s="1553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7</v>
      </c>
      <c r="F266" s="36">
        <f t="shared" si="42"/>
        <v>7</v>
      </c>
      <c r="G266" s="37">
        <f t="shared" si="43"/>
        <v>100</v>
      </c>
      <c r="H266" s="471">
        <v>0</v>
      </c>
      <c r="I266" s="471">
        <v>1</v>
      </c>
      <c r="J266" s="471">
        <v>1</v>
      </c>
      <c r="K266" s="471">
        <v>2</v>
      </c>
      <c r="L266" s="471">
        <v>1</v>
      </c>
      <c r="M266" s="471">
        <v>2</v>
      </c>
      <c r="N266" s="471">
        <v>0</v>
      </c>
      <c r="O266" s="471">
        <v>0</v>
      </c>
      <c r="P266" s="471">
        <v>0</v>
      </c>
      <c r="Q266" s="471">
        <v>0</v>
      </c>
      <c r="R266" s="471">
        <v>0</v>
      </c>
      <c r="S266" s="471">
        <v>0</v>
      </c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130</v>
      </c>
      <c r="F267" s="36">
        <f t="shared" si="42"/>
        <v>130</v>
      </c>
      <c r="G267" s="37">
        <f t="shared" si="43"/>
        <v>100</v>
      </c>
      <c r="H267" s="471">
        <v>0</v>
      </c>
      <c r="I267" s="471">
        <v>10</v>
      </c>
      <c r="J267" s="471">
        <v>10</v>
      </c>
      <c r="K267" s="471">
        <v>10</v>
      </c>
      <c r="L267" s="471">
        <v>40</v>
      </c>
      <c r="M267" s="471">
        <v>20</v>
      </c>
      <c r="N267" s="471">
        <v>40</v>
      </c>
      <c r="O267" s="471">
        <v>0</v>
      </c>
      <c r="P267" s="471">
        <v>0</v>
      </c>
      <c r="Q267" s="471">
        <v>0</v>
      </c>
      <c r="R267" s="471">
        <v>0</v>
      </c>
      <c r="S267" s="471">
        <v>0</v>
      </c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70</v>
      </c>
      <c r="F268" s="36">
        <f t="shared" si="42"/>
        <v>70</v>
      </c>
      <c r="G268" s="37">
        <f t="shared" si="43"/>
        <v>100</v>
      </c>
      <c r="H268" s="471">
        <v>0</v>
      </c>
      <c r="I268" s="471">
        <v>0</v>
      </c>
      <c r="J268" s="471">
        <v>5</v>
      </c>
      <c r="K268" s="471">
        <v>10</v>
      </c>
      <c r="L268" s="471">
        <v>20</v>
      </c>
      <c r="M268" s="471">
        <v>20</v>
      </c>
      <c r="N268" s="471">
        <v>15</v>
      </c>
      <c r="O268" s="471">
        <v>0</v>
      </c>
      <c r="P268" s="471">
        <v>0</v>
      </c>
      <c r="Q268" s="471">
        <v>0</v>
      </c>
      <c r="R268" s="471">
        <v>0</v>
      </c>
      <c r="S268" s="471">
        <v>0</v>
      </c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9</v>
      </c>
      <c r="F269" s="36">
        <f t="shared" si="42"/>
        <v>9</v>
      </c>
      <c r="G269" s="37">
        <f t="shared" si="43"/>
        <v>100</v>
      </c>
      <c r="H269" s="471">
        <v>0</v>
      </c>
      <c r="I269" s="471">
        <v>1</v>
      </c>
      <c r="J269" s="471">
        <v>2</v>
      </c>
      <c r="K269" s="471">
        <v>3</v>
      </c>
      <c r="L269" s="471">
        <v>2</v>
      </c>
      <c r="M269" s="471">
        <v>1</v>
      </c>
      <c r="N269" s="471">
        <v>0</v>
      </c>
      <c r="O269" s="471">
        <v>0</v>
      </c>
      <c r="P269" s="471">
        <v>0</v>
      </c>
      <c r="Q269" s="471">
        <v>0</v>
      </c>
      <c r="R269" s="471">
        <v>0</v>
      </c>
      <c r="S269" s="471">
        <v>0</v>
      </c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2"/>
        <v>0</v>
      </c>
      <c r="G270" s="37" t="e">
        <f t="shared" si="43"/>
        <v>#DIV/0!</v>
      </c>
      <c r="H270" s="471"/>
      <c r="I270" s="471"/>
      <c r="J270" s="471">
        <v>0</v>
      </c>
      <c r="K270" s="471">
        <v>0</v>
      </c>
      <c r="L270" s="471">
        <v>0</v>
      </c>
      <c r="M270" s="471">
        <v>0</v>
      </c>
      <c r="N270" s="471">
        <v>0</v>
      </c>
      <c r="O270" s="471">
        <v>0</v>
      </c>
      <c r="P270" s="471">
        <v>0</v>
      </c>
      <c r="Q270" s="471">
        <v>0</v>
      </c>
      <c r="R270" s="471">
        <v>0</v>
      </c>
      <c r="S270" s="471">
        <v>0</v>
      </c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168800</v>
      </c>
      <c r="F271" s="153">
        <f t="shared" si="42"/>
        <v>168799</v>
      </c>
      <c r="G271" s="379">
        <f t="shared" si="43"/>
        <v>99.999407582938389</v>
      </c>
      <c r="H271" s="1226">
        <f>SUM(H272:H276)</f>
        <v>0</v>
      </c>
      <c r="I271" s="1226">
        <f>SUM(I272:I276)</f>
        <v>0</v>
      </c>
      <c r="J271" s="1226">
        <f>SUM(J272:J276)</f>
        <v>30900</v>
      </c>
      <c r="K271" s="1543">
        <v>5280</v>
      </c>
      <c r="L271" s="1543">
        <f t="shared" ref="L271:S271" si="45">SUM(L272:L276)</f>
        <v>64070</v>
      </c>
      <c r="M271" s="1543">
        <f t="shared" si="45"/>
        <v>51802</v>
      </c>
      <c r="N271" s="1543">
        <f t="shared" si="45"/>
        <v>0</v>
      </c>
      <c r="O271" s="1543">
        <f t="shared" si="45"/>
        <v>0</v>
      </c>
      <c r="P271" s="1543">
        <f t="shared" si="45"/>
        <v>4440</v>
      </c>
      <c r="Q271" s="1543">
        <f t="shared" si="45"/>
        <v>0</v>
      </c>
      <c r="R271" s="1896">
        <f t="shared" si="45"/>
        <v>0</v>
      </c>
      <c r="S271" s="1896">
        <f t="shared" si="45"/>
        <v>12307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2"/>
        <v>0</v>
      </c>
      <c r="G272" s="37" t="e">
        <f t="shared" si="43"/>
        <v>#DIV/0!</v>
      </c>
      <c r="H272" s="471"/>
      <c r="I272" s="471"/>
      <c r="J272" s="471">
        <v>0</v>
      </c>
      <c r="K272" s="471">
        <v>0</v>
      </c>
      <c r="L272" s="471">
        <v>0</v>
      </c>
      <c r="M272" s="471"/>
      <c r="N272" s="471">
        <v>0</v>
      </c>
      <c r="O272" s="471">
        <v>0</v>
      </c>
      <c r="P272" s="471">
        <v>0</v>
      </c>
      <c r="Q272" s="471">
        <v>0</v>
      </c>
      <c r="R272" s="471">
        <v>0</v>
      </c>
      <c r="S272" s="471">
        <v>0</v>
      </c>
    </row>
    <row r="273" spans="1:19" ht="21.75" customHeight="1">
      <c r="A273" s="684"/>
      <c r="B273" s="685"/>
      <c r="C273" s="686" t="s">
        <v>26</v>
      </c>
      <c r="D273" s="687" t="s">
        <v>24</v>
      </c>
      <c r="E273" s="1712">
        <f>68800+100000</f>
        <v>168800</v>
      </c>
      <c r="F273" s="36">
        <f t="shared" si="42"/>
        <v>168799</v>
      </c>
      <c r="G273" s="37">
        <f t="shared" si="43"/>
        <v>99.999407582938389</v>
      </c>
      <c r="H273" s="471">
        <v>0</v>
      </c>
      <c r="I273" s="471">
        <v>0</v>
      </c>
      <c r="J273" s="471">
        <v>30900</v>
      </c>
      <c r="K273" s="471">
        <v>5280</v>
      </c>
      <c r="L273" s="471">
        <v>64070</v>
      </c>
      <c r="M273" s="471">
        <v>51802</v>
      </c>
      <c r="N273" s="471">
        <v>0</v>
      </c>
      <c r="O273" s="471">
        <v>0</v>
      </c>
      <c r="P273" s="471">
        <v>4440</v>
      </c>
      <c r="Q273" s="471">
        <v>0</v>
      </c>
      <c r="R273" s="471">
        <v>0</v>
      </c>
      <c r="S273" s="471">
        <v>12307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2"/>
        <v>0</v>
      </c>
      <c r="G274" s="37" t="e">
        <f t="shared" si="43"/>
        <v>#DIV/0!</v>
      </c>
      <c r="H274" s="471"/>
      <c r="I274" s="471"/>
      <c r="J274" s="471">
        <v>0</v>
      </c>
      <c r="K274" s="471">
        <v>0</v>
      </c>
      <c r="L274" s="471">
        <v>0</v>
      </c>
      <c r="M274" s="471">
        <v>0</v>
      </c>
      <c r="N274" s="471">
        <v>0</v>
      </c>
      <c r="O274" s="471">
        <v>0</v>
      </c>
      <c r="P274" s="471">
        <v>0</v>
      </c>
      <c r="Q274" s="471">
        <v>0</v>
      </c>
      <c r="R274" s="471">
        <v>0</v>
      </c>
      <c r="S274" s="471">
        <v>0</v>
      </c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2"/>
        <v>0</v>
      </c>
      <c r="G275" s="37" t="e">
        <f t="shared" si="43"/>
        <v>#DIV/0!</v>
      </c>
      <c r="H275" s="471"/>
      <c r="I275" s="471"/>
      <c r="J275" s="471">
        <v>0</v>
      </c>
      <c r="K275" s="471">
        <v>0</v>
      </c>
      <c r="L275" s="471">
        <v>0</v>
      </c>
      <c r="M275" s="471">
        <v>0</v>
      </c>
      <c r="N275" s="471">
        <v>0</v>
      </c>
      <c r="O275" s="471">
        <v>0</v>
      </c>
      <c r="P275" s="471">
        <v>0</v>
      </c>
      <c r="Q275" s="471">
        <v>0</v>
      </c>
      <c r="R275" s="471">
        <v>0</v>
      </c>
      <c r="S275" s="471">
        <v>0</v>
      </c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2"/>
        <v>0</v>
      </c>
      <c r="G276" s="37" t="e">
        <f t="shared" si="43"/>
        <v>#DIV/0!</v>
      </c>
      <c r="H276" s="478"/>
      <c r="I276" s="478"/>
      <c r="J276" s="478">
        <v>0</v>
      </c>
      <c r="K276" s="478">
        <v>0</v>
      </c>
      <c r="L276" s="478">
        <v>0</v>
      </c>
      <c r="M276" s="478">
        <v>0</v>
      </c>
      <c r="N276" s="478">
        <v>0</v>
      </c>
      <c r="O276" s="478">
        <v>0</v>
      </c>
      <c r="P276" s="478">
        <v>0</v>
      </c>
      <c r="Q276" s="478">
        <v>0</v>
      </c>
      <c r="R276" s="478">
        <v>0</v>
      </c>
      <c r="S276" s="478">
        <v>0</v>
      </c>
    </row>
    <row r="277" spans="1:19" ht="33" customHeight="1">
      <c r="A277" s="509"/>
      <c r="B277" s="2235" t="s">
        <v>302</v>
      </c>
      <c r="C277" s="2236"/>
      <c r="D277" s="770"/>
      <c r="E277" s="511"/>
      <c r="F277" s="55">
        <f t="shared" si="42"/>
        <v>0</v>
      </c>
      <c r="G277" s="67" t="e">
        <f t="shared" si="43"/>
        <v>#DIV/0!</v>
      </c>
      <c r="H277" s="1239"/>
      <c r="I277" s="1239"/>
      <c r="J277" s="1239"/>
      <c r="K277" s="1553"/>
      <c r="L277" s="1553"/>
      <c r="M277" s="1553"/>
      <c r="N277" s="1553"/>
      <c r="O277" s="1553"/>
      <c r="P277" s="1553"/>
      <c r="Q277" s="1553"/>
      <c r="R277" s="1907"/>
      <c r="S277" s="190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0</v>
      </c>
      <c r="F278" s="36">
        <f t="shared" si="42"/>
        <v>0</v>
      </c>
      <c r="G278" s="37" t="e">
        <f t="shared" si="43"/>
        <v>#DIV/0!</v>
      </c>
      <c r="H278" s="471"/>
      <c r="I278" s="471"/>
      <c r="J278" s="471">
        <v>0</v>
      </c>
      <c r="K278" s="471">
        <v>0</v>
      </c>
      <c r="L278" s="471">
        <v>0</v>
      </c>
      <c r="M278" s="471">
        <v>0</v>
      </c>
      <c r="N278" s="471">
        <v>0</v>
      </c>
      <c r="O278" s="471">
        <v>0</v>
      </c>
      <c r="P278" s="471">
        <v>0</v>
      </c>
      <c r="Q278" s="471">
        <v>0</v>
      </c>
      <c r="R278" s="471">
        <v>0</v>
      </c>
      <c r="S278" s="471">
        <v>0</v>
      </c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1</v>
      </c>
      <c r="F279" s="36">
        <f t="shared" si="42"/>
        <v>1</v>
      </c>
      <c r="G279" s="37">
        <f t="shared" si="43"/>
        <v>100</v>
      </c>
      <c r="H279" s="471">
        <v>0</v>
      </c>
      <c r="I279" s="471">
        <v>1</v>
      </c>
      <c r="J279" s="471">
        <v>0</v>
      </c>
      <c r="K279" s="471">
        <v>0</v>
      </c>
      <c r="L279" s="471">
        <v>0</v>
      </c>
      <c r="M279" s="471">
        <v>0</v>
      </c>
      <c r="N279" s="471">
        <v>0</v>
      </c>
      <c r="O279" s="471">
        <v>0</v>
      </c>
      <c r="P279" s="471">
        <v>0</v>
      </c>
      <c r="Q279" s="471">
        <v>0</v>
      </c>
      <c r="R279" s="471">
        <v>0</v>
      </c>
      <c r="S279" s="471">
        <v>0</v>
      </c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42"/>
        <v>0</v>
      </c>
      <c r="G280" s="37" t="e">
        <f t="shared" si="43"/>
        <v>#DIV/0!</v>
      </c>
      <c r="H280" s="471"/>
      <c r="I280" s="471"/>
      <c r="J280" s="471">
        <v>0</v>
      </c>
      <c r="K280" s="471">
        <v>0</v>
      </c>
      <c r="L280" s="471">
        <v>0</v>
      </c>
      <c r="M280" s="471">
        <v>0</v>
      </c>
      <c r="N280" s="471">
        <v>0</v>
      </c>
      <c r="O280" s="471">
        <v>0</v>
      </c>
      <c r="P280" s="471">
        <v>0</v>
      </c>
      <c r="Q280" s="471">
        <v>0</v>
      </c>
      <c r="R280" s="471">
        <v>0</v>
      </c>
      <c r="S280" s="471">
        <v>0</v>
      </c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149000</v>
      </c>
      <c r="F281" s="153">
        <f t="shared" si="42"/>
        <v>148953</v>
      </c>
      <c r="G281" s="379">
        <f t="shared" si="43"/>
        <v>99.968456375838926</v>
      </c>
      <c r="H281" s="1248">
        <f>SUM(H282:H286)</f>
        <v>0</v>
      </c>
      <c r="I281" s="1248">
        <f>SUM(I282:I286)</f>
        <v>7000</v>
      </c>
      <c r="J281" s="1248">
        <f>SUM(J282:J286)</f>
        <v>10192</v>
      </c>
      <c r="K281" s="1563">
        <v>27000</v>
      </c>
      <c r="L281" s="1563">
        <f t="shared" ref="L281:S281" si="46">SUM(L282:L286)</f>
        <v>7000</v>
      </c>
      <c r="M281" s="1563">
        <f t="shared" si="46"/>
        <v>32243</v>
      </c>
      <c r="N281" s="1563">
        <f t="shared" si="46"/>
        <v>21000</v>
      </c>
      <c r="O281" s="1563">
        <f t="shared" si="46"/>
        <v>3500</v>
      </c>
      <c r="P281" s="1563">
        <f t="shared" si="46"/>
        <v>12040</v>
      </c>
      <c r="Q281" s="1563">
        <f t="shared" si="46"/>
        <v>7000</v>
      </c>
      <c r="R281" s="1916">
        <f t="shared" si="46"/>
        <v>7000</v>
      </c>
      <c r="S281" s="1916">
        <f t="shared" si="46"/>
        <v>14978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2"/>
        <v>0</v>
      </c>
      <c r="G282" s="37" t="e">
        <f t="shared" si="43"/>
        <v>#DIV/0!</v>
      </c>
      <c r="H282" s="471"/>
      <c r="I282" s="471"/>
      <c r="J282" s="471"/>
      <c r="K282" s="471">
        <v>0</v>
      </c>
      <c r="L282" s="471">
        <v>0</v>
      </c>
      <c r="M282" s="471">
        <v>0</v>
      </c>
      <c r="N282" s="471"/>
      <c r="O282" s="471">
        <v>0</v>
      </c>
      <c r="P282" s="471">
        <v>0</v>
      </c>
      <c r="Q282" s="471">
        <v>0</v>
      </c>
      <c r="R282" s="471">
        <v>0</v>
      </c>
      <c r="S282" s="471">
        <v>0</v>
      </c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149000</v>
      </c>
      <c r="F283" s="36">
        <f t="shared" si="42"/>
        <v>148953</v>
      </c>
      <c r="G283" s="37">
        <f t="shared" si="43"/>
        <v>99.968456375838926</v>
      </c>
      <c r="H283" s="471">
        <v>0</v>
      </c>
      <c r="I283" s="471">
        <v>7000</v>
      </c>
      <c r="J283" s="471">
        <v>10192</v>
      </c>
      <c r="K283" s="471">
        <v>27000</v>
      </c>
      <c r="L283" s="471">
        <v>7000</v>
      </c>
      <c r="M283" s="471">
        <v>32243</v>
      </c>
      <c r="N283" s="471">
        <v>21000</v>
      </c>
      <c r="O283" s="471">
        <v>3500</v>
      </c>
      <c r="P283" s="471">
        <v>12040</v>
      </c>
      <c r="Q283" s="471">
        <v>7000</v>
      </c>
      <c r="R283" s="471">
        <v>7000</v>
      </c>
      <c r="S283" s="471">
        <v>14978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2"/>
        <v>0</v>
      </c>
      <c r="G284" s="37" t="e">
        <f t="shared" si="43"/>
        <v>#DIV/0!</v>
      </c>
      <c r="H284" s="471"/>
      <c r="I284" s="471"/>
      <c r="J284" s="471">
        <v>0</v>
      </c>
      <c r="K284" s="471">
        <v>0</v>
      </c>
      <c r="L284" s="471">
        <v>0</v>
      </c>
      <c r="M284" s="471">
        <v>0</v>
      </c>
      <c r="N284" s="471">
        <v>0</v>
      </c>
      <c r="O284" s="471">
        <v>0</v>
      </c>
      <c r="P284" s="471">
        <v>0</v>
      </c>
      <c r="Q284" s="471">
        <v>0</v>
      </c>
      <c r="R284" s="471">
        <v>0</v>
      </c>
      <c r="S284" s="471">
        <v>0</v>
      </c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0</v>
      </c>
      <c r="F285" s="36">
        <f t="shared" si="42"/>
        <v>0</v>
      </c>
      <c r="G285" s="37" t="e">
        <f t="shared" si="43"/>
        <v>#DIV/0!</v>
      </c>
      <c r="H285" s="471"/>
      <c r="I285" s="471"/>
      <c r="J285" s="471">
        <v>0</v>
      </c>
      <c r="K285" s="471">
        <v>0</v>
      </c>
      <c r="L285" s="471">
        <v>0</v>
      </c>
      <c r="M285" s="471">
        <v>0</v>
      </c>
      <c r="N285" s="471">
        <v>0</v>
      </c>
      <c r="O285" s="471">
        <v>0</v>
      </c>
      <c r="P285" s="471">
        <v>0</v>
      </c>
      <c r="Q285" s="471">
        <v>0</v>
      </c>
      <c r="R285" s="471">
        <v>0</v>
      </c>
      <c r="S285" s="471">
        <v>0</v>
      </c>
    </row>
    <row r="286" spans="1:19" ht="21.75" customHeight="1">
      <c r="A286" s="783"/>
      <c r="B286" s="784"/>
      <c r="C286" s="785" t="s">
        <v>29</v>
      </c>
      <c r="D286" s="786" t="s">
        <v>24</v>
      </c>
      <c r="E286" s="117">
        <v>0</v>
      </c>
      <c r="F286" s="116">
        <f t="shared" si="42"/>
        <v>0</v>
      </c>
      <c r="G286" s="120" t="e">
        <f t="shared" si="43"/>
        <v>#DIV/0!</v>
      </c>
      <c r="H286" s="478"/>
      <c r="I286" s="488"/>
      <c r="J286" s="488">
        <v>0</v>
      </c>
      <c r="K286" s="488">
        <v>0</v>
      </c>
      <c r="L286" s="488">
        <v>0</v>
      </c>
      <c r="M286" s="488">
        <v>0</v>
      </c>
      <c r="N286" s="488">
        <v>0</v>
      </c>
      <c r="O286" s="488">
        <v>0</v>
      </c>
      <c r="P286" s="488">
        <v>0</v>
      </c>
      <c r="Q286" s="488">
        <v>0</v>
      </c>
      <c r="R286" s="488">
        <v>0</v>
      </c>
      <c r="S286" s="488">
        <v>0</v>
      </c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2"/>
        <v>207775</v>
      </c>
      <c r="G287" s="631" t="e">
        <f t="shared" si="43"/>
        <v>#DIV/0!</v>
      </c>
      <c r="H287" s="1220">
        <f>SUM(H288:H296)</f>
        <v>0</v>
      </c>
      <c r="I287" s="1220">
        <f>SUM(I288:I296)</f>
        <v>9801</v>
      </c>
      <c r="J287" s="1220">
        <f>SUM(J288:J296)</f>
        <v>0</v>
      </c>
      <c r="K287" s="1538">
        <v>48160</v>
      </c>
      <c r="L287" s="1538">
        <f t="shared" ref="L287:S287" si="47">SUM(L288:L296)</f>
        <v>1880</v>
      </c>
      <c r="M287" s="1538">
        <f t="shared" si="47"/>
        <v>0</v>
      </c>
      <c r="N287" s="1538">
        <f t="shared" si="47"/>
        <v>21000</v>
      </c>
      <c r="O287" s="1538">
        <f t="shared" si="47"/>
        <v>69605</v>
      </c>
      <c r="P287" s="1538">
        <f t="shared" si="47"/>
        <v>5</v>
      </c>
      <c r="Q287" s="1538">
        <f t="shared" si="47"/>
        <v>16</v>
      </c>
      <c r="R287" s="1891">
        <f t="shared" si="47"/>
        <v>23668</v>
      </c>
      <c r="S287" s="1891">
        <f t="shared" si="47"/>
        <v>33640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6</v>
      </c>
      <c r="F288" s="55">
        <f t="shared" si="42"/>
        <v>0</v>
      </c>
      <c r="G288" s="67">
        <f t="shared" si="43"/>
        <v>0</v>
      </c>
      <c r="H288" s="1239"/>
      <c r="I288" s="1239"/>
      <c r="J288" s="1239"/>
      <c r="K288" s="1553"/>
      <c r="L288" s="1553"/>
      <c r="M288" s="1553"/>
      <c r="N288" s="1553"/>
      <c r="O288" s="1553"/>
      <c r="P288" s="1553"/>
      <c r="Q288" s="1553"/>
      <c r="R288" s="1907"/>
      <c r="S288" s="1907"/>
    </row>
    <row r="289" spans="1:19" ht="21.6" customHeight="1">
      <c r="A289" s="723"/>
      <c r="B289" s="2170" t="s">
        <v>179</v>
      </c>
      <c r="C289" s="2171"/>
      <c r="D289" s="455" t="s">
        <v>87</v>
      </c>
      <c r="E289" s="42">
        <v>6</v>
      </c>
      <c r="F289" s="36">
        <f t="shared" si="42"/>
        <v>6</v>
      </c>
      <c r="G289" s="37">
        <f t="shared" si="43"/>
        <v>100</v>
      </c>
      <c r="H289" s="471">
        <v>0</v>
      </c>
      <c r="I289" s="471">
        <v>0</v>
      </c>
      <c r="J289" s="471">
        <v>0</v>
      </c>
      <c r="K289" s="471">
        <v>0</v>
      </c>
      <c r="L289" s="471">
        <v>0</v>
      </c>
      <c r="M289" s="471">
        <v>0</v>
      </c>
      <c r="N289" s="471">
        <v>0</v>
      </c>
      <c r="O289" s="471">
        <v>0</v>
      </c>
      <c r="P289" s="471">
        <v>0</v>
      </c>
      <c r="Q289" s="471">
        <v>6</v>
      </c>
      <c r="R289" s="471">
        <v>0</v>
      </c>
      <c r="S289" s="471">
        <v>0</v>
      </c>
    </row>
    <row r="290" spans="1:19" ht="21.6" customHeight="1">
      <c r="A290" s="723"/>
      <c r="B290" s="452" t="s">
        <v>180</v>
      </c>
      <c r="C290" s="789"/>
      <c r="D290" s="455" t="s">
        <v>87</v>
      </c>
      <c r="E290" s="42"/>
      <c r="F290" s="36">
        <f t="shared" si="42"/>
        <v>0</v>
      </c>
      <c r="G290" s="37" t="e">
        <f t="shared" si="43"/>
        <v>#DIV/0!</v>
      </c>
      <c r="H290" s="471"/>
      <c r="I290" s="471"/>
      <c r="J290" s="471">
        <v>0</v>
      </c>
      <c r="K290" s="471">
        <v>0</v>
      </c>
      <c r="L290" s="471">
        <v>0</v>
      </c>
      <c r="M290" s="471">
        <v>0</v>
      </c>
      <c r="N290" s="471">
        <v>0</v>
      </c>
      <c r="O290" s="471">
        <v>0</v>
      </c>
      <c r="P290" s="471">
        <v>0</v>
      </c>
      <c r="Q290" s="471">
        <v>0</v>
      </c>
      <c r="R290" s="471">
        <v>0</v>
      </c>
      <c r="S290" s="471">
        <v>0</v>
      </c>
    </row>
    <row r="291" spans="1:19" ht="21.6" customHeight="1">
      <c r="A291" s="790"/>
      <c r="B291" s="2193" t="s">
        <v>292</v>
      </c>
      <c r="C291" s="2194"/>
      <c r="D291" s="455" t="s">
        <v>114</v>
      </c>
      <c r="E291" s="42">
        <v>20</v>
      </c>
      <c r="F291" s="36">
        <f t="shared" si="42"/>
        <v>20</v>
      </c>
      <c r="G291" s="37">
        <f t="shared" si="43"/>
        <v>100</v>
      </c>
      <c r="H291" s="471">
        <v>0</v>
      </c>
      <c r="I291" s="471">
        <v>0</v>
      </c>
      <c r="J291" s="471">
        <v>0</v>
      </c>
      <c r="K291" s="471">
        <v>0</v>
      </c>
      <c r="L291" s="471">
        <v>0</v>
      </c>
      <c r="M291" s="471">
        <v>0</v>
      </c>
      <c r="N291" s="471">
        <v>0</v>
      </c>
      <c r="O291" s="471">
        <v>5</v>
      </c>
      <c r="P291" s="471">
        <v>5</v>
      </c>
      <c r="Q291" s="471">
        <v>10</v>
      </c>
      <c r="R291" s="471">
        <v>0</v>
      </c>
      <c r="S291" s="471">
        <v>0</v>
      </c>
    </row>
    <row r="292" spans="1:19" ht="21.6" customHeight="1">
      <c r="A292" s="723"/>
      <c r="B292" s="452" t="s">
        <v>293</v>
      </c>
      <c r="C292" s="791"/>
      <c r="D292" s="420" t="s">
        <v>294</v>
      </c>
      <c r="E292" s="164">
        <v>1</v>
      </c>
      <c r="F292" s="36">
        <f t="shared" si="42"/>
        <v>1</v>
      </c>
      <c r="G292" s="37">
        <f t="shared" si="43"/>
        <v>100</v>
      </c>
      <c r="H292" s="471"/>
      <c r="I292" s="471">
        <v>1</v>
      </c>
      <c r="J292" s="471">
        <v>0</v>
      </c>
      <c r="K292" s="471">
        <v>0</v>
      </c>
      <c r="L292" s="471">
        <v>0</v>
      </c>
      <c r="M292" s="471">
        <v>0</v>
      </c>
      <c r="N292" s="471">
        <v>0</v>
      </c>
      <c r="O292" s="471">
        <v>0</v>
      </c>
      <c r="P292" s="471">
        <v>0</v>
      </c>
      <c r="Q292" s="471">
        <v>0</v>
      </c>
      <c r="R292" s="471">
        <v>0</v>
      </c>
      <c r="S292" s="471">
        <v>0</v>
      </c>
    </row>
    <row r="293" spans="1:19" ht="21.6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2"/>
        <v>0</v>
      </c>
      <c r="G293" s="37" t="e">
        <f t="shared" si="43"/>
        <v>#DIV/0!</v>
      </c>
      <c r="H293" s="471"/>
      <c r="I293" s="471"/>
      <c r="J293" s="471">
        <v>0</v>
      </c>
      <c r="K293" s="471">
        <v>0</v>
      </c>
      <c r="L293" s="471">
        <v>0</v>
      </c>
      <c r="M293" s="471">
        <v>0</v>
      </c>
      <c r="N293" s="471">
        <v>0</v>
      </c>
      <c r="O293" s="471">
        <v>0</v>
      </c>
      <c r="P293" s="471">
        <v>0</v>
      </c>
      <c r="Q293" s="471">
        <v>0</v>
      </c>
      <c r="R293" s="471">
        <v>0</v>
      </c>
      <c r="S293" s="471">
        <v>0</v>
      </c>
    </row>
    <row r="294" spans="1:19" ht="21.6" customHeight="1">
      <c r="A294" s="680"/>
      <c r="B294" s="681" t="s">
        <v>37</v>
      </c>
      <c r="C294" s="682"/>
      <c r="D294" s="683" t="s">
        <v>24</v>
      </c>
      <c r="E294" s="111">
        <f>SUM(E295:E299)</f>
        <v>103950</v>
      </c>
      <c r="F294" s="153">
        <f t="shared" si="42"/>
        <v>103874</v>
      </c>
      <c r="G294" s="379">
        <f t="shared" si="43"/>
        <v>99.926887926887929</v>
      </c>
      <c r="H294" s="1226">
        <f>SUM(H295:H299)</f>
        <v>0</v>
      </c>
      <c r="I294" s="1226">
        <f>SUM(I295:I299)</f>
        <v>4900</v>
      </c>
      <c r="J294" s="1226">
        <f>SUM(J295:J299)</f>
        <v>0</v>
      </c>
      <c r="K294" s="1543">
        <v>24080</v>
      </c>
      <c r="L294" s="1543">
        <f t="shared" ref="L294:S294" si="48">SUM(L295:L299)</f>
        <v>940</v>
      </c>
      <c r="M294" s="1543">
        <f t="shared" si="48"/>
        <v>0</v>
      </c>
      <c r="N294" s="1543">
        <f t="shared" si="48"/>
        <v>10500</v>
      </c>
      <c r="O294" s="1543">
        <f t="shared" si="48"/>
        <v>34800</v>
      </c>
      <c r="P294" s="1543">
        <f t="shared" si="48"/>
        <v>0</v>
      </c>
      <c r="Q294" s="1543">
        <f t="shared" si="48"/>
        <v>0</v>
      </c>
      <c r="R294" s="1896">
        <f t="shared" si="48"/>
        <v>11834</v>
      </c>
      <c r="S294" s="1896">
        <f t="shared" si="48"/>
        <v>16820</v>
      </c>
    </row>
    <row r="295" spans="1:19" ht="21.6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2"/>
        <v>0</v>
      </c>
      <c r="G295" s="37" t="e">
        <f t="shared" si="43"/>
        <v>#DIV/0!</v>
      </c>
      <c r="H295" s="471"/>
      <c r="I295" s="471"/>
      <c r="J295" s="471">
        <v>0</v>
      </c>
      <c r="K295" s="471">
        <v>0</v>
      </c>
      <c r="L295" s="471">
        <v>0</v>
      </c>
      <c r="M295" s="471">
        <v>0</v>
      </c>
      <c r="N295" s="471">
        <v>0</v>
      </c>
      <c r="O295" s="471">
        <v>0</v>
      </c>
      <c r="P295" s="471">
        <v>0</v>
      </c>
      <c r="Q295" s="471">
        <v>0</v>
      </c>
      <c r="R295" s="471">
        <v>0</v>
      </c>
      <c r="S295" s="471">
        <v>0</v>
      </c>
    </row>
    <row r="296" spans="1:19" ht="21.6" customHeight="1">
      <c r="A296" s="684"/>
      <c r="B296" s="685"/>
      <c r="C296" s="686" t="s">
        <v>26</v>
      </c>
      <c r="D296" s="687" t="s">
        <v>24</v>
      </c>
      <c r="E296" s="36">
        <f>88950+15000</f>
        <v>103950</v>
      </c>
      <c r="F296" s="36">
        <f t="shared" si="42"/>
        <v>103874</v>
      </c>
      <c r="G296" s="37">
        <f t="shared" si="43"/>
        <v>99.926887926887929</v>
      </c>
      <c r="H296" s="471">
        <v>0</v>
      </c>
      <c r="I296" s="471">
        <v>4900</v>
      </c>
      <c r="J296" s="471">
        <v>0</v>
      </c>
      <c r="K296" s="471">
        <v>24080</v>
      </c>
      <c r="L296" s="471">
        <v>940</v>
      </c>
      <c r="M296" s="471">
        <v>0</v>
      </c>
      <c r="N296" s="471">
        <v>10500</v>
      </c>
      <c r="O296" s="471">
        <v>34800</v>
      </c>
      <c r="P296" s="471">
        <v>0</v>
      </c>
      <c r="Q296" s="471">
        <v>0</v>
      </c>
      <c r="R296" s="471">
        <v>11834</v>
      </c>
      <c r="S296" s="471">
        <v>16820</v>
      </c>
    </row>
    <row r="297" spans="1:19" ht="21.6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2"/>
        <v>0</v>
      </c>
      <c r="G297" s="37" t="e">
        <f t="shared" si="43"/>
        <v>#DIV/0!</v>
      </c>
      <c r="H297" s="471"/>
      <c r="I297" s="471"/>
      <c r="J297" s="471">
        <v>0</v>
      </c>
      <c r="K297" s="471">
        <v>0</v>
      </c>
      <c r="L297" s="471">
        <v>0</v>
      </c>
      <c r="M297" s="471">
        <v>0</v>
      </c>
      <c r="N297" s="471">
        <v>0</v>
      </c>
      <c r="O297" s="471">
        <v>0</v>
      </c>
      <c r="P297" s="471">
        <v>0</v>
      </c>
      <c r="Q297" s="471">
        <v>0</v>
      </c>
      <c r="R297" s="471">
        <v>0</v>
      </c>
      <c r="S297" s="471">
        <v>0</v>
      </c>
    </row>
    <row r="298" spans="1:19" ht="21.6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2"/>
        <v>0</v>
      </c>
      <c r="G298" s="37" t="e">
        <f t="shared" si="43"/>
        <v>#DIV/0!</v>
      </c>
      <c r="H298" s="471"/>
      <c r="I298" s="471"/>
      <c r="J298" s="471">
        <v>0</v>
      </c>
      <c r="K298" s="471">
        <v>0</v>
      </c>
      <c r="L298" s="471">
        <v>0</v>
      </c>
      <c r="M298" s="471">
        <v>0</v>
      </c>
      <c r="N298" s="471">
        <v>0</v>
      </c>
      <c r="O298" s="471">
        <v>0</v>
      </c>
      <c r="P298" s="471">
        <v>0</v>
      </c>
      <c r="Q298" s="471">
        <v>0</v>
      </c>
      <c r="R298" s="471">
        <v>0</v>
      </c>
      <c r="S298" s="471">
        <v>0</v>
      </c>
    </row>
    <row r="299" spans="1:19" ht="21.6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2"/>
        <v>0</v>
      </c>
      <c r="G299" s="37" t="e">
        <f t="shared" si="43"/>
        <v>#DIV/0!</v>
      </c>
      <c r="H299" s="471"/>
      <c r="I299" s="471"/>
      <c r="J299" s="471">
        <v>0</v>
      </c>
      <c r="K299" s="471">
        <v>0</v>
      </c>
      <c r="L299" s="471">
        <v>0</v>
      </c>
      <c r="M299" s="471">
        <v>0</v>
      </c>
      <c r="N299" s="471">
        <v>0</v>
      </c>
      <c r="O299" s="471">
        <v>0</v>
      </c>
      <c r="P299" s="471">
        <v>0</v>
      </c>
      <c r="Q299" s="471">
        <v>0</v>
      </c>
      <c r="R299" s="471">
        <v>0</v>
      </c>
      <c r="S299" s="471">
        <v>0</v>
      </c>
    </row>
    <row r="300" spans="1:19" ht="21.6" customHeight="1">
      <c r="A300" s="758"/>
      <c r="B300" s="2252" t="s">
        <v>295</v>
      </c>
      <c r="C300" s="2278"/>
      <c r="D300" s="693"/>
      <c r="E300" s="55"/>
      <c r="F300" s="55">
        <f t="shared" si="42"/>
        <v>0</v>
      </c>
      <c r="G300" s="67" t="e">
        <f t="shared" si="43"/>
        <v>#DIV/0!</v>
      </c>
      <c r="H300" s="1239"/>
      <c r="I300" s="1239"/>
      <c r="J300" s="1239"/>
      <c r="K300" s="1553"/>
      <c r="L300" s="1553"/>
      <c r="M300" s="1553"/>
      <c r="N300" s="1553"/>
      <c r="O300" s="1553"/>
      <c r="P300" s="1553"/>
      <c r="Q300" s="1553"/>
      <c r="R300" s="1907"/>
      <c r="S300" s="1907"/>
    </row>
    <row r="301" spans="1:19" ht="21.6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2"/>
        <v>0</v>
      </c>
      <c r="G301" s="37" t="e">
        <f t="shared" si="43"/>
        <v>#DIV/0!</v>
      </c>
      <c r="H301" s="471"/>
      <c r="I301" s="471"/>
      <c r="J301" s="471">
        <v>0</v>
      </c>
      <c r="K301" s="471">
        <v>0</v>
      </c>
      <c r="L301" s="471">
        <v>0</v>
      </c>
      <c r="M301" s="471">
        <v>0</v>
      </c>
      <c r="N301" s="471">
        <v>0</v>
      </c>
      <c r="O301" s="471">
        <v>0</v>
      </c>
      <c r="P301" s="471">
        <v>0</v>
      </c>
      <c r="Q301" s="471">
        <v>0</v>
      </c>
      <c r="R301" s="471">
        <v>0</v>
      </c>
      <c r="S301" s="471">
        <v>0</v>
      </c>
    </row>
    <row r="302" spans="1:19" ht="21.6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42"/>
        <v>0</v>
      </c>
      <c r="G302" s="37" t="e">
        <f t="shared" si="43"/>
        <v>#DIV/0!</v>
      </c>
      <c r="H302" s="471"/>
      <c r="I302" s="471"/>
      <c r="J302" s="471">
        <v>0</v>
      </c>
      <c r="K302" s="471">
        <v>0</v>
      </c>
      <c r="L302" s="471">
        <v>0</v>
      </c>
      <c r="M302" s="471">
        <v>0</v>
      </c>
      <c r="N302" s="471">
        <v>0</v>
      </c>
      <c r="O302" s="471">
        <v>0</v>
      </c>
      <c r="P302" s="471">
        <v>0</v>
      </c>
      <c r="Q302" s="471">
        <v>0</v>
      </c>
      <c r="R302" s="471">
        <v>0</v>
      </c>
      <c r="S302" s="471">
        <v>0</v>
      </c>
    </row>
    <row r="303" spans="1:19" ht="21.6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2"/>
        <v>0</v>
      </c>
      <c r="G303" s="37" t="e">
        <f t="shared" si="43"/>
        <v>#DIV/0!</v>
      </c>
      <c r="H303" s="471"/>
      <c r="I303" s="471"/>
      <c r="J303" s="471">
        <v>0</v>
      </c>
      <c r="K303" s="471">
        <v>0</v>
      </c>
      <c r="L303" s="471">
        <v>0</v>
      </c>
      <c r="M303" s="471">
        <v>0</v>
      </c>
      <c r="N303" s="471">
        <v>0</v>
      </c>
      <c r="O303" s="471">
        <v>0</v>
      </c>
      <c r="P303" s="471">
        <v>0</v>
      </c>
      <c r="Q303" s="471">
        <v>0</v>
      </c>
      <c r="R303" s="471">
        <v>0</v>
      </c>
      <c r="S303" s="471">
        <v>0</v>
      </c>
    </row>
    <row r="304" spans="1:19" ht="21.6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2"/>
        <v>0</v>
      </c>
      <c r="G304" s="37" t="e">
        <f t="shared" si="43"/>
        <v>#DIV/0!</v>
      </c>
      <c r="H304" s="471"/>
      <c r="I304" s="471"/>
      <c r="J304" s="471">
        <v>0</v>
      </c>
      <c r="K304" s="471">
        <v>0</v>
      </c>
      <c r="L304" s="471">
        <v>0</v>
      </c>
      <c r="M304" s="471">
        <v>0</v>
      </c>
      <c r="N304" s="471">
        <v>0</v>
      </c>
      <c r="O304" s="471">
        <v>0</v>
      </c>
      <c r="P304" s="471">
        <v>0</v>
      </c>
      <c r="Q304" s="471">
        <v>0</v>
      </c>
      <c r="R304" s="471">
        <v>0</v>
      </c>
      <c r="S304" s="471">
        <v>0</v>
      </c>
    </row>
    <row r="305" spans="1:19" ht="21.6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2"/>
        <v>0</v>
      </c>
      <c r="G305" s="37" t="e">
        <f t="shared" si="43"/>
        <v>#DIV/0!</v>
      </c>
      <c r="H305" s="471"/>
      <c r="I305" s="471"/>
      <c r="J305" s="471">
        <v>0</v>
      </c>
      <c r="K305" s="471">
        <v>0</v>
      </c>
      <c r="L305" s="471">
        <v>0</v>
      </c>
      <c r="M305" s="471">
        <v>0</v>
      </c>
      <c r="N305" s="471">
        <v>0</v>
      </c>
      <c r="O305" s="471">
        <v>0</v>
      </c>
      <c r="P305" s="471">
        <v>0</v>
      </c>
      <c r="Q305" s="471">
        <v>0</v>
      </c>
      <c r="R305" s="471">
        <v>0</v>
      </c>
      <c r="S305" s="471">
        <v>0</v>
      </c>
    </row>
    <row r="306" spans="1:19" ht="21.6" customHeight="1">
      <c r="A306" s="735"/>
      <c r="B306" s="777" t="s">
        <v>37</v>
      </c>
      <c r="C306" s="793"/>
      <c r="D306" s="738" t="s">
        <v>24</v>
      </c>
      <c r="E306" s="163"/>
      <c r="F306" s="153">
        <f t="shared" si="42"/>
        <v>0</v>
      </c>
      <c r="G306" s="379" t="e">
        <f t="shared" si="43"/>
        <v>#DIV/0!</v>
      </c>
      <c r="H306" s="1248">
        <f>SUM(H307:H311)</f>
        <v>0</v>
      </c>
      <c r="I306" s="1248">
        <f>SUM(I307:I311)</f>
        <v>0</v>
      </c>
      <c r="J306" s="1248">
        <f>SUM(J307:J311)</f>
        <v>0</v>
      </c>
      <c r="K306" s="1563">
        <v>0</v>
      </c>
      <c r="L306" s="1563">
        <f t="shared" ref="L306:Q306" si="49">SUM(L307:L311)</f>
        <v>0</v>
      </c>
      <c r="M306" s="1563">
        <f t="shared" si="49"/>
        <v>0</v>
      </c>
      <c r="N306" s="1563">
        <f t="shared" si="49"/>
        <v>0</v>
      </c>
      <c r="O306" s="1563">
        <f t="shared" si="49"/>
        <v>0</v>
      </c>
      <c r="P306" s="1563">
        <f t="shared" si="49"/>
        <v>0</v>
      </c>
      <c r="Q306" s="1563">
        <f t="shared" si="49"/>
        <v>0</v>
      </c>
      <c r="R306" s="1916">
        <v>0</v>
      </c>
      <c r="S306" s="1916">
        <f>SUM(S307:S311)</f>
        <v>0</v>
      </c>
    </row>
    <row r="307" spans="1:19" ht="21.6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2"/>
        <v>0</v>
      </c>
      <c r="G307" s="37" t="e">
        <f t="shared" si="43"/>
        <v>#DIV/0!</v>
      </c>
      <c r="H307" s="471"/>
      <c r="I307" s="471"/>
      <c r="J307" s="471">
        <v>0</v>
      </c>
      <c r="K307" s="471">
        <v>0</v>
      </c>
      <c r="L307" s="471">
        <v>0</v>
      </c>
      <c r="M307" s="471">
        <v>0</v>
      </c>
      <c r="N307" s="471">
        <v>0</v>
      </c>
      <c r="O307" s="471">
        <v>0</v>
      </c>
      <c r="P307" s="471">
        <v>0</v>
      </c>
      <c r="Q307" s="471">
        <v>0</v>
      </c>
      <c r="R307" s="471">
        <v>0</v>
      </c>
      <c r="S307" s="471">
        <v>0</v>
      </c>
    </row>
    <row r="308" spans="1:19" ht="21.6" customHeight="1">
      <c r="A308" s="684"/>
      <c r="B308" s="781"/>
      <c r="C308" s="792" t="s">
        <v>26</v>
      </c>
      <c r="D308" s="687" t="s">
        <v>24</v>
      </c>
      <c r="E308" s="36"/>
      <c r="F308" s="36">
        <f t="shared" si="42"/>
        <v>0</v>
      </c>
      <c r="G308" s="37" t="e">
        <f t="shared" si="43"/>
        <v>#DIV/0!</v>
      </c>
      <c r="H308" s="471"/>
      <c r="I308" s="471"/>
      <c r="J308" s="471">
        <v>0</v>
      </c>
      <c r="K308" s="471">
        <v>0</v>
      </c>
      <c r="L308" s="471">
        <v>0</v>
      </c>
      <c r="M308" s="471">
        <v>0</v>
      </c>
      <c r="N308" s="471">
        <v>0</v>
      </c>
      <c r="O308" s="471">
        <v>0</v>
      </c>
      <c r="P308" s="471">
        <v>0</v>
      </c>
      <c r="Q308" s="471">
        <v>0</v>
      </c>
      <c r="R308" s="471">
        <v>0</v>
      </c>
      <c r="S308" s="471">
        <v>0</v>
      </c>
    </row>
    <row r="309" spans="1:19" ht="21.6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2"/>
        <v>0</v>
      </c>
      <c r="G309" s="37" t="e">
        <f t="shared" si="43"/>
        <v>#DIV/0!</v>
      </c>
      <c r="H309" s="471"/>
      <c r="I309" s="471"/>
      <c r="J309" s="471">
        <v>0</v>
      </c>
      <c r="K309" s="471">
        <v>0</v>
      </c>
      <c r="L309" s="471">
        <v>0</v>
      </c>
      <c r="M309" s="471">
        <v>0</v>
      </c>
      <c r="N309" s="471">
        <v>0</v>
      </c>
      <c r="O309" s="471">
        <v>0</v>
      </c>
      <c r="P309" s="471">
        <v>0</v>
      </c>
      <c r="Q309" s="471">
        <v>0</v>
      </c>
      <c r="R309" s="471">
        <v>0</v>
      </c>
      <c r="S309" s="471">
        <v>0</v>
      </c>
    </row>
    <row r="310" spans="1:19" ht="21.6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2"/>
        <v>0</v>
      </c>
      <c r="G310" s="37" t="e">
        <f t="shared" si="43"/>
        <v>#DIV/0!</v>
      </c>
      <c r="H310" s="471"/>
      <c r="I310" s="471"/>
      <c r="J310" s="471">
        <v>0</v>
      </c>
      <c r="K310" s="471">
        <v>0</v>
      </c>
      <c r="L310" s="471">
        <v>0</v>
      </c>
      <c r="M310" s="471">
        <v>0</v>
      </c>
      <c r="N310" s="471">
        <v>0</v>
      </c>
      <c r="O310" s="471">
        <v>0</v>
      </c>
      <c r="P310" s="471">
        <v>0</v>
      </c>
      <c r="Q310" s="471">
        <v>0</v>
      </c>
      <c r="R310" s="471">
        <v>0</v>
      </c>
      <c r="S310" s="471">
        <v>0</v>
      </c>
    </row>
    <row r="311" spans="1:19" ht="21.6" customHeight="1">
      <c r="A311" s="794"/>
      <c r="B311" s="784"/>
      <c r="C311" s="795" t="s">
        <v>29</v>
      </c>
      <c r="D311" s="786" t="s">
        <v>24</v>
      </c>
      <c r="E311" s="116"/>
      <c r="F311" s="116">
        <f t="shared" si="42"/>
        <v>0</v>
      </c>
      <c r="G311" s="120" t="e">
        <f t="shared" si="43"/>
        <v>#DIV/0!</v>
      </c>
      <c r="H311" s="478"/>
      <c r="I311" s="488"/>
      <c r="J311" s="488">
        <v>0</v>
      </c>
      <c r="K311" s="488">
        <v>0</v>
      </c>
      <c r="L311" s="488">
        <v>0</v>
      </c>
      <c r="M311" s="488">
        <v>0</v>
      </c>
      <c r="N311" s="488">
        <v>0</v>
      </c>
      <c r="O311" s="488">
        <v>0</v>
      </c>
      <c r="P311" s="488">
        <v>0</v>
      </c>
      <c r="Q311" s="488">
        <v>0</v>
      </c>
      <c r="R311" s="488">
        <v>0</v>
      </c>
      <c r="S311" s="488">
        <v>0</v>
      </c>
    </row>
    <row r="312" spans="1:19" ht="26.4" customHeight="1">
      <c r="A312" s="375" t="s">
        <v>325</v>
      </c>
      <c r="B312" s="796"/>
      <c r="C312" s="797"/>
      <c r="D312" s="798"/>
      <c r="E312" s="360"/>
      <c r="F312" s="360">
        <f t="shared" si="42"/>
        <v>0</v>
      </c>
      <c r="G312" s="636" t="e">
        <f t="shared" si="43"/>
        <v>#DIV/0!</v>
      </c>
      <c r="H312" s="1245"/>
      <c r="I312" s="1247"/>
      <c r="J312" s="1247"/>
      <c r="K312" s="1561"/>
      <c r="L312" s="1561"/>
      <c r="M312" s="1561"/>
      <c r="N312" s="1561"/>
      <c r="O312" s="1561"/>
      <c r="P312" s="1561"/>
      <c r="Q312" s="1561"/>
      <c r="R312" s="1914"/>
      <c r="S312" s="1914"/>
    </row>
    <row r="313" spans="1:19" ht="22.95" customHeight="1">
      <c r="A313" s="2110" t="s">
        <v>257</v>
      </c>
      <c r="B313" s="2111"/>
      <c r="C313" s="2111"/>
      <c r="D313" s="2112"/>
      <c r="E313" s="92"/>
      <c r="F313" s="92">
        <f t="shared" si="42"/>
        <v>0</v>
      </c>
      <c r="G313" s="631" t="e">
        <f t="shared" si="43"/>
        <v>#DIV/0!</v>
      </c>
      <c r="H313" s="1243"/>
      <c r="I313" s="1243"/>
      <c r="J313" s="1243"/>
      <c r="K313" s="1557"/>
      <c r="L313" s="1557"/>
      <c r="M313" s="1557"/>
      <c r="N313" s="1557"/>
      <c r="O313" s="1557"/>
      <c r="P313" s="1557"/>
      <c r="Q313" s="1557"/>
      <c r="R313" s="1910"/>
      <c r="S313" s="1910"/>
    </row>
    <row r="314" spans="1:19" ht="22.95" customHeight="1">
      <c r="A314" s="388"/>
      <c r="B314" s="2177" t="s">
        <v>251</v>
      </c>
      <c r="C314" s="2178"/>
      <c r="D314" s="799"/>
      <c r="E314" s="106">
        <f>E315</f>
        <v>400</v>
      </c>
      <c r="F314" s="55">
        <f t="shared" si="42"/>
        <v>0</v>
      </c>
      <c r="G314" s="67">
        <f t="shared" si="43"/>
        <v>0</v>
      </c>
      <c r="H314" s="1239"/>
      <c r="I314" s="1239"/>
      <c r="J314" s="1239"/>
      <c r="K314" s="1553"/>
      <c r="L314" s="1553"/>
      <c r="M314" s="1553"/>
      <c r="N314" s="1553"/>
      <c r="O314" s="1553"/>
      <c r="P314" s="1553"/>
      <c r="Q314" s="1553"/>
      <c r="R314" s="1907"/>
      <c r="S314" s="1907"/>
    </row>
    <row r="315" spans="1:19" ht="27" customHeight="1">
      <c r="A315" s="660"/>
      <c r="B315" s="730"/>
      <c r="C315" s="800" t="s">
        <v>139</v>
      </c>
      <c r="D315" s="679" t="s">
        <v>88</v>
      </c>
      <c r="E315" s="77">
        <v>400</v>
      </c>
      <c r="F315" s="36">
        <f t="shared" si="42"/>
        <v>400</v>
      </c>
      <c r="G315" s="37">
        <f t="shared" si="43"/>
        <v>100</v>
      </c>
      <c r="H315" s="471">
        <v>0</v>
      </c>
      <c r="I315" s="471">
        <v>0</v>
      </c>
      <c r="J315" s="471">
        <v>0</v>
      </c>
      <c r="K315" s="471">
        <v>0</v>
      </c>
      <c r="L315" s="471">
        <v>0</v>
      </c>
      <c r="M315" s="471">
        <v>0</v>
      </c>
      <c r="N315" s="471">
        <v>0</v>
      </c>
      <c r="O315" s="471">
        <v>50</v>
      </c>
      <c r="P315" s="471">
        <v>50</v>
      </c>
      <c r="Q315" s="471">
        <v>200</v>
      </c>
      <c r="R315" s="471">
        <v>100</v>
      </c>
      <c r="S315" s="471">
        <v>0</v>
      </c>
    </row>
    <row r="316" spans="1:19" ht="20.399999999999999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2"/>
        <v>0</v>
      </c>
      <c r="G316" s="37" t="e">
        <f t="shared" si="43"/>
        <v>#DIV/0!</v>
      </c>
      <c r="H316" s="471"/>
      <c r="I316" s="471"/>
      <c r="J316" s="471">
        <v>0</v>
      </c>
      <c r="K316" s="471">
        <v>0</v>
      </c>
      <c r="L316" s="471">
        <v>0</v>
      </c>
      <c r="M316" s="471">
        <v>0</v>
      </c>
      <c r="N316" s="471">
        <v>0</v>
      </c>
      <c r="O316" s="471">
        <v>0</v>
      </c>
      <c r="P316" s="471">
        <v>0</v>
      </c>
      <c r="Q316" s="471">
        <v>0</v>
      </c>
      <c r="R316" s="471">
        <v>0</v>
      </c>
      <c r="S316" s="471">
        <v>0</v>
      </c>
    </row>
    <row r="317" spans="1:19" ht="20.399999999999999" customHeight="1">
      <c r="A317" s="680"/>
      <c r="B317" s="681" t="s">
        <v>37</v>
      </c>
      <c r="C317" s="737"/>
      <c r="D317" s="738" t="s">
        <v>24</v>
      </c>
      <c r="E317" s="111">
        <f>SUM(E318:E322)</f>
        <v>33600</v>
      </c>
      <c r="F317" s="153">
        <f t="shared" ref="F317:F380" si="50">SUM(H317:S317)</f>
        <v>24600</v>
      </c>
      <c r="G317" s="379">
        <f t="shared" ref="G317:G380" si="51">+F317*100/E317</f>
        <v>73.214285714285708</v>
      </c>
      <c r="H317" s="1226">
        <f>SUM(H318:H322)</f>
        <v>0</v>
      </c>
      <c r="I317" s="1228">
        <f>SUM(I318:I322)</f>
        <v>0</v>
      </c>
      <c r="J317" s="1228">
        <f>SUM(J318:J322)</f>
        <v>0</v>
      </c>
      <c r="K317" s="1545">
        <v>3500</v>
      </c>
      <c r="L317" s="1545">
        <f>SUM(L318:L322)</f>
        <v>0</v>
      </c>
      <c r="M317" s="1545">
        <v>0</v>
      </c>
      <c r="N317" s="1545">
        <f t="shared" ref="N317:S317" si="52">SUM(N318:N322)</f>
        <v>0</v>
      </c>
      <c r="O317" s="1545">
        <f t="shared" si="52"/>
        <v>0</v>
      </c>
      <c r="P317" s="1545">
        <f t="shared" si="52"/>
        <v>0</v>
      </c>
      <c r="Q317" s="1545">
        <f t="shared" si="52"/>
        <v>0</v>
      </c>
      <c r="R317" s="1898">
        <f t="shared" si="52"/>
        <v>8000</v>
      </c>
      <c r="S317" s="1898">
        <f t="shared" si="52"/>
        <v>13100</v>
      </c>
    </row>
    <row r="318" spans="1:19" ht="20.399999999999999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50"/>
        <v>0</v>
      </c>
      <c r="G318" s="37" t="e">
        <f t="shared" si="51"/>
        <v>#DIV/0!</v>
      </c>
      <c r="H318" s="471"/>
      <c r="I318" s="471"/>
      <c r="J318" s="471">
        <v>0</v>
      </c>
      <c r="K318" s="471">
        <v>0</v>
      </c>
      <c r="L318" s="471">
        <v>0</v>
      </c>
      <c r="M318" s="471">
        <v>0</v>
      </c>
      <c r="N318" s="471">
        <v>0</v>
      </c>
      <c r="O318" s="471">
        <v>0</v>
      </c>
      <c r="P318" s="471">
        <v>0</v>
      </c>
      <c r="Q318" s="471">
        <v>0</v>
      </c>
      <c r="R318" s="471">
        <v>0</v>
      </c>
      <c r="S318" s="471">
        <v>0</v>
      </c>
    </row>
    <row r="319" spans="1:19" ht="20.399999999999999" customHeight="1">
      <c r="A319" s="684"/>
      <c r="B319" s="685"/>
      <c r="C319" s="686" t="s">
        <v>26</v>
      </c>
      <c r="D319" s="687" t="s">
        <v>24</v>
      </c>
      <c r="E319" s="42">
        <v>33600</v>
      </c>
      <c r="F319" s="36">
        <f t="shared" si="50"/>
        <v>33600</v>
      </c>
      <c r="G319" s="37">
        <f t="shared" si="51"/>
        <v>100</v>
      </c>
      <c r="H319" s="471">
        <v>0</v>
      </c>
      <c r="I319" s="471">
        <v>0</v>
      </c>
      <c r="J319" s="471">
        <v>0</v>
      </c>
      <c r="K319" s="471">
        <v>3500</v>
      </c>
      <c r="L319" s="471">
        <v>0</v>
      </c>
      <c r="M319" s="471">
        <v>9000</v>
      </c>
      <c r="N319" s="471">
        <v>0</v>
      </c>
      <c r="O319" s="471">
        <v>0</v>
      </c>
      <c r="P319" s="471">
        <v>0</v>
      </c>
      <c r="Q319" s="471">
        <v>0</v>
      </c>
      <c r="R319" s="471">
        <v>8000</v>
      </c>
      <c r="S319" s="471">
        <v>13100</v>
      </c>
    </row>
    <row r="320" spans="1:19" ht="20.399999999999999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50"/>
        <v>0</v>
      </c>
      <c r="G320" s="37" t="e">
        <f t="shared" si="51"/>
        <v>#DIV/0!</v>
      </c>
      <c r="H320" s="471"/>
      <c r="I320" s="471"/>
      <c r="J320" s="471">
        <v>0</v>
      </c>
      <c r="K320" s="471">
        <v>0</v>
      </c>
      <c r="L320" s="471">
        <v>0</v>
      </c>
      <c r="M320" s="471">
        <v>0</v>
      </c>
      <c r="N320" s="471">
        <v>0</v>
      </c>
      <c r="O320" s="471">
        <v>0</v>
      </c>
      <c r="P320" s="471">
        <v>0</v>
      </c>
      <c r="Q320" s="471">
        <v>0</v>
      </c>
      <c r="R320" s="471">
        <v>0</v>
      </c>
      <c r="S320" s="471">
        <v>0</v>
      </c>
    </row>
    <row r="321" spans="1:19" ht="20.399999999999999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50"/>
        <v>0</v>
      </c>
      <c r="G321" s="37" t="e">
        <f t="shared" si="51"/>
        <v>#DIV/0!</v>
      </c>
      <c r="H321" s="471"/>
      <c r="I321" s="471"/>
      <c r="J321" s="471">
        <v>0</v>
      </c>
      <c r="K321" s="471">
        <v>0</v>
      </c>
      <c r="L321" s="471">
        <v>0</v>
      </c>
      <c r="M321" s="471">
        <v>0</v>
      </c>
      <c r="N321" s="471">
        <v>0</v>
      </c>
      <c r="O321" s="471">
        <v>0</v>
      </c>
      <c r="P321" s="471">
        <v>0</v>
      </c>
      <c r="Q321" s="471">
        <v>0</v>
      </c>
      <c r="R321" s="471">
        <v>0</v>
      </c>
      <c r="S321" s="471">
        <v>0</v>
      </c>
    </row>
    <row r="322" spans="1:19" ht="20.399999999999999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50"/>
        <v>0</v>
      </c>
      <c r="G322" s="37" t="e">
        <f t="shared" si="51"/>
        <v>#DIV/0!</v>
      </c>
      <c r="H322" s="471"/>
      <c r="I322" s="471"/>
      <c r="J322" s="471">
        <v>0</v>
      </c>
      <c r="K322" s="471">
        <v>0</v>
      </c>
      <c r="L322" s="471">
        <v>0</v>
      </c>
      <c r="M322" s="471">
        <v>0</v>
      </c>
      <c r="N322" s="471">
        <v>0</v>
      </c>
      <c r="O322" s="471">
        <v>0</v>
      </c>
      <c r="P322" s="471">
        <v>0</v>
      </c>
      <c r="Q322" s="471">
        <v>0</v>
      </c>
      <c r="R322" s="471">
        <v>0</v>
      </c>
      <c r="S322" s="471">
        <v>0</v>
      </c>
    </row>
    <row r="323" spans="1:19" ht="20.399999999999999" customHeight="1">
      <c r="A323" s="225"/>
      <c r="B323" s="2179" t="s">
        <v>252</v>
      </c>
      <c r="C323" s="2180"/>
      <c r="D323" s="693"/>
      <c r="E323" s="54">
        <f>E325</f>
        <v>10</v>
      </c>
      <c r="F323" s="55">
        <f t="shared" si="50"/>
        <v>10</v>
      </c>
      <c r="G323" s="67">
        <f t="shared" si="51"/>
        <v>100</v>
      </c>
      <c r="H323" s="1239">
        <f>H325</f>
        <v>0</v>
      </c>
      <c r="I323" s="1239">
        <f>I325</f>
        <v>10</v>
      </c>
      <c r="J323" s="1239">
        <f>J325</f>
        <v>0</v>
      </c>
      <c r="K323" s="1553">
        <v>0</v>
      </c>
      <c r="L323" s="1553">
        <f t="shared" ref="L323:Q323" si="53">L325</f>
        <v>0</v>
      </c>
      <c r="M323" s="1553">
        <f t="shared" si="53"/>
        <v>0</v>
      </c>
      <c r="N323" s="1553">
        <f t="shared" si="53"/>
        <v>0</v>
      </c>
      <c r="O323" s="1553">
        <f t="shared" si="53"/>
        <v>0</v>
      </c>
      <c r="P323" s="1553">
        <f t="shared" si="53"/>
        <v>0</v>
      </c>
      <c r="Q323" s="1553">
        <f t="shared" si="53"/>
        <v>0</v>
      </c>
      <c r="R323" s="1907">
        <v>0</v>
      </c>
      <c r="S323" s="1907">
        <f>S325</f>
        <v>0</v>
      </c>
    </row>
    <row r="324" spans="1:19" ht="20.399999999999999" customHeight="1">
      <c r="A324" s="684"/>
      <c r="B324" s="685"/>
      <c r="C324" s="718" t="s">
        <v>111</v>
      </c>
      <c r="D324" s="679" t="s">
        <v>9</v>
      </c>
      <c r="E324" s="77">
        <v>10</v>
      </c>
      <c r="F324" s="36">
        <f t="shared" si="50"/>
        <v>10</v>
      </c>
      <c r="G324" s="37">
        <f t="shared" si="51"/>
        <v>100</v>
      </c>
      <c r="H324" s="471">
        <v>0</v>
      </c>
      <c r="I324" s="471">
        <v>0</v>
      </c>
      <c r="J324" s="471">
        <v>0</v>
      </c>
      <c r="K324" s="471">
        <v>0</v>
      </c>
      <c r="L324" s="471">
        <v>0</v>
      </c>
      <c r="M324" s="471">
        <v>0</v>
      </c>
      <c r="N324" s="471">
        <v>10</v>
      </c>
      <c r="O324" s="471">
        <v>0</v>
      </c>
      <c r="P324" s="471">
        <v>0</v>
      </c>
      <c r="Q324" s="471">
        <v>0</v>
      </c>
      <c r="R324" s="471">
        <v>0</v>
      </c>
      <c r="S324" s="471">
        <v>0</v>
      </c>
    </row>
    <row r="325" spans="1:19" ht="20.399999999999999" customHeight="1">
      <c r="A325" s="684"/>
      <c r="B325" s="685"/>
      <c r="C325" s="718" t="s">
        <v>112</v>
      </c>
      <c r="D325" s="679" t="s">
        <v>87</v>
      </c>
      <c r="E325" s="77">
        <v>10</v>
      </c>
      <c r="F325" s="36">
        <f t="shared" si="50"/>
        <v>10</v>
      </c>
      <c r="G325" s="37">
        <f t="shared" si="51"/>
        <v>100</v>
      </c>
      <c r="H325" s="471">
        <v>0</v>
      </c>
      <c r="I325" s="471">
        <v>10</v>
      </c>
      <c r="J325" s="471">
        <v>0</v>
      </c>
      <c r="K325" s="471"/>
      <c r="L325" s="471">
        <v>0</v>
      </c>
      <c r="M325" s="471">
        <v>0</v>
      </c>
      <c r="N325" s="471">
        <v>0</v>
      </c>
      <c r="O325" s="471">
        <v>0</v>
      </c>
      <c r="P325" s="471">
        <v>0</v>
      </c>
      <c r="Q325" s="471">
        <v>0</v>
      </c>
      <c r="R325" s="471">
        <v>0</v>
      </c>
      <c r="S325" s="471">
        <v>0</v>
      </c>
    </row>
    <row r="326" spans="1:19" ht="20.399999999999999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50"/>
        <v>0</v>
      </c>
      <c r="G326" s="37" t="e">
        <f t="shared" si="51"/>
        <v>#DIV/0!</v>
      </c>
      <c r="H326" s="471"/>
      <c r="I326" s="471"/>
      <c r="J326" s="471">
        <v>0</v>
      </c>
      <c r="K326" s="471">
        <v>0</v>
      </c>
      <c r="L326" s="471">
        <v>0</v>
      </c>
      <c r="M326" s="471">
        <v>0</v>
      </c>
      <c r="N326" s="471">
        <v>0</v>
      </c>
      <c r="O326" s="471">
        <v>0</v>
      </c>
      <c r="P326" s="471">
        <v>0</v>
      </c>
      <c r="Q326" s="471">
        <v>0</v>
      </c>
      <c r="R326" s="471">
        <v>0</v>
      </c>
      <c r="S326" s="471">
        <v>0</v>
      </c>
    </row>
    <row r="327" spans="1:19" ht="20.399999999999999" customHeight="1">
      <c r="A327" s="735"/>
      <c r="B327" s="736" t="s">
        <v>58</v>
      </c>
      <c r="C327" s="737"/>
      <c r="D327" s="802" t="s">
        <v>24</v>
      </c>
      <c r="E327" s="111">
        <f>SUM(E328:E332)</f>
        <v>228500</v>
      </c>
      <c r="F327" s="153">
        <f t="shared" si="50"/>
        <v>228451</v>
      </c>
      <c r="G327" s="379">
        <f t="shared" si="51"/>
        <v>99.978555798687083</v>
      </c>
      <c r="H327" s="1226">
        <f>SUM(H328:H332)</f>
        <v>0</v>
      </c>
      <c r="I327" s="1228">
        <f>SUM(I328:I332)</f>
        <v>0</v>
      </c>
      <c r="J327" s="1228">
        <f>SUM(J328:J332)</f>
        <v>5600</v>
      </c>
      <c r="K327" s="1545">
        <v>59346</v>
      </c>
      <c r="L327" s="1545">
        <f t="shared" ref="L327:S327" si="54">SUM(L328:L332)</f>
        <v>3920</v>
      </c>
      <c r="M327" s="1545">
        <f t="shared" si="54"/>
        <v>9242</v>
      </c>
      <c r="N327" s="1545">
        <f t="shared" si="54"/>
        <v>81893</v>
      </c>
      <c r="O327" s="1545">
        <f t="shared" si="54"/>
        <v>0</v>
      </c>
      <c r="P327" s="1545">
        <f t="shared" si="54"/>
        <v>15561</v>
      </c>
      <c r="Q327" s="1545">
        <f t="shared" si="54"/>
        <v>0</v>
      </c>
      <c r="R327" s="1898">
        <f t="shared" si="54"/>
        <v>0</v>
      </c>
      <c r="S327" s="1898">
        <f t="shared" si="54"/>
        <v>52889</v>
      </c>
    </row>
    <row r="328" spans="1:19" ht="20.399999999999999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50"/>
        <v>0</v>
      </c>
      <c r="G328" s="37" t="e">
        <f t="shared" si="51"/>
        <v>#DIV/0!</v>
      </c>
      <c r="H328" s="471"/>
      <c r="I328" s="471"/>
      <c r="J328" s="471"/>
      <c r="K328" s="471">
        <v>0</v>
      </c>
      <c r="L328" s="471">
        <v>0</v>
      </c>
      <c r="M328" s="471">
        <v>0</v>
      </c>
      <c r="N328" s="471">
        <v>0</v>
      </c>
      <c r="O328" s="471">
        <v>0</v>
      </c>
      <c r="P328" s="471">
        <v>0</v>
      </c>
      <c r="Q328" s="471">
        <v>0</v>
      </c>
      <c r="R328" s="471">
        <v>0</v>
      </c>
      <c r="S328" s="471">
        <v>0</v>
      </c>
    </row>
    <row r="329" spans="1:19" ht="20.399999999999999" customHeight="1">
      <c r="A329" s="684"/>
      <c r="B329" s="685"/>
      <c r="C329" s="686" t="s">
        <v>26</v>
      </c>
      <c r="D329" s="687" t="s">
        <v>24</v>
      </c>
      <c r="E329" s="42">
        <v>228500</v>
      </c>
      <c r="F329" s="36">
        <f t="shared" si="50"/>
        <v>228451</v>
      </c>
      <c r="G329" s="37">
        <f t="shared" si="51"/>
        <v>99.978555798687083</v>
      </c>
      <c r="H329" s="471">
        <v>0</v>
      </c>
      <c r="I329" s="471">
        <v>0</v>
      </c>
      <c r="J329" s="471">
        <v>5600</v>
      </c>
      <c r="K329" s="471">
        <v>59346</v>
      </c>
      <c r="L329" s="471">
        <v>3920</v>
      </c>
      <c r="M329" s="471">
        <v>9242</v>
      </c>
      <c r="N329" s="471">
        <v>81893</v>
      </c>
      <c r="O329" s="471">
        <v>0</v>
      </c>
      <c r="P329" s="471">
        <v>15561</v>
      </c>
      <c r="Q329" s="471">
        <v>0</v>
      </c>
      <c r="R329" s="471">
        <v>0</v>
      </c>
      <c r="S329" s="471">
        <v>52889</v>
      </c>
    </row>
    <row r="330" spans="1:19" ht="20.399999999999999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50"/>
        <v>0</v>
      </c>
      <c r="G330" s="37" t="e">
        <f t="shared" si="51"/>
        <v>#DIV/0!</v>
      </c>
      <c r="H330" s="471"/>
      <c r="I330" s="471"/>
      <c r="J330" s="471">
        <v>0</v>
      </c>
      <c r="K330" s="471">
        <v>0</v>
      </c>
      <c r="L330" s="471">
        <v>0</v>
      </c>
      <c r="M330" s="471">
        <v>0</v>
      </c>
      <c r="N330" s="471">
        <v>0</v>
      </c>
      <c r="O330" s="471">
        <v>0</v>
      </c>
      <c r="P330" s="471">
        <v>0</v>
      </c>
      <c r="Q330" s="471">
        <v>0</v>
      </c>
      <c r="R330" s="471">
        <v>0</v>
      </c>
      <c r="S330" s="471">
        <v>0</v>
      </c>
    </row>
    <row r="331" spans="1:19" ht="20.399999999999999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50"/>
        <v>0</v>
      </c>
      <c r="G331" s="37" t="e">
        <f t="shared" si="51"/>
        <v>#DIV/0!</v>
      </c>
      <c r="H331" s="471"/>
      <c r="I331" s="471"/>
      <c r="J331" s="471">
        <v>0</v>
      </c>
      <c r="K331" s="471">
        <v>0</v>
      </c>
      <c r="L331" s="471">
        <v>0</v>
      </c>
      <c r="M331" s="471">
        <v>0</v>
      </c>
      <c r="N331" s="471">
        <v>0</v>
      </c>
      <c r="O331" s="471">
        <v>0</v>
      </c>
      <c r="P331" s="471">
        <v>0</v>
      </c>
      <c r="Q331" s="471">
        <v>0</v>
      </c>
      <c r="R331" s="471">
        <v>0</v>
      </c>
      <c r="S331" s="471">
        <v>0</v>
      </c>
    </row>
    <row r="332" spans="1:19" ht="20.399999999999999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50"/>
        <v>0</v>
      </c>
      <c r="G332" s="120" t="e">
        <f t="shared" si="51"/>
        <v>#DIV/0!</v>
      </c>
      <c r="H332" s="478"/>
      <c r="I332" s="478"/>
      <c r="J332" s="478">
        <v>0</v>
      </c>
      <c r="K332" s="478">
        <v>0</v>
      </c>
      <c r="L332" s="478">
        <v>0</v>
      </c>
      <c r="M332" s="478">
        <v>0</v>
      </c>
      <c r="N332" s="478">
        <v>0</v>
      </c>
      <c r="O332" s="478">
        <v>0</v>
      </c>
      <c r="P332" s="478">
        <v>0</v>
      </c>
      <c r="Q332" s="478">
        <v>0</v>
      </c>
      <c r="R332" s="478">
        <v>0</v>
      </c>
      <c r="S332" s="478">
        <v>0</v>
      </c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50"/>
        <v>0</v>
      </c>
      <c r="G333" s="631" t="e">
        <f t="shared" si="51"/>
        <v>#DIV/0!</v>
      </c>
      <c r="H333" s="1233"/>
      <c r="I333" s="1227"/>
      <c r="J333" s="1227"/>
      <c r="K333" s="1544"/>
      <c r="L333" s="1544"/>
      <c r="M333" s="1544"/>
      <c r="N333" s="1544"/>
      <c r="O333" s="1544"/>
      <c r="P333" s="1544"/>
      <c r="Q333" s="1544"/>
      <c r="R333" s="1897"/>
      <c r="S333" s="1897"/>
    </row>
    <row r="334" spans="1:19" ht="26.4" customHeight="1">
      <c r="A334" s="225"/>
      <c r="B334" s="2113" t="s">
        <v>260</v>
      </c>
      <c r="C334" s="2114"/>
      <c r="D334" s="788"/>
      <c r="E334" s="54">
        <f>E335</f>
        <v>190</v>
      </c>
      <c r="F334" s="55">
        <f t="shared" si="50"/>
        <v>219</v>
      </c>
      <c r="G334" s="67">
        <f t="shared" si="51"/>
        <v>115.26315789473684</v>
      </c>
      <c r="H334" s="1234">
        <f>H335</f>
        <v>0</v>
      </c>
      <c r="I334" s="1234">
        <f>I335</f>
        <v>0</v>
      </c>
      <c r="J334" s="1234">
        <f>J335</f>
        <v>0</v>
      </c>
      <c r="K334" s="1549">
        <v>0</v>
      </c>
      <c r="L334" s="1549">
        <f t="shared" ref="L334:S334" si="55">L335</f>
        <v>20</v>
      </c>
      <c r="M334" s="1549">
        <f t="shared" si="55"/>
        <v>20</v>
      </c>
      <c r="N334" s="1549">
        <f t="shared" si="55"/>
        <v>37</v>
      </c>
      <c r="O334" s="1549">
        <f t="shared" si="55"/>
        <v>142</v>
      </c>
      <c r="P334" s="1549">
        <f t="shared" si="55"/>
        <v>0</v>
      </c>
      <c r="Q334" s="1549">
        <f t="shared" si="55"/>
        <v>0</v>
      </c>
      <c r="R334" s="1903">
        <f t="shared" si="55"/>
        <v>0</v>
      </c>
      <c r="S334" s="1903">
        <f t="shared" si="55"/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>
        <v>190</v>
      </c>
      <c r="F335" s="36">
        <f t="shared" si="50"/>
        <v>219</v>
      </c>
      <c r="G335" s="37">
        <f t="shared" si="51"/>
        <v>115.26315789473684</v>
      </c>
      <c r="H335" s="158">
        <v>0</v>
      </c>
      <c r="I335" s="152">
        <v>0</v>
      </c>
      <c r="J335" s="152">
        <v>0</v>
      </c>
      <c r="K335" s="152">
        <v>0</v>
      </c>
      <c r="L335" s="152">
        <v>20</v>
      </c>
      <c r="M335" s="152">
        <v>20</v>
      </c>
      <c r="N335" s="152">
        <v>37</v>
      </c>
      <c r="O335" s="152">
        <v>142</v>
      </c>
      <c r="P335" s="152">
        <v>0</v>
      </c>
      <c r="Q335" s="152">
        <v>0</v>
      </c>
      <c r="R335" s="152">
        <v>0</v>
      </c>
      <c r="S335" s="152">
        <v>0</v>
      </c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50"/>
        <v>0</v>
      </c>
      <c r="G336" s="37" t="e">
        <f t="shared" si="51"/>
        <v>#DIV/0!</v>
      </c>
      <c r="H336" s="158"/>
      <c r="I336" s="152"/>
      <c r="J336" s="152">
        <v>0</v>
      </c>
      <c r="K336" s="152">
        <v>0</v>
      </c>
      <c r="L336" s="152">
        <v>0</v>
      </c>
      <c r="M336" s="152">
        <v>0</v>
      </c>
      <c r="N336" s="152">
        <v>0</v>
      </c>
      <c r="O336" s="152">
        <v>0</v>
      </c>
      <c r="P336" s="152">
        <v>0</v>
      </c>
      <c r="Q336" s="152">
        <v>0</v>
      </c>
      <c r="R336" s="152">
        <v>0</v>
      </c>
      <c r="S336" s="152">
        <v>0</v>
      </c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16000</v>
      </c>
      <c r="F337" s="153">
        <f t="shared" si="50"/>
        <v>85493</v>
      </c>
      <c r="G337" s="379">
        <f t="shared" si="51"/>
        <v>534.33124999999995</v>
      </c>
      <c r="H337" s="1226">
        <f>SUM(H338:H342)</f>
        <v>0</v>
      </c>
      <c r="I337" s="1226">
        <f>SUM(I338:I342)</f>
        <v>0</v>
      </c>
      <c r="J337" s="1226">
        <f>V332</f>
        <v>0</v>
      </c>
      <c r="K337" s="1543">
        <v>5200</v>
      </c>
      <c r="L337" s="1543">
        <f t="shared" ref="L337:S337" si="56">SUM(L338:L342)</f>
        <v>2000</v>
      </c>
      <c r="M337" s="1543">
        <f t="shared" si="56"/>
        <v>1560</v>
      </c>
      <c r="N337" s="1543">
        <f t="shared" si="56"/>
        <v>0</v>
      </c>
      <c r="O337" s="1543">
        <f t="shared" si="56"/>
        <v>0</v>
      </c>
      <c r="P337" s="1543">
        <f t="shared" si="56"/>
        <v>11149</v>
      </c>
      <c r="Q337" s="1543">
        <f t="shared" si="56"/>
        <v>0</v>
      </c>
      <c r="R337" s="1896">
        <f t="shared" si="56"/>
        <v>49585</v>
      </c>
      <c r="S337" s="1896">
        <f t="shared" si="56"/>
        <v>15999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50"/>
        <v>0</v>
      </c>
      <c r="G338" s="37" t="e">
        <f t="shared" si="51"/>
        <v>#DIV/0!</v>
      </c>
      <c r="H338" s="158"/>
      <c r="I338" s="152"/>
      <c r="J338" s="152">
        <v>0</v>
      </c>
      <c r="K338" s="152">
        <v>0</v>
      </c>
      <c r="L338" s="152">
        <v>0</v>
      </c>
      <c r="M338" s="152">
        <v>0</v>
      </c>
      <c r="N338" s="152">
        <v>0</v>
      </c>
      <c r="O338" s="152">
        <v>0</v>
      </c>
      <c r="P338" s="152">
        <v>0</v>
      </c>
      <c r="Q338" s="152">
        <v>0</v>
      </c>
      <c r="R338" s="152">
        <v>0</v>
      </c>
      <c r="S338" s="152">
        <v>0</v>
      </c>
    </row>
    <row r="339" spans="1:19" ht="26.4" customHeight="1">
      <c r="A339" s="684"/>
      <c r="B339" s="685"/>
      <c r="C339" s="686" t="s">
        <v>26</v>
      </c>
      <c r="D339" s="687" t="s">
        <v>24</v>
      </c>
      <c r="E339" s="36">
        <v>16000</v>
      </c>
      <c r="F339" s="36">
        <f t="shared" si="50"/>
        <v>85493</v>
      </c>
      <c r="G339" s="37">
        <f t="shared" si="51"/>
        <v>534.33124999999995</v>
      </c>
      <c r="H339" s="158"/>
      <c r="I339" s="152">
        <v>0</v>
      </c>
      <c r="J339" s="152">
        <v>0</v>
      </c>
      <c r="K339" s="152">
        <v>5200</v>
      </c>
      <c r="L339" s="152">
        <v>2000</v>
      </c>
      <c r="M339" s="152">
        <v>1560</v>
      </c>
      <c r="N339" s="152">
        <v>0</v>
      </c>
      <c r="O339" s="152">
        <v>0</v>
      </c>
      <c r="P339" s="152">
        <v>11149</v>
      </c>
      <c r="Q339" s="152">
        <v>0</v>
      </c>
      <c r="R339" s="152">
        <v>49585</v>
      </c>
      <c r="S339" s="152">
        <v>15999</v>
      </c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50"/>
        <v>0</v>
      </c>
      <c r="G340" s="37" t="e">
        <f t="shared" si="51"/>
        <v>#DIV/0!</v>
      </c>
      <c r="H340" s="158"/>
      <c r="I340" s="152"/>
      <c r="J340" s="152">
        <v>0</v>
      </c>
      <c r="K340" s="152">
        <v>0</v>
      </c>
      <c r="L340" s="152">
        <v>0</v>
      </c>
      <c r="M340" s="152">
        <v>0</v>
      </c>
      <c r="N340" s="152">
        <v>0</v>
      </c>
      <c r="O340" s="152">
        <v>0</v>
      </c>
      <c r="P340" s="152">
        <v>0</v>
      </c>
      <c r="Q340" s="152">
        <v>0</v>
      </c>
      <c r="R340" s="152">
        <v>0</v>
      </c>
      <c r="S340" s="152">
        <v>0</v>
      </c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50"/>
        <v>0</v>
      </c>
      <c r="G341" s="37" t="e">
        <f t="shared" si="51"/>
        <v>#DIV/0!</v>
      </c>
      <c r="H341" s="158"/>
      <c r="I341" s="152"/>
      <c r="J341" s="152">
        <v>0</v>
      </c>
      <c r="K341" s="152">
        <v>0</v>
      </c>
      <c r="L341" s="152">
        <v>0</v>
      </c>
      <c r="M341" s="152">
        <v>0</v>
      </c>
      <c r="N341" s="152">
        <v>0</v>
      </c>
      <c r="O341" s="152">
        <v>0</v>
      </c>
      <c r="P341" s="152">
        <v>0</v>
      </c>
      <c r="Q341" s="152">
        <v>0</v>
      </c>
      <c r="R341" s="152">
        <v>0</v>
      </c>
      <c r="S341" s="152">
        <v>0</v>
      </c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50"/>
        <v>0</v>
      </c>
      <c r="G342" s="120" t="e">
        <f t="shared" si="51"/>
        <v>#DIV/0!</v>
      </c>
      <c r="H342" s="467"/>
      <c r="I342" s="361"/>
      <c r="J342" s="361">
        <v>0</v>
      </c>
      <c r="K342" s="361">
        <v>0</v>
      </c>
      <c r="L342" s="361">
        <v>0</v>
      </c>
      <c r="M342" s="361">
        <v>0</v>
      </c>
      <c r="N342" s="361">
        <v>0</v>
      </c>
      <c r="O342" s="361">
        <v>0</v>
      </c>
      <c r="P342" s="361">
        <v>0</v>
      </c>
      <c r="Q342" s="361">
        <v>0</v>
      </c>
      <c r="R342" s="361">
        <v>0</v>
      </c>
      <c r="S342" s="361">
        <v>0</v>
      </c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360">
        <f t="shared" si="50"/>
        <v>0</v>
      </c>
      <c r="G343" s="636" t="e">
        <f t="shared" si="51"/>
        <v>#DIV/0!</v>
      </c>
      <c r="H343" s="1250"/>
      <c r="I343" s="1250"/>
      <c r="J343" s="1250"/>
      <c r="K343" s="1564"/>
      <c r="L343" s="1564"/>
      <c r="M343" s="1564"/>
      <c r="N343" s="1564"/>
      <c r="O343" s="1564"/>
      <c r="P343" s="1564"/>
      <c r="Q343" s="1564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50"/>
        <v>0</v>
      </c>
      <c r="G344" s="631" t="e">
        <f t="shared" si="51"/>
        <v>#DIV/0!</v>
      </c>
      <c r="H344" s="1253"/>
      <c r="I344" s="1105"/>
      <c r="J344" s="1105"/>
      <c r="K344" s="1562"/>
      <c r="L344" s="1562"/>
      <c r="M344" s="1562"/>
      <c r="N344" s="1562"/>
      <c r="O344" s="1562"/>
      <c r="P344" s="1562"/>
      <c r="Q344" s="1562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50"/>
        <v>0</v>
      </c>
      <c r="G345" s="67" t="e">
        <f t="shared" si="51"/>
        <v>#DIV/0!</v>
      </c>
      <c r="H345" s="1218">
        <f>SUM(H346:H349)</f>
        <v>0</v>
      </c>
      <c r="I345" s="1218">
        <f>SUM(I346:I349)</f>
        <v>0</v>
      </c>
      <c r="J345" s="1218">
        <f>SUM(J346:J349)</f>
        <v>0</v>
      </c>
      <c r="K345" s="1536">
        <v>0</v>
      </c>
      <c r="L345" s="1536">
        <f t="shared" ref="L345:S345" si="57">SUM(L346:L349)</f>
        <v>0</v>
      </c>
      <c r="M345" s="1536">
        <f t="shared" si="57"/>
        <v>0</v>
      </c>
      <c r="N345" s="1536">
        <f t="shared" si="57"/>
        <v>0</v>
      </c>
      <c r="O345" s="1536">
        <f t="shared" si="57"/>
        <v>0</v>
      </c>
      <c r="P345" s="1536">
        <f t="shared" si="57"/>
        <v>0</v>
      </c>
      <c r="Q345" s="1536">
        <f t="shared" si="57"/>
        <v>0</v>
      </c>
      <c r="R345" s="1889">
        <f t="shared" si="57"/>
        <v>0</v>
      </c>
      <c r="S345" s="1889">
        <f t="shared" si="57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50"/>
        <v>0</v>
      </c>
      <c r="G346" s="37" t="e">
        <f t="shared" si="51"/>
        <v>#DIV/0!</v>
      </c>
      <c r="H346" s="471"/>
      <c r="I346" s="471"/>
      <c r="J346" s="471">
        <v>0</v>
      </c>
      <c r="K346" s="471">
        <v>0</v>
      </c>
      <c r="L346" s="471">
        <v>0</v>
      </c>
      <c r="M346" s="471">
        <v>0</v>
      </c>
      <c r="N346" s="471">
        <v>0</v>
      </c>
      <c r="O346" s="471">
        <v>0</v>
      </c>
      <c r="P346" s="471">
        <v>0</v>
      </c>
      <c r="Q346" s="471">
        <v>0</v>
      </c>
      <c r="R346" s="471">
        <v>0</v>
      </c>
      <c r="S346" s="471">
        <v>0</v>
      </c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50"/>
        <v>0</v>
      </c>
      <c r="G347" s="37" t="e">
        <f t="shared" si="51"/>
        <v>#DIV/0!</v>
      </c>
      <c r="H347" s="471"/>
      <c r="I347" s="471"/>
      <c r="J347" s="471">
        <v>0</v>
      </c>
      <c r="K347" s="471"/>
      <c r="L347" s="471">
        <v>0</v>
      </c>
      <c r="M347" s="471">
        <v>0</v>
      </c>
      <c r="N347" s="471">
        <v>0</v>
      </c>
      <c r="O347" s="471">
        <v>0</v>
      </c>
      <c r="P347" s="471">
        <v>0</v>
      </c>
      <c r="Q347" s="471">
        <v>0</v>
      </c>
      <c r="R347" s="471">
        <v>0</v>
      </c>
      <c r="S347" s="471">
        <v>0</v>
      </c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50"/>
        <v>0</v>
      </c>
      <c r="G348" s="37" t="e">
        <f t="shared" si="51"/>
        <v>#DIV/0!</v>
      </c>
      <c r="H348" s="471"/>
      <c r="I348" s="471"/>
      <c r="J348" s="471">
        <v>0</v>
      </c>
      <c r="K348" s="471">
        <v>0</v>
      </c>
      <c r="L348" s="471">
        <v>0</v>
      </c>
      <c r="M348" s="471">
        <v>0</v>
      </c>
      <c r="N348" s="471">
        <v>0</v>
      </c>
      <c r="O348" s="471">
        <v>0</v>
      </c>
      <c r="P348" s="471">
        <v>0</v>
      </c>
      <c r="Q348" s="471">
        <v>0</v>
      </c>
      <c r="R348" s="471">
        <v>0</v>
      </c>
      <c r="S348" s="471">
        <v>0</v>
      </c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50"/>
        <v>0</v>
      </c>
      <c r="G349" s="37" t="e">
        <f t="shared" si="51"/>
        <v>#DIV/0!</v>
      </c>
      <c r="H349" s="471"/>
      <c r="I349" s="471"/>
      <c r="J349" s="471">
        <v>0</v>
      </c>
      <c r="K349" s="471">
        <v>0</v>
      </c>
      <c r="L349" s="471">
        <v>0</v>
      </c>
      <c r="M349" s="471">
        <v>0</v>
      </c>
      <c r="N349" s="471">
        <v>0</v>
      </c>
      <c r="O349" s="471">
        <v>0</v>
      </c>
      <c r="P349" s="471">
        <v>0</v>
      </c>
      <c r="Q349" s="471">
        <v>0</v>
      </c>
      <c r="R349" s="471">
        <v>0</v>
      </c>
      <c r="S349" s="471">
        <v>0</v>
      </c>
    </row>
    <row r="350" spans="1:19" ht="26.25" customHeight="1">
      <c r="A350" s="684"/>
      <c r="B350" s="2101" t="s">
        <v>309</v>
      </c>
      <c r="C350" s="2102"/>
      <c r="D350" s="687" t="s">
        <v>36</v>
      </c>
      <c r="E350" s="38">
        <v>1</v>
      </c>
      <c r="F350" s="36">
        <f t="shared" si="50"/>
        <v>1</v>
      </c>
      <c r="G350" s="37">
        <f t="shared" si="51"/>
        <v>100</v>
      </c>
      <c r="H350" s="471">
        <v>0</v>
      </c>
      <c r="I350" s="471">
        <v>1</v>
      </c>
      <c r="J350" s="471">
        <v>0</v>
      </c>
      <c r="K350" s="471">
        <v>0</v>
      </c>
      <c r="L350" s="471">
        <v>0</v>
      </c>
      <c r="M350" s="471">
        <v>0</v>
      </c>
      <c r="N350" s="471">
        <v>0</v>
      </c>
      <c r="O350" s="471">
        <v>0</v>
      </c>
      <c r="P350" s="471">
        <v>0</v>
      </c>
      <c r="Q350" s="471">
        <v>0</v>
      </c>
      <c r="R350" s="471">
        <v>0</v>
      </c>
      <c r="S350" s="471">
        <v>0</v>
      </c>
    </row>
    <row r="351" spans="1:19" ht="26.25" customHeight="1">
      <c r="A351" s="684"/>
      <c r="B351" s="2101" t="s">
        <v>307</v>
      </c>
      <c r="C351" s="2102"/>
      <c r="D351" s="687" t="s">
        <v>36</v>
      </c>
      <c r="E351" s="38">
        <v>1</v>
      </c>
      <c r="F351" s="36">
        <f t="shared" si="50"/>
        <v>1</v>
      </c>
      <c r="G351" s="37">
        <f t="shared" si="51"/>
        <v>100</v>
      </c>
      <c r="H351" s="471">
        <v>0</v>
      </c>
      <c r="I351" s="471">
        <v>1</v>
      </c>
      <c r="J351" s="471">
        <v>0</v>
      </c>
      <c r="K351" s="471"/>
      <c r="L351" s="471">
        <v>0</v>
      </c>
      <c r="M351" s="471">
        <v>0</v>
      </c>
      <c r="N351" s="471">
        <v>0</v>
      </c>
      <c r="O351" s="471">
        <v>0</v>
      </c>
      <c r="P351" s="471">
        <v>0</v>
      </c>
      <c r="Q351" s="471">
        <v>0</v>
      </c>
      <c r="R351" s="471">
        <v>0</v>
      </c>
      <c r="S351" s="471">
        <v>0</v>
      </c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85000</v>
      </c>
      <c r="F352" s="153">
        <f t="shared" si="50"/>
        <v>85000</v>
      </c>
      <c r="G352" s="379">
        <f t="shared" si="51"/>
        <v>100</v>
      </c>
      <c r="H352" s="1248">
        <f>SUM(H353:H357)</f>
        <v>0</v>
      </c>
      <c r="I352" s="1248">
        <f>SUM(I353:I357)</f>
        <v>0</v>
      </c>
      <c r="J352" s="1248">
        <f>SUM(J353:J357)</f>
        <v>0</v>
      </c>
      <c r="K352" s="1563">
        <v>0</v>
      </c>
      <c r="L352" s="1563">
        <f t="shared" ref="L352:R352" si="58">SUM(L353:L357)</f>
        <v>0</v>
      </c>
      <c r="M352" s="1563">
        <f t="shared" si="58"/>
        <v>0</v>
      </c>
      <c r="N352" s="1563">
        <f t="shared" si="58"/>
        <v>0</v>
      </c>
      <c r="O352" s="1563">
        <f t="shared" si="58"/>
        <v>0</v>
      </c>
      <c r="P352" s="1563">
        <f t="shared" si="58"/>
        <v>10250</v>
      </c>
      <c r="Q352" s="1563">
        <f t="shared" si="58"/>
        <v>14490</v>
      </c>
      <c r="R352" s="1916">
        <f t="shared" si="58"/>
        <v>5562</v>
      </c>
      <c r="S352" s="1916">
        <f>SUM(S353:S357)</f>
        <v>54698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50"/>
        <v>0</v>
      </c>
      <c r="G353" s="37" t="e">
        <f t="shared" si="51"/>
        <v>#DIV/0!</v>
      </c>
      <c r="H353" s="471"/>
      <c r="I353" s="471"/>
      <c r="J353" s="471">
        <v>0</v>
      </c>
      <c r="K353" s="471">
        <v>0</v>
      </c>
      <c r="L353" s="471">
        <v>0</v>
      </c>
      <c r="M353" s="471">
        <v>0</v>
      </c>
      <c r="N353" s="471">
        <v>0</v>
      </c>
      <c r="O353" s="471">
        <v>0</v>
      </c>
      <c r="P353" s="471">
        <v>0</v>
      </c>
      <c r="Q353" s="471">
        <v>0</v>
      </c>
      <c r="R353" s="471">
        <v>0</v>
      </c>
      <c r="S353" s="471">
        <v>0</v>
      </c>
    </row>
    <row r="354" spans="1:19" ht="26.25" customHeight="1">
      <c r="A354" s="684"/>
      <c r="B354" s="685"/>
      <c r="C354" s="686" t="s">
        <v>26</v>
      </c>
      <c r="D354" s="687" t="s">
        <v>24</v>
      </c>
      <c r="E354" s="38">
        <f>15000+70000</f>
        <v>85000</v>
      </c>
      <c r="F354" s="36">
        <f t="shared" si="50"/>
        <v>85000</v>
      </c>
      <c r="G354" s="37">
        <f t="shared" si="51"/>
        <v>100</v>
      </c>
      <c r="H354" s="471">
        <v>0</v>
      </c>
      <c r="I354" s="471">
        <v>0</v>
      </c>
      <c r="J354" s="471">
        <v>0</v>
      </c>
      <c r="K354" s="471">
        <v>0</v>
      </c>
      <c r="L354" s="471">
        <v>0</v>
      </c>
      <c r="M354" s="471">
        <v>0</v>
      </c>
      <c r="N354" s="471">
        <v>0</v>
      </c>
      <c r="O354" s="471">
        <v>0</v>
      </c>
      <c r="P354" s="471">
        <v>10250</v>
      </c>
      <c r="Q354" s="471">
        <v>14490</v>
      </c>
      <c r="R354" s="471">
        <v>5562</v>
      </c>
      <c r="S354" s="471">
        <v>54698</v>
      </c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50"/>
        <v>0</v>
      </c>
      <c r="G355" s="37" t="e">
        <f t="shared" si="51"/>
        <v>#DIV/0!</v>
      </c>
      <c r="H355" s="471"/>
      <c r="I355" s="471"/>
      <c r="J355" s="471">
        <v>0</v>
      </c>
      <c r="K355" s="471">
        <v>0</v>
      </c>
      <c r="L355" s="471">
        <v>0</v>
      </c>
      <c r="M355" s="471">
        <v>0</v>
      </c>
      <c r="N355" s="471">
        <v>0</v>
      </c>
      <c r="O355" s="471">
        <v>0</v>
      </c>
      <c r="P355" s="471">
        <v>0</v>
      </c>
      <c r="Q355" s="471">
        <v>0</v>
      </c>
      <c r="R355" s="471">
        <v>0</v>
      </c>
      <c r="S355" s="471">
        <v>0</v>
      </c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50"/>
        <v>0</v>
      </c>
      <c r="G356" s="37" t="e">
        <f t="shared" si="51"/>
        <v>#DIV/0!</v>
      </c>
      <c r="H356" s="471"/>
      <c r="I356" s="471"/>
      <c r="J356" s="471">
        <v>0</v>
      </c>
      <c r="K356" s="471">
        <v>0</v>
      </c>
      <c r="L356" s="471">
        <v>0</v>
      </c>
      <c r="M356" s="471">
        <v>0</v>
      </c>
      <c r="N356" s="471">
        <v>0</v>
      </c>
      <c r="O356" s="471">
        <v>0</v>
      </c>
      <c r="P356" s="471">
        <v>0</v>
      </c>
      <c r="Q356" s="471">
        <v>0</v>
      </c>
      <c r="R356" s="471">
        <v>0</v>
      </c>
      <c r="S356" s="471">
        <v>0</v>
      </c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116">
        <f t="shared" si="50"/>
        <v>0</v>
      </c>
      <c r="G357" s="120" t="e">
        <f t="shared" si="51"/>
        <v>#DIV/0!</v>
      </c>
      <c r="H357" s="478"/>
      <c r="I357" s="488"/>
      <c r="J357" s="488">
        <v>0</v>
      </c>
      <c r="K357" s="488">
        <v>0</v>
      </c>
      <c r="L357" s="488">
        <v>0</v>
      </c>
      <c r="M357" s="488">
        <v>0</v>
      </c>
      <c r="N357" s="488">
        <v>0</v>
      </c>
      <c r="O357" s="488">
        <v>0</v>
      </c>
      <c r="P357" s="488">
        <v>0</v>
      </c>
      <c r="Q357" s="488">
        <v>0</v>
      </c>
      <c r="R357" s="488">
        <v>0</v>
      </c>
      <c r="S357" s="488">
        <v>0</v>
      </c>
    </row>
    <row r="358" spans="1:19" s="429" customFormat="1" ht="26.25" customHeight="1">
      <c r="A358" s="520" t="s">
        <v>303</v>
      </c>
      <c r="B358" s="521"/>
      <c r="C358" s="522"/>
      <c r="D358" s="523"/>
      <c r="E358" s="635"/>
      <c r="F358" s="360">
        <f t="shared" si="50"/>
        <v>0</v>
      </c>
      <c r="G358" s="636" t="e">
        <f t="shared" si="51"/>
        <v>#DIV/0!</v>
      </c>
      <c r="H358" s="1250"/>
      <c r="I358" s="1235"/>
      <c r="J358" s="1235"/>
      <c r="K358" s="1550"/>
      <c r="L358" s="1550"/>
      <c r="M358" s="1550"/>
      <c r="N358" s="1550"/>
      <c r="O358" s="1550"/>
      <c r="P358" s="1550"/>
      <c r="Q358" s="1550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50"/>
        <v>0</v>
      </c>
      <c r="G359" s="631" t="e">
        <f t="shared" si="51"/>
        <v>#DIV/0!</v>
      </c>
      <c r="H359" s="1252"/>
      <c r="I359" s="1252"/>
      <c r="J359" s="1252"/>
      <c r="K359" s="1565"/>
      <c r="L359" s="1565"/>
      <c r="M359" s="1565"/>
      <c r="N359" s="1565"/>
      <c r="O359" s="1565"/>
      <c r="P359" s="1565"/>
      <c r="Q359" s="1565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50"/>
        <v>0</v>
      </c>
      <c r="G360" s="37" t="e">
        <f t="shared" si="51"/>
        <v>#DIV/0!</v>
      </c>
      <c r="H360" s="484"/>
      <c r="I360" s="484"/>
      <c r="J360" s="484">
        <v>0</v>
      </c>
      <c r="K360" s="484">
        <v>0</v>
      </c>
      <c r="L360" s="484">
        <v>0</v>
      </c>
      <c r="M360" s="484">
        <v>0</v>
      </c>
      <c r="N360" s="484">
        <v>0</v>
      </c>
      <c r="O360" s="484">
        <v>0</v>
      </c>
      <c r="P360" s="484">
        <v>0</v>
      </c>
      <c r="Q360" s="484">
        <v>0</v>
      </c>
      <c r="R360" s="484">
        <v>0</v>
      </c>
      <c r="S360" s="484">
        <v>0</v>
      </c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50"/>
        <v>0</v>
      </c>
      <c r="G361" s="37" t="e">
        <f t="shared" si="51"/>
        <v>#DIV/0!</v>
      </c>
      <c r="H361" s="484"/>
      <c r="I361" s="484"/>
      <c r="J361" s="484">
        <v>0</v>
      </c>
      <c r="K361" s="484"/>
      <c r="L361" s="484">
        <v>0</v>
      </c>
      <c r="M361" s="484">
        <v>0</v>
      </c>
      <c r="N361" s="484">
        <v>0</v>
      </c>
      <c r="O361" s="484">
        <v>0</v>
      </c>
      <c r="P361" s="484">
        <v>0</v>
      </c>
      <c r="Q361" s="484">
        <v>0</v>
      </c>
      <c r="R361" s="484">
        <v>0</v>
      </c>
      <c r="S361" s="484">
        <v>0</v>
      </c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50"/>
        <v>0</v>
      </c>
      <c r="G362" s="379" t="e">
        <f t="shared" si="51"/>
        <v>#DIV/0!</v>
      </c>
      <c r="H362" s="1251">
        <f>SUM(H363:H367)</f>
        <v>0</v>
      </c>
      <c r="I362" s="1251">
        <f>SUM(I363:I367)</f>
        <v>0</v>
      </c>
      <c r="J362" s="1251">
        <f>SUM(J363:J367)</f>
        <v>0</v>
      </c>
      <c r="K362" s="1570">
        <v>0</v>
      </c>
      <c r="L362" s="1570">
        <f>SUM(L363:L367)</f>
        <v>0</v>
      </c>
      <c r="M362" s="1570">
        <f>SUM(M363:M367)</f>
        <v>0</v>
      </c>
      <c r="N362" s="1570">
        <f>SUM(N363:N367)</f>
        <v>0</v>
      </c>
      <c r="O362" s="1570">
        <v>0</v>
      </c>
      <c r="P362" s="1570">
        <f>SUM(P363:P367)</f>
        <v>0</v>
      </c>
      <c r="Q362" s="1570">
        <v>0</v>
      </c>
      <c r="R362" s="1886">
        <f>SUM(R363:R367)</f>
        <v>0</v>
      </c>
      <c r="S362" s="1886">
        <f>SUM(S363:S367)</f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50"/>
        <v>0</v>
      </c>
      <c r="G363" s="37" t="e">
        <f t="shared" si="51"/>
        <v>#DIV/0!</v>
      </c>
      <c r="H363" s="484"/>
      <c r="I363" s="484"/>
      <c r="J363" s="484">
        <v>0</v>
      </c>
      <c r="K363" s="484">
        <v>0</v>
      </c>
      <c r="L363" s="484">
        <v>0</v>
      </c>
      <c r="M363" s="484">
        <v>0</v>
      </c>
      <c r="N363" s="484">
        <v>0</v>
      </c>
      <c r="O363" s="484">
        <v>0</v>
      </c>
      <c r="P363" s="484">
        <v>0</v>
      </c>
      <c r="Q363" s="484">
        <v>0</v>
      </c>
      <c r="R363" s="484">
        <v>0</v>
      </c>
      <c r="S363" s="484">
        <v>0</v>
      </c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50"/>
        <v>0</v>
      </c>
      <c r="G364" s="37" t="e">
        <f t="shared" si="51"/>
        <v>#DIV/0!</v>
      </c>
      <c r="H364" s="484"/>
      <c r="I364" s="484"/>
      <c r="J364" s="484">
        <v>0</v>
      </c>
      <c r="K364" s="484">
        <v>0</v>
      </c>
      <c r="L364" s="484">
        <v>0</v>
      </c>
      <c r="M364" s="484">
        <v>0</v>
      </c>
      <c r="N364" s="484">
        <v>0</v>
      </c>
      <c r="O364" s="484">
        <v>0</v>
      </c>
      <c r="P364" s="484">
        <v>0</v>
      </c>
      <c r="Q364" s="484">
        <v>0</v>
      </c>
      <c r="R364" s="484">
        <v>0</v>
      </c>
      <c r="S364" s="484">
        <v>0</v>
      </c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50"/>
        <v>0</v>
      </c>
      <c r="G365" s="37" t="e">
        <f t="shared" si="51"/>
        <v>#DIV/0!</v>
      </c>
      <c r="H365" s="484"/>
      <c r="I365" s="484"/>
      <c r="J365" s="484">
        <v>0</v>
      </c>
      <c r="K365" s="484">
        <v>0</v>
      </c>
      <c r="L365" s="484">
        <v>0</v>
      </c>
      <c r="M365" s="484">
        <v>0</v>
      </c>
      <c r="N365" s="484">
        <v>0</v>
      </c>
      <c r="O365" s="484">
        <v>0</v>
      </c>
      <c r="P365" s="484">
        <v>0</v>
      </c>
      <c r="Q365" s="484">
        <v>0</v>
      </c>
      <c r="R365" s="484">
        <v>0</v>
      </c>
      <c r="S365" s="484">
        <v>0</v>
      </c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50"/>
        <v>0</v>
      </c>
      <c r="G366" s="37" t="e">
        <f t="shared" si="51"/>
        <v>#DIV/0!</v>
      </c>
      <c r="H366" s="484"/>
      <c r="I366" s="484"/>
      <c r="J366" s="484">
        <v>0</v>
      </c>
      <c r="K366" s="484">
        <v>0</v>
      </c>
      <c r="L366" s="484">
        <v>0</v>
      </c>
      <c r="M366" s="484">
        <v>0</v>
      </c>
      <c r="N366" s="484">
        <v>0</v>
      </c>
      <c r="O366" s="484">
        <v>0</v>
      </c>
      <c r="P366" s="484">
        <v>0</v>
      </c>
      <c r="Q366" s="484">
        <v>0</v>
      </c>
      <c r="R366" s="484">
        <v>0</v>
      </c>
      <c r="S366" s="484">
        <v>0</v>
      </c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36">
        <v>0</v>
      </c>
      <c r="F367" s="116">
        <f t="shared" si="50"/>
        <v>0</v>
      </c>
      <c r="G367" s="120" t="e">
        <f t="shared" si="51"/>
        <v>#DIV/0!</v>
      </c>
      <c r="H367" s="485"/>
      <c r="I367" s="484"/>
      <c r="J367" s="484">
        <v>0</v>
      </c>
      <c r="K367" s="484">
        <v>0</v>
      </c>
      <c r="L367" s="484">
        <v>0</v>
      </c>
      <c r="M367" s="484">
        <v>0</v>
      </c>
      <c r="N367" s="484">
        <v>0</v>
      </c>
      <c r="O367" s="484">
        <v>0</v>
      </c>
      <c r="P367" s="484">
        <v>0</v>
      </c>
      <c r="Q367" s="484">
        <v>0</v>
      </c>
      <c r="R367" s="484">
        <v>0</v>
      </c>
      <c r="S367" s="484">
        <v>0</v>
      </c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50"/>
        <v>0</v>
      </c>
      <c r="G368" s="631" t="e">
        <f t="shared" si="51"/>
        <v>#DIV/0!</v>
      </c>
      <c r="H368" s="1252"/>
      <c r="I368" s="1252"/>
      <c r="J368" s="1252"/>
      <c r="K368" s="1565"/>
      <c r="L368" s="1565"/>
      <c r="M368" s="1565"/>
      <c r="N368" s="1565"/>
      <c r="O368" s="1565"/>
      <c r="P368" s="1565"/>
      <c r="Q368" s="1565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50"/>
        <v>0</v>
      </c>
      <c r="G369" s="37" t="e">
        <f t="shared" si="51"/>
        <v>#DIV/0!</v>
      </c>
      <c r="H369" s="484"/>
      <c r="I369" s="484"/>
      <c r="J369" s="484">
        <v>0</v>
      </c>
      <c r="K369" s="484">
        <v>0</v>
      </c>
      <c r="L369" s="484">
        <v>0</v>
      </c>
      <c r="M369" s="484">
        <v>0</v>
      </c>
      <c r="N369" s="484">
        <v>0</v>
      </c>
      <c r="O369" s="484">
        <v>0</v>
      </c>
      <c r="P369" s="484">
        <v>0</v>
      </c>
      <c r="Q369" s="484">
        <v>0</v>
      </c>
      <c r="R369" s="484">
        <v>0</v>
      </c>
      <c r="S369" s="484">
        <v>0</v>
      </c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50"/>
        <v>0</v>
      </c>
      <c r="G370" s="37" t="e">
        <f t="shared" si="51"/>
        <v>#DIV/0!</v>
      </c>
      <c r="H370" s="484"/>
      <c r="I370" s="484"/>
      <c r="J370" s="484">
        <v>0</v>
      </c>
      <c r="K370" s="484">
        <v>0</v>
      </c>
      <c r="L370" s="484">
        <v>0</v>
      </c>
      <c r="M370" s="484">
        <v>0</v>
      </c>
      <c r="N370" s="484">
        <v>0</v>
      </c>
      <c r="O370" s="484">
        <v>0</v>
      </c>
      <c r="P370" s="484">
        <v>0</v>
      </c>
      <c r="Q370" s="484">
        <v>0</v>
      </c>
      <c r="R370" s="484">
        <v>0</v>
      </c>
      <c r="S370" s="484">
        <v>0</v>
      </c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50"/>
        <v>0</v>
      </c>
      <c r="G371" s="379" t="e">
        <f t="shared" si="51"/>
        <v>#DIV/0!</v>
      </c>
      <c r="H371" s="1251">
        <f>SUM(H372:H376)</f>
        <v>0</v>
      </c>
      <c r="I371" s="1251">
        <f>SUM(I372:I376)</f>
        <v>0</v>
      </c>
      <c r="J371" s="1251">
        <f>SUM(J372:J376)</f>
        <v>0</v>
      </c>
      <c r="K371" s="1570">
        <v>0</v>
      </c>
      <c r="L371" s="1570">
        <f>SUM(L372:L376)</f>
        <v>0</v>
      </c>
      <c r="M371" s="1570">
        <f>SUM(M372:M376)</f>
        <v>0</v>
      </c>
      <c r="N371" s="1570">
        <f>SUM(N372:N376)</f>
        <v>0</v>
      </c>
      <c r="O371" s="1570">
        <f>SUM(O372:O376)</f>
        <v>0</v>
      </c>
      <c r="P371" s="1570">
        <v>0</v>
      </c>
      <c r="Q371" s="1570">
        <f>SUM(Q372:Q376)</f>
        <v>0</v>
      </c>
      <c r="R371" s="1886">
        <f>SUM(R372:R376)</f>
        <v>0</v>
      </c>
      <c r="S371" s="1886">
        <f>SUM(S372:S376)</f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50"/>
        <v>0</v>
      </c>
      <c r="G372" s="37" t="e">
        <f t="shared" si="51"/>
        <v>#DIV/0!</v>
      </c>
      <c r="H372" s="484"/>
      <c r="I372" s="484"/>
      <c r="J372" s="484">
        <v>0</v>
      </c>
      <c r="K372" s="484">
        <v>0</v>
      </c>
      <c r="L372" s="484">
        <v>0</v>
      </c>
      <c r="M372" s="484">
        <v>0</v>
      </c>
      <c r="N372" s="484">
        <v>0</v>
      </c>
      <c r="O372" s="484">
        <v>0</v>
      </c>
      <c r="P372" s="484">
        <v>0</v>
      </c>
      <c r="Q372" s="484">
        <v>0</v>
      </c>
      <c r="R372" s="484">
        <v>0</v>
      </c>
      <c r="S372" s="484">
        <v>0</v>
      </c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50"/>
        <v>0</v>
      </c>
      <c r="G373" s="37" t="e">
        <f t="shared" si="51"/>
        <v>#DIV/0!</v>
      </c>
      <c r="H373" s="484"/>
      <c r="I373" s="484"/>
      <c r="J373" s="484">
        <v>0</v>
      </c>
      <c r="K373" s="484">
        <v>0</v>
      </c>
      <c r="L373" s="484">
        <v>0</v>
      </c>
      <c r="M373" s="484">
        <v>0</v>
      </c>
      <c r="N373" s="484">
        <v>0</v>
      </c>
      <c r="O373" s="484">
        <v>0</v>
      </c>
      <c r="P373" s="484">
        <v>0</v>
      </c>
      <c r="Q373" s="484">
        <v>0</v>
      </c>
      <c r="R373" s="484">
        <v>0</v>
      </c>
      <c r="S373" s="484">
        <v>0</v>
      </c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50"/>
        <v>0</v>
      </c>
      <c r="G374" s="37" t="e">
        <f t="shared" si="51"/>
        <v>#DIV/0!</v>
      </c>
      <c r="H374" s="484"/>
      <c r="I374" s="484"/>
      <c r="J374" s="484">
        <v>0</v>
      </c>
      <c r="K374" s="484">
        <v>0</v>
      </c>
      <c r="L374" s="484">
        <v>0</v>
      </c>
      <c r="M374" s="484">
        <v>0</v>
      </c>
      <c r="N374" s="484">
        <v>0</v>
      </c>
      <c r="O374" s="484">
        <v>0</v>
      </c>
      <c r="P374" s="484">
        <v>0</v>
      </c>
      <c r="Q374" s="484">
        <v>0</v>
      </c>
      <c r="R374" s="484">
        <v>0</v>
      </c>
      <c r="S374" s="484">
        <v>0</v>
      </c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50"/>
        <v>0</v>
      </c>
      <c r="G375" s="37" t="e">
        <f t="shared" si="51"/>
        <v>#DIV/0!</v>
      </c>
      <c r="H375" s="484"/>
      <c r="I375" s="484"/>
      <c r="J375" s="484">
        <v>0</v>
      </c>
      <c r="K375" s="484">
        <v>0</v>
      </c>
      <c r="L375" s="484">
        <v>0</v>
      </c>
      <c r="M375" s="484">
        <v>0</v>
      </c>
      <c r="N375" s="484">
        <v>0</v>
      </c>
      <c r="O375" s="484">
        <v>0</v>
      </c>
      <c r="P375" s="484">
        <v>0</v>
      </c>
      <c r="Q375" s="484">
        <v>0</v>
      </c>
      <c r="R375" s="484">
        <v>0</v>
      </c>
      <c r="S375" s="484">
        <v>0</v>
      </c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50"/>
        <v>0</v>
      </c>
      <c r="G376" s="120" t="e">
        <f t="shared" si="51"/>
        <v>#DIV/0!</v>
      </c>
      <c r="H376" s="484"/>
      <c r="I376" s="484"/>
      <c r="J376" s="484">
        <v>0</v>
      </c>
      <c r="K376" s="484">
        <v>0</v>
      </c>
      <c r="L376" s="484">
        <v>0</v>
      </c>
      <c r="M376" s="484">
        <v>0</v>
      </c>
      <c r="N376" s="484">
        <v>0</v>
      </c>
      <c r="O376" s="484">
        <v>0</v>
      </c>
      <c r="P376" s="484">
        <v>0</v>
      </c>
      <c r="Q376" s="484">
        <v>0</v>
      </c>
      <c r="R376" s="484">
        <v>0</v>
      </c>
      <c r="S376" s="484">
        <v>0</v>
      </c>
    </row>
    <row r="377" spans="1:19" ht="23.4" customHeight="1">
      <c r="A377" s="2120" t="s">
        <v>330</v>
      </c>
      <c r="B377" s="2121"/>
      <c r="C377" s="2121"/>
      <c r="D377" s="2192"/>
      <c r="E377" s="535"/>
      <c r="F377" s="92">
        <f t="shared" si="50"/>
        <v>0</v>
      </c>
      <c r="G377" s="631" t="e">
        <f t="shared" si="51"/>
        <v>#DIV/0!</v>
      </c>
      <c r="H377" s="1252"/>
      <c r="I377" s="1252"/>
      <c r="J377" s="1252"/>
      <c r="K377" s="1565"/>
      <c r="L377" s="1565"/>
      <c r="M377" s="1565"/>
      <c r="N377" s="1565"/>
      <c r="O377" s="1565"/>
      <c r="P377" s="1565"/>
      <c r="Q377" s="1565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50"/>
        <v>0</v>
      </c>
      <c r="G378" s="37" t="e">
        <f t="shared" si="51"/>
        <v>#DIV/0!</v>
      </c>
      <c r="H378" s="484"/>
      <c r="I378" s="484"/>
      <c r="J378" s="484">
        <v>0</v>
      </c>
      <c r="K378" s="484">
        <v>0</v>
      </c>
      <c r="L378" s="484">
        <v>0</v>
      </c>
      <c r="M378" s="484">
        <v>0</v>
      </c>
      <c r="N378" s="484">
        <v>0</v>
      </c>
      <c r="O378" s="484">
        <v>0</v>
      </c>
      <c r="P378" s="484">
        <v>0</v>
      </c>
      <c r="Q378" s="484">
        <v>0</v>
      </c>
      <c r="R378" s="484">
        <v>0</v>
      </c>
      <c r="S378" s="484">
        <v>0</v>
      </c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50"/>
        <v>0</v>
      </c>
      <c r="G379" s="37" t="e">
        <f t="shared" si="51"/>
        <v>#DIV/0!</v>
      </c>
      <c r="H379" s="484"/>
      <c r="I379" s="484"/>
      <c r="J379" s="484">
        <v>0</v>
      </c>
      <c r="K379" s="484">
        <v>0</v>
      </c>
      <c r="L379" s="484">
        <v>0</v>
      </c>
      <c r="M379" s="484">
        <v>0</v>
      </c>
      <c r="N379" s="484">
        <v>0</v>
      </c>
      <c r="O379" s="484">
        <v>0</v>
      </c>
      <c r="P379" s="484">
        <v>0</v>
      </c>
      <c r="Q379" s="484">
        <v>0</v>
      </c>
      <c r="R379" s="484">
        <v>0</v>
      </c>
      <c r="S379" s="484">
        <v>0</v>
      </c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50"/>
        <v>0</v>
      </c>
      <c r="G380" s="379" t="e">
        <f t="shared" si="51"/>
        <v>#DIV/0!</v>
      </c>
      <c r="H380" s="1251">
        <f>SUM(H381:H385)</f>
        <v>0</v>
      </c>
      <c r="I380" s="1251">
        <f>SUM(I381:I385)</f>
        <v>0</v>
      </c>
      <c r="J380" s="1251">
        <f>SUM(J381:J385)</f>
        <v>0</v>
      </c>
      <c r="K380" s="1570">
        <v>0</v>
      </c>
      <c r="L380" s="1570">
        <f t="shared" ref="L380:S380" si="59">SUM(L381:L385)</f>
        <v>0</v>
      </c>
      <c r="M380" s="1570">
        <f t="shared" si="59"/>
        <v>0</v>
      </c>
      <c r="N380" s="1570">
        <f t="shared" si="59"/>
        <v>0</v>
      </c>
      <c r="O380" s="1570">
        <f t="shared" si="59"/>
        <v>0</v>
      </c>
      <c r="P380" s="1570">
        <f t="shared" si="59"/>
        <v>0</v>
      </c>
      <c r="Q380" s="1570">
        <f t="shared" si="59"/>
        <v>0</v>
      </c>
      <c r="R380" s="1886">
        <f t="shared" si="59"/>
        <v>0</v>
      </c>
      <c r="S380" s="1886">
        <f t="shared" si="59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ref="F381:F394" si="60">SUM(H381:S381)</f>
        <v>0</v>
      </c>
      <c r="G381" s="37" t="e">
        <f t="shared" ref="G381:G394" si="61">+F381*100/E381</f>
        <v>#DIV/0!</v>
      </c>
      <c r="H381" s="484"/>
      <c r="I381" s="484"/>
      <c r="J381" s="484">
        <v>0</v>
      </c>
      <c r="K381" s="484">
        <v>0</v>
      </c>
      <c r="L381" s="484">
        <v>0</v>
      </c>
      <c r="M381" s="484">
        <v>0</v>
      </c>
      <c r="N381" s="484">
        <v>0</v>
      </c>
      <c r="O381" s="484">
        <v>0</v>
      </c>
      <c r="P381" s="484">
        <v>0</v>
      </c>
      <c r="Q381" s="484">
        <v>0</v>
      </c>
      <c r="R381" s="484">
        <v>0</v>
      </c>
      <c r="S381" s="484">
        <v>0</v>
      </c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60"/>
        <v>0</v>
      </c>
      <c r="G382" s="37" t="e">
        <f t="shared" si="61"/>
        <v>#DIV/0!</v>
      </c>
      <c r="H382" s="484"/>
      <c r="I382" s="484"/>
      <c r="J382" s="484">
        <v>0</v>
      </c>
      <c r="K382" s="484">
        <v>0</v>
      </c>
      <c r="L382" s="484">
        <v>0</v>
      </c>
      <c r="M382" s="484">
        <v>0</v>
      </c>
      <c r="N382" s="484">
        <v>0</v>
      </c>
      <c r="O382" s="484">
        <v>0</v>
      </c>
      <c r="P382" s="484">
        <v>0</v>
      </c>
      <c r="Q382" s="484">
        <v>0</v>
      </c>
      <c r="R382" s="484">
        <v>0</v>
      </c>
      <c r="S382" s="484">
        <v>0</v>
      </c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60"/>
        <v>0</v>
      </c>
      <c r="G383" s="37" t="e">
        <f t="shared" si="61"/>
        <v>#DIV/0!</v>
      </c>
      <c r="H383" s="484"/>
      <c r="I383" s="484"/>
      <c r="J383" s="484">
        <v>0</v>
      </c>
      <c r="K383" s="484">
        <v>0</v>
      </c>
      <c r="L383" s="484">
        <v>0</v>
      </c>
      <c r="M383" s="484">
        <v>0</v>
      </c>
      <c r="N383" s="484">
        <v>0</v>
      </c>
      <c r="O383" s="484">
        <v>0</v>
      </c>
      <c r="P383" s="484">
        <v>0</v>
      </c>
      <c r="Q383" s="484">
        <v>0</v>
      </c>
      <c r="R383" s="484">
        <v>0</v>
      </c>
      <c r="S383" s="484">
        <v>0</v>
      </c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60"/>
        <v>0</v>
      </c>
      <c r="G384" s="37" t="e">
        <f t="shared" si="61"/>
        <v>#DIV/0!</v>
      </c>
      <c r="H384" s="484"/>
      <c r="I384" s="484"/>
      <c r="J384" s="484">
        <v>0</v>
      </c>
      <c r="K384" s="484">
        <v>0</v>
      </c>
      <c r="L384" s="484">
        <v>0</v>
      </c>
      <c r="M384" s="484">
        <v>0</v>
      </c>
      <c r="N384" s="484">
        <v>0</v>
      </c>
      <c r="O384" s="484">
        <v>0</v>
      </c>
      <c r="P384" s="484">
        <v>0</v>
      </c>
      <c r="Q384" s="484">
        <v>0</v>
      </c>
      <c r="R384" s="484">
        <v>0</v>
      </c>
      <c r="S384" s="484">
        <v>0</v>
      </c>
    </row>
    <row r="385" spans="1:19" ht="25.5" customHeight="1">
      <c r="A385" s="588"/>
      <c r="B385" s="589"/>
      <c r="C385" s="568" t="s">
        <v>29</v>
      </c>
      <c r="D385" s="569" t="s">
        <v>24</v>
      </c>
      <c r="E385" s="116">
        <v>0</v>
      </c>
      <c r="F385" s="116">
        <f t="shared" si="60"/>
        <v>0</v>
      </c>
      <c r="G385" s="120" t="e">
        <f t="shared" si="61"/>
        <v>#DIV/0!</v>
      </c>
      <c r="H385" s="485"/>
      <c r="I385" s="485"/>
      <c r="J385" s="485">
        <v>0</v>
      </c>
      <c r="K385" s="485">
        <v>0</v>
      </c>
      <c r="L385" s="485">
        <v>0</v>
      </c>
      <c r="M385" s="485">
        <v>0</v>
      </c>
      <c r="N385" s="485">
        <v>0</v>
      </c>
      <c r="O385" s="485">
        <v>0</v>
      </c>
      <c r="P385" s="485">
        <v>0</v>
      </c>
      <c r="Q385" s="485">
        <v>0</v>
      </c>
      <c r="R385" s="485">
        <v>0</v>
      </c>
      <c r="S385" s="485">
        <v>0</v>
      </c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60"/>
        <v>0</v>
      </c>
      <c r="G386" s="631" t="e">
        <f t="shared" si="61"/>
        <v>#DIV/0!</v>
      </c>
      <c r="H386" s="1252"/>
      <c r="I386" s="1252"/>
      <c r="J386" s="1252"/>
      <c r="K386" s="1565"/>
      <c r="L386" s="1565"/>
      <c r="M386" s="1565"/>
      <c r="N386" s="1565"/>
      <c r="O386" s="1565"/>
      <c r="P386" s="1565"/>
      <c r="Q386" s="1565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60"/>
        <v>0</v>
      </c>
      <c r="G387" s="37" t="e">
        <f t="shared" si="61"/>
        <v>#DIV/0!</v>
      </c>
      <c r="H387" s="484"/>
      <c r="I387" s="484"/>
      <c r="J387" s="484">
        <v>0</v>
      </c>
      <c r="K387" s="484">
        <v>0</v>
      </c>
      <c r="L387" s="484">
        <v>0</v>
      </c>
      <c r="M387" s="484">
        <v>0</v>
      </c>
      <c r="N387" s="484">
        <v>0</v>
      </c>
      <c r="O387" s="484">
        <v>0</v>
      </c>
      <c r="P387" s="484">
        <v>0</v>
      </c>
      <c r="Q387" s="484">
        <v>0</v>
      </c>
      <c r="R387" s="484">
        <v>0</v>
      </c>
      <c r="S387" s="484">
        <v>0</v>
      </c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60"/>
        <v>0</v>
      </c>
      <c r="G388" s="37" t="e">
        <f t="shared" si="61"/>
        <v>#DIV/0!</v>
      </c>
      <c r="H388" s="484"/>
      <c r="I388" s="484"/>
      <c r="J388" s="484">
        <v>0</v>
      </c>
      <c r="K388" s="484">
        <v>0</v>
      </c>
      <c r="L388" s="484">
        <v>0</v>
      </c>
      <c r="M388" s="484">
        <v>0</v>
      </c>
      <c r="N388" s="484">
        <v>0</v>
      </c>
      <c r="O388" s="484">
        <v>0</v>
      </c>
      <c r="P388" s="484">
        <v>0</v>
      </c>
      <c r="Q388" s="484">
        <v>0</v>
      </c>
      <c r="R388" s="484">
        <v>0</v>
      </c>
      <c r="S388" s="484">
        <v>0</v>
      </c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60"/>
        <v>0</v>
      </c>
      <c r="G389" s="379" t="e">
        <f t="shared" si="61"/>
        <v>#DIV/0!</v>
      </c>
      <c r="H389" s="1251">
        <f>SUM(H390:H394)</f>
        <v>0</v>
      </c>
      <c r="I389" s="1251">
        <f>SUM(I390:I394)</f>
        <v>0</v>
      </c>
      <c r="J389" s="1251">
        <f>SUM(J390:J394)</f>
        <v>0</v>
      </c>
      <c r="K389" s="1570">
        <v>0</v>
      </c>
      <c r="L389" s="1570">
        <f t="shared" ref="L389:S389" si="62">SUM(L390:L394)</f>
        <v>0</v>
      </c>
      <c r="M389" s="1570">
        <f t="shared" si="62"/>
        <v>0</v>
      </c>
      <c r="N389" s="1570">
        <f t="shared" si="62"/>
        <v>0</v>
      </c>
      <c r="O389" s="1570">
        <f t="shared" si="62"/>
        <v>0</v>
      </c>
      <c r="P389" s="1570">
        <f t="shared" si="62"/>
        <v>0</v>
      </c>
      <c r="Q389" s="1570">
        <f t="shared" si="62"/>
        <v>0</v>
      </c>
      <c r="R389" s="1886">
        <f t="shared" si="62"/>
        <v>0</v>
      </c>
      <c r="S389" s="1886">
        <f t="shared" si="62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60"/>
        <v>0</v>
      </c>
      <c r="G390" s="37" t="e">
        <f t="shared" si="61"/>
        <v>#DIV/0!</v>
      </c>
      <c r="H390" s="484"/>
      <c r="I390" s="484"/>
      <c r="J390" s="484">
        <v>0</v>
      </c>
      <c r="K390" s="484">
        <v>0</v>
      </c>
      <c r="L390" s="484">
        <v>0</v>
      </c>
      <c r="M390" s="484">
        <v>0</v>
      </c>
      <c r="N390" s="484">
        <v>0</v>
      </c>
      <c r="O390" s="484">
        <v>0</v>
      </c>
      <c r="P390" s="484">
        <v>0</v>
      </c>
      <c r="Q390" s="484">
        <v>0</v>
      </c>
      <c r="R390" s="484">
        <v>0</v>
      </c>
      <c r="S390" s="484">
        <v>0</v>
      </c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60"/>
        <v>0</v>
      </c>
      <c r="G391" s="37" t="e">
        <f t="shared" si="61"/>
        <v>#DIV/0!</v>
      </c>
      <c r="H391" s="484"/>
      <c r="I391" s="484"/>
      <c r="J391" s="484">
        <v>0</v>
      </c>
      <c r="K391" s="484">
        <v>0</v>
      </c>
      <c r="L391" s="484">
        <v>0</v>
      </c>
      <c r="M391" s="484">
        <v>0</v>
      </c>
      <c r="N391" s="484">
        <v>0</v>
      </c>
      <c r="O391" s="484">
        <v>0</v>
      </c>
      <c r="P391" s="484">
        <v>0</v>
      </c>
      <c r="Q391" s="484">
        <v>0</v>
      </c>
      <c r="R391" s="484">
        <v>0</v>
      </c>
      <c r="S391" s="484">
        <v>0</v>
      </c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60"/>
        <v>0</v>
      </c>
      <c r="G392" s="37" t="e">
        <f t="shared" si="61"/>
        <v>#DIV/0!</v>
      </c>
      <c r="H392" s="484"/>
      <c r="I392" s="484"/>
      <c r="J392" s="484">
        <v>0</v>
      </c>
      <c r="K392" s="484">
        <v>0</v>
      </c>
      <c r="L392" s="484">
        <v>0</v>
      </c>
      <c r="M392" s="484">
        <v>0</v>
      </c>
      <c r="N392" s="484">
        <v>0</v>
      </c>
      <c r="O392" s="484">
        <v>0</v>
      </c>
      <c r="P392" s="484">
        <v>0</v>
      </c>
      <c r="Q392" s="484">
        <v>0</v>
      </c>
      <c r="R392" s="484">
        <v>0</v>
      </c>
      <c r="S392" s="484">
        <v>0</v>
      </c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60"/>
        <v>0</v>
      </c>
      <c r="G393" s="37" t="e">
        <f t="shared" si="61"/>
        <v>#DIV/0!</v>
      </c>
      <c r="H393" s="484"/>
      <c r="I393" s="484"/>
      <c r="J393" s="484">
        <v>0</v>
      </c>
      <c r="K393" s="484">
        <v>0</v>
      </c>
      <c r="L393" s="484">
        <v>0</v>
      </c>
      <c r="M393" s="484">
        <v>0</v>
      </c>
      <c r="N393" s="484">
        <v>0</v>
      </c>
      <c r="O393" s="484">
        <v>0</v>
      </c>
      <c r="P393" s="484">
        <v>0</v>
      </c>
      <c r="Q393" s="484">
        <v>0</v>
      </c>
      <c r="R393" s="484">
        <v>0</v>
      </c>
      <c r="S393" s="484">
        <v>0</v>
      </c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60"/>
        <v>0</v>
      </c>
      <c r="G394" s="503" t="e">
        <f t="shared" si="61"/>
        <v>#DIV/0!</v>
      </c>
      <c r="H394" s="566"/>
      <c r="I394" s="566"/>
      <c r="J394" s="566">
        <v>0</v>
      </c>
      <c r="K394" s="566">
        <v>0</v>
      </c>
      <c r="L394" s="566">
        <v>0</v>
      </c>
      <c r="M394" s="566">
        <v>0</v>
      </c>
      <c r="N394" s="566">
        <v>0</v>
      </c>
      <c r="O394" s="566">
        <v>0</v>
      </c>
      <c r="P394" s="566">
        <v>0</v>
      </c>
      <c r="Q394" s="566">
        <v>0</v>
      </c>
      <c r="R394" s="566">
        <v>0</v>
      </c>
      <c r="S394" s="566">
        <v>0</v>
      </c>
    </row>
  </sheetData>
  <mergeCells count="58">
    <mergeCell ref="B350:C350"/>
    <mergeCell ref="B351:C351"/>
    <mergeCell ref="A344:C344"/>
    <mergeCell ref="B346:C346"/>
    <mergeCell ref="B347:C347"/>
    <mergeCell ref="A333:D333"/>
    <mergeCell ref="B348:C348"/>
    <mergeCell ref="B349:C349"/>
    <mergeCell ref="B334:C334"/>
    <mergeCell ref="B335:C335"/>
    <mergeCell ref="B336:C336"/>
    <mergeCell ref="A74:C74"/>
    <mergeCell ref="B101:C101"/>
    <mergeCell ref="A109:C109"/>
    <mergeCell ref="B118:C118"/>
    <mergeCell ref="A131:C131"/>
    <mergeCell ref="B235:C235"/>
    <mergeCell ref="A233:C233"/>
    <mergeCell ref="B323:C323"/>
    <mergeCell ref="B289:C289"/>
    <mergeCell ref="B293:C293"/>
    <mergeCell ref="A247:C247"/>
    <mergeCell ref="B265:C265"/>
    <mergeCell ref="B277:C277"/>
    <mergeCell ref="A287:C287"/>
    <mergeCell ref="B288:C288"/>
    <mergeCell ref="A197:C197"/>
    <mergeCell ref="B291:C291"/>
    <mergeCell ref="B198:C198"/>
    <mergeCell ref="B199:C199"/>
    <mergeCell ref="A201:C201"/>
    <mergeCell ref="B214:C214"/>
    <mergeCell ref="B200:C200"/>
    <mergeCell ref="A377:D377"/>
    <mergeCell ref="B300:C300"/>
    <mergeCell ref="B305:C305"/>
    <mergeCell ref="A313:D313"/>
    <mergeCell ref="B314:C314"/>
    <mergeCell ref="A221:C221"/>
    <mergeCell ref="A223:C223"/>
    <mergeCell ref="A224:C224"/>
    <mergeCell ref="A225:C225"/>
    <mergeCell ref="H3:S3"/>
    <mergeCell ref="A8:C8"/>
    <mergeCell ref="D1:G1"/>
    <mergeCell ref="A3:C4"/>
    <mergeCell ref="F3:F4"/>
    <mergeCell ref="G3:G4"/>
    <mergeCell ref="A175:C175"/>
    <mergeCell ref="B176:C176"/>
    <mergeCell ref="B187:C187"/>
    <mergeCell ref="B188:C188"/>
    <mergeCell ref="A195:C195"/>
    <mergeCell ref="A142:C142"/>
    <mergeCell ref="A153:C153"/>
    <mergeCell ref="B154:C154"/>
    <mergeCell ref="A165:C165"/>
    <mergeCell ref="B166:C166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E183" activePane="bottomRight" state="frozen"/>
      <selection pane="topRight" activeCell="E1" sqref="E1"/>
      <selection pane="bottomLeft" activeCell="A6" sqref="A6"/>
      <selection pane="bottomRight" activeCell="E229" sqref="E229"/>
    </sheetView>
  </sheetViews>
  <sheetFormatPr defaultColWidth="9.125" defaultRowHeight="18.600000000000001"/>
  <cols>
    <col min="1" max="2" width="4.625" style="12" customWidth="1"/>
    <col min="3" max="3" width="84.375" style="12" customWidth="1"/>
    <col min="4" max="4" width="9.125" style="12"/>
    <col min="5" max="5" width="11.75" style="12" customWidth="1"/>
    <col min="6" max="6" width="12.25" style="12" customWidth="1"/>
    <col min="7" max="7" width="8.75" style="12" customWidth="1"/>
    <col min="8" max="19" width="8.7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192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585400</v>
      </c>
      <c r="F6" s="670">
        <f>SUM(F8+F74+F109+F153+F247)</f>
        <v>471371</v>
      </c>
      <c r="G6" s="135">
        <f>+F6*100/E6</f>
        <v>80.521182097710962</v>
      </c>
      <c r="H6" s="1112">
        <f t="shared" ref="H6:S6" si="0">SUM(H8+H74+H109+H153+H247)</f>
        <v>32890</v>
      </c>
      <c r="I6" s="1112">
        <f t="shared" si="0"/>
        <v>50200</v>
      </c>
      <c r="J6" s="1254">
        <f t="shared" si="0"/>
        <v>40100</v>
      </c>
      <c r="K6" s="1254">
        <f t="shared" si="0"/>
        <v>15496</v>
      </c>
      <c r="L6" s="1566">
        <f t="shared" si="0"/>
        <v>26800</v>
      </c>
      <c r="M6" s="1566">
        <f t="shared" si="0"/>
        <v>20225</v>
      </c>
      <c r="N6" s="1566">
        <f t="shared" si="0"/>
        <v>14150</v>
      </c>
      <c r="O6" s="1566">
        <f t="shared" si="0"/>
        <v>23060</v>
      </c>
      <c r="P6" s="873">
        <f t="shared" si="0"/>
        <v>51450</v>
      </c>
      <c r="Q6" s="1925">
        <f t="shared" si="0"/>
        <v>111600</v>
      </c>
      <c r="R6" s="1925">
        <f t="shared" si="0"/>
        <v>49800</v>
      </c>
      <c r="S6" s="1972">
        <f t="shared" si="0"/>
        <v>35600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079"/>
      <c r="I7" s="1079"/>
      <c r="J7" s="1223"/>
      <c r="K7" s="1223"/>
      <c r="L7" s="1539"/>
      <c r="M7" s="1539"/>
      <c r="N7" s="1539"/>
      <c r="O7" s="1539"/>
      <c r="P7" s="874"/>
      <c r="Q7" s="1799"/>
      <c r="R7" s="1799"/>
      <c r="S7" s="1973"/>
    </row>
    <row r="8" spans="1:19" ht="21.75" customHeight="1">
      <c r="A8" s="2181" t="s">
        <v>141</v>
      </c>
      <c r="B8" s="2182"/>
      <c r="C8" s="2183"/>
      <c r="D8" s="19"/>
      <c r="E8" s="151">
        <f>SUM(E10+E57)</f>
        <v>173400</v>
      </c>
      <c r="F8" s="137">
        <f>SUM(H8:S8)</f>
        <v>166681</v>
      </c>
      <c r="G8" s="140">
        <f>+F8*100/E8</f>
        <v>96.125144175317189</v>
      </c>
      <c r="H8" s="463">
        <f>SUM(H10+H57)</f>
        <v>13150</v>
      </c>
      <c r="I8" s="463">
        <f t="shared" ref="I8:S8" si="1">SUM(I10+I57)</f>
        <v>3500</v>
      </c>
      <c r="J8" s="463">
        <f t="shared" si="1"/>
        <v>7200</v>
      </c>
      <c r="K8" s="463">
        <f t="shared" si="1"/>
        <v>3496</v>
      </c>
      <c r="L8" s="463">
        <f t="shared" si="1"/>
        <v>14800</v>
      </c>
      <c r="M8" s="463">
        <f t="shared" si="1"/>
        <v>8225</v>
      </c>
      <c r="N8" s="463">
        <f t="shared" si="1"/>
        <v>1000</v>
      </c>
      <c r="O8" s="463">
        <f t="shared" si="1"/>
        <v>7060</v>
      </c>
      <c r="P8" s="875">
        <f t="shared" si="1"/>
        <v>31750</v>
      </c>
      <c r="Q8" s="1926">
        <f t="shared" si="1"/>
        <v>31200</v>
      </c>
      <c r="R8" s="1926">
        <f t="shared" si="1"/>
        <v>32000</v>
      </c>
      <c r="S8" s="1974">
        <f t="shared" si="1"/>
        <v>13300</v>
      </c>
    </row>
    <row r="9" spans="1:19" ht="21.75" customHeight="1">
      <c r="A9" s="127"/>
      <c r="B9" s="128"/>
      <c r="C9" s="2" t="s">
        <v>42</v>
      </c>
      <c r="D9" s="130"/>
      <c r="E9" s="141">
        <v>4900</v>
      </c>
      <c r="F9" s="58">
        <f>SUM(H9:S9)</f>
        <v>4900</v>
      </c>
      <c r="G9" s="47"/>
      <c r="H9" s="1093">
        <v>0</v>
      </c>
      <c r="I9" s="1094">
        <v>0</v>
      </c>
      <c r="J9" s="1237">
        <v>200</v>
      </c>
      <c r="K9" s="1237">
        <v>500</v>
      </c>
      <c r="L9" s="1551">
        <v>1000</v>
      </c>
      <c r="M9" s="1551">
        <v>1000</v>
      </c>
      <c r="N9" s="1236">
        <v>1000</v>
      </c>
      <c r="O9" s="1236">
        <v>1000</v>
      </c>
      <c r="P9" s="876">
        <v>200</v>
      </c>
      <c r="Q9" s="1927">
        <v>0</v>
      </c>
      <c r="R9" s="1927">
        <v>0</v>
      </c>
      <c r="S9" s="197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4900</v>
      </c>
      <c r="F10" s="134">
        <f>SUM(F11+F23+F39)</f>
        <v>2831</v>
      </c>
      <c r="G10" s="142">
        <f>+F10*100/E10</f>
        <v>57.775510204081634</v>
      </c>
      <c r="H10" s="1080">
        <f t="shared" ref="H10:S10" si="2">SUM(H11+H23+H39)</f>
        <v>0</v>
      </c>
      <c r="I10" s="1080">
        <f t="shared" si="2"/>
        <v>0</v>
      </c>
      <c r="J10" s="1224">
        <f t="shared" si="2"/>
        <v>0</v>
      </c>
      <c r="K10" s="1224">
        <f t="shared" si="2"/>
        <v>796</v>
      </c>
      <c r="L10" s="1541">
        <f t="shared" si="2"/>
        <v>0</v>
      </c>
      <c r="M10" s="1541">
        <f t="shared" si="2"/>
        <v>875</v>
      </c>
      <c r="N10" s="1541">
        <f t="shared" si="2"/>
        <v>100</v>
      </c>
      <c r="O10" s="1541">
        <f t="shared" si="2"/>
        <v>1060</v>
      </c>
      <c r="P10" s="878">
        <f t="shared" si="2"/>
        <v>0</v>
      </c>
      <c r="Q10" s="878">
        <f t="shared" si="2"/>
        <v>0</v>
      </c>
      <c r="R10" s="878">
        <f t="shared" si="2"/>
        <v>0</v>
      </c>
      <c r="S10" s="1976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100</v>
      </c>
      <c r="F11" s="134">
        <f>SUM(F12:F22)</f>
        <v>100</v>
      </c>
      <c r="G11" s="140">
        <f>+F11*100/E11</f>
        <v>100</v>
      </c>
      <c r="H11" s="1080">
        <f>SUM(H12:H22)</f>
        <v>0</v>
      </c>
      <c r="I11" s="1080">
        <f t="shared" ref="I11:S11" si="3">SUM(I12:I22)</f>
        <v>0</v>
      </c>
      <c r="J11" s="1224">
        <f t="shared" si="3"/>
        <v>0</v>
      </c>
      <c r="K11" s="1224">
        <f t="shared" si="3"/>
        <v>0</v>
      </c>
      <c r="L11" s="1541">
        <f t="shared" si="3"/>
        <v>0</v>
      </c>
      <c r="M11" s="1541">
        <f t="shared" si="3"/>
        <v>0</v>
      </c>
      <c r="N11" s="1541">
        <f t="shared" si="3"/>
        <v>100</v>
      </c>
      <c r="O11" s="1541">
        <f t="shared" si="3"/>
        <v>0</v>
      </c>
      <c r="P11" s="878">
        <f t="shared" si="3"/>
        <v>0</v>
      </c>
      <c r="Q11" s="878">
        <f t="shared" si="3"/>
        <v>0</v>
      </c>
      <c r="R11" s="878">
        <f t="shared" si="3"/>
        <v>0</v>
      </c>
      <c r="S11" s="1976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>
        <v>0</v>
      </c>
      <c r="I12" s="471">
        <v>0</v>
      </c>
      <c r="J12" s="471">
        <v>0</v>
      </c>
      <c r="K12" s="471">
        <v>0</v>
      </c>
      <c r="L12" s="471">
        <v>0</v>
      </c>
      <c r="M12" s="471">
        <v>0</v>
      </c>
      <c r="N12" s="471">
        <v>0</v>
      </c>
      <c r="O12" s="471">
        <v>0</v>
      </c>
      <c r="P12" s="879">
        <v>0</v>
      </c>
      <c r="Q12" s="1589">
        <v>0</v>
      </c>
      <c r="R12" s="1589">
        <v>0</v>
      </c>
      <c r="S12" s="1977">
        <v>0</v>
      </c>
    </row>
    <row r="13" spans="1:19" ht="21.75" customHeight="1">
      <c r="A13" s="32"/>
      <c r="B13" s="33"/>
      <c r="C13" s="34" t="s">
        <v>266</v>
      </c>
      <c r="D13" s="35" t="s">
        <v>47</v>
      </c>
      <c r="E13" s="8">
        <v>100</v>
      </c>
      <c r="F13" s="36">
        <f t="shared" ref="F13:F55" si="4">SUM(H13:S13)</f>
        <v>100</v>
      </c>
      <c r="G13" s="37">
        <f t="shared" ref="G13:G53" si="5">+F13*100/E13</f>
        <v>100</v>
      </c>
      <c r="H13" s="471">
        <v>0</v>
      </c>
      <c r="I13" s="471">
        <v>0</v>
      </c>
      <c r="J13" s="471">
        <v>0</v>
      </c>
      <c r="K13" s="471">
        <v>0</v>
      </c>
      <c r="L13" s="471">
        <v>0</v>
      </c>
      <c r="M13" s="471">
        <v>0</v>
      </c>
      <c r="N13" s="471">
        <v>100</v>
      </c>
      <c r="O13" s="471">
        <v>0</v>
      </c>
      <c r="P13" s="879">
        <v>0</v>
      </c>
      <c r="Q13" s="1589">
        <v>0</v>
      </c>
      <c r="R13" s="1589">
        <v>0</v>
      </c>
      <c r="S13" s="1977">
        <v>0</v>
      </c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>
        <v>0</v>
      </c>
      <c r="I14" s="471">
        <v>0</v>
      </c>
      <c r="J14" s="471">
        <v>0</v>
      </c>
      <c r="K14" s="471">
        <v>0</v>
      </c>
      <c r="L14" s="471">
        <v>0</v>
      </c>
      <c r="M14" s="471">
        <v>0</v>
      </c>
      <c r="N14" s="471">
        <v>0</v>
      </c>
      <c r="O14" s="471">
        <v>0</v>
      </c>
      <c r="P14" s="879">
        <v>0</v>
      </c>
      <c r="Q14" s="1589">
        <v>0</v>
      </c>
      <c r="R14" s="1589">
        <v>0</v>
      </c>
      <c r="S14" s="1977">
        <v>0</v>
      </c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>
        <v>0</v>
      </c>
      <c r="I15" s="471">
        <v>0</v>
      </c>
      <c r="J15" s="471">
        <v>0</v>
      </c>
      <c r="K15" s="471">
        <v>0</v>
      </c>
      <c r="L15" s="471">
        <v>0</v>
      </c>
      <c r="M15" s="471">
        <v>0</v>
      </c>
      <c r="N15" s="471">
        <v>0</v>
      </c>
      <c r="O15" s="471">
        <v>0</v>
      </c>
      <c r="P15" s="879">
        <v>0</v>
      </c>
      <c r="Q15" s="1589">
        <v>0</v>
      </c>
      <c r="R15" s="1589">
        <v>0</v>
      </c>
      <c r="S15" s="1977">
        <v>0</v>
      </c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>
        <v>0</v>
      </c>
      <c r="I16" s="471">
        <v>0</v>
      </c>
      <c r="J16" s="471">
        <v>0</v>
      </c>
      <c r="K16" s="471">
        <v>0</v>
      </c>
      <c r="L16" s="471">
        <v>0</v>
      </c>
      <c r="M16" s="471">
        <v>0</v>
      </c>
      <c r="N16" s="471">
        <v>0</v>
      </c>
      <c r="O16" s="471">
        <v>0</v>
      </c>
      <c r="P16" s="879">
        <v>0</v>
      </c>
      <c r="Q16" s="1589">
        <v>0</v>
      </c>
      <c r="R16" s="1589">
        <v>0</v>
      </c>
      <c r="S16" s="1977">
        <v>0</v>
      </c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>
        <v>0</v>
      </c>
      <c r="I17" s="471">
        <v>0</v>
      </c>
      <c r="J17" s="471">
        <v>0</v>
      </c>
      <c r="K17" s="471">
        <v>0</v>
      </c>
      <c r="L17" s="471">
        <v>0</v>
      </c>
      <c r="M17" s="471">
        <v>0</v>
      </c>
      <c r="N17" s="471">
        <v>0</v>
      </c>
      <c r="O17" s="471">
        <v>0</v>
      </c>
      <c r="P17" s="879">
        <v>0</v>
      </c>
      <c r="Q17" s="1589">
        <v>0</v>
      </c>
      <c r="R17" s="1589">
        <v>0</v>
      </c>
      <c r="S17" s="1977">
        <v>0</v>
      </c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>
        <v>0</v>
      </c>
      <c r="I18" s="471">
        <v>0</v>
      </c>
      <c r="J18" s="471">
        <v>0</v>
      </c>
      <c r="K18" s="471">
        <v>0</v>
      </c>
      <c r="L18" s="471">
        <v>0</v>
      </c>
      <c r="M18" s="471">
        <v>0</v>
      </c>
      <c r="N18" s="471">
        <v>0</v>
      </c>
      <c r="O18" s="471">
        <v>0</v>
      </c>
      <c r="P18" s="879">
        <v>0</v>
      </c>
      <c r="Q18" s="1589">
        <v>0</v>
      </c>
      <c r="R18" s="1589">
        <v>0</v>
      </c>
      <c r="S18" s="1977">
        <v>0</v>
      </c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>
        <v>0</v>
      </c>
      <c r="I19" s="471">
        <v>0</v>
      </c>
      <c r="J19" s="471">
        <v>0</v>
      </c>
      <c r="K19" s="471">
        <v>0</v>
      </c>
      <c r="L19" s="471">
        <v>0</v>
      </c>
      <c r="M19" s="471">
        <v>0</v>
      </c>
      <c r="N19" s="471">
        <v>0</v>
      </c>
      <c r="O19" s="471">
        <v>0</v>
      </c>
      <c r="P19" s="879">
        <v>0</v>
      </c>
      <c r="Q19" s="1589">
        <v>0</v>
      </c>
      <c r="R19" s="1589">
        <v>0</v>
      </c>
      <c r="S19" s="1977">
        <v>0</v>
      </c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>
        <v>0</v>
      </c>
      <c r="I20" s="471">
        <v>0</v>
      </c>
      <c r="J20" s="471">
        <v>0</v>
      </c>
      <c r="K20" s="471">
        <v>0</v>
      </c>
      <c r="L20" s="471">
        <v>0</v>
      </c>
      <c r="M20" s="471">
        <v>0</v>
      </c>
      <c r="N20" s="471">
        <v>0</v>
      </c>
      <c r="O20" s="471">
        <v>0</v>
      </c>
      <c r="P20" s="879">
        <v>0</v>
      </c>
      <c r="Q20" s="1589">
        <v>0</v>
      </c>
      <c r="R20" s="1589">
        <v>0</v>
      </c>
      <c r="S20" s="1977">
        <v>0</v>
      </c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>
        <v>0</v>
      </c>
      <c r="I21" s="471">
        <v>0</v>
      </c>
      <c r="J21" s="471">
        <v>0</v>
      </c>
      <c r="K21" s="471">
        <v>0</v>
      </c>
      <c r="L21" s="471">
        <v>0</v>
      </c>
      <c r="M21" s="471">
        <v>0</v>
      </c>
      <c r="N21" s="471">
        <v>0</v>
      </c>
      <c r="O21" s="471">
        <v>0</v>
      </c>
      <c r="P21" s="879">
        <v>0</v>
      </c>
      <c r="Q21" s="1589">
        <v>0</v>
      </c>
      <c r="R21" s="1589">
        <v>0</v>
      </c>
      <c r="S21" s="1977">
        <v>0</v>
      </c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>
        <v>0</v>
      </c>
      <c r="I22" s="471">
        <v>0</v>
      </c>
      <c r="J22" s="471">
        <v>0</v>
      </c>
      <c r="K22" s="471">
        <v>0</v>
      </c>
      <c r="L22" s="471">
        <v>0</v>
      </c>
      <c r="M22" s="471">
        <v>0</v>
      </c>
      <c r="N22" s="471">
        <v>0</v>
      </c>
      <c r="O22" s="471">
        <v>0</v>
      </c>
      <c r="P22" s="879">
        <v>0</v>
      </c>
      <c r="Q22" s="1589">
        <v>0</v>
      </c>
      <c r="R22" s="1589">
        <v>0</v>
      </c>
      <c r="S22" s="1977">
        <v>0</v>
      </c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300</v>
      </c>
      <c r="F23" s="134">
        <f>SUM(F24:F38)</f>
        <v>216</v>
      </c>
      <c r="G23" s="140">
        <f t="shared" si="5"/>
        <v>72</v>
      </c>
      <c r="H23" s="1080">
        <f>SUM(H24:H38)</f>
        <v>0</v>
      </c>
      <c r="I23" s="1224">
        <f t="shared" ref="I23:S23" si="6">SUM(I24:I38)</f>
        <v>0</v>
      </c>
      <c r="J23" s="1224">
        <f t="shared" si="6"/>
        <v>0</v>
      </c>
      <c r="K23" s="1224">
        <f t="shared" si="6"/>
        <v>0</v>
      </c>
      <c r="L23" s="1541">
        <f t="shared" si="6"/>
        <v>0</v>
      </c>
      <c r="M23" s="1541">
        <f t="shared" si="6"/>
        <v>0</v>
      </c>
      <c r="N23" s="1541">
        <f t="shared" si="6"/>
        <v>0</v>
      </c>
      <c r="O23" s="1541">
        <f t="shared" si="6"/>
        <v>216</v>
      </c>
      <c r="P23" s="878">
        <f t="shared" si="6"/>
        <v>0</v>
      </c>
      <c r="Q23" s="878">
        <f t="shared" si="6"/>
        <v>0</v>
      </c>
      <c r="R23" s="878">
        <f t="shared" si="6"/>
        <v>0</v>
      </c>
      <c r="S23" s="1976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471">
        <v>0</v>
      </c>
      <c r="I24" s="471">
        <v>0</v>
      </c>
      <c r="J24" s="471">
        <v>0</v>
      </c>
      <c r="K24" s="471">
        <v>0</v>
      </c>
      <c r="L24" s="471">
        <v>0</v>
      </c>
      <c r="M24" s="471">
        <v>0</v>
      </c>
      <c r="N24" s="471">
        <v>0</v>
      </c>
      <c r="O24" s="471">
        <v>0</v>
      </c>
      <c r="P24" s="879">
        <v>0</v>
      </c>
      <c r="Q24" s="1589">
        <v>0</v>
      </c>
      <c r="R24" s="1589">
        <v>0</v>
      </c>
      <c r="S24" s="1977">
        <v>0</v>
      </c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>
        <v>0</v>
      </c>
      <c r="I25" s="471">
        <v>0</v>
      </c>
      <c r="J25" s="471">
        <v>0</v>
      </c>
      <c r="K25" s="471">
        <v>0</v>
      </c>
      <c r="L25" s="471">
        <v>0</v>
      </c>
      <c r="M25" s="471">
        <v>0</v>
      </c>
      <c r="N25" s="471">
        <v>0</v>
      </c>
      <c r="O25" s="471">
        <v>0</v>
      </c>
      <c r="P25" s="879">
        <v>0</v>
      </c>
      <c r="Q25" s="1589">
        <v>0</v>
      </c>
      <c r="R25" s="1589">
        <v>0</v>
      </c>
      <c r="S25" s="1977">
        <v>0</v>
      </c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>
        <v>0</v>
      </c>
      <c r="I26" s="471">
        <v>0</v>
      </c>
      <c r="J26" s="471">
        <v>0</v>
      </c>
      <c r="K26" s="471">
        <v>0</v>
      </c>
      <c r="L26" s="471">
        <v>0</v>
      </c>
      <c r="M26" s="471">
        <v>0</v>
      </c>
      <c r="N26" s="471">
        <v>0</v>
      </c>
      <c r="O26" s="471">
        <v>0</v>
      </c>
      <c r="P26" s="879">
        <v>0</v>
      </c>
      <c r="Q26" s="1589">
        <v>0</v>
      </c>
      <c r="R26" s="1589">
        <v>0</v>
      </c>
      <c r="S26" s="1977">
        <v>0</v>
      </c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>
        <v>0</v>
      </c>
      <c r="I27" s="471">
        <v>0</v>
      </c>
      <c r="J27" s="471">
        <v>0</v>
      </c>
      <c r="K27" s="471">
        <v>0</v>
      </c>
      <c r="L27" s="471">
        <v>0</v>
      </c>
      <c r="M27" s="471">
        <v>0</v>
      </c>
      <c r="N27" s="471">
        <v>0</v>
      </c>
      <c r="O27" s="471">
        <v>0</v>
      </c>
      <c r="P27" s="879">
        <v>0</v>
      </c>
      <c r="Q27" s="1589">
        <v>0</v>
      </c>
      <c r="R27" s="1589">
        <v>0</v>
      </c>
      <c r="S27" s="1977">
        <v>0</v>
      </c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>
        <v>0</v>
      </c>
      <c r="I28" s="471">
        <v>0</v>
      </c>
      <c r="J28" s="471">
        <v>0</v>
      </c>
      <c r="K28" s="471">
        <v>0</v>
      </c>
      <c r="L28" s="471">
        <v>0</v>
      </c>
      <c r="M28" s="471">
        <v>0</v>
      </c>
      <c r="N28" s="471">
        <v>0</v>
      </c>
      <c r="O28" s="471">
        <v>0</v>
      </c>
      <c r="P28" s="879">
        <v>0</v>
      </c>
      <c r="Q28" s="1589">
        <v>0</v>
      </c>
      <c r="R28" s="1589">
        <v>0</v>
      </c>
      <c r="S28" s="1977">
        <v>0</v>
      </c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471">
        <v>0</v>
      </c>
      <c r="I29" s="471">
        <v>0</v>
      </c>
      <c r="J29" s="471">
        <v>0</v>
      </c>
      <c r="K29" s="471">
        <v>0</v>
      </c>
      <c r="L29" s="471">
        <v>0</v>
      </c>
      <c r="M29" s="471">
        <v>0</v>
      </c>
      <c r="N29" s="471">
        <v>0</v>
      </c>
      <c r="O29" s="471">
        <v>0</v>
      </c>
      <c r="P29" s="879">
        <v>0</v>
      </c>
      <c r="Q29" s="1589">
        <v>0</v>
      </c>
      <c r="R29" s="1589">
        <v>0</v>
      </c>
      <c r="S29" s="1977">
        <v>0</v>
      </c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>
        <v>0</v>
      </c>
      <c r="I30" s="471">
        <v>0</v>
      </c>
      <c r="J30" s="471">
        <v>0</v>
      </c>
      <c r="K30" s="471">
        <v>0</v>
      </c>
      <c r="L30" s="471">
        <v>0</v>
      </c>
      <c r="M30" s="471">
        <v>0</v>
      </c>
      <c r="N30" s="471">
        <v>0</v>
      </c>
      <c r="O30" s="471">
        <v>0</v>
      </c>
      <c r="P30" s="879">
        <v>0</v>
      </c>
      <c r="Q30" s="1589">
        <v>0</v>
      </c>
      <c r="R30" s="1589">
        <v>0</v>
      </c>
      <c r="S30" s="1977">
        <v>0</v>
      </c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>
        <v>0</v>
      </c>
      <c r="I31" s="471">
        <v>0</v>
      </c>
      <c r="J31" s="471">
        <v>0</v>
      </c>
      <c r="K31" s="471">
        <v>0</v>
      </c>
      <c r="L31" s="471">
        <v>0</v>
      </c>
      <c r="M31" s="471">
        <v>0</v>
      </c>
      <c r="N31" s="471">
        <v>0</v>
      </c>
      <c r="O31" s="471">
        <v>0</v>
      </c>
      <c r="P31" s="879">
        <v>0</v>
      </c>
      <c r="Q31" s="1589">
        <v>0</v>
      </c>
      <c r="R31" s="1589">
        <v>0</v>
      </c>
      <c r="S31" s="1977">
        <v>0</v>
      </c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471">
        <v>0</v>
      </c>
      <c r="I32" s="471">
        <v>0</v>
      </c>
      <c r="J32" s="471">
        <v>0</v>
      </c>
      <c r="K32" s="471">
        <v>0</v>
      </c>
      <c r="L32" s="471">
        <v>0</v>
      </c>
      <c r="M32" s="471">
        <v>0</v>
      </c>
      <c r="N32" s="471">
        <v>0</v>
      </c>
      <c r="O32" s="471">
        <v>0</v>
      </c>
      <c r="P32" s="879">
        <v>0</v>
      </c>
      <c r="Q32" s="1589">
        <v>0</v>
      </c>
      <c r="R32" s="1589">
        <v>0</v>
      </c>
      <c r="S32" s="1977">
        <v>0</v>
      </c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37" t="e">
        <f t="shared" si="5"/>
        <v>#DIV/0!</v>
      </c>
      <c r="H33" s="471">
        <v>0</v>
      </c>
      <c r="I33" s="471">
        <v>0</v>
      </c>
      <c r="J33" s="471">
        <v>0</v>
      </c>
      <c r="K33" s="471">
        <v>0</v>
      </c>
      <c r="L33" s="471">
        <v>0</v>
      </c>
      <c r="M33" s="471">
        <v>0</v>
      </c>
      <c r="N33" s="471">
        <v>0</v>
      </c>
      <c r="O33" s="471">
        <v>0</v>
      </c>
      <c r="P33" s="879">
        <v>0</v>
      </c>
      <c r="Q33" s="1589">
        <v>0</v>
      </c>
      <c r="R33" s="1589">
        <v>0</v>
      </c>
      <c r="S33" s="1977">
        <v>0</v>
      </c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300</v>
      </c>
      <c r="F34" s="36">
        <f t="shared" si="4"/>
        <v>216</v>
      </c>
      <c r="G34" s="37">
        <f t="shared" si="5"/>
        <v>72</v>
      </c>
      <c r="H34" s="471">
        <v>0</v>
      </c>
      <c r="I34" s="471">
        <v>0</v>
      </c>
      <c r="J34" s="471">
        <v>0</v>
      </c>
      <c r="K34" s="471">
        <v>0</v>
      </c>
      <c r="L34" s="471">
        <v>0</v>
      </c>
      <c r="M34" s="471">
        <v>0</v>
      </c>
      <c r="N34" s="471">
        <v>0</v>
      </c>
      <c r="O34" s="471">
        <v>216</v>
      </c>
      <c r="P34" s="879">
        <v>0</v>
      </c>
      <c r="Q34" s="1589">
        <v>0</v>
      </c>
      <c r="R34" s="1589">
        <v>0</v>
      </c>
      <c r="S34" s="1977">
        <v>0</v>
      </c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0</v>
      </c>
      <c r="F35" s="36">
        <f t="shared" si="4"/>
        <v>0</v>
      </c>
      <c r="G35" s="37" t="e">
        <f t="shared" si="5"/>
        <v>#DIV/0!</v>
      </c>
      <c r="H35" s="471">
        <v>0</v>
      </c>
      <c r="I35" s="471">
        <v>0</v>
      </c>
      <c r="J35" s="471">
        <v>0</v>
      </c>
      <c r="K35" s="471">
        <v>0</v>
      </c>
      <c r="L35" s="471">
        <v>0</v>
      </c>
      <c r="M35" s="471">
        <v>0</v>
      </c>
      <c r="N35" s="471">
        <v>0</v>
      </c>
      <c r="O35" s="471">
        <v>0</v>
      </c>
      <c r="P35" s="879">
        <v>0</v>
      </c>
      <c r="Q35" s="1589">
        <v>0</v>
      </c>
      <c r="R35" s="1589">
        <v>0</v>
      </c>
      <c r="S35" s="1977">
        <v>0</v>
      </c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 t="shared" si="4"/>
        <v>0</v>
      </c>
      <c r="G36" s="37" t="e">
        <f t="shared" si="5"/>
        <v>#DIV/0!</v>
      </c>
      <c r="H36" s="471">
        <v>0</v>
      </c>
      <c r="I36" s="471">
        <v>0</v>
      </c>
      <c r="J36" s="471">
        <v>0</v>
      </c>
      <c r="K36" s="471">
        <v>0</v>
      </c>
      <c r="L36" s="471">
        <v>0</v>
      </c>
      <c r="M36" s="471">
        <v>0</v>
      </c>
      <c r="N36" s="471">
        <v>0</v>
      </c>
      <c r="O36" s="471">
        <v>0</v>
      </c>
      <c r="P36" s="879">
        <v>0</v>
      </c>
      <c r="Q36" s="1589">
        <v>0</v>
      </c>
      <c r="R36" s="1589">
        <v>0</v>
      </c>
      <c r="S36" s="1977">
        <v>0</v>
      </c>
    </row>
    <row r="37" spans="1:19" ht="21.75" customHeight="1">
      <c r="A37" s="32"/>
      <c r="B37" s="33"/>
      <c r="C37" s="320" t="s">
        <v>270</v>
      </c>
      <c r="D37" s="35" t="s">
        <v>47</v>
      </c>
      <c r="E37" s="36">
        <v>0</v>
      </c>
      <c r="F37" s="36">
        <f t="shared" si="4"/>
        <v>0</v>
      </c>
      <c r="G37" s="37" t="e">
        <f t="shared" si="5"/>
        <v>#DIV/0!</v>
      </c>
      <c r="H37" s="471">
        <v>0</v>
      </c>
      <c r="I37" s="471">
        <v>0</v>
      </c>
      <c r="J37" s="471">
        <v>0</v>
      </c>
      <c r="K37" s="471">
        <v>0</v>
      </c>
      <c r="L37" s="471">
        <v>0</v>
      </c>
      <c r="M37" s="471">
        <v>0</v>
      </c>
      <c r="N37" s="471">
        <v>0</v>
      </c>
      <c r="O37" s="471">
        <v>0</v>
      </c>
      <c r="P37" s="879">
        <v>0</v>
      </c>
      <c r="Q37" s="1589">
        <v>0</v>
      </c>
      <c r="R37" s="1589">
        <v>0</v>
      </c>
      <c r="S37" s="1977">
        <v>0</v>
      </c>
    </row>
    <row r="38" spans="1:19" ht="21.75" customHeight="1">
      <c r="A38" s="32"/>
      <c r="B38" s="33"/>
      <c r="C38" s="320" t="s">
        <v>264</v>
      </c>
      <c r="D38" s="35" t="s">
        <v>47</v>
      </c>
      <c r="E38" s="36">
        <v>0</v>
      </c>
      <c r="F38" s="36">
        <f t="shared" si="4"/>
        <v>0</v>
      </c>
      <c r="G38" s="37" t="e">
        <f t="shared" si="5"/>
        <v>#DIV/0!</v>
      </c>
      <c r="H38" s="471">
        <v>0</v>
      </c>
      <c r="I38" s="471">
        <v>0</v>
      </c>
      <c r="J38" s="471">
        <v>0</v>
      </c>
      <c r="K38" s="471">
        <v>0</v>
      </c>
      <c r="L38" s="471">
        <v>0</v>
      </c>
      <c r="M38" s="471">
        <v>0</v>
      </c>
      <c r="N38" s="471">
        <v>0</v>
      </c>
      <c r="O38" s="471">
        <v>0</v>
      </c>
      <c r="P38" s="879">
        <v>0</v>
      </c>
      <c r="Q38" s="1589">
        <v>0</v>
      </c>
      <c r="R38" s="1589">
        <v>0</v>
      </c>
      <c r="S38" s="1977">
        <v>0</v>
      </c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4500</v>
      </c>
      <c r="F39" s="134">
        <f>SUM(F40:F53)</f>
        <v>2515</v>
      </c>
      <c r="G39" s="140">
        <f t="shared" si="5"/>
        <v>55.888888888888886</v>
      </c>
      <c r="H39" s="1080">
        <f>SUM(H40:H53)</f>
        <v>0</v>
      </c>
      <c r="I39" s="1224">
        <f t="shared" ref="I39:S39" si="7">SUM(I40:I53)</f>
        <v>0</v>
      </c>
      <c r="J39" s="1224">
        <f t="shared" si="7"/>
        <v>0</v>
      </c>
      <c r="K39" s="1224">
        <f t="shared" si="7"/>
        <v>796</v>
      </c>
      <c r="L39" s="1541">
        <f t="shared" si="7"/>
        <v>0</v>
      </c>
      <c r="M39" s="1541">
        <f t="shared" si="7"/>
        <v>875</v>
      </c>
      <c r="N39" s="1541">
        <f t="shared" si="7"/>
        <v>0</v>
      </c>
      <c r="O39" s="1541">
        <f t="shared" si="7"/>
        <v>844</v>
      </c>
      <c r="P39" s="878">
        <f t="shared" si="7"/>
        <v>0</v>
      </c>
      <c r="Q39" s="878">
        <f t="shared" si="7"/>
        <v>0</v>
      </c>
      <c r="R39" s="878">
        <f t="shared" si="7"/>
        <v>0</v>
      </c>
      <c r="S39" s="1976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471">
        <v>0</v>
      </c>
      <c r="I40" s="471">
        <v>0</v>
      </c>
      <c r="J40" s="471">
        <v>0</v>
      </c>
      <c r="K40" s="471">
        <v>0</v>
      </c>
      <c r="L40" s="471">
        <v>0</v>
      </c>
      <c r="M40" s="471">
        <v>0</v>
      </c>
      <c r="N40" s="471">
        <v>0</v>
      </c>
      <c r="O40" s="471">
        <v>0</v>
      </c>
      <c r="P40" s="879">
        <v>0</v>
      </c>
      <c r="Q40" s="1589">
        <v>0</v>
      </c>
      <c r="R40" s="1589">
        <v>0</v>
      </c>
      <c r="S40" s="1977">
        <v>0</v>
      </c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1500</v>
      </c>
      <c r="F41" s="36">
        <f t="shared" si="4"/>
        <v>875</v>
      </c>
      <c r="G41" s="37">
        <f t="shared" si="5"/>
        <v>58.333333333333336</v>
      </c>
      <c r="H41" s="471">
        <v>0</v>
      </c>
      <c r="I41" s="471">
        <v>0</v>
      </c>
      <c r="J41" s="471">
        <v>0</v>
      </c>
      <c r="K41" s="471">
        <v>0</v>
      </c>
      <c r="L41" s="471">
        <v>0</v>
      </c>
      <c r="M41" s="471">
        <v>875</v>
      </c>
      <c r="N41" s="471">
        <v>0</v>
      </c>
      <c r="O41" s="471">
        <v>0</v>
      </c>
      <c r="P41" s="879">
        <v>0</v>
      </c>
      <c r="Q41" s="1589">
        <v>0</v>
      </c>
      <c r="R41" s="1589">
        <v>0</v>
      </c>
      <c r="S41" s="1977">
        <v>0</v>
      </c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>
        <v>0</v>
      </c>
      <c r="I42" s="471">
        <v>0</v>
      </c>
      <c r="J42" s="471">
        <v>0</v>
      </c>
      <c r="K42" s="471">
        <v>0</v>
      </c>
      <c r="L42" s="471">
        <v>0</v>
      </c>
      <c r="M42" s="471">
        <v>0</v>
      </c>
      <c r="N42" s="471">
        <v>0</v>
      </c>
      <c r="O42" s="471">
        <v>0</v>
      </c>
      <c r="P42" s="879">
        <v>0</v>
      </c>
      <c r="Q42" s="1589">
        <v>0</v>
      </c>
      <c r="R42" s="1589">
        <v>0</v>
      </c>
      <c r="S42" s="1977">
        <v>0</v>
      </c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2000</v>
      </c>
      <c r="F43" s="36">
        <f t="shared" si="4"/>
        <v>796</v>
      </c>
      <c r="G43" s="37">
        <f t="shared" si="5"/>
        <v>39.799999999999997</v>
      </c>
      <c r="H43" s="471">
        <v>0</v>
      </c>
      <c r="I43" s="471">
        <v>0</v>
      </c>
      <c r="J43" s="471">
        <v>0</v>
      </c>
      <c r="K43" s="471">
        <v>796</v>
      </c>
      <c r="L43" s="471">
        <v>0</v>
      </c>
      <c r="M43" s="471">
        <v>0</v>
      </c>
      <c r="N43" s="471">
        <v>0</v>
      </c>
      <c r="O43" s="471">
        <v>0</v>
      </c>
      <c r="P43" s="879">
        <v>0</v>
      </c>
      <c r="Q43" s="1589">
        <v>0</v>
      </c>
      <c r="R43" s="1589">
        <v>0</v>
      </c>
      <c r="S43" s="1977">
        <v>0</v>
      </c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>
        <v>0</v>
      </c>
      <c r="I44" s="471">
        <v>0</v>
      </c>
      <c r="J44" s="471">
        <v>0</v>
      </c>
      <c r="K44" s="471">
        <v>0</v>
      </c>
      <c r="L44" s="471">
        <v>0</v>
      </c>
      <c r="M44" s="471">
        <v>0</v>
      </c>
      <c r="N44" s="471">
        <v>0</v>
      </c>
      <c r="O44" s="471">
        <v>0</v>
      </c>
      <c r="P44" s="879">
        <v>0</v>
      </c>
      <c r="Q44" s="1589">
        <v>0</v>
      </c>
      <c r="R44" s="1589">
        <v>0</v>
      </c>
      <c r="S44" s="1977">
        <v>0</v>
      </c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>
        <v>0</v>
      </c>
      <c r="I45" s="471">
        <v>0</v>
      </c>
      <c r="J45" s="471">
        <v>0</v>
      </c>
      <c r="K45" s="471">
        <v>0</v>
      </c>
      <c r="L45" s="471">
        <v>0</v>
      </c>
      <c r="M45" s="471">
        <v>0</v>
      </c>
      <c r="N45" s="471">
        <v>0</v>
      </c>
      <c r="O45" s="471">
        <v>0</v>
      </c>
      <c r="P45" s="879">
        <v>0</v>
      </c>
      <c r="Q45" s="1589">
        <v>0</v>
      </c>
      <c r="R45" s="1589">
        <v>0</v>
      </c>
      <c r="S45" s="1977">
        <v>0</v>
      </c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>
        <v>0</v>
      </c>
      <c r="I46" s="471">
        <v>0</v>
      </c>
      <c r="J46" s="471">
        <v>0</v>
      </c>
      <c r="K46" s="471">
        <v>0</v>
      </c>
      <c r="L46" s="471">
        <v>0</v>
      </c>
      <c r="M46" s="471">
        <v>0</v>
      </c>
      <c r="N46" s="471">
        <v>0</v>
      </c>
      <c r="O46" s="471">
        <v>0</v>
      </c>
      <c r="P46" s="879">
        <v>0</v>
      </c>
      <c r="Q46" s="1589">
        <v>0</v>
      </c>
      <c r="R46" s="1589">
        <v>0</v>
      </c>
      <c r="S46" s="1977">
        <v>0</v>
      </c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1000</v>
      </c>
      <c r="F47" s="36">
        <f t="shared" si="4"/>
        <v>844</v>
      </c>
      <c r="G47" s="37">
        <f t="shared" si="5"/>
        <v>84.4</v>
      </c>
      <c r="H47" s="471">
        <v>0</v>
      </c>
      <c r="I47" s="471">
        <v>0</v>
      </c>
      <c r="J47" s="471">
        <v>0</v>
      </c>
      <c r="K47" s="471">
        <v>0</v>
      </c>
      <c r="L47" s="471">
        <v>0</v>
      </c>
      <c r="M47" s="471">
        <v>0</v>
      </c>
      <c r="N47" s="471">
        <v>0</v>
      </c>
      <c r="O47" s="476">
        <v>844</v>
      </c>
      <c r="P47" s="879">
        <v>0</v>
      </c>
      <c r="Q47" s="1589">
        <v>0</v>
      </c>
      <c r="R47" s="1589">
        <v>0</v>
      </c>
      <c r="S47" s="1977">
        <v>0</v>
      </c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>
        <v>0</v>
      </c>
      <c r="I48" s="471">
        <v>0</v>
      </c>
      <c r="J48" s="471">
        <v>0</v>
      </c>
      <c r="K48" s="471">
        <v>0</v>
      </c>
      <c r="L48" s="471">
        <v>0</v>
      </c>
      <c r="M48" s="471">
        <v>0</v>
      </c>
      <c r="N48" s="471">
        <v>0</v>
      </c>
      <c r="O48" s="471">
        <v>0</v>
      </c>
      <c r="P48" s="879">
        <v>0</v>
      </c>
      <c r="Q48" s="1589">
        <v>0</v>
      </c>
      <c r="R48" s="1589">
        <v>0</v>
      </c>
      <c r="S48" s="1977">
        <v>0</v>
      </c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>
        <v>0</v>
      </c>
      <c r="I49" s="471">
        <v>0</v>
      </c>
      <c r="J49" s="471">
        <v>0</v>
      </c>
      <c r="K49" s="471">
        <v>0</v>
      </c>
      <c r="L49" s="471">
        <v>0</v>
      </c>
      <c r="M49" s="471">
        <v>0</v>
      </c>
      <c r="N49" s="471">
        <v>0</v>
      </c>
      <c r="O49" s="471">
        <v>0</v>
      </c>
      <c r="P49" s="879">
        <v>0</v>
      </c>
      <c r="Q49" s="1589">
        <v>0</v>
      </c>
      <c r="R49" s="1589">
        <v>0</v>
      </c>
      <c r="S49" s="1977">
        <v>0</v>
      </c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>
        <v>0</v>
      </c>
      <c r="I50" s="471">
        <v>0</v>
      </c>
      <c r="J50" s="471">
        <v>0</v>
      </c>
      <c r="K50" s="471">
        <v>0</v>
      </c>
      <c r="L50" s="471">
        <v>0</v>
      </c>
      <c r="M50" s="471">
        <v>0</v>
      </c>
      <c r="N50" s="471">
        <v>0</v>
      </c>
      <c r="O50" s="471">
        <v>0</v>
      </c>
      <c r="P50" s="879">
        <v>0</v>
      </c>
      <c r="Q50" s="1589">
        <v>0</v>
      </c>
      <c r="R50" s="1589">
        <v>0</v>
      </c>
      <c r="S50" s="1977">
        <v>0</v>
      </c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>
        <v>0</v>
      </c>
      <c r="I51" s="471">
        <v>0</v>
      </c>
      <c r="J51" s="471">
        <v>0</v>
      </c>
      <c r="K51" s="471">
        <v>0</v>
      </c>
      <c r="L51" s="471">
        <v>0</v>
      </c>
      <c r="M51" s="471">
        <v>0</v>
      </c>
      <c r="N51" s="471">
        <v>0</v>
      </c>
      <c r="O51" s="471">
        <v>0</v>
      </c>
      <c r="P51" s="879">
        <v>0</v>
      </c>
      <c r="Q51" s="1589">
        <v>0</v>
      </c>
      <c r="R51" s="1589">
        <v>0</v>
      </c>
      <c r="S51" s="1977">
        <v>0</v>
      </c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471">
        <v>0</v>
      </c>
      <c r="I52" s="471">
        <v>0</v>
      </c>
      <c r="J52" s="471">
        <v>0</v>
      </c>
      <c r="K52" s="471">
        <v>0</v>
      </c>
      <c r="L52" s="471">
        <v>0</v>
      </c>
      <c r="M52" s="471">
        <v>0</v>
      </c>
      <c r="N52" s="471">
        <v>0</v>
      </c>
      <c r="O52" s="471">
        <v>0</v>
      </c>
      <c r="P52" s="879">
        <v>0</v>
      </c>
      <c r="Q52" s="1589">
        <v>0</v>
      </c>
      <c r="R52" s="1589">
        <v>0</v>
      </c>
      <c r="S52" s="1977">
        <v>0</v>
      </c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>
        <v>0</v>
      </c>
      <c r="I53" s="471">
        <v>0</v>
      </c>
      <c r="J53" s="471">
        <v>0</v>
      </c>
      <c r="K53" s="471">
        <v>0</v>
      </c>
      <c r="L53" s="471">
        <v>0</v>
      </c>
      <c r="M53" s="471">
        <v>0</v>
      </c>
      <c r="N53" s="471">
        <v>0</v>
      </c>
      <c r="O53" s="471">
        <v>0</v>
      </c>
      <c r="P53" s="879">
        <v>0</v>
      </c>
      <c r="Q53" s="1589">
        <v>0</v>
      </c>
      <c r="R53" s="1589">
        <v>0</v>
      </c>
      <c r="S53" s="1977">
        <v>0</v>
      </c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471">
        <v>0</v>
      </c>
      <c r="I54" s="471">
        <v>0</v>
      </c>
      <c r="J54" s="471">
        <v>0</v>
      </c>
      <c r="K54" s="471">
        <v>0</v>
      </c>
      <c r="L54" s="471">
        <v>0</v>
      </c>
      <c r="M54" s="471">
        <v>0</v>
      </c>
      <c r="N54" s="471">
        <v>0</v>
      </c>
      <c r="O54" s="471">
        <v>0</v>
      </c>
      <c r="P54" s="879">
        <v>0</v>
      </c>
      <c r="Q54" s="1589">
        <v>0</v>
      </c>
      <c r="R54" s="1589">
        <v>0</v>
      </c>
      <c r="S54" s="1977">
        <v>0</v>
      </c>
    </row>
    <row r="55" spans="1:19" ht="21.75" customHeight="1">
      <c r="A55" s="32"/>
      <c r="B55" s="33"/>
      <c r="C55" s="123" t="s">
        <v>20</v>
      </c>
      <c r="D55" s="41" t="s">
        <v>9</v>
      </c>
      <c r="E55" s="42">
        <v>500</v>
      </c>
      <c r="F55" s="36">
        <f t="shared" si="4"/>
        <v>0</v>
      </c>
      <c r="G55" s="43">
        <f>+F55*100/E55</f>
        <v>0</v>
      </c>
      <c r="H55" s="471">
        <v>0</v>
      </c>
      <c r="I55" s="471">
        <v>0</v>
      </c>
      <c r="J55" s="471">
        <v>0</v>
      </c>
      <c r="K55" s="471">
        <v>0</v>
      </c>
      <c r="L55" s="471">
        <v>0</v>
      </c>
      <c r="M55" s="471">
        <v>0</v>
      </c>
      <c r="N55" s="471">
        <v>0</v>
      </c>
      <c r="O55" s="471">
        <v>0</v>
      </c>
      <c r="P55" s="879">
        <v>0</v>
      </c>
      <c r="Q55" s="1589">
        <v>0</v>
      </c>
      <c r="R55" s="1589">
        <v>0</v>
      </c>
      <c r="S55" s="1977">
        <v>0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168500</v>
      </c>
      <c r="F56" s="58">
        <f>SUM(H56:S56)</f>
        <v>168500</v>
      </c>
      <c r="G56" s="47"/>
      <c r="H56" s="1095">
        <v>6000</v>
      </c>
      <c r="I56" s="1095">
        <v>6000</v>
      </c>
      <c r="J56" s="1238">
        <v>6000</v>
      </c>
      <c r="K56" s="1238">
        <v>6000</v>
      </c>
      <c r="L56" s="1552">
        <v>6000</v>
      </c>
      <c r="M56" s="1552">
        <v>7500</v>
      </c>
      <c r="N56" s="1552">
        <v>8000</v>
      </c>
      <c r="O56" s="1552">
        <v>25000</v>
      </c>
      <c r="P56" s="880">
        <v>25000</v>
      </c>
      <c r="Q56" s="880">
        <v>25000</v>
      </c>
      <c r="R56" s="880">
        <v>25000</v>
      </c>
      <c r="S56" s="1978">
        <v>23000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168500</v>
      </c>
      <c r="F57" s="134">
        <f>SUM(F58:F64)</f>
        <v>163850</v>
      </c>
      <c r="G57" s="142">
        <f>+F57*100/E57</f>
        <v>97.240356083086056</v>
      </c>
      <c r="H57" s="1089">
        <f>SUM(H58:H64)</f>
        <v>13150</v>
      </c>
      <c r="I57" s="1232">
        <f t="shared" ref="I57:S57" si="8">SUM(I58:I64)</f>
        <v>3500</v>
      </c>
      <c r="J57" s="1232">
        <f t="shared" si="8"/>
        <v>7200</v>
      </c>
      <c r="K57" s="1232">
        <f t="shared" si="8"/>
        <v>2700</v>
      </c>
      <c r="L57" s="1569">
        <f t="shared" si="8"/>
        <v>14800</v>
      </c>
      <c r="M57" s="1569">
        <f t="shared" si="8"/>
        <v>7350</v>
      </c>
      <c r="N57" s="1569">
        <f t="shared" si="8"/>
        <v>900</v>
      </c>
      <c r="O57" s="1569">
        <f t="shared" si="8"/>
        <v>6000</v>
      </c>
      <c r="P57" s="881">
        <f t="shared" si="8"/>
        <v>31750</v>
      </c>
      <c r="Q57" s="1928">
        <f t="shared" si="8"/>
        <v>31200</v>
      </c>
      <c r="R57" s="1928">
        <f t="shared" si="8"/>
        <v>32000</v>
      </c>
      <c r="S57" s="1979">
        <f t="shared" si="8"/>
        <v>13300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30000</v>
      </c>
      <c r="F58" s="36">
        <f t="shared" ref="F58:F72" si="9">SUM(H58:S58)</f>
        <v>86000</v>
      </c>
      <c r="G58" s="43">
        <f t="shared" ref="G58:G74" si="10">+F58*100/E58</f>
        <v>286.66666666666669</v>
      </c>
      <c r="H58" s="471">
        <v>6050</v>
      </c>
      <c r="I58" s="471">
        <v>500</v>
      </c>
      <c r="J58" s="471">
        <v>3200</v>
      </c>
      <c r="K58" s="471">
        <v>0</v>
      </c>
      <c r="L58" s="471">
        <v>500</v>
      </c>
      <c r="M58" s="471">
        <v>0</v>
      </c>
      <c r="N58" s="471">
        <v>400</v>
      </c>
      <c r="O58" s="471">
        <v>6000</v>
      </c>
      <c r="P58" s="879">
        <v>31250</v>
      </c>
      <c r="Q58" s="1589">
        <v>31200</v>
      </c>
      <c r="R58" s="1589">
        <v>5900</v>
      </c>
      <c r="S58" s="1977">
        <v>1000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135000</v>
      </c>
      <c r="F59" s="36">
        <f t="shared" si="9"/>
        <v>75650</v>
      </c>
      <c r="G59" s="43">
        <f t="shared" si="10"/>
        <v>56.037037037037038</v>
      </c>
      <c r="H59" s="471">
        <v>7100</v>
      </c>
      <c r="I59" s="471">
        <v>3000</v>
      </c>
      <c r="J59" s="471">
        <v>4000</v>
      </c>
      <c r="K59" s="471">
        <v>2700</v>
      </c>
      <c r="L59" s="471">
        <v>13300</v>
      </c>
      <c r="M59" s="471">
        <v>7350</v>
      </c>
      <c r="N59" s="471">
        <v>500</v>
      </c>
      <c r="O59" s="471">
        <v>0</v>
      </c>
      <c r="P59" s="879">
        <v>0</v>
      </c>
      <c r="Q59" s="1589">
        <v>0</v>
      </c>
      <c r="R59" s="1589">
        <v>25400</v>
      </c>
      <c r="S59" s="1977">
        <v>12300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471">
        <v>0</v>
      </c>
      <c r="I60" s="471">
        <v>0</v>
      </c>
      <c r="J60" s="471">
        <v>0</v>
      </c>
      <c r="K60" s="471">
        <v>0</v>
      </c>
      <c r="L60" s="471">
        <v>0</v>
      </c>
      <c r="M60" s="471">
        <v>0</v>
      </c>
      <c r="N60" s="471">
        <v>0</v>
      </c>
      <c r="O60" s="471">
        <v>0</v>
      </c>
      <c r="P60" s="879">
        <v>0</v>
      </c>
      <c r="Q60" s="1589">
        <v>0</v>
      </c>
      <c r="R60" s="1589">
        <v>0</v>
      </c>
      <c r="S60" s="1977">
        <v>0</v>
      </c>
    </row>
    <row r="61" spans="1:19" ht="21.75" customHeight="1">
      <c r="A61" s="32"/>
      <c r="B61" s="49"/>
      <c r="C61" s="320" t="s">
        <v>322</v>
      </c>
      <c r="D61" s="35" t="s">
        <v>47</v>
      </c>
      <c r="E61" s="42">
        <v>1500</v>
      </c>
      <c r="F61" s="36">
        <f t="shared" si="9"/>
        <v>2200</v>
      </c>
      <c r="G61" s="43">
        <f t="shared" si="10"/>
        <v>146.66666666666666</v>
      </c>
      <c r="H61" s="471">
        <v>0</v>
      </c>
      <c r="I61" s="471">
        <v>0</v>
      </c>
      <c r="J61" s="471">
        <v>0</v>
      </c>
      <c r="K61" s="471">
        <v>0</v>
      </c>
      <c r="L61" s="471">
        <v>1000</v>
      </c>
      <c r="M61" s="471">
        <v>0</v>
      </c>
      <c r="N61" s="471">
        <v>0</v>
      </c>
      <c r="O61" s="471">
        <v>0</v>
      </c>
      <c r="P61" s="879">
        <v>500</v>
      </c>
      <c r="Q61" s="1589">
        <v>0</v>
      </c>
      <c r="R61" s="1589">
        <v>700</v>
      </c>
      <c r="S61" s="1977">
        <v>0</v>
      </c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471">
        <v>0</v>
      </c>
      <c r="I62" s="471">
        <v>0</v>
      </c>
      <c r="J62" s="471">
        <v>0</v>
      </c>
      <c r="K62" s="471">
        <v>0</v>
      </c>
      <c r="L62" s="471">
        <v>0</v>
      </c>
      <c r="M62" s="471">
        <v>0</v>
      </c>
      <c r="N62" s="471">
        <v>0</v>
      </c>
      <c r="O62" s="471">
        <v>0</v>
      </c>
      <c r="P62" s="879">
        <v>0</v>
      </c>
      <c r="Q62" s="1589">
        <v>0</v>
      </c>
      <c r="R62" s="1589">
        <v>0</v>
      </c>
      <c r="S62" s="1977">
        <v>0</v>
      </c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0</v>
      </c>
      <c r="G63" s="43">
        <f t="shared" si="10"/>
        <v>0</v>
      </c>
      <c r="H63" s="471">
        <v>0</v>
      </c>
      <c r="I63" s="471">
        <v>0</v>
      </c>
      <c r="J63" s="471">
        <v>0</v>
      </c>
      <c r="K63" s="471">
        <v>0</v>
      </c>
      <c r="L63" s="471">
        <v>0</v>
      </c>
      <c r="M63" s="471">
        <v>0</v>
      </c>
      <c r="N63" s="471">
        <v>0</v>
      </c>
      <c r="O63" s="471">
        <v>0</v>
      </c>
      <c r="P63" s="879">
        <v>0</v>
      </c>
      <c r="Q63" s="1589">
        <v>0</v>
      </c>
      <c r="R63" s="1589">
        <v>0</v>
      </c>
      <c r="S63" s="1977">
        <v>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>
        <v>0</v>
      </c>
      <c r="F64" s="36">
        <f t="shared" si="9"/>
        <v>0</v>
      </c>
      <c r="G64" s="43" t="e">
        <f t="shared" si="10"/>
        <v>#DIV/0!</v>
      </c>
      <c r="H64" s="471">
        <v>0</v>
      </c>
      <c r="I64" s="471">
        <v>0</v>
      </c>
      <c r="J64" s="471">
        <v>0</v>
      </c>
      <c r="K64" s="471">
        <v>0</v>
      </c>
      <c r="L64" s="471">
        <v>0</v>
      </c>
      <c r="M64" s="471">
        <v>0</v>
      </c>
      <c r="N64" s="471">
        <v>0</v>
      </c>
      <c r="O64" s="471">
        <v>0</v>
      </c>
      <c r="P64" s="879">
        <v>0</v>
      </c>
      <c r="Q64" s="1589">
        <v>0</v>
      </c>
      <c r="R64" s="1589">
        <v>0</v>
      </c>
      <c r="S64" s="1977">
        <v>0</v>
      </c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5000</v>
      </c>
      <c r="F65" s="55">
        <f t="shared" si="9"/>
        <v>5000</v>
      </c>
      <c r="G65" s="28">
        <f t="shared" si="10"/>
        <v>100</v>
      </c>
      <c r="H65" s="1096">
        <v>0</v>
      </c>
      <c r="I65" s="1096">
        <v>0</v>
      </c>
      <c r="J65" s="1239">
        <v>0</v>
      </c>
      <c r="K65" s="1239">
        <v>0</v>
      </c>
      <c r="L65" s="1553">
        <v>0</v>
      </c>
      <c r="M65" s="1553">
        <v>5000</v>
      </c>
      <c r="N65" s="1553">
        <v>0</v>
      </c>
      <c r="O65" s="1553">
        <v>0</v>
      </c>
      <c r="P65" s="882">
        <v>0</v>
      </c>
      <c r="Q65" s="1677">
        <v>0</v>
      </c>
      <c r="R65" s="1677">
        <v>0</v>
      </c>
      <c r="S65" s="1980">
        <v>0</v>
      </c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337</v>
      </c>
      <c r="F66" s="55">
        <f t="shared" si="9"/>
        <v>346</v>
      </c>
      <c r="G66" s="28">
        <f t="shared" si="10"/>
        <v>102.6706231454006</v>
      </c>
      <c r="H66" s="1096">
        <v>29</v>
      </c>
      <c r="I66" s="1096">
        <v>8</v>
      </c>
      <c r="J66" s="1239">
        <v>14</v>
      </c>
      <c r="K66" s="1239">
        <v>6</v>
      </c>
      <c r="L66" s="1553">
        <v>30</v>
      </c>
      <c r="M66" s="1553">
        <v>18</v>
      </c>
      <c r="N66" s="1553">
        <v>2</v>
      </c>
      <c r="O66" s="1553">
        <v>13</v>
      </c>
      <c r="P66" s="882">
        <v>72</v>
      </c>
      <c r="Q66" s="1677">
        <v>65</v>
      </c>
      <c r="R66" s="1677">
        <v>62</v>
      </c>
      <c r="S66" s="1980">
        <v>27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>
        <v>0</v>
      </c>
      <c r="I67" s="471">
        <v>0</v>
      </c>
      <c r="J67" s="471">
        <v>0</v>
      </c>
      <c r="K67" s="471">
        <v>0</v>
      </c>
      <c r="L67" s="471">
        <v>0</v>
      </c>
      <c r="M67" s="471">
        <v>0</v>
      </c>
      <c r="N67" s="471">
        <v>0</v>
      </c>
      <c r="O67" s="471">
        <v>0</v>
      </c>
      <c r="P67" s="879">
        <v>0</v>
      </c>
      <c r="Q67" s="1589">
        <v>0</v>
      </c>
      <c r="R67" s="1589">
        <v>0</v>
      </c>
      <c r="S67" s="1977">
        <v>0</v>
      </c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642800</v>
      </c>
      <c r="F68" s="50">
        <f>SUM(H68:S68)</f>
        <v>643010.29</v>
      </c>
      <c r="G68" s="112">
        <f t="shared" si="10"/>
        <v>100.03271468574984</v>
      </c>
      <c r="H68" s="1083">
        <f>SUM(H69:H73)</f>
        <v>72016</v>
      </c>
      <c r="I68" s="1226">
        <f t="shared" ref="I68:S68" si="11">SUM(I69:I73)</f>
        <v>197405.29</v>
      </c>
      <c r="J68" s="1226">
        <f t="shared" si="11"/>
        <v>34500</v>
      </c>
      <c r="K68" s="1226">
        <f t="shared" si="11"/>
        <v>79784</v>
      </c>
      <c r="L68" s="1543">
        <f t="shared" si="11"/>
        <v>66484</v>
      </c>
      <c r="M68" s="1543">
        <f t="shared" si="11"/>
        <v>31900</v>
      </c>
      <c r="N68" s="1543">
        <f t="shared" si="11"/>
        <v>17000</v>
      </c>
      <c r="O68" s="1543">
        <f t="shared" si="11"/>
        <v>27880</v>
      </c>
      <c r="P68" s="883">
        <f t="shared" si="11"/>
        <v>25220.6</v>
      </c>
      <c r="Q68" s="883">
        <f t="shared" si="11"/>
        <v>21200</v>
      </c>
      <c r="R68" s="883">
        <f t="shared" si="11"/>
        <v>17000</v>
      </c>
      <c r="S68" s="1981">
        <f t="shared" si="11"/>
        <v>52620.4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1240"/>
      <c r="I69" s="1240"/>
      <c r="J69" s="471">
        <v>0</v>
      </c>
      <c r="K69" s="471">
        <v>0</v>
      </c>
      <c r="L69" s="471">
        <v>0</v>
      </c>
      <c r="M69" s="471">
        <v>0</v>
      </c>
      <c r="N69" s="471">
        <v>0</v>
      </c>
      <c r="O69" s="471">
        <v>0</v>
      </c>
      <c r="P69" s="879">
        <v>0</v>
      </c>
      <c r="Q69" s="1589">
        <v>0</v>
      </c>
      <c r="R69" s="1589">
        <v>0</v>
      </c>
      <c r="S69" s="1977">
        <v>0</v>
      </c>
    </row>
    <row r="70" spans="1:19" ht="21.75" customHeight="1">
      <c r="A70" s="32"/>
      <c r="B70" s="33"/>
      <c r="C70" s="52" t="s">
        <v>26</v>
      </c>
      <c r="D70" s="35" t="s">
        <v>24</v>
      </c>
      <c r="E70" s="42">
        <f>610400+32400</f>
        <v>642800</v>
      </c>
      <c r="F70" s="36">
        <f t="shared" si="9"/>
        <v>643010.29</v>
      </c>
      <c r="G70" s="43">
        <f t="shared" si="10"/>
        <v>100.03271468574984</v>
      </c>
      <c r="H70" s="1264">
        <v>72016</v>
      </c>
      <c r="I70" s="1276">
        <v>197405.29</v>
      </c>
      <c r="J70" s="471">
        <v>34500</v>
      </c>
      <c r="K70" s="471">
        <v>79784</v>
      </c>
      <c r="L70" s="471">
        <v>66484</v>
      </c>
      <c r="M70" s="471">
        <v>31900</v>
      </c>
      <c r="N70" s="471">
        <v>17000</v>
      </c>
      <c r="O70" s="471">
        <v>27880</v>
      </c>
      <c r="P70" s="1798">
        <v>25220.6</v>
      </c>
      <c r="Q70" s="1589">
        <v>21200</v>
      </c>
      <c r="R70" s="1589">
        <v>17000</v>
      </c>
      <c r="S70" s="1982">
        <v>52620.4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>
        <v>0</v>
      </c>
      <c r="I71" s="471">
        <v>0</v>
      </c>
      <c r="J71" s="471">
        <v>0</v>
      </c>
      <c r="K71" s="471">
        <v>0</v>
      </c>
      <c r="L71" s="471">
        <v>0</v>
      </c>
      <c r="M71" s="471">
        <v>0</v>
      </c>
      <c r="N71" s="471">
        <v>0</v>
      </c>
      <c r="O71" s="471">
        <v>0</v>
      </c>
      <c r="P71" s="879">
        <v>0</v>
      </c>
      <c r="Q71" s="1589">
        <v>0</v>
      </c>
      <c r="R71" s="1589">
        <v>0</v>
      </c>
      <c r="S71" s="1977">
        <v>0</v>
      </c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>
        <v>0</v>
      </c>
      <c r="I72" s="471">
        <v>0</v>
      </c>
      <c r="J72" s="471">
        <v>0</v>
      </c>
      <c r="K72" s="471">
        <v>0</v>
      </c>
      <c r="L72" s="471">
        <v>0</v>
      </c>
      <c r="M72" s="471">
        <v>0</v>
      </c>
      <c r="N72" s="471">
        <v>0</v>
      </c>
      <c r="O72" s="471">
        <v>0</v>
      </c>
      <c r="P72" s="879">
        <v>0</v>
      </c>
      <c r="Q72" s="1589">
        <v>0</v>
      </c>
      <c r="R72" s="1589">
        <v>0</v>
      </c>
      <c r="S72" s="1977">
        <v>0</v>
      </c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>
        <v>0</v>
      </c>
      <c r="I73" s="471">
        <v>0</v>
      </c>
      <c r="J73" s="471">
        <v>0</v>
      </c>
      <c r="K73" s="471">
        <v>0</v>
      </c>
      <c r="L73" s="471">
        <v>0</v>
      </c>
      <c r="M73" s="471">
        <v>0</v>
      </c>
      <c r="N73" s="471">
        <v>0</v>
      </c>
      <c r="O73" s="471">
        <v>0</v>
      </c>
      <c r="P73" s="879">
        <v>0</v>
      </c>
      <c r="Q73" s="1589">
        <v>0</v>
      </c>
      <c r="R73" s="1589">
        <v>0</v>
      </c>
      <c r="S73" s="1977">
        <v>0</v>
      </c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267000</v>
      </c>
      <c r="F74" s="55">
        <f>SUM(H74:S74)</f>
        <v>159690</v>
      </c>
      <c r="G74" s="142">
        <f t="shared" si="10"/>
        <v>59.80898876404494</v>
      </c>
      <c r="H74" s="1080">
        <f>H75</f>
        <v>14740</v>
      </c>
      <c r="I74" s="1080">
        <f t="shared" ref="I74:S74" si="12">I75</f>
        <v>34700</v>
      </c>
      <c r="J74" s="1224">
        <f t="shared" si="12"/>
        <v>20900</v>
      </c>
      <c r="K74" s="1224">
        <f t="shared" si="12"/>
        <v>0</v>
      </c>
      <c r="L74" s="1541">
        <f t="shared" si="12"/>
        <v>0</v>
      </c>
      <c r="M74" s="1541">
        <f t="shared" si="12"/>
        <v>0</v>
      </c>
      <c r="N74" s="1541">
        <f t="shared" si="12"/>
        <v>1150</v>
      </c>
      <c r="O74" s="1541">
        <f t="shared" si="12"/>
        <v>0</v>
      </c>
      <c r="P74" s="884">
        <f t="shared" si="12"/>
        <v>5700</v>
      </c>
      <c r="Q74" s="884">
        <f t="shared" si="12"/>
        <v>66400</v>
      </c>
      <c r="R74" s="884">
        <f t="shared" si="12"/>
        <v>5800</v>
      </c>
      <c r="S74" s="1983">
        <f t="shared" si="12"/>
        <v>10300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159690</v>
      </c>
      <c r="G75" s="142"/>
      <c r="H75" s="1081">
        <f>H77+H79+H81+H83+H85+H87</f>
        <v>14740</v>
      </c>
      <c r="I75" s="1081">
        <f t="shared" ref="I75:S75" si="13">I77+I79+I81+I83+I85+I87</f>
        <v>34700</v>
      </c>
      <c r="J75" s="1225">
        <f t="shared" si="13"/>
        <v>20900</v>
      </c>
      <c r="K75" s="1225">
        <f t="shared" si="13"/>
        <v>0</v>
      </c>
      <c r="L75" s="1542">
        <f t="shared" si="13"/>
        <v>0</v>
      </c>
      <c r="M75" s="1542">
        <f t="shared" si="13"/>
        <v>0</v>
      </c>
      <c r="N75" s="1542">
        <f t="shared" si="13"/>
        <v>1150</v>
      </c>
      <c r="O75" s="1542">
        <f t="shared" si="13"/>
        <v>0</v>
      </c>
      <c r="P75" s="885">
        <f t="shared" si="13"/>
        <v>5700</v>
      </c>
      <c r="Q75" s="1799">
        <f t="shared" si="13"/>
        <v>66400</v>
      </c>
      <c r="R75" s="1799">
        <f t="shared" si="13"/>
        <v>5800</v>
      </c>
      <c r="S75" s="1973">
        <f t="shared" si="13"/>
        <v>10300</v>
      </c>
    </row>
    <row r="76" spans="1:19" ht="21" customHeight="1">
      <c r="A76" s="44"/>
      <c r="B76" s="56"/>
      <c r="C76" s="3" t="s">
        <v>38</v>
      </c>
      <c r="D76" s="57"/>
      <c r="E76" s="147">
        <v>120000</v>
      </c>
      <c r="F76" s="58">
        <f>SUM(H76:S76)</f>
        <v>120000</v>
      </c>
      <c r="G76" s="47"/>
      <c r="H76" s="1095">
        <v>5000</v>
      </c>
      <c r="I76" s="1095">
        <v>15000</v>
      </c>
      <c r="J76" s="1238">
        <v>15000</v>
      </c>
      <c r="K76" s="1238">
        <v>15000</v>
      </c>
      <c r="L76" s="1552">
        <v>15000</v>
      </c>
      <c r="M76" s="1552">
        <v>12000</v>
      </c>
      <c r="N76" s="1552">
        <v>12000</v>
      </c>
      <c r="O76" s="1552">
        <v>10000</v>
      </c>
      <c r="P76" s="880">
        <v>6000</v>
      </c>
      <c r="Q76" s="880">
        <v>5000</v>
      </c>
      <c r="R76" s="880">
        <v>5000</v>
      </c>
      <c r="S76" s="1978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120000</v>
      </c>
      <c r="F77" s="36">
        <f t="shared" ref="F77:F83" si="14">SUM(H77:S77)</f>
        <v>85800</v>
      </c>
      <c r="G77" s="43">
        <f>F77*100/E77</f>
        <v>71.5</v>
      </c>
      <c r="H77" s="471">
        <v>0</v>
      </c>
      <c r="I77" s="471">
        <v>20000</v>
      </c>
      <c r="J77" s="471">
        <v>7000</v>
      </c>
      <c r="K77" s="471">
        <v>0</v>
      </c>
      <c r="L77" s="471">
        <v>0</v>
      </c>
      <c r="M77" s="471">
        <v>0</v>
      </c>
      <c r="N77" s="471">
        <v>0</v>
      </c>
      <c r="O77" s="471">
        <v>0</v>
      </c>
      <c r="P77" s="879">
        <v>0</v>
      </c>
      <c r="Q77" s="1589">
        <v>58800</v>
      </c>
      <c r="R77" s="1589">
        <v>0</v>
      </c>
      <c r="S77" s="1977">
        <v>0</v>
      </c>
    </row>
    <row r="78" spans="1:19" ht="21.75" customHeight="1">
      <c r="A78" s="60"/>
      <c r="B78" s="61"/>
      <c r="C78" s="2" t="s">
        <v>118</v>
      </c>
      <c r="D78" s="46"/>
      <c r="E78" s="147">
        <v>5000</v>
      </c>
      <c r="F78" s="58">
        <f>SUM(H78:S78)</f>
        <v>5000</v>
      </c>
      <c r="G78" s="62"/>
      <c r="H78" s="1086">
        <v>0</v>
      </c>
      <c r="I78" s="1086">
        <v>1000</v>
      </c>
      <c r="J78" s="1229">
        <v>1000</v>
      </c>
      <c r="K78" s="1229">
        <v>1000</v>
      </c>
      <c r="L78" s="1546">
        <v>1000</v>
      </c>
      <c r="M78" s="1546">
        <v>1000</v>
      </c>
      <c r="N78" s="1546">
        <v>0</v>
      </c>
      <c r="O78" s="1546">
        <v>0</v>
      </c>
      <c r="P78" s="886">
        <v>0</v>
      </c>
      <c r="Q78" s="886">
        <v>0</v>
      </c>
      <c r="R78" s="886">
        <v>0</v>
      </c>
      <c r="S78" s="1984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5000</v>
      </c>
      <c r="F79" s="36">
        <f t="shared" si="14"/>
        <v>7200</v>
      </c>
      <c r="G79" s="43">
        <f>F79*100/E79</f>
        <v>144</v>
      </c>
      <c r="H79" s="471">
        <v>0</v>
      </c>
      <c r="I79" s="471">
        <v>0</v>
      </c>
      <c r="J79" s="471">
        <v>3000</v>
      </c>
      <c r="K79" s="471">
        <v>0</v>
      </c>
      <c r="L79" s="471">
        <v>0</v>
      </c>
      <c r="M79" s="471">
        <v>0</v>
      </c>
      <c r="N79" s="471">
        <v>0</v>
      </c>
      <c r="O79" s="471">
        <v>0</v>
      </c>
      <c r="P79" s="879">
        <v>0</v>
      </c>
      <c r="Q79" s="1589">
        <v>4200</v>
      </c>
      <c r="R79" s="1589">
        <v>0</v>
      </c>
      <c r="S79" s="1977">
        <v>0</v>
      </c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087">
        <v>0</v>
      </c>
      <c r="I80" s="1087">
        <v>0</v>
      </c>
      <c r="J80" s="1230">
        <v>0</v>
      </c>
      <c r="K80" s="1230">
        <v>0</v>
      </c>
      <c r="L80" s="1547">
        <v>0</v>
      </c>
      <c r="M80" s="1547">
        <v>0</v>
      </c>
      <c r="N80" s="1547">
        <v>0</v>
      </c>
      <c r="O80" s="1547">
        <v>0</v>
      </c>
      <c r="P80" s="887">
        <v>0</v>
      </c>
      <c r="Q80" s="887">
        <v>0</v>
      </c>
      <c r="R80" s="887">
        <v>0</v>
      </c>
      <c r="S80" s="1985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471">
        <v>0</v>
      </c>
      <c r="I81" s="471">
        <v>0</v>
      </c>
      <c r="J81" s="471">
        <v>0</v>
      </c>
      <c r="K81" s="471">
        <v>0</v>
      </c>
      <c r="L81" s="471">
        <v>0</v>
      </c>
      <c r="M81" s="471">
        <v>0</v>
      </c>
      <c r="N81" s="471">
        <v>0</v>
      </c>
      <c r="O81" s="471">
        <v>0</v>
      </c>
      <c r="P81" s="879">
        <v>0</v>
      </c>
      <c r="Q81" s="1589">
        <v>0</v>
      </c>
      <c r="R81" s="1589">
        <v>0</v>
      </c>
      <c r="S81" s="1977">
        <v>0</v>
      </c>
    </row>
    <row r="82" spans="1:19" ht="21.75" customHeight="1">
      <c r="A82" s="60"/>
      <c r="B82" s="61"/>
      <c r="C82" s="2" t="s">
        <v>39</v>
      </c>
      <c r="D82" s="46"/>
      <c r="E82" s="147">
        <v>100000</v>
      </c>
      <c r="F82" s="58">
        <f>SUM(H82:S82)</f>
        <v>100000</v>
      </c>
      <c r="G82" s="47">
        <f>F82*100/E82</f>
        <v>100</v>
      </c>
      <c r="H82" s="1088">
        <v>0</v>
      </c>
      <c r="I82" s="1088">
        <v>10000</v>
      </c>
      <c r="J82" s="1231">
        <v>10000</v>
      </c>
      <c r="K82" s="1231">
        <v>10000</v>
      </c>
      <c r="L82" s="1548">
        <v>10000</v>
      </c>
      <c r="M82" s="1548">
        <v>10000</v>
      </c>
      <c r="N82" s="1548">
        <v>10000</v>
      </c>
      <c r="O82" s="1548">
        <v>10000</v>
      </c>
      <c r="P82" s="888">
        <v>10000</v>
      </c>
      <c r="Q82" s="1929">
        <v>10000</v>
      </c>
      <c r="R82" s="1929">
        <v>10000</v>
      </c>
      <c r="S82" s="1986">
        <v>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100000</v>
      </c>
      <c r="F83" s="36">
        <f t="shared" si="14"/>
        <v>20000</v>
      </c>
      <c r="G83" s="43">
        <v>0</v>
      </c>
      <c r="H83" s="471">
        <v>0</v>
      </c>
      <c r="I83" s="471">
        <v>10000</v>
      </c>
      <c r="J83" s="471">
        <v>10000</v>
      </c>
      <c r="K83" s="471">
        <v>0</v>
      </c>
      <c r="L83" s="471">
        <v>0</v>
      </c>
      <c r="M83" s="471">
        <v>0</v>
      </c>
      <c r="N83" s="471">
        <v>0</v>
      </c>
      <c r="O83" s="471">
        <v>0</v>
      </c>
      <c r="P83" s="879">
        <v>0</v>
      </c>
      <c r="Q83" s="1589">
        <v>0</v>
      </c>
      <c r="R83" s="1589">
        <v>0</v>
      </c>
      <c r="S83" s="1977">
        <v>0</v>
      </c>
    </row>
    <row r="84" spans="1:19" ht="21.75" customHeight="1">
      <c r="A84" s="60"/>
      <c r="B84" s="61"/>
      <c r="C84" s="2" t="s">
        <v>40</v>
      </c>
      <c r="D84" s="46"/>
      <c r="E84" s="147">
        <v>42000</v>
      </c>
      <c r="F84" s="58">
        <f>SUM(H84:S84)</f>
        <v>42000</v>
      </c>
      <c r="G84" s="47">
        <f>F84*100/E84</f>
        <v>100</v>
      </c>
      <c r="H84" s="1095">
        <v>3000</v>
      </c>
      <c r="I84" s="1095">
        <v>3000</v>
      </c>
      <c r="J84" s="1238">
        <v>4000</v>
      </c>
      <c r="K84" s="1238">
        <v>4000</v>
      </c>
      <c r="L84" s="1552">
        <v>4000</v>
      </c>
      <c r="M84" s="1552">
        <v>4000</v>
      </c>
      <c r="N84" s="1552">
        <v>4000</v>
      </c>
      <c r="O84" s="1552">
        <v>3400</v>
      </c>
      <c r="P84" s="880">
        <v>3500</v>
      </c>
      <c r="Q84" s="880">
        <v>3400</v>
      </c>
      <c r="R84" s="880">
        <v>3200</v>
      </c>
      <c r="S84" s="1978">
        <v>2500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42000</v>
      </c>
      <c r="F85" s="36">
        <f>SUM(H85:S85)</f>
        <v>46690</v>
      </c>
      <c r="G85" s="43">
        <f>F85*100/E85</f>
        <v>111.16666666666667</v>
      </c>
      <c r="H85" s="471">
        <v>14740</v>
      </c>
      <c r="I85" s="471">
        <v>4700</v>
      </c>
      <c r="J85" s="471">
        <v>900</v>
      </c>
      <c r="K85" s="471">
        <v>0</v>
      </c>
      <c r="L85" s="471">
        <v>0</v>
      </c>
      <c r="M85" s="476">
        <v>0</v>
      </c>
      <c r="N85" s="476">
        <v>1150</v>
      </c>
      <c r="O85" s="476">
        <v>0</v>
      </c>
      <c r="P85" s="893">
        <v>5700</v>
      </c>
      <c r="Q85" s="1930">
        <v>3400</v>
      </c>
      <c r="R85" s="1930">
        <v>5800</v>
      </c>
      <c r="S85" s="1987">
        <v>10300</v>
      </c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/>
      <c r="H86" s="1088">
        <v>0</v>
      </c>
      <c r="I86" s="1088">
        <v>0</v>
      </c>
      <c r="J86" s="1231">
        <v>0</v>
      </c>
      <c r="K86" s="1231">
        <v>0</v>
      </c>
      <c r="L86" s="1548">
        <v>0</v>
      </c>
      <c r="M86" s="1548">
        <v>0</v>
      </c>
      <c r="N86" s="1548">
        <v>0</v>
      </c>
      <c r="O86" s="1548">
        <v>0</v>
      </c>
      <c r="P86" s="888">
        <v>0</v>
      </c>
      <c r="Q86" s="1929">
        <v>0</v>
      </c>
      <c r="R86" s="1929">
        <v>0</v>
      </c>
      <c r="S86" s="1986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471">
        <v>0</v>
      </c>
      <c r="I87" s="471">
        <v>0</v>
      </c>
      <c r="J87" s="471">
        <v>0</v>
      </c>
      <c r="K87" s="471">
        <v>0</v>
      </c>
      <c r="L87" s="471">
        <v>0</v>
      </c>
      <c r="M87" s="471">
        <v>0</v>
      </c>
      <c r="N87" s="471">
        <v>0</v>
      </c>
      <c r="O87" s="471">
        <v>0</v>
      </c>
      <c r="P87" s="879">
        <v>0</v>
      </c>
      <c r="Q87" s="1589">
        <v>0</v>
      </c>
      <c r="R87" s="1589">
        <v>0</v>
      </c>
      <c r="S87" s="1977">
        <v>0</v>
      </c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757</v>
      </c>
      <c r="F88" s="1216">
        <f>F89+F91+F93+F95+F97+F99</f>
        <v>228</v>
      </c>
      <c r="G88" s="146">
        <f>+F88*100/E88</f>
        <v>30.11889035667107</v>
      </c>
      <c r="H88" s="1216">
        <f>H89+H91+H93+H95+H97+H99</f>
        <v>76</v>
      </c>
      <c r="I88" s="1216">
        <f t="shared" ref="I88:S88" si="15">I89+I91+I93+I95+I97+I99</f>
        <v>18</v>
      </c>
      <c r="J88" s="1216">
        <f t="shared" si="15"/>
        <v>6</v>
      </c>
      <c r="K88" s="1216">
        <f t="shared" si="15"/>
        <v>0</v>
      </c>
      <c r="L88" s="1568">
        <f t="shared" si="15"/>
        <v>0</v>
      </c>
      <c r="M88" s="1568">
        <f t="shared" si="15"/>
        <v>0</v>
      </c>
      <c r="N88" s="1568">
        <f t="shared" si="15"/>
        <v>4</v>
      </c>
      <c r="O88" s="1568">
        <f t="shared" si="15"/>
        <v>0</v>
      </c>
      <c r="P88" s="1799">
        <f t="shared" si="15"/>
        <v>19</v>
      </c>
      <c r="Q88" s="1799">
        <f t="shared" si="15"/>
        <v>15</v>
      </c>
      <c r="R88" s="1799">
        <f t="shared" si="15"/>
        <v>31</v>
      </c>
      <c r="S88" s="1973">
        <f t="shared" si="15"/>
        <v>59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400</v>
      </c>
      <c r="F89" s="36">
        <f>SUM(H89:S89)</f>
        <v>9</v>
      </c>
      <c r="G89" s="37">
        <f t="shared" ref="G89:G103" si="16">+F89*100/E89</f>
        <v>2.25</v>
      </c>
      <c r="H89" s="471">
        <v>0</v>
      </c>
      <c r="I89" s="471">
        <v>0</v>
      </c>
      <c r="J89" s="471">
        <v>0</v>
      </c>
      <c r="K89" s="471">
        <v>0</v>
      </c>
      <c r="L89" s="471">
        <v>0</v>
      </c>
      <c r="M89" s="471">
        <v>0</v>
      </c>
      <c r="N89" s="471">
        <v>0</v>
      </c>
      <c r="O89" s="471">
        <v>0</v>
      </c>
      <c r="P89" s="879">
        <v>0</v>
      </c>
      <c r="Q89" s="1589">
        <v>0</v>
      </c>
      <c r="R89" s="1589">
        <v>0</v>
      </c>
      <c r="S89" s="1977">
        <v>9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0</v>
      </c>
      <c r="G90" s="37" t="e">
        <f t="shared" si="16"/>
        <v>#DIV/0!</v>
      </c>
      <c r="H90" s="471">
        <v>0</v>
      </c>
      <c r="I90" s="471">
        <v>0</v>
      </c>
      <c r="J90" s="471">
        <v>0</v>
      </c>
      <c r="K90" s="471">
        <v>0</v>
      </c>
      <c r="L90" s="471">
        <v>0</v>
      </c>
      <c r="M90" s="471">
        <v>0</v>
      </c>
      <c r="N90" s="471">
        <v>0</v>
      </c>
      <c r="O90" s="471">
        <v>0</v>
      </c>
      <c r="P90" s="879">
        <v>0</v>
      </c>
      <c r="Q90" s="1589">
        <v>0</v>
      </c>
      <c r="R90" s="1589">
        <v>0</v>
      </c>
      <c r="S90" s="1977">
        <v>0</v>
      </c>
    </row>
    <row r="91" spans="1:19" ht="21.75" customHeight="1">
      <c r="A91" s="68"/>
      <c r="B91" s="49"/>
      <c r="C91" s="70" t="s">
        <v>229</v>
      </c>
      <c r="D91" s="35" t="s">
        <v>9</v>
      </c>
      <c r="E91" s="42">
        <v>17</v>
      </c>
      <c r="F91" s="36">
        <f t="shared" si="17"/>
        <v>0</v>
      </c>
      <c r="G91" s="37">
        <f t="shared" si="16"/>
        <v>0</v>
      </c>
      <c r="H91" s="471">
        <v>0</v>
      </c>
      <c r="I91" s="471">
        <v>0</v>
      </c>
      <c r="J91" s="471">
        <v>0</v>
      </c>
      <c r="K91" s="471">
        <v>0</v>
      </c>
      <c r="L91" s="471">
        <v>0</v>
      </c>
      <c r="M91" s="471">
        <v>0</v>
      </c>
      <c r="N91" s="471">
        <v>0</v>
      </c>
      <c r="O91" s="471">
        <v>0</v>
      </c>
      <c r="P91" s="879">
        <v>0</v>
      </c>
      <c r="Q91" s="1589">
        <v>0</v>
      </c>
      <c r="R91" s="1589">
        <v>0</v>
      </c>
      <c r="S91" s="1977">
        <v>0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0</v>
      </c>
      <c r="G92" s="37" t="e">
        <f t="shared" si="16"/>
        <v>#DIV/0!</v>
      </c>
      <c r="H92" s="471">
        <v>0</v>
      </c>
      <c r="I92" s="471">
        <v>0</v>
      </c>
      <c r="J92" s="471">
        <v>0</v>
      </c>
      <c r="K92" s="471">
        <v>0</v>
      </c>
      <c r="L92" s="471">
        <v>0</v>
      </c>
      <c r="M92" s="471">
        <v>0</v>
      </c>
      <c r="N92" s="471">
        <v>0</v>
      </c>
      <c r="O92" s="471">
        <v>0</v>
      </c>
      <c r="P92" s="879">
        <v>0</v>
      </c>
      <c r="Q92" s="1589">
        <v>0</v>
      </c>
      <c r="R92" s="1589">
        <v>0</v>
      </c>
      <c r="S92" s="1977">
        <v>0</v>
      </c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6"/>
        <v>#DIV/0!</v>
      </c>
      <c r="H93" s="471">
        <v>0</v>
      </c>
      <c r="I93" s="471">
        <v>0</v>
      </c>
      <c r="J93" s="471">
        <v>0</v>
      </c>
      <c r="K93" s="471">
        <v>0</v>
      </c>
      <c r="L93" s="471">
        <v>0</v>
      </c>
      <c r="M93" s="471">
        <v>0</v>
      </c>
      <c r="N93" s="471">
        <v>0</v>
      </c>
      <c r="O93" s="471">
        <v>0</v>
      </c>
      <c r="P93" s="879">
        <v>0</v>
      </c>
      <c r="Q93" s="1589">
        <v>0</v>
      </c>
      <c r="R93" s="1589">
        <v>0</v>
      </c>
      <c r="S93" s="1977">
        <v>0</v>
      </c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471">
        <v>0</v>
      </c>
      <c r="I94" s="471">
        <v>0</v>
      </c>
      <c r="J94" s="471">
        <v>0</v>
      </c>
      <c r="K94" s="471">
        <v>0</v>
      </c>
      <c r="L94" s="471">
        <v>0</v>
      </c>
      <c r="M94" s="471">
        <v>0</v>
      </c>
      <c r="N94" s="471">
        <v>0</v>
      </c>
      <c r="O94" s="471">
        <v>0</v>
      </c>
      <c r="P94" s="879">
        <v>0</v>
      </c>
      <c r="Q94" s="1589">
        <v>0</v>
      </c>
      <c r="R94" s="1589">
        <v>0</v>
      </c>
      <c r="S94" s="1977">
        <v>0</v>
      </c>
    </row>
    <row r="95" spans="1:19" ht="21.75" customHeight="1">
      <c r="A95" s="68"/>
      <c r="B95" s="49"/>
      <c r="C95" s="69" t="s">
        <v>50</v>
      </c>
      <c r="D95" s="35" t="s">
        <v>9</v>
      </c>
      <c r="E95" s="42">
        <v>200</v>
      </c>
      <c r="F95" s="36">
        <f t="shared" si="17"/>
        <v>0</v>
      </c>
      <c r="G95" s="37">
        <f t="shared" si="16"/>
        <v>0</v>
      </c>
      <c r="H95" s="471">
        <v>0</v>
      </c>
      <c r="I95" s="471">
        <v>0</v>
      </c>
      <c r="J95" s="471">
        <v>0</v>
      </c>
      <c r="K95" s="471">
        <v>0</v>
      </c>
      <c r="L95" s="471">
        <v>0</v>
      </c>
      <c r="M95" s="471">
        <v>0</v>
      </c>
      <c r="N95" s="471">
        <v>0</v>
      </c>
      <c r="O95" s="471">
        <v>0</v>
      </c>
      <c r="P95" s="879">
        <v>0</v>
      </c>
      <c r="Q95" s="1589">
        <v>0</v>
      </c>
      <c r="R95" s="1589">
        <v>0</v>
      </c>
      <c r="S95" s="1977">
        <v>0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0</v>
      </c>
      <c r="G96" s="37" t="e">
        <f t="shared" si="16"/>
        <v>#DIV/0!</v>
      </c>
      <c r="H96" s="471">
        <v>0</v>
      </c>
      <c r="I96" s="471">
        <v>0</v>
      </c>
      <c r="J96" s="471">
        <v>0</v>
      </c>
      <c r="K96" s="471">
        <v>0</v>
      </c>
      <c r="L96" s="471">
        <v>0</v>
      </c>
      <c r="M96" s="471">
        <v>0</v>
      </c>
      <c r="N96" s="471">
        <v>0</v>
      </c>
      <c r="O96" s="471">
        <v>0</v>
      </c>
      <c r="P96" s="879">
        <v>0</v>
      </c>
      <c r="Q96" s="1589">
        <v>0</v>
      </c>
      <c r="R96" s="1589">
        <v>0</v>
      </c>
      <c r="S96" s="1977">
        <v>0</v>
      </c>
    </row>
    <row r="97" spans="1:19" ht="21.75" customHeight="1">
      <c r="A97" s="68"/>
      <c r="B97" s="49"/>
      <c r="C97" s="70" t="s">
        <v>51</v>
      </c>
      <c r="D97" s="35" t="s">
        <v>9</v>
      </c>
      <c r="E97" s="42">
        <v>140</v>
      </c>
      <c r="F97" s="36">
        <f t="shared" si="17"/>
        <v>219</v>
      </c>
      <c r="G97" s="37">
        <f t="shared" si="16"/>
        <v>156.42857142857142</v>
      </c>
      <c r="H97" s="471">
        <v>76</v>
      </c>
      <c r="I97" s="471">
        <v>18</v>
      </c>
      <c r="J97" s="471">
        <v>6</v>
      </c>
      <c r="K97" s="471">
        <v>0</v>
      </c>
      <c r="L97" s="471">
        <v>0</v>
      </c>
      <c r="M97" s="471">
        <v>0</v>
      </c>
      <c r="N97" s="471">
        <v>4</v>
      </c>
      <c r="O97" s="471">
        <v>0</v>
      </c>
      <c r="P97" s="879">
        <v>19</v>
      </c>
      <c r="Q97" s="1930">
        <v>15</v>
      </c>
      <c r="R97" s="1589">
        <v>31</v>
      </c>
      <c r="S97" s="1977">
        <v>50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42040</v>
      </c>
      <c r="G98" s="37" t="e">
        <f t="shared" si="16"/>
        <v>#DIV/0!</v>
      </c>
      <c r="H98" s="471">
        <v>14740</v>
      </c>
      <c r="I98" s="471">
        <v>4700</v>
      </c>
      <c r="J98" s="471">
        <v>900</v>
      </c>
      <c r="K98" s="471">
        <v>0</v>
      </c>
      <c r="L98" s="471">
        <v>0</v>
      </c>
      <c r="M98" s="471">
        <v>0</v>
      </c>
      <c r="N98" s="471">
        <v>0</v>
      </c>
      <c r="O98" s="471">
        <v>0</v>
      </c>
      <c r="P98" s="879">
        <v>2200</v>
      </c>
      <c r="Q98" s="1930">
        <v>3400</v>
      </c>
      <c r="R98" s="1589">
        <v>5800</v>
      </c>
      <c r="S98" s="1977">
        <v>10300</v>
      </c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7"/>
        <v>0</v>
      </c>
      <c r="G99" s="37" t="e">
        <f t="shared" si="16"/>
        <v>#DIV/0!</v>
      </c>
      <c r="H99" s="471">
        <v>0</v>
      </c>
      <c r="I99" s="471">
        <v>0</v>
      </c>
      <c r="J99" s="471">
        <v>0</v>
      </c>
      <c r="K99" s="471">
        <v>0</v>
      </c>
      <c r="L99" s="471">
        <v>0</v>
      </c>
      <c r="M99" s="471">
        <v>0</v>
      </c>
      <c r="N99" s="471">
        <v>0</v>
      </c>
      <c r="O99" s="471">
        <v>0</v>
      </c>
      <c r="P99" s="879">
        <v>0</v>
      </c>
      <c r="Q99" s="1589">
        <v>0</v>
      </c>
      <c r="R99" s="1589">
        <v>0</v>
      </c>
      <c r="S99" s="1977">
        <v>0</v>
      </c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0</v>
      </c>
      <c r="G100" s="37" t="e">
        <f t="shared" si="16"/>
        <v>#DIV/0!</v>
      </c>
      <c r="H100" s="471">
        <v>0</v>
      </c>
      <c r="I100" s="471">
        <v>0</v>
      </c>
      <c r="J100" s="471">
        <v>0</v>
      </c>
      <c r="K100" s="471">
        <v>0</v>
      </c>
      <c r="L100" s="471">
        <v>0</v>
      </c>
      <c r="M100" s="471">
        <v>0</v>
      </c>
      <c r="N100" s="471">
        <v>0</v>
      </c>
      <c r="O100" s="471">
        <v>0</v>
      </c>
      <c r="P100" s="879">
        <v>0</v>
      </c>
      <c r="Q100" s="1589">
        <v>0</v>
      </c>
      <c r="R100" s="1589">
        <v>0</v>
      </c>
      <c r="S100" s="1977">
        <v>0</v>
      </c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6"/>
        <v>100</v>
      </c>
      <c r="H101" s="1096">
        <v>0</v>
      </c>
      <c r="I101" s="1096">
        <v>0</v>
      </c>
      <c r="J101" s="1239">
        <v>0</v>
      </c>
      <c r="K101" s="1239">
        <v>0</v>
      </c>
      <c r="L101" s="1553">
        <v>0</v>
      </c>
      <c r="M101" s="1553">
        <v>0</v>
      </c>
      <c r="N101" s="1553">
        <v>2</v>
      </c>
      <c r="O101" s="1553">
        <v>0</v>
      </c>
      <c r="P101" s="882">
        <v>0</v>
      </c>
      <c r="Q101" s="1677">
        <v>0</v>
      </c>
      <c r="R101" s="1677">
        <v>0</v>
      </c>
      <c r="S101" s="1980">
        <v>0</v>
      </c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7" si="18">SUM(H102:S102)</f>
        <v>0</v>
      </c>
      <c r="G102" s="78" t="e">
        <f t="shared" si="16"/>
        <v>#DIV/0!</v>
      </c>
      <c r="H102" s="1097">
        <v>0</v>
      </c>
      <c r="I102" s="1097">
        <v>0</v>
      </c>
      <c r="J102" s="1240">
        <v>0</v>
      </c>
      <c r="K102" s="1240">
        <v>0</v>
      </c>
      <c r="L102" s="1554">
        <v>0</v>
      </c>
      <c r="M102" s="1554">
        <v>0</v>
      </c>
      <c r="N102" s="1554">
        <v>0</v>
      </c>
      <c r="O102" s="1554">
        <v>0</v>
      </c>
      <c r="P102" s="889">
        <v>0</v>
      </c>
      <c r="Q102" s="1931">
        <v>0</v>
      </c>
      <c r="R102" s="1931">
        <v>0</v>
      </c>
      <c r="S102" s="1988">
        <v>0</v>
      </c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1498900</v>
      </c>
      <c r="F103" s="153">
        <f>SUM(H103:S103)</f>
        <v>1498899.9999999998</v>
      </c>
      <c r="G103" s="112">
        <f t="shared" si="16"/>
        <v>99.999999999999986</v>
      </c>
      <c r="H103" s="1083">
        <f t="shared" ref="H103:M103" si="19">SUM(H104:H108)</f>
        <v>0</v>
      </c>
      <c r="I103" s="1226">
        <f t="shared" si="19"/>
        <v>88621.6</v>
      </c>
      <c r="J103" s="1226">
        <f t="shared" si="19"/>
        <v>109501.1</v>
      </c>
      <c r="K103" s="1226">
        <f t="shared" si="19"/>
        <v>0</v>
      </c>
      <c r="L103" s="1543">
        <f t="shared" si="19"/>
        <v>0</v>
      </c>
      <c r="M103" s="1543">
        <f t="shared" si="19"/>
        <v>1100000</v>
      </c>
      <c r="N103" s="1543">
        <f t="shared" ref="N103:S103" si="20">SUM(N104:N108)</f>
        <v>0</v>
      </c>
      <c r="O103" s="90">
        <f t="shared" si="20"/>
        <v>52687.9</v>
      </c>
      <c r="P103" s="883">
        <f t="shared" si="20"/>
        <v>148000</v>
      </c>
      <c r="Q103" s="883">
        <f t="shared" si="20"/>
        <v>0</v>
      </c>
      <c r="R103" s="883">
        <f t="shared" si="20"/>
        <v>0</v>
      </c>
      <c r="S103" s="1981">
        <f t="shared" si="20"/>
        <v>89.4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8"/>
        <v>0</v>
      </c>
      <c r="G104" s="43" t="e">
        <f t="shared" ref="G104:G110" si="21">+F104*100/E104</f>
        <v>#DIV/0!</v>
      </c>
      <c r="H104" s="471">
        <v>0</v>
      </c>
      <c r="I104" s="471">
        <v>0</v>
      </c>
      <c r="J104" s="471">
        <v>0</v>
      </c>
      <c r="K104" s="471">
        <v>0</v>
      </c>
      <c r="L104" s="471">
        <v>0</v>
      </c>
      <c r="M104" s="471">
        <v>0</v>
      </c>
      <c r="N104" s="471">
        <v>0</v>
      </c>
      <c r="O104" s="471">
        <v>0</v>
      </c>
      <c r="P104" s="879">
        <v>0</v>
      </c>
      <c r="Q104" s="1589">
        <v>0</v>
      </c>
      <c r="R104" s="1589">
        <v>0</v>
      </c>
      <c r="S104" s="1977">
        <v>0</v>
      </c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f>198900+200000</f>
        <v>398900</v>
      </c>
      <c r="F105" s="36">
        <f t="shared" si="18"/>
        <v>398900</v>
      </c>
      <c r="G105" s="43">
        <f t="shared" si="21"/>
        <v>100</v>
      </c>
      <c r="H105" s="471">
        <v>0</v>
      </c>
      <c r="I105" s="1217">
        <v>88621.6</v>
      </c>
      <c r="J105" s="471">
        <v>109501.1</v>
      </c>
      <c r="K105" s="471">
        <v>0</v>
      </c>
      <c r="L105" s="471">
        <v>0</v>
      </c>
      <c r="M105" s="471">
        <v>0</v>
      </c>
      <c r="N105" s="471">
        <v>0</v>
      </c>
      <c r="O105" s="1217">
        <v>52687.9</v>
      </c>
      <c r="P105" s="879">
        <v>148000</v>
      </c>
      <c r="Q105" s="1589">
        <v>0</v>
      </c>
      <c r="R105" s="1589">
        <v>0</v>
      </c>
      <c r="S105" s="1982">
        <v>89.4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1100000</v>
      </c>
      <c r="F106" s="36">
        <f t="shared" si="18"/>
        <v>1100000</v>
      </c>
      <c r="G106" s="43">
        <f t="shared" si="21"/>
        <v>100</v>
      </c>
      <c r="H106" s="471">
        <v>0</v>
      </c>
      <c r="I106" s="471">
        <v>0</v>
      </c>
      <c r="J106" s="471">
        <v>0</v>
      </c>
      <c r="K106" s="471">
        <v>0</v>
      </c>
      <c r="L106" s="471">
        <v>0</v>
      </c>
      <c r="M106" s="973">
        <v>1100000</v>
      </c>
      <c r="N106" s="471">
        <v>0</v>
      </c>
      <c r="O106" s="471">
        <v>0</v>
      </c>
      <c r="P106" s="879">
        <v>0</v>
      </c>
      <c r="Q106" s="1589">
        <v>0</v>
      </c>
      <c r="R106" s="1589">
        <v>0</v>
      </c>
      <c r="S106" s="1977">
        <v>0</v>
      </c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1"/>
        <v>#DIV/0!</v>
      </c>
      <c r="H107" s="471">
        <v>0</v>
      </c>
      <c r="I107" s="471">
        <v>0</v>
      </c>
      <c r="J107" s="471">
        <v>0</v>
      </c>
      <c r="K107" s="471">
        <v>0</v>
      </c>
      <c r="L107" s="471">
        <v>0</v>
      </c>
      <c r="M107" s="471">
        <v>0</v>
      </c>
      <c r="N107" s="471">
        <v>0</v>
      </c>
      <c r="O107" s="471">
        <v>0</v>
      </c>
      <c r="P107" s="879">
        <v>0</v>
      </c>
      <c r="Q107" s="1589">
        <v>0</v>
      </c>
      <c r="R107" s="1589">
        <v>0</v>
      </c>
      <c r="S107" s="1977">
        <v>0</v>
      </c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>SUM(H108:S108)</f>
        <v>0</v>
      </c>
      <c r="G108" s="43" t="e">
        <f t="shared" si="21"/>
        <v>#DIV/0!</v>
      </c>
      <c r="H108" s="471">
        <v>0</v>
      </c>
      <c r="I108" s="471">
        <v>0</v>
      </c>
      <c r="J108" s="471">
        <v>0</v>
      </c>
      <c r="K108" s="471">
        <v>0</v>
      </c>
      <c r="L108" s="471">
        <v>0</v>
      </c>
      <c r="M108" s="471">
        <v>0</v>
      </c>
      <c r="N108" s="471">
        <v>0</v>
      </c>
      <c r="O108" s="471">
        <v>0</v>
      </c>
      <c r="P108" s="879">
        <v>0</v>
      </c>
      <c r="Q108" s="1589">
        <v>0</v>
      </c>
      <c r="R108" s="1589">
        <v>0</v>
      </c>
      <c r="S108" s="1977">
        <v>0</v>
      </c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145000</v>
      </c>
      <c r="F109" s="54">
        <f>SUM(H109:S109)</f>
        <v>145000</v>
      </c>
      <c r="G109" s="140">
        <f t="shared" si="21"/>
        <v>100</v>
      </c>
      <c r="H109" s="149">
        <f>SUM(H113+H117)</f>
        <v>5000</v>
      </c>
      <c r="I109" s="149">
        <f t="shared" ref="I109:S109" si="22">SUM(I113+I117)</f>
        <v>12000</v>
      </c>
      <c r="J109" s="149">
        <f t="shared" si="22"/>
        <v>12000</v>
      </c>
      <c r="K109" s="149">
        <f t="shared" si="22"/>
        <v>12000</v>
      </c>
      <c r="L109" s="149">
        <f t="shared" si="22"/>
        <v>12000</v>
      </c>
      <c r="M109" s="149">
        <f t="shared" si="22"/>
        <v>12000</v>
      </c>
      <c r="N109" s="149">
        <f t="shared" si="22"/>
        <v>12000</v>
      </c>
      <c r="O109" s="149">
        <f t="shared" si="22"/>
        <v>16000</v>
      </c>
      <c r="P109" s="890">
        <f t="shared" si="22"/>
        <v>14000</v>
      </c>
      <c r="Q109" s="1932">
        <f t="shared" si="22"/>
        <v>14000</v>
      </c>
      <c r="R109" s="1932">
        <f t="shared" si="22"/>
        <v>12000</v>
      </c>
      <c r="S109" s="1989">
        <f t="shared" si="22"/>
        <v>12000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20000</v>
      </c>
      <c r="F110" s="58">
        <f>SUM(H110:S110)</f>
        <v>20000</v>
      </c>
      <c r="G110" s="47">
        <f t="shared" si="21"/>
        <v>100</v>
      </c>
      <c r="H110" s="1098">
        <v>0</v>
      </c>
      <c r="I110" s="1098">
        <v>0</v>
      </c>
      <c r="J110" s="1241">
        <v>0</v>
      </c>
      <c r="K110" s="1241">
        <v>0</v>
      </c>
      <c r="L110" s="1555">
        <v>0</v>
      </c>
      <c r="M110" s="1555">
        <v>0</v>
      </c>
      <c r="N110" s="1555">
        <v>0</v>
      </c>
      <c r="O110" s="1552">
        <v>4000</v>
      </c>
      <c r="P110" s="880">
        <v>4000</v>
      </c>
      <c r="Q110" s="880">
        <v>4000</v>
      </c>
      <c r="R110" s="880">
        <v>4000</v>
      </c>
      <c r="S110" s="1978">
        <v>4000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096"/>
      <c r="I111" s="1096"/>
      <c r="J111" s="1239"/>
      <c r="K111" s="1239"/>
      <c r="L111" s="1553"/>
      <c r="M111" s="1553"/>
      <c r="N111" s="1553"/>
      <c r="O111" s="1553"/>
      <c r="P111" s="882"/>
      <c r="Q111" s="1677"/>
      <c r="R111" s="1677"/>
      <c r="S111" s="1980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10</v>
      </c>
      <c r="F112" s="36">
        <f>SUM(H112:S112)</f>
        <v>10</v>
      </c>
      <c r="G112" s="37">
        <f>+F112*100/E112</f>
        <v>100</v>
      </c>
      <c r="H112" s="471">
        <v>0</v>
      </c>
      <c r="I112" s="471">
        <v>0</v>
      </c>
      <c r="J112" s="471">
        <v>0</v>
      </c>
      <c r="K112" s="471">
        <v>0</v>
      </c>
      <c r="L112" s="471">
        <v>0</v>
      </c>
      <c r="M112" s="471">
        <v>0</v>
      </c>
      <c r="N112" s="471">
        <v>0</v>
      </c>
      <c r="O112" s="471">
        <v>10</v>
      </c>
      <c r="P112" s="879">
        <v>0</v>
      </c>
      <c r="Q112" s="1589">
        <v>0</v>
      </c>
      <c r="R112" s="1589">
        <v>0</v>
      </c>
      <c r="S112" s="1977">
        <v>0</v>
      </c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20000</v>
      </c>
      <c r="F113" s="36">
        <f>SUM(H113:S113)</f>
        <v>20000</v>
      </c>
      <c r="G113" s="37">
        <f>+F113*100/E113</f>
        <v>100</v>
      </c>
      <c r="H113" s="471">
        <v>0</v>
      </c>
      <c r="I113" s="471">
        <v>0</v>
      </c>
      <c r="J113" s="471">
        <v>0</v>
      </c>
      <c r="K113" s="471">
        <v>0</v>
      </c>
      <c r="L113" s="471">
        <v>0</v>
      </c>
      <c r="M113" s="471">
        <v>0</v>
      </c>
      <c r="N113" s="471">
        <v>0</v>
      </c>
      <c r="O113" s="471">
        <v>4000</v>
      </c>
      <c r="P113" s="879">
        <v>4000</v>
      </c>
      <c r="Q113" s="1589">
        <v>4000</v>
      </c>
      <c r="R113" s="1589">
        <v>4000</v>
      </c>
      <c r="S113" s="1977">
        <v>4000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125000</v>
      </c>
      <c r="F114" s="58">
        <f>SUM(H114:S114)</f>
        <v>125000</v>
      </c>
      <c r="G114" s="47">
        <f>+F114*100/E114</f>
        <v>100</v>
      </c>
      <c r="H114" s="1095">
        <v>5000</v>
      </c>
      <c r="I114" s="1095">
        <v>12000</v>
      </c>
      <c r="J114" s="1238">
        <v>12000</v>
      </c>
      <c r="K114" s="1238">
        <v>12000</v>
      </c>
      <c r="L114" s="1552">
        <v>12000</v>
      </c>
      <c r="M114" s="1552">
        <v>12000</v>
      </c>
      <c r="N114" s="1552">
        <v>12000</v>
      </c>
      <c r="O114" s="1552">
        <v>12000</v>
      </c>
      <c r="P114" s="880">
        <v>10000</v>
      </c>
      <c r="Q114" s="880">
        <v>10000</v>
      </c>
      <c r="R114" s="880">
        <v>8000</v>
      </c>
      <c r="S114" s="1978">
        <v>8000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096"/>
      <c r="I115" s="1096"/>
      <c r="J115" s="1239"/>
      <c r="K115" s="1239"/>
      <c r="L115" s="1553"/>
      <c r="M115" s="1553"/>
      <c r="N115" s="1553"/>
      <c r="O115" s="1553"/>
      <c r="P115" s="882"/>
      <c r="Q115" s="1677"/>
      <c r="R115" s="1677"/>
      <c r="S115" s="1980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4</v>
      </c>
      <c r="F116" s="36">
        <f>SUM(H116:S116)</f>
        <v>4</v>
      </c>
      <c r="G116" s="37">
        <f t="shared" ref="G116:G124" si="23">+F116*100/E116</f>
        <v>100</v>
      </c>
      <c r="H116" s="471">
        <v>4</v>
      </c>
      <c r="I116" s="471">
        <v>0</v>
      </c>
      <c r="J116" s="471">
        <v>0</v>
      </c>
      <c r="K116" s="471">
        <v>0</v>
      </c>
      <c r="L116" s="471">
        <v>0</v>
      </c>
      <c r="M116" s="471">
        <v>0</v>
      </c>
      <c r="N116" s="471">
        <v>0</v>
      </c>
      <c r="O116" s="471">
        <v>0</v>
      </c>
      <c r="P116" s="879">
        <v>0</v>
      </c>
      <c r="Q116" s="1589">
        <v>0</v>
      </c>
      <c r="R116" s="1589">
        <v>0</v>
      </c>
      <c r="S116" s="1977">
        <v>0</v>
      </c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125000</v>
      </c>
      <c r="F117" s="36">
        <f>SUM(H117:S117)</f>
        <v>125000</v>
      </c>
      <c r="G117" s="37">
        <f t="shared" si="23"/>
        <v>100</v>
      </c>
      <c r="H117" s="471">
        <v>5000</v>
      </c>
      <c r="I117" s="471">
        <v>12000</v>
      </c>
      <c r="J117" s="471">
        <v>12000</v>
      </c>
      <c r="K117" s="471">
        <v>12000</v>
      </c>
      <c r="L117" s="471">
        <v>12000</v>
      </c>
      <c r="M117" s="471">
        <v>12000</v>
      </c>
      <c r="N117" s="471">
        <v>12000</v>
      </c>
      <c r="O117" s="471">
        <v>12000</v>
      </c>
      <c r="P117" s="879">
        <v>10000</v>
      </c>
      <c r="Q117" s="1589">
        <v>10000</v>
      </c>
      <c r="R117" s="1589">
        <v>8000</v>
      </c>
      <c r="S117" s="1977">
        <v>8000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096"/>
      <c r="I118" s="1096"/>
      <c r="J118" s="1239"/>
      <c r="K118" s="1239"/>
      <c r="L118" s="1553"/>
      <c r="M118" s="1553"/>
      <c r="N118" s="1553"/>
      <c r="O118" s="1553"/>
      <c r="P118" s="882"/>
      <c r="Q118" s="1677"/>
      <c r="R118" s="1677"/>
      <c r="S118" s="1980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 t="shared" ref="F119:F125" si="24">SUM(H119:S119)</f>
        <v>1</v>
      </c>
      <c r="G119" s="37">
        <f t="shared" si="23"/>
        <v>100</v>
      </c>
      <c r="H119" s="471">
        <v>1</v>
      </c>
      <c r="I119" s="471">
        <v>0</v>
      </c>
      <c r="J119" s="471">
        <v>0</v>
      </c>
      <c r="K119" s="471">
        <v>0</v>
      </c>
      <c r="L119" s="471">
        <v>0</v>
      </c>
      <c r="M119" s="471">
        <v>0</v>
      </c>
      <c r="N119" s="471">
        <v>0</v>
      </c>
      <c r="O119" s="471">
        <v>0</v>
      </c>
      <c r="P119" s="879">
        <v>0</v>
      </c>
      <c r="Q119" s="1589">
        <v>0</v>
      </c>
      <c r="R119" s="1589">
        <v>0</v>
      </c>
      <c r="S119" s="1977">
        <v>0</v>
      </c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0</v>
      </c>
      <c r="F120" s="36">
        <f t="shared" si="24"/>
        <v>0</v>
      </c>
      <c r="G120" s="37" t="e">
        <f t="shared" si="23"/>
        <v>#DIV/0!</v>
      </c>
      <c r="H120" s="471">
        <v>0</v>
      </c>
      <c r="I120" s="471">
        <v>0</v>
      </c>
      <c r="J120" s="471">
        <v>0</v>
      </c>
      <c r="K120" s="471">
        <v>0</v>
      </c>
      <c r="L120" s="471">
        <v>0</v>
      </c>
      <c r="M120" s="471">
        <v>0</v>
      </c>
      <c r="N120" s="471">
        <v>0</v>
      </c>
      <c r="O120" s="471">
        <v>0</v>
      </c>
      <c r="P120" s="879">
        <v>0</v>
      </c>
      <c r="Q120" s="1589">
        <v>0</v>
      </c>
      <c r="R120" s="1589">
        <v>0</v>
      </c>
      <c r="S120" s="1977">
        <v>0</v>
      </c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0</v>
      </c>
      <c r="F121" s="36">
        <f t="shared" si="24"/>
        <v>0</v>
      </c>
      <c r="G121" s="37" t="e">
        <f t="shared" si="23"/>
        <v>#DIV/0!</v>
      </c>
      <c r="H121" s="471">
        <v>0</v>
      </c>
      <c r="I121" s="471">
        <v>0</v>
      </c>
      <c r="J121" s="471">
        <v>0</v>
      </c>
      <c r="K121" s="471">
        <v>0</v>
      </c>
      <c r="L121" s="471">
        <v>0</v>
      </c>
      <c r="M121" s="471">
        <v>0</v>
      </c>
      <c r="N121" s="471">
        <v>0</v>
      </c>
      <c r="O121" s="471">
        <v>0</v>
      </c>
      <c r="P121" s="879">
        <v>0</v>
      </c>
      <c r="Q121" s="1589">
        <v>0</v>
      </c>
      <c r="R121" s="1589">
        <v>0</v>
      </c>
      <c r="S121" s="1977">
        <v>0</v>
      </c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20</v>
      </c>
      <c r="F122" s="36">
        <f t="shared" si="24"/>
        <v>0</v>
      </c>
      <c r="G122" s="37">
        <f t="shared" si="23"/>
        <v>0</v>
      </c>
      <c r="H122" s="471">
        <v>0</v>
      </c>
      <c r="I122" s="471">
        <v>0</v>
      </c>
      <c r="J122" s="471">
        <v>0</v>
      </c>
      <c r="K122" s="471">
        <v>0</v>
      </c>
      <c r="L122" s="471">
        <v>0</v>
      </c>
      <c r="M122" s="471">
        <v>0</v>
      </c>
      <c r="N122" s="471">
        <v>0</v>
      </c>
      <c r="O122" s="471">
        <v>0</v>
      </c>
      <c r="P122" s="879">
        <v>0</v>
      </c>
      <c r="Q122" s="1589">
        <v>0</v>
      </c>
      <c r="R122" s="1589">
        <v>0</v>
      </c>
      <c r="S122" s="1977">
        <v>0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4"/>
        <v>0</v>
      </c>
      <c r="G123" s="66"/>
      <c r="H123" s="1019">
        <v>0</v>
      </c>
      <c r="I123" s="1019">
        <v>0</v>
      </c>
      <c r="J123" s="491">
        <v>0</v>
      </c>
      <c r="K123" s="491">
        <v>0</v>
      </c>
      <c r="L123" s="491">
        <v>0</v>
      </c>
      <c r="M123" s="491">
        <v>0</v>
      </c>
      <c r="N123" s="491">
        <v>0</v>
      </c>
      <c r="O123" s="491">
        <v>0</v>
      </c>
      <c r="P123" s="1800">
        <v>0</v>
      </c>
      <c r="Q123" s="1933">
        <v>0</v>
      </c>
      <c r="R123" s="1933">
        <v>0</v>
      </c>
      <c r="S123" s="1990">
        <v>0</v>
      </c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4"/>
        <v>0</v>
      </c>
      <c r="G124" s="37" t="e">
        <f t="shared" si="23"/>
        <v>#DIV/0!</v>
      </c>
      <c r="H124" s="471">
        <v>0</v>
      </c>
      <c r="I124" s="471">
        <v>0</v>
      </c>
      <c r="J124" s="471">
        <v>0</v>
      </c>
      <c r="K124" s="471">
        <v>0</v>
      </c>
      <c r="L124" s="471">
        <v>0</v>
      </c>
      <c r="M124" s="471">
        <v>0</v>
      </c>
      <c r="N124" s="471">
        <v>0</v>
      </c>
      <c r="O124" s="471">
        <v>0</v>
      </c>
      <c r="P124" s="879">
        <v>0</v>
      </c>
      <c r="Q124" s="1589">
        <v>0</v>
      </c>
      <c r="R124" s="1589">
        <v>0</v>
      </c>
      <c r="S124" s="1977">
        <v>0</v>
      </c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18800</v>
      </c>
      <c r="F125" s="153">
        <f t="shared" si="24"/>
        <v>18395.3</v>
      </c>
      <c r="G125" s="379">
        <f t="shared" ref="G125:G188" si="25">+F125*100/E125</f>
        <v>97.847340425531911</v>
      </c>
      <c r="H125" s="1083">
        <f>SUM(H126:H130)</f>
        <v>0</v>
      </c>
      <c r="I125" s="1226">
        <f t="shared" ref="I125:S125" si="26">SUM(I126:I130)</f>
        <v>14128.8</v>
      </c>
      <c r="J125" s="1226">
        <f t="shared" si="26"/>
        <v>4173</v>
      </c>
      <c r="K125" s="1226">
        <f t="shared" si="26"/>
        <v>0</v>
      </c>
      <c r="L125" s="1543">
        <f t="shared" si="26"/>
        <v>0</v>
      </c>
      <c r="M125" s="1543">
        <f t="shared" si="26"/>
        <v>0</v>
      </c>
      <c r="N125" s="1543">
        <f t="shared" si="26"/>
        <v>0</v>
      </c>
      <c r="O125" s="1543">
        <f t="shared" si="26"/>
        <v>0</v>
      </c>
      <c r="P125" s="883">
        <f t="shared" si="26"/>
        <v>0</v>
      </c>
      <c r="Q125" s="883">
        <f t="shared" si="26"/>
        <v>0</v>
      </c>
      <c r="R125" s="883">
        <f t="shared" si="26"/>
        <v>0</v>
      </c>
      <c r="S125" s="1981">
        <f t="shared" si="26"/>
        <v>93.5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ref="F126:F188" si="27">SUM(H126:S126)</f>
        <v>0</v>
      </c>
      <c r="G126" s="37" t="e">
        <f t="shared" si="25"/>
        <v>#DIV/0!</v>
      </c>
      <c r="H126" s="471">
        <v>0</v>
      </c>
      <c r="I126" s="471">
        <v>0</v>
      </c>
      <c r="J126" s="471">
        <v>0</v>
      </c>
      <c r="K126" s="471">
        <v>0</v>
      </c>
      <c r="L126" s="471">
        <v>0</v>
      </c>
      <c r="M126" s="471">
        <v>0</v>
      </c>
      <c r="N126" s="471">
        <v>0</v>
      </c>
      <c r="O126" s="471">
        <v>0</v>
      </c>
      <c r="P126" s="879">
        <v>0</v>
      </c>
      <c r="Q126" s="1589">
        <v>0</v>
      </c>
      <c r="R126" s="1589">
        <v>0</v>
      </c>
      <c r="S126" s="1977">
        <v>0</v>
      </c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18800</v>
      </c>
      <c r="F127" s="36">
        <f>SUM(H127:S127)</f>
        <v>18395.3</v>
      </c>
      <c r="G127" s="37">
        <f t="shared" si="25"/>
        <v>97.847340425531911</v>
      </c>
      <c r="H127" s="471">
        <v>0</v>
      </c>
      <c r="I127" s="1217">
        <v>14128.8</v>
      </c>
      <c r="J127" s="471">
        <v>4173</v>
      </c>
      <c r="K127" s="471">
        <v>0</v>
      </c>
      <c r="L127" s="471">
        <v>0</v>
      </c>
      <c r="M127" s="471">
        <v>0</v>
      </c>
      <c r="N127" s="471">
        <v>0</v>
      </c>
      <c r="O127" s="471">
        <v>0</v>
      </c>
      <c r="P127" s="879">
        <v>0</v>
      </c>
      <c r="Q127" s="1589">
        <v>0</v>
      </c>
      <c r="R127" s="1589">
        <v>0</v>
      </c>
      <c r="S127" s="1982">
        <v>93.5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7"/>
        <v>0</v>
      </c>
      <c r="G128" s="37" t="e">
        <f t="shared" si="25"/>
        <v>#DIV/0!</v>
      </c>
      <c r="H128" s="471">
        <v>0</v>
      </c>
      <c r="I128" s="471">
        <v>0</v>
      </c>
      <c r="J128" s="471">
        <v>0</v>
      </c>
      <c r="K128" s="471">
        <v>0</v>
      </c>
      <c r="L128" s="471">
        <v>0</v>
      </c>
      <c r="M128" s="471">
        <v>0</v>
      </c>
      <c r="N128" s="471">
        <v>0</v>
      </c>
      <c r="O128" s="471">
        <v>0</v>
      </c>
      <c r="P128" s="879">
        <v>0</v>
      </c>
      <c r="Q128" s="1589">
        <v>0</v>
      </c>
      <c r="R128" s="1589">
        <v>0</v>
      </c>
      <c r="S128" s="1977">
        <v>0</v>
      </c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7"/>
        <v>0</v>
      </c>
      <c r="G129" s="37" t="e">
        <f t="shared" si="25"/>
        <v>#DIV/0!</v>
      </c>
      <c r="H129" s="471">
        <v>0</v>
      </c>
      <c r="I129" s="471">
        <v>0</v>
      </c>
      <c r="J129" s="471">
        <v>0</v>
      </c>
      <c r="K129" s="471">
        <v>0</v>
      </c>
      <c r="L129" s="471">
        <v>0</v>
      </c>
      <c r="M129" s="471">
        <v>0</v>
      </c>
      <c r="N129" s="471">
        <v>0</v>
      </c>
      <c r="O129" s="471">
        <v>0</v>
      </c>
      <c r="P129" s="879">
        <v>0</v>
      </c>
      <c r="Q129" s="1589">
        <v>0</v>
      </c>
      <c r="R129" s="1589">
        <v>0</v>
      </c>
      <c r="S129" s="1977">
        <v>0</v>
      </c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7"/>
        <v>0</v>
      </c>
      <c r="G130" s="37" t="e">
        <f t="shared" si="25"/>
        <v>#DIV/0!</v>
      </c>
      <c r="H130" s="471">
        <v>0</v>
      </c>
      <c r="I130" s="471">
        <v>0</v>
      </c>
      <c r="J130" s="471">
        <v>0</v>
      </c>
      <c r="K130" s="471">
        <v>0</v>
      </c>
      <c r="L130" s="471">
        <v>0</v>
      </c>
      <c r="M130" s="471">
        <v>0</v>
      </c>
      <c r="N130" s="471">
        <v>0</v>
      </c>
      <c r="O130" s="471">
        <v>0</v>
      </c>
      <c r="P130" s="879">
        <v>0</v>
      </c>
      <c r="Q130" s="1589">
        <v>0</v>
      </c>
      <c r="R130" s="1589">
        <v>0</v>
      </c>
      <c r="S130" s="1977">
        <v>0</v>
      </c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7"/>
        <v>0</v>
      </c>
      <c r="G131" s="67" t="e">
        <f t="shared" si="25"/>
        <v>#DIV/0!</v>
      </c>
      <c r="H131" s="1096"/>
      <c r="I131" s="1096"/>
      <c r="J131" s="1239"/>
      <c r="K131" s="1239"/>
      <c r="L131" s="1553"/>
      <c r="M131" s="1553"/>
      <c r="N131" s="1553"/>
      <c r="O131" s="1553"/>
      <c r="P131" s="882"/>
      <c r="Q131" s="1677"/>
      <c r="R131" s="1677"/>
      <c r="S131" s="1980"/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1</v>
      </c>
      <c r="F132" s="55">
        <f t="shared" si="27"/>
        <v>1</v>
      </c>
      <c r="G132" s="67">
        <f t="shared" si="25"/>
        <v>100</v>
      </c>
      <c r="H132" s="1080">
        <f>SUM(H133:H134)</f>
        <v>0</v>
      </c>
      <c r="I132" s="1224">
        <f t="shared" ref="I132:S132" si="28">SUM(I133:I134)</f>
        <v>0</v>
      </c>
      <c r="J132" s="1224">
        <f t="shared" si="28"/>
        <v>0</v>
      </c>
      <c r="K132" s="1224">
        <f t="shared" si="28"/>
        <v>0</v>
      </c>
      <c r="L132" s="1541">
        <f t="shared" si="28"/>
        <v>1</v>
      </c>
      <c r="M132" s="1541">
        <f t="shared" si="28"/>
        <v>0</v>
      </c>
      <c r="N132" s="1541">
        <f t="shared" si="28"/>
        <v>0</v>
      </c>
      <c r="O132" s="1541">
        <f t="shared" si="28"/>
        <v>0</v>
      </c>
      <c r="P132" s="884">
        <f t="shared" si="28"/>
        <v>0</v>
      </c>
      <c r="Q132" s="884">
        <f t="shared" si="28"/>
        <v>0</v>
      </c>
      <c r="R132" s="884">
        <f t="shared" si="28"/>
        <v>0</v>
      </c>
      <c r="S132" s="1983">
        <f t="shared" si="28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1</v>
      </c>
      <c r="F133" s="36">
        <f t="shared" si="27"/>
        <v>1</v>
      </c>
      <c r="G133" s="37">
        <f t="shared" si="25"/>
        <v>100</v>
      </c>
      <c r="H133" s="471">
        <v>0</v>
      </c>
      <c r="I133" s="471">
        <v>0</v>
      </c>
      <c r="J133" s="471">
        <v>0</v>
      </c>
      <c r="K133" s="471">
        <v>0</v>
      </c>
      <c r="L133" s="471">
        <v>1</v>
      </c>
      <c r="M133" s="471">
        <v>0</v>
      </c>
      <c r="N133" s="471">
        <v>0</v>
      </c>
      <c r="O133" s="471">
        <v>0</v>
      </c>
      <c r="P133" s="879">
        <v>0</v>
      </c>
      <c r="Q133" s="1589">
        <v>0</v>
      </c>
      <c r="R133" s="1589">
        <v>0</v>
      </c>
      <c r="S133" s="1977">
        <v>0</v>
      </c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7"/>
        <v>0</v>
      </c>
      <c r="G134" s="37" t="e">
        <f t="shared" si="25"/>
        <v>#DIV/0!</v>
      </c>
      <c r="H134" s="471">
        <v>0</v>
      </c>
      <c r="I134" s="471">
        <v>0</v>
      </c>
      <c r="J134" s="471">
        <v>0</v>
      </c>
      <c r="K134" s="471">
        <v>0</v>
      </c>
      <c r="L134" s="471">
        <v>0</v>
      </c>
      <c r="M134" s="471">
        <v>0</v>
      </c>
      <c r="N134" s="471">
        <v>0</v>
      </c>
      <c r="O134" s="471">
        <v>0</v>
      </c>
      <c r="P134" s="879">
        <v>0</v>
      </c>
      <c r="Q134" s="1589">
        <v>0</v>
      </c>
      <c r="R134" s="1589">
        <v>0</v>
      </c>
      <c r="S134" s="1977">
        <v>0</v>
      </c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7"/>
        <v>0</v>
      </c>
      <c r="G135" s="37" t="e">
        <f t="shared" si="25"/>
        <v>#DIV/0!</v>
      </c>
      <c r="H135" s="471">
        <v>0</v>
      </c>
      <c r="I135" s="471">
        <v>0</v>
      </c>
      <c r="J135" s="471">
        <v>0</v>
      </c>
      <c r="K135" s="471">
        <v>0</v>
      </c>
      <c r="L135" s="471">
        <v>0</v>
      </c>
      <c r="M135" s="471">
        <v>0</v>
      </c>
      <c r="N135" s="471">
        <v>0</v>
      </c>
      <c r="O135" s="471">
        <v>0</v>
      </c>
      <c r="P135" s="879">
        <v>0</v>
      </c>
      <c r="Q135" s="1589">
        <v>0</v>
      </c>
      <c r="R135" s="1589">
        <v>0</v>
      </c>
      <c r="S135" s="1977">
        <v>0</v>
      </c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43700</v>
      </c>
      <c r="F136" s="153">
        <f t="shared" si="27"/>
        <v>48430.8</v>
      </c>
      <c r="G136" s="379">
        <f t="shared" si="25"/>
        <v>110.82562929061785</v>
      </c>
      <c r="H136" s="1083">
        <f t="shared" ref="H136:S136" si="29">SUM(H137:H141)</f>
        <v>0</v>
      </c>
      <c r="I136" s="1226">
        <f t="shared" si="29"/>
        <v>14800</v>
      </c>
      <c r="J136" s="1226">
        <f t="shared" si="29"/>
        <v>0</v>
      </c>
      <c r="K136" s="1226">
        <f t="shared" si="29"/>
        <v>0</v>
      </c>
      <c r="L136" s="379">
        <f t="shared" si="29"/>
        <v>25870.799999999999</v>
      </c>
      <c r="M136" s="1543">
        <f t="shared" si="29"/>
        <v>3200</v>
      </c>
      <c r="N136" s="1543">
        <f t="shared" si="29"/>
        <v>4560</v>
      </c>
      <c r="O136" s="1543">
        <f t="shared" si="29"/>
        <v>0</v>
      </c>
      <c r="P136" s="883">
        <f t="shared" si="29"/>
        <v>0</v>
      </c>
      <c r="Q136" s="883">
        <f t="shared" si="29"/>
        <v>0</v>
      </c>
      <c r="R136" s="883">
        <f t="shared" si="29"/>
        <v>0</v>
      </c>
      <c r="S136" s="1981">
        <f t="shared" si="29"/>
        <v>0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7"/>
        <v>0</v>
      </c>
      <c r="G137" s="37" t="e">
        <f t="shared" si="25"/>
        <v>#DIV/0!</v>
      </c>
      <c r="H137" s="471">
        <v>0</v>
      </c>
      <c r="I137" s="471">
        <v>0</v>
      </c>
      <c r="J137" s="471">
        <v>0</v>
      </c>
      <c r="K137" s="471">
        <v>0</v>
      </c>
      <c r="L137" s="471">
        <v>0</v>
      </c>
      <c r="M137" s="471">
        <v>0</v>
      </c>
      <c r="N137" s="471">
        <v>0</v>
      </c>
      <c r="O137" s="471">
        <v>0</v>
      </c>
      <c r="P137" s="879">
        <v>0</v>
      </c>
      <c r="Q137" s="1589">
        <v>0</v>
      </c>
      <c r="R137" s="1589">
        <v>0</v>
      </c>
      <c r="S137" s="1977">
        <v>0</v>
      </c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43700</v>
      </c>
      <c r="F138" s="36">
        <f t="shared" si="27"/>
        <v>48430.8</v>
      </c>
      <c r="G138" s="37">
        <f t="shared" si="25"/>
        <v>110.82562929061785</v>
      </c>
      <c r="H138" s="471">
        <v>0</v>
      </c>
      <c r="I138" s="471">
        <v>14800</v>
      </c>
      <c r="J138" s="471">
        <v>0</v>
      </c>
      <c r="K138" s="471">
        <v>0</v>
      </c>
      <c r="L138" s="1217">
        <v>25870.799999999999</v>
      </c>
      <c r="M138" s="471">
        <v>3200</v>
      </c>
      <c r="N138" s="471">
        <v>4560</v>
      </c>
      <c r="O138" s="471">
        <v>0</v>
      </c>
      <c r="P138" s="879">
        <v>0</v>
      </c>
      <c r="Q138" s="1589">
        <v>0</v>
      </c>
      <c r="R138" s="1589">
        <v>0</v>
      </c>
      <c r="S138" s="1977">
        <v>0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7"/>
        <v>0</v>
      </c>
      <c r="G139" s="37" t="e">
        <f t="shared" si="25"/>
        <v>#DIV/0!</v>
      </c>
      <c r="H139" s="471">
        <v>0</v>
      </c>
      <c r="I139" s="471">
        <v>0</v>
      </c>
      <c r="J139" s="471">
        <v>0</v>
      </c>
      <c r="K139" s="471">
        <v>0</v>
      </c>
      <c r="L139" s="471">
        <v>0</v>
      </c>
      <c r="M139" s="471">
        <v>0</v>
      </c>
      <c r="N139" s="471">
        <v>0</v>
      </c>
      <c r="O139" s="471">
        <v>0</v>
      </c>
      <c r="P139" s="879">
        <v>0</v>
      </c>
      <c r="Q139" s="1589">
        <v>0</v>
      </c>
      <c r="R139" s="1589">
        <v>0</v>
      </c>
      <c r="S139" s="1977">
        <v>0</v>
      </c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7"/>
        <v>0</v>
      </c>
      <c r="G140" s="37" t="e">
        <f t="shared" si="25"/>
        <v>#DIV/0!</v>
      </c>
      <c r="H140" s="471">
        <v>0</v>
      </c>
      <c r="I140" s="471">
        <v>0</v>
      </c>
      <c r="J140" s="471">
        <v>0</v>
      </c>
      <c r="K140" s="471">
        <v>0</v>
      </c>
      <c r="L140" s="471">
        <v>0</v>
      </c>
      <c r="M140" s="471">
        <v>0</v>
      </c>
      <c r="N140" s="471">
        <v>0</v>
      </c>
      <c r="O140" s="471">
        <v>0</v>
      </c>
      <c r="P140" s="879">
        <v>0</v>
      </c>
      <c r="Q140" s="1589">
        <v>0</v>
      </c>
      <c r="R140" s="1589">
        <v>0</v>
      </c>
      <c r="S140" s="1977">
        <v>0</v>
      </c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7"/>
        <v>0</v>
      </c>
      <c r="G141" s="37" t="e">
        <f t="shared" si="25"/>
        <v>#DIV/0!</v>
      </c>
      <c r="H141" s="471">
        <v>0</v>
      </c>
      <c r="I141" s="471">
        <v>0</v>
      </c>
      <c r="J141" s="471">
        <v>0</v>
      </c>
      <c r="K141" s="471">
        <v>0</v>
      </c>
      <c r="L141" s="471">
        <v>0</v>
      </c>
      <c r="M141" s="471">
        <v>0</v>
      </c>
      <c r="N141" s="471">
        <v>0</v>
      </c>
      <c r="O141" s="471">
        <v>0</v>
      </c>
      <c r="P141" s="879">
        <v>0</v>
      </c>
      <c r="Q141" s="1589">
        <v>0</v>
      </c>
      <c r="R141" s="1589">
        <v>0</v>
      </c>
      <c r="S141" s="1977">
        <v>0</v>
      </c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7"/>
        <v>20</v>
      </c>
      <c r="G142" s="67" t="e">
        <f t="shared" si="25"/>
        <v>#DIV/0!</v>
      </c>
      <c r="H142" s="1079">
        <f t="shared" ref="H142:S142" si="30">H145</f>
        <v>0</v>
      </c>
      <c r="I142" s="1079">
        <f t="shared" si="30"/>
        <v>0</v>
      </c>
      <c r="J142" s="1223">
        <f t="shared" si="30"/>
        <v>20</v>
      </c>
      <c r="K142" s="1223">
        <f t="shared" si="30"/>
        <v>0</v>
      </c>
      <c r="L142" s="1539">
        <f t="shared" si="30"/>
        <v>0</v>
      </c>
      <c r="M142" s="1539">
        <f t="shared" si="30"/>
        <v>0</v>
      </c>
      <c r="N142" s="1539">
        <f t="shared" si="30"/>
        <v>0</v>
      </c>
      <c r="O142" s="1539">
        <f t="shared" si="30"/>
        <v>0</v>
      </c>
      <c r="P142" s="874">
        <f t="shared" si="30"/>
        <v>0</v>
      </c>
      <c r="Q142" s="1799">
        <f t="shared" si="30"/>
        <v>0</v>
      </c>
      <c r="R142" s="1799">
        <f t="shared" si="30"/>
        <v>0</v>
      </c>
      <c r="S142" s="1973">
        <f t="shared" si="30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7"/>
        <v>0</v>
      </c>
      <c r="G143" s="67" t="e">
        <f t="shared" si="25"/>
        <v>#DIV/0!</v>
      </c>
      <c r="H143" s="1079"/>
      <c r="I143" s="1079"/>
      <c r="J143" s="1223"/>
      <c r="K143" s="1223"/>
      <c r="L143" s="1539"/>
      <c r="M143" s="1539"/>
      <c r="N143" s="1539"/>
      <c r="O143" s="1539"/>
      <c r="P143" s="874"/>
      <c r="Q143" s="1799"/>
      <c r="R143" s="1799"/>
      <c r="S143" s="1973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7"/>
        <v>10</v>
      </c>
      <c r="G144" s="37" t="e">
        <f t="shared" si="25"/>
        <v>#DIV/0!</v>
      </c>
      <c r="H144" s="471">
        <v>0</v>
      </c>
      <c r="I144" s="471">
        <v>0</v>
      </c>
      <c r="J144" s="471">
        <v>10</v>
      </c>
      <c r="K144" s="471">
        <v>0</v>
      </c>
      <c r="L144" s="471">
        <v>0</v>
      </c>
      <c r="M144" s="471">
        <v>0</v>
      </c>
      <c r="N144" s="471">
        <v>0</v>
      </c>
      <c r="O144" s="471">
        <v>0</v>
      </c>
      <c r="P144" s="879">
        <v>0</v>
      </c>
      <c r="Q144" s="1589">
        <v>0</v>
      </c>
      <c r="R144" s="1589">
        <v>0</v>
      </c>
      <c r="S144" s="1977">
        <v>0</v>
      </c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7"/>
        <v>20</v>
      </c>
      <c r="G145" s="37" t="e">
        <f t="shared" si="25"/>
        <v>#DIV/0!</v>
      </c>
      <c r="H145" s="471">
        <v>0</v>
      </c>
      <c r="I145" s="471">
        <v>0</v>
      </c>
      <c r="J145" s="471">
        <v>20</v>
      </c>
      <c r="K145" s="471">
        <v>0</v>
      </c>
      <c r="L145" s="471">
        <v>0</v>
      </c>
      <c r="M145" s="471">
        <v>0</v>
      </c>
      <c r="N145" s="471">
        <v>0</v>
      </c>
      <c r="O145" s="471">
        <v>0</v>
      </c>
      <c r="P145" s="879">
        <v>0</v>
      </c>
      <c r="Q145" s="1589">
        <v>0</v>
      </c>
      <c r="R145" s="1589">
        <v>0</v>
      </c>
      <c r="S145" s="1977">
        <v>0</v>
      </c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7"/>
        <v>5</v>
      </c>
      <c r="G146" s="37" t="e">
        <f t="shared" si="25"/>
        <v>#DIV/0!</v>
      </c>
      <c r="H146" s="471">
        <v>0</v>
      </c>
      <c r="I146" s="471">
        <v>0</v>
      </c>
      <c r="J146" s="471">
        <v>5</v>
      </c>
      <c r="K146" s="471">
        <v>0</v>
      </c>
      <c r="L146" s="471">
        <v>0</v>
      </c>
      <c r="M146" s="471">
        <v>0</v>
      </c>
      <c r="N146" s="471">
        <v>0</v>
      </c>
      <c r="O146" s="471">
        <v>0</v>
      </c>
      <c r="P146" s="879">
        <v>0</v>
      </c>
      <c r="Q146" s="1589">
        <v>0</v>
      </c>
      <c r="R146" s="1589">
        <v>0</v>
      </c>
      <c r="S146" s="1977">
        <v>0</v>
      </c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7"/>
        <v>0</v>
      </c>
      <c r="G147" s="379" t="e">
        <f t="shared" si="25"/>
        <v>#DIV/0!</v>
      </c>
      <c r="H147" s="1083">
        <f t="shared" ref="H147:S147" si="31">SUM(H148:H152)</f>
        <v>0</v>
      </c>
      <c r="I147" s="1083">
        <f t="shared" si="31"/>
        <v>0</v>
      </c>
      <c r="J147" s="1226">
        <f t="shared" si="31"/>
        <v>0</v>
      </c>
      <c r="K147" s="1226">
        <f t="shared" si="31"/>
        <v>0</v>
      </c>
      <c r="L147" s="1543">
        <f t="shared" si="31"/>
        <v>0</v>
      </c>
      <c r="M147" s="1543">
        <f t="shared" si="31"/>
        <v>0</v>
      </c>
      <c r="N147" s="1543">
        <f t="shared" si="31"/>
        <v>0</v>
      </c>
      <c r="O147" s="1543">
        <f t="shared" si="31"/>
        <v>0</v>
      </c>
      <c r="P147" s="883">
        <f t="shared" si="31"/>
        <v>0</v>
      </c>
      <c r="Q147" s="883">
        <f t="shared" si="31"/>
        <v>0</v>
      </c>
      <c r="R147" s="883">
        <f t="shared" si="31"/>
        <v>0</v>
      </c>
      <c r="S147" s="1981">
        <f t="shared" si="31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7"/>
        <v>0</v>
      </c>
      <c r="G148" s="37" t="e">
        <f t="shared" si="25"/>
        <v>#DIV/0!</v>
      </c>
      <c r="H148" s="471">
        <v>0</v>
      </c>
      <c r="I148" s="471">
        <v>0</v>
      </c>
      <c r="J148" s="471">
        <v>0</v>
      </c>
      <c r="K148" s="471">
        <v>0</v>
      </c>
      <c r="L148" s="471">
        <v>0</v>
      </c>
      <c r="M148" s="471">
        <v>0</v>
      </c>
      <c r="N148" s="471">
        <v>0</v>
      </c>
      <c r="O148" s="471">
        <v>0</v>
      </c>
      <c r="P148" s="879">
        <v>0</v>
      </c>
      <c r="Q148" s="1589">
        <v>0</v>
      </c>
      <c r="R148" s="1589">
        <v>0</v>
      </c>
      <c r="S148" s="1977">
        <v>0</v>
      </c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7"/>
        <v>0</v>
      </c>
      <c r="G149" s="37" t="e">
        <f t="shared" si="25"/>
        <v>#DIV/0!</v>
      </c>
      <c r="H149" s="471">
        <v>0</v>
      </c>
      <c r="I149" s="471">
        <v>0</v>
      </c>
      <c r="J149" s="471">
        <v>0</v>
      </c>
      <c r="K149" s="471">
        <v>0</v>
      </c>
      <c r="L149" s="471">
        <v>0</v>
      </c>
      <c r="M149" s="471">
        <v>0</v>
      </c>
      <c r="N149" s="471">
        <v>0</v>
      </c>
      <c r="O149" s="471">
        <v>0</v>
      </c>
      <c r="P149" s="879">
        <v>0</v>
      </c>
      <c r="Q149" s="1589">
        <v>0</v>
      </c>
      <c r="R149" s="1589">
        <v>0</v>
      </c>
      <c r="S149" s="1977">
        <v>0</v>
      </c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7"/>
        <v>0</v>
      </c>
      <c r="G150" s="37" t="e">
        <f t="shared" si="25"/>
        <v>#DIV/0!</v>
      </c>
      <c r="H150" s="471">
        <v>0</v>
      </c>
      <c r="I150" s="471">
        <v>0</v>
      </c>
      <c r="J150" s="471">
        <v>0</v>
      </c>
      <c r="K150" s="471">
        <v>0</v>
      </c>
      <c r="L150" s="471">
        <v>0</v>
      </c>
      <c r="M150" s="471">
        <v>0</v>
      </c>
      <c r="N150" s="471">
        <v>0</v>
      </c>
      <c r="O150" s="471">
        <v>0</v>
      </c>
      <c r="P150" s="879">
        <v>0</v>
      </c>
      <c r="Q150" s="1589">
        <v>0</v>
      </c>
      <c r="R150" s="1589">
        <v>0</v>
      </c>
      <c r="S150" s="1977">
        <v>0</v>
      </c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7"/>
        <v>0</v>
      </c>
      <c r="G151" s="37" t="e">
        <f t="shared" si="25"/>
        <v>#DIV/0!</v>
      </c>
      <c r="H151" s="471">
        <v>0</v>
      </c>
      <c r="I151" s="471">
        <v>0</v>
      </c>
      <c r="J151" s="471">
        <v>0</v>
      </c>
      <c r="K151" s="471">
        <v>0</v>
      </c>
      <c r="L151" s="471">
        <v>0</v>
      </c>
      <c r="M151" s="471">
        <v>0</v>
      </c>
      <c r="N151" s="471">
        <v>0</v>
      </c>
      <c r="O151" s="471">
        <v>0</v>
      </c>
      <c r="P151" s="879">
        <v>0</v>
      </c>
      <c r="Q151" s="1589">
        <v>0</v>
      </c>
      <c r="R151" s="1589">
        <v>0</v>
      </c>
      <c r="S151" s="1977">
        <v>0</v>
      </c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7"/>
        <v>0</v>
      </c>
      <c r="G152" s="37" t="e">
        <f t="shared" si="25"/>
        <v>#DIV/0!</v>
      </c>
      <c r="H152" s="471">
        <v>0</v>
      </c>
      <c r="I152" s="471">
        <v>0</v>
      </c>
      <c r="J152" s="471">
        <v>0</v>
      </c>
      <c r="K152" s="471">
        <v>0</v>
      </c>
      <c r="L152" s="471">
        <v>0</v>
      </c>
      <c r="M152" s="471">
        <v>0</v>
      </c>
      <c r="N152" s="471">
        <v>0</v>
      </c>
      <c r="O152" s="471">
        <v>0</v>
      </c>
      <c r="P152" s="879">
        <v>0</v>
      </c>
      <c r="Q152" s="1589">
        <v>0</v>
      </c>
      <c r="R152" s="1589">
        <v>0</v>
      </c>
      <c r="S152" s="1977">
        <v>0</v>
      </c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7"/>
        <v>0</v>
      </c>
      <c r="G153" s="67" t="e">
        <f t="shared" si="25"/>
        <v>#DIV/0!</v>
      </c>
      <c r="H153" s="1079">
        <f>H154</f>
        <v>0</v>
      </c>
      <c r="I153" s="1079">
        <f t="shared" ref="I153:S153" si="32">I154</f>
        <v>0</v>
      </c>
      <c r="J153" s="1223">
        <f t="shared" si="32"/>
        <v>0</v>
      </c>
      <c r="K153" s="1223">
        <f t="shared" si="32"/>
        <v>0</v>
      </c>
      <c r="L153" s="1539">
        <f t="shared" si="32"/>
        <v>0</v>
      </c>
      <c r="M153" s="1539">
        <f t="shared" si="32"/>
        <v>0</v>
      </c>
      <c r="N153" s="1539">
        <f t="shared" si="32"/>
        <v>0</v>
      </c>
      <c r="O153" s="1539">
        <f t="shared" si="32"/>
        <v>0</v>
      </c>
      <c r="P153" s="874">
        <f t="shared" si="32"/>
        <v>0</v>
      </c>
      <c r="Q153" s="1799">
        <f t="shared" si="32"/>
        <v>0</v>
      </c>
      <c r="R153" s="1799">
        <f t="shared" si="32"/>
        <v>0</v>
      </c>
      <c r="S153" s="1973">
        <f t="shared" si="32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7"/>
        <v>0</v>
      </c>
      <c r="G154" s="37" t="e">
        <f t="shared" si="25"/>
        <v>#DIV/0!</v>
      </c>
      <c r="H154" s="476">
        <v>0</v>
      </c>
      <c r="I154" s="476">
        <v>0</v>
      </c>
      <c r="J154" s="476">
        <v>0</v>
      </c>
      <c r="K154" s="476">
        <v>0</v>
      </c>
      <c r="L154" s="476">
        <v>0</v>
      </c>
      <c r="M154" s="476">
        <v>0</v>
      </c>
      <c r="N154" s="476">
        <v>0</v>
      </c>
      <c r="O154" s="476">
        <v>0</v>
      </c>
      <c r="P154" s="893">
        <v>0</v>
      </c>
      <c r="Q154" s="1930">
        <v>0</v>
      </c>
      <c r="R154" s="1930">
        <v>0</v>
      </c>
      <c r="S154" s="1987">
        <v>0</v>
      </c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7"/>
        <v>0</v>
      </c>
      <c r="G155" s="37" t="e">
        <f t="shared" si="25"/>
        <v>#DIV/0!</v>
      </c>
      <c r="H155" s="476">
        <v>0</v>
      </c>
      <c r="I155" s="476">
        <v>0</v>
      </c>
      <c r="J155" s="476">
        <v>0</v>
      </c>
      <c r="K155" s="476">
        <v>0</v>
      </c>
      <c r="L155" s="476">
        <v>0</v>
      </c>
      <c r="M155" s="476">
        <v>0</v>
      </c>
      <c r="N155" s="476">
        <v>0</v>
      </c>
      <c r="O155" s="476">
        <v>0</v>
      </c>
      <c r="P155" s="893">
        <v>0</v>
      </c>
      <c r="Q155" s="1930">
        <v>0</v>
      </c>
      <c r="R155" s="1930">
        <v>0</v>
      </c>
      <c r="S155" s="1987">
        <v>0</v>
      </c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7"/>
        <v>0</v>
      </c>
      <c r="G156" s="37" t="e">
        <f t="shared" si="25"/>
        <v>#DIV/0!</v>
      </c>
      <c r="H156" s="476">
        <v>0</v>
      </c>
      <c r="I156" s="476">
        <v>0</v>
      </c>
      <c r="J156" s="476">
        <v>0</v>
      </c>
      <c r="K156" s="476">
        <v>0</v>
      </c>
      <c r="L156" s="476">
        <v>0</v>
      </c>
      <c r="M156" s="476">
        <v>0</v>
      </c>
      <c r="N156" s="476">
        <v>0</v>
      </c>
      <c r="O156" s="476">
        <v>0</v>
      </c>
      <c r="P156" s="893">
        <v>0</v>
      </c>
      <c r="Q156" s="1930">
        <v>0</v>
      </c>
      <c r="R156" s="1930">
        <v>0</v>
      </c>
      <c r="S156" s="1987">
        <v>0</v>
      </c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7"/>
        <v>0</v>
      </c>
      <c r="G157" s="37" t="e">
        <f t="shared" si="25"/>
        <v>#DIV/0!</v>
      </c>
      <c r="H157" s="476">
        <v>0</v>
      </c>
      <c r="I157" s="476">
        <v>0</v>
      </c>
      <c r="J157" s="476">
        <v>0</v>
      </c>
      <c r="K157" s="476">
        <v>0</v>
      </c>
      <c r="L157" s="476">
        <v>0</v>
      </c>
      <c r="M157" s="476">
        <v>0</v>
      </c>
      <c r="N157" s="476">
        <v>0</v>
      </c>
      <c r="O157" s="476">
        <v>0</v>
      </c>
      <c r="P157" s="893">
        <v>0</v>
      </c>
      <c r="Q157" s="1930">
        <v>0</v>
      </c>
      <c r="R157" s="1930">
        <v>0</v>
      </c>
      <c r="S157" s="1987">
        <v>0</v>
      </c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7"/>
        <v>0</v>
      </c>
      <c r="G158" s="37" t="e">
        <f t="shared" si="25"/>
        <v>#DIV/0!</v>
      </c>
      <c r="H158" s="471">
        <v>0</v>
      </c>
      <c r="I158" s="471">
        <v>0</v>
      </c>
      <c r="J158" s="471">
        <v>0</v>
      </c>
      <c r="K158" s="476">
        <v>0</v>
      </c>
      <c r="L158" s="471">
        <v>0</v>
      </c>
      <c r="M158" s="471">
        <v>0</v>
      </c>
      <c r="N158" s="471">
        <v>0</v>
      </c>
      <c r="O158" s="471">
        <v>0</v>
      </c>
      <c r="P158" s="893">
        <v>0</v>
      </c>
      <c r="Q158" s="1930">
        <v>0</v>
      </c>
      <c r="R158" s="1930">
        <v>0</v>
      </c>
      <c r="S158" s="1987">
        <v>0</v>
      </c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>SUM(H159:S159)</f>
        <v>0</v>
      </c>
      <c r="G159" s="379" t="e">
        <f t="shared" si="25"/>
        <v>#DIV/0!</v>
      </c>
      <c r="H159" s="1083">
        <f t="shared" ref="H159:S159" si="33">SUM(H160:H164)</f>
        <v>0</v>
      </c>
      <c r="I159" s="1226">
        <f t="shared" si="33"/>
        <v>0</v>
      </c>
      <c r="J159" s="1226">
        <f t="shared" si="33"/>
        <v>0</v>
      </c>
      <c r="K159" s="1226">
        <f t="shared" si="33"/>
        <v>0</v>
      </c>
      <c r="L159" s="1543">
        <f t="shared" si="33"/>
        <v>0</v>
      </c>
      <c r="M159" s="1543">
        <f t="shared" si="33"/>
        <v>0</v>
      </c>
      <c r="N159" s="1543">
        <f t="shared" si="33"/>
        <v>0</v>
      </c>
      <c r="O159" s="1543">
        <f t="shared" si="33"/>
        <v>0</v>
      </c>
      <c r="P159" s="883">
        <f t="shared" si="33"/>
        <v>0</v>
      </c>
      <c r="Q159" s="883">
        <f t="shared" si="33"/>
        <v>0</v>
      </c>
      <c r="R159" s="883">
        <f t="shared" si="33"/>
        <v>0</v>
      </c>
      <c r="S159" s="1981">
        <f t="shared" si="33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7"/>
        <v>0</v>
      </c>
      <c r="G160" s="37" t="e">
        <f t="shared" si="25"/>
        <v>#DIV/0!</v>
      </c>
      <c r="H160" s="471">
        <v>0</v>
      </c>
      <c r="I160" s="471">
        <v>0</v>
      </c>
      <c r="J160" s="471">
        <v>0</v>
      </c>
      <c r="K160" s="471">
        <v>0</v>
      </c>
      <c r="L160" s="471">
        <v>0</v>
      </c>
      <c r="M160" s="471">
        <v>0</v>
      </c>
      <c r="N160" s="471">
        <v>0</v>
      </c>
      <c r="O160" s="471">
        <v>0</v>
      </c>
      <c r="P160" s="879">
        <v>0</v>
      </c>
      <c r="Q160" s="1589">
        <v>0</v>
      </c>
      <c r="R160" s="1589">
        <v>0</v>
      </c>
      <c r="S160" s="1977">
        <v>0</v>
      </c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7"/>
        <v>0</v>
      </c>
      <c r="G161" s="37" t="e">
        <f t="shared" si="25"/>
        <v>#DIV/0!</v>
      </c>
      <c r="H161" s="471">
        <v>0</v>
      </c>
      <c r="I161" s="471">
        <v>0</v>
      </c>
      <c r="J161" s="471">
        <v>0</v>
      </c>
      <c r="K161" s="471">
        <v>0</v>
      </c>
      <c r="L161" s="471">
        <v>0</v>
      </c>
      <c r="M161" s="471">
        <v>0</v>
      </c>
      <c r="N161" s="471">
        <v>0</v>
      </c>
      <c r="O161" s="471">
        <v>0</v>
      </c>
      <c r="P161" s="879">
        <v>0</v>
      </c>
      <c r="Q161" s="1589">
        <v>0</v>
      </c>
      <c r="R161" s="1589">
        <v>0</v>
      </c>
      <c r="S161" s="1977">
        <v>0</v>
      </c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7"/>
        <v>0</v>
      </c>
      <c r="G162" s="37" t="e">
        <f t="shared" si="25"/>
        <v>#DIV/0!</v>
      </c>
      <c r="H162" s="471">
        <v>0</v>
      </c>
      <c r="I162" s="471">
        <v>0</v>
      </c>
      <c r="J162" s="471">
        <v>0</v>
      </c>
      <c r="K162" s="471">
        <v>0</v>
      </c>
      <c r="L162" s="471">
        <v>0</v>
      </c>
      <c r="M162" s="471">
        <v>0</v>
      </c>
      <c r="N162" s="471">
        <v>0</v>
      </c>
      <c r="O162" s="471">
        <v>0</v>
      </c>
      <c r="P162" s="879">
        <v>0</v>
      </c>
      <c r="Q162" s="1589">
        <v>0</v>
      </c>
      <c r="R162" s="1589">
        <v>0</v>
      </c>
      <c r="S162" s="1977">
        <v>0</v>
      </c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7"/>
        <v>0</v>
      </c>
      <c r="G163" s="37" t="e">
        <f t="shared" si="25"/>
        <v>#DIV/0!</v>
      </c>
      <c r="H163" s="471">
        <v>0</v>
      </c>
      <c r="I163" s="471">
        <v>0</v>
      </c>
      <c r="J163" s="471">
        <v>0</v>
      </c>
      <c r="K163" s="471">
        <v>0</v>
      </c>
      <c r="L163" s="471">
        <v>0</v>
      </c>
      <c r="M163" s="471">
        <v>0</v>
      </c>
      <c r="N163" s="471">
        <v>0</v>
      </c>
      <c r="O163" s="471">
        <v>0</v>
      </c>
      <c r="P163" s="879">
        <v>0</v>
      </c>
      <c r="Q163" s="1589">
        <v>0</v>
      </c>
      <c r="R163" s="1589">
        <v>0</v>
      </c>
      <c r="S163" s="1977">
        <v>0</v>
      </c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7"/>
        <v>0</v>
      </c>
      <c r="G164" s="37" t="e">
        <f t="shared" si="25"/>
        <v>#DIV/0!</v>
      </c>
      <c r="H164" s="471">
        <v>0</v>
      </c>
      <c r="I164" s="471">
        <v>0</v>
      </c>
      <c r="J164" s="471">
        <v>0</v>
      </c>
      <c r="K164" s="471">
        <v>0</v>
      </c>
      <c r="L164" s="471">
        <v>0</v>
      </c>
      <c r="M164" s="471">
        <v>0</v>
      </c>
      <c r="N164" s="471">
        <v>0</v>
      </c>
      <c r="O164" s="471">
        <v>0</v>
      </c>
      <c r="P164" s="879">
        <v>0</v>
      </c>
      <c r="Q164" s="1589">
        <v>0</v>
      </c>
      <c r="R164" s="1589">
        <v>0</v>
      </c>
      <c r="S164" s="1977">
        <v>0</v>
      </c>
    </row>
    <row r="165" spans="1:19" ht="21" customHeight="1">
      <c r="A165" s="2152" t="s">
        <v>222</v>
      </c>
      <c r="B165" s="2113"/>
      <c r="C165" s="2114"/>
      <c r="D165" s="693"/>
      <c r="E165" s="705"/>
      <c r="F165" s="55">
        <f t="shared" si="27"/>
        <v>0</v>
      </c>
      <c r="G165" s="67" t="e">
        <f t="shared" si="25"/>
        <v>#DIV/0!</v>
      </c>
      <c r="H165" s="1096"/>
      <c r="I165" s="1096"/>
      <c r="J165" s="1239"/>
      <c r="K165" s="1239"/>
      <c r="L165" s="1553"/>
      <c r="M165" s="1553"/>
      <c r="N165" s="1553"/>
      <c r="O165" s="1553"/>
      <c r="P165" s="882"/>
      <c r="Q165" s="1677"/>
      <c r="R165" s="1677"/>
      <c r="S165" s="1980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7"/>
        <v>0</v>
      </c>
      <c r="G166" s="37" t="e">
        <f t="shared" si="25"/>
        <v>#DIV/0!</v>
      </c>
      <c r="H166" s="1097">
        <v>0</v>
      </c>
      <c r="I166" s="1097">
        <v>0</v>
      </c>
      <c r="J166" s="1240">
        <v>0</v>
      </c>
      <c r="K166" s="1240">
        <v>0</v>
      </c>
      <c r="L166" s="1554">
        <v>0</v>
      </c>
      <c r="M166" s="1554">
        <v>0</v>
      </c>
      <c r="N166" s="1554">
        <v>0</v>
      </c>
      <c r="O166" s="1554">
        <v>0</v>
      </c>
      <c r="P166" s="889">
        <v>0</v>
      </c>
      <c r="Q166" s="1931">
        <v>0</v>
      </c>
      <c r="R166" s="1931">
        <v>0</v>
      </c>
      <c r="S166" s="1988">
        <v>0</v>
      </c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7"/>
        <v>0</v>
      </c>
      <c r="G167" s="37" t="e">
        <f t="shared" si="25"/>
        <v>#DIV/0!</v>
      </c>
      <c r="H167" s="1097">
        <v>0</v>
      </c>
      <c r="I167" s="1097">
        <v>0</v>
      </c>
      <c r="J167" s="1240">
        <v>0</v>
      </c>
      <c r="K167" s="1240">
        <v>0</v>
      </c>
      <c r="L167" s="1554">
        <v>0</v>
      </c>
      <c r="M167" s="1554">
        <v>0</v>
      </c>
      <c r="N167" s="1554">
        <v>0</v>
      </c>
      <c r="O167" s="1554">
        <v>0</v>
      </c>
      <c r="P167" s="889">
        <v>0</v>
      </c>
      <c r="Q167" s="1931">
        <v>0</v>
      </c>
      <c r="R167" s="1931">
        <v>0</v>
      </c>
      <c r="S167" s="1988">
        <v>0</v>
      </c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7"/>
        <v>0</v>
      </c>
      <c r="G168" s="37" t="e">
        <f t="shared" si="25"/>
        <v>#DIV/0!</v>
      </c>
      <c r="H168" s="471">
        <v>0</v>
      </c>
      <c r="I168" s="471">
        <v>0</v>
      </c>
      <c r="J168" s="471">
        <v>0</v>
      </c>
      <c r="K168" s="471">
        <v>0</v>
      </c>
      <c r="L168" s="471">
        <v>0</v>
      </c>
      <c r="M168" s="471">
        <v>0</v>
      </c>
      <c r="N168" s="471">
        <v>0</v>
      </c>
      <c r="O168" s="471">
        <v>0</v>
      </c>
      <c r="P168" s="889">
        <v>0</v>
      </c>
      <c r="Q168" s="1931">
        <v>0</v>
      </c>
      <c r="R168" s="1589">
        <v>0</v>
      </c>
      <c r="S168" s="1977">
        <v>0</v>
      </c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153">
        <f t="shared" si="27"/>
        <v>0</v>
      </c>
      <c r="G169" s="379" t="e">
        <f t="shared" si="25"/>
        <v>#DIV/0!</v>
      </c>
      <c r="H169" s="1099">
        <f t="shared" ref="H169:S169" si="34">SUM(H170:H174)</f>
        <v>0</v>
      </c>
      <c r="I169" s="1242">
        <f t="shared" si="34"/>
        <v>0</v>
      </c>
      <c r="J169" s="1242">
        <f t="shared" si="34"/>
        <v>0</v>
      </c>
      <c r="K169" s="1242">
        <f t="shared" si="34"/>
        <v>0</v>
      </c>
      <c r="L169" s="1556">
        <f t="shared" si="34"/>
        <v>0</v>
      </c>
      <c r="M169" s="1556">
        <f t="shared" si="34"/>
        <v>0</v>
      </c>
      <c r="N169" s="1556">
        <f t="shared" si="34"/>
        <v>0</v>
      </c>
      <c r="O169" s="1556">
        <f t="shared" si="34"/>
        <v>0</v>
      </c>
      <c r="P169" s="1556">
        <f t="shared" si="34"/>
        <v>0</v>
      </c>
      <c r="Q169" s="1909">
        <f t="shared" si="34"/>
        <v>0</v>
      </c>
      <c r="R169" s="1909">
        <f t="shared" si="34"/>
        <v>0</v>
      </c>
      <c r="S169" s="1991">
        <f t="shared" si="34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7"/>
        <v>0</v>
      </c>
      <c r="G170" s="37" t="e">
        <f t="shared" si="25"/>
        <v>#DIV/0!</v>
      </c>
      <c r="H170" s="471">
        <v>0</v>
      </c>
      <c r="I170" s="471">
        <v>0</v>
      </c>
      <c r="J170" s="471">
        <v>0</v>
      </c>
      <c r="K170" s="471">
        <v>0</v>
      </c>
      <c r="L170" s="471">
        <v>0</v>
      </c>
      <c r="M170" s="471">
        <v>0</v>
      </c>
      <c r="N170" s="471">
        <v>0</v>
      </c>
      <c r="O170" s="471">
        <v>0</v>
      </c>
      <c r="P170" s="879">
        <v>0</v>
      </c>
      <c r="Q170" s="1589">
        <v>0</v>
      </c>
      <c r="R170" s="1589">
        <v>0</v>
      </c>
      <c r="S170" s="1977">
        <v>0</v>
      </c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7"/>
        <v>0</v>
      </c>
      <c r="G171" s="37" t="e">
        <f t="shared" si="25"/>
        <v>#DIV/0!</v>
      </c>
      <c r="H171" s="471">
        <v>0</v>
      </c>
      <c r="I171" s="471">
        <v>0</v>
      </c>
      <c r="J171" s="471">
        <v>0</v>
      </c>
      <c r="K171" s="471">
        <v>0</v>
      </c>
      <c r="L171" s="471">
        <v>0</v>
      </c>
      <c r="M171" s="471">
        <v>0</v>
      </c>
      <c r="N171" s="471">
        <v>0</v>
      </c>
      <c r="O171" s="471">
        <v>0</v>
      </c>
      <c r="P171" s="879">
        <v>0</v>
      </c>
      <c r="Q171" s="1589">
        <v>0</v>
      </c>
      <c r="R171" s="1589">
        <v>0</v>
      </c>
      <c r="S171" s="1977">
        <v>0</v>
      </c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7"/>
        <v>0</v>
      </c>
      <c r="G172" s="37" t="e">
        <f t="shared" si="25"/>
        <v>#DIV/0!</v>
      </c>
      <c r="H172" s="471">
        <v>0</v>
      </c>
      <c r="I172" s="471">
        <v>0</v>
      </c>
      <c r="J172" s="471">
        <v>0</v>
      </c>
      <c r="K172" s="471">
        <v>0</v>
      </c>
      <c r="L172" s="471">
        <v>0</v>
      </c>
      <c r="M172" s="471">
        <v>0</v>
      </c>
      <c r="N172" s="471">
        <v>0</v>
      </c>
      <c r="O172" s="471">
        <v>0</v>
      </c>
      <c r="P172" s="879">
        <v>0</v>
      </c>
      <c r="Q172" s="1589">
        <v>0</v>
      </c>
      <c r="R172" s="1589">
        <v>0</v>
      </c>
      <c r="S172" s="1977">
        <v>0</v>
      </c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7"/>
        <v>0</v>
      </c>
      <c r="G173" s="37" t="e">
        <f t="shared" si="25"/>
        <v>#DIV/0!</v>
      </c>
      <c r="H173" s="471">
        <v>0</v>
      </c>
      <c r="I173" s="471">
        <v>0</v>
      </c>
      <c r="J173" s="471">
        <v>0</v>
      </c>
      <c r="K173" s="471">
        <v>0</v>
      </c>
      <c r="L173" s="471">
        <v>0</v>
      </c>
      <c r="M173" s="471">
        <v>0</v>
      </c>
      <c r="N173" s="471">
        <v>0</v>
      </c>
      <c r="O173" s="471">
        <v>0</v>
      </c>
      <c r="P173" s="879">
        <v>0</v>
      </c>
      <c r="Q173" s="1589">
        <v>0</v>
      </c>
      <c r="R173" s="1589">
        <v>0</v>
      </c>
      <c r="S173" s="1977">
        <v>0</v>
      </c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7"/>
        <v>0</v>
      </c>
      <c r="G174" s="120" t="e">
        <f t="shared" si="25"/>
        <v>#DIV/0!</v>
      </c>
      <c r="H174" s="478">
        <v>0</v>
      </c>
      <c r="I174" s="478">
        <v>0</v>
      </c>
      <c r="J174" s="478">
        <v>0</v>
      </c>
      <c r="K174" s="478">
        <v>0</v>
      </c>
      <c r="L174" s="478">
        <v>0</v>
      </c>
      <c r="M174" s="478">
        <v>0</v>
      </c>
      <c r="N174" s="478">
        <v>0</v>
      </c>
      <c r="O174" s="478">
        <v>0</v>
      </c>
      <c r="P174" s="894">
        <v>0</v>
      </c>
      <c r="Q174" s="1934">
        <v>0</v>
      </c>
      <c r="R174" s="1934">
        <v>0</v>
      </c>
      <c r="S174" s="1992">
        <v>0</v>
      </c>
    </row>
    <row r="175" spans="1:19" ht="21.75" customHeight="1">
      <c r="A175" s="2226" t="s">
        <v>225</v>
      </c>
      <c r="B175" s="2227"/>
      <c r="C175" s="2228"/>
      <c r="D175" s="710"/>
      <c r="E175" s="711">
        <f>E176</f>
        <v>0</v>
      </c>
      <c r="F175" s="92">
        <f t="shared" si="27"/>
        <v>0</v>
      </c>
      <c r="G175" s="631" t="e">
        <f t="shared" si="25"/>
        <v>#DIV/0!</v>
      </c>
      <c r="H175" s="1100"/>
      <c r="I175" s="1100"/>
      <c r="J175" s="1243"/>
      <c r="K175" s="1243"/>
      <c r="L175" s="1557"/>
      <c r="M175" s="1557"/>
      <c r="N175" s="1557"/>
      <c r="O175" s="1557"/>
      <c r="P175" s="895"/>
      <c r="Q175" s="1935"/>
      <c r="R175" s="1935"/>
      <c r="S175" s="1993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0</v>
      </c>
      <c r="F176" s="55">
        <f>SUM(H176:S176)</f>
        <v>0</v>
      </c>
      <c r="G176" s="67" t="e">
        <f t="shared" si="25"/>
        <v>#DIV/0!</v>
      </c>
      <c r="H176" s="713">
        <f>H177+H179</f>
        <v>0</v>
      </c>
      <c r="I176" s="713">
        <f t="shared" ref="I176:S176" si="35">I177+I179</f>
        <v>0</v>
      </c>
      <c r="J176" s="713">
        <f t="shared" si="35"/>
        <v>0</v>
      </c>
      <c r="K176" s="713">
        <f t="shared" si="35"/>
        <v>0</v>
      </c>
      <c r="L176" s="1567">
        <f t="shared" si="35"/>
        <v>0</v>
      </c>
      <c r="M176" s="1567">
        <f t="shared" si="35"/>
        <v>0</v>
      </c>
      <c r="N176" s="1567">
        <f t="shared" si="35"/>
        <v>0</v>
      </c>
      <c r="O176" s="1567">
        <f t="shared" si="35"/>
        <v>0</v>
      </c>
      <c r="P176" s="1567">
        <f t="shared" si="35"/>
        <v>0</v>
      </c>
      <c r="Q176" s="1920">
        <f t="shared" si="35"/>
        <v>0</v>
      </c>
      <c r="R176" s="1920">
        <f t="shared" si="35"/>
        <v>0</v>
      </c>
      <c r="S176" s="1994">
        <f t="shared" si="35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36">
        <f t="shared" si="27"/>
        <v>0</v>
      </c>
      <c r="G177" s="37" t="e">
        <f t="shared" si="25"/>
        <v>#DIV/0!</v>
      </c>
      <c r="H177" s="471">
        <v>0</v>
      </c>
      <c r="I177" s="471">
        <v>0</v>
      </c>
      <c r="J177" s="471">
        <v>0</v>
      </c>
      <c r="K177" s="471">
        <v>0</v>
      </c>
      <c r="L177" s="471">
        <v>0</v>
      </c>
      <c r="M177" s="471">
        <v>0</v>
      </c>
      <c r="N177" s="471">
        <v>0</v>
      </c>
      <c r="O177" s="471">
        <v>0</v>
      </c>
      <c r="P177" s="879">
        <v>0</v>
      </c>
      <c r="Q177" s="1589">
        <v>0</v>
      </c>
      <c r="R177" s="1589">
        <v>0</v>
      </c>
      <c r="S177" s="1977">
        <v>0</v>
      </c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36">
        <f t="shared" si="27"/>
        <v>0</v>
      </c>
      <c r="G178" s="37" t="e">
        <f t="shared" si="25"/>
        <v>#DIV/0!</v>
      </c>
      <c r="H178" s="471">
        <v>0</v>
      </c>
      <c r="I178" s="471">
        <v>0</v>
      </c>
      <c r="J178" s="471">
        <v>0</v>
      </c>
      <c r="K178" s="471">
        <v>0</v>
      </c>
      <c r="L178" s="471">
        <v>0</v>
      </c>
      <c r="M178" s="471">
        <v>0</v>
      </c>
      <c r="N178" s="471">
        <v>0</v>
      </c>
      <c r="O178" s="471">
        <v>0</v>
      </c>
      <c r="P178" s="879">
        <v>0</v>
      </c>
      <c r="Q178" s="1589">
        <v>0</v>
      </c>
      <c r="R178" s="1589">
        <v>0</v>
      </c>
      <c r="S178" s="1977">
        <v>0</v>
      </c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36">
        <f t="shared" si="27"/>
        <v>0</v>
      </c>
      <c r="G179" s="37" t="e">
        <f t="shared" si="25"/>
        <v>#DIV/0!</v>
      </c>
      <c r="H179" s="471">
        <f t="shared" ref="H179:S179" si="36">SUM(H180:H186)</f>
        <v>0</v>
      </c>
      <c r="I179" s="471">
        <f t="shared" si="36"/>
        <v>0</v>
      </c>
      <c r="J179" s="471">
        <f t="shared" si="36"/>
        <v>0</v>
      </c>
      <c r="K179" s="471">
        <f t="shared" si="36"/>
        <v>0</v>
      </c>
      <c r="L179" s="471">
        <f t="shared" si="36"/>
        <v>0</v>
      </c>
      <c r="M179" s="471">
        <f t="shared" si="36"/>
        <v>0</v>
      </c>
      <c r="N179" s="471">
        <f t="shared" si="36"/>
        <v>0</v>
      </c>
      <c r="O179" s="471">
        <f t="shared" si="36"/>
        <v>0</v>
      </c>
      <c r="P179" s="879">
        <f t="shared" si="36"/>
        <v>0</v>
      </c>
      <c r="Q179" s="1589">
        <f t="shared" si="36"/>
        <v>0</v>
      </c>
      <c r="R179" s="1589">
        <f t="shared" si="36"/>
        <v>0</v>
      </c>
      <c r="S179" s="1977">
        <f t="shared" si="36"/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7"/>
        <v>0</v>
      </c>
      <c r="G180" s="37" t="e">
        <f t="shared" si="25"/>
        <v>#DIV/0!</v>
      </c>
      <c r="H180" s="471">
        <v>0</v>
      </c>
      <c r="I180" s="471">
        <v>0</v>
      </c>
      <c r="J180" s="471">
        <v>0</v>
      </c>
      <c r="K180" s="471">
        <v>0</v>
      </c>
      <c r="L180" s="471">
        <v>0</v>
      </c>
      <c r="M180" s="471">
        <v>0</v>
      </c>
      <c r="N180" s="471">
        <v>0</v>
      </c>
      <c r="O180" s="471">
        <v>0</v>
      </c>
      <c r="P180" s="879">
        <v>0</v>
      </c>
      <c r="Q180" s="1589">
        <v>0</v>
      </c>
      <c r="R180" s="1589">
        <v>0</v>
      </c>
      <c r="S180" s="1977">
        <v>0</v>
      </c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7"/>
        <v>0</v>
      </c>
      <c r="G181" s="37" t="e">
        <f t="shared" si="25"/>
        <v>#DIV/0!</v>
      </c>
      <c r="H181" s="471">
        <v>0</v>
      </c>
      <c r="I181" s="471">
        <v>0</v>
      </c>
      <c r="J181" s="471">
        <v>0</v>
      </c>
      <c r="K181" s="471">
        <v>0</v>
      </c>
      <c r="L181" s="471">
        <v>0</v>
      </c>
      <c r="M181" s="471">
        <v>0</v>
      </c>
      <c r="N181" s="471">
        <v>0</v>
      </c>
      <c r="O181" s="471">
        <v>0</v>
      </c>
      <c r="P181" s="879">
        <v>0</v>
      </c>
      <c r="Q181" s="1589">
        <v>0</v>
      </c>
      <c r="R181" s="1589">
        <v>0</v>
      </c>
      <c r="S181" s="1977">
        <v>0</v>
      </c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7"/>
        <v>0</v>
      </c>
      <c r="G182" s="37" t="e">
        <f t="shared" si="25"/>
        <v>#DIV/0!</v>
      </c>
      <c r="H182" s="471">
        <v>0</v>
      </c>
      <c r="I182" s="471">
        <v>0</v>
      </c>
      <c r="J182" s="471">
        <v>0</v>
      </c>
      <c r="K182" s="471">
        <v>0</v>
      </c>
      <c r="L182" s="471">
        <v>0</v>
      </c>
      <c r="M182" s="471">
        <v>0</v>
      </c>
      <c r="N182" s="471">
        <v>0</v>
      </c>
      <c r="O182" s="471">
        <v>0</v>
      </c>
      <c r="P182" s="879">
        <v>0</v>
      </c>
      <c r="Q182" s="1589">
        <v>0</v>
      </c>
      <c r="R182" s="1589">
        <v>0</v>
      </c>
      <c r="S182" s="1977">
        <v>0</v>
      </c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7"/>
        <v>0</v>
      </c>
      <c r="G183" s="37" t="e">
        <f t="shared" si="25"/>
        <v>#DIV/0!</v>
      </c>
      <c r="H183" s="471">
        <v>0</v>
      </c>
      <c r="I183" s="471">
        <v>0</v>
      </c>
      <c r="J183" s="471">
        <v>0</v>
      </c>
      <c r="K183" s="471">
        <v>0</v>
      </c>
      <c r="L183" s="471">
        <v>0</v>
      </c>
      <c r="M183" s="471">
        <v>0</v>
      </c>
      <c r="N183" s="471">
        <v>0</v>
      </c>
      <c r="O183" s="471">
        <v>0</v>
      </c>
      <c r="P183" s="879">
        <v>0</v>
      </c>
      <c r="Q183" s="1589">
        <v>0</v>
      </c>
      <c r="R183" s="1589">
        <v>0</v>
      </c>
      <c r="S183" s="1977">
        <v>0</v>
      </c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7"/>
        <v>0</v>
      </c>
      <c r="G184" s="37" t="e">
        <f t="shared" si="25"/>
        <v>#DIV/0!</v>
      </c>
      <c r="H184" s="471">
        <v>0</v>
      </c>
      <c r="I184" s="471">
        <v>0</v>
      </c>
      <c r="J184" s="471">
        <v>0</v>
      </c>
      <c r="K184" s="471">
        <v>0</v>
      </c>
      <c r="L184" s="471">
        <v>0</v>
      </c>
      <c r="M184" s="471">
        <v>0</v>
      </c>
      <c r="N184" s="471">
        <v>0</v>
      </c>
      <c r="O184" s="471">
        <v>0</v>
      </c>
      <c r="P184" s="879">
        <v>0</v>
      </c>
      <c r="Q184" s="1589">
        <v>0</v>
      </c>
      <c r="R184" s="1589">
        <v>0</v>
      </c>
      <c r="S184" s="1977">
        <v>0</v>
      </c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7"/>
        <v>0</v>
      </c>
      <c r="G185" s="37" t="e">
        <f t="shared" si="25"/>
        <v>#DIV/0!</v>
      </c>
      <c r="H185" s="471">
        <v>0</v>
      </c>
      <c r="I185" s="471">
        <v>0</v>
      </c>
      <c r="J185" s="471">
        <v>0</v>
      </c>
      <c r="K185" s="471">
        <v>0</v>
      </c>
      <c r="L185" s="471">
        <v>0</v>
      </c>
      <c r="M185" s="471">
        <v>0</v>
      </c>
      <c r="N185" s="471">
        <v>0</v>
      </c>
      <c r="O185" s="471">
        <v>0</v>
      </c>
      <c r="P185" s="879">
        <v>0</v>
      </c>
      <c r="Q185" s="1589">
        <v>0</v>
      </c>
      <c r="R185" s="1589">
        <v>0</v>
      </c>
      <c r="S185" s="1977">
        <v>0</v>
      </c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7"/>
        <v>0</v>
      </c>
      <c r="G186" s="37" t="e">
        <f t="shared" si="25"/>
        <v>#DIV/0!</v>
      </c>
      <c r="H186" s="478">
        <v>0</v>
      </c>
      <c r="I186" s="478">
        <v>0</v>
      </c>
      <c r="J186" s="478">
        <v>0</v>
      </c>
      <c r="K186" s="478">
        <v>0</v>
      </c>
      <c r="L186" s="478">
        <v>0</v>
      </c>
      <c r="M186" s="478">
        <v>0</v>
      </c>
      <c r="N186" s="478">
        <v>0</v>
      </c>
      <c r="O186" s="478">
        <v>0</v>
      </c>
      <c r="P186" s="879">
        <v>0</v>
      </c>
      <c r="Q186" s="1934">
        <v>0</v>
      </c>
      <c r="R186" s="1589">
        <v>0</v>
      </c>
      <c r="S186" s="1977">
        <v>0</v>
      </c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55">
        <f t="shared" si="27"/>
        <v>0</v>
      </c>
      <c r="G187" s="67" t="e">
        <f t="shared" si="25"/>
        <v>#DIV/0!</v>
      </c>
      <c r="H187" s="1096">
        <v>0</v>
      </c>
      <c r="I187" s="1096">
        <v>0</v>
      </c>
      <c r="J187" s="1239">
        <v>0</v>
      </c>
      <c r="K187" s="1239">
        <v>0</v>
      </c>
      <c r="L187" s="1553">
        <v>0</v>
      </c>
      <c r="M187" s="1553">
        <v>0</v>
      </c>
      <c r="N187" s="1553">
        <v>0</v>
      </c>
      <c r="O187" s="1553">
        <v>0</v>
      </c>
      <c r="P187" s="882">
        <v>0</v>
      </c>
      <c r="Q187" s="1677">
        <v>0</v>
      </c>
      <c r="R187" s="1677">
        <v>0</v>
      </c>
      <c r="S187" s="1980">
        <v>0</v>
      </c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27"/>
        <v>0</v>
      </c>
      <c r="G188" s="37" t="e">
        <f t="shared" si="25"/>
        <v>#DIV/0!</v>
      </c>
      <c r="H188" s="471">
        <v>0</v>
      </c>
      <c r="I188" s="471">
        <v>0</v>
      </c>
      <c r="J188" s="471">
        <v>0</v>
      </c>
      <c r="K188" s="471">
        <v>0</v>
      </c>
      <c r="L188" s="471">
        <v>0</v>
      </c>
      <c r="M188" s="471">
        <v>0</v>
      </c>
      <c r="N188" s="471">
        <v>0</v>
      </c>
      <c r="O188" s="471">
        <v>0</v>
      </c>
      <c r="P188" s="879">
        <v>0</v>
      </c>
      <c r="Q188" s="1589">
        <v>0</v>
      </c>
      <c r="R188" s="1589">
        <v>0</v>
      </c>
      <c r="S188" s="1977">
        <v>0</v>
      </c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9100</v>
      </c>
      <c r="F189" s="153">
        <f>SUM(H189:S189)</f>
        <v>9255.5</v>
      </c>
      <c r="G189" s="379">
        <f t="shared" ref="G189:G252" si="37">+F189*100/E189</f>
        <v>101.70879120879121</v>
      </c>
      <c r="H189" s="1099">
        <f>SUM(H190:H194)</f>
        <v>0</v>
      </c>
      <c r="I189" s="1242">
        <f t="shared" ref="I189:S189" si="38">SUM(I190:I194)</f>
        <v>0</v>
      </c>
      <c r="J189" s="1242">
        <f t="shared" si="38"/>
        <v>0</v>
      </c>
      <c r="K189" s="1242">
        <f t="shared" si="38"/>
        <v>0</v>
      </c>
      <c r="L189" s="1556">
        <f t="shared" si="38"/>
        <v>8560</v>
      </c>
      <c r="M189" s="1556">
        <f t="shared" si="38"/>
        <v>0</v>
      </c>
      <c r="N189" s="1556">
        <f t="shared" si="38"/>
        <v>0</v>
      </c>
      <c r="O189" s="1556">
        <f t="shared" si="38"/>
        <v>0</v>
      </c>
      <c r="P189" s="1556">
        <f t="shared" si="38"/>
        <v>695.5</v>
      </c>
      <c r="Q189" s="1909">
        <f t="shared" si="38"/>
        <v>0</v>
      </c>
      <c r="R189" s="1909">
        <f t="shared" si="38"/>
        <v>0</v>
      </c>
      <c r="S189" s="1991">
        <f t="shared" si="38"/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ref="F190:F252" si="39">SUM(H190:S190)</f>
        <v>0</v>
      </c>
      <c r="G190" s="37" t="e">
        <f t="shared" si="37"/>
        <v>#DIV/0!</v>
      </c>
      <c r="H190" s="471">
        <v>0</v>
      </c>
      <c r="I190" s="471">
        <v>0</v>
      </c>
      <c r="J190" s="471">
        <v>0</v>
      </c>
      <c r="K190" s="471">
        <v>0</v>
      </c>
      <c r="L190" s="471">
        <v>0</v>
      </c>
      <c r="M190" s="471">
        <v>0</v>
      </c>
      <c r="N190" s="471">
        <v>0</v>
      </c>
      <c r="O190" s="471">
        <v>0</v>
      </c>
      <c r="P190" s="879">
        <v>0</v>
      </c>
      <c r="Q190" s="1589">
        <v>0</v>
      </c>
      <c r="R190" s="1589">
        <v>0</v>
      </c>
      <c r="S190" s="1977">
        <v>0</v>
      </c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9100</v>
      </c>
      <c r="F191" s="36">
        <f t="shared" si="39"/>
        <v>9255.5</v>
      </c>
      <c r="G191" s="37">
        <f t="shared" si="37"/>
        <v>101.70879120879121</v>
      </c>
      <c r="H191" s="471">
        <v>0</v>
      </c>
      <c r="I191" s="471">
        <v>0</v>
      </c>
      <c r="J191" s="471">
        <v>0</v>
      </c>
      <c r="K191" s="471">
        <v>0</v>
      </c>
      <c r="L191" s="471">
        <v>8560</v>
      </c>
      <c r="M191" s="471">
        <v>0</v>
      </c>
      <c r="N191" s="471">
        <v>0</v>
      </c>
      <c r="O191" s="471">
        <v>0</v>
      </c>
      <c r="P191" s="1798">
        <v>695.5</v>
      </c>
      <c r="Q191" s="1589">
        <v>0</v>
      </c>
      <c r="R191" s="1589">
        <v>0</v>
      </c>
      <c r="S191" s="1977">
        <v>0</v>
      </c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9"/>
        <v>0</v>
      </c>
      <c r="G192" s="37" t="e">
        <f t="shared" si="37"/>
        <v>#DIV/0!</v>
      </c>
      <c r="H192" s="471">
        <v>0</v>
      </c>
      <c r="I192" s="471">
        <v>0</v>
      </c>
      <c r="J192" s="471">
        <v>0</v>
      </c>
      <c r="K192" s="471">
        <v>0</v>
      </c>
      <c r="L192" s="471">
        <v>0</v>
      </c>
      <c r="M192" s="471">
        <v>0</v>
      </c>
      <c r="N192" s="471">
        <v>0</v>
      </c>
      <c r="O192" s="471">
        <v>0</v>
      </c>
      <c r="P192" s="879">
        <v>0</v>
      </c>
      <c r="Q192" s="1589">
        <v>0</v>
      </c>
      <c r="R192" s="1589">
        <v>0</v>
      </c>
      <c r="S192" s="1977">
        <v>0</v>
      </c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9"/>
        <v>0</v>
      </c>
      <c r="G193" s="37" t="e">
        <f t="shared" si="37"/>
        <v>#DIV/0!</v>
      </c>
      <c r="H193" s="471">
        <v>0</v>
      </c>
      <c r="I193" s="471">
        <v>0</v>
      </c>
      <c r="J193" s="471">
        <v>0</v>
      </c>
      <c r="K193" s="471">
        <v>0</v>
      </c>
      <c r="L193" s="471">
        <v>0</v>
      </c>
      <c r="M193" s="471">
        <v>0</v>
      </c>
      <c r="N193" s="471">
        <v>0</v>
      </c>
      <c r="O193" s="471">
        <v>0</v>
      </c>
      <c r="P193" s="879">
        <v>0</v>
      </c>
      <c r="Q193" s="1589">
        <v>0</v>
      </c>
      <c r="R193" s="1589">
        <v>0</v>
      </c>
      <c r="S193" s="1977">
        <v>0</v>
      </c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9"/>
        <v>0</v>
      </c>
      <c r="G194" s="120" t="e">
        <f t="shared" si="37"/>
        <v>#DIV/0!</v>
      </c>
      <c r="H194" s="471">
        <v>0</v>
      </c>
      <c r="I194" s="471">
        <v>0</v>
      </c>
      <c r="J194" s="478">
        <v>0</v>
      </c>
      <c r="K194" s="478">
        <v>0</v>
      </c>
      <c r="L194" s="478">
        <v>0</v>
      </c>
      <c r="M194" s="478">
        <v>0</v>
      </c>
      <c r="N194" s="478">
        <v>0</v>
      </c>
      <c r="O194" s="478">
        <v>0</v>
      </c>
      <c r="P194" s="894">
        <v>0</v>
      </c>
      <c r="Q194" s="1934">
        <v>0</v>
      </c>
      <c r="R194" s="1934">
        <v>0</v>
      </c>
      <c r="S194" s="1992">
        <v>0</v>
      </c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9"/>
        <v>0</v>
      </c>
      <c r="G195" s="631" t="e">
        <f t="shared" si="37"/>
        <v>#DIV/0!</v>
      </c>
      <c r="H195" s="1100"/>
      <c r="I195" s="1100"/>
      <c r="J195" s="1243"/>
      <c r="K195" s="1243"/>
      <c r="L195" s="1557"/>
      <c r="M195" s="1557"/>
      <c r="N195" s="1557"/>
      <c r="O195" s="1557"/>
      <c r="P195" s="895"/>
      <c r="Q195" s="1935"/>
      <c r="R195" s="1935"/>
      <c r="S195" s="1993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9"/>
        <v>0</v>
      </c>
      <c r="G196" s="67" t="e">
        <f t="shared" si="37"/>
        <v>#DIV/0!</v>
      </c>
      <c r="H196" s="1096"/>
      <c r="I196" s="1096"/>
      <c r="J196" s="1239"/>
      <c r="K196" s="1239"/>
      <c r="L196" s="1553"/>
      <c r="M196" s="1553"/>
      <c r="N196" s="1553"/>
      <c r="O196" s="1553"/>
      <c r="P196" s="882"/>
      <c r="Q196" s="1677"/>
      <c r="R196" s="1677"/>
      <c r="S196" s="1980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 t="shared" si="39"/>
        <v>0</v>
      </c>
      <c r="G197" s="37" t="e">
        <f t="shared" si="37"/>
        <v>#DIV/0!</v>
      </c>
      <c r="H197" s="471">
        <v>0</v>
      </c>
      <c r="I197" s="471">
        <v>0</v>
      </c>
      <c r="J197" s="471">
        <v>0</v>
      </c>
      <c r="K197" s="471">
        <v>0</v>
      </c>
      <c r="L197" s="471">
        <v>0</v>
      </c>
      <c r="M197" s="471">
        <v>0</v>
      </c>
      <c r="N197" s="471">
        <v>0</v>
      </c>
      <c r="O197" s="471">
        <v>0</v>
      </c>
      <c r="P197" s="879">
        <v>0</v>
      </c>
      <c r="Q197" s="1589">
        <v>0</v>
      </c>
      <c r="R197" s="1589">
        <v>0</v>
      </c>
      <c r="S197" s="1977">
        <v>0</v>
      </c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39"/>
        <v>0</v>
      </c>
      <c r="G198" s="37" t="e">
        <f t="shared" si="37"/>
        <v>#DIV/0!</v>
      </c>
      <c r="H198" s="471">
        <v>0</v>
      </c>
      <c r="I198" s="471">
        <v>0</v>
      </c>
      <c r="J198" s="471">
        <v>0</v>
      </c>
      <c r="K198" s="471">
        <v>0</v>
      </c>
      <c r="L198" s="471">
        <v>0</v>
      </c>
      <c r="M198" s="471">
        <v>0</v>
      </c>
      <c r="N198" s="471">
        <v>0</v>
      </c>
      <c r="O198" s="471">
        <v>0</v>
      </c>
      <c r="P198" s="879">
        <v>0</v>
      </c>
      <c r="Q198" s="1589">
        <v>0</v>
      </c>
      <c r="R198" s="1589">
        <v>0</v>
      </c>
      <c r="S198" s="1977">
        <v>0</v>
      </c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9"/>
        <v>0</v>
      </c>
      <c r="G199" s="37" t="e">
        <f t="shared" si="37"/>
        <v>#DIV/0!</v>
      </c>
      <c r="H199" s="471">
        <v>0</v>
      </c>
      <c r="I199" s="471">
        <v>0</v>
      </c>
      <c r="J199" s="471">
        <v>0</v>
      </c>
      <c r="K199" s="471">
        <v>0</v>
      </c>
      <c r="L199" s="471">
        <v>0</v>
      </c>
      <c r="M199" s="471">
        <v>0</v>
      </c>
      <c r="N199" s="471">
        <v>0</v>
      </c>
      <c r="O199" s="471">
        <v>0</v>
      </c>
      <c r="P199" s="879">
        <v>0</v>
      </c>
      <c r="Q199" s="1589">
        <v>0</v>
      </c>
      <c r="R199" s="1589">
        <v>0</v>
      </c>
      <c r="S199" s="1977">
        <v>0</v>
      </c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9"/>
        <v>0</v>
      </c>
      <c r="G200" s="37" t="e">
        <f t="shared" si="37"/>
        <v>#DIV/0!</v>
      </c>
      <c r="H200" s="471">
        <v>0</v>
      </c>
      <c r="I200" s="471">
        <v>0</v>
      </c>
      <c r="J200" s="471">
        <v>0</v>
      </c>
      <c r="K200" s="471">
        <v>0</v>
      </c>
      <c r="L200" s="471">
        <v>0</v>
      </c>
      <c r="M200" s="471">
        <v>0</v>
      </c>
      <c r="N200" s="471">
        <v>0</v>
      </c>
      <c r="O200" s="471">
        <v>0</v>
      </c>
      <c r="P200" s="879">
        <v>0</v>
      </c>
      <c r="Q200" s="1589">
        <v>0</v>
      </c>
      <c r="R200" s="1589">
        <v>0</v>
      </c>
      <c r="S200" s="1977">
        <v>0</v>
      </c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36">
        <f t="shared" si="39"/>
        <v>0</v>
      </c>
      <c r="G201" s="37" t="e">
        <f t="shared" si="37"/>
        <v>#DIV/0!</v>
      </c>
      <c r="H201" s="471">
        <v>0</v>
      </c>
      <c r="I201" s="471">
        <v>0</v>
      </c>
      <c r="J201" s="471">
        <v>0</v>
      </c>
      <c r="K201" s="471">
        <v>0</v>
      </c>
      <c r="L201" s="471">
        <v>0</v>
      </c>
      <c r="M201" s="471">
        <v>0</v>
      </c>
      <c r="N201" s="471">
        <v>0</v>
      </c>
      <c r="O201" s="471">
        <v>0</v>
      </c>
      <c r="P201" s="879">
        <v>0</v>
      </c>
      <c r="Q201" s="1589">
        <v>0</v>
      </c>
      <c r="R201" s="1589">
        <v>0</v>
      </c>
      <c r="S201" s="1977">
        <v>0</v>
      </c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36">
        <f t="shared" si="39"/>
        <v>0</v>
      </c>
      <c r="G202" s="37" t="e">
        <f t="shared" si="37"/>
        <v>#DIV/0!</v>
      </c>
      <c r="H202" s="471">
        <v>0</v>
      </c>
      <c r="I202" s="471">
        <v>0</v>
      </c>
      <c r="J202" s="471">
        <v>0</v>
      </c>
      <c r="K202" s="471">
        <v>0</v>
      </c>
      <c r="L202" s="471">
        <v>0</v>
      </c>
      <c r="M202" s="471">
        <v>0</v>
      </c>
      <c r="N202" s="471">
        <v>0</v>
      </c>
      <c r="O202" s="471">
        <v>0</v>
      </c>
      <c r="P202" s="879">
        <v>0</v>
      </c>
      <c r="Q202" s="1589">
        <v>0</v>
      </c>
      <c r="R202" s="1589">
        <v>0</v>
      </c>
      <c r="S202" s="1977">
        <v>0</v>
      </c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9"/>
        <v>0</v>
      </c>
      <c r="G203" s="37" t="e">
        <f t="shared" si="37"/>
        <v>#DIV/0!</v>
      </c>
      <c r="H203" s="471">
        <v>0</v>
      </c>
      <c r="I203" s="471">
        <v>0</v>
      </c>
      <c r="J203" s="471">
        <v>0</v>
      </c>
      <c r="K203" s="471">
        <v>0</v>
      </c>
      <c r="L203" s="471">
        <v>0</v>
      </c>
      <c r="M203" s="471">
        <v>0</v>
      </c>
      <c r="N203" s="471">
        <v>0</v>
      </c>
      <c r="O203" s="471">
        <v>0</v>
      </c>
      <c r="P203" s="879">
        <v>0</v>
      </c>
      <c r="Q203" s="1589">
        <v>0</v>
      </c>
      <c r="R203" s="1589">
        <v>0</v>
      </c>
      <c r="S203" s="1977">
        <v>0</v>
      </c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9"/>
        <v>0</v>
      </c>
      <c r="G204" s="37" t="e">
        <f t="shared" si="37"/>
        <v>#DIV/0!</v>
      </c>
      <c r="H204" s="471">
        <v>0</v>
      </c>
      <c r="I204" s="471">
        <v>0</v>
      </c>
      <c r="J204" s="471">
        <v>0</v>
      </c>
      <c r="K204" s="471">
        <v>0</v>
      </c>
      <c r="L204" s="471">
        <v>0</v>
      </c>
      <c r="M204" s="471">
        <v>0</v>
      </c>
      <c r="N204" s="471">
        <v>0</v>
      </c>
      <c r="O204" s="471">
        <v>0</v>
      </c>
      <c r="P204" s="879">
        <v>0</v>
      </c>
      <c r="Q204" s="1589">
        <v>0</v>
      </c>
      <c r="R204" s="1589">
        <v>0</v>
      </c>
      <c r="S204" s="1977">
        <v>0</v>
      </c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9"/>
        <v>0</v>
      </c>
      <c r="G205" s="37" t="e">
        <f t="shared" si="37"/>
        <v>#DIV/0!</v>
      </c>
      <c r="H205" s="471">
        <v>0</v>
      </c>
      <c r="I205" s="471">
        <v>0</v>
      </c>
      <c r="J205" s="471">
        <v>0</v>
      </c>
      <c r="K205" s="471">
        <v>0</v>
      </c>
      <c r="L205" s="471">
        <v>0</v>
      </c>
      <c r="M205" s="471">
        <v>0</v>
      </c>
      <c r="N205" s="471">
        <v>0</v>
      </c>
      <c r="O205" s="471">
        <v>0</v>
      </c>
      <c r="P205" s="879">
        <v>0</v>
      </c>
      <c r="Q205" s="1589">
        <v>0</v>
      </c>
      <c r="R205" s="1589">
        <v>0</v>
      </c>
      <c r="S205" s="1977">
        <v>0</v>
      </c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9"/>
        <v>0</v>
      </c>
      <c r="G206" s="37" t="e">
        <f t="shared" si="37"/>
        <v>#DIV/0!</v>
      </c>
      <c r="H206" s="471">
        <v>0</v>
      </c>
      <c r="I206" s="471">
        <v>0</v>
      </c>
      <c r="J206" s="471">
        <v>0</v>
      </c>
      <c r="K206" s="471">
        <v>0</v>
      </c>
      <c r="L206" s="471">
        <v>0</v>
      </c>
      <c r="M206" s="471">
        <v>0</v>
      </c>
      <c r="N206" s="471">
        <v>0</v>
      </c>
      <c r="O206" s="471">
        <v>0</v>
      </c>
      <c r="P206" s="879">
        <v>0</v>
      </c>
      <c r="Q206" s="1589">
        <v>0</v>
      </c>
      <c r="R206" s="1589">
        <v>0</v>
      </c>
      <c r="S206" s="1977">
        <v>0</v>
      </c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9"/>
        <v>0</v>
      </c>
      <c r="G207" s="37" t="e">
        <f t="shared" si="37"/>
        <v>#DIV/0!</v>
      </c>
      <c r="H207" s="471">
        <v>0</v>
      </c>
      <c r="I207" s="471">
        <v>0</v>
      </c>
      <c r="J207" s="471">
        <v>0</v>
      </c>
      <c r="K207" s="471">
        <v>0</v>
      </c>
      <c r="L207" s="471">
        <v>0</v>
      </c>
      <c r="M207" s="471">
        <v>0</v>
      </c>
      <c r="N207" s="471">
        <v>0</v>
      </c>
      <c r="O207" s="471">
        <v>0</v>
      </c>
      <c r="P207" s="879">
        <v>0</v>
      </c>
      <c r="Q207" s="1589">
        <v>0</v>
      </c>
      <c r="R207" s="1589">
        <v>0</v>
      </c>
      <c r="S207" s="1977">
        <v>0</v>
      </c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9"/>
        <v>0</v>
      </c>
      <c r="G208" s="37" t="e">
        <f t="shared" si="37"/>
        <v>#DIV/0!</v>
      </c>
      <c r="H208" s="471">
        <v>0</v>
      </c>
      <c r="I208" s="471">
        <v>0</v>
      </c>
      <c r="J208" s="471">
        <v>0</v>
      </c>
      <c r="K208" s="471">
        <v>0</v>
      </c>
      <c r="L208" s="471">
        <v>0</v>
      </c>
      <c r="M208" s="471">
        <v>0</v>
      </c>
      <c r="N208" s="471">
        <v>0</v>
      </c>
      <c r="O208" s="471">
        <v>0</v>
      </c>
      <c r="P208" s="879">
        <v>0</v>
      </c>
      <c r="Q208" s="1589">
        <v>0</v>
      </c>
      <c r="R208" s="1589">
        <v>0</v>
      </c>
      <c r="S208" s="1977">
        <v>0</v>
      </c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9"/>
        <v>0</v>
      </c>
      <c r="G209" s="37" t="e">
        <f t="shared" si="37"/>
        <v>#DIV/0!</v>
      </c>
      <c r="H209" s="471">
        <v>0</v>
      </c>
      <c r="I209" s="471">
        <v>0</v>
      </c>
      <c r="J209" s="471">
        <v>0</v>
      </c>
      <c r="K209" s="471">
        <v>0</v>
      </c>
      <c r="L209" s="471">
        <v>0</v>
      </c>
      <c r="M209" s="471">
        <v>0</v>
      </c>
      <c r="N209" s="471">
        <v>0</v>
      </c>
      <c r="O209" s="471">
        <v>0</v>
      </c>
      <c r="P209" s="879">
        <v>0</v>
      </c>
      <c r="Q209" s="1589">
        <v>0</v>
      </c>
      <c r="R209" s="1589">
        <v>0</v>
      </c>
      <c r="S209" s="1977">
        <v>0</v>
      </c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9"/>
        <v>0</v>
      </c>
      <c r="G210" s="37" t="e">
        <f t="shared" si="37"/>
        <v>#DIV/0!</v>
      </c>
      <c r="H210" s="471">
        <v>0</v>
      </c>
      <c r="I210" s="471">
        <v>0</v>
      </c>
      <c r="J210" s="471">
        <v>0</v>
      </c>
      <c r="K210" s="471">
        <v>0</v>
      </c>
      <c r="L210" s="471">
        <v>0</v>
      </c>
      <c r="M210" s="471">
        <v>0</v>
      </c>
      <c r="N210" s="471">
        <v>0</v>
      </c>
      <c r="O210" s="471">
        <v>0</v>
      </c>
      <c r="P210" s="879">
        <v>0</v>
      </c>
      <c r="Q210" s="1589">
        <v>0</v>
      </c>
      <c r="R210" s="1589">
        <v>0</v>
      </c>
      <c r="S210" s="1977">
        <v>0</v>
      </c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9"/>
        <v>0</v>
      </c>
      <c r="G211" s="37" t="e">
        <f t="shared" si="37"/>
        <v>#DIV/0!</v>
      </c>
      <c r="H211" s="471">
        <v>0</v>
      </c>
      <c r="I211" s="471">
        <v>0</v>
      </c>
      <c r="J211" s="471">
        <v>0</v>
      </c>
      <c r="K211" s="471">
        <v>0</v>
      </c>
      <c r="L211" s="471">
        <v>0</v>
      </c>
      <c r="M211" s="471">
        <v>0</v>
      </c>
      <c r="N211" s="471">
        <v>0</v>
      </c>
      <c r="O211" s="471">
        <v>0</v>
      </c>
      <c r="P211" s="879">
        <v>0</v>
      </c>
      <c r="Q211" s="1589">
        <v>0</v>
      </c>
      <c r="R211" s="1589">
        <v>0</v>
      </c>
      <c r="S211" s="1977">
        <v>0</v>
      </c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9"/>
        <v>0</v>
      </c>
      <c r="G212" s="37" t="e">
        <f t="shared" si="37"/>
        <v>#DIV/0!</v>
      </c>
      <c r="H212" s="471">
        <v>0</v>
      </c>
      <c r="I212" s="471">
        <v>0</v>
      </c>
      <c r="J212" s="471">
        <v>0</v>
      </c>
      <c r="K212" s="471">
        <v>0</v>
      </c>
      <c r="L212" s="471">
        <v>0</v>
      </c>
      <c r="M212" s="471">
        <v>0</v>
      </c>
      <c r="N212" s="471">
        <v>0</v>
      </c>
      <c r="O212" s="471">
        <v>0</v>
      </c>
      <c r="P212" s="879">
        <v>0</v>
      </c>
      <c r="Q212" s="1589">
        <v>0</v>
      </c>
      <c r="R212" s="1589">
        <v>0</v>
      </c>
      <c r="S212" s="1977">
        <v>0</v>
      </c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9"/>
        <v>0</v>
      </c>
      <c r="G213" s="37" t="e">
        <f t="shared" si="37"/>
        <v>#DIV/0!</v>
      </c>
      <c r="H213" s="471">
        <v>0</v>
      </c>
      <c r="I213" s="471">
        <v>0</v>
      </c>
      <c r="J213" s="471">
        <v>0</v>
      </c>
      <c r="K213" s="471">
        <v>0</v>
      </c>
      <c r="L213" s="471">
        <v>0</v>
      </c>
      <c r="M213" s="471">
        <v>0</v>
      </c>
      <c r="N213" s="471">
        <v>0</v>
      </c>
      <c r="O213" s="471">
        <v>0</v>
      </c>
      <c r="P213" s="879">
        <v>0</v>
      </c>
      <c r="Q213" s="1589">
        <v>0</v>
      </c>
      <c r="R213" s="1589">
        <v>0</v>
      </c>
      <c r="S213" s="1977">
        <v>0</v>
      </c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9"/>
        <v>0</v>
      </c>
      <c r="G214" s="37" t="e">
        <f t="shared" si="37"/>
        <v>#DIV/0!</v>
      </c>
      <c r="H214" s="471">
        <v>0</v>
      </c>
      <c r="I214" s="471">
        <v>0</v>
      </c>
      <c r="J214" s="471">
        <v>0</v>
      </c>
      <c r="K214" s="471">
        <v>0</v>
      </c>
      <c r="L214" s="471">
        <v>0</v>
      </c>
      <c r="M214" s="471">
        <v>0</v>
      </c>
      <c r="N214" s="471">
        <v>0</v>
      </c>
      <c r="O214" s="471">
        <v>0</v>
      </c>
      <c r="P214" s="879">
        <v>0</v>
      </c>
      <c r="Q214" s="1589">
        <v>0</v>
      </c>
      <c r="R214" s="1589">
        <v>0</v>
      </c>
      <c r="S214" s="1977">
        <v>0</v>
      </c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9"/>
        <v>0</v>
      </c>
      <c r="G215" s="37" t="e">
        <f t="shared" si="37"/>
        <v>#DIV/0!</v>
      </c>
      <c r="H215" s="471">
        <v>0</v>
      </c>
      <c r="I215" s="471">
        <v>0</v>
      </c>
      <c r="J215" s="471">
        <v>0</v>
      </c>
      <c r="K215" s="471">
        <v>0</v>
      </c>
      <c r="L215" s="471">
        <v>0</v>
      </c>
      <c r="M215" s="471">
        <v>0</v>
      </c>
      <c r="N215" s="471">
        <v>0</v>
      </c>
      <c r="O215" s="471">
        <v>0</v>
      </c>
      <c r="P215" s="879">
        <v>0</v>
      </c>
      <c r="Q215" s="1589">
        <v>0</v>
      </c>
      <c r="R215" s="1589">
        <v>0</v>
      </c>
      <c r="S215" s="1977">
        <v>0</v>
      </c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9"/>
        <v>0</v>
      </c>
      <c r="G216" s="37" t="e">
        <f t="shared" si="37"/>
        <v>#DIV/0!</v>
      </c>
      <c r="H216" s="471">
        <v>0</v>
      </c>
      <c r="I216" s="471">
        <v>0</v>
      </c>
      <c r="J216" s="471">
        <v>0</v>
      </c>
      <c r="K216" s="471">
        <v>0</v>
      </c>
      <c r="L216" s="471">
        <v>0</v>
      </c>
      <c r="M216" s="471">
        <v>0</v>
      </c>
      <c r="N216" s="471">
        <v>0</v>
      </c>
      <c r="O216" s="471">
        <v>0</v>
      </c>
      <c r="P216" s="879">
        <v>0</v>
      </c>
      <c r="Q216" s="1589">
        <v>0</v>
      </c>
      <c r="R216" s="1589">
        <v>0</v>
      </c>
      <c r="S216" s="1977">
        <v>0</v>
      </c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9"/>
        <v>0</v>
      </c>
      <c r="G217" s="37" t="e">
        <f t="shared" si="37"/>
        <v>#DIV/0!</v>
      </c>
      <c r="H217" s="471">
        <v>0</v>
      </c>
      <c r="I217" s="471">
        <v>0</v>
      </c>
      <c r="J217" s="471">
        <v>0</v>
      </c>
      <c r="K217" s="471">
        <v>0</v>
      </c>
      <c r="L217" s="471">
        <v>0</v>
      </c>
      <c r="M217" s="471">
        <v>0</v>
      </c>
      <c r="N217" s="471">
        <v>0</v>
      </c>
      <c r="O217" s="471">
        <v>0</v>
      </c>
      <c r="P217" s="879">
        <v>0</v>
      </c>
      <c r="Q217" s="1589">
        <v>0</v>
      </c>
      <c r="R217" s="1589">
        <v>0</v>
      </c>
      <c r="S217" s="1977">
        <v>0</v>
      </c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9"/>
        <v>0</v>
      </c>
      <c r="G218" s="37" t="e">
        <f t="shared" si="37"/>
        <v>#DIV/0!</v>
      </c>
      <c r="H218" s="471">
        <v>0</v>
      </c>
      <c r="I218" s="471">
        <v>0</v>
      </c>
      <c r="J218" s="471">
        <v>0</v>
      </c>
      <c r="K218" s="471">
        <v>0</v>
      </c>
      <c r="L218" s="471">
        <v>0</v>
      </c>
      <c r="M218" s="471">
        <v>0</v>
      </c>
      <c r="N218" s="471">
        <v>0</v>
      </c>
      <c r="O218" s="471">
        <v>0</v>
      </c>
      <c r="P218" s="879">
        <v>0</v>
      </c>
      <c r="Q218" s="1589">
        <v>0</v>
      </c>
      <c r="R218" s="1589">
        <v>0</v>
      </c>
      <c r="S218" s="1977">
        <v>0</v>
      </c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9"/>
        <v>0</v>
      </c>
      <c r="G219" s="37" t="e">
        <f t="shared" si="37"/>
        <v>#DIV/0!</v>
      </c>
      <c r="H219" s="471">
        <v>0</v>
      </c>
      <c r="I219" s="471">
        <v>0</v>
      </c>
      <c r="J219" s="471">
        <v>0</v>
      </c>
      <c r="K219" s="471">
        <v>0</v>
      </c>
      <c r="L219" s="471">
        <v>0</v>
      </c>
      <c r="M219" s="471">
        <v>0</v>
      </c>
      <c r="N219" s="471">
        <v>0</v>
      </c>
      <c r="O219" s="471">
        <v>0</v>
      </c>
      <c r="P219" s="879">
        <v>0</v>
      </c>
      <c r="Q219" s="1589">
        <v>0</v>
      </c>
      <c r="R219" s="1589">
        <v>0</v>
      </c>
      <c r="S219" s="1977">
        <v>0</v>
      </c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9"/>
        <v>0</v>
      </c>
      <c r="G220" s="37" t="e">
        <f t="shared" si="37"/>
        <v>#DIV/0!</v>
      </c>
      <c r="H220" s="471">
        <v>0</v>
      </c>
      <c r="I220" s="471">
        <v>0</v>
      </c>
      <c r="J220" s="471">
        <v>0</v>
      </c>
      <c r="K220" s="471">
        <v>0</v>
      </c>
      <c r="L220" s="471">
        <v>0</v>
      </c>
      <c r="M220" s="471">
        <v>0</v>
      </c>
      <c r="N220" s="471">
        <v>0</v>
      </c>
      <c r="O220" s="471">
        <v>0</v>
      </c>
      <c r="P220" s="879">
        <v>0</v>
      </c>
      <c r="Q220" s="1589">
        <v>0</v>
      </c>
      <c r="R220" s="1589">
        <v>0</v>
      </c>
      <c r="S220" s="1977">
        <v>0</v>
      </c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9"/>
        <v>1</v>
      </c>
      <c r="G221" s="37">
        <f t="shared" si="37"/>
        <v>100</v>
      </c>
      <c r="H221" s="471">
        <v>1</v>
      </c>
      <c r="I221" s="471">
        <v>0</v>
      </c>
      <c r="J221" s="471">
        <v>0</v>
      </c>
      <c r="K221" s="471">
        <v>0</v>
      </c>
      <c r="L221" s="471">
        <v>0</v>
      </c>
      <c r="M221" s="471">
        <v>0</v>
      </c>
      <c r="N221" s="471">
        <v>0</v>
      </c>
      <c r="O221" s="471">
        <v>0</v>
      </c>
      <c r="P221" s="879">
        <v>0</v>
      </c>
      <c r="Q221" s="1589">
        <v>0</v>
      </c>
      <c r="R221" s="1589">
        <v>0</v>
      </c>
      <c r="S221" s="1977">
        <v>0</v>
      </c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9"/>
        <v>100</v>
      </c>
      <c r="G222" s="37">
        <f t="shared" si="37"/>
        <v>100</v>
      </c>
      <c r="H222" s="471">
        <v>0</v>
      </c>
      <c r="I222" s="471">
        <v>0</v>
      </c>
      <c r="J222" s="471">
        <v>0</v>
      </c>
      <c r="K222" s="471">
        <v>0</v>
      </c>
      <c r="L222" s="471">
        <v>0</v>
      </c>
      <c r="M222" s="471">
        <v>50</v>
      </c>
      <c r="N222" s="471">
        <v>0</v>
      </c>
      <c r="O222" s="471">
        <v>0</v>
      </c>
      <c r="P222" s="879">
        <v>50</v>
      </c>
      <c r="Q222" s="1589">
        <v>0</v>
      </c>
      <c r="R222" s="1589">
        <v>0</v>
      </c>
      <c r="S222" s="1977">
        <v>0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9"/>
        <v>0</v>
      </c>
      <c r="G223" s="37" t="e">
        <f t="shared" si="37"/>
        <v>#DIV/0!</v>
      </c>
      <c r="H223" s="471">
        <v>0</v>
      </c>
      <c r="I223" s="471">
        <v>0</v>
      </c>
      <c r="J223" s="471">
        <v>0</v>
      </c>
      <c r="K223" s="471">
        <v>0</v>
      </c>
      <c r="L223" s="471">
        <v>0</v>
      </c>
      <c r="M223" s="471">
        <v>0</v>
      </c>
      <c r="N223" s="471">
        <v>0</v>
      </c>
      <c r="O223" s="471">
        <v>0</v>
      </c>
      <c r="P223" s="879">
        <v>0</v>
      </c>
      <c r="Q223" s="1589">
        <v>0</v>
      </c>
      <c r="R223" s="1589">
        <v>0</v>
      </c>
      <c r="S223" s="1977">
        <v>0</v>
      </c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9"/>
        <v>0</v>
      </c>
      <c r="G224" s="37" t="e">
        <f t="shared" si="37"/>
        <v>#DIV/0!</v>
      </c>
      <c r="H224" s="471">
        <v>0</v>
      </c>
      <c r="I224" s="471">
        <v>0</v>
      </c>
      <c r="J224" s="471">
        <v>0</v>
      </c>
      <c r="K224" s="471">
        <v>0</v>
      </c>
      <c r="L224" s="471">
        <v>0</v>
      </c>
      <c r="M224" s="471">
        <v>0</v>
      </c>
      <c r="N224" s="471">
        <v>0</v>
      </c>
      <c r="O224" s="471">
        <v>0</v>
      </c>
      <c r="P224" s="879">
        <v>0</v>
      </c>
      <c r="Q224" s="1589">
        <v>0</v>
      </c>
      <c r="R224" s="1589">
        <v>0</v>
      </c>
      <c r="S224" s="1977">
        <v>0</v>
      </c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9"/>
        <v>0</v>
      </c>
      <c r="G225" s="37" t="e">
        <f t="shared" si="37"/>
        <v>#DIV/0!</v>
      </c>
      <c r="H225" s="471">
        <v>0</v>
      </c>
      <c r="I225" s="471">
        <v>0</v>
      </c>
      <c r="J225" s="471">
        <v>0</v>
      </c>
      <c r="K225" s="471">
        <v>0</v>
      </c>
      <c r="L225" s="471">
        <v>0</v>
      </c>
      <c r="M225" s="471">
        <v>0</v>
      </c>
      <c r="N225" s="471">
        <v>0</v>
      </c>
      <c r="O225" s="471">
        <v>0</v>
      </c>
      <c r="P225" s="879">
        <v>0</v>
      </c>
      <c r="Q225" s="1589">
        <v>0</v>
      </c>
      <c r="R225" s="1589">
        <v>0</v>
      </c>
      <c r="S225" s="1977">
        <v>0</v>
      </c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9"/>
        <v>0</v>
      </c>
      <c r="G226" s="37" t="e">
        <f t="shared" si="37"/>
        <v>#DIV/0!</v>
      </c>
      <c r="H226" s="471">
        <v>0</v>
      </c>
      <c r="I226" s="471">
        <v>0</v>
      </c>
      <c r="J226" s="471">
        <v>0</v>
      </c>
      <c r="K226" s="471">
        <v>0</v>
      </c>
      <c r="L226" s="471">
        <v>0</v>
      </c>
      <c r="M226" s="471">
        <v>0</v>
      </c>
      <c r="N226" s="471">
        <v>0</v>
      </c>
      <c r="O226" s="471">
        <v>0</v>
      </c>
      <c r="P226" s="879">
        <v>0</v>
      </c>
      <c r="Q226" s="1589">
        <v>0</v>
      </c>
      <c r="R226" s="1589">
        <v>0</v>
      </c>
      <c r="S226" s="1977">
        <v>0</v>
      </c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20500</v>
      </c>
      <c r="F227" s="153">
        <f t="shared" si="39"/>
        <v>97897.5</v>
      </c>
      <c r="G227" s="379">
        <f t="shared" si="37"/>
        <v>477.54878048780489</v>
      </c>
      <c r="H227" s="1101">
        <f>SUM(H228:H232)</f>
        <v>0</v>
      </c>
      <c r="I227" s="1244">
        <f t="shared" ref="I227:S227" si="40">SUM(I228:I232)</f>
        <v>83170</v>
      </c>
      <c r="J227" s="1244">
        <f t="shared" si="40"/>
        <v>0</v>
      </c>
      <c r="K227" s="1244">
        <f t="shared" si="40"/>
        <v>0</v>
      </c>
      <c r="L227" s="1558">
        <f t="shared" si="40"/>
        <v>8570</v>
      </c>
      <c r="M227" s="1558">
        <f t="shared" si="40"/>
        <v>1929</v>
      </c>
      <c r="N227" s="1558">
        <f t="shared" si="40"/>
        <v>4000</v>
      </c>
      <c r="O227" s="1558">
        <f t="shared" si="40"/>
        <v>0</v>
      </c>
      <c r="P227" s="1558">
        <f t="shared" si="40"/>
        <v>0</v>
      </c>
      <c r="Q227" s="1911">
        <f t="shared" si="40"/>
        <v>0</v>
      </c>
      <c r="R227" s="1911">
        <f t="shared" si="40"/>
        <v>0</v>
      </c>
      <c r="S227" s="1995">
        <f t="shared" si="40"/>
        <v>228.5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39"/>
        <v>0</v>
      </c>
      <c r="G228" s="37" t="e">
        <f t="shared" si="37"/>
        <v>#DIV/0!</v>
      </c>
      <c r="H228" s="471">
        <v>0</v>
      </c>
      <c r="I228" s="471">
        <v>0</v>
      </c>
      <c r="J228" s="471">
        <v>0</v>
      </c>
      <c r="K228" s="471">
        <v>0</v>
      </c>
      <c r="L228" s="471">
        <v>0</v>
      </c>
      <c r="M228" s="471">
        <v>0</v>
      </c>
      <c r="N228" s="471">
        <v>0</v>
      </c>
      <c r="O228" s="471">
        <v>0</v>
      </c>
      <c r="P228" s="879">
        <v>0</v>
      </c>
      <c r="Q228" s="1589">
        <v>0</v>
      </c>
      <c r="R228" s="1589">
        <v>0</v>
      </c>
      <c r="S228" s="1977">
        <v>0</v>
      </c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20500</v>
      </c>
      <c r="F229" s="36">
        <f t="shared" si="39"/>
        <v>97897.5</v>
      </c>
      <c r="G229" s="37">
        <f t="shared" si="37"/>
        <v>477.54878048780489</v>
      </c>
      <c r="H229" s="471">
        <v>0</v>
      </c>
      <c r="I229" s="471">
        <v>83170</v>
      </c>
      <c r="J229" s="471">
        <v>0</v>
      </c>
      <c r="K229" s="471">
        <v>0</v>
      </c>
      <c r="L229" s="471">
        <v>8570</v>
      </c>
      <c r="M229" s="471">
        <v>1929</v>
      </c>
      <c r="N229" s="471">
        <v>4000</v>
      </c>
      <c r="O229" s="471">
        <v>0</v>
      </c>
      <c r="P229" s="879">
        <v>0</v>
      </c>
      <c r="Q229" s="1589">
        <v>0</v>
      </c>
      <c r="R229" s="1589">
        <v>0</v>
      </c>
      <c r="S229" s="1982">
        <v>228.5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9"/>
        <v>0</v>
      </c>
      <c r="G230" s="37" t="e">
        <f t="shared" si="37"/>
        <v>#DIV/0!</v>
      </c>
      <c r="H230" s="471">
        <v>0</v>
      </c>
      <c r="I230" s="471">
        <v>0</v>
      </c>
      <c r="J230" s="471">
        <v>0</v>
      </c>
      <c r="K230" s="471">
        <v>0</v>
      </c>
      <c r="L230" s="471">
        <v>0</v>
      </c>
      <c r="M230" s="471">
        <v>0</v>
      </c>
      <c r="N230" s="471">
        <v>0</v>
      </c>
      <c r="O230" s="471">
        <v>0</v>
      </c>
      <c r="P230" s="879">
        <v>0</v>
      </c>
      <c r="Q230" s="1589">
        <v>0</v>
      </c>
      <c r="R230" s="1589">
        <v>0</v>
      </c>
      <c r="S230" s="1977">
        <v>0</v>
      </c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9"/>
        <v>0</v>
      </c>
      <c r="G231" s="37" t="e">
        <f t="shared" si="37"/>
        <v>#DIV/0!</v>
      </c>
      <c r="H231" s="471">
        <v>0</v>
      </c>
      <c r="I231" s="471">
        <v>0</v>
      </c>
      <c r="J231" s="471">
        <v>0</v>
      </c>
      <c r="K231" s="471">
        <v>0</v>
      </c>
      <c r="L231" s="471">
        <v>0</v>
      </c>
      <c r="M231" s="471">
        <v>0</v>
      </c>
      <c r="N231" s="471">
        <v>0</v>
      </c>
      <c r="O231" s="471">
        <v>0</v>
      </c>
      <c r="P231" s="879">
        <v>0</v>
      </c>
      <c r="Q231" s="1589">
        <v>0</v>
      </c>
      <c r="R231" s="1589">
        <v>0</v>
      </c>
      <c r="S231" s="1977">
        <v>0</v>
      </c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9"/>
        <v>0</v>
      </c>
      <c r="G232" s="120" t="e">
        <f t="shared" si="37"/>
        <v>#DIV/0!</v>
      </c>
      <c r="H232" s="478">
        <v>0</v>
      </c>
      <c r="I232" s="478">
        <v>0</v>
      </c>
      <c r="J232" s="478">
        <v>0</v>
      </c>
      <c r="K232" s="478">
        <v>0</v>
      </c>
      <c r="L232" s="478">
        <v>0</v>
      </c>
      <c r="M232" s="478">
        <v>0</v>
      </c>
      <c r="N232" s="478">
        <v>0</v>
      </c>
      <c r="O232" s="478">
        <v>0</v>
      </c>
      <c r="P232" s="894">
        <v>0</v>
      </c>
      <c r="Q232" s="1934">
        <v>0</v>
      </c>
      <c r="R232" s="1934">
        <v>0</v>
      </c>
      <c r="S232" s="1992">
        <v>0</v>
      </c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9"/>
        <v>0</v>
      </c>
      <c r="G233" s="631" t="e">
        <f t="shared" si="37"/>
        <v>#DIV/0!</v>
      </c>
      <c r="H233" s="1100"/>
      <c r="I233" s="1100"/>
      <c r="J233" s="1243"/>
      <c r="K233" s="1243"/>
      <c r="L233" s="1557"/>
      <c r="M233" s="1557"/>
      <c r="N233" s="1557"/>
      <c r="O233" s="1557"/>
      <c r="P233" s="895"/>
      <c r="Q233" s="1935"/>
      <c r="R233" s="1935"/>
      <c r="S233" s="1993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9"/>
        <v>0</v>
      </c>
      <c r="G234" s="67" t="e">
        <f t="shared" si="37"/>
        <v>#DIV/0!</v>
      </c>
      <c r="H234" s="1096"/>
      <c r="I234" s="1096"/>
      <c r="J234" s="1239"/>
      <c r="K234" s="1239"/>
      <c r="L234" s="1553"/>
      <c r="M234" s="1553"/>
      <c r="N234" s="1553"/>
      <c r="O234" s="1553"/>
      <c r="P234" s="882"/>
      <c r="Q234" s="1677"/>
      <c r="R234" s="1677"/>
      <c r="S234" s="1980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9"/>
        <v>0</v>
      </c>
      <c r="G235" s="67" t="e">
        <f t="shared" si="37"/>
        <v>#DIV/0!</v>
      </c>
      <c r="H235" s="1096"/>
      <c r="I235" s="1096"/>
      <c r="J235" s="1239"/>
      <c r="K235" s="1239"/>
      <c r="L235" s="1553"/>
      <c r="M235" s="1553"/>
      <c r="N235" s="1553"/>
      <c r="O235" s="1553"/>
      <c r="P235" s="882"/>
      <c r="Q235" s="1677"/>
      <c r="R235" s="1677"/>
      <c r="S235" s="1980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2</v>
      </c>
      <c r="F236" s="36">
        <f t="shared" si="39"/>
        <v>2</v>
      </c>
      <c r="G236" s="37">
        <f t="shared" si="37"/>
        <v>100</v>
      </c>
      <c r="H236" s="476">
        <v>0</v>
      </c>
      <c r="I236" s="476">
        <v>0</v>
      </c>
      <c r="J236" s="476">
        <v>0</v>
      </c>
      <c r="K236" s="476">
        <v>0</v>
      </c>
      <c r="L236" s="476">
        <v>0</v>
      </c>
      <c r="M236" s="476">
        <v>1</v>
      </c>
      <c r="N236" s="476">
        <v>0</v>
      </c>
      <c r="O236" s="476">
        <v>1</v>
      </c>
      <c r="P236" s="893">
        <v>0</v>
      </c>
      <c r="Q236" s="1930">
        <v>0</v>
      </c>
      <c r="R236" s="1930">
        <v>0</v>
      </c>
      <c r="S236" s="1987">
        <v>0</v>
      </c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20</v>
      </c>
      <c r="F237" s="36">
        <f t="shared" si="39"/>
        <v>20</v>
      </c>
      <c r="G237" s="37">
        <f t="shared" si="37"/>
        <v>100</v>
      </c>
      <c r="H237" s="476">
        <v>0</v>
      </c>
      <c r="I237" s="476">
        <v>0</v>
      </c>
      <c r="J237" s="476">
        <v>0</v>
      </c>
      <c r="K237" s="476">
        <v>0</v>
      </c>
      <c r="L237" s="476">
        <v>0</v>
      </c>
      <c r="M237" s="476">
        <v>0</v>
      </c>
      <c r="N237" s="476">
        <v>0</v>
      </c>
      <c r="O237" s="476">
        <v>20</v>
      </c>
      <c r="P237" s="893">
        <v>0</v>
      </c>
      <c r="Q237" s="1930">
        <v>0</v>
      </c>
      <c r="R237" s="1930">
        <v>0</v>
      </c>
      <c r="S237" s="1987">
        <v>0</v>
      </c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2</v>
      </c>
      <c r="F238" s="36">
        <f t="shared" si="39"/>
        <v>2</v>
      </c>
      <c r="G238" s="37">
        <f t="shared" si="37"/>
        <v>100</v>
      </c>
      <c r="H238" s="476">
        <v>0</v>
      </c>
      <c r="I238" s="476">
        <v>0</v>
      </c>
      <c r="J238" s="476">
        <v>0</v>
      </c>
      <c r="K238" s="476">
        <v>0</v>
      </c>
      <c r="L238" s="476">
        <v>0</v>
      </c>
      <c r="M238" s="476">
        <v>1</v>
      </c>
      <c r="N238" s="476">
        <v>0</v>
      </c>
      <c r="O238" s="476">
        <v>1</v>
      </c>
      <c r="P238" s="893">
        <v>0</v>
      </c>
      <c r="Q238" s="1930">
        <v>0</v>
      </c>
      <c r="R238" s="1930">
        <v>0</v>
      </c>
      <c r="S238" s="1987">
        <v>0</v>
      </c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9"/>
        <v>0</v>
      </c>
      <c r="G239" s="37" t="e">
        <f t="shared" si="37"/>
        <v>#DIV/0!</v>
      </c>
      <c r="H239" s="476">
        <v>0</v>
      </c>
      <c r="I239" s="476">
        <v>0</v>
      </c>
      <c r="J239" s="476">
        <v>0</v>
      </c>
      <c r="K239" s="476">
        <v>0</v>
      </c>
      <c r="L239" s="476">
        <v>0</v>
      </c>
      <c r="M239" s="476">
        <v>0</v>
      </c>
      <c r="N239" s="476">
        <v>0</v>
      </c>
      <c r="O239" s="476">
        <v>0</v>
      </c>
      <c r="P239" s="893">
        <v>0</v>
      </c>
      <c r="Q239" s="1930">
        <v>0</v>
      </c>
      <c r="R239" s="1930">
        <v>0</v>
      </c>
      <c r="S239" s="1987">
        <v>0</v>
      </c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1196500</v>
      </c>
      <c r="F240" s="153">
        <f t="shared" si="39"/>
        <v>1196499.8</v>
      </c>
      <c r="G240" s="379">
        <f t="shared" si="37"/>
        <v>99.999983284580026</v>
      </c>
      <c r="H240" s="1083">
        <f>SUM(H241:H245)</f>
        <v>0</v>
      </c>
      <c r="I240" s="1226">
        <f t="shared" ref="I240:S240" si="41">SUM(I241:I245)</f>
        <v>0</v>
      </c>
      <c r="J240" s="1226">
        <f t="shared" si="41"/>
        <v>10000</v>
      </c>
      <c r="K240" s="1226">
        <f t="shared" si="41"/>
        <v>0</v>
      </c>
      <c r="L240" s="1543">
        <f t="shared" si="41"/>
        <v>0</v>
      </c>
      <c r="M240" s="1543">
        <f t="shared" si="41"/>
        <v>1175000</v>
      </c>
      <c r="N240" s="1543">
        <f t="shared" si="41"/>
        <v>8132</v>
      </c>
      <c r="O240" s="1543">
        <f t="shared" si="41"/>
        <v>0</v>
      </c>
      <c r="P240" s="883">
        <f t="shared" si="41"/>
        <v>2824.8</v>
      </c>
      <c r="Q240" s="883">
        <f t="shared" si="41"/>
        <v>540</v>
      </c>
      <c r="R240" s="883">
        <f t="shared" si="41"/>
        <v>0</v>
      </c>
      <c r="S240" s="1981">
        <f t="shared" si="41"/>
        <v>3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9"/>
        <v>0</v>
      </c>
      <c r="G241" s="37" t="e">
        <f t="shared" si="37"/>
        <v>#DIV/0!</v>
      </c>
      <c r="H241" s="471">
        <v>0</v>
      </c>
      <c r="I241" s="471">
        <v>0</v>
      </c>
      <c r="J241" s="471">
        <v>0</v>
      </c>
      <c r="K241" s="471">
        <v>0</v>
      </c>
      <c r="L241" s="471">
        <v>0</v>
      </c>
      <c r="M241" s="471">
        <v>0</v>
      </c>
      <c r="N241" s="471">
        <v>0</v>
      </c>
      <c r="O241" s="471">
        <v>0</v>
      </c>
      <c r="P241" s="879">
        <v>0</v>
      </c>
      <c r="Q241" s="1589">
        <v>0</v>
      </c>
      <c r="R241" s="1589">
        <v>0</v>
      </c>
      <c r="S241" s="1977">
        <v>0</v>
      </c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1500+20000</f>
        <v>21500</v>
      </c>
      <c r="F242" s="36">
        <f t="shared" si="39"/>
        <v>21499.8</v>
      </c>
      <c r="G242" s="37">
        <f t="shared" si="37"/>
        <v>99.999069767441867</v>
      </c>
      <c r="H242" s="471">
        <v>0</v>
      </c>
      <c r="I242" s="471">
        <v>0</v>
      </c>
      <c r="J242" s="471">
        <v>10000</v>
      </c>
      <c r="K242" s="471">
        <v>0</v>
      </c>
      <c r="L242" s="471">
        <v>0</v>
      </c>
      <c r="M242" s="471">
        <v>0</v>
      </c>
      <c r="N242" s="471">
        <v>8132</v>
      </c>
      <c r="O242" s="471">
        <v>0</v>
      </c>
      <c r="P242" s="1798">
        <v>2824.8</v>
      </c>
      <c r="Q242" s="1589">
        <v>540</v>
      </c>
      <c r="R242" s="1589">
        <v>0</v>
      </c>
      <c r="S242" s="1977">
        <v>3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1175000</v>
      </c>
      <c r="F243" s="36">
        <f t="shared" si="39"/>
        <v>1175000</v>
      </c>
      <c r="G243" s="37">
        <f t="shared" si="37"/>
        <v>100</v>
      </c>
      <c r="H243" s="471">
        <v>0</v>
      </c>
      <c r="I243" s="471">
        <v>0</v>
      </c>
      <c r="J243" s="471">
        <v>0</v>
      </c>
      <c r="K243" s="471">
        <v>0</v>
      </c>
      <c r="L243" s="471">
        <v>0</v>
      </c>
      <c r="M243" s="471">
        <v>1175000</v>
      </c>
      <c r="N243" s="471">
        <v>0</v>
      </c>
      <c r="O243" s="471">
        <v>0</v>
      </c>
      <c r="P243" s="879">
        <v>0</v>
      </c>
      <c r="Q243" s="1589">
        <v>0</v>
      </c>
      <c r="R243" s="1589">
        <v>0</v>
      </c>
      <c r="S243" s="1977">
        <v>0</v>
      </c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9"/>
        <v>0</v>
      </c>
      <c r="G244" s="37" t="e">
        <f t="shared" si="37"/>
        <v>#DIV/0!</v>
      </c>
      <c r="H244" s="471">
        <v>0</v>
      </c>
      <c r="I244" s="471">
        <v>0</v>
      </c>
      <c r="J244" s="471">
        <v>0</v>
      </c>
      <c r="K244" s="471">
        <v>0</v>
      </c>
      <c r="L244" s="471">
        <v>0</v>
      </c>
      <c r="M244" s="471">
        <v>0</v>
      </c>
      <c r="N244" s="471">
        <v>0</v>
      </c>
      <c r="O244" s="471">
        <v>0</v>
      </c>
      <c r="P244" s="879">
        <v>0</v>
      </c>
      <c r="Q244" s="1589">
        <v>0</v>
      </c>
      <c r="R244" s="1589">
        <v>0</v>
      </c>
      <c r="S244" s="1977">
        <v>0</v>
      </c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9"/>
        <v>0</v>
      </c>
      <c r="G245" s="120" t="e">
        <f t="shared" si="37"/>
        <v>#DIV/0!</v>
      </c>
      <c r="H245" s="478">
        <v>0</v>
      </c>
      <c r="I245" s="478">
        <v>0</v>
      </c>
      <c r="J245" s="478">
        <v>0</v>
      </c>
      <c r="K245" s="478">
        <v>0</v>
      </c>
      <c r="L245" s="478">
        <v>0</v>
      </c>
      <c r="M245" s="478">
        <v>0</v>
      </c>
      <c r="N245" s="478">
        <v>0</v>
      </c>
      <c r="O245" s="478">
        <v>0</v>
      </c>
      <c r="P245" s="894">
        <v>0</v>
      </c>
      <c r="Q245" s="1934">
        <v>0</v>
      </c>
      <c r="R245" s="1934">
        <v>0</v>
      </c>
      <c r="S245" s="1992">
        <v>0</v>
      </c>
    </row>
    <row r="246" spans="1:19" ht="21.75" customHeight="1">
      <c r="A246" s="340" t="s">
        <v>255</v>
      </c>
      <c r="B246" s="430"/>
      <c r="C246" s="754"/>
      <c r="D246" s="755"/>
      <c r="E246" s="756"/>
      <c r="F246" s="360">
        <f t="shared" si="39"/>
        <v>0</v>
      </c>
      <c r="G246" s="636" t="e">
        <f t="shared" si="37"/>
        <v>#DIV/0!</v>
      </c>
      <c r="H246" s="1102"/>
      <c r="I246" s="1102"/>
      <c r="J246" s="1245"/>
      <c r="K246" s="1245"/>
      <c r="L246" s="1559"/>
      <c r="M246" s="1559"/>
      <c r="N246" s="1559"/>
      <c r="O246" s="1559"/>
      <c r="P246" s="896"/>
      <c r="Q246" s="1936"/>
      <c r="R246" s="1936"/>
      <c r="S246" s="1996"/>
    </row>
    <row r="247" spans="1:19" ht="21.75" customHeight="1">
      <c r="A247" s="2247" t="s">
        <v>249</v>
      </c>
      <c r="B247" s="2247"/>
      <c r="C247" s="2248"/>
      <c r="D247" s="757"/>
      <c r="E247" s="382"/>
      <c r="F247" s="132">
        <f t="shared" si="39"/>
        <v>0</v>
      </c>
      <c r="G247" s="383" t="e">
        <f t="shared" si="37"/>
        <v>#DIV/0!</v>
      </c>
      <c r="H247" s="1103"/>
      <c r="I247" s="1103"/>
      <c r="J247" s="1246"/>
      <c r="K247" s="1246"/>
      <c r="L247" s="1560"/>
      <c r="M247" s="1560"/>
      <c r="N247" s="1560"/>
      <c r="O247" s="1560"/>
      <c r="P247" s="1591"/>
      <c r="Q247" s="1937"/>
      <c r="R247" s="1937"/>
      <c r="S247" s="1997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9"/>
        <v>0</v>
      </c>
      <c r="G248" s="67" t="e">
        <f t="shared" si="37"/>
        <v>#DIV/0!</v>
      </c>
      <c r="H248" s="1096"/>
      <c r="I248" s="1096"/>
      <c r="J248" s="1239"/>
      <c r="K248" s="1239"/>
      <c r="L248" s="1553"/>
      <c r="M248" s="1553"/>
      <c r="N248" s="1553"/>
      <c r="O248" s="1553"/>
      <c r="P248" s="882"/>
      <c r="Q248" s="1677"/>
      <c r="R248" s="1677"/>
      <c r="S248" s="1980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39"/>
        <v>0</v>
      </c>
      <c r="G249" s="37" t="e">
        <f t="shared" si="37"/>
        <v>#DIV/0!</v>
      </c>
      <c r="H249" s="471">
        <v>0</v>
      </c>
      <c r="I249" s="471">
        <v>0</v>
      </c>
      <c r="J249" s="471">
        <v>0</v>
      </c>
      <c r="K249" s="471">
        <v>0</v>
      </c>
      <c r="L249" s="471">
        <v>0</v>
      </c>
      <c r="M249" s="471">
        <v>0</v>
      </c>
      <c r="N249" s="471">
        <v>0</v>
      </c>
      <c r="O249" s="471">
        <v>0</v>
      </c>
      <c r="P249" s="879">
        <v>0</v>
      </c>
      <c r="Q249" s="1589">
        <v>0</v>
      </c>
      <c r="R249" s="1589">
        <v>0</v>
      </c>
      <c r="S249" s="1977">
        <v>0</v>
      </c>
    </row>
    <row r="250" spans="1:19" ht="31.2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9"/>
        <v>0</v>
      </c>
      <c r="G250" s="37" t="e">
        <f t="shared" si="37"/>
        <v>#DIV/0!</v>
      </c>
      <c r="H250" s="471">
        <v>0</v>
      </c>
      <c r="I250" s="471">
        <v>0</v>
      </c>
      <c r="J250" s="471">
        <v>0</v>
      </c>
      <c r="K250" s="471">
        <v>0</v>
      </c>
      <c r="L250" s="471">
        <v>0</v>
      </c>
      <c r="M250" s="471">
        <v>0</v>
      </c>
      <c r="N250" s="471">
        <v>0</v>
      </c>
      <c r="O250" s="471">
        <v>0</v>
      </c>
      <c r="P250" s="879">
        <v>0</v>
      </c>
      <c r="Q250" s="1589">
        <v>0</v>
      </c>
      <c r="R250" s="1589">
        <v>0</v>
      </c>
      <c r="S250" s="1977">
        <v>0</v>
      </c>
    </row>
    <row r="251" spans="1:19" ht="31.2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si="39"/>
        <v>1</v>
      </c>
      <c r="G251" s="37">
        <f t="shared" si="37"/>
        <v>100</v>
      </c>
      <c r="H251" s="471">
        <v>0</v>
      </c>
      <c r="I251" s="471">
        <v>0</v>
      </c>
      <c r="J251" s="471">
        <v>0</v>
      </c>
      <c r="K251" s="471">
        <v>0</v>
      </c>
      <c r="L251" s="471">
        <v>1</v>
      </c>
      <c r="M251" s="471">
        <v>0</v>
      </c>
      <c r="N251" s="471">
        <v>0</v>
      </c>
      <c r="O251" s="471">
        <v>0</v>
      </c>
      <c r="P251" s="879">
        <v>0</v>
      </c>
      <c r="Q251" s="1589">
        <v>0</v>
      </c>
      <c r="R251" s="1589">
        <v>0</v>
      </c>
      <c r="S251" s="1977">
        <v>0</v>
      </c>
    </row>
    <row r="252" spans="1:19" ht="31.2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39"/>
        <v>0</v>
      </c>
      <c r="G252" s="37" t="e">
        <f t="shared" si="37"/>
        <v>#DIV/0!</v>
      </c>
      <c r="H252" s="471">
        <v>0</v>
      </c>
      <c r="I252" s="471">
        <v>0</v>
      </c>
      <c r="J252" s="471">
        <v>0</v>
      </c>
      <c r="K252" s="471">
        <v>0</v>
      </c>
      <c r="L252" s="471">
        <v>0</v>
      </c>
      <c r="M252" s="471">
        <v>0</v>
      </c>
      <c r="N252" s="471">
        <v>0</v>
      </c>
      <c r="O252" s="471">
        <v>0</v>
      </c>
      <c r="P252" s="879">
        <v>0</v>
      </c>
      <c r="Q252" s="1589">
        <v>0</v>
      </c>
      <c r="R252" s="1589">
        <v>0</v>
      </c>
      <c r="S252" s="1977">
        <v>0</v>
      </c>
    </row>
    <row r="253" spans="1:19" ht="31.2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ref="F253:F316" si="42">SUM(H253:S253)</f>
        <v>0</v>
      </c>
      <c r="G253" s="37" t="e">
        <f t="shared" ref="G253:G316" si="43">+F253*100/E253</f>
        <v>#DIV/0!</v>
      </c>
      <c r="H253" s="471">
        <v>0</v>
      </c>
      <c r="I253" s="471">
        <v>0</v>
      </c>
      <c r="J253" s="471">
        <v>0</v>
      </c>
      <c r="K253" s="471">
        <v>0</v>
      </c>
      <c r="L253" s="471">
        <v>0</v>
      </c>
      <c r="M253" s="471">
        <v>0</v>
      </c>
      <c r="N253" s="471">
        <v>0</v>
      </c>
      <c r="O253" s="471">
        <v>0</v>
      </c>
      <c r="P253" s="879">
        <v>0</v>
      </c>
      <c r="Q253" s="1589">
        <v>0</v>
      </c>
      <c r="R253" s="1589">
        <v>0</v>
      </c>
      <c r="S253" s="1977">
        <v>0</v>
      </c>
    </row>
    <row r="254" spans="1:19" ht="31.2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2"/>
        <v>1</v>
      </c>
      <c r="G254" s="37">
        <f t="shared" si="43"/>
        <v>100</v>
      </c>
      <c r="H254" s="471">
        <v>0</v>
      </c>
      <c r="I254" s="471">
        <v>0</v>
      </c>
      <c r="J254" s="471">
        <v>1</v>
      </c>
      <c r="K254" s="471">
        <v>0</v>
      </c>
      <c r="L254" s="471">
        <v>0</v>
      </c>
      <c r="M254" s="471">
        <v>0</v>
      </c>
      <c r="N254" s="471">
        <v>0</v>
      </c>
      <c r="O254" s="471">
        <v>0</v>
      </c>
      <c r="P254" s="879">
        <v>0</v>
      </c>
      <c r="Q254" s="1589">
        <v>0</v>
      </c>
      <c r="R254" s="1589">
        <v>0</v>
      </c>
      <c r="S254" s="1977">
        <v>0</v>
      </c>
    </row>
    <row r="255" spans="1:19" ht="31.2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2"/>
        <v>0</v>
      </c>
      <c r="G255" s="37" t="e">
        <f t="shared" si="43"/>
        <v>#DIV/0!</v>
      </c>
      <c r="H255" s="471">
        <v>0</v>
      </c>
      <c r="I255" s="471">
        <v>0</v>
      </c>
      <c r="J255" s="471">
        <v>0</v>
      </c>
      <c r="K255" s="471">
        <v>0</v>
      </c>
      <c r="L255" s="471">
        <v>0</v>
      </c>
      <c r="M255" s="471">
        <v>0</v>
      </c>
      <c r="N255" s="471">
        <v>0</v>
      </c>
      <c r="O255" s="471">
        <v>0</v>
      </c>
      <c r="P255" s="879">
        <v>0</v>
      </c>
      <c r="Q255" s="1589">
        <v>0</v>
      </c>
      <c r="R255" s="1589">
        <v>0</v>
      </c>
      <c r="S255" s="1977">
        <v>0</v>
      </c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36">
        <f t="shared" si="42"/>
        <v>5</v>
      </c>
      <c r="G256" s="37">
        <f t="shared" si="43"/>
        <v>100</v>
      </c>
      <c r="H256" s="471">
        <v>0</v>
      </c>
      <c r="I256" s="471">
        <v>0</v>
      </c>
      <c r="J256" s="471">
        <v>5</v>
      </c>
      <c r="K256" s="471">
        <v>0</v>
      </c>
      <c r="L256" s="471">
        <v>0</v>
      </c>
      <c r="M256" s="471">
        <v>0</v>
      </c>
      <c r="N256" s="471">
        <v>0</v>
      </c>
      <c r="O256" s="471">
        <v>0</v>
      </c>
      <c r="P256" s="879">
        <v>0</v>
      </c>
      <c r="Q256" s="1589">
        <v>0</v>
      </c>
      <c r="R256" s="1589">
        <v>0</v>
      </c>
      <c r="S256" s="1977">
        <v>0</v>
      </c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2"/>
        <v>0</v>
      </c>
      <c r="G257" s="37" t="e">
        <f t="shared" si="43"/>
        <v>#DIV/0!</v>
      </c>
      <c r="H257" s="471">
        <v>0</v>
      </c>
      <c r="I257" s="471">
        <v>0</v>
      </c>
      <c r="J257" s="471">
        <v>0</v>
      </c>
      <c r="K257" s="471">
        <v>0</v>
      </c>
      <c r="L257" s="471">
        <v>0</v>
      </c>
      <c r="M257" s="471">
        <v>0</v>
      </c>
      <c r="N257" s="471">
        <v>0</v>
      </c>
      <c r="O257" s="471">
        <v>0</v>
      </c>
      <c r="P257" s="879">
        <v>0</v>
      </c>
      <c r="Q257" s="1589">
        <v>0</v>
      </c>
      <c r="R257" s="1589">
        <v>0</v>
      </c>
      <c r="S257" s="1977">
        <v>0</v>
      </c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2"/>
        <v>0</v>
      </c>
      <c r="G258" s="37" t="e">
        <f t="shared" si="43"/>
        <v>#DIV/0!</v>
      </c>
      <c r="H258" s="471">
        <v>0</v>
      </c>
      <c r="I258" s="471">
        <v>0</v>
      </c>
      <c r="J258" s="471">
        <v>0</v>
      </c>
      <c r="K258" s="471">
        <v>0</v>
      </c>
      <c r="L258" s="471">
        <v>0</v>
      </c>
      <c r="M258" s="471">
        <v>0</v>
      </c>
      <c r="N258" s="471">
        <v>0</v>
      </c>
      <c r="O258" s="471">
        <v>0</v>
      </c>
      <c r="P258" s="879">
        <v>0</v>
      </c>
      <c r="Q258" s="1589">
        <v>0</v>
      </c>
      <c r="R258" s="1589">
        <v>0</v>
      </c>
      <c r="S258" s="1977">
        <v>0</v>
      </c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153">
        <f t="shared" si="42"/>
        <v>20902.400000000001</v>
      </c>
      <c r="G259" s="379">
        <f t="shared" si="43"/>
        <v>52.386967418546369</v>
      </c>
      <c r="H259" s="1083">
        <f>SUM(H260:H264)</f>
        <v>0</v>
      </c>
      <c r="I259" s="1226">
        <f t="shared" ref="I259:S259" si="44">SUM(I260:I264)</f>
        <v>0</v>
      </c>
      <c r="J259" s="1226">
        <f t="shared" si="44"/>
        <v>0</v>
      </c>
      <c r="K259" s="1226">
        <f t="shared" si="44"/>
        <v>0</v>
      </c>
      <c r="L259" s="1543">
        <f t="shared" si="44"/>
        <v>0</v>
      </c>
      <c r="M259" s="1543">
        <f t="shared" si="44"/>
        <v>20902.400000000001</v>
      </c>
      <c r="N259" s="1543">
        <f t="shared" si="44"/>
        <v>0</v>
      </c>
      <c r="O259" s="1543">
        <f t="shared" si="44"/>
        <v>0</v>
      </c>
      <c r="P259" s="883">
        <f t="shared" si="44"/>
        <v>0</v>
      </c>
      <c r="Q259" s="883">
        <f t="shared" si="44"/>
        <v>0</v>
      </c>
      <c r="R259" s="883">
        <f t="shared" si="44"/>
        <v>0</v>
      </c>
      <c r="S259" s="1981">
        <f t="shared" si="44"/>
        <v>0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2"/>
        <v>0</v>
      </c>
      <c r="G260" s="37" t="e">
        <f t="shared" si="43"/>
        <v>#DIV/0!</v>
      </c>
      <c r="H260" s="471">
        <v>0</v>
      </c>
      <c r="I260" s="471">
        <v>0</v>
      </c>
      <c r="J260" s="471">
        <v>0</v>
      </c>
      <c r="K260" s="471">
        <v>0</v>
      </c>
      <c r="L260" s="471">
        <v>0</v>
      </c>
      <c r="M260" s="471">
        <v>0</v>
      </c>
      <c r="N260" s="471">
        <v>0</v>
      </c>
      <c r="O260" s="471">
        <v>0</v>
      </c>
      <c r="P260" s="879">
        <v>0</v>
      </c>
      <c r="Q260" s="1589">
        <v>0</v>
      </c>
      <c r="R260" s="1589">
        <v>0</v>
      </c>
      <c r="S260" s="1977">
        <v>0</v>
      </c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36">
        <f t="shared" si="42"/>
        <v>20902.400000000001</v>
      </c>
      <c r="G261" s="37">
        <f t="shared" si="43"/>
        <v>52.386967418546369</v>
      </c>
      <c r="H261" s="471">
        <v>0</v>
      </c>
      <c r="I261" s="471">
        <v>0</v>
      </c>
      <c r="J261" s="471">
        <v>0</v>
      </c>
      <c r="K261" s="471">
        <v>0</v>
      </c>
      <c r="L261" s="471">
        <v>0</v>
      </c>
      <c r="M261" s="1217">
        <v>20902.400000000001</v>
      </c>
      <c r="N261" s="471">
        <v>0</v>
      </c>
      <c r="O261" s="471">
        <v>0</v>
      </c>
      <c r="P261" s="879">
        <v>0</v>
      </c>
      <c r="Q261" s="1589">
        <v>0</v>
      </c>
      <c r="R261" s="1589">
        <v>0</v>
      </c>
      <c r="S261" s="1977">
        <v>0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2"/>
        <v>0</v>
      </c>
      <c r="G262" s="37" t="e">
        <f t="shared" si="43"/>
        <v>#DIV/0!</v>
      </c>
      <c r="H262" s="471">
        <v>0</v>
      </c>
      <c r="I262" s="471">
        <v>0</v>
      </c>
      <c r="J262" s="471">
        <v>0</v>
      </c>
      <c r="K262" s="471">
        <v>0</v>
      </c>
      <c r="L262" s="471">
        <v>0</v>
      </c>
      <c r="M262" s="471">
        <v>0</v>
      </c>
      <c r="N262" s="471">
        <v>0</v>
      </c>
      <c r="O262" s="471">
        <v>0</v>
      </c>
      <c r="P262" s="879">
        <v>0</v>
      </c>
      <c r="Q262" s="1589">
        <v>0</v>
      </c>
      <c r="R262" s="1589">
        <v>0</v>
      </c>
      <c r="S262" s="1977">
        <v>0</v>
      </c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2"/>
        <v>0</v>
      </c>
      <c r="G263" s="37" t="e">
        <f t="shared" si="43"/>
        <v>#DIV/0!</v>
      </c>
      <c r="H263" s="471">
        <v>0</v>
      </c>
      <c r="I263" s="471">
        <v>0</v>
      </c>
      <c r="J263" s="471">
        <v>0</v>
      </c>
      <c r="K263" s="471">
        <v>0</v>
      </c>
      <c r="L263" s="471">
        <v>0</v>
      </c>
      <c r="M263" s="471">
        <v>0</v>
      </c>
      <c r="N263" s="471">
        <v>0</v>
      </c>
      <c r="O263" s="471">
        <v>0</v>
      </c>
      <c r="P263" s="879">
        <v>0</v>
      </c>
      <c r="Q263" s="1589">
        <v>0</v>
      </c>
      <c r="R263" s="1589">
        <v>0</v>
      </c>
      <c r="S263" s="1977">
        <v>0</v>
      </c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2"/>
        <v>0</v>
      </c>
      <c r="G264" s="37" t="e">
        <f t="shared" si="43"/>
        <v>#DIV/0!</v>
      </c>
      <c r="H264" s="471">
        <v>0</v>
      </c>
      <c r="I264" s="471">
        <v>0</v>
      </c>
      <c r="J264" s="471">
        <v>0</v>
      </c>
      <c r="K264" s="471">
        <v>0</v>
      </c>
      <c r="L264" s="471">
        <v>0</v>
      </c>
      <c r="M264" s="471">
        <v>0</v>
      </c>
      <c r="N264" s="471">
        <v>0</v>
      </c>
      <c r="O264" s="471">
        <v>0</v>
      </c>
      <c r="P264" s="879">
        <v>0</v>
      </c>
      <c r="Q264" s="1589">
        <v>0</v>
      </c>
      <c r="R264" s="1589">
        <v>0</v>
      </c>
      <c r="S264" s="1977">
        <v>0</v>
      </c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2"/>
        <v>0</v>
      </c>
      <c r="G265" s="67" t="e">
        <f t="shared" si="43"/>
        <v>#DIV/0!</v>
      </c>
      <c r="H265" s="1096"/>
      <c r="I265" s="1096"/>
      <c r="J265" s="1239"/>
      <c r="K265" s="1494"/>
      <c r="L265" s="1494"/>
      <c r="M265" s="1494"/>
      <c r="N265" s="1494"/>
      <c r="O265" s="1494"/>
      <c r="P265" s="1801"/>
      <c r="Q265" s="1938"/>
      <c r="R265" s="1938"/>
      <c r="S265" s="1998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4</v>
      </c>
      <c r="F266" s="36">
        <f t="shared" si="42"/>
        <v>4</v>
      </c>
      <c r="G266" s="37">
        <f t="shared" si="43"/>
        <v>100</v>
      </c>
      <c r="H266" s="471">
        <v>0</v>
      </c>
      <c r="I266" s="471">
        <v>0</v>
      </c>
      <c r="J266" s="471">
        <v>0</v>
      </c>
      <c r="K266" s="471">
        <v>4</v>
      </c>
      <c r="L266" s="471">
        <v>0</v>
      </c>
      <c r="M266" s="471">
        <v>0</v>
      </c>
      <c r="N266" s="471">
        <v>0</v>
      </c>
      <c r="O266" s="471">
        <v>0</v>
      </c>
      <c r="P266" s="879">
        <v>0</v>
      </c>
      <c r="Q266" s="1589">
        <v>0</v>
      </c>
      <c r="R266" s="1589">
        <v>0</v>
      </c>
      <c r="S266" s="1977">
        <v>0</v>
      </c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80</v>
      </c>
      <c r="F267" s="36">
        <f t="shared" si="42"/>
        <v>80</v>
      </c>
      <c r="G267" s="37">
        <f t="shared" si="43"/>
        <v>100</v>
      </c>
      <c r="H267" s="471">
        <v>0</v>
      </c>
      <c r="I267" s="471">
        <v>0</v>
      </c>
      <c r="J267" s="471">
        <v>0</v>
      </c>
      <c r="K267" s="471">
        <v>40</v>
      </c>
      <c r="L267" s="471">
        <v>0</v>
      </c>
      <c r="M267" s="471">
        <v>10</v>
      </c>
      <c r="N267" s="471">
        <v>0</v>
      </c>
      <c r="O267" s="471">
        <v>0</v>
      </c>
      <c r="P267" s="879">
        <v>0</v>
      </c>
      <c r="Q267" s="1589">
        <v>10</v>
      </c>
      <c r="R267" s="1589">
        <v>20</v>
      </c>
      <c r="S267" s="1977">
        <v>0</v>
      </c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40</v>
      </c>
      <c r="F268" s="36">
        <f t="shared" si="42"/>
        <v>40</v>
      </c>
      <c r="G268" s="37">
        <f t="shared" si="43"/>
        <v>100</v>
      </c>
      <c r="H268" s="471">
        <v>0</v>
      </c>
      <c r="I268" s="471">
        <v>0</v>
      </c>
      <c r="J268" s="471">
        <v>0</v>
      </c>
      <c r="K268" s="471">
        <v>20</v>
      </c>
      <c r="L268" s="471">
        <v>0</v>
      </c>
      <c r="M268" s="471">
        <v>0</v>
      </c>
      <c r="N268" s="471">
        <v>0</v>
      </c>
      <c r="O268" s="471">
        <v>0</v>
      </c>
      <c r="P268" s="879">
        <v>0</v>
      </c>
      <c r="Q268" s="1589">
        <v>20</v>
      </c>
      <c r="R268" s="1589">
        <v>0</v>
      </c>
      <c r="S268" s="1977">
        <v>0</v>
      </c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9</v>
      </c>
      <c r="F269" s="36">
        <f t="shared" si="42"/>
        <v>9</v>
      </c>
      <c r="G269" s="37">
        <f t="shared" si="43"/>
        <v>100</v>
      </c>
      <c r="H269" s="471">
        <v>0</v>
      </c>
      <c r="I269" s="471">
        <v>0</v>
      </c>
      <c r="J269" s="471">
        <v>0</v>
      </c>
      <c r="K269" s="471">
        <v>5</v>
      </c>
      <c r="L269" s="471">
        <v>0</v>
      </c>
      <c r="M269" s="471">
        <v>4</v>
      </c>
      <c r="N269" s="471">
        <v>0</v>
      </c>
      <c r="O269" s="471">
        <v>0</v>
      </c>
      <c r="P269" s="879">
        <v>0</v>
      </c>
      <c r="Q269" s="1589">
        <v>0</v>
      </c>
      <c r="R269" s="1589">
        <v>0</v>
      </c>
      <c r="S269" s="1977">
        <v>0</v>
      </c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2"/>
        <v>0</v>
      </c>
      <c r="G270" s="37" t="e">
        <f t="shared" si="43"/>
        <v>#DIV/0!</v>
      </c>
      <c r="H270" s="471">
        <v>0</v>
      </c>
      <c r="I270" s="471">
        <v>0</v>
      </c>
      <c r="J270" s="471">
        <v>0</v>
      </c>
      <c r="K270" s="471">
        <v>0</v>
      </c>
      <c r="L270" s="471">
        <v>0</v>
      </c>
      <c r="M270" s="471">
        <v>0</v>
      </c>
      <c r="N270" s="471">
        <v>0</v>
      </c>
      <c r="O270" s="471">
        <v>0</v>
      </c>
      <c r="P270" s="879">
        <v>0</v>
      </c>
      <c r="Q270" s="1589">
        <v>0</v>
      </c>
      <c r="R270" s="1589">
        <v>0</v>
      </c>
      <c r="S270" s="1977">
        <v>0</v>
      </c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44000</v>
      </c>
      <c r="F271" s="153">
        <f t="shared" si="42"/>
        <v>35819.599999999999</v>
      </c>
      <c r="G271" s="379">
        <f t="shared" si="43"/>
        <v>81.408181818181816</v>
      </c>
      <c r="H271" s="1083">
        <f>SUM(H272:H276)</f>
        <v>0</v>
      </c>
      <c r="I271" s="1083">
        <f t="shared" ref="I271:S271" si="45">SUM(I272:I276)</f>
        <v>0</v>
      </c>
      <c r="J271" s="1226">
        <f t="shared" si="45"/>
        <v>17500</v>
      </c>
      <c r="K271" s="1226">
        <f t="shared" si="45"/>
        <v>0</v>
      </c>
      <c r="L271" s="1543">
        <f t="shared" si="45"/>
        <v>0</v>
      </c>
      <c r="M271" s="1543">
        <f t="shared" si="45"/>
        <v>0</v>
      </c>
      <c r="N271" s="1543">
        <f t="shared" si="45"/>
        <v>10162</v>
      </c>
      <c r="O271" s="1543">
        <f t="shared" si="45"/>
        <v>0</v>
      </c>
      <c r="P271" s="883">
        <f t="shared" si="45"/>
        <v>6698.2</v>
      </c>
      <c r="Q271" s="883">
        <f t="shared" si="45"/>
        <v>980</v>
      </c>
      <c r="R271" s="883">
        <f t="shared" si="45"/>
        <v>0</v>
      </c>
      <c r="S271" s="1981">
        <f t="shared" si="45"/>
        <v>479.4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2"/>
        <v>0</v>
      </c>
      <c r="G272" s="37" t="e">
        <f t="shared" si="43"/>
        <v>#DIV/0!</v>
      </c>
      <c r="H272" s="471">
        <v>0</v>
      </c>
      <c r="I272" s="471">
        <v>0</v>
      </c>
      <c r="J272" s="471">
        <v>0</v>
      </c>
      <c r="K272" s="471">
        <v>0</v>
      </c>
      <c r="L272" s="471">
        <v>0</v>
      </c>
      <c r="M272" s="471">
        <v>0</v>
      </c>
      <c r="N272" s="471">
        <v>0</v>
      </c>
      <c r="O272" s="471">
        <v>0</v>
      </c>
      <c r="P272" s="879">
        <v>0</v>
      </c>
      <c r="Q272" s="1589">
        <v>0</v>
      </c>
      <c r="R272" s="1589">
        <v>0</v>
      </c>
      <c r="S272" s="1977">
        <v>0</v>
      </c>
    </row>
    <row r="273" spans="1:19" ht="21.75" customHeight="1">
      <c r="A273" s="684"/>
      <c r="B273" s="685"/>
      <c r="C273" s="686" t="s">
        <v>26</v>
      </c>
      <c r="D273" s="687" t="s">
        <v>24</v>
      </c>
      <c r="E273" s="42">
        <v>44000</v>
      </c>
      <c r="F273" s="36">
        <f t="shared" si="42"/>
        <v>35819.599999999999</v>
      </c>
      <c r="G273" s="37">
        <f t="shared" si="43"/>
        <v>81.408181818181816</v>
      </c>
      <c r="H273" s="471">
        <v>0</v>
      </c>
      <c r="I273" s="471">
        <v>0</v>
      </c>
      <c r="J273" s="471">
        <v>17500</v>
      </c>
      <c r="K273" s="471">
        <v>0</v>
      </c>
      <c r="L273" s="471">
        <v>0</v>
      </c>
      <c r="M273" s="471">
        <v>0</v>
      </c>
      <c r="N273" s="471">
        <v>10162</v>
      </c>
      <c r="O273" s="471">
        <v>0</v>
      </c>
      <c r="P273" s="1798">
        <v>6698.2</v>
      </c>
      <c r="Q273" s="1589">
        <v>980</v>
      </c>
      <c r="R273" s="1589">
        <v>0</v>
      </c>
      <c r="S273" s="1982">
        <v>479.4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2"/>
        <v>0</v>
      </c>
      <c r="G274" s="37" t="e">
        <f t="shared" si="43"/>
        <v>#DIV/0!</v>
      </c>
      <c r="H274" s="471">
        <v>0</v>
      </c>
      <c r="I274" s="471">
        <v>0</v>
      </c>
      <c r="J274" s="471">
        <v>0</v>
      </c>
      <c r="K274" s="471">
        <v>0</v>
      </c>
      <c r="L274" s="471">
        <v>0</v>
      </c>
      <c r="M274" s="471">
        <v>0</v>
      </c>
      <c r="N274" s="471">
        <v>0</v>
      </c>
      <c r="O274" s="471">
        <v>0</v>
      </c>
      <c r="P274" s="879">
        <v>0</v>
      </c>
      <c r="Q274" s="1589">
        <v>0</v>
      </c>
      <c r="R274" s="1589">
        <v>0</v>
      </c>
      <c r="S274" s="1977">
        <v>0</v>
      </c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2"/>
        <v>0</v>
      </c>
      <c r="G275" s="37" t="e">
        <f t="shared" si="43"/>
        <v>#DIV/0!</v>
      </c>
      <c r="H275" s="471">
        <v>0</v>
      </c>
      <c r="I275" s="471">
        <v>0</v>
      </c>
      <c r="J275" s="471">
        <v>0</v>
      </c>
      <c r="K275" s="471">
        <v>0</v>
      </c>
      <c r="L275" s="471">
        <v>0</v>
      </c>
      <c r="M275" s="471">
        <v>0</v>
      </c>
      <c r="N275" s="471">
        <v>0</v>
      </c>
      <c r="O275" s="471">
        <v>0</v>
      </c>
      <c r="P275" s="879">
        <v>0</v>
      </c>
      <c r="Q275" s="1589">
        <v>0</v>
      </c>
      <c r="R275" s="1589">
        <v>0</v>
      </c>
      <c r="S275" s="1977">
        <v>0</v>
      </c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2"/>
        <v>0</v>
      </c>
      <c r="G276" s="37" t="e">
        <f t="shared" si="43"/>
        <v>#DIV/0!</v>
      </c>
      <c r="H276" s="478">
        <v>0</v>
      </c>
      <c r="I276" s="478">
        <v>0</v>
      </c>
      <c r="J276" s="478">
        <v>0</v>
      </c>
      <c r="K276" s="478">
        <v>0</v>
      </c>
      <c r="L276" s="478">
        <v>0</v>
      </c>
      <c r="M276" s="478">
        <v>0</v>
      </c>
      <c r="N276" s="478">
        <v>0</v>
      </c>
      <c r="O276" s="478">
        <v>0</v>
      </c>
      <c r="P276" s="894">
        <v>0</v>
      </c>
      <c r="Q276" s="1934">
        <v>0</v>
      </c>
      <c r="R276" s="1589">
        <v>0</v>
      </c>
      <c r="S276" s="1992">
        <v>0</v>
      </c>
    </row>
    <row r="277" spans="1:19" ht="21" customHeight="1">
      <c r="A277" s="509"/>
      <c r="B277" s="2235" t="s">
        <v>302</v>
      </c>
      <c r="C277" s="2236"/>
      <c r="D277" s="770"/>
      <c r="E277" s="511"/>
      <c r="F277" s="55">
        <f t="shared" si="42"/>
        <v>0</v>
      </c>
      <c r="G277" s="67" t="e">
        <f t="shared" si="43"/>
        <v>#DIV/0!</v>
      </c>
      <c r="H277" s="1096"/>
      <c r="I277" s="1096"/>
      <c r="J277" s="1239"/>
      <c r="K277" s="1494"/>
      <c r="L277" s="1494"/>
      <c r="M277" s="1494"/>
      <c r="N277" s="1494"/>
      <c r="O277" s="1494"/>
      <c r="P277" s="1801"/>
      <c r="Q277" s="1938"/>
      <c r="R277" s="1938"/>
      <c r="S277" s="1998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2</v>
      </c>
      <c r="F278" s="36">
        <f t="shared" si="42"/>
        <v>2</v>
      </c>
      <c r="G278" s="37">
        <f t="shared" si="43"/>
        <v>100</v>
      </c>
      <c r="H278" s="471">
        <v>0</v>
      </c>
      <c r="I278" s="471">
        <v>0</v>
      </c>
      <c r="J278" s="471">
        <v>0</v>
      </c>
      <c r="K278" s="471">
        <v>0</v>
      </c>
      <c r="L278" s="471">
        <v>2</v>
      </c>
      <c r="M278" s="471">
        <v>0</v>
      </c>
      <c r="N278" s="471">
        <v>0</v>
      </c>
      <c r="O278" s="471">
        <v>0</v>
      </c>
      <c r="P278" s="879">
        <v>0</v>
      </c>
      <c r="Q278" s="1589">
        <v>0</v>
      </c>
      <c r="R278" s="1589">
        <v>0</v>
      </c>
      <c r="S278" s="1977">
        <v>0</v>
      </c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1</v>
      </c>
      <c r="F279" s="36">
        <f t="shared" si="42"/>
        <v>1</v>
      </c>
      <c r="G279" s="37">
        <f t="shared" si="43"/>
        <v>100</v>
      </c>
      <c r="H279" s="471">
        <v>1</v>
      </c>
      <c r="I279" s="471">
        <v>0</v>
      </c>
      <c r="J279" s="471">
        <v>0</v>
      </c>
      <c r="K279" s="471">
        <v>0</v>
      </c>
      <c r="L279" s="471">
        <v>0</v>
      </c>
      <c r="M279" s="471">
        <v>0</v>
      </c>
      <c r="N279" s="471">
        <v>0</v>
      </c>
      <c r="O279" s="471">
        <v>0</v>
      </c>
      <c r="P279" s="879">
        <v>0</v>
      </c>
      <c r="Q279" s="1589">
        <v>0</v>
      </c>
      <c r="R279" s="1589">
        <v>0</v>
      </c>
      <c r="S279" s="1977">
        <v>0</v>
      </c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42"/>
        <v>0</v>
      </c>
      <c r="G280" s="37" t="e">
        <f t="shared" si="43"/>
        <v>#DIV/0!</v>
      </c>
      <c r="H280" s="471">
        <v>0</v>
      </c>
      <c r="I280" s="471">
        <v>0</v>
      </c>
      <c r="J280" s="471">
        <v>0</v>
      </c>
      <c r="K280" s="471">
        <v>0</v>
      </c>
      <c r="L280" s="471">
        <v>0</v>
      </c>
      <c r="M280" s="471">
        <v>0</v>
      </c>
      <c r="N280" s="471">
        <v>0</v>
      </c>
      <c r="O280" s="471">
        <v>0</v>
      </c>
      <c r="P280" s="879">
        <v>0</v>
      </c>
      <c r="Q280" s="1589">
        <v>0</v>
      </c>
      <c r="R280" s="1589">
        <v>0</v>
      </c>
      <c r="S280" s="1977">
        <v>0</v>
      </c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250000</v>
      </c>
      <c r="F281" s="153">
        <f>SUM(H281:S281)</f>
        <v>250000</v>
      </c>
      <c r="G281" s="379">
        <f t="shared" si="43"/>
        <v>100</v>
      </c>
      <c r="H281" s="1106">
        <f t="shared" ref="H281:S281" si="46">SUM(H282:H286)</f>
        <v>0</v>
      </c>
      <c r="I281" s="1248">
        <f t="shared" si="46"/>
        <v>12080</v>
      </c>
      <c r="J281" s="1248">
        <f t="shared" si="46"/>
        <v>52887</v>
      </c>
      <c r="K281" s="1248">
        <f t="shared" si="46"/>
        <v>22986</v>
      </c>
      <c r="L281" s="1563">
        <f t="shared" si="46"/>
        <v>147000</v>
      </c>
      <c r="M281" s="1563">
        <f t="shared" si="46"/>
        <v>3300</v>
      </c>
      <c r="N281" s="1563">
        <f t="shared" si="46"/>
        <v>0</v>
      </c>
      <c r="O281" s="1563">
        <f t="shared" si="46"/>
        <v>0</v>
      </c>
      <c r="P281" s="898">
        <f t="shared" si="46"/>
        <v>11680</v>
      </c>
      <c r="Q281" s="1939">
        <f t="shared" si="46"/>
        <v>0</v>
      </c>
      <c r="R281" s="1939">
        <f t="shared" si="46"/>
        <v>0</v>
      </c>
      <c r="S281" s="1999">
        <f t="shared" si="46"/>
        <v>67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2"/>
        <v>0</v>
      </c>
      <c r="G282" s="37" t="e">
        <f t="shared" si="43"/>
        <v>#DIV/0!</v>
      </c>
      <c r="H282" s="471">
        <v>0</v>
      </c>
      <c r="I282" s="471">
        <v>0</v>
      </c>
      <c r="J282" s="471">
        <v>0</v>
      </c>
      <c r="K282" s="471">
        <v>0</v>
      </c>
      <c r="L282" s="471">
        <v>0</v>
      </c>
      <c r="M282" s="471">
        <v>0</v>
      </c>
      <c r="N282" s="471">
        <v>0</v>
      </c>
      <c r="O282" s="471">
        <v>0</v>
      </c>
      <c r="P282" s="879">
        <v>0</v>
      </c>
      <c r="Q282" s="1589">
        <v>0</v>
      </c>
      <c r="R282" s="1589">
        <v>0</v>
      </c>
      <c r="S282" s="1977">
        <v>0</v>
      </c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110000</v>
      </c>
      <c r="F283" s="36">
        <f t="shared" si="42"/>
        <v>110000</v>
      </c>
      <c r="G283" s="37">
        <f t="shared" si="43"/>
        <v>100</v>
      </c>
      <c r="H283" s="471">
        <v>0</v>
      </c>
      <c r="I283" s="471">
        <v>12080</v>
      </c>
      <c r="J283" s="471">
        <v>52887</v>
      </c>
      <c r="K283" s="471">
        <v>22986</v>
      </c>
      <c r="L283" s="471">
        <v>7000</v>
      </c>
      <c r="M283" s="471">
        <v>3300</v>
      </c>
      <c r="N283" s="471">
        <v>0</v>
      </c>
      <c r="O283" s="471">
        <v>0</v>
      </c>
      <c r="P283" s="879">
        <v>11680</v>
      </c>
      <c r="Q283" s="1589">
        <v>0</v>
      </c>
      <c r="R283" s="1589">
        <v>0</v>
      </c>
      <c r="S283" s="1977">
        <v>67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2"/>
        <v>0</v>
      </c>
      <c r="G284" s="37" t="e">
        <f t="shared" si="43"/>
        <v>#DIV/0!</v>
      </c>
      <c r="H284" s="471">
        <v>0</v>
      </c>
      <c r="I284" s="471">
        <v>0</v>
      </c>
      <c r="J284" s="471">
        <v>0</v>
      </c>
      <c r="K284" s="471">
        <v>0</v>
      </c>
      <c r="L284" s="471">
        <v>0</v>
      </c>
      <c r="M284" s="471">
        <v>0</v>
      </c>
      <c r="N284" s="471">
        <v>0</v>
      </c>
      <c r="O284" s="471">
        <v>0</v>
      </c>
      <c r="P284" s="879">
        <v>0</v>
      </c>
      <c r="Q284" s="1589">
        <v>0</v>
      </c>
      <c r="R284" s="1589">
        <v>0</v>
      </c>
      <c r="S284" s="1977">
        <v>0</v>
      </c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140000</v>
      </c>
      <c r="F285" s="36">
        <f t="shared" si="42"/>
        <v>140000</v>
      </c>
      <c r="G285" s="37">
        <f t="shared" si="43"/>
        <v>100</v>
      </c>
      <c r="H285" s="471">
        <v>0</v>
      </c>
      <c r="I285" s="471">
        <v>0</v>
      </c>
      <c r="J285" s="471">
        <v>0</v>
      </c>
      <c r="K285" s="471">
        <v>0</v>
      </c>
      <c r="L285" s="471">
        <v>140000</v>
      </c>
      <c r="M285" s="471">
        <v>0</v>
      </c>
      <c r="N285" s="471">
        <v>0</v>
      </c>
      <c r="O285" s="471">
        <v>0</v>
      </c>
      <c r="P285" s="879">
        <v>0</v>
      </c>
      <c r="Q285" s="1589">
        <v>0</v>
      </c>
      <c r="R285" s="1589">
        <v>0</v>
      </c>
      <c r="S285" s="1977">
        <v>0</v>
      </c>
    </row>
    <row r="286" spans="1:19" ht="21.75" customHeight="1">
      <c r="A286" s="783"/>
      <c r="B286" s="784"/>
      <c r="C286" s="785" t="s">
        <v>29</v>
      </c>
      <c r="D286" s="786" t="s">
        <v>24</v>
      </c>
      <c r="E286" s="102">
        <v>0</v>
      </c>
      <c r="F286" s="116">
        <f t="shared" si="42"/>
        <v>0</v>
      </c>
      <c r="G286" s="120" t="e">
        <f t="shared" si="43"/>
        <v>#DIV/0!</v>
      </c>
      <c r="H286" s="478">
        <v>0</v>
      </c>
      <c r="I286" s="488">
        <v>0</v>
      </c>
      <c r="J286" s="488">
        <v>0</v>
      </c>
      <c r="K286" s="488">
        <v>0</v>
      </c>
      <c r="L286" s="488">
        <v>0</v>
      </c>
      <c r="M286" s="488">
        <v>0</v>
      </c>
      <c r="N286" s="488">
        <v>0</v>
      </c>
      <c r="O286" s="488">
        <v>0</v>
      </c>
      <c r="P286" s="899">
        <v>0</v>
      </c>
      <c r="Q286" s="1940">
        <v>0</v>
      </c>
      <c r="R286" s="1589">
        <v>0</v>
      </c>
      <c r="S286" s="2000">
        <v>0</v>
      </c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2"/>
        <v>0</v>
      </c>
      <c r="G287" s="631" t="e">
        <f t="shared" si="43"/>
        <v>#DIV/0!</v>
      </c>
      <c r="H287" s="1078">
        <f t="shared" ref="H287:S287" si="47">SUM(H288:H296)</f>
        <v>0</v>
      </c>
      <c r="I287" s="1078">
        <f t="shared" si="47"/>
        <v>0</v>
      </c>
      <c r="J287" s="1220">
        <f t="shared" si="47"/>
        <v>0</v>
      </c>
      <c r="K287" s="1220">
        <f t="shared" si="47"/>
        <v>0</v>
      </c>
      <c r="L287" s="1538">
        <f t="shared" si="47"/>
        <v>0</v>
      </c>
      <c r="M287" s="1538">
        <f t="shared" si="47"/>
        <v>0</v>
      </c>
      <c r="N287" s="1538">
        <f t="shared" si="47"/>
        <v>0</v>
      </c>
      <c r="O287" s="1538">
        <f t="shared" si="47"/>
        <v>0</v>
      </c>
      <c r="P287" s="900">
        <f t="shared" si="47"/>
        <v>0</v>
      </c>
      <c r="Q287" s="900">
        <f t="shared" si="47"/>
        <v>0</v>
      </c>
      <c r="R287" s="900">
        <f t="shared" si="47"/>
        <v>0</v>
      </c>
      <c r="S287" s="2001">
        <f t="shared" si="47"/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55">
        <f t="shared" si="42"/>
        <v>0</v>
      </c>
      <c r="G288" s="67" t="e">
        <f t="shared" si="43"/>
        <v>#DIV/0!</v>
      </c>
      <c r="H288" s="1096"/>
      <c r="I288" s="1096"/>
      <c r="J288" s="1239"/>
      <c r="K288" s="1239"/>
      <c r="L288" s="1553"/>
      <c r="M288" s="1553"/>
      <c r="N288" s="1553"/>
      <c r="O288" s="1553"/>
      <c r="P288" s="882"/>
      <c r="Q288" s="1677"/>
      <c r="R288" s="1677"/>
      <c r="S288" s="1980"/>
    </row>
    <row r="289" spans="1:19" ht="25.5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 t="shared" si="42"/>
        <v>0</v>
      </c>
      <c r="G289" s="37" t="e">
        <f t="shared" si="43"/>
        <v>#DIV/0!</v>
      </c>
      <c r="H289" s="471">
        <v>0</v>
      </c>
      <c r="I289" s="471">
        <v>0</v>
      </c>
      <c r="J289" s="471">
        <v>0</v>
      </c>
      <c r="K289" s="471">
        <v>0</v>
      </c>
      <c r="L289" s="471">
        <v>0</v>
      </c>
      <c r="M289" s="471">
        <v>0</v>
      </c>
      <c r="N289" s="471">
        <v>0</v>
      </c>
      <c r="O289" s="471">
        <v>0</v>
      </c>
      <c r="P289" s="879">
        <v>0</v>
      </c>
      <c r="Q289" s="1589">
        <v>0</v>
      </c>
      <c r="R289" s="1589">
        <v>0</v>
      </c>
      <c r="S289" s="1977">
        <v>0</v>
      </c>
    </row>
    <row r="290" spans="1:19" ht="25.5" customHeight="1">
      <c r="A290" s="723"/>
      <c r="B290" s="452" t="s">
        <v>180</v>
      </c>
      <c r="C290" s="789"/>
      <c r="D290" s="455" t="s">
        <v>87</v>
      </c>
      <c r="E290" s="42"/>
      <c r="F290" s="36">
        <f t="shared" si="42"/>
        <v>0</v>
      </c>
      <c r="G290" s="37" t="e">
        <f t="shared" si="43"/>
        <v>#DIV/0!</v>
      </c>
      <c r="H290" s="471">
        <v>0</v>
      </c>
      <c r="I290" s="471">
        <v>0</v>
      </c>
      <c r="J290" s="471">
        <v>0</v>
      </c>
      <c r="K290" s="471">
        <v>0</v>
      </c>
      <c r="L290" s="471">
        <v>0</v>
      </c>
      <c r="M290" s="471">
        <v>0</v>
      </c>
      <c r="N290" s="471">
        <v>0</v>
      </c>
      <c r="O290" s="471">
        <v>0</v>
      </c>
      <c r="P290" s="879">
        <v>0</v>
      </c>
      <c r="Q290" s="1589">
        <v>0</v>
      </c>
      <c r="R290" s="1589">
        <v>0</v>
      </c>
      <c r="S290" s="1977">
        <v>0</v>
      </c>
    </row>
    <row r="291" spans="1:19" ht="25.5" customHeight="1">
      <c r="A291" s="790"/>
      <c r="B291" s="2193" t="s">
        <v>292</v>
      </c>
      <c r="C291" s="2194"/>
      <c r="D291" s="455" t="s">
        <v>114</v>
      </c>
      <c r="E291" s="42"/>
      <c r="F291" s="36">
        <f t="shared" si="42"/>
        <v>0</v>
      </c>
      <c r="G291" s="37" t="e">
        <f t="shared" si="43"/>
        <v>#DIV/0!</v>
      </c>
      <c r="H291" s="471">
        <v>0</v>
      </c>
      <c r="I291" s="471">
        <v>0</v>
      </c>
      <c r="J291" s="471">
        <v>0</v>
      </c>
      <c r="K291" s="471">
        <v>0</v>
      </c>
      <c r="L291" s="471">
        <v>0</v>
      </c>
      <c r="M291" s="471">
        <v>0</v>
      </c>
      <c r="N291" s="471">
        <v>0</v>
      </c>
      <c r="O291" s="471">
        <v>0</v>
      </c>
      <c r="P291" s="879">
        <v>0</v>
      </c>
      <c r="Q291" s="1589">
        <v>0</v>
      </c>
      <c r="R291" s="1589">
        <v>0</v>
      </c>
      <c r="S291" s="1977">
        <v>0</v>
      </c>
    </row>
    <row r="292" spans="1:19" ht="25.5" customHeight="1">
      <c r="A292" s="723"/>
      <c r="B292" s="452" t="s">
        <v>293</v>
      </c>
      <c r="C292" s="791"/>
      <c r="D292" s="420" t="s">
        <v>294</v>
      </c>
      <c r="E292" s="164"/>
      <c r="F292" s="36">
        <f t="shared" si="42"/>
        <v>0</v>
      </c>
      <c r="G292" s="37" t="e">
        <f t="shared" si="43"/>
        <v>#DIV/0!</v>
      </c>
      <c r="H292" s="471">
        <v>0</v>
      </c>
      <c r="I292" s="471">
        <v>0</v>
      </c>
      <c r="J292" s="471">
        <v>0</v>
      </c>
      <c r="K292" s="471">
        <v>0</v>
      </c>
      <c r="L292" s="471">
        <v>0</v>
      </c>
      <c r="M292" s="471">
        <v>0</v>
      </c>
      <c r="N292" s="471">
        <v>0</v>
      </c>
      <c r="O292" s="471">
        <v>0</v>
      </c>
      <c r="P292" s="879">
        <v>0</v>
      </c>
      <c r="Q292" s="1589">
        <v>0</v>
      </c>
      <c r="R292" s="1589">
        <v>0</v>
      </c>
      <c r="S292" s="1977">
        <v>0</v>
      </c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2"/>
        <v>0</v>
      </c>
      <c r="G293" s="37" t="e">
        <f t="shared" si="43"/>
        <v>#DIV/0!</v>
      </c>
      <c r="H293" s="471">
        <v>0</v>
      </c>
      <c r="I293" s="471">
        <v>0</v>
      </c>
      <c r="J293" s="471">
        <v>0</v>
      </c>
      <c r="K293" s="471">
        <v>0</v>
      </c>
      <c r="L293" s="471">
        <v>0</v>
      </c>
      <c r="M293" s="471">
        <v>0</v>
      </c>
      <c r="N293" s="471">
        <v>0</v>
      </c>
      <c r="O293" s="471">
        <v>0</v>
      </c>
      <c r="P293" s="879">
        <v>0</v>
      </c>
      <c r="Q293" s="1589">
        <v>0</v>
      </c>
      <c r="R293" s="1589">
        <v>0</v>
      </c>
      <c r="S293" s="1977">
        <v>0</v>
      </c>
    </row>
    <row r="294" spans="1:19" ht="21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153">
        <f t="shared" si="42"/>
        <v>0</v>
      </c>
      <c r="G294" s="379" t="e">
        <f t="shared" si="43"/>
        <v>#DIV/0!</v>
      </c>
      <c r="H294" s="1083">
        <f t="shared" ref="H294:S294" si="48">SUM(H295:H299)</f>
        <v>0</v>
      </c>
      <c r="I294" s="1083">
        <f t="shared" si="48"/>
        <v>0</v>
      </c>
      <c r="J294" s="1226">
        <f t="shared" si="48"/>
        <v>0</v>
      </c>
      <c r="K294" s="1226">
        <f t="shared" si="48"/>
        <v>0</v>
      </c>
      <c r="L294" s="1543">
        <f t="shared" si="48"/>
        <v>0</v>
      </c>
      <c r="M294" s="1543">
        <f t="shared" si="48"/>
        <v>0</v>
      </c>
      <c r="N294" s="1543">
        <f t="shared" si="48"/>
        <v>0</v>
      </c>
      <c r="O294" s="1543">
        <f t="shared" si="48"/>
        <v>0</v>
      </c>
      <c r="P294" s="883">
        <f t="shared" si="48"/>
        <v>0</v>
      </c>
      <c r="Q294" s="883">
        <f t="shared" si="48"/>
        <v>0</v>
      </c>
      <c r="R294" s="883">
        <f t="shared" si="48"/>
        <v>0</v>
      </c>
      <c r="S294" s="1981">
        <f t="shared" si="48"/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2"/>
        <v>0</v>
      </c>
      <c r="G295" s="37" t="e">
        <f t="shared" si="43"/>
        <v>#DIV/0!</v>
      </c>
      <c r="H295" s="471">
        <v>0</v>
      </c>
      <c r="I295" s="471">
        <v>0</v>
      </c>
      <c r="J295" s="471">
        <v>0</v>
      </c>
      <c r="K295" s="471">
        <v>0</v>
      </c>
      <c r="L295" s="471">
        <v>0</v>
      </c>
      <c r="M295" s="471">
        <v>0</v>
      </c>
      <c r="N295" s="471">
        <v>0</v>
      </c>
      <c r="O295" s="471">
        <v>0</v>
      </c>
      <c r="P295" s="879">
        <v>0</v>
      </c>
      <c r="Q295" s="1589">
        <v>0</v>
      </c>
      <c r="R295" s="1589">
        <v>0</v>
      </c>
      <c r="S295" s="1977">
        <v>0</v>
      </c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36">
        <f t="shared" si="42"/>
        <v>0</v>
      </c>
      <c r="G296" s="37" t="e">
        <f t="shared" si="43"/>
        <v>#DIV/0!</v>
      </c>
      <c r="H296" s="471">
        <v>0</v>
      </c>
      <c r="I296" s="471">
        <v>0</v>
      </c>
      <c r="J296" s="471">
        <v>0</v>
      </c>
      <c r="K296" s="471">
        <v>0</v>
      </c>
      <c r="L296" s="471">
        <v>0</v>
      </c>
      <c r="M296" s="471">
        <v>0</v>
      </c>
      <c r="N296" s="471">
        <v>0</v>
      </c>
      <c r="O296" s="471">
        <v>0</v>
      </c>
      <c r="P296" s="879">
        <v>0</v>
      </c>
      <c r="Q296" s="1589">
        <v>0</v>
      </c>
      <c r="R296" s="1589">
        <v>0</v>
      </c>
      <c r="S296" s="1977">
        <v>0</v>
      </c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2"/>
        <v>0</v>
      </c>
      <c r="G297" s="37" t="e">
        <f t="shared" si="43"/>
        <v>#DIV/0!</v>
      </c>
      <c r="H297" s="471">
        <v>0</v>
      </c>
      <c r="I297" s="471">
        <v>0</v>
      </c>
      <c r="J297" s="471">
        <v>0</v>
      </c>
      <c r="K297" s="471">
        <v>0</v>
      </c>
      <c r="L297" s="471">
        <v>0</v>
      </c>
      <c r="M297" s="471">
        <v>0</v>
      </c>
      <c r="N297" s="471">
        <v>0</v>
      </c>
      <c r="O297" s="471">
        <v>0</v>
      </c>
      <c r="P297" s="879">
        <v>0</v>
      </c>
      <c r="Q297" s="1589">
        <v>0</v>
      </c>
      <c r="R297" s="1589">
        <v>0</v>
      </c>
      <c r="S297" s="1977">
        <v>0</v>
      </c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2"/>
        <v>0</v>
      </c>
      <c r="G298" s="37" t="e">
        <f t="shared" si="43"/>
        <v>#DIV/0!</v>
      </c>
      <c r="H298" s="471">
        <v>0</v>
      </c>
      <c r="I298" s="471">
        <v>0</v>
      </c>
      <c r="J298" s="471">
        <v>0</v>
      </c>
      <c r="K298" s="471">
        <v>0</v>
      </c>
      <c r="L298" s="471">
        <v>0</v>
      </c>
      <c r="M298" s="471">
        <v>0</v>
      </c>
      <c r="N298" s="471">
        <v>0</v>
      </c>
      <c r="O298" s="471">
        <v>0</v>
      </c>
      <c r="P298" s="879">
        <v>0</v>
      </c>
      <c r="Q298" s="1589">
        <v>0</v>
      </c>
      <c r="R298" s="1589">
        <v>0</v>
      </c>
      <c r="S298" s="1977">
        <v>0</v>
      </c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2"/>
        <v>0</v>
      </c>
      <c r="G299" s="37" t="e">
        <f t="shared" si="43"/>
        <v>#DIV/0!</v>
      </c>
      <c r="H299" s="471">
        <v>0</v>
      </c>
      <c r="I299" s="471">
        <v>0</v>
      </c>
      <c r="J299" s="471">
        <v>0</v>
      </c>
      <c r="K299" s="471">
        <v>0</v>
      </c>
      <c r="L299" s="471">
        <v>0</v>
      </c>
      <c r="M299" s="471">
        <v>0</v>
      </c>
      <c r="N299" s="471">
        <v>0</v>
      </c>
      <c r="O299" s="471">
        <v>0</v>
      </c>
      <c r="P299" s="879">
        <v>0</v>
      </c>
      <c r="Q299" s="1589">
        <v>0</v>
      </c>
      <c r="R299" s="1589">
        <v>0</v>
      </c>
      <c r="S299" s="1977">
        <v>0</v>
      </c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42"/>
        <v>0</v>
      </c>
      <c r="G300" s="67" t="e">
        <f t="shared" si="43"/>
        <v>#DIV/0!</v>
      </c>
      <c r="H300" s="1096"/>
      <c r="I300" s="1096"/>
      <c r="J300" s="1239"/>
      <c r="K300" s="1239"/>
      <c r="L300" s="1553"/>
      <c r="M300" s="1553"/>
      <c r="N300" s="1553"/>
      <c r="O300" s="1553"/>
      <c r="P300" s="882"/>
      <c r="Q300" s="1677"/>
      <c r="R300" s="1677"/>
      <c r="S300" s="1980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2"/>
        <v>0</v>
      </c>
      <c r="G301" s="37" t="e">
        <f t="shared" si="43"/>
        <v>#DIV/0!</v>
      </c>
      <c r="H301" s="471">
        <v>0</v>
      </c>
      <c r="I301" s="471">
        <v>0</v>
      </c>
      <c r="J301" s="471">
        <v>0</v>
      </c>
      <c r="K301" s="471">
        <v>0</v>
      </c>
      <c r="L301" s="471">
        <v>0</v>
      </c>
      <c r="M301" s="471">
        <v>0</v>
      </c>
      <c r="N301" s="471">
        <v>0</v>
      </c>
      <c r="O301" s="471">
        <v>0</v>
      </c>
      <c r="P301" s="879">
        <v>0</v>
      </c>
      <c r="Q301" s="1589">
        <v>0</v>
      </c>
      <c r="R301" s="1589">
        <v>0</v>
      </c>
      <c r="S301" s="1977">
        <v>0</v>
      </c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42"/>
        <v>0</v>
      </c>
      <c r="G302" s="37" t="e">
        <f t="shared" si="43"/>
        <v>#DIV/0!</v>
      </c>
      <c r="H302" s="471">
        <v>0</v>
      </c>
      <c r="I302" s="471">
        <v>0</v>
      </c>
      <c r="J302" s="471">
        <v>0</v>
      </c>
      <c r="K302" s="471">
        <v>0</v>
      </c>
      <c r="L302" s="471">
        <v>0</v>
      </c>
      <c r="M302" s="471">
        <v>0</v>
      </c>
      <c r="N302" s="471">
        <v>0</v>
      </c>
      <c r="O302" s="471">
        <v>0</v>
      </c>
      <c r="P302" s="879">
        <v>0</v>
      </c>
      <c r="Q302" s="1589">
        <v>0</v>
      </c>
      <c r="R302" s="1589">
        <v>0</v>
      </c>
      <c r="S302" s="1977">
        <v>0</v>
      </c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2"/>
        <v>0</v>
      </c>
      <c r="G303" s="37" t="e">
        <f t="shared" si="43"/>
        <v>#DIV/0!</v>
      </c>
      <c r="H303" s="471">
        <v>0</v>
      </c>
      <c r="I303" s="471">
        <v>0</v>
      </c>
      <c r="J303" s="471">
        <v>0</v>
      </c>
      <c r="K303" s="471">
        <v>0</v>
      </c>
      <c r="L303" s="471">
        <v>0</v>
      </c>
      <c r="M303" s="471">
        <v>0</v>
      </c>
      <c r="N303" s="471">
        <v>0</v>
      </c>
      <c r="O303" s="471">
        <v>0</v>
      </c>
      <c r="P303" s="879">
        <v>0</v>
      </c>
      <c r="Q303" s="1589">
        <v>0</v>
      </c>
      <c r="R303" s="1589">
        <v>0</v>
      </c>
      <c r="S303" s="1977">
        <v>0</v>
      </c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2"/>
        <v>0</v>
      </c>
      <c r="G304" s="37" t="e">
        <f t="shared" si="43"/>
        <v>#DIV/0!</v>
      </c>
      <c r="H304" s="471">
        <v>0</v>
      </c>
      <c r="I304" s="471">
        <v>0</v>
      </c>
      <c r="J304" s="471">
        <v>0</v>
      </c>
      <c r="K304" s="471">
        <v>0</v>
      </c>
      <c r="L304" s="471">
        <v>0</v>
      </c>
      <c r="M304" s="471">
        <v>0</v>
      </c>
      <c r="N304" s="471">
        <v>0</v>
      </c>
      <c r="O304" s="471">
        <v>0</v>
      </c>
      <c r="P304" s="879">
        <v>0</v>
      </c>
      <c r="Q304" s="1589">
        <v>0</v>
      </c>
      <c r="R304" s="1589">
        <v>0</v>
      </c>
      <c r="S304" s="1977">
        <v>0</v>
      </c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2"/>
        <v>0</v>
      </c>
      <c r="G305" s="37" t="e">
        <f t="shared" si="43"/>
        <v>#DIV/0!</v>
      </c>
      <c r="H305" s="471">
        <v>0</v>
      </c>
      <c r="I305" s="471">
        <v>0</v>
      </c>
      <c r="J305" s="471">
        <v>0</v>
      </c>
      <c r="K305" s="471">
        <v>0</v>
      </c>
      <c r="L305" s="471">
        <v>0</v>
      </c>
      <c r="M305" s="471">
        <v>0</v>
      </c>
      <c r="N305" s="471">
        <v>0</v>
      </c>
      <c r="O305" s="471">
        <v>0</v>
      </c>
      <c r="P305" s="879">
        <v>0</v>
      </c>
      <c r="Q305" s="1589">
        <v>0</v>
      </c>
      <c r="R305" s="1589">
        <v>0</v>
      </c>
      <c r="S305" s="1977">
        <v>0</v>
      </c>
    </row>
    <row r="306" spans="1:19" ht="21" customHeight="1">
      <c r="A306" s="735"/>
      <c r="B306" s="777" t="s">
        <v>37</v>
      </c>
      <c r="C306" s="793"/>
      <c r="D306" s="738" t="s">
        <v>24</v>
      </c>
      <c r="E306" s="163"/>
      <c r="F306" s="153">
        <f t="shared" si="42"/>
        <v>0</v>
      </c>
      <c r="G306" s="379" t="e">
        <f t="shared" si="43"/>
        <v>#DIV/0!</v>
      </c>
      <c r="H306" s="1106">
        <f t="shared" ref="H306:S306" si="49">SUM(H307:H311)</f>
        <v>0</v>
      </c>
      <c r="I306" s="1248">
        <f t="shared" si="49"/>
        <v>0</v>
      </c>
      <c r="J306" s="1248">
        <f t="shared" si="49"/>
        <v>0</v>
      </c>
      <c r="K306" s="1248">
        <f t="shared" si="49"/>
        <v>0</v>
      </c>
      <c r="L306" s="1563">
        <f t="shared" si="49"/>
        <v>0</v>
      </c>
      <c r="M306" s="1563">
        <f t="shared" si="49"/>
        <v>0</v>
      </c>
      <c r="N306" s="1563">
        <f t="shared" si="49"/>
        <v>0</v>
      </c>
      <c r="O306" s="1563">
        <f t="shared" si="49"/>
        <v>0</v>
      </c>
      <c r="P306" s="898">
        <f t="shared" si="49"/>
        <v>0</v>
      </c>
      <c r="Q306" s="1939">
        <f t="shared" si="49"/>
        <v>0</v>
      </c>
      <c r="R306" s="1939">
        <f t="shared" si="49"/>
        <v>0</v>
      </c>
      <c r="S306" s="1999">
        <f t="shared" si="49"/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2"/>
        <v>0</v>
      </c>
      <c r="G307" s="37" t="e">
        <f t="shared" si="43"/>
        <v>#DIV/0!</v>
      </c>
      <c r="H307" s="471">
        <v>0</v>
      </c>
      <c r="I307" s="471">
        <v>0</v>
      </c>
      <c r="J307" s="471">
        <v>0</v>
      </c>
      <c r="K307" s="471">
        <v>0</v>
      </c>
      <c r="L307" s="471">
        <v>0</v>
      </c>
      <c r="M307" s="471">
        <v>0</v>
      </c>
      <c r="N307" s="471">
        <v>0</v>
      </c>
      <c r="O307" s="471">
        <v>0</v>
      </c>
      <c r="P307" s="879">
        <v>0</v>
      </c>
      <c r="Q307" s="1589">
        <v>0</v>
      </c>
      <c r="R307" s="1589">
        <v>0</v>
      </c>
      <c r="S307" s="1977">
        <v>0</v>
      </c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si="42"/>
        <v>0</v>
      </c>
      <c r="G308" s="37" t="e">
        <f t="shared" si="43"/>
        <v>#DIV/0!</v>
      </c>
      <c r="H308" s="471">
        <v>0</v>
      </c>
      <c r="I308" s="471">
        <v>0</v>
      </c>
      <c r="J308" s="471">
        <v>0</v>
      </c>
      <c r="K308" s="471">
        <v>0</v>
      </c>
      <c r="L308" s="471">
        <v>0</v>
      </c>
      <c r="M308" s="471">
        <v>0</v>
      </c>
      <c r="N308" s="471">
        <v>0</v>
      </c>
      <c r="O308" s="471">
        <v>0</v>
      </c>
      <c r="P308" s="879">
        <v>0</v>
      </c>
      <c r="Q308" s="1589">
        <v>0</v>
      </c>
      <c r="R308" s="1589">
        <v>0</v>
      </c>
      <c r="S308" s="1977">
        <v>0</v>
      </c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2"/>
        <v>0</v>
      </c>
      <c r="G309" s="37" t="e">
        <f t="shared" si="43"/>
        <v>#DIV/0!</v>
      </c>
      <c r="H309" s="471">
        <v>0</v>
      </c>
      <c r="I309" s="471">
        <v>0</v>
      </c>
      <c r="J309" s="471">
        <v>0</v>
      </c>
      <c r="K309" s="471">
        <v>0</v>
      </c>
      <c r="L309" s="471">
        <v>0</v>
      </c>
      <c r="M309" s="471">
        <v>0</v>
      </c>
      <c r="N309" s="471">
        <v>0</v>
      </c>
      <c r="O309" s="471">
        <v>0</v>
      </c>
      <c r="P309" s="879">
        <v>0</v>
      </c>
      <c r="Q309" s="1589">
        <v>0</v>
      </c>
      <c r="R309" s="1589">
        <v>0</v>
      </c>
      <c r="S309" s="1977">
        <v>0</v>
      </c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2"/>
        <v>0</v>
      </c>
      <c r="G310" s="37" t="e">
        <f t="shared" si="43"/>
        <v>#DIV/0!</v>
      </c>
      <c r="H310" s="471">
        <v>0</v>
      </c>
      <c r="I310" s="471">
        <v>0</v>
      </c>
      <c r="J310" s="471">
        <v>0</v>
      </c>
      <c r="K310" s="471">
        <v>0</v>
      </c>
      <c r="L310" s="471">
        <v>0</v>
      </c>
      <c r="M310" s="471">
        <v>0</v>
      </c>
      <c r="N310" s="471">
        <v>0</v>
      </c>
      <c r="O310" s="471">
        <v>0</v>
      </c>
      <c r="P310" s="879">
        <v>0</v>
      </c>
      <c r="Q310" s="1589">
        <v>0</v>
      </c>
      <c r="R310" s="1589">
        <v>0</v>
      </c>
      <c r="S310" s="1977">
        <v>0</v>
      </c>
    </row>
    <row r="311" spans="1:19" ht="27" customHeight="1">
      <c r="A311" s="794"/>
      <c r="B311" s="784"/>
      <c r="C311" s="795" t="s">
        <v>29</v>
      </c>
      <c r="D311" s="786" t="s">
        <v>24</v>
      </c>
      <c r="E311" s="97"/>
      <c r="F311" s="116">
        <f t="shared" si="42"/>
        <v>0</v>
      </c>
      <c r="G311" s="120" t="e">
        <f t="shared" si="43"/>
        <v>#DIV/0!</v>
      </c>
      <c r="H311" s="478">
        <v>0</v>
      </c>
      <c r="I311" s="488">
        <v>0</v>
      </c>
      <c r="J311" s="488">
        <v>0</v>
      </c>
      <c r="K311" s="488">
        <v>0</v>
      </c>
      <c r="L311" s="488">
        <v>0</v>
      </c>
      <c r="M311" s="488">
        <v>0</v>
      </c>
      <c r="N311" s="488">
        <v>0</v>
      </c>
      <c r="O311" s="488">
        <v>0</v>
      </c>
      <c r="P311" s="899">
        <v>0</v>
      </c>
      <c r="Q311" s="1940">
        <v>0</v>
      </c>
      <c r="R311" s="1589">
        <v>0</v>
      </c>
      <c r="S311" s="2000">
        <v>0</v>
      </c>
    </row>
    <row r="312" spans="1:19" ht="26.4" customHeight="1">
      <c r="A312" s="375" t="s">
        <v>325</v>
      </c>
      <c r="B312" s="796"/>
      <c r="C312" s="797"/>
      <c r="D312" s="798"/>
      <c r="E312" s="386"/>
      <c r="F312" s="360">
        <f t="shared" si="42"/>
        <v>0</v>
      </c>
      <c r="G312" s="636" t="e">
        <f t="shared" si="43"/>
        <v>#DIV/0!</v>
      </c>
      <c r="H312" s="1102"/>
      <c r="I312" s="1104"/>
      <c r="J312" s="1247"/>
      <c r="K312" s="1247"/>
      <c r="L312" s="1561"/>
      <c r="M312" s="1561"/>
      <c r="N312" s="1561"/>
      <c r="O312" s="1561"/>
      <c r="P312" s="897"/>
      <c r="Q312" s="1941"/>
      <c r="R312" s="1941"/>
      <c r="S312" s="2002"/>
    </row>
    <row r="313" spans="1:19" ht="27" customHeight="1">
      <c r="A313" s="2110" t="s">
        <v>257</v>
      </c>
      <c r="B313" s="2111"/>
      <c r="C313" s="2111"/>
      <c r="D313" s="2112"/>
      <c r="E313" s="92"/>
      <c r="F313" s="132">
        <f t="shared" si="42"/>
        <v>0</v>
      </c>
      <c r="G313" s="383" t="e">
        <f t="shared" si="43"/>
        <v>#DIV/0!</v>
      </c>
      <c r="H313" s="1103"/>
      <c r="I313" s="1100"/>
      <c r="J313" s="1243"/>
      <c r="K313" s="1243"/>
      <c r="L313" s="1557"/>
      <c r="M313" s="1557"/>
      <c r="N313" s="1557"/>
      <c r="O313" s="1557"/>
      <c r="P313" s="895"/>
      <c r="Q313" s="1935"/>
      <c r="R313" s="1935"/>
      <c r="S313" s="1993"/>
    </row>
    <row r="314" spans="1:19" ht="41.4" customHeight="1">
      <c r="A314" s="388"/>
      <c r="B314" s="2177" t="s">
        <v>251</v>
      </c>
      <c r="C314" s="2178"/>
      <c r="D314" s="799"/>
      <c r="E314" s="106">
        <f>E315</f>
        <v>400</v>
      </c>
      <c r="F314" s="55">
        <f t="shared" si="42"/>
        <v>0</v>
      </c>
      <c r="G314" s="67">
        <f t="shared" si="43"/>
        <v>0</v>
      </c>
      <c r="H314" s="1096"/>
      <c r="I314" s="1096"/>
      <c r="J314" s="1239"/>
      <c r="K314" s="1239"/>
      <c r="L314" s="1553"/>
      <c r="M314" s="1553"/>
      <c r="N314" s="1553"/>
      <c r="O314" s="1553"/>
      <c r="P314" s="882"/>
      <c r="Q314" s="1677"/>
      <c r="R314" s="1677"/>
      <c r="S314" s="1980"/>
    </row>
    <row r="315" spans="1:19" ht="27" customHeight="1">
      <c r="A315" s="660"/>
      <c r="B315" s="730"/>
      <c r="C315" s="800" t="s">
        <v>139</v>
      </c>
      <c r="D315" s="679" t="s">
        <v>88</v>
      </c>
      <c r="E315" s="77">
        <v>400</v>
      </c>
      <c r="F315" s="36">
        <f t="shared" si="42"/>
        <v>150</v>
      </c>
      <c r="G315" s="37">
        <f t="shared" si="43"/>
        <v>37.5</v>
      </c>
      <c r="H315" s="471">
        <v>0</v>
      </c>
      <c r="I315" s="471">
        <v>0</v>
      </c>
      <c r="J315" s="471">
        <v>100</v>
      </c>
      <c r="K315" s="471">
        <v>0</v>
      </c>
      <c r="L315" s="471">
        <v>0</v>
      </c>
      <c r="M315" s="471">
        <v>0</v>
      </c>
      <c r="N315" s="471">
        <v>0</v>
      </c>
      <c r="O315" s="471">
        <v>0</v>
      </c>
      <c r="P315" s="879">
        <v>0</v>
      </c>
      <c r="Q315" s="1589">
        <v>50</v>
      </c>
      <c r="R315" s="1589">
        <v>0</v>
      </c>
      <c r="S315" s="1977">
        <v>0</v>
      </c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2"/>
        <v>0</v>
      </c>
      <c r="G316" s="37" t="e">
        <f t="shared" si="43"/>
        <v>#DIV/0!</v>
      </c>
      <c r="H316" s="471">
        <v>0</v>
      </c>
      <c r="I316" s="471">
        <v>0</v>
      </c>
      <c r="J316" s="471">
        <v>0</v>
      </c>
      <c r="K316" s="471">
        <v>0</v>
      </c>
      <c r="L316" s="471">
        <v>0</v>
      </c>
      <c r="M316" s="471">
        <v>0</v>
      </c>
      <c r="N316" s="471">
        <v>0</v>
      </c>
      <c r="O316" s="471">
        <v>0</v>
      </c>
      <c r="P316" s="879">
        <v>0</v>
      </c>
      <c r="Q316" s="1589">
        <v>0</v>
      </c>
      <c r="R316" s="1589">
        <v>0</v>
      </c>
      <c r="S316" s="1977">
        <v>0</v>
      </c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33600</v>
      </c>
      <c r="F317" s="153">
        <f t="shared" ref="F317:F380" si="50">SUM(H317:S317)</f>
        <v>37999.199999999997</v>
      </c>
      <c r="G317" s="379">
        <f t="shared" ref="G317:G380" si="51">+F317*100/E317</f>
        <v>113.09285714285713</v>
      </c>
      <c r="H317" s="1083">
        <f>SUM(H318:H322)</f>
        <v>0</v>
      </c>
      <c r="I317" s="1085">
        <f t="shared" ref="I317:S317" si="52">SUM(I318:I322)</f>
        <v>0</v>
      </c>
      <c r="J317" s="1228">
        <f t="shared" si="52"/>
        <v>16400</v>
      </c>
      <c r="K317" s="1228">
        <f t="shared" si="52"/>
        <v>16991.2</v>
      </c>
      <c r="L317" s="1545">
        <f t="shared" si="52"/>
        <v>0</v>
      </c>
      <c r="M317" s="1545">
        <f t="shared" si="52"/>
        <v>0</v>
      </c>
      <c r="N317" s="1545">
        <f t="shared" si="52"/>
        <v>0</v>
      </c>
      <c r="O317" s="1545">
        <f t="shared" si="52"/>
        <v>0</v>
      </c>
      <c r="P317" s="892">
        <f t="shared" si="52"/>
        <v>0</v>
      </c>
      <c r="Q317" s="892">
        <f t="shared" si="52"/>
        <v>0</v>
      </c>
      <c r="R317" s="892">
        <f t="shared" si="52"/>
        <v>0</v>
      </c>
      <c r="S317" s="2003">
        <f t="shared" si="52"/>
        <v>4608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50"/>
        <v>0</v>
      </c>
      <c r="G318" s="37" t="e">
        <f t="shared" si="51"/>
        <v>#DIV/0!</v>
      </c>
      <c r="H318" s="471">
        <v>0</v>
      </c>
      <c r="I318" s="471">
        <v>0</v>
      </c>
      <c r="J318" s="471">
        <v>0</v>
      </c>
      <c r="K318" s="471">
        <v>0</v>
      </c>
      <c r="L318" s="471">
        <v>0</v>
      </c>
      <c r="M318" s="471">
        <v>0</v>
      </c>
      <c r="N318" s="471">
        <v>0</v>
      </c>
      <c r="O318" s="471">
        <v>0</v>
      </c>
      <c r="P318" s="879">
        <v>0</v>
      </c>
      <c r="Q318" s="1589">
        <v>0</v>
      </c>
      <c r="R318" s="1589">
        <v>0</v>
      </c>
      <c r="S318" s="1977">
        <v>0</v>
      </c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33600</v>
      </c>
      <c r="F319" s="36">
        <f t="shared" si="50"/>
        <v>37999.199999999997</v>
      </c>
      <c r="G319" s="37">
        <f t="shared" si="51"/>
        <v>113.09285714285713</v>
      </c>
      <c r="H319" s="471">
        <v>0</v>
      </c>
      <c r="I319" s="471">
        <v>0</v>
      </c>
      <c r="J319" s="471">
        <v>16400</v>
      </c>
      <c r="K319" s="1217">
        <v>16991.2</v>
      </c>
      <c r="L319" s="471">
        <v>0</v>
      </c>
      <c r="M319" s="471">
        <v>0</v>
      </c>
      <c r="N319" s="471">
        <v>0</v>
      </c>
      <c r="O319" s="471">
        <v>0</v>
      </c>
      <c r="P319" s="879">
        <v>0</v>
      </c>
      <c r="Q319" s="1589">
        <v>0</v>
      </c>
      <c r="R319" s="1589">
        <v>0</v>
      </c>
      <c r="S319" s="1977">
        <v>4608</v>
      </c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50"/>
        <v>0</v>
      </c>
      <c r="G320" s="37" t="e">
        <f t="shared" si="51"/>
        <v>#DIV/0!</v>
      </c>
      <c r="H320" s="471">
        <v>0</v>
      </c>
      <c r="I320" s="471">
        <v>0</v>
      </c>
      <c r="J320" s="471">
        <v>0</v>
      </c>
      <c r="K320" s="471">
        <v>0</v>
      </c>
      <c r="L320" s="471">
        <v>0</v>
      </c>
      <c r="M320" s="471">
        <v>0</v>
      </c>
      <c r="N320" s="471">
        <v>0</v>
      </c>
      <c r="O320" s="471">
        <v>0</v>
      </c>
      <c r="P320" s="879">
        <v>0</v>
      </c>
      <c r="Q320" s="1589">
        <v>0</v>
      </c>
      <c r="R320" s="1589">
        <v>0</v>
      </c>
      <c r="S320" s="1977">
        <v>0</v>
      </c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50"/>
        <v>0</v>
      </c>
      <c r="G321" s="37" t="e">
        <f t="shared" si="51"/>
        <v>#DIV/0!</v>
      </c>
      <c r="H321" s="471">
        <v>0</v>
      </c>
      <c r="I321" s="471">
        <v>0</v>
      </c>
      <c r="J321" s="471">
        <v>0</v>
      </c>
      <c r="K321" s="471">
        <v>0</v>
      </c>
      <c r="L321" s="471">
        <v>0</v>
      </c>
      <c r="M321" s="471">
        <v>0</v>
      </c>
      <c r="N321" s="471">
        <v>0</v>
      </c>
      <c r="O321" s="471">
        <v>0</v>
      </c>
      <c r="P321" s="879">
        <v>0</v>
      </c>
      <c r="Q321" s="1589">
        <v>0</v>
      </c>
      <c r="R321" s="1589">
        <v>0</v>
      </c>
      <c r="S321" s="1977">
        <v>0</v>
      </c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50"/>
        <v>0</v>
      </c>
      <c r="G322" s="37" t="e">
        <f t="shared" si="51"/>
        <v>#DIV/0!</v>
      </c>
      <c r="H322" s="471">
        <v>0</v>
      </c>
      <c r="I322" s="471">
        <v>0</v>
      </c>
      <c r="J322" s="471">
        <v>0</v>
      </c>
      <c r="K322" s="471">
        <v>0</v>
      </c>
      <c r="L322" s="471">
        <v>0</v>
      </c>
      <c r="M322" s="471">
        <v>0</v>
      </c>
      <c r="N322" s="471">
        <v>0</v>
      </c>
      <c r="O322" s="471">
        <v>0</v>
      </c>
      <c r="P322" s="879">
        <v>0</v>
      </c>
      <c r="Q322" s="1589">
        <v>0</v>
      </c>
      <c r="R322" s="1589">
        <v>0</v>
      </c>
      <c r="S322" s="1977">
        <v>0</v>
      </c>
    </row>
    <row r="323" spans="1:19" ht="24" customHeight="1">
      <c r="A323" s="225"/>
      <c r="B323" s="2179" t="s">
        <v>252</v>
      </c>
      <c r="C323" s="2180"/>
      <c r="D323" s="693"/>
      <c r="E323" s="54">
        <f>E325</f>
        <v>10</v>
      </c>
      <c r="F323" s="55">
        <f t="shared" si="50"/>
        <v>10</v>
      </c>
      <c r="G323" s="67">
        <f t="shared" si="51"/>
        <v>100</v>
      </c>
      <c r="H323" s="1096">
        <f>H325</f>
        <v>0</v>
      </c>
      <c r="I323" s="1096">
        <f t="shared" ref="I323:S323" si="53">I325</f>
        <v>0</v>
      </c>
      <c r="J323" s="1239">
        <f t="shared" si="53"/>
        <v>0</v>
      </c>
      <c r="K323" s="1239">
        <f t="shared" si="53"/>
        <v>10</v>
      </c>
      <c r="L323" s="1553">
        <f t="shared" si="53"/>
        <v>0</v>
      </c>
      <c r="M323" s="1553">
        <f t="shared" si="53"/>
        <v>0</v>
      </c>
      <c r="N323" s="1553">
        <f t="shared" si="53"/>
        <v>0</v>
      </c>
      <c r="O323" s="1553">
        <f t="shared" si="53"/>
        <v>0</v>
      </c>
      <c r="P323" s="882">
        <f t="shared" si="53"/>
        <v>0</v>
      </c>
      <c r="Q323" s="1677">
        <f t="shared" si="53"/>
        <v>0</v>
      </c>
      <c r="R323" s="1677">
        <f t="shared" si="53"/>
        <v>0</v>
      </c>
      <c r="S323" s="1980">
        <f t="shared" si="53"/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10</v>
      </c>
      <c r="F324" s="36">
        <f t="shared" si="50"/>
        <v>10</v>
      </c>
      <c r="G324" s="37">
        <f t="shared" si="51"/>
        <v>100</v>
      </c>
      <c r="H324" s="471">
        <v>0</v>
      </c>
      <c r="I324" s="471">
        <v>0</v>
      </c>
      <c r="J324" s="471">
        <v>0</v>
      </c>
      <c r="K324" s="471">
        <v>10</v>
      </c>
      <c r="L324" s="471">
        <v>0</v>
      </c>
      <c r="M324" s="471">
        <v>0</v>
      </c>
      <c r="N324" s="471">
        <v>0</v>
      </c>
      <c r="O324" s="471">
        <v>0</v>
      </c>
      <c r="P324" s="879">
        <v>0</v>
      </c>
      <c r="Q324" s="1589">
        <v>0</v>
      </c>
      <c r="R324" s="1589">
        <v>0</v>
      </c>
      <c r="S324" s="1977">
        <v>0</v>
      </c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10</v>
      </c>
      <c r="F325" s="36">
        <f t="shared" si="50"/>
        <v>10</v>
      </c>
      <c r="G325" s="37">
        <f t="shared" si="51"/>
        <v>100</v>
      </c>
      <c r="H325" s="471">
        <v>0</v>
      </c>
      <c r="I325" s="471">
        <v>0</v>
      </c>
      <c r="J325" s="471">
        <v>0</v>
      </c>
      <c r="K325" s="471">
        <v>10</v>
      </c>
      <c r="L325" s="471">
        <v>0</v>
      </c>
      <c r="M325" s="471">
        <v>0</v>
      </c>
      <c r="N325" s="471">
        <v>0</v>
      </c>
      <c r="O325" s="471">
        <v>0</v>
      </c>
      <c r="P325" s="879">
        <v>0</v>
      </c>
      <c r="Q325" s="1589">
        <v>0</v>
      </c>
      <c r="R325" s="1589">
        <v>0</v>
      </c>
      <c r="S325" s="1977">
        <v>0</v>
      </c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50"/>
        <v>0</v>
      </c>
      <c r="G326" s="37" t="e">
        <f t="shared" si="51"/>
        <v>#DIV/0!</v>
      </c>
      <c r="H326" s="471">
        <v>0</v>
      </c>
      <c r="I326" s="471">
        <v>0</v>
      </c>
      <c r="J326" s="471">
        <v>0</v>
      </c>
      <c r="K326" s="471">
        <v>0</v>
      </c>
      <c r="L326" s="471">
        <v>0</v>
      </c>
      <c r="M326" s="471">
        <v>0</v>
      </c>
      <c r="N326" s="471">
        <v>0</v>
      </c>
      <c r="O326" s="471">
        <v>0</v>
      </c>
      <c r="P326" s="879">
        <v>0</v>
      </c>
      <c r="Q326" s="1589">
        <v>0</v>
      </c>
      <c r="R326" s="1589">
        <v>0</v>
      </c>
      <c r="S326" s="1977">
        <v>0</v>
      </c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328500</v>
      </c>
      <c r="F327" s="153">
        <f t="shared" si="50"/>
        <v>349451.39999999997</v>
      </c>
      <c r="G327" s="379">
        <f t="shared" si="51"/>
        <v>106.377899543379</v>
      </c>
      <c r="H327" s="1083">
        <f>SUM(H328:H332)</f>
        <v>0</v>
      </c>
      <c r="I327" s="1226">
        <f t="shared" ref="I327:S327" si="54">SUM(I328:I332)</f>
        <v>104565.2</v>
      </c>
      <c r="J327" s="1226">
        <f t="shared" si="54"/>
        <v>20950.599999999999</v>
      </c>
      <c r="K327" s="1226">
        <f t="shared" si="54"/>
        <v>4500</v>
      </c>
      <c r="L327" s="1543">
        <f t="shared" si="54"/>
        <v>0</v>
      </c>
      <c r="M327" s="1543">
        <f t="shared" si="54"/>
        <v>73690</v>
      </c>
      <c r="N327" s="1543">
        <f t="shared" si="54"/>
        <v>100359</v>
      </c>
      <c r="O327" s="1543">
        <f t="shared" si="54"/>
        <v>5130</v>
      </c>
      <c r="P327" s="883">
        <f t="shared" si="54"/>
        <v>0</v>
      </c>
      <c r="Q327" s="883">
        <f t="shared" si="54"/>
        <v>18000</v>
      </c>
      <c r="R327" s="883">
        <f t="shared" si="54"/>
        <v>0</v>
      </c>
      <c r="S327" s="1981">
        <f t="shared" si="54"/>
        <v>22256.6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50"/>
        <v>0</v>
      </c>
      <c r="G328" s="37" t="e">
        <f t="shared" si="51"/>
        <v>#DIV/0!</v>
      </c>
      <c r="H328" s="471">
        <v>0</v>
      </c>
      <c r="I328" s="471">
        <v>0</v>
      </c>
      <c r="J328" s="471">
        <v>0</v>
      </c>
      <c r="K328" s="471">
        <v>0</v>
      </c>
      <c r="L328" s="471">
        <v>0</v>
      </c>
      <c r="M328" s="471">
        <v>0</v>
      </c>
      <c r="N328" s="471">
        <v>0</v>
      </c>
      <c r="O328" s="471">
        <v>0</v>
      </c>
      <c r="P328" s="879">
        <v>0</v>
      </c>
      <c r="Q328" s="1589">
        <v>0</v>
      </c>
      <c r="R328" s="1589">
        <v>0</v>
      </c>
      <c r="S328" s="1977">
        <v>0</v>
      </c>
    </row>
    <row r="329" spans="1:19" ht="26.4" customHeight="1">
      <c r="A329" s="684"/>
      <c r="B329" s="685"/>
      <c r="C329" s="686" t="s">
        <v>26</v>
      </c>
      <c r="D329" s="687" t="s">
        <v>24</v>
      </c>
      <c r="E329" s="42">
        <f>228500+100000</f>
        <v>328500</v>
      </c>
      <c r="F329" s="36">
        <f t="shared" si="50"/>
        <v>349451.39999999997</v>
      </c>
      <c r="G329" s="37">
        <f t="shared" si="51"/>
        <v>106.377899543379</v>
      </c>
      <c r="H329" s="471">
        <v>0</v>
      </c>
      <c r="I329" s="1217">
        <v>104565.2</v>
      </c>
      <c r="J329" s="471">
        <v>20950.599999999999</v>
      </c>
      <c r="K329" s="471">
        <v>4500</v>
      </c>
      <c r="L329" s="471">
        <v>0</v>
      </c>
      <c r="M329" s="471">
        <v>73690</v>
      </c>
      <c r="N329" s="471">
        <v>100359</v>
      </c>
      <c r="O329" s="471">
        <v>5130</v>
      </c>
      <c r="P329" s="879">
        <v>0</v>
      </c>
      <c r="Q329" s="1589">
        <v>18000</v>
      </c>
      <c r="R329" s="1589">
        <v>0</v>
      </c>
      <c r="S329" s="1982">
        <v>22256.6</v>
      </c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50"/>
        <v>0</v>
      </c>
      <c r="G330" s="37" t="e">
        <f t="shared" si="51"/>
        <v>#DIV/0!</v>
      </c>
      <c r="H330" s="471">
        <v>0</v>
      </c>
      <c r="I330" s="471">
        <v>0</v>
      </c>
      <c r="J330" s="471">
        <v>0</v>
      </c>
      <c r="K330" s="471">
        <v>0</v>
      </c>
      <c r="L330" s="471">
        <v>0</v>
      </c>
      <c r="M330" s="471">
        <v>0</v>
      </c>
      <c r="N330" s="471">
        <v>0</v>
      </c>
      <c r="O330" s="471">
        <v>0</v>
      </c>
      <c r="P330" s="879">
        <v>0</v>
      </c>
      <c r="Q330" s="1589">
        <v>0</v>
      </c>
      <c r="R330" s="1589">
        <v>0</v>
      </c>
      <c r="S330" s="1977">
        <v>0</v>
      </c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50"/>
        <v>0</v>
      </c>
      <c r="G331" s="37" t="e">
        <f t="shared" si="51"/>
        <v>#DIV/0!</v>
      </c>
      <c r="H331" s="471">
        <v>0</v>
      </c>
      <c r="I331" s="471">
        <v>0</v>
      </c>
      <c r="J331" s="471">
        <v>0</v>
      </c>
      <c r="K331" s="471">
        <v>0</v>
      </c>
      <c r="L331" s="471">
        <v>0</v>
      </c>
      <c r="M331" s="471">
        <v>0</v>
      </c>
      <c r="N331" s="471">
        <v>0</v>
      </c>
      <c r="O331" s="471">
        <v>0</v>
      </c>
      <c r="P331" s="879">
        <v>0</v>
      </c>
      <c r="Q331" s="1589">
        <v>0</v>
      </c>
      <c r="R331" s="1589">
        <v>0</v>
      </c>
      <c r="S331" s="1977">
        <v>0</v>
      </c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50"/>
        <v>0</v>
      </c>
      <c r="G332" s="120" t="e">
        <f t="shared" si="51"/>
        <v>#DIV/0!</v>
      </c>
      <c r="H332" s="478">
        <v>0</v>
      </c>
      <c r="I332" s="478">
        <v>0</v>
      </c>
      <c r="J332" s="478">
        <v>0</v>
      </c>
      <c r="K332" s="478">
        <v>0</v>
      </c>
      <c r="L332" s="478">
        <v>0</v>
      </c>
      <c r="M332" s="478">
        <v>0</v>
      </c>
      <c r="N332" s="478">
        <v>0</v>
      </c>
      <c r="O332" s="478">
        <v>0</v>
      </c>
      <c r="P332" s="894">
        <v>0</v>
      </c>
      <c r="Q332" s="1934">
        <v>0</v>
      </c>
      <c r="R332" s="1589">
        <v>0</v>
      </c>
      <c r="S332" s="1992">
        <v>0</v>
      </c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50"/>
        <v>0</v>
      </c>
      <c r="G333" s="631" t="e">
        <f t="shared" si="51"/>
        <v>#DIV/0!</v>
      </c>
      <c r="H333" s="1090"/>
      <c r="I333" s="1084"/>
      <c r="J333" s="1227"/>
      <c r="K333" s="1227"/>
      <c r="L333" s="1544"/>
      <c r="M333" s="1544"/>
      <c r="N333" s="1544"/>
      <c r="O333" s="1544"/>
      <c r="P333" s="1363"/>
      <c r="Q333" s="1363"/>
      <c r="R333" s="1363"/>
      <c r="S333" s="2004"/>
    </row>
    <row r="334" spans="1:19" ht="26.4" customHeight="1">
      <c r="A334" s="225"/>
      <c r="B334" s="2113" t="s">
        <v>260</v>
      </c>
      <c r="C334" s="2114"/>
      <c r="D334" s="788"/>
      <c r="E334" s="54">
        <f>E335</f>
        <v>190</v>
      </c>
      <c r="F334" s="55">
        <f t="shared" si="50"/>
        <v>60</v>
      </c>
      <c r="G334" s="67">
        <f t="shared" si="51"/>
        <v>31.578947368421051</v>
      </c>
      <c r="H334" s="1091">
        <f>H335</f>
        <v>0</v>
      </c>
      <c r="I334" s="1091">
        <f>I335</f>
        <v>0</v>
      </c>
      <c r="J334" s="1234">
        <f t="shared" ref="J334:S334" si="55">J335</f>
        <v>60</v>
      </c>
      <c r="K334" s="1234">
        <f t="shared" si="55"/>
        <v>0</v>
      </c>
      <c r="L334" s="1549">
        <f t="shared" si="55"/>
        <v>0</v>
      </c>
      <c r="M334" s="1549">
        <f t="shared" si="55"/>
        <v>0</v>
      </c>
      <c r="N334" s="1549">
        <f t="shared" si="55"/>
        <v>0</v>
      </c>
      <c r="O334" s="1549">
        <f t="shared" si="55"/>
        <v>0</v>
      </c>
      <c r="P334" s="901">
        <f t="shared" si="55"/>
        <v>0</v>
      </c>
      <c r="Q334" s="909">
        <f t="shared" si="55"/>
        <v>0</v>
      </c>
      <c r="R334" s="909">
        <f t="shared" si="55"/>
        <v>0</v>
      </c>
      <c r="S334" s="2005">
        <f t="shared" si="55"/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>
        <v>190</v>
      </c>
      <c r="F335" s="36">
        <f t="shared" si="50"/>
        <v>60</v>
      </c>
      <c r="G335" s="37">
        <f t="shared" si="51"/>
        <v>31.578947368421051</v>
      </c>
      <c r="H335" s="94">
        <v>0</v>
      </c>
      <c r="I335" s="94">
        <v>0</v>
      </c>
      <c r="J335" s="152">
        <v>60</v>
      </c>
      <c r="K335" s="152">
        <v>0</v>
      </c>
      <c r="L335" s="152">
        <v>0</v>
      </c>
      <c r="M335" s="152">
        <v>0</v>
      </c>
      <c r="N335" s="152">
        <v>0</v>
      </c>
      <c r="O335" s="152">
        <v>0</v>
      </c>
      <c r="P335" s="903">
        <v>0</v>
      </c>
      <c r="Q335" s="903">
        <v>0</v>
      </c>
      <c r="R335" s="903">
        <v>0</v>
      </c>
      <c r="S335" s="2006">
        <v>0</v>
      </c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50"/>
        <v>0</v>
      </c>
      <c r="G336" s="37" t="e">
        <f t="shared" si="51"/>
        <v>#DIV/0!</v>
      </c>
      <c r="H336" s="94">
        <v>0</v>
      </c>
      <c r="I336" s="94">
        <v>0</v>
      </c>
      <c r="J336" s="152">
        <v>0</v>
      </c>
      <c r="K336" s="152">
        <v>0</v>
      </c>
      <c r="L336" s="152">
        <v>0</v>
      </c>
      <c r="M336" s="152">
        <v>0</v>
      </c>
      <c r="N336" s="152">
        <v>0</v>
      </c>
      <c r="O336" s="152">
        <v>0</v>
      </c>
      <c r="P336" s="903">
        <v>0</v>
      </c>
      <c r="Q336" s="903">
        <v>0</v>
      </c>
      <c r="R336" s="903">
        <v>0</v>
      </c>
      <c r="S336" s="2006">
        <v>0</v>
      </c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16000</v>
      </c>
      <c r="F337" s="153">
        <f t="shared" si="50"/>
        <v>20131.580000000002</v>
      </c>
      <c r="G337" s="379">
        <f t="shared" si="51"/>
        <v>125.82237500000001</v>
      </c>
      <c r="H337" s="1083">
        <f>SUM(H338:H342)</f>
        <v>0</v>
      </c>
      <c r="I337" s="1226">
        <f t="shared" ref="I337:O337" si="56">SUM(I338:I342)</f>
        <v>0</v>
      </c>
      <c r="J337" s="1226">
        <f t="shared" si="56"/>
        <v>0</v>
      </c>
      <c r="K337" s="1226">
        <f t="shared" si="56"/>
        <v>0</v>
      </c>
      <c r="L337" s="1543">
        <f t="shared" si="56"/>
        <v>0</v>
      </c>
      <c r="M337" s="1543">
        <f t="shared" si="56"/>
        <v>0</v>
      </c>
      <c r="N337" s="1543">
        <f t="shared" si="56"/>
        <v>0</v>
      </c>
      <c r="O337" s="1543">
        <f t="shared" si="56"/>
        <v>0</v>
      </c>
      <c r="P337" s="883">
        <f>SUM(P338:P342)</f>
        <v>0</v>
      </c>
      <c r="Q337" s="883">
        <f>SUM(Q338:Q342)</f>
        <v>0</v>
      </c>
      <c r="R337" s="883">
        <f>SUM(R338:R342)</f>
        <v>14177.58</v>
      </c>
      <c r="S337" s="1981">
        <f>SUM(S338:S342)</f>
        <v>5954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50"/>
        <v>0</v>
      </c>
      <c r="G338" s="37" t="e">
        <f t="shared" si="51"/>
        <v>#DIV/0!</v>
      </c>
      <c r="H338" s="94">
        <v>0</v>
      </c>
      <c r="I338" s="152">
        <v>0</v>
      </c>
      <c r="J338" s="152">
        <v>0</v>
      </c>
      <c r="K338" s="152">
        <v>0</v>
      </c>
      <c r="L338" s="152">
        <v>0</v>
      </c>
      <c r="M338" s="152">
        <v>0</v>
      </c>
      <c r="N338" s="152">
        <v>0</v>
      </c>
      <c r="O338" s="152">
        <v>0</v>
      </c>
      <c r="P338" s="903">
        <v>0</v>
      </c>
      <c r="Q338" s="903">
        <v>0</v>
      </c>
      <c r="R338" s="903">
        <v>0</v>
      </c>
      <c r="S338" s="2006">
        <v>0</v>
      </c>
    </row>
    <row r="339" spans="1:19" ht="26.4" customHeight="1">
      <c r="A339" s="684"/>
      <c r="B339" s="685"/>
      <c r="C339" s="686" t="s">
        <v>26</v>
      </c>
      <c r="D339" s="687" t="s">
        <v>24</v>
      </c>
      <c r="E339" s="36">
        <v>16000</v>
      </c>
      <c r="F339" s="36">
        <f t="shared" si="50"/>
        <v>20131.580000000002</v>
      </c>
      <c r="G339" s="37">
        <f t="shared" si="51"/>
        <v>125.82237500000001</v>
      </c>
      <c r="H339" s="94">
        <v>0</v>
      </c>
      <c r="I339" s="152">
        <v>0</v>
      </c>
      <c r="J339" s="152">
        <v>0</v>
      </c>
      <c r="K339" s="152">
        <v>0</v>
      </c>
      <c r="L339" s="152">
        <v>0</v>
      </c>
      <c r="M339" s="152">
        <v>0</v>
      </c>
      <c r="N339" s="152">
        <v>0</v>
      </c>
      <c r="O339" s="152">
        <v>0</v>
      </c>
      <c r="P339" s="903">
        <v>0</v>
      </c>
      <c r="Q339" s="903">
        <v>0</v>
      </c>
      <c r="R339" s="1952">
        <v>14177.58</v>
      </c>
      <c r="S339" s="2006">
        <v>5954</v>
      </c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50"/>
        <v>0</v>
      </c>
      <c r="G340" s="37" t="e">
        <f t="shared" si="51"/>
        <v>#DIV/0!</v>
      </c>
      <c r="H340" s="94">
        <v>0</v>
      </c>
      <c r="I340" s="152">
        <v>0</v>
      </c>
      <c r="J340" s="152">
        <v>0</v>
      </c>
      <c r="K340" s="152">
        <v>0</v>
      </c>
      <c r="L340" s="152">
        <v>0</v>
      </c>
      <c r="M340" s="152">
        <v>0</v>
      </c>
      <c r="N340" s="152">
        <v>0</v>
      </c>
      <c r="O340" s="152">
        <v>0</v>
      </c>
      <c r="P340" s="903">
        <v>0</v>
      </c>
      <c r="Q340" s="903">
        <v>0</v>
      </c>
      <c r="R340" s="903">
        <v>0</v>
      </c>
      <c r="S340" s="2006">
        <v>0</v>
      </c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50"/>
        <v>0</v>
      </c>
      <c r="G341" s="37" t="e">
        <f t="shared" si="51"/>
        <v>#DIV/0!</v>
      </c>
      <c r="H341" s="94">
        <v>0</v>
      </c>
      <c r="I341" s="152">
        <v>0</v>
      </c>
      <c r="J341" s="152">
        <v>0</v>
      </c>
      <c r="K341" s="152">
        <v>0</v>
      </c>
      <c r="L341" s="152">
        <v>0</v>
      </c>
      <c r="M341" s="152">
        <v>0</v>
      </c>
      <c r="N341" s="152">
        <v>0</v>
      </c>
      <c r="O341" s="152">
        <v>0</v>
      </c>
      <c r="P341" s="903">
        <v>0</v>
      </c>
      <c r="Q341" s="903">
        <v>0</v>
      </c>
      <c r="R341" s="903">
        <v>0</v>
      </c>
      <c r="S341" s="2006">
        <v>0</v>
      </c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50"/>
        <v>0</v>
      </c>
      <c r="G342" s="120" t="e">
        <f t="shared" si="51"/>
        <v>#DIV/0!</v>
      </c>
      <c r="H342" s="94">
        <v>0</v>
      </c>
      <c r="I342" s="361">
        <v>0</v>
      </c>
      <c r="J342" s="361">
        <v>0</v>
      </c>
      <c r="K342" s="361">
        <v>0</v>
      </c>
      <c r="L342" s="361">
        <v>0</v>
      </c>
      <c r="M342" s="361">
        <v>0</v>
      </c>
      <c r="N342" s="361">
        <v>0</v>
      </c>
      <c r="O342" s="361">
        <v>0</v>
      </c>
      <c r="P342" s="905">
        <v>0</v>
      </c>
      <c r="Q342" s="905">
        <v>0</v>
      </c>
      <c r="R342" s="905">
        <v>0</v>
      </c>
      <c r="S342" s="2007">
        <v>0</v>
      </c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360">
        <f t="shared" si="50"/>
        <v>0</v>
      </c>
      <c r="G343" s="636" t="e">
        <f t="shared" si="51"/>
        <v>#DIV/0!</v>
      </c>
      <c r="H343" s="1108"/>
      <c r="I343" s="1108"/>
      <c r="J343" s="1250"/>
      <c r="K343" s="1250"/>
      <c r="L343" s="1564"/>
      <c r="M343" s="1564"/>
      <c r="N343" s="1564"/>
      <c r="O343" s="1564"/>
      <c r="P343" s="906"/>
      <c r="Q343" s="1942"/>
      <c r="R343" s="1942"/>
      <c r="S343" s="2008"/>
    </row>
    <row r="344" spans="1:19" ht="26.25" customHeight="1">
      <c r="A344" s="2144" t="s">
        <v>332</v>
      </c>
      <c r="B344" s="2145"/>
      <c r="C344" s="2146"/>
      <c r="D344" s="804"/>
      <c r="E344" s="428"/>
      <c r="F344" s="132">
        <f t="shared" si="50"/>
        <v>0</v>
      </c>
      <c r="G344" s="383" t="e">
        <f t="shared" si="51"/>
        <v>#DIV/0!</v>
      </c>
      <c r="H344" s="1105"/>
      <c r="I344" s="1105"/>
      <c r="J344" s="1105"/>
      <c r="K344" s="1105"/>
      <c r="L344" s="1562"/>
      <c r="M344" s="1562"/>
      <c r="N344" s="1562"/>
      <c r="O344" s="1562"/>
      <c r="P344" s="908"/>
      <c r="Q344" s="908"/>
      <c r="R344" s="908"/>
      <c r="S344" s="2009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50"/>
        <v>0</v>
      </c>
      <c r="G345" s="67" t="e">
        <f t="shared" si="51"/>
        <v>#DIV/0!</v>
      </c>
      <c r="H345" s="1076">
        <f>SUM(H346:H349)</f>
        <v>0</v>
      </c>
      <c r="I345" s="1076">
        <f t="shared" ref="I345:O345" si="57">SUM(I346:I349)</f>
        <v>0</v>
      </c>
      <c r="J345" s="1218">
        <f t="shared" si="57"/>
        <v>0</v>
      </c>
      <c r="K345" s="1218">
        <f t="shared" si="57"/>
        <v>0</v>
      </c>
      <c r="L345" s="1536">
        <f t="shared" si="57"/>
        <v>0</v>
      </c>
      <c r="M345" s="1536">
        <f t="shared" si="57"/>
        <v>0</v>
      </c>
      <c r="N345" s="1536">
        <f t="shared" si="57"/>
        <v>0</v>
      </c>
      <c r="O345" s="1536">
        <f t="shared" si="57"/>
        <v>0</v>
      </c>
      <c r="P345" s="909">
        <f>SUM(P346:P349)</f>
        <v>0</v>
      </c>
      <c r="Q345" s="909">
        <f>SUM(Q346:Q349)</f>
        <v>0</v>
      </c>
      <c r="R345" s="909">
        <f>SUM(R346:R349)</f>
        <v>0</v>
      </c>
      <c r="S345" s="2005">
        <f>SUM(S346:S349)</f>
        <v>0</v>
      </c>
    </row>
    <row r="346" spans="1:19" ht="19.9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50"/>
        <v>0</v>
      </c>
      <c r="G346" s="37" t="e">
        <f t="shared" si="51"/>
        <v>#DIV/0!</v>
      </c>
      <c r="H346" s="471">
        <v>0</v>
      </c>
      <c r="I346" s="471">
        <v>0</v>
      </c>
      <c r="J346" s="471">
        <v>0</v>
      </c>
      <c r="K346" s="471">
        <v>0</v>
      </c>
      <c r="L346" s="471">
        <v>0</v>
      </c>
      <c r="M346" s="471">
        <v>0</v>
      </c>
      <c r="N346" s="471">
        <v>0</v>
      </c>
      <c r="O346" s="471">
        <v>0</v>
      </c>
      <c r="P346" s="879">
        <v>0</v>
      </c>
      <c r="Q346" s="1589">
        <v>0</v>
      </c>
      <c r="R346" s="1589">
        <v>0</v>
      </c>
      <c r="S346" s="1977">
        <v>0</v>
      </c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50"/>
        <v>0</v>
      </c>
      <c r="G347" s="37" t="e">
        <f t="shared" si="51"/>
        <v>#DIV/0!</v>
      </c>
      <c r="H347" s="471">
        <v>0</v>
      </c>
      <c r="I347" s="471">
        <v>0</v>
      </c>
      <c r="J347" s="471">
        <v>0</v>
      </c>
      <c r="K347" s="471">
        <v>0</v>
      </c>
      <c r="L347" s="471">
        <v>0</v>
      </c>
      <c r="M347" s="471">
        <v>0</v>
      </c>
      <c r="N347" s="471">
        <v>0</v>
      </c>
      <c r="O347" s="471">
        <v>0</v>
      </c>
      <c r="P347" s="879">
        <v>0</v>
      </c>
      <c r="Q347" s="1589">
        <v>0</v>
      </c>
      <c r="R347" s="1589">
        <v>0</v>
      </c>
      <c r="S347" s="1977">
        <v>0</v>
      </c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50"/>
        <v>0</v>
      </c>
      <c r="G348" s="37" t="e">
        <f t="shared" si="51"/>
        <v>#DIV/0!</v>
      </c>
      <c r="H348" s="471">
        <v>0</v>
      </c>
      <c r="I348" s="471">
        <v>0</v>
      </c>
      <c r="J348" s="471">
        <v>0</v>
      </c>
      <c r="K348" s="471">
        <v>0</v>
      </c>
      <c r="L348" s="471">
        <v>0</v>
      </c>
      <c r="M348" s="471">
        <v>0</v>
      </c>
      <c r="N348" s="471">
        <v>0</v>
      </c>
      <c r="O348" s="471">
        <v>0</v>
      </c>
      <c r="P348" s="879">
        <v>0</v>
      </c>
      <c r="Q348" s="1589">
        <v>0</v>
      </c>
      <c r="R348" s="1589">
        <v>0</v>
      </c>
      <c r="S348" s="1977">
        <v>0</v>
      </c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50"/>
        <v>0</v>
      </c>
      <c r="G349" s="37" t="e">
        <f t="shared" si="51"/>
        <v>#DIV/0!</v>
      </c>
      <c r="H349" s="471">
        <v>0</v>
      </c>
      <c r="I349" s="471">
        <v>0</v>
      </c>
      <c r="J349" s="471">
        <v>0</v>
      </c>
      <c r="K349" s="471">
        <v>0</v>
      </c>
      <c r="L349" s="471">
        <v>0</v>
      </c>
      <c r="M349" s="471">
        <v>0</v>
      </c>
      <c r="N349" s="471">
        <v>0</v>
      </c>
      <c r="O349" s="471">
        <v>0</v>
      </c>
      <c r="P349" s="879">
        <v>0</v>
      </c>
      <c r="Q349" s="1589">
        <v>0</v>
      </c>
      <c r="R349" s="1589">
        <v>0</v>
      </c>
      <c r="S349" s="1977">
        <v>0</v>
      </c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50"/>
        <v>0</v>
      </c>
      <c r="G350" s="37" t="e">
        <f t="shared" si="51"/>
        <v>#DIV/0!</v>
      </c>
      <c r="H350" s="471">
        <v>0</v>
      </c>
      <c r="I350" s="471">
        <v>0</v>
      </c>
      <c r="J350" s="471">
        <v>0</v>
      </c>
      <c r="K350" s="471">
        <v>0</v>
      </c>
      <c r="L350" s="471">
        <v>0</v>
      </c>
      <c r="M350" s="471">
        <v>0</v>
      </c>
      <c r="N350" s="471">
        <v>0</v>
      </c>
      <c r="O350" s="471">
        <v>0</v>
      </c>
      <c r="P350" s="879">
        <v>0</v>
      </c>
      <c r="Q350" s="1589">
        <v>0</v>
      </c>
      <c r="R350" s="1589">
        <v>0</v>
      </c>
      <c r="S350" s="1977">
        <v>0</v>
      </c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50"/>
        <v>0</v>
      </c>
      <c r="G351" s="37" t="e">
        <f t="shared" si="51"/>
        <v>#DIV/0!</v>
      </c>
      <c r="H351" s="471">
        <v>0</v>
      </c>
      <c r="I351" s="471">
        <v>0</v>
      </c>
      <c r="J351" s="471">
        <v>0</v>
      </c>
      <c r="K351" s="471">
        <v>0</v>
      </c>
      <c r="L351" s="471">
        <v>0</v>
      </c>
      <c r="M351" s="471">
        <v>0</v>
      </c>
      <c r="N351" s="471">
        <v>0</v>
      </c>
      <c r="O351" s="471">
        <v>0</v>
      </c>
      <c r="P351" s="879">
        <v>0</v>
      </c>
      <c r="Q351" s="1589">
        <v>0</v>
      </c>
      <c r="R351" s="1589">
        <v>0</v>
      </c>
      <c r="S351" s="1977">
        <v>0</v>
      </c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153">
        <f t="shared" si="50"/>
        <v>0</v>
      </c>
      <c r="G352" s="379" t="e">
        <f t="shared" si="51"/>
        <v>#DIV/0!</v>
      </c>
      <c r="H352" s="1106">
        <f>SUM(H353:H357)</f>
        <v>0</v>
      </c>
      <c r="I352" s="1248">
        <f t="shared" ref="I352:O352" si="58">SUM(I353:I357)</f>
        <v>0</v>
      </c>
      <c r="J352" s="1248">
        <f t="shared" si="58"/>
        <v>0</v>
      </c>
      <c r="K352" s="1248">
        <f t="shared" si="58"/>
        <v>0</v>
      </c>
      <c r="L352" s="1563">
        <f t="shared" si="58"/>
        <v>0</v>
      </c>
      <c r="M352" s="1563">
        <f t="shared" si="58"/>
        <v>0</v>
      </c>
      <c r="N352" s="1563">
        <f t="shared" si="58"/>
        <v>0</v>
      </c>
      <c r="O352" s="1563">
        <f t="shared" si="58"/>
        <v>0</v>
      </c>
      <c r="P352" s="898">
        <f>SUM(P353:P357)</f>
        <v>0</v>
      </c>
      <c r="Q352" s="1939">
        <f>SUM(Q353:Q357)</f>
        <v>0</v>
      </c>
      <c r="R352" s="1939">
        <f>SUM(R353:R357)</f>
        <v>0</v>
      </c>
      <c r="S352" s="1999">
        <f>SUM(S353:S357)</f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50"/>
        <v>0</v>
      </c>
      <c r="G353" s="37" t="e">
        <f t="shared" si="51"/>
        <v>#DIV/0!</v>
      </c>
      <c r="H353" s="471">
        <v>0</v>
      </c>
      <c r="I353" s="471">
        <v>0</v>
      </c>
      <c r="J353" s="471">
        <v>0</v>
      </c>
      <c r="K353" s="471">
        <v>0</v>
      </c>
      <c r="L353" s="471">
        <v>0</v>
      </c>
      <c r="M353" s="471">
        <v>0</v>
      </c>
      <c r="N353" s="471">
        <v>0</v>
      </c>
      <c r="O353" s="471">
        <v>0</v>
      </c>
      <c r="P353" s="879">
        <v>0</v>
      </c>
      <c r="Q353" s="1589">
        <v>0</v>
      </c>
      <c r="R353" s="1589">
        <v>0</v>
      </c>
      <c r="S353" s="1977">
        <v>0</v>
      </c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50"/>
        <v>0</v>
      </c>
      <c r="G354" s="37" t="e">
        <f t="shared" si="51"/>
        <v>#DIV/0!</v>
      </c>
      <c r="H354" s="471">
        <v>0</v>
      </c>
      <c r="I354" s="471">
        <v>0</v>
      </c>
      <c r="J354" s="471">
        <v>0</v>
      </c>
      <c r="K354" s="471">
        <v>0</v>
      </c>
      <c r="L354" s="471">
        <v>0</v>
      </c>
      <c r="M354" s="471">
        <v>0</v>
      </c>
      <c r="N354" s="471">
        <v>0</v>
      </c>
      <c r="O354" s="471">
        <v>0</v>
      </c>
      <c r="P354" s="879">
        <v>0</v>
      </c>
      <c r="Q354" s="1589">
        <v>0</v>
      </c>
      <c r="R354" s="1589">
        <v>0</v>
      </c>
      <c r="S354" s="1977">
        <v>0</v>
      </c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50"/>
        <v>0</v>
      </c>
      <c r="G355" s="37" t="e">
        <f t="shared" si="51"/>
        <v>#DIV/0!</v>
      </c>
      <c r="H355" s="471">
        <v>0</v>
      </c>
      <c r="I355" s="471">
        <v>0</v>
      </c>
      <c r="J355" s="471">
        <v>0</v>
      </c>
      <c r="K355" s="471">
        <v>0</v>
      </c>
      <c r="L355" s="471">
        <v>0</v>
      </c>
      <c r="M355" s="471">
        <v>0</v>
      </c>
      <c r="N355" s="471">
        <v>0</v>
      </c>
      <c r="O355" s="471">
        <v>0</v>
      </c>
      <c r="P355" s="879">
        <v>0</v>
      </c>
      <c r="Q355" s="1589">
        <v>0</v>
      </c>
      <c r="R355" s="1589">
        <v>0</v>
      </c>
      <c r="S355" s="1977">
        <v>0</v>
      </c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50"/>
        <v>0</v>
      </c>
      <c r="G356" s="37" t="e">
        <f t="shared" si="51"/>
        <v>#DIV/0!</v>
      </c>
      <c r="H356" s="471">
        <v>0</v>
      </c>
      <c r="I356" s="471">
        <v>0</v>
      </c>
      <c r="J356" s="471">
        <v>0</v>
      </c>
      <c r="K356" s="471">
        <v>0</v>
      </c>
      <c r="L356" s="471">
        <v>0</v>
      </c>
      <c r="M356" s="471">
        <v>0</v>
      </c>
      <c r="N356" s="471">
        <v>0</v>
      </c>
      <c r="O356" s="471">
        <v>0</v>
      </c>
      <c r="P356" s="879">
        <v>0</v>
      </c>
      <c r="Q356" s="1589">
        <v>0</v>
      </c>
      <c r="R356" s="1589">
        <v>0</v>
      </c>
      <c r="S356" s="1977">
        <v>0</v>
      </c>
    </row>
    <row r="357" spans="1:19" ht="26.25" customHeight="1">
      <c r="A357" s="794"/>
      <c r="B357" s="809"/>
      <c r="C357" s="810" t="s">
        <v>29</v>
      </c>
      <c r="D357" s="786" t="s">
        <v>24</v>
      </c>
      <c r="E357" s="373"/>
      <c r="F357" s="116">
        <f t="shared" si="50"/>
        <v>0</v>
      </c>
      <c r="G357" s="120" t="e">
        <f t="shared" si="51"/>
        <v>#DIV/0!</v>
      </c>
      <c r="H357" s="471">
        <v>0</v>
      </c>
      <c r="I357" s="488">
        <v>0</v>
      </c>
      <c r="J357" s="488">
        <v>0</v>
      </c>
      <c r="K357" s="488">
        <v>0</v>
      </c>
      <c r="L357" s="488">
        <v>0</v>
      </c>
      <c r="M357" s="488">
        <v>0</v>
      </c>
      <c r="N357" s="488">
        <v>0</v>
      </c>
      <c r="O357" s="488">
        <v>0</v>
      </c>
      <c r="P357" s="899">
        <v>0</v>
      </c>
      <c r="Q357" s="1940">
        <v>0</v>
      </c>
      <c r="R357" s="1589">
        <v>0</v>
      </c>
      <c r="S357" s="2000">
        <v>0</v>
      </c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60">
        <f t="shared" si="50"/>
        <v>0</v>
      </c>
      <c r="G358" s="636" t="e">
        <f t="shared" si="51"/>
        <v>#DIV/0!</v>
      </c>
      <c r="H358" s="1108"/>
      <c r="I358" s="1092"/>
      <c r="J358" s="1235"/>
      <c r="K358" s="1235"/>
      <c r="L358" s="1550"/>
      <c r="M358" s="1550"/>
      <c r="N358" s="1550"/>
      <c r="O358" s="1550"/>
      <c r="P358" s="910"/>
      <c r="Q358" s="1943"/>
      <c r="R358" s="1943"/>
      <c r="S358" s="2010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132">
        <f>SUM(H359:S359)</f>
        <v>0</v>
      </c>
      <c r="G359" s="383" t="e">
        <f t="shared" si="51"/>
        <v>#DIV/0!</v>
      </c>
      <c r="H359" s="659"/>
      <c r="I359" s="1110"/>
      <c r="J359" s="1252"/>
      <c r="K359" s="1252"/>
      <c r="L359" s="1565"/>
      <c r="M359" s="1565"/>
      <c r="N359" s="1565"/>
      <c r="O359" s="1565"/>
      <c r="P359" s="911"/>
      <c r="Q359" s="1944"/>
      <c r="R359" s="1944"/>
      <c r="S359" s="2011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50"/>
        <v>0</v>
      </c>
      <c r="G360" s="37" t="e">
        <f t="shared" si="51"/>
        <v>#DIV/0!</v>
      </c>
      <c r="H360" s="484">
        <v>0</v>
      </c>
      <c r="I360" s="484">
        <v>0</v>
      </c>
      <c r="J360" s="484">
        <v>0</v>
      </c>
      <c r="K360" s="484">
        <v>0</v>
      </c>
      <c r="L360" s="484">
        <v>0</v>
      </c>
      <c r="M360" s="484">
        <v>0</v>
      </c>
      <c r="N360" s="484">
        <v>0</v>
      </c>
      <c r="O360" s="484">
        <v>0</v>
      </c>
      <c r="P360" s="912">
        <v>0</v>
      </c>
      <c r="Q360" s="1945">
        <v>0</v>
      </c>
      <c r="R360" s="1945">
        <v>0</v>
      </c>
      <c r="S360" s="2012">
        <v>0</v>
      </c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50"/>
        <v>0</v>
      </c>
      <c r="G361" s="37" t="e">
        <f t="shared" si="51"/>
        <v>#DIV/0!</v>
      </c>
      <c r="H361" s="484">
        <v>0</v>
      </c>
      <c r="I361" s="484">
        <v>0</v>
      </c>
      <c r="J361" s="484">
        <v>0</v>
      </c>
      <c r="K361" s="484">
        <v>0</v>
      </c>
      <c r="L361" s="484">
        <v>0</v>
      </c>
      <c r="M361" s="484">
        <v>0</v>
      </c>
      <c r="N361" s="484">
        <v>0</v>
      </c>
      <c r="O361" s="484">
        <v>0</v>
      </c>
      <c r="P361" s="912">
        <v>0</v>
      </c>
      <c r="Q361" s="1945">
        <v>0</v>
      </c>
      <c r="R361" s="1945">
        <v>0</v>
      </c>
      <c r="S361" s="2012">
        <v>0</v>
      </c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50"/>
        <v>0</v>
      </c>
      <c r="G362" s="379" t="e">
        <f t="shared" si="51"/>
        <v>#DIV/0!</v>
      </c>
      <c r="H362" s="1109">
        <f>SUM(H363:H367)</f>
        <v>0</v>
      </c>
      <c r="I362" s="1251">
        <f t="shared" ref="I362:O362" si="59">SUM(I363:I367)</f>
        <v>0</v>
      </c>
      <c r="J362" s="1251">
        <f t="shared" si="59"/>
        <v>0</v>
      </c>
      <c r="K362" s="1251">
        <f t="shared" si="59"/>
        <v>0</v>
      </c>
      <c r="L362" s="1570">
        <f t="shared" si="59"/>
        <v>0</v>
      </c>
      <c r="M362" s="1570">
        <f t="shared" si="59"/>
        <v>0</v>
      </c>
      <c r="N362" s="1570">
        <f t="shared" si="59"/>
        <v>0</v>
      </c>
      <c r="O362" s="1570">
        <f t="shared" si="59"/>
        <v>0</v>
      </c>
      <c r="P362" s="913">
        <f>SUM(P363:P367)</f>
        <v>0</v>
      </c>
      <c r="Q362" s="1946">
        <f>SUM(Q363:Q367)</f>
        <v>0</v>
      </c>
      <c r="R362" s="1946">
        <f>SUM(R363:R367)</f>
        <v>0</v>
      </c>
      <c r="S362" s="2013">
        <f>SUM(S363:S367)</f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50"/>
        <v>0</v>
      </c>
      <c r="G363" s="37" t="e">
        <f t="shared" si="51"/>
        <v>#DIV/0!</v>
      </c>
      <c r="H363" s="484">
        <v>0</v>
      </c>
      <c r="I363" s="484">
        <v>0</v>
      </c>
      <c r="J363" s="484">
        <v>0</v>
      </c>
      <c r="K363" s="484">
        <v>0</v>
      </c>
      <c r="L363" s="484">
        <v>0</v>
      </c>
      <c r="M363" s="484">
        <v>0</v>
      </c>
      <c r="N363" s="484">
        <v>0</v>
      </c>
      <c r="O363" s="484">
        <v>0</v>
      </c>
      <c r="P363" s="912">
        <v>0</v>
      </c>
      <c r="Q363" s="1945">
        <v>0</v>
      </c>
      <c r="R363" s="1945">
        <v>0</v>
      </c>
      <c r="S363" s="2012">
        <v>0</v>
      </c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50"/>
        <v>0</v>
      </c>
      <c r="G364" s="37" t="e">
        <f t="shared" si="51"/>
        <v>#DIV/0!</v>
      </c>
      <c r="H364" s="484">
        <v>0</v>
      </c>
      <c r="I364" s="484">
        <v>0</v>
      </c>
      <c r="J364" s="484">
        <v>0</v>
      </c>
      <c r="K364" s="484">
        <v>0</v>
      </c>
      <c r="L364" s="484">
        <v>0</v>
      </c>
      <c r="M364" s="484">
        <v>0</v>
      </c>
      <c r="N364" s="484">
        <v>0</v>
      </c>
      <c r="O364" s="484">
        <v>0</v>
      </c>
      <c r="P364" s="912">
        <v>0</v>
      </c>
      <c r="Q364" s="1945">
        <v>0</v>
      </c>
      <c r="R364" s="1945">
        <v>0</v>
      </c>
      <c r="S364" s="2012">
        <v>0</v>
      </c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50"/>
        <v>0</v>
      </c>
      <c r="G365" s="37" t="e">
        <f t="shared" si="51"/>
        <v>#DIV/0!</v>
      </c>
      <c r="H365" s="484">
        <v>0</v>
      </c>
      <c r="I365" s="484">
        <v>0</v>
      </c>
      <c r="J365" s="484">
        <v>0</v>
      </c>
      <c r="K365" s="484">
        <v>0</v>
      </c>
      <c r="L365" s="484">
        <v>0</v>
      </c>
      <c r="M365" s="484">
        <v>0</v>
      </c>
      <c r="N365" s="484">
        <v>0</v>
      </c>
      <c r="O365" s="484">
        <v>0</v>
      </c>
      <c r="P365" s="912">
        <v>0</v>
      </c>
      <c r="Q365" s="1945">
        <v>0</v>
      </c>
      <c r="R365" s="1945">
        <v>0</v>
      </c>
      <c r="S365" s="2012">
        <v>0</v>
      </c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50"/>
        <v>0</v>
      </c>
      <c r="G366" s="37" t="e">
        <f t="shared" si="51"/>
        <v>#DIV/0!</v>
      </c>
      <c r="H366" s="484">
        <v>0</v>
      </c>
      <c r="I366" s="484">
        <v>0</v>
      </c>
      <c r="J366" s="484">
        <v>0</v>
      </c>
      <c r="K366" s="484">
        <v>0</v>
      </c>
      <c r="L366" s="484">
        <v>0</v>
      </c>
      <c r="M366" s="484">
        <v>0</v>
      </c>
      <c r="N366" s="484">
        <v>0</v>
      </c>
      <c r="O366" s="484">
        <v>0</v>
      </c>
      <c r="P366" s="912">
        <v>0</v>
      </c>
      <c r="Q366" s="1945">
        <v>0</v>
      </c>
      <c r="R366" s="1945">
        <v>0</v>
      </c>
      <c r="S366" s="2012">
        <v>0</v>
      </c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50"/>
        <v>0</v>
      </c>
      <c r="G367" s="120" t="e">
        <f t="shared" si="51"/>
        <v>#DIV/0!</v>
      </c>
      <c r="H367" s="484">
        <v>0</v>
      </c>
      <c r="I367" s="484">
        <v>0</v>
      </c>
      <c r="J367" s="484">
        <v>0</v>
      </c>
      <c r="K367" s="484">
        <v>0</v>
      </c>
      <c r="L367" s="484">
        <v>0</v>
      </c>
      <c r="M367" s="484">
        <v>0</v>
      </c>
      <c r="N367" s="484">
        <v>0</v>
      </c>
      <c r="O367" s="484">
        <v>0</v>
      </c>
      <c r="P367" s="912">
        <v>0</v>
      </c>
      <c r="Q367" s="1945">
        <v>0</v>
      </c>
      <c r="R367" s="1945">
        <v>0</v>
      </c>
      <c r="S367" s="2012">
        <v>0</v>
      </c>
    </row>
    <row r="368" spans="1:19" ht="25.5" customHeight="1">
      <c r="A368" s="638" t="s">
        <v>329</v>
      </c>
      <c r="B368" s="536"/>
      <c r="C368" s="537"/>
      <c r="D368" s="544"/>
      <c r="E368" s="535"/>
      <c r="F368" s="92"/>
      <c r="G368" s="631" t="e">
        <f t="shared" si="51"/>
        <v>#DIV/0!</v>
      </c>
      <c r="H368" s="1110"/>
      <c r="I368" s="1110"/>
      <c r="J368" s="1252"/>
      <c r="K368" s="1252"/>
      <c r="L368" s="1565"/>
      <c r="M368" s="1565"/>
      <c r="N368" s="1565"/>
      <c r="O368" s="1565"/>
      <c r="P368" s="911"/>
      <c r="Q368" s="1944"/>
      <c r="R368" s="1944"/>
      <c r="S368" s="2011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50"/>
        <v>0</v>
      </c>
      <c r="G369" s="37" t="e">
        <f t="shared" si="51"/>
        <v>#DIV/0!</v>
      </c>
      <c r="H369" s="484">
        <v>0</v>
      </c>
      <c r="I369" s="484">
        <v>0</v>
      </c>
      <c r="J369" s="484">
        <v>0</v>
      </c>
      <c r="K369" s="484">
        <v>0</v>
      </c>
      <c r="L369" s="484">
        <v>0</v>
      </c>
      <c r="M369" s="484">
        <v>0</v>
      </c>
      <c r="N369" s="484">
        <v>0</v>
      </c>
      <c r="O369" s="484">
        <v>0</v>
      </c>
      <c r="P369" s="912">
        <v>0</v>
      </c>
      <c r="Q369" s="1945">
        <v>0</v>
      </c>
      <c r="R369" s="1945">
        <v>0</v>
      </c>
      <c r="S369" s="2012">
        <v>0</v>
      </c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50"/>
        <v>0</v>
      </c>
      <c r="G370" s="37" t="e">
        <f t="shared" si="51"/>
        <v>#DIV/0!</v>
      </c>
      <c r="H370" s="484">
        <v>0</v>
      </c>
      <c r="I370" s="484">
        <v>0</v>
      </c>
      <c r="J370" s="484">
        <v>0</v>
      </c>
      <c r="K370" s="484">
        <v>0</v>
      </c>
      <c r="L370" s="484">
        <v>0</v>
      </c>
      <c r="M370" s="484">
        <v>0</v>
      </c>
      <c r="N370" s="484">
        <v>0</v>
      </c>
      <c r="O370" s="484">
        <v>0</v>
      </c>
      <c r="P370" s="912">
        <v>0</v>
      </c>
      <c r="Q370" s="1945">
        <v>0</v>
      </c>
      <c r="R370" s="1945">
        <v>0</v>
      </c>
      <c r="S370" s="2012">
        <v>0</v>
      </c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50"/>
        <v>0</v>
      </c>
      <c r="G371" s="379" t="e">
        <f t="shared" si="51"/>
        <v>#DIV/0!</v>
      </c>
      <c r="H371" s="1109">
        <f>SUM(H372:H376)</f>
        <v>0</v>
      </c>
      <c r="I371" s="1251">
        <f t="shared" ref="I371:O371" si="60">SUM(I372:I376)</f>
        <v>0</v>
      </c>
      <c r="J371" s="1251">
        <f t="shared" si="60"/>
        <v>0</v>
      </c>
      <c r="K371" s="1251">
        <f t="shared" si="60"/>
        <v>0</v>
      </c>
      <c r="L371" s="1570">
        <f t="shared" si="60"/>
        <v>0</v>
      </c>
      <c r="M371" s="1570">
        <f t="shared" si="60"/>
        <v>0</v>
      </c>
      <c r="N371" s="1570">
        <f t="shared" si="60"/>
        <v>0</v>
      </c>
      <c r="O371" s="1570">
        <f t="shared" si="60"/>
        <v>0</v>
      </c>
      <c r="P371" s="913">
        <f>SUM(P372:P376)</f>
        <v>0</v>
      </c>
      <c r="Q371" s="1946">
        <f>SUM(Q372:Q376)</f>
        <v>0</v>
      </c>
      <c r="R371" s="1946">
        <f>SUM(R372:R376)</f>
        <v>0</v>
      </c>
      <c r="S371" s="2013">
        <f>SUM(S372:S376)</f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50"/>
        <v>0</v>
      </c>
      <c r="G372" s="37" t="e">
        <f t="shared" si="51"/>
        <v>#DIV/0!</v>
      </c>
      <c r="H372" s="484">
        <v>0</v>
      </c>
      <c r="I372" s="484">
        <v>0</v>
      </c>
      <c r="J372" s="484">
        <v>0</v>
      </c>
      <c r="K372" s="484">
        <v>0</v>
      </c>
      <c r="L372" s="484">
        <v>0</v>
      </c>
      <c r="M372" s="484">
        <v>0</v>
      </c>
      <c r="N372" s="484">
        <v>0</v>
      </c>
      <c r="O372" s="484">
        <v>0</v>
      </c>
      <c r="P372" s="912">
        <v>0</v>
      </c>
      <c r="Q372" s="1945">
        <v>0</v>
      </c>
      <c r="R372" s="1945">
        <v>0</v>
      </c>
      <c r="S372" s="2012">
        <v>0</v>
      </c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50"/>
        <v>0</v>
      </c>
      <c r="G373" s="37" t="e">
        <f t="shared" si="51"/>
        <v>#DIV/0!</v>
      </c>
      <c r="H373" s="484">
        <v>0</v>
      </c>
      <c r="I373" s="484">
        <v>0</v>
      </c>
      <c r="J373" s="484">
        <v>0</v>
      </c>
      <c r="K373" s="484">
        <v>0</v>
      </c>
      <c r="L373" s="484">
        <v>0</v>
      </c>
      <c r="M373" s="484">
        <v>0</v>
      </c>
      <c r="N373" s="484">
        <v>0</v>
      </c>
      <c r="O373" s="484">
        <v>0</v>
      </c>
      <c r="P373" s="912">
        <v>0</v>
      </c>
      <c r="Q373" s="1945">
        <v>0</v>
      </c>
      <c r="R373" s="1945">
        <v>0</v>
      </c>
      <c r="S373" s="2012">
        <v>0</v>
      </c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50"/>
        <v>0</v>
      </c>
      <c r="G374" s="37" t="e">
        <f t="shared" si="51"/>
        <v>#DIV/0!</v>
      </c>
      <c r="H374" s="484">
        <v>0</v>
      </c>
      <c r="I374" s="484">
        <v>0</v>
      </c>
      <c r="J374" s="484">
        <v>0</v>
      </c>
      <c r="K374" s="484">
        <v>0</v>
      </c>
      <c r="L374" s="484">
        <v>0</v>
      </c>
      <c r="M374" s="484">
        <v>0</v>
      </c>
      <c r="N374" s="484">
        <v>0</v>
      </c>
      <c r="O374" s="484">
        <v>0</v>
      </c>
      <c r="P374" s="912">
        <v>0</v>
      </c>
      <c r="Q374" s="1945">
        <v>0</v>
      </c>
      <c r="R374" s="1945">
        <v>0</v>
      </c>
      <c r="S374" s="2012">
        <v>0</v>
      </c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50"/>
        <v>0</v>
      </c>
      <c r="G375" s="37" t="e">
        <f t="shared" si="51"/>
        <v>#DIV/0!</v>
      </c>
      <c r="H375" s="484">
        <v>0</v>
      </c>
      <c r="I375" s="484">
        <v>0</v>
      </c>
      <c r="J375" s="484">
        <v>0</v>
      </c>
      <c r="K375" s="484">
        <v>0</v>
      </c>
      <c r="L375" s="484">
        <v>0</v>
      </c>
      <c r="M375" s="484">
        <v>0</v>
      </c>
      <c r="N375" s="484">
        <v>0</v>
      </c>
      <c r="O375" s="484">
        <v>0</v>
      </c>
      <c r="P375" s="912">
        <v>0</v>
      </c>
      <c r="Q375" s="1945">
        <v>0</v>
      </c>
      <c r="R375" s="1945">
        <v>0</v>
      </c>
      <c r="S375" s="2012">
        <v>0</v>
      </c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50"/>
        <v>0</v>
      </c>
      <c r="G376" s="120" t="e">
        <f t="shared" si="51"/>
        <v>#DIV/0!</v>
      </c>
      <c r="H376" s="484">
        <v>0</v>
      </c>
      <c r="I376" s="484">
        <v>0</v>
      </c>
      <c r="J376" s="484">
        <v>0</v>
      </c>
      <c r="K376" s="484">
        <v>0</v>
      </c>
      <c r="L376" s="484">
        <v>0</v>
      </c>
      <c r="M376" s="484">
        <v>0</v>
      </c>
      <c r="N376" s="484">
        <v>0</v>
      </c>
      <c r="O376" s="484">
        <v>0</v>
      </c>
      <c r="P376" s="912">
        <v>0</v>
      </c>
      <c r="Q376" s="1945">
        <v>0</v>
      </c>
      <c r="R376" s="1945">
        <v>0</v>
      </c>
      <c r="S376" s="2012">
        <v>0</v>
      </c>
    </row>
    <row r="377" spans="1:19" ht="27" customHeight="1">
      <c r="A377" s="2120" t="s">
        <v>330</v>
      </c>
      <c r="B377" s="2121"/>
      <c r="C377" s="2121"/>
      <c r="D377" s="2192"/>
      <c r="E377" s="535"/>
      <c r="F377" s="92"/>
      <c r="G377" s="631" t="e">
        <f t="shared" si="51"/>
        <v>#DIV/0!</v>
      </c>
      <c r="H377" s="1110"/>
      <c r="I377" s="1110"/>
      <c r="J377" s="1252"/>
      <c r="K377" s="1252"/>
      <c r="L377" s="1565"/>
      <c r="M377" s="1565"/>
      <c r="N377" s="1565"/>
      <c r="O377" s="1565"/>
      <c r="P377" s="911"/>
      <c r="Q377" s="1944"/>
      <c r="R377" s="1944"/>
      <c r="S377" s="2011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50"/>
        <v>0</v>
      </c>
      <c r="G378" s="37" t="e">
        <f t="shared" si="51"/>
        <v>#DIV/0!</v>
      </c>
      <c r="H378" s="484">
        <v>0</v>
      </c>
      <c r="I378" s="484">
        <v>0</v>
      </c>
      <c r="J378" s="484">
        <v>0</v>
      </c>
      <c r="K378" s="484">
        <v>0</v>
      </c>
      <c r="L378" s="484">
        <v>0</v>
      </c>
      <c r="M378" s="484">
        <v>0</v>
      </c>
      <c r="N378" s="484">
        <v>0</v>
      </c>
      <c r="O378" s="484">
        <v>0</v>
      </c>
      <c r="P378" s="912">
        <v>0</v>
      </c>
      <c r="Q378" s="1945">
        <v>0</v>
      </c>
      <c r="R378" s="1945">
        <v>0</v>
      </c>
      <c r="S378" s="2012">
        <v>0</v>
      </c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50"/>
        <v>0</v>
      </c>
      <c r="G379" s="37" t="e">
        <f t="shared" si="51"/>
        <v>#DIV/0!</v>
      </c>
      <c r="H379" s="484">
        <v>0</v>
      </c>
      <c r="I379" s="484">
        <v>0</v>
      </c>
      <c r="J379" s="484">
        <v>0</v>
      </c>
      <c r="K379" s="484">
        <v>0</v>
      </c>
      <c r="L379" s="484">
        <v>0</v>
      </c>
      <c r="M379" s="484">
        <v>0</v>
      </c>
      <c r="N379" s="484">
        <v>0</v>
      </c>
      <c r="O379" s="484">
        <v>0</v>
      </c>
      <c r="P379" s="912">
        <v>0</v>
      </c>
      <c r="Q379" s="1945">
        <v>0</v>
      </c>
      <c r="R379" s="1945">
        <v>0</v>
      </c>
      <c r="S379" s="2012">
        <v>0</v>
      </c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50"/>
        <v>0</v>
      </c>
      <c r="G380" s="379" t="e">
        <f t="shared" si="51"/>
        <v>#DIV/0!</v>
      </c>
      <c r="H380" s="1109">
        <f>SUM(H381:H385)</f>
        <v>0</v>
      </c>
      <c r="I380" s="1251">
        <f t="shared" ref="I380:O380" si="61">SUM(I381:I385)</f>
        <v>0</v>
      </c>
      <c r="J380" s="1251">
        <f t="shared" si="61"/>
        <v>0</v>
      </c>
      <c r="K380" s="1251">
        <f t="shared" si="61"/>
        <v>0</v>
      </c>
      <c r="L380" s="1570">
        <f t="shared" si="61"/>
        <v>0</v>
      </c>
      <c r="M380" s="1570">
        <f t="shared" si="61"/>
        <v>0</v>
      </c>
      <c r="N380" s="1570">
        <f t="shared" si="61"/>
        <v>0</v>
      </c>
      <c r="O380" s="1570">
        <f t="shared" si="61"/>
        <v>0</v>
      </c>
      <c r="P380" s="913">
        <f>SUM(P381:P385)</f>
        <v>0</v>
      </c>
      <c r="Q380" s="1946">
        <f>SUM(Q381:Q385)</f>
        <v>0</v>
      </c>
      <c r="R380" s="1946">
        <f>SUM(R381:R385)</f>
        <v>0</v>
      </c>
      <c r="S380" s="2013">
        <f>SUM(S381:S385)</f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ref="F381:F394" si="62">SUM(H381:S381)</f>
        <v>0</v>
      </c>
      <c r="G381" s="37" t="e">
        <f t="shared" ref="G381:G394" si="63">+F381*100/E381</f>
        <v>#DIV/0!</v>
      </c>
      <c r="H381" s="484">
        <v>0</v>
      </c>
      <c r="I381" s="484">
        <v>0</v>
      </c>
      <c r="J381" s="484">
        <v>0</v>
      </c>
      <c r="K381" s="484">
        <v>0</v>
      </c>
      <c r="L381" s="484">
        <v>0</v>
      </c>
      <c r="M381" s="484">
        <v>0</v>
      </c>
      <c r="N381" s="484">
        <v>0</v>
      </c>
      <c r="O381" s="484">
        <v>0</v>
      </c>
      <c r="P381" s="912">
        <v>0</v>
      </c>
      <c r="Q381" s="1945">
        <v>0</v>
      </c>
      <c r="R381" s="1945">
        <v>0</v>
      </c>
      <c r="S381" s="2012">
        <v>0</v>
      </c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62"/>
        <v>0</v>
      </c>
      <c r="G382" s="37" t="e">
        <f t="shared" si="63"/>
        <v>#DIV/0!</v>
      </c>
      <c r="H382" s="484">
        <v>0</v>
      </c>
      <c r="I382" s="484">
        <v>0</v>
      </c>
      <c r="J382" s="484">
        <v>0</v>
      </c>
      <c r="K382" s="484">
        <v>0</v>
      </c>
      <c r="L382" s="484">
        <v>0</v>
      </c>
      <c r="M382" s="484">
        <v>0</v>
      </c>
      <c r="N382" s="484">
        <v>0</v>
      </c>
      <c r="O382" s="484">
        <v>0</v>
      </c>
      <c r="P382" s="912">
        <v>0</v>
      </c>
      <c r="Q382" s="1945">
        <v>0</v>
      </c>
      <c r="R382" s="1945">
        <v>0</v>
      </c>
      <c r="S382" s="2012">
        <v>0</v>
      </c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62"/>
        <v>0</v>
      </c>
      <c r="G383" s="37" t="e">
        <f t="shared" si="63"/>
        <v>#DIV/0!</v>
      </c>
      <c r="H383" s="484">
        <v>0</v>
      </c>
      <c r="I383" s="484">
        <v>0</v>
      </c>
      <c r="J383" s="484">
        <v>0</v>
      </c>
      <c r="K383" s="484">
        <v>0</v>
      </c>
      <c r="L383" s="484">
        <v>0</v>
      </c>
      <c r="M383" s="484">
        <v>0</v>
      </c>
      <c r="N383" s="484">
        <v>0</v>
      </c>
      <c r="O383" s="484">
        <v>0</v>
      </c>
      <c r="P383" s="912">
        <v>0</v>
      </c>
      <c r="Q383" s="1945">
        <v>0</v>
      </c>
      <c r="R383" s="1945">
        <v>0</v>
      </c>
      <c r="S383" s="2012">
        <v>0</v>
      </c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62"/>
        <v>0</v>
      </c>
      <c r="G384" s="37" t="e">
        <f t="shared" si="63"/>
        <v>#DIV/0!</v>
      </c>
      <c r="H384" s="484">
        <v>0</v>
      </c>
      <c r="I384" s="484">
        <v>0</v>
      </c>
      <c r="J384" s="484">
        <v>0</v>
      </c>
      <c r="K384" s="484">
        <v>0</v>
      </c>
      <c r="L384" s="484">
        <v>0</v>
      </c>
      <c r="M384" s="484">
        <v>0</v>
      </c>
      <c r="N384" s="484">
        <v>0</v>
      </c>
      <c r="O384" s="484">
        <v>0</v>
      </c>
      <c r="P384" s="912">
        <v>0</v>
      </c>
      <c r="Q384" s="1945">
        <v>0</v>
      </c>
      <c r="R384" s="1945">
        <v>0</v>
      </c>
      <c r="S384" s="2012">
        <v>0</v>
      </c>
    </row>
    <row r="385" spans="1:19" ht="25.5" customHeight="1">
      <c r="A385" s="588"/>
      <c r="B385" s="589"/>
      <c r="C385" s="568" t="s">
        <v>29</v>
      </c>
      <c r="D385" s="569" t="s">
        <v>24</v>
      </c>
      <c r="E385" s="116">
        <v>0</v>
      </c>
      <c r="F385" s="116">
        <f t="shared" si="62"/>
        <v>0</v>
      </c>
      <c r="G385" s="120" t="e">
        <f t="shared" si="63"/>
        <v>#DIV/0!</v>
      </c>
      <c r="H385" s="484">
        <v>0</v>
      </c>
      <c r="I385" s="485">
        <v>0</v>
      </c>
      <c r="J385" s="485">
        <v>0</v>
      </c>
      <c r="K385" s="485">
        <v>0</v>
      </c>
      <c r="L385" s="485">
        <v>0</v>
      </c>
      <c r="M385" s="485">
        <v>0</v>
      </c>
      <c r="N385" s="485">
        <v>0</v>
      </c>
      <c r="O385" s="485">
        <v>0</v>
      </c>
      <c r="P385" s="912">
        <v>0</v>
      </c>
      <c r="Q385" s="1947">
        <v>0</v>
      </c>
      <c r="R385" s="1945">
        <v>0</v>
      </c>
      <c r="S385" s="2014">
        <v>0</v>
      </c>
    </row>
    <row r="386" spans="1:19" ht="25.5" customHeight="1">
      <c r="A386" s="638" t="s">
        <v>331</v>
      </c>
      <c r="B386" s="536"/>
      <c r="C386" s="537"/>
      <c r="D386" s="544"/>
      <c r="E386" s="535"/>
      <c r="F386" s="92"/>
      <c r="G386" s="631" t="e">
        <f t="shared" si="63"/>
        <v>#DIV/0!</v>
      </c>
      <c r="H386" s="1110"/>
      <c r="I386" s="1110"/>
      <c r="J386" s="1252"/>
      <c r="K386" s="1252"/>
      <c r="L386" s="1565"/>
      <c r="M386" s="1565"/>
      <c r="N386" s="1565"/>
      <c r="O386" s="1565"/>
      <c r="P386" s="911"/>
      <c r="Q386" s="1944"/>
      <c r="R386" s="1944"/>
      <c r="S386" s="2011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62"/>
        <v>0</v>
      </c>
      <c r="G387" s="37" t="e">
        <f t="shared" si="63"/>
        <v>#DIV/0!</v>
      </c>
      <c r="H387" s="484">
        <v>0</v>
      </c>
      <c r="I387" s="484">
        <v>0</v>
      </c>
      <c r="J387" s="484">
        <v>0</v>
      </c>
      <c r="K387" s="484">
        <v>0</v>
      </c>
      <c r="L387" s="484">
        <v>0</v>
      </c>
      <c r="M387" s="484">
        <v>0</v>
      </c>
      <c r="N387" s="484">
        <v>0</v>
      </c>
      <c r="O387" s="484">
        <v>0</v>
      </c>
      <c r="P387" s="912">
        <v>0</v>
      </c>
      <c r="Q387" s="1945">
        <v>0</v>
      </c>
      <c r="R387" s="1945">
        <v>0</v>
      </c>
      <c r="S387" s="2012">
        <v>0</v>
      </c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62"/>
        <v>0</v>
      </c>
      <c r="G388" s="37" t="e">
        <f t="shared" si="63"/>
        <v>#DIV/0!</v>
      </c>
      <c r="H388" s="484">
        <v>0</v>
      </c>
      <c r="I388" s="484">
        <v>0</v>
      </c>
      <c r="J388" s="484">
        <v>0</v>
      </c>
      <c r="K388" s="484">
        <v>0</v>
      </c>
      <c r="L388" s="484">
        <v>0</v>
      </c>
      <c r="M388" s="484">
        <v>0</v>
      </c>
      <c r="N388" s="484">
        <v>0</v>
      </c>
      <c r="O388" s="484">
        <v>0</v>
      </c>
      <c r="P388" s="912">
        <v>0</v>
      </c>
      <c r="Q388" s="1945">
        <v>0</v>
      </c>
      <c r="R388" s="1945">
        <v>0</v>
      </c>
      <c r="S388" s="2012">
        <v>0</v>
      </c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62"/>
        <v>0</v>
      </c>
      <c r="G389" s="379" t="e">
        <f t="shared" si="63"/>
        <v>#DIV/0!</v>
      </c>
      <c r="H389" s="1109">
        <f>SUM(H390:H394)</f>
        <v>0</v>
      </c>
      <c r="I389" s="1251">
        <f t="shared" ref="I389:S389" si="64">SUM(I390:I394)</f>
        <v>0</v>
      </c>
      <c r="J389" s="1251">
        <f t="shared" si="64"/>
        <v>0</v>
      </c>
      <c r="K389" s="1251">
        <f t="shared" si="64"/>
        <v>0</v>
      </c>
      <c r="L389" s="1570">
        <f t="shared" si="64"/>
        <v>0</v>
      </c>
      <c r="M389" s="1570">
        <f t="shared" si="64"/>
        <v>0</v>
      </c>
      <c r="N389" s="1570">
        <f t="shared" si="64"/>
        <v>0</v>
      </c>
      <c r="O389" s="1570">
        <f t="shared" si="64"/>
        <v>0</v>
      </c>
      <c r="P389" s="913">
        <f t="shared" si="64"/>
        <v>0</v>
      </c>
      <c r="Q389" s="1946">
        <f t="shared" si="64"/>
        <v>0</v>
      </c>
      <c r="R389" s="1946">
        <f t="shared" si="64"/>
        <v>0</v>
      </c>
      <c r="S389" s="2013">
        <f t="shared" si="64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62"/>
        <v>0</v>
      </c>
      <c r="G390" s="37" t="e">
        <f t="shared" si="63"/>
        <v>#DIV/0!</v>
      </c>
      <c r="H390" s="484">
        <v>0</v>
      </c>
      <c r="I390" s="484">
        <v>0</v>
      </c>
      <c r="J390" s="484">
        <v>0</v>
      </c>
      <c r="K390" s="484">
        <v>0</v>
      </c>
      <c r="L390" s="484">
        <v>0</v>
      </c>
      <c r="M390" s="484">
        <v>0</v>
      </c>
      <c r="N390" s="484">
        <v>0</v>
      </c>
      <c r="O390" s="484">
        <v>0</v>
      </c>
      <c r="P390" s="912">
        <v>0</v>
      </c>
      <c r="Q390" s="1945">
        <v>0</v>
      </c>
      <c r="R390" s="1945">
        <v>0</v>
      </c>
      <c r="S390" s="2012">
        <v>0</v>
      </c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62"/>
        <v>0</v>
      </c>
      <c r="G391" s="37" t="e">
        <f t="shared" si="63"/>
        <v>#DIV/0!</v>
      </c>
      <c r="H391" s="484">
        <v>0</v>
      </c>
      <c r="I391" s="484">
        <v>0</v>
      </c>
      <c r="J391" s="484">
        <v>0</v>
      </c>
      <c r="K391" s="484">
        <v>0</v>
      </c>
      <c r="L391" s="484">
        <v>0</v>
      </c>
      <c r="M391" s="484">
        <v>0</v>
      </c>
      <c r="N391" s="484">
        <v>0</v>
      </c>
      <c r="O391" s="484">
        <v>0</v>
      </c>
      <c r="P391" s="912">
        <v>0</v>
      </c>
      <c r="Q391" s="1945">
        <v>0</v>
      </c>
      <c r="R391" s="1945">
        <v>0</v>
      </c>
      <c r="S391" s="2012">
        <v>0</v>
      </c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62"/>
        <v>0</v>
      </c>
      <c r="G392" s="37" t="e">
        <f t="shared" si="63"/>
        <v>#DIV/0!</v>
      </c>
      <c r="H392" s="484">
        <v>0</v>
      </c>
      <c r="I392" s="484">
        <v>0</v>
      </c>
      <c r="J392" s="484">
        <v>0</v>
      </c>
      <c r="K392" s="484">
        <v>0</v>
      </c>
      <c r="L392" s="484">
        <v>0</v>
      </c>
      <c r="M392" s="484">
        <v>0</v>
      </c>
      <c r="N392" s="484">
        <v>0</v>
      </c>
      <c r="O392" s="484">
        <v>0</v>
      </c>
      <c r="P392" s="912">
        <v>0</v>
      </c>
      <c r="Q392" s="1945">
        <v>0</v>
      </c>
      <c r="R392" s="1945">
        <v>0</v>
      </c>
      <c r="S392" s="2012">
        <v>0</v>
      </c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62"/>
        <v>0</v>
      </c>
      <c r="G393" s="37" t="e">
        <f t="shared" si="63"/>
        <v>#DIV/0!</v>
      </c>
      <c r="H393" s="484">
        <v>0</v>
      </c>
      <c r="I393" s="484">
        <v>0</v>
      </c>
      <c r="J393" s="484">
        <v>0</v>
      </c>
      <c r="K393" s="484">
        <v>0</v>
      </c>
      <c r="L393" s="484">
        <v>0</v>
      </c>
      <c r="M393" s="484">
        <v>0</v>
      </c>
      <c r="N393" s="484">
        <v>0</v>
      </c>
      <c r="O393" s="484">
        <v>0</v>
      </c>
      <c r="P393" s="912">
        <v>0</v>
      </c>
      <c r="Q393" s="1945">
        <v>0</v>
      </c>
      <c r="R393" s="1945">
        <v>0</v>
      </c>
      <c r="S393" s="2012">
        <v>0</v>
      </c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62"/>
        <v>0</v>
      </c>
      <c r="G394" s="503" t="e">
        <f t="shared" si="63"/>
        <v>#DIV/0!</v>
      </c>
      <c r="H394" s="566">
        <v>0</v>
      </c>
      <c r="I394" s="566">
        <v>0</v>
      </c>
      <c r="J394" s="566">
        <v>0</v>
      </c>
      <c r="K394" s="566">
        <v>0</v>
      </c>
      <c r="L394" s="566">
        <v>0</v>
      </c>
      <c r="M394" s="566">
        <v>0</v>
      </c>
      <c r="N394" s="566">
        <v>0</v>
      </c>
      <c r="O394" s="566">
        <v>0</v>
      </c>
      <c r="P394" s="916">
        <v>0</v>
      </c>
      <c r="Q394" s="1948">
        <v>0</v>
      </c>
      <c r="R394" s="1948">
        <v>0</v>
      </c>
      <c r="S394" s="2015">
        <v>0</v>
      </c>
    </row>
  </sheetData>
  <mergeCells count="58">
    <mergeCell ref="A247:C247"/>
    <mergeCell ref="B265:C265"/>
    <mergeCell ref="B200:C200"/>
    <mergeCell ref="A225:C225"/>
    <mergeCell ref="B350:C350"/>
    <mergeCell ref="B351:C351"/>
    <mergeCell ref="A224:C224"/>
    <mergeCell ref="A287:C287"/>
    <mergeCell ref="B288:C288"/>
    <mergeCell ref="B289:C289"/>
    <mergeCell ref="B291:C291"/>
    <mergeCell ref="B235:C235"/>
    <mergeCell ref="A165:C165"/>
    <mergeCell ref="B166:C166"/>
    <mergeCell ref="A175:C175"/>
    <mergeCell ref="B176:C176"/>
    <mergeCell ref="B187:C187"/>
    <mergeCell ref="B277:C277"/>
    <mergeCell ref="A201:C201"/>
    <mergeCell ref="B214:C214"/>
    <mergeCell ref="A221:C221"/>
    <mergeCell ref="A223:C223"/>
    <mergeCell ref="D1:G1"/>
    <mergeCell ref="A3:C4"/>
    <mergeCell ref="F3:F4"/>
    <mergeCell ref="G3:G4"/>
    <mergeCell ref="A74:C74"/>
    <mergeCell ref="B101:C101"/>
    <mergeCell ref="A377:D377"/>
    <mergeCell ref="B293:C293"/>
    <mergeCell ref="B323:C323"/>
    <mergeCell ref="B300:C300"/>
    <mergeCell ref="B305:C305"/>
    <mergeCell ref="H3:S3"/>
    <mergeCell ref="A8:C8"/>
    <mergeCell ref="A233:C233"/>
    <mergeCell ref="A109:C109"/>
    <mergeCell ref="B188:C188"/>
    <mergeCell ref="B336:C336"/>
    <mergeCell ref="B118:C118"/>
    <mergeCell ref="A131:C131"/>
    <mergeCell ref="A142:C142"/>
    <mergeCell ref="A153:C153"/>
    <mergeCell ref="B154:C154"/>
    <mergeCell ref="A195:C195"/>
    <mergeCell ref="A197:C197"/>
    <mergeCell ref="B198:C198"/>
    <mergeCell ref="B199:C199"/>
    <mergeCell ref="B347:C347"/>
    <mergeCell ref="B348:C348"/>
    <mergeCell ref="B349:C349"/>
    <mergeCell ref="A313:D313"/>
    <mergeCell ref="B314:C314"/>
    <mergeCell ref="A333:D333"/>
    <mergeCell ref="A344:C344"/>
    <mergeCell ref="B346:C346"/>
    <mergeCell ref="B334:C334"/>
    <mergeCell ref="B335:C335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90" zoomScaleNormal="90" workbookViewId="0">
      <pane xSplit="4" ySplit="5" topLeftCell="E185" activePane="bottomRight" state="frozen"/>
      <selection pane="topRight" activeCell="E1" sqref="E1"/>
      <selection pane="bottomLeft" activeCell="A6" sqref="A6"/>
      <selection pane="bottomRight" activeCell="E138" sqref="E138"/>
    </sheetView>
  </sheetViews>
  <sheetFormatPr defaultColWidth="9.125" defaultRowHeight="18.600000000000001"/>
  <cols>
    <col min="1" max="2" width="4.625" style="12" customWidth="1"/>
    <col min="3" max="3" width="104" style="12" customWidth="1"/>
    <col min="4" max="4" width="9.125" style="12"/>
    <col min="5" max="5" width="11.75" style="12" customWidth="1"/>
    <col min="6" max="6" width="11.375" style="12" customWidth="1"/>
    <col min="7" max="7" width="8.375" style="12" customWidth="1"/>
    <col min="8" max="19" width="8.37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07"/>
      <c r="E1" s="2207"/>
      <c r="F1" s="2207"/>
      <c r="G1" s="2207"/>
    </row>
    <row r="2" spans="1:19" ht="21.75" customHeight="1">
      <c r="A2" s="13"/>
      <c r="B2" s="13"/>
      <c r="C2" s="13" t="s">
        <v>7</v>
      </c>
      <c r="D2" s="14" t="s">
        <v>194</v>
      </c>
      <c r="E2" s="13"/>
      <c r="F2" s="14"/>
      <c r="G2" s="14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348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1327900</v>
      </c>
      <c r="F6" s="136">
        <f>SUM(F8+F74+F109+F153+F247)</f>
        <v>2245200</v>
      </c>
      <c r="G6" s="135">
        <f>+F6*100/E6</f>
        <v>169.07899691241809</v>
      </c>
      <c r="H6" s="462">
        <f t="shared" ref="H6:S6" si="0">SUM(H8+H74+H109+H153+H247)</f>
        <v>165000</v>
      </c>
      <c r="I6" s="462">
        <f t="shared" si="0"/>
        <v>179000</v>
      </c>
      <c r="J6" s="462">
        <f t="shared" si="0"/>
        <v>159000</v>
      </c>
      <c r="K6" s="462">
        <f t="shared" si="0"/>
        <v>169000</v>
      </c>
      <c r="L6" s="462">
        <f t="shared" si="0"/>
        <v>167843</v>
      </c>
      <c r="M6" s="462">
        <f t="shared" si="0"/>
        <v>179048</v>
      </c>
      <c r="N6" s="462">
        <f t="shared" si="0"/>
        <v>215000</v>
      </c>
      <c r="O6" s="462">
        <f t="shared" si="0"/>
        <v>231309</v>
      </c>
      <c r="P6" s="462">
        <f t="shared" si="0"/>
        <v>222000</v>
      </c>
      <c r="Q6" s="1868">
        <f t="shared" si="0"/>
        <v>216000</v>
      </c>
      <c r="R6" s="1868">
        <f t="shared" si="0"/>
        <v>183000</v>
      </c>
      <c r="S6" s="1868">
        <f t="shared" si="0"/>
        <v>159000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223"/>
      <c r="I7" s="1223"/>
      <c r="J7" s="1223"/>
      <c r="K7" s="1539"/>
      <c r="L7" s="1539"/>
      <c r="M7" s="1539"/>
      <c r="N7" s="1539"/>
      <c r="O7" s="1539"/>
      <c r="P7" s="1539"/>
      <c r="Q7" s="1892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165900</v>
      </c>
      <c r="F8" s="137">
        <f>SUM(H8:S8)</f>
        <v>163200</v>
      </c>
      <c r="G8" s="140">
        <f>+F8*100/E8</f>
        <v>98.372513562386985</v>
      </c>
      <c r="H8" s="463">
        <f>SUM(H10+H57)</f>
        <v>6000</v>
      </c>
      <c r="I8" s="463">
        <f t="shared" ref="I8:S8" si="1">SUM(I10+I57)</f>
        <v>6000</v>
      </c>
      <c r="J8" s="463">
        <f t="shared" si="1"/>
        <v>6000</v>
      </c>
      <c r="K8" s="463">
        <f t="shared" si="1"/>
        <v>6000</v>
      </c>
      <c r="L8" s="463">
        <f t="shared" si="1"/>
        <v>6343</v>
      </c>
      <c r="M8" s="463">
        <f t="shared" si="1"/>
        <v>7548</v>
      </c>
      <c r="N8" s="463">
        <f t="shared" si="1"/>
        <v>12000</v>
      </c>
      <c r="O8" s="463">
        <f t="shared" si="1"/>
        <v>18309</v>
      </c>
      <c r="P8" s="463">
        <f t="shared" si="1"/>
        <v>22000</v>
      </c>
      <c r="Q8" s="463">
        <f t="shared" si="1"/>
        <v>37000</v>
      </c>
      <c r="R8" s="463">
        <f t="shared" si="1"/>
        <v>27000</v>
      </c>
      <c r="S8" s="463">
        <f t="shared" si="1"/>
        <v>9000</v>
      </c>
    </row>
    <row r="9" spans="1:19" ht="21.75" customHeight="1">
      <c r="A9" s="127"/>
      <c r="B9" s="128"/>
      <c r="C9" s="2" t="s">
        <v>42</v>
      </c>
      <c r="D9" s="130"/>
      <c r="E9" s="141">
        <v>4900</v>
      </c>
      <c r="F9" s="58">
        <f>SUM(H9:S9)</f>
        <v>4900</v>
      </c>
      <c r="G9" s="47"/>
      <c r="H9" s="1236">
        <v>0</v>
      </c>
      <c r="I9" s="1237">
        <v>0</v>
      </c>
      <c r="J9" s="1237">
        <v>200</v>
      </c>
      <c r="K9" s="1551">
        <v>500</v>
      </c>
      <c r="L9" s="1551">
        <v>500</v>
      </c>
      <c r="M9" s="1551">
        <v>600</v>
      </c>
      <c r="N9" s="1236">
        <v>800</v>
      </c>
      <c r="O9" s="1236">
        <v>1000</v>
      </c>
      <c r="P9" s="1236">
        <v>1300</v>
      </c>
      <c r="Q9" s="1905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4900</v>
      </c>
      <c r="F10" s="134">
        <f>SUM(F11+F23+F39)</f>
        <v>2200</v>
      </c>
      <c r="G10" s="142">
        <f>+F10*100/E10</f>
        <v>44.897959183673471</v>
      </c>
      <c r="H10" s="1224">
        <f t="shared" ref="H10:S10" si="2">SUM(H11+H23+H39)</f>
        <v>0</v>
      </c>
      <c r="I10" s="1224">
        <f t="shared" si="2"/>
        <v>0</v>
      </c>
      <c r="J10" s="1224">
        <f t="shared" si="2"/>
        <v>0</v>
      </c>
      <c r="K10" s="1541">
        <f t="shared" si="2"/>
        <v>0</v>
      </c>
      <c r="L10" s="1541">
        <f t="shared" si="2"/>
        <v>343</v>
      </c>
      <c r="M10" s="1541">
        <f t="shared" si="2"/>
        <v>1548</v>
      </c>
      <c r="N10" s="1541">
        <f t="shared" si="2"/>
        <v>0</v>
      </c>
      <c r="O10" s="1541">
        <f t="shared" si="2"/>
        <v>309</v>
      </c>
      <c r="P10" s="1541">
        <f t="shared" si="2"/>
        <v>0</v>
      </c>
      <c r="Q10" s="1894">
        <f t="shared" si="2"/>
        <v>0</v>
      </c>
      <c r="R10" s="1894">
        <f t="shared" si="2"/>
        <v>0</v>
      </c>
      <c r="S10" s="1894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200</v>
      </c>
      <c r="F11" s="134">
        <f>SUM(F12:F22)</f>
        <v>222</v>
      </c>
      <c r="G11" s="140">
        <f>+F11*100/E11</f>
        <v>111</v>
      </c>
      <c r="H11" s="1224">
        <f>SUM(H12:H22)</f>
        <v>0</v>
      </c>
      <c r="I11" s="1224">
        <f t="shared" ref="I11:S11" si="3">SUM(I12:I22)</f>
        <v>0</v>
      </c>
      <c r="J11" s="1224">
        <f t="shared" si="3"/>
        <v>0</v>
      </c>
      <c r="K11" s="1541">
        <f t="shared" si="3"/>
        <v>0</v>
      </c>
      <c r="L11" s="1541">
        <f t="shared" si="3"/>
        <v>112</v>
      </c>
      <c r="M11" s="1541">
        <f t="shared" si="3"/>
        <v>110</v>
      </c>
      <c r="N11" s="1541">
        <f t="shared" si="3"/>
        <v>0</v>
      </c>
      <c r="O11" s="1541">
        <f t="shared" si="3"/>
        <v>0</v>
      </c>
      <c r="P11" s="1541">
        <f t="shared" si="3"/>
        <v>0</v>
      </c>
      <c r="Q11" s="1894">
        <f t="shared" si="3"/>
        <v>0</v>
      </c>
      <c r="R11" s="1894">
        <f t="shared" si="3"/>
        <v>0</v>
      </c>
      <c r="S11" s="1894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100</v>
      </c>
      <c r="F12" s="36">
        <f>SUM(H12:S12)</f>
        <v>112</v>
      </c>
      <c r="G12" s="37">
        <f>+F12*100/E12</f>
        <v>112</v>
      </c>
      <c r="H12" s="471"/>
      <c r="I12" s="471"/>
      <c r="J12" s="471"/>
      <c r="K12" s="471"/>
      <c r="L12" s="471">
        <v>112</v>
      </c>
      <c r="M12" s="471"/>
      <c r="N12" s="471"/>
      <c r="O12" s="471"/>
      <c r="P12" s="471"/>
      <c r="Q12" s="471"/>
      <c r="R12" s="471"/>
      <c r="S12" s="471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100</v>
      </c>
      <c r="F13" s="36">
        <f t="shared" ref="F13:F55" si="4">SUM(H13:S13)</f>
        <v>110</v>
      </c>
      <c r="G13" s="37">
        <f t="shared" ref="G13:G53" si="5">+F13*100/E13</f>
        <v>110</v>
      </c>
      <c r="H13" s="471"/>
      <c r="I13" s="471"/>
      <c r="J13" s="471"/>
      <c r="K13" s="471"/>
      <c r="L13" s="471"/>
      <c r="M13" s="471">
        <v>110</v>
      </c>
      <c r="N13" s="471"/>
      <c r="O13" s="471"/>
      <c r="P13" s="471"/>
      <c r="Q13" s="471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/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/>
      <c r="I19" s="471"/>
      <c r="J19" s="471"/>
      <c r="K19" s="471"/>
      <c r="L19" s="471"/>
      <c r="M19" s="471"/>
      <c r="N19" s="471"/>
      <c r="O19" s="471"/>
      <c r="P19" s="471"/>
      <c r="Q19" s="471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/>
      <c r="I21" s="471"/>
      <c r="J21" s="471"/>
      <c r="K21" s="471"/>
      <c r="L21" s="471"/>
      <c r="M21" s="471"/>
      <c r="N21" s="471"/>
      <c r="O21" s="471"/>
      <c r="P21" s="471"/>
      <c r="Q21" s="471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1200</v>
      </c>
      <c r="F23" s="134">
        <f>SUM(F24:F38)</f>
        <v>859</v>
      </c>
      <c r="G23" s="140">
        <f t="shared" si="5"/>
        <v>71.583333333333329</v>
      </c>
      <c r="H23" s="1224">
        <f>SUM(H24:H38)</f>
        <v>0</v>
      </c>
      <c r="I23" s="1224">
        <f t="shared" ref="I23:S23" si="6">SUM(I24:I38)</f>
        <v>0</v>
      </c>
      <c r="J23" s="1224">
        <f t="shared" si="6"/>
        <v>0</v>
      </c>
      <c r="K23" s="1541">
        <f t="shared" si="6"/>
        <v>0</v>
      </c>
      <c r="L23" s="1541">
        <f t="shared" si="6"/>
        <v>231</v>
      </c>
      <c r="M23" s="1541">
        <f t="shared" si="6"/>
        <v>628</v>
      </c>
      <c r="N23" s="1541">
        <f t="shared" si="6"/>
        <v>0</v>
      </c>
      <c r="O23" s="1541">
        <f t="shared" si="6"/>
        <v>0</v>
      </c>
      <c r="P23" s="1541">
        <f t="shared" si="6"/>
        <v>0</v>
      </c>
      <c r="Q23" s="1894">
        <f t="shared" si="6"/>
        <v>0</v>
      </c>
      <c r="R23" s="1894">
        <f t="shared" si="6"/>
        <v>0</v>
      </c>
      <c r="S23" s="1894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471"/>
      <c r="I24" s="471"/>
      <c r="J24" s="471"/>
      <c r="K24" s="471"/>
      <c r="L24" s="471"/>
      <c r="M24" s="471"/>
      <c r="N24" s="471"/>
      <c r="O24" s="471"/>
      <c r="P24" s="471"/>
      <c r="Q24" s="471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200</v>
      </c>
      <c r="F25" s="36">
        <f t="shared" si="4"/>
        <v>231</v>
      </c>
      <c r="G25" s="37">
        <f t="shared" si="5"/>
        <v>115.5</v>
      </c>
      <c r="H25" s="471"/>
      <c r="I25" s="471"/>
      <c r="J25" s="471"/>
      <c r="K25" s="471"/>
      <c r="L25" s="471">
        <v>231</v>
      </c>
      <c r="M25" s="471"/>
      <c r="N25" s="471"/>
      <c r="O25" s="471"/>
      <c r="P25" s="471"/>
      <c r="Q25" s="471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1000</v>
      </c>
      <c r="F26" s="36">
        <f t="shared" si="4"/>
        <v>628</v>
      </c>
      <c r="G26" s="37">
        <f t="shared" si="5"/>
        <v>62.8</v>
      </c>
      <c r="H26" s="471"/>
      <c r="I26" s="471"/>
      <c r="J26" s="471"/>
      <c r="K26" s="471"/>
      <c r="L26" s="471"/>
      <c r="M26" s="471">
        <v>628</v>
      </c>
      <c r="N26" s="471"/>
      <c r="O26" s="471"/>
      <c r="P26" s="471"/>
      <c r="Q26" s="471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1"/>
      <c r="S29" s="471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37" t="e">
        <f t="shared" si="5"/>
        <v>#DIV/0!</v>
      </c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9">
        <v>0</v>
      </c>
      <c r="F34" s="36">
        <f t="shared" si="4"/>
        <v>0</v>
      </c>
      <c r="G34" s="37" t="e">
        <f t="shared" si="5"/>
        <v>#DIV/0!</v>
      </c>
      <c r="H34" s="471"/>
      <c r="I34" s="471"/>
      <c r="J34" s="471"/>
      <c r="K34" s="471"/>
      <c r="L34" s="471"/>
      <c r="M34" s="471"/>
      <c r="N34" s="471"/>
      <c r="O34" s="471"/>
      <c r="P34" s="471"/>
      <c r="Q34" s="471"/>
      <c r="R34" s="471"/>
      <c r="S34" s="471"/>
    </row>
    <row r="35" spans="1:19" ht="21.75" customHeight="1">
      <c r="A35" s="32"/>
      <c r="B35" s="33"/>
      <c r="C35" s="320" t="s">
        <v>17</v>
      </c>
      <c r="D35" s="35" t="s">
        <v>47</v>
      </c>
      <c r="E35" s="39">
        <v>0</v>
      </c>
      <c r="F35" s="36">
        <f t="shared" si="4"/>
        <v>0</v>
      </c>
      <c r="G35" s="37" t="e">
        <f t="shared" si="5"/>
        <v>#DIV/0!</v>
      </c>
      <c r="H35" s="471"/>
      <c r="I35" s="471"/>
      <c r="J35" s="471"/>
      <c r="K35" s="471"/>
      <c r="L35" s="471"/>
      <c r="M35" s="471"/>
      <c r="N35" s="471"/>
      <c r="O35" s="471"/>
      <c r="P35" s="471"/>
      <c r="Q35" s="471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9">
        <v>0</v>
      </c>
      <c r="F36" s="36">
        <f t="shared" si="4"/>
        <v>0</v>
      </c>
      <c r="G36" s="37" t="e">
        <f t="shared" si="5"/>
        <v>#DIV/0!</v>
      </c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9">
        <v>0</v>
      </c>
      <c r="F37" s="36">
        <f t="shared" si="4"/>
        <v>0</v>
      </c>
      <c r="G37" s="37" t="e">
        <f t="shared" si="5"/>
        <v>#DIV/0!</v>
      </c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9">
        <v>0</v>
      </c>
      <c r="F38" s="36">
        <f t="shared" si="4"/>
        <v>0</v>
      </c>
      <c r="G38" s="37" t="e">
        <f t="shared" si="5"/>
        <v>#DIV/0!</v>
      </c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3500</v>
      </c>
      <c r="F39" s="134">
        <f>SUM(F40:F52)</f>
        <v>1119</v>
      </c>
      <c r="G39" s="140">
        <f t="shared" si="5"/>
        <v>31.971428571428572</v>
      </c>
      <c r="H39" s="1224">
        <f>SUM(H40:H53)</f>
        <v>0</v>
      </c>
      <c r="I39" s="1224">
        <f t="shared" ref="I39:S39" si="7">SUM(I40:I53)</f>
        <v>0</v>
      </c>
      <c r="J39" s="1224">
        <f t="shared" si="7"/>
        <v>0</v>
      </c>
      <c r="K39" s="1541">
        <f t="shared" si="7"/>
        <v>0</v>
      </c>
      <c r="L39" s="1541">
        <f t="shared" si="7"/>
        <v>0</v>
      </c>
      <c r="M39" s="1541">
        <f t="shared" si="7"/>
        <v>810</v>
      </c>
      <c r="N39" s="1541">
        <f t="shared" si="7"/>
        <v>0</v>
      </c>
      <c r="O39" s="1541">
        <f t="shared" si="7"/>
        <v>309</v>
      </c>
      <c r="P39" s="1541">
        <f t="shared" si="7"/>
        <v>0</v>
      </c>
      <c r="Q39" s="1894">
        <f t="shared" si="7"/>
        <v>0</v>
      </c>
      <c r="R39" s="1894">
        <f t="shared" si="7"/>
        <v>0</v>
      </c>
      <c r="S39" s="1894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471"/>
      <c r="I40" s="471"/>
      <c r="J40" s="471"/>
      <c r="K40" s="471"/>
      <c r="L40" s="471"/>
      <c r="M40" s="471"/>
      <c r="N40" s="471"/>
      <c r="O40" s="471"/>
      <c r="P40" s="471"/>
      <c r="Q40" s="471"/>
      <c r="R40" s="471"/>
      <c r="S40" s="471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2000</v>
      </c>
      <c r="F41" s="36">
        <f t="shared" si="4"/>
        <v>810</v>
      </c>
      <c r="G41" s="37">
        <f t="shared" si="5"/>
        <v>40.5</v>
      </c>
      <c r="H41" s="471"/>
      <c r="I41" s="471"/>
      <c r="J41" s="471"/>
      <c r="K41" s="471"/>
      <c r="L41" s="471"/>
      <c r="M41" s="471">
        <v>810</v>
      </c>
      <c r="N41" s="471"/>
      <c r="O41" s="471"/>
      <c r="P41" s="471"/>
      <c r="Q41" s="471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471"/>
      <c r="I43" s="471"/>
      <c r="J43" s="471"/>
      <c r="K43" s="471"/>
      <c r="L43" s="471"/>
      <c r="M43" s="471"/>
      <c r="N43" s="471"/>
      <c r="O43" s="471"/>
      <c r="P43" s="471"/>
      <c r="Q43" s="471"/>
      <c r="R43" s="471"/>
      <c r="S43" s="471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/>
      <c r="I44" s="471"/>
      <c r="J44" s="471"/>
      <c r="K44" s="471"/>
      <c r="L44" s="471"/>
      <c r="M44" s="471"/>
      <c r="N44" s="471"/>
      <c r="O44" s="471"/>
      <c r="P44" s="471"/>
      <c r="Q44" s="471"/>
      <c r="R44" s="471"/>
      <c r="S44" s="471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/>
      <c r="I45" s="471"/>
      <c r="J45" s="471"/>
      <c r="K45" s="471"/>
      <c r="L45" s="471"/>
      <c r="M45" s="471"/>
      <c r="N45" s="471"/>
      <c r="O45" s="471"/>
      <c r="P45" s="471"/>
      <c r="Q45" s="471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/>
      <c r="I46" s="471"/>
      <c r="J46" s="471"/>
      <c r="K46" s="471"/>
      <c r="L46" s="471"/>
      <c r="M46" s="471"/>
      <c r="N46" s="471"/>
      <c r="O46" s="471"/>
      <c r="P46" s="471"/>
      <c r="Q46" s="471"/>
      <c r="R46" s="471"/>
      <c r="S46" s="471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500</v>
      </c>
      <c r="F47" s="36">
        <f t="shared" si="4"/>
        <v>309</v>
      </c>
      <c r="G47" s="37">
        <f t="shared" si="5"/>
        <v>61.8</v>
      </c>
      <c r="H47" s="471"/>
      <c r="I47" s="471"/>
      <c r="J47" s="471"/>
      <c r="K47" s="471"/>
      <c r="L47" s="471"/>
      <c r="M47" s="471"/>
      <c r="N47" s="471"/>
      <c r="O47" s="471">
        <v>309</v>
      </c>
      <c r="P47" s="471"/>
      <c r="Q47" s="471"/>
      <c r="R47" s="471"/>
      <c r="S47" s="471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1000</v>
      </c>
      <c r="F52" s="36">
        <f t="shared" si="4"/>
        <v>0</v>
      </c>
      <c r="G52" s="37">
        <f t="shared" si="5"/>
        <v>0</v>
      </c>
      <c r="H52" s="471"/>
      <c r="I52" s="471"/>
      <c r="J52" s="471"/>
      <c r="K52" s="471"/>
      <c r="L52" s="471"/>
      <c r="M52" s="471"/>
      <c r="N52" s="471"/>
      <c r="O52" s="471"/>
      <c r="P52" s="471"/>
      <c r="Q52" s="471"/>
      <c r="R52" s="471"/>
      <c r="S52" s="471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/>
      <c r="I53" s="471"/>
      <c r="J53" s="471"/>
      <c r="K53" s="471"/>
      <c r="L53" s="471"/>
      <c r="M53" s="471"/>
      <c r="N53" s="471"/>
      <c r="O53" s="471"/>
      <c r="P53" s="471"/>
      <c r="Q53" s="471"/>
      <c r="R53" s="471"/>
      <c r="S53" s="471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500</v>
      </c>
      <c r="F55" s="36">
        <f t="shared" si="4"/>
        <v>232</v>
      </c>
      <c r="G55" s="43">
        <f>+F55*100/E55</f>
        <v>46.4</v>
      </c>
      <c r="H55" s="471"/>
      <c r="I55" s="471"/>
      <c r="J55" s="471"/>
      <c r="K55" s="471"/>
      <c r="L55" s="471"/>
      <c r="M55" s="471"/>
      <c r="N55" s="471"/>
      <c r="O55" s="471">
        <v>35</v>
      </c>
      <c r="P55" s="471">
        <v>150</v>
      </c>
      <c r="Q55" s="471">
        <v>47</v>
      </c>
      <c r="R55" s="471"/>
      <c r="S55" s="471"/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161000</v>
      </c>
      <c r="F56" s="58">
        <f>SUM(H56:S56)</f>
        <v>161000</v>
      </c>
      <c r="G56" s="47"/>
      <c r="H56" s="1238">
        <v>6000</v>
      </c>
      <c r="I56" s="1238">
        <v>6000</v>
      </c>
      <c r="J56" s="1238">
        <v>6000</v>
      </c>
      <c r="K56" s="1552">
        <v>6000</v>
      </c>
      <c r="L56" s="1552">
        <v>6000</v>
      </c>
      <c r="M56" s="1552">
        <v>6000</v>
      </c>
      <c r="N56" s="1552">
        <v>10000</v>
      </c>
      <c r="O56" s="1552">
        <v>20000</v>
      </c>
      <c r="P56" s="1552">
        <v>23000</v>
      </c>
      <c r="Q56" s="1906">
        <v>24000</v>
      </c>
      <c r="R56" s="1906">
        <v>24000</v>
      </c>
      <c r="S56" s="1906">
        <v>24000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161000</v>
      </c>
      <c r="F57" s="134">
        <f>SUM(F58:F64)</f>
        <v>161000</v>
      </c>
      <c r="G57" s="142">
        <f>+F57*100/E57</f>
        <v>100</v>
      </c>
      <c r="H57" s="1232">
        <f>SUM(H58:H64)</f>
        <v>6000</v>
      </c>
      <c r="I57" s="1232">
        <f t="shared" ref="I57:S57" si="8">SUM(I58:I64)</f>
        <v>6000</v>
      </c>
      <c r="J57" s="1232">
        <f t="shared" si="8"/>
        <v>6000</v>
      </c>
      <c r="K57" s="1569">
        <f t="shared" si="8"/>
        <v>6000</v>
      </c>
      <c r="L57" s="1569">
        <f t="shared" si="8"/>
        <v>6000</v>
      </c>
      <c r="M57" s="1569">
        <f t="shared" si="8"/>
        <v>6000</v>
      </c>
      <c r="N57" s="1569">
        <f t="shared" si="8"/>
        <v>12000</v>
      </c>
      <c r="O57" s="1569">
        <f t="shared" si="8"/>
        <v>18000</v>
      </c>
      <c r="P57" s="1569">
        <f t="shared" si="8"/>
        <v>22000</v>
      </c>
      <c r="Q57" s="1902">
        <f t="shared" si="8"/>
        <v>37000</v>
      </c>
      <c r="R57" s="1902">
        <f t="shared" si="8"/>
        <v>27000</v>
      </c>
      <c r="S57" s="1902">
        <f t="shared" si="8"/>
        <v>9000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24000</v>
      </c>
      <c r="F58" s="36">
        <f t="shared" ref="F58:F72" si="9">SUM(H58:S58)</f>
        <v>24000</v>
      </c>
      <c r="G58" s="43">
        <f t="shared" ref="G58:G74" si="10">+F58*100/E58</f>
        <v>100</v>
      </c>
      <c r="H58" s="471"/>
      <c r="I58" s="471"/>
      <c r="J58" s="471"/>
      <c r="K58" s="471"/>
      <c r="L58" s="471"/>
      <c r="M58" s="471"/>
      <c r="N58" s="471"/>
      <c r="O58" s="471">
        <v>3000</v>
      </c>
      <c r="P58" s="471">
        <v>6000</v>
      </c>
      <c r="Q58" s="471">
        <v>12000</v>
      </c>
      <c r="R58" s="471">
        <v>3000</v>
      </c>
      <c r="S58" s="471"/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135000</v>
      </c>
      <c r="F59" s="36">
        <f t="shared" si="9"/>
        <v>135000</v>
      </c>
      <c r="G59" s="43">
        <f t="shared" si="10"/>
        <v>100</v>
      </c>
      <c r="H59" s="471">
        <v>6000</v>
      </c>
      <c r="I59" s="471">
        <v>6000</v>
      </c>
      <c r="J59" s="471">
        <v>6000</v>
      </c>
      <c r="K59" s="471">
        <v>6000</v>
      </c>
      <c r="L59" s="471">
        <v>6000</v>
      </c>
      <c r="M59" s="471">
        <v>6000</v>
      </c>
      <c r="N59" s="471">
        <v>12000</v>
      </c>
      <c r="O59" s="471">
        <v>15000</v>
      </c>
      <c r="P59" s="471">
        <v>15000</v>
      </c>
      <c r="Q59" s="471">
        <v>24000</v>
      </c>
      <c r="R59" s="471">
        <v>24000</v>
      </c>
      <c r="S59" s="471">
        <v>9000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1"/>
      <c r="S61" s="471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471"/>
      <c r="I63" s="471"/>
      <c r="J63" s="471"/>
      <c r="K63" s="471"/>
      <c r="L63" s="471"/>
      <c r="M63" s="471"/>
      <c r="N63" s="471"/>
      <c r="O63" s="471"/>
      <c r="P63" s="471">
        <v>1000</v>
      </c>
      <c r="Q63" s="471">
        <v>1000</v>
      </c>
      <c r="R63" s="471"/>
      <c r="S63" s="471"/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5000</v>
      </c>
      <c r="F65" s="55">
        <f t="shared" si="9"/>
        <v>5000</v>
      </c>
      <c r="G65" s="28">
        <f t="shared" si="10"/>
        <v>100</v>
      </c>
      <c r="H65" s="1239"/>
      <c r="I65" s="1239"/>
      <c r="J65" s="1239"/>
      <c r="K65" s="1553"/>
      <c r="L65" s="1553"/>
      <c r="M65" s="1553"/>
      <c r="N65" s="1553"/>
      <c r="O65" s="1553">
        <v>5000</v>
      </c>
      <c r="P65" s="1553"/>
      <c r="Q65" s="1907"/>
      <c r="R65" s="1907"/>
      <c r="S65" s="1907"/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322</v>
      </c>
      <c r="F66" s="55">
        <f t="shared" si="9"/>
        <v>432</v>
      </c>
      <c r="G66" s="28">
        <f t="shared" si="10"/>
        <v>134.1614906832298</v>
      </c>
      <c r="H66" s="1239">
        <v>19</v>
      </c>
      <c r="I66" s="1239">
        <v>16</v>
      </c>
      <c r="J66" s="1239">
        <v>12</v>
      </c>
      <c r="K66" s="1553">
        <v>12</v>
      </c>
      <c r="L66" s="1553">
        <v>14</v>
      </c>
      <c r="M66" s="1553">
        <v>14</v>
      </c>
      <c r="N66" s="1553">
        <v>24</v>
      </c>
      <c r="O66" s="1553">
        <v>50</v>
      </c>
      <c r="P66" s="1553">
        <v>70</v>
      </c>
      <c r="Q66" s="1907">
        <v>112</v>
      </c>
      <c r="R66" s="1907">
        <v>66</v>
      </c>
      <c r="S66" s="1907">
        <v>23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1"/>
      <c r="S67" s="471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700700</v>
      </c>
      <c r="F68" s="50">
        <f>SUM(H68:S68)</f>
        <v>812303.72000000009</v>
      </c>
      <c r="G68" s="112">
        <f t="shared" si="10"/>
        <v>115.92746111031828</v>
      </c>
      <c r="H68" s="1226">
        <f>SUM(H69:H73)</f>
        <v>119662.12</v>
      </c>
      <c r="I68" s="1226">
        <f t="shared" ref="I68:S68" si="11">SUM(I69:I73)</f>
        <v>155567.43</v>
      </c>
      <c r="J68" s="1226">
        <f t="shared" si="11"/>
        <v>51230.720000000001</v>
      </c>
      <c r="K68" s="1543">
        <f t="shared" si="11"/>
        <v>34830.620000000003</v>
      </c>
      <c r="L68" s="1543">
        <f t="shared" si="11"/>
        <v>37811.879999999997</v>
      </c>
      <c r="M68" s="1543">
        <f t="shared" si="11"/>
        <v>111152.81</v>
      </c>
      <c r="N68" s="1543">
        <f t="shared" si="11"/>
        <v>40451.519999999997</v>
      </c>
      <c r="O68" s="1543">
        <f t="shared" si="11"/>
        <v>30102.54</v>
      </c>
      <c r="P68" s="1543">
        <f t="shared" si="11"/>
        <v>54700.85</v>
      </c>
      <c r="Q68" s="1896">
        <f t="shared" si="11"/>
        <v>44917.16</v>
      </c>
      <c r="R68" s="1896">
        <f t="shared" si="11"/>
        <v>56867.53</v>
      </c>
      <c r="S68" s="1896">
        <f t="shared" si="11"/>
        <v>75008.539999999994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685100+15600</f>
        <v>700700</v>
      </c>
      <c r="F70" s="36">
        <f t="shared" si="9"/>
        <v>812303.72000000009</v>
      </c>
      <c r="G70" s="43">
        <f t="shared" si="10"/>
        <v>115.92746111031828</v>
      </c>
      <c r="H70" s="471">
        <v>119662.12</v>
      </c>
      <c r="I70" s="471">
        <v>155567.43</v>
      </c>
      <c r="J70" s="471">
        <v>51230.720000000001</v>
      </c>
      <c r="K70" s="471">
        <v>34830.620000000003</v>
      </c>
      <c r="L70" s="471">
        <v>37811.879999999997</v>
      </c>
      <c r="M70" s="471">
        <v>111152.81</v>
      </c>
      <c r="N70" s="471">
        <v>40451.519999999997</v>
      </c>
      <c r="O70" s="471">
        <v>30102.54</v>
      </c>
      <c r="P70" s="471">
        <v>54700.85</v>
      </c>
      <c r="Q70" s="471">
        <v>44917.16</v>
      </c>
      <c r="R70" s="471">
        <v>56867.53</v>
      </c>
      <c r="S70" s="471">
        <v>75008.539999999994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112000</v>
      </c>
      <c r="F74" s="55">
        <f>SUM(H74:S74)</f>
        <v>112000</v>
      </c>
      <c r="G74" s="142">
        <f t="shared" si="10"/>
        <v>100</v>
      </c>
      <c r="H74" s="1224">
        <f>H75</f>
        <v>29000</v>
      </c>
      <c r="I74" s="1224">
        <f t="shared" ref="I74:S74" si="12">I75</f>
        <v>33000</v>
      </c>
      <c r="J74" s="1224">
        <f t="shared" si="12"/>
        <v>3000</v>
      </c>
      <c r="K74" s="1541">
        <f t="shared" si="12"/>
        <v>3000</v>
      </c>
      <c r="L74" s="1541">
        <f t="shared" si="12"/>
        <v>1500</v>
      </c>
      <c r="M74" s="1541">
        <f t="shared" si="12"/>
        <v>1500</v>
      </c>
      <c r="N74" s="1541">
        <f t="shared" si="12"/>
        <v>3000</v>
      </c>
      <c r="O74" s="1541">
        <f t="shared" si="12"/>
        <v>3000</v>
      </c>
      <c r="P74" s="1541">
        <f t="shared" si="12"/>
        <v>20000</v>
      </c>
      <c r="Q74" s="1894">
        <f t="shared" si="12"/>
        <v>9000</v>
      </c>
      <c r="R74" s="1894">
        <f t="shared" si="12"/>
        <v>6000</v>
      </c>
      <c r="S74" s="1894">
        <f t="shared" si="12"/>
        <v>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112000</v>
      </c>
      <c r="G75" s="142"/>
      <c r="H75" s="1225">
        <f>H77+H79+H81+H83+H85+H87</f>
        <v>29000</v>
      </c>
      <c r="I75" s="1225">
        <f t="shared" ref="I75:S75" si="13">I77+I79+I81+I83+I85+I87</f>
        <v>33000</v>
      </c>
      <c r="J75" s="1225">
        <f t="shared" si="13"/>
        <v>3000</v>
      </c>
      <c r="K75" s="1542">
        <f t="shared" si="13"/>
        <v>3000</v>
      </c>
      <c r="L75" s="1542">
        <f t="shared" si="13"/>
        <v>1500</v>
      </c>
      <c r="M75" s="1542">
        <f t="shared" si="13"/>
        <v>1500</v>
      </c>
      <c r="N75" s="1542">
        <f t="shared" si="13"/>
        <v>3000</v>
      </c>
      <c r="O75" s="1542">
        <f t="shared" si="13"/>
        <v>3000</v>
      </c>
      <c r="P75" s="1542">
        <f t="shared" si="13"/>
        <v>20000</v>
      </c>
      <c r="Q75" s="1895">
        <f t="shared" si="13"/>
        <v>9000</v>
      </c>
      <c r="R75" s="1895">
        <f t="shared" si="13"/>
        <v>6000</v>
      </c>
      <c r="S75" s="1895">
        <f t="shared" si="13"/>
        <v>0</v>
      </c>
    </row>
    <row r="76" spans="1:19" ht="21" customHeight="1">
      <c r="A76" s="44"/>
      <c r="B76" s="56"/>
      <c r="C76" s="3" t="s">
        <v>38</v>
      </c>
      <c r="D76" s="57"/>
      <c r="E76" s="147">
        <v>60000</v>
      </c>
      <c r="F76" s="58">
        <f>SUM(H76:S76)</f>
        <v>60000</v>
      </c>
      <c r="G76" s="47"/>
      <c r="H76" s="1238">
        <v>3000</v>
      </c>
      <c r="I76" s="1238">
        <v>5000</v>
      </c>
      <c r="J76" s="1238">
        <v>7000</v>
      </c>
      <c r="K76" s="1552">
        <v>7000</v>
      </c>
      <c r="L76" s="1552">
        <v>7000</v>
      </c>
      <c r="M76" s="1552">
        <v>7000</v>
      </c>
      <c r="N76" s="1552">
        <v>7000</v>
      </c>
      <c r="O76" s="1552">
        <v>5000</v>
      </c>
      <c r="P76" s="1552">
        <v>2000</v>
      </c>
      <c r="Q76" s="1906">
        <v>2000</v>
      </c>
      <c r="R76" s="1906">
        <v>5000</v>
      </c>
      <c r="S76" s="1906">
        <v>3000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60000</v>
      </c>
      <c r="F77" s="36">
        <f t="shared" ref="F77:F83" si="14">SUM(H77:S77)</f>
        <v>60000</v>
      </c>
      <c r="G77" s="43">
        <f>F77*100/E77</f>
        <v>100</v>
      </c>
      <c r="H77" s="471">
        <v>26000</v>
      </c>
      <c r="I77" s="471">
        <v>20000</v>
      </c>
      <c r="J77" s="471"/>
      <c r="K77" s="471"/>
      <c r="L77" s="471"/>
      <c r="M77" s="471"/>
      <c r="N77" s="471"/>
      <c r="O77" s="471"/>
      <c r="P77" s="471">
        <v>14000</v>
      </c>
      <c r="Q77" s="471"/>
      <c r="R77" s="471"/>
      <c r="S77" s="471"/>
    </row>
    <row r="78" spans="1:19" ht="21.75" customHeight="1">
      <c r="A78" s="60"/>
      <c r="B78" s="61"/>
      <c r="C78" s="2" t="s">
        <v>118</v>
      </c>
      <c r="D78" s="46"/>
      <c r="E78" s="147">
        <v>10000</v>
      </c>
      <c r="F78" s="58">
        <f>SUM(H78:S78)</f>
        <v>10000</v>
      </c>
      <c r="G78" s="62"/>
      <c r="H78" s="1229">
        <v>0</v>
      </c>
      <c r="I78" s="1229">
        <v>1000</v>
      </c>
      <c r="J78" s="1229">
        <v>1000</v>
      </c>
      <c r="K78" s="1546">
        <v>1000</v>
      </c>
      <c r="L78" s="1546">
        <v>1000</v>
      </c>
      <c r="M78" s="1546">
        <v>1000</v>
      </c>
      <c r="N78" s="1546">
        <v>1000</v>
      </c>
      <c r="O78" s="1546">
        <v>1000</v>
      </c>
      <c r="P78" s="1546">
        <v>1000</v>
      </c>
      <c r="Q78" s="1899">
        <v>1000</v>
      </c>
      <c r="R78" s="1899">
        <v>1000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10000</v>
      </c>
      <c r="F79" s="36">
        <f t="shared" si="14"/>
        <v>10000</v>
      </c>
      <c r="G79" s="43">
        <f>F79*100/E79</f>
        <v>100</v>
      </c>
      <c r="H79" s="471"/>
      <c r="I79" s="471">
        <v>10000</v>
      </c>
      <c r="J79" s="471"/>
      <c r="K79" s="471"/>
      <c r="L79" s="471"/>
      <c r="M79" s="471"/>
      <c r="N79" s="471"/>
      <c r="O79" s="471"/>
      <c r="P79" s="471"/>
      <c r="Q79" s="471"/>
      <c r="R79" s="471"/>
      <c r="S79" s="471"/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230">
        <v>0</v>
      </c>
      <c r="I80" s="1230">
        <v>0</v>
      </c>
      <c r="J80" s="1230">
        <v>0</v>
      </c>
      <c r="K80" s="1547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900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471"/>
      <c r="I81" s="471"/>
      <c r="J81" s="471"/>
      <c r="K81" s="471"/>
      <c r="L81" s="471"/>
      <c r="M81" s="471"/>
      <c r="N81" s="471"/>
      <c r="O81" s="471"/>
      <c r="P81" s="471"/>
      <c r="Q81" s="471"/>
      <c r="R81" s="471"/>
      <c r="S81" s="471"/>
    </row>
    <row r="82" spans="1:19" ht="21.75" customHeight="1">
      <c r="A82" s="60"/>
      <c r="B82" s="61"/>
      <c r="C82" s="2" t="s">
        <v>39</v>
      </c>
      <c r="D82" s="46"/>
      <c r="E82" s="147">
        <v>0</v>
      </c>
      <c r="F82" s="58">
        <f>SUM(H82:S82)</f>
        <v>0</v>
      </c>
      <c r="G82" s="47" t="e">
        <f>F82*100/E82</f>
        <v>#DIV/0!</v>
      </c>
      <c r="H82" s="1231">
        <v>0</v>
      </c>
      <c r="I82" s="1231">
        <v>0</v>
      </c>
      <c r="J82" s="1231">
        <v>0</v>
      </c>
      <c r="K82" s="1548">
        <v>0</v>
      </c>
      <c r="L82" s="1548">
        <v>0</v>
      </c>
      <c r="M82" s="1548">
        <v>0</v>
      </c>
      <c r="N82" s="1548">
        <v>0</v>
      </c>
      <c r="O82" s="1548">
        <v>0</v>
      </c>
      <c r="P82" s="1548">
        <v>0</v>
      </c>
      <c r="Q82" s="1901">
        <v>0</v>
      </c>
      <c r="R82" s="1901">
        <v>0</v>
      </c>
      <c r="S82" s="1901">
        <v>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0</v>
      </c>
      <c r="F83" s="36">
        <f t="shared" si="14"/>
        <v>0</v>
      </c>
      <c r="G83" s="43">
        <v>0</v>
      </c>
      <c r="H83" s="471"/>
      <c r="I83" s="471"/>
      <c r="J83" s="471"/>
      <c r="K83" s="471"/>
      <c r="L83" s="471"/>
      <c r="M83" s="471"/>
      <c r="N83" s="471"/>
      <c r="O83" s="471"/>
      <c r="P83" s="471"/>
      <c r="Q83" s="471"/>
      <c r="R83" s="471"/>
      <c r="S83" s="471"/>
    </row>
    <row r="84" spans="1:19" ht="21.75" customHeight="1">
      <c r="A84" s="60"/>
      <c r="B84" s="61"/>
      <c r="C84" s="2" t="s">
        <v>40</v>
      </c>
      <c r="D84" s="46"/>
      <c r="E84" s="147">
        <v>42000</v>
      </c>
      <c r="F84" s="58">
        <f>SUM(H84:S84)</f>
        <v>42000</v>
      </c>
      <c r="G84" s="47">
        <f>F84*100/E84</f>
        <v>100</v>
      </c>
      <c r="H84" s="1238">
        <v>3000</v>
      </c>
      <c r="I84" s="1238">
        <v>3000</v>
      </c>
      <c r="J84" s="1238">
        <v>3000</v>
      </c>
      <c r="K84" s="1552">
        <v>3000</v>
      </c>
      <c r="L84" s="1552">
        <v>1600</v>
      </c>
      <c r="M84" s="1552">
        <v>1600</v>
      </c>
      <c r="N84" s="1552">
        <v>1600</v>
      </c>
      <c r="O84" s="1552">
        <v>5000</v>
      </c>
      <c r="P84" s="1552">
        <v>5000</v>
      </c>
      <c r="Q84" s="1906">
        <v>6000</v>
      </c>
      <c r="R84" s="1906">
        <v>6200</v>
      </c>
      <c r="S84" s="1906">
        <v>3000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42000</v>
      </c>
      <c r="F85" s="36">
        <f>SUM(H85:S85)</f>
        <v>42000</v>
      </c>
      <c r="G85" s="43">
        <f>F85*100/E85</f>
        <v>100</v>
      </c>
      <c r="H85" s="471">
        <v>3000</v>
      </c>
      <c r="I85" s="471">
        <v>3000</v>
      </c>
      <c r="J85" s="471">
        <v>3000</v>
      </c>
      <c r="K85" s="471">
        <v>3000</v>
      </c>
      <c r="L85" s="471">
        <v>1500</v>
      </c>
      <c r="M85" s="471">
        <v>1500</v>
      </c>
      <c r="N85" s="471">
        <v>3000</v>
      </c>
      <c r="O85" s="471">
        <v>3000</v>
      </c>
      <c r="P85" s="471">
        <v>6000</v>
      </c>
      <c r="Q85" s="471">
        <v>9000</v>
      </c>
      <c r="R85" s="471">
        <v>6000</v>
      </c>
      <c r="S85" s="471"/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/>
      <c r="H86" s="1231">
        <v>0</v>
      </c>
      <c r="I86" s="1231">
        <v>0</v>
      </c>
      <c r="J86" s="1231">
        <v>0</v>
      </c>
      <c r="K86" s="1548">
        <v>0</v>
      </c>
      <c r="L86" s="1548">
        <v>0</v>
      </c>
      <c r="M86" s="1548">
        <v>0</v>
      </c>
      <c r="N86" s="1548">
        <v>0</v>
      </c>
      <c r="O86" s="1548">
        <v>0</v>
      </c>
      <c r="P86" s="1548">
        <v>0</v>
      </c>
      <c r="Q86" s="1901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471"/>
      <c r="S87" s="471"/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373</v>
      </c>
      <c r="F88" s="1216">
        <f>F89+F91+F93+F95+F97+F99</f>
        <v>876</v>
      </c>
      <c r="G88" s="146">
        <f>+F88*100/E88</f>
        <v>234.85254691689008</v>
      </c>
      <c r="H88" s="1216">
        <f>H89+H91+H93+H95+H97+H99</f>
        <v>10</v>
      </c>
      <c r="I88" s="1216">
        <f t="shared" ref="I88:S88" si="15">I89+I91+I93+I95+I97+I99</f>
        <v>10</v>
      </c>
      <c r="J88" s="1216">
        <f t="shared" si="15"/>
        <v>10</v>
      </c>
      <c r="K88" s="1568">
        <f t="shared" si="15"/>
        <v>10</v>
      </c>
      <c r="L88" s="1568">
        <f t="shared" si="15"/>
        <v>5</v>
      </c>
      <c r="M88" s="1568">
        <f t="shared" si="15"/>
        <v>5</v>
      </c>
      <c r="N88" s="1568">
        <f t="shared" si="15"/>
        <v>10</v>
      </c>
      <c r="O88" s="1568">
        <f t="shared" si="15"/>
        <v>10</v>
      </c>
      <c r="P88" s="1568">
        <f t="shared" si="15"/>
        <v>20</v>
      </c>
      <c r="Q88" s="1888">
        <f t="shared" si="15"/>
        <v>30</v>
      </c>
      <c r="R88" s="1888">
        <f t="shared" si="15"/>
        <v>10</v>
      </c>
      <c r="S88" s="1888">
        <f t="shared" si="15"/>
        <v>746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200</v>
      </c>
      <c r="F89" s="36">
        <f>SUM(H89:S89)</f>
        <v>673</v>
      </c>
      <c r="G89" s="37">
        <f t="shared" ref="G89:G103" si="16">+F89*100/E89</f>
        <v>336.5</v>
      </c>
      <c r="H89" s="471"/>
      <c r="I89" s="471"/>
      <c r="J89" s="471"/>
      <c r="K89" s="471"/>
      <c r="L89" s="471"/>
      <c r="M89" s="471"/>
      <c r="N89" s="471"/>
      <c r="O89" s="471"/>
      <c r="P89" s="471"/>
      <c r="Q89" s="471"/>
      <c r="R89" s="471"/>
      <c r="S89" s="471">
        <v>673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0</v>
      </c>
      <c r="G90" s="37" t="e">
        <f t="shared" si="16"/>
        <v>#DIV/0!</v>
      </c>
      <c r="H90" s="471"/>
      <c r="I90" s="471"/>
      <c r="J90" s="471"/>
      <c r="K90" s="471"/>
      <c r="L90" s="471"/>
      <c r="M90" s="471"/>
      <c r="N90" s="471"/>
      <c r="O90" s="471"/>
      <c r="P90" s="471"/>
      <c r="Q90" s="471"/>
      <c r="R90" s="471"/>
      <c r="S90" s="471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33</v>
      </c>
      <c r="F91" s="36">
        <f t="shared" si="17"/>
        <v>63</v>
      </c>
      <c r="G91" s="37">
        <f t="shared" si="16"/>
        <v>190.90909090909091</v>
      </c>
      <c r="H91" s="471"/>
      <c r="I91" s="471"/>
      <c r="J91" s="471"/>
      <c r="K91" s="471"/>
      <c r="L91" s="471"/>
      <c r="M91" s="471"/>
      <c r="N91" s="471"/>
      <c r="O91" s="471"/>
      <c r="P91" s="471"/>
      <c r="Q91" s="471"/>
      <c r="R91" s="471"/>
      <c r="S91" s="471">
        <v>63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0</v>
      </c>
      <c r="G92" s="37" t="e">
        <f t="shared" si="16"/>
        <v>#DIV/0!</v>
      </c>
      <c r="H92" s="471"/>
      <c r="I92" s="471"/>
      <c r="J92" s="471"/>
      <c r="K92" s="471"/>
      <c r="L92" s="471"/>
      <c r="M92" s="471"/>
      <c r="N92" s="471"/>
      <c r="O92" s="471"/>
      <c r="P92" s="471"/>
      <c r="Q92" s="471"/>
      <c r="R92" s="471"/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6"/>
        <v>#DIV/0!</v>
      </c>
      <c r="H93" s="471"/>
      <c r="I93" s="471"/>
      <c r="J93" s="471"/>
      <c r="K93" s="471"/>
      <c r="L93" s="471"/>
      <c r="M93" s="471"/>
      <c r="N93" s="471"/>
      <c r="O93" s="471"/>
      <c r="P93" s="471"/>
      <c r="Q93" s="471"/>
      <c r="R93" s="471"/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471"/>
      <c r="I94" s="471"/>
      <c r="J94" s="471"/>
      <c r="K94" s="471"/>
      <c r="L94" s="471"/>
      <c r="M94" s="471"/>
      <c r="N94" s="471"/>
      <c r="O94" s="471"/>
      <c r="P94" s="471"/>
      <c r="Q94" s="471"/>
      <c r="R94" s="471"/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0</v>
      </c>
      <c r="F95" s="36">
        <f t="shared" si="17"/>
        <v>0</v>
      </c>
      <c r="G95" s="37" t="e">
        <f t="shared" si="16"/>
        <v>#DIV/0!</v>
      </c>
      <c r="H95" s="471"/>
      <c r="I95" s="471"/>
      <c r="J95" s="471"/>
      <c r="K95" s="471"/>
      <c r="L95" s="471"/>
      <c r="M95" s="471"/>
      <c r="N95" s="471"/>
      <c r="O95" s="471"/>
      <c r="P95" s="471"/>
      <c r="Q95" s="471"/>
      <c r="R95" s="471"/>
      <c r="S95" s="471"/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0</v>
      </c>
      <c r="G96" s="37" t="e">
        <f t="shared" si="16"/>
        <v>#DIV/0!</v>
      </c>
      <c r="H96" s="471"/>
      <c r="I96" s="471"/>
      <c r="J96" s="471"/>
      <c r="K96" s="471"/>
      <c r="L96" s="471"/>
      <c r="M96" s="471"/>
      <c r="N96" s="471"/>
      <c r="O96" s="471"/>
      <c r="P96" s="471"/>
      <c r="Q96" s="471"/>
      <c r="R96" s="471"/>
      <c r="S96" s="471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140</v>
      </c>
      <c r="F97" s="36">
        <f t="shared" si="17"/>
        <v>140</v>
      </c>
      <c r="G97" s="37">
        <f t="shared" si="16"/>
        <v>100</v>
      </c>
      <c r="H97" s="471">
        <v>10</v>
      </c>
      <c r="I97" s="471">
        <v>10</v>
      </c>
      <c r="J97" s="471">
        <v>10</v>
      </c>
      <c r="K97" s="471">
        <v>10</v>
      </c>
      <c r="L97" s="471">
        <v>5</v>
      </c>
      <c r="M97" s="471">
        <v>5</v>
      </c>
      <c r="N97" s="471">
        <v>10</v>
      </c>
      <c r="O97" s="471">
        <v>10</v>
      </c>
      <c r="P97" s="471">
        <v>20</v>
      </c>
      <c r="Q97" s="471">
        <v>30</v>
      </c>
      <c r="R97" s="471">
        <v>10</v>
      </c>
      <c r="S97" s="471">
        <v>10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6000</v>
      </c>
      <c r="G98" s="37" t="e">
        <f t="shared" si="16"/>
        <v>#DIV/0!</v>
      </c>
      <c r="H98" s="471"/>
      <c r="I98" s="471"/>
      <c r="J98" s="471"/>
      <c r="K98" s="471"/>
      <c r="L98" s="471"/>
      <c r="M98" s="471"/>
      <c r="N98" s="471"/>
      <c r="O98" s="471"/>
      <c r="P98" s="471"/>
      <c r="Q98" s="471"/>
      <c r="R98" s="471">
        <v>3000</v>
      </c>
      <c r="S98" s="471">
        <v>3000</v>
      </c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7"/>
        <v>0</v>
      </c>
      <c r="G99" s="37" t="e">
        <f t="shared" si="16"/>
        <v>#DIV/0!</v>
      </c>
      <c r="H99" s="471"/>
      <c r="I99" s="471"/>
      <c r="J99" s="471"/>
      <c r="K99" s="471"/>
      <c r="L99" s="471"/>
      <c r="M99" s="471"/>
      <c r="N99" s="471"/>
      <c r="O99" s="471"/>
      <c r="P99" s="471"/>
      <c r="Q99" s="471"/>
      <c r="R99" s="471"/>
      <c r="S99" s="471"/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0</v>
      </c>
      <c r="G100" s="37" t="e">
        <f t="shared" si="16"/>
        <v>#DIV/0!</v>
      </c>
      <c r="H100" s="471"/>
      <c r="I100" s="471"/>
      <c r="J100" s="471"/>
      <c r="K100" s="471"/>
      <c r="L100" s="471"/>
      <c r="M100" s="471"/>
      <c r="N100" s="471"/>
      <c r="O100" s="471"/>
      <c r="P100" s="471"/>
      <c r="Q100" s="471"/>
      <c r="R100" s="471"/>
      <c r="S100" s="471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6"/>
        <v>100</v>
      </c>
      <c r="H101" s="1239">
        <v>2</v>
      </c>
      <c r="I101" s="1239"/>
      <c r="J101" s="1239"/>
      <c r="K101" s="1553"/>
      <c r="L101" s="1553"/>
      <c r="M101" s="1553"/>
      <c r="N101" s="1553"/>
      <c r="O101" s="1553"/>
      <c r="P101" s="1553"/>
      <c r="Q101" s="1907"/>
      <c r="R101" s="1907"/>
      <c r="S101" s="1907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7" si="18">SUM(H102:S102)</f>
        <v>0</v>
      </c>
      <c r="G102" s="78" t="e">
        <f t="shared" si="16"/>
        <v>#DIV/0!</v>
      </c>
      <c r="H102" s="1240"/>
      <c r="I102" s="1240"/>
      <c r="J102" s="1240"/>
      <c r="K102" s="1554"/>
      <c r="L102" s="1554"/>
      <c r="M102" s="1554"/>
      <c r="N102" s="1554"/>
      <c r="O102" s="1554"/>
      <c r="P102" s="1554"/>
      <c r="Q102" s="1908"/>
      <c r="R102" s="1908"/>
      <c r="S102" s="190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692400</v>
      </c>
      <c r="F103" s="153">
        <f>SUM(H103:S103)</f>
        <v>693215.57</v>
      </c>
      <c r="G103" s="112">
        <f t="shared" si="16"/>
        <v>100.1177888503755</v>
      </c>
      <c r="H103" s="1226">
        <f>SUM(H104:H108)</f>
        <v>7800</v>
      </c>
      <c r="I103" s="1226">
        <f t="shared" ref="I103:R103" si="19">SUM(I104:I108)</f>
        <v>42986</v>
      </c>
      <c r="J103" s="1226">
        <f t="shared" si="19"/>
        <v>0</v>
      </c>
      <c r="K103" s="1543">
        <f t="shared" si="19"/>
        <v>596953</v>
      </c>
      <c r="L103" s="1543">
        <f t="shared" si="19"/>
        <v>9500</v>
      </c>
      <c r="M103" s="1543">
        <f t="shared" si="19"/>
        <v>35976.57</v>
      </c>
      <c r="N103" s="1543">
        <f t="shared" si="19"/>
        <v>0</v>
      </c>
      <c r="O103" s="1543">
        <f t="shared" si="19"/>
        <v>0</v>
      </c>
      <c r="P103" s="1543">
        <f t="shared" si="19"/>
        <v>0</v>
      </c>
      <c r="Q103" s="1896">
        <f t="shared" si="19"/>
        <v>0</v>
      </c>
      <c r="R103" s="1896">
        <f t="shared" si="19"/>
        <v>0</v>
      </c>
      <c r="S103" s="1896">
        <f>SUM(S104:S108)</f>
        <v>0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>
        <v>0</v>
      </c>
      <c r="F104" s="36">
        <f t="shared" si="18"/>
        <v>0</v>
      </c>
      <c r="G104" s="43" t="e">
        <f t="shared" ref="G104:G110" si="20">+F104*100/E104</f>
        <v>#DIV/0!</v>
      </c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92400</v>
      </c>
      <c r="F105" s="36">
        <f>SUM(H105:S105)</f>
        <v>96262.57</v>
      </c>
      <c r="G105" s="43">
        <f t="shared" si="20"/>
        <v>104.18027056277056</v>
      </c>
      <c r="H105" s="471">
        <v>7800</v>
      </c>
      <c r="I105" s="471">
        <v>42986</v>
      </c>
      <c r="J105" s="471"/>
      <c r="K105" s="471"/>
      <c r="L105" s="471">
        <v>9500</v>
      </c>
      <c r="M105" s="471">
        <v>35976.57</v>
      </c>
      <c r="N105" s="471"/>
      <c r="O105" s="471"/>
      <c r="P105" s="471"/>
      <c r="Q105" s="471"/>
      <c r="R105" s="471"/>
      <c r="S105" s="471"/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600000</v>
      </c>
      <c r="F106" s="36">
        <f t="shared" si="18"/>
        <v>596953</v>
      </c>
      <c r="G106" s="43">
        <f t="shared" si="20"/>
        <v>99.492166666666662</v>
      </c>
      <c r="H106" s="471"/>
      <c r="I106" s="471"/>
      <c r="J106" s="471"/>
      <c r="K106" s="471">
        <v>596953</v>
      </c>
      <c r="L106" s="471"/>
      <c r="M106" s="471"/>
      <c r="N106" s="471"/>
      <c r="O106" s="471"/>
      <c r="P106" s="471"/>
      <c r="Q106" s="471"/>
      <c r="R106" s="471"/>
      <c r="S106" s="471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471"/>
      <c r="I107" s="471"/>
      <c r="J107" s="471"/>
      <c r="K107" s="471"/>
      <c r="L107" s="471"/>
      <c r="M107" s="471"/>
      <c r="N107" s="471"/>
      <c r="O107" s="471"/>
      <c r="P107" s="471"/>
      <c r="Q107" s="471"/>
      <c r="R107" s="471"/>
      <c r="S107" s="471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>SUM(H108:S108)</f>
        <v>0</v>
      </c>
      <c r="G108" s="43" t="e">
        <f t="shared" si="20"/>
        <v>#DIV/0!</v>
      </c>
      <c r="H108" s="471"/>
      <c r="I108" s="471"/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1050000</v>
      </c>
      <c r="F109" s="54">
        <f>SUM(H109:S109)</f>
        <v>1970000</v>
      </c>
      <c r="G109" s="140">
        <f t="shared" si="20"/>
        <v>187.61904761904762</v>
      </c>
      <c r="H109" s="149">
        <f>SUM(H113+H117)</f>
        <v>130000</v>
      </c>
      <c r="I109" s="149">
        <f t="shared" ref="I109:S109" si="21">SUM(I113+I117)</f>
        <v>140000</v>
      </c>
      <c r="J109" s="149">
        <f t="shared" si="21"/>
        <v>150000</v>
      </c>
      <c r="K109" s="149">
        <f t="shared" si="21"/>
        <v>160000</v>
      </c>
      <c r="L109" s="149">
        <f t="shared" si="21"/>
        <v>160000</v>
      </c>
      <c r="M109" s="149">
        <f t="shared" si="21"/>
        <v>170000</v>
      </c>
      <c r="N109" s="149">
        <f t="shared" si="21"/>
        <v>200000</v>
      </c>
      <c r="O109" s="149">
        <f t="shared" si="21"/>
        <v>210000</v>
      </c>
      <c r="P109" s="149">
        <f t="shared" si="21"/>
        <v>180000</v>
      </c>
      <c r="Q109" s="1860">
        <f t="shared" si="21"/>
        <v>170000</v>
      </c>
      <c r="R109" s="1860">
        <f t="shared" si="21"/>
        <v>150000</v>
      </c>
      <c r="S109" s="1860">
        <f t="shared" si="21"/>
        <v>150000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50000</v>
      </c>
      <c r="F110" s="58">
        <f>SUM(H110:S110)</f>
        <v>50000</v>
      </c>
      <c r="G110" s="47">
        <f t="shared" si="20"/>
        <v>100</v>
      </c>
      <c r="H110" s="1241">
        <v>0</v>
      </c>
      <c r="I110" s="1241">
        <v>0</v>
      </c>
      <c r="J110" s="1241">
        <v>0</v>
      </c>
      <c r="K110" s="1555">
        <v>0</v>
      </c>
      <c r="L110" s="1555">
        <v>0</v>
      </c>
      <c r="M110" s="1555">
        <v>0</v>
      </c>
      <c r="N110" s="1555">
        <v>0</v>
      </c>
      <c r="O110" s="1552">
        <v>10000</v>
      </c>
      <c r="P110" s="1552">
        <v>10000</v>
      </c>
      <c r="Q110" s="1906">
        <v>10000</v>
      </c>
      <c r="R110" s="1906">
        <v>10000</v>
      </c>
      <c r="S110" s="1906">
        <v>10000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239"/>
      <c r="I111" s="1239"/>
      <c r="J111" s="1239"/>
      <c r="K111" s="1553"/>
      <c r="L111" s="1553"/>
      <c r="M111" s="1553"/>
      <c r="N111" s="1553"/>
      <c r="O111" s="1553"/>
      <c r="P111" s="1553"/>
      <c r="Q111" s="1907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25</v>
      </c>
      <c r="F112" s="36">
        <f>SUM(H112:S112)</f>
        <v>25</v>
      </c>
      <c r="G112" s="37">
        <f>+F112*100/E112</f>
        <v>100</v>
      </c>
      <c r="H112" s="471">
        <v>25</v>
      </c>
      <c r="I112" s="471"/>
      <c r="J112" s="471"/>
      <c r="K112" s="471"/>
      <c r="L112" s="471"/>
      <c r="M112" s="471"/>
      <c r="N112" s="471"/>
      <c r="O112" s="471"/>
      <c r="P112" s="471"/>
      <c r="Q112" s="471"/>
      <c r="R112" s="471"/>
      <c r="S112" s="471"/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50000</v>
      </c>
      <c r="F113" s="36">
        <f>SUM(H113:S113)</f>
        <v>130000</v>
      </c>
      <c r="G113" s="37">
        <f>+F113*100/E113</f>
        <v>260</v>
      </c>
      <c r="H113" s="471"/>
      <c r="I113" s="471"/>
      <c r="J113" s="471"/>
      <c r="K113" s="471"/>
      <c r="L113" s="471"/>
      <c r="M113" s="471">
        <v>10000</v>
      </c>
      <c r="N113" s="471">
        <v>20000</v>
      </c>
      <c r="O113" s="471">
        <v>30000</v>
      </c>
      <c r="P113" s="471">
        <v>30000</v>
      </c>
      <c r="Q113" s="471">
        <v>20000</v>
      </c>
      <c r="R113" s="471">
        <v>10000</v>
      </c>
      <c r="S113" s="471">
        <v>10000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1000000</v>
      </c>
      <c r="F114" s="58">
        <f>SUM(H114:S114)</f>
        <v>1000000</v>
      </c>
      <c r="G114" s="47">
        <f>+F114*100/E114</f>
        <v>100</v>
      </c>
      <c r="H114" s="1238">
        <v>80000</v>
      </c>
      <c r="I114" s="1238">
        <v>90000</v>
      </c>
      <c r="J114" s="1238">
        <v>90000</v>
      </c>
      <c r="K114" s="1552">
        <v>90000</v>
      </c>
      <c r="L114" s="1552">
        <v>90000</v>
      </c>
      <c r="M114" s="1552">
        <v>80000</v>
      </c>
      <c r="N114" s="1552">
        <v>80000</v>
      </c>
      <c r="O114" s="1552">
        <v>80000</v>
      </c>
      <c r="P114" s="1552">
        <v>80000</v>
      </c>
      <c r="Q114" s="1906">
        <v>80000</v>
      </c>
      <c r="R114" s="1906">
        <v>80000</v>
      </c>
      <c r="S114" s="1906">
        <v>80000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239"/>
      <c r="I115" s="1239"/>
      <c r="J115" s="1239"/>
      <c r="K115" s="1553"/>
      <c r="L115" s="1553"/>
      <c r="M115" s="1553"/>
      <c r="N115" s="1553"/>
      <c r="O115" s="1553"/>
      <c r="P115" s="1553"/>
      <c r="Q115" s="1907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54</v>
      </c>
      <c r="F116" s="36">
        <f>SUM(H116:S116)</f>
        <v>54</v>
      </c>
      <c r="G116" s="37">
        <f t="shared" ref="G116:G122" si="22">+F116*100/E116</f>
        <v>100</v>
      </c>
      <c r="H116" s="471">
        <v>54</v>
      </c>
      <c r="I116" s="471"/>
      <c r="J116" s="471"/>
      <c r="K116" s="471"/>
      <c r="L116" s="471"/>
      <c r="M116" s="471"/>
      <c r="N116" s="471"/>
      <c r="O116" s="471"/>
      <c r="P116" s="471"/>
      <c r="Q116" s="471"/>
      <c r="R116" s="471"/>
      <c r="S116" s="471"/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1000000</v>
      </c>
      <c r="F117" s="36">
        <f>SUM(H117:S117)</f>
        <v>1840000</v>
      </c>
      <c r="G117" s="37">
        <f t="shared" si="22"/>
        <v>184</v>
      </c>
      <c r="H117" s="471">
        <v>130000</v>
      </c>
      <c r="I117" s="471">
        <v>140000</v>
      </c>
      <c r="J117" s="471">
        <v>150000</v>
      </c>
      <c r="K117" s="471">
        <v>160000</v>
      </c>
      <c r="L117" s="471">
        <v>160000</v>
      </c>
      <c r="M117" s="471">
        <v>160000</v>
      </c>
      <c r="N117" s="471">
        <v>180000</v>
      </c>
      <c r="O117" s="471">
        <v>180000</v>
      </c>
      <c r="P117" s="471">
        <v>150000</v>
      </c>
      <c r="Q117" s="471">
        <v>150000</v>
      </c>
      <c r="R117" s="471">
        <v>140000</v>
      </c>
      <c r="S117" s="471">
        <v>140000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239"/>
      <c r="I118" s="1239"/>
      <c r="J118" s="1239"/>
      <c r="K118" s="1553"/>
      <c r="L118" s="1553"/>
      <c r="M118" s="1553"/>
      <c r="N118" s="1553"/>
      <c r="O118" s="1553"/>
      <c r="P118" s="1553"/>
      <c r="Q118" s="1907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>SUM(H119:S119)</f>
        <v>1</v>
      </c>
      <c r="G119" s="37">
        <f t="shared" si="22"/>
        <v>100</v>
      </c>
      <c r="H119" s="471">
        <v>1</v>
      </c>
      <c r="I119" s="471"/>
      <c r="J119" s="471"/>
      <c r="K119" s="471"/>
      <c r="L119" s="471"/>
      <c r="M119" s="471"/>
      <c r="N119" s="471"/>
      <c r="O119" s="471"/>
      <c r="P119" s="471"/>
      <c r="Q119" s="471"/>
      <c r="R119" s="471"/>
      <c r="S119" s="471"/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0</v>
      </c>
      <c r="F120" s="36">
        <f>SUM(H120:S120)</f>
        <v>0</v>
      </c>
      <c r="G120" s="37" t="e">
        <f t="shared" si="22"/>
        <v>#DIV/0!</v>
      </c>
      <c r="H120" s="471"/>
      <c r="I120" s="471"/>
      <c r="J120" s="471"/>
      <c r="K120" s="471"/>
      <c r="L120" s="471"/>
      <c r="M120" s="471"/>
      <c r="N120" s="471"/>
      <c r="O120" s="471"/>
      <c r="P120" s="471"/>
      <c r="Q120" s="471"/>
      <c r="R120" s="471"/>
      <c r="S120" s="471"/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0</v>
      </c>
      <c r="F121" s="36">
        <f>SUM(H121:S121)</f>
        <v>0</v>
      </c>
      <c r="G121" s="37" t="e">
        <f t="shared" si="22"/>
        <v>#DIV/0!</v>
      </c>
      <c r="H121" s="471"/>
      <c r="I121" s="471"/>
      <c r="J121" s="471"/>
      <c r="K121" s="471"/>
      <c r="L121" s="471"/>
      <c r="M121" s="471"/>
      <c r="N121" s="471"/>
      <c r="O121" s="471"/>
      <c r="P121" s="471"/>
      <c r="Q121" s="471"/>
      <c r="R121" s="471"/>
      <c r="S121" s="471"/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20</v>
      </c>
      <c r="F122" s="36">
        <f>SUM(H122:S122)</f>
        <v>21</v>
      </c>
      <c r="G122" s="37">
        <f t="shared" si="22"/>
        <v>105</v>
      </c>
      <c r="H122" s="471"/>
      <c r="I122" s="471"/>
      <c r="J122" s="471"/>
      <c r="K122" s="471"/>
      <c r="L122" s="471">
        <v>11</v>
      </c>
      <c r="M122" s="471"/>
      <c r="N122" s="471">
        <v>10</v>
      </c>
      <c r="O122" s="471"/>
      <c r="P122" s="471"/>
      <c r="Q122" s="471"/>
      <c r="R122" s="471"/>
      <c r="S122" s="471"/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55">
        <f t="shared" ref="F123:F186" si="23">SUM(H123:S123)</f>
        <v>0</v>
      </c>
      <c r="G123" s="67" t="e">
        <f t="shared" ref="G123:G186" si="24">+F123*100/E123</f>
        <v>#DIV/0!</v>
      </c>
      <c r="H123" s="1219"/>
      <c r="I123" s="1219"/>
      <c r="J123" s="1219"/>
      <c r="K123" s="1537"/>
      <c r="L123" s="1537"/>
      <c r="M123" s="1537"/>
      <c r="N123" s="1537"/>
      <c r="O123" s="1537"/>
      <c r="P123" s="1537"/>
      <c r="Q123" s="1890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4"/>
        <v>#DIV/0!</v>
      </c>
      <c r="H124" s="471"/>
      <c r="I124" s="471"/>
      <c r="J124" s="471"/>
      <c r="K124" s="471"/>
      <c r="L124" s="471"/>
      <c r="M124" s="471"/>
      <c r="N124" s="471"/>
      <c r="O124" s="471"/>
      <c r="P124" s="471"/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27800</v>
      </c>
      <c r="F125" s="153">
        <f t="shared" si="23"/>
        <v>22997</v>
      </c>
      <c r="G125" s="379">
        <f t="shared" si="24"/>
        <v>82.723021582733807</v>
      </c>
      <c r="H125" s="1226">
        <f>SUM(H126:H130)</f>
        <v>0</v>
      </c>
      <c r="I125" s="1226">
        <f t="shared" ref="I125:S125" si="25">SUM(I126:I130)</f>
        <v>8300</v>
      </c>
      <c r="J125" s="1226">
        <f t="shared" si="25"/>
        <v>12052</v>
      </c>
      <c r="K125" s="1543">
        <f t="shared" si="25"/>
        <v>0</v>
      </c>
      <c r="L125" s="1543">
        <f t="shared" si="25"/>
        <v>445</v>
      </c>
      <c r="M125" s="1543">
        <f t="shared" si="25"/>
        <v>0</v>
      </c>
      <c r="N125" s="1543">
        <f t="shared" si="25"/>
        <v>0</v>
      </c>
      <c r="O125" s="1543">
        <f t="shared" si="25"/>
        <v>0</v>
      </c>
      <c r="P125" s="1543">
        <f t="shared" si="25"/>
        <v>2200</v>
      </c>
      <c r="Q125" s="1896">
        <f t="shared" si="25"/>
        <v>0</v>
      </c>
      <c r="R125" s="1896">
        <f t="shared" si="25"/>
        <v>0</v>
      </c>
      <c r="S125" s="1896">
        <f t="shared" si="25"/>
        <v>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3"/>
        <v>0</v>
      </c>
      <c r="G126" s="37" t="e">
        <f t="shared" si="24"/>
        <v>#DIV/0!</v>
      </c>
      <c r="H126" s="471"/>
      <c r="I126" s="471"/>
      <c r="J126" s="471"/>
      <c r="K126" s="471"/>
      <c r="L126" s="471"/>
      <c r="M126" s="471"/>
      <c r="N126" s="471"/>
      <c r="O126" s="471"/>
      <c r="P126" s="471"/>
      <c r="Q126" s="471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27800</v>
      </c>
      <c r="F127" s="36">
        <f>SUM(H127:S127)</f>
        <v>22997</v>
      </c>
      <c r="G127" s="37">
        <f t="shared" si="24"/>
        <v>82.723021582733807</v>
      </c>
      <c r="H127" s="471"/>
      <c r="I127" s="471">
        <v>8300</v>
      </c>
      <c r="J127" s="471">
        <v>12052</v>
      </c>
      <c r="K127" s="471"/>
      <c r="L127" s="471">
        <v>445</v>
      </c>
      <c r="M127" s="471"/>
      <c r="N127" s="471"/>
      <c r="O127" s="471"/>
      <c r="P127" s="471">
        <v>2200</v>
      </c>
      <c r="Q127" s="471"/>
      <c r="R127" s="471"/>
      <c r="S127" s="471"/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3"/>
        <v>0</v>
      </c>
      <c r="G128" s="37" t="e">
        <f t="shared" si="24"/>
        <v>#DIV/0!</v>
      </c>
      <c r="H128" s="471"/>
      <c r="I128" s="471"/>
      <c r="J128" s="471"/>
      <c r="K128" s="471"/>
      <c r="L128" s="471"/>
      <c r="M128" s="471"/>
      <c r="N128" s="471"/>
      <c r="O128" s="471"/>
      <c r="P128" s="471"/>
      <c r="Q128" s="471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3"/>
        <v>0</v>
      </c>
      <c r="G129" s="37" t="e">
        <f t="shared" si="24"/>
        <v>#DIV/0!</v>
      </c>
      <c r="H129" s="471"/>
      <c r="I129" s="471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3"/>
        <v>0</v>
      </c>
      <c r="G130" s="37" t="e">
        <f t="shared" si="24"/>
        <v>#DIV/0!</v>
      </c>
      <c r="H130" s="471"/>
      <c r="I130" s="471"/>
      <c r="J130" s="471"/>
      <c r="K130" s="471"/>
      <c r="L130" s="471"/>
      <c r="M130" s="471"/>
      <c r="N130" s="471"/>
      <c r="O130" s="471"/>
      <c r="P130" s="471"/>
      <c r="Q130" s="471"/>
      <c r="R130" s="471"/>
      <c r="S130" s="471"/>
    </row>
    <row r="131" spans="1:19" ht="21.75" customHeight="1">
      <c r="A131" s="2204" t="s">
        <v>158</v>
      </c>
      <c r="B131" s="2205"/>
      <c r="C131" s="2206"/>
      <c r="D131" s="193"/>
      <c r="E131" s="27"/>
      <c r="F131" s="55">
        <f t="shared" si="23"/>
        <v>0</v>
      </c>
      <c r="G131" s="67" t="e">
        <f t="shared" si="24"/>
        <v>#DIV/0!</v>
      </c>
      <c r="H131" s="1239"/>
      <c r="I131" s="1239"/>
      <c r="J131" s="1239"/>
      <c r="K131" s="1553"/>
      <c r="L131" s="1553"/>
      <c r="M131" s="1553"/>
      <c r="N131" s="1553"/>
      <c r="O131" s="1553"/>
      <c r="P131" s="1553"/>
      <c r="Q131" s="1907"/>
      <c r="R131" s="1907"/>
      <c r="S131" s="1907"/>
    </row>
    <row r="132" spans="1:19" ht="21.75" customHeight="1">
      <c r="A132" s="232"/>
      <c r="B132" s="212" t="s">
        <v>159</v>
      </c>
      <c r="C132" s="189"/>
      <c r="D132" s="244" t="s">
        <v>33</v>
      </c>
      <c r="E132" s="409">
        <f>SUM(E133:E134)</f>
        <v>1</v>
      </c>
      <c r="F132" s="55">
        <f t="shared" si="23"/>
        <v>1</v>
      </c>
      <c r="G132" s="67">
        <f t="shared" si="24"/>
        <v>100</v>
      </c>
      <c r="H132" s="1224">
        <f>SUM(H133:H134)</f>
        <v>1</v>
      </c>
      <c r="I132" s="1224">
        <f t="shared" ref="I132:S132" si="26">SUM(I133:I134)</f>
        <v>0</v>
      </c>
      <c r="J132" s="1224">
        <f t="shared" si="26"/>
        <v>0</v>
      </c>
      <c r="K132" s="1541">
        <f t="shared" si="26"/>
        <v>0</v>
      </c>
      <c r="L132" s="1541">
        <f t="shared" si="26"/>
        <v>0</v>
      </c>
      <c r="M132" s="1541">
        <f t="shared" si="26"/>
        <v>0</v>
      </c>
      <c r="N132" s="1541">
        <f t="shared" si="26"/>
        <v>0</v>
      </c>
      <c r="O132" s="1541">
        <f t="shared" si="26"/>
        <v>0</v>
      </c>
      <c r="P132" s="1541">
        <f t="shared" si="26"/>
        <v>0</v>
      </c>
      <c r="Q132" s="1894">
        <f t="shared" si="26"/>
        <v>0</v>
      </c>
      <c r="R132" s="1894">
        <f t="shared" si="26"/>
        <v>0</v>
      </c>
      <c r="S132" s="1894">
        <f t="shared" si="26"/>
        <v>0</v>
      </c>
    </row>
    <row r="133" spans="1:19" ht="21.75" customHeight="1">
      <c r="A133" s="237"/>
      <c r="B133" s="230"/>
      <c r="C133" s="442" t="s">
        <v>288</v>
      </c>
      <c r="D133" s="238" t="s">
        <v>33</v>
      </c>
      <c r="E133" s="36">
        <v>1</v>
      </c>
      <c r="F133" s="36">
        <f t="shared" si="23"/>
        <v>1</v>
      </c>
      <c r="G133" s="37">
        <f t="shared" si="24"/>
        <v>100</v>
      </c>
      <c r="H133" s="471">
        <v>1</v>
      </c>
      <c r="I133" s="471"/>
      <c r="J133" s="471"/>
      <c r="K133" s="471"/>
      <c r="L133" s="471"/>
      <c r="M133" s="471"/>
      <c r="N133" s="471"/>
      <c r="O133" s="471"/>
      <c r="P133" s="471"/>
      <c r="Q133" s="471"/>
      <c r="R133" s="471"/>
      <c r="S133" s="471"/>
    </row>
    <row r="134" spans="1:19" ht="21.75" customHeight="1">
      <c r="A134" s="237"/>
      <c r="B134" s="230"/>
      <c r="C134" s="442" t="s">
        <v>289</v>
      </c>
      <c r="D134" s="238" t="s">
        <v>33</v>
      </c>
      <c r="E134" s="36">
        <v>0</v>
      </c>
      <c r="F134" s="36">
        <f t="shared" si="23"/>
        <v>0</v>
      </c>
      <c r="G134" s="37" t="e">
        <f t="shared" si="24"/>
        <v>#DIV/0!</v>
      </c>
      <c r="H134" s="471"/>
      <c r="I134" s="471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</row>
    <row r="135" spans="1:19" ht="21.75" customHeight="1">
      <c r="A135" s="237"/>
      <c r="B135" s="230"/>
      <c r="C135" s="233" t="s">
        <v>115</v>
      </c>
      <c r="D135" s="234" t="s">
        <v>114</v>
      </c>
      <c r="E135" s="77">
        <v>0</v>
      </c>
      <c r="F135" s="36">
        <f t="shared" si="23"/>
        <v>0</v>
      </c>
      <c r="G135" s="37" t="e">
        <f t="shared" si="24"/>
        <v>#DIV/0!</v>
      </c>
      <c r="H135" s="471"/>
      <c r="I135" s="471"/>
      <c r="J135" s="471"/>
      <c r="K135" s="471"/>
      <c r="L135" s="471"/>
      <c r="M135" s="471"/>
      <c r="N135" s="471"/>
      <c r="O135" s="471"/>
      <c r="P135" s="471"/>
      <c r="Q135" s="471"/>
      <c r="R135" s="471"/>
      <c r="S135" s="471"/>
    </row>
    <row r="136" spans="1:19" ht="21.75" customHeight="1">
      <c r="A136" s="240"/>
      <c r="B136" s="241" t="s">
        <v>58</v>
      </c>
      <c r="C136" s="242"/>
      <c r="D136" s="236" t="s">
        <v>24</v>
      </c>
      <c r="E136" s="111">
        <f>SUM(E137:E141)</f>
        <v>59200</v>
      </c>
      <c r="F136" s="153">
        <f t="shared" si="23"/>
        <v>21902.6</v>
      </c>
      <c r="G136" s="379">
        <f t="shared" si="24"/>
        <v>36.997635135135134</v>
      </c>
      <c r="H136" s="1226">
        <f>SUM(H137:H141)</f>
        <v>0</v>
      </c>
      <c r="I136" s="1226">
        <f t="shared" ref="I136:S136" si="27">SUM(I137:I141)</f>
        <v>0</v>
      </c>
      <c r="J136" s="1226">
        <f t="shared" si="27"/>
        <v>0</v>
      </c>
      <c r="K136" s="1543">
        <f t="shared" si="27"/>
        <v>0</v>
      </c>
      <c r="L136" s="1543">
        <f t="shared" si="27"/>
        <v>16465</v>
      </c>
      <c r="M136" s="1543">
        <f t="shared" si="27"/>
        <v>0</v>
      </c>
      <c r="N136" s="1543">
        <f t="shared" si="27"/>
        <v>3357.6</v>
      </c>
      <c r="O136" s="1543">
        <f t="shared" si="27"/>
        <v>2080</v>
      </c>
      <c r="P136" s="1543">
        <f t="shared" si="27"/>
        <v>0</v>
      </c>
      <c r="Q136" s="1896">
        <f t="shared" si="27"/>
        <v>0</v>
      </c>
      <c r="R136" s="1896">
        <f t="shared" si="27"/>
        <v>0</v>
      </c>
      <c r="S136" s="1896">
        <f t="shared" si="27"/>
        <v>0</v>
      </c>
    </row>
    <row r="137" spans="1:19" ht="21.75" customHeight="1">
      <c r="A137" s="194"/>
      <c r="B137" s="195"/>
      <c r="C137" s="221" t="s">
        <v>25</v>
      </c>
      <c r="D137" s="196" t="s">
        <v>24</v>
      </c>
      <c r="E137" s="83">
        <v>0</v>
      </c>
      <c r="F137" s="36">
        <f t="shared" si="23"/>
        <v>0</v>
      </c>
      <c r="G137" s="37" t="e">
        <f t="shared" si="24"/>
        <v>#DIV/0!</v>
      </c>
      <c r="H137" s="471"/>
      <c r="I137" s="471"/>
      <c r="J137" s="471"/>
      <c r="K137" s="471"/>
      <c r="L137" s="471"/>
      <c r="M137" s="471"/>
      <c r="N137" s="471"/>
      <c r="O137" s="471"/>
      <c r="P137" s="471"/>
      <c r="Q137" s="471"/>
      <c r="R137" s="471"/>
      <c r="S137" s="471"/>
    </row>
    <row r="138" spans="1:19" ht="21.75" customHeight="1">
      <c r="A138" s="194"/>
      <c r="B138" s="195"/>
      <c r="C138" s="221" t="s">
        <v>26</v>
      </c>
      <c r="D138" s="196" t="s">
        <v>24</v>
      </c>
      <c r="E138" s="36">
        <v>59200</v>
      </c>
      <c r="F138" s="36">
        <f t="shared" si="23"/>
        <v>21902.6</v>
      </c>
      <c r="G138" s="37">
        <f t="shared" si="24"/>
        <v>36.997635135135134</v>
      </c>
      <c r="H138" s="471"/>
      <c r="I138" s="471"/>
      <c r="J138" s="471"/>
      <c r="K138" s="471"/>
      <c r="L138" s="471">
        <v>16465</v>
      </c>
      <c r="M138" s="471"/>
      <c r="N138" s="471">
        <v>3357.6</v>
      </c>
      <c r="O138" s="471">
        <v>2080</v>
      </c>
      <c r="P138" s="471"/>
      <c r="Q138" s="471"/>
      <c r="R138" s="471"/>
      <c r="S138" s="471"/>
    </row>
    <row r="139" spans="1:19" ht="21.75" customHeight="1">
      <c r="A139" s="194"/>
      <c r="B139" s="195"/>
      <c r="C139" s="221" t="s">
        <v>27</v>
      </c>
      <c r="D139" s="196" t="s">
        <v>24</v>
      </c>
      <c r="E139" s="42">
        <v>0</v>
      </c>
      <c r="F139" s="36">
        <f t="shared" si="23"/>
        <v>0</v>
      </c>
      <c r="G139" s="37" t="e">
        <f t="shared" si="24"/>
        <v>#DIV/0!</v>
      </c>
      <c r="H139" s="471"/>
      <c r="I139" s="471"/>
      <c r="J139" s="471"/>
      <c r="K139" s="471"/>
      <c r="L139" s="471"/>
      <c r="M139" s="471"/>
      <c r="N139" s="471"/>
      <c r="O139" s="471"/>
      <c r="P139" s="471"/>
      <c r="Q139" s="471"/>
      <c r="R139" s="471"/>
      <c r="S139" s="471"/>
    </row>
    <row r="140" spans="1:19" ht="21.75" customHeight="1">
      <c r="A140" s="194"/>
      <c r="B140" s="195"/>
      <c r="C140" s="221" t="s">
        <v>28</v>
      </c>
      <c r="D140" s="196" t="s">
        <v>24</v>
      </c>
      <c r="E140" s="83">
        <v>0</v>
      </c>
      <c r="F140" s="36">
        <f t="shared" si="23"/>
        <v>0</v>
      </c>
      <c r="G140" s="37" t="e">
        <f t="shared" si="24"/>
        <v>#DIV/0!</v>
      </c>
      <c r="H140" s="471"/>
      <c r="I140" s="471"/>
      <c r="J140" s="471"/>
      <c r="K140" s="471"/>
      <c r="L140" s="471"/>
      <c r="M140" s="471"/>
      <c r="N140" s="471"/>
      <c r="O140" s="471"/>
      <c r="P140" s="471"/>
      <c r="Q140" s="471"/>
      <c r="R140" s="471"/>
      <c r="S140" s="471"/>
    </row>
    <row r="141" spans="1:19" ht="21.75" customHeight="1">
      <c r="A141" s="194"/>
      <c r="B141" s="195"/>
      <c r="C141" s="222" t="s">
        <v>29</v>
      </c>
      <c r="D141" s="196" t="s">
        <v>24</v>
      </c>
      <c r="E141" s="83">
        <v>0</v>
      </c>
      <c r="F141" s="36">
        <f t="shared" si="23"/>
        <v>0</v>
      </c>
      <c r="G141" s="37" t="e">
        <f t="shared" si="24"/>
        <v>#DIV/0!</v>
      </c>
      <c r="H141" s="471"/>
      <c r="I141" s="471"/>
      <c r="J141" s="471"/>
      <c r="K141" s="471"/>
      <c r="L141" s="471"/>
      <c r="M141" s="471"/>
      <c r="N141" s="471"/>
      <c r="O141" s="471"/>
      <c r="P141" s="471"/>
      <c r="Q141" s="471"/>
      <c r="R141" s="471"/>
      <c r="S141" s="471"/>
    </row>
    <row r="142" spans="1:19" ht="21.75" customHeight="1">
      <c r="A142" s="2204" t="s">
        <v>160</v>
      </c>
      <c r="B142" s="2205"/>
      <c r="C142" s="2206"/>
      <c r="D142" s="245" t="str">
        <f>D145</f>
        <v>ตัวอย่าง</v>
      </c>
      <c r="E142" s="144">
        <f>E145</f>
        <v>0</v>
      </c>
      <c r="F142" s="55">
        <f t="shared" si="23"/>
        <v>0</v>
      </c>
      <c r="G142" s="67" t="e">
        <f t="shared" si="24"/>
        <v>#DIV/0!</v>
      </c>
      <c r="H142" s="1223">
        <f t="shared" ref="H142:S142" si="28">H145</f>
        <v>0</v>
      </c>
      <c r="I142" s="1223">
        <f t="shared" si="28"/>
        <v>0</v>
      </c>
      <c r="J142" s="1223">
        <f t="shared" si="28"/>
        <v>0</v>
      </c>
      <c r="K142" s="1539">
        <f t="shared" si="28"/>
        <v>0</v>
      </c>
      <c r="L142" s="1539">
        <f t="shared" si="28"/>
        <v>0</v>
      </c>
      <c r="M142" s="1539">
        <f t="shared" si="28"/>
        <v>0</v>
      </c>
      <c r="N142" s="1539">
        <f t="shared" si="28"/>
        <v>0</v>
      </c>
      <c r="O142" s="1539">
        <f t="shared" si="28"/>
        <v>0</v>
      </c>
      <c r="P142" s="1539">
        <f t="shared" si="28"/>
        <v>0</v>
      </c>
      <c r="Q142" s="1892">
        <f t="shared" si="28"/>
        <v>0</v>
      </c>
      <c r="R142" s="1892">
        <f t="shared" si="28"/>
        <v>0</v>
      </c>
      <c r="S142" s="1892">
        <f t="shared" si="28"/>
        <v>0</v>
      </c>
    </row>
    <row r="143" spans="1:19" ht="21.75" customHeight="1">
      <c r="A143" s="246"/>
      <c r="B143" s="212" t="s">
        <v>161</v>
      </c>
      <c r="C143" s="247"/>
      <c r="D143" s="227"/>
      <c r="E143" s="143"/>
      <c r="F143" s="55">
        <f t="shared" si="23"/>
        <v>0</v>
      </c>
      <c r="G143" s="67" t="e">
        <f t="shared" si="24"/>
        <v>#DIV/0!</v>
      </c>
      <c r="H143" s="1223"/>
      <c r="I143" s="1223"/>
      <c r="J143" s="1223"/>
      <c r="K143" s="1539"/>
      <c r="L143" s="1539"/>
      <c r="M143" s="1539"/>
      <c r="N143" s="1539"/>
      <c r="O143" s="1539"/>
      <c r="P143" s="1539"/>
      <c r="Q143" s="1892"/>
      <c r="R143" s="1892"/>
      <c r="S143" s="1892"/>
    </row>
    <row r="144" spans="1:19" ht="21.75" customHeight="1">
      <c r="A144" s="248"/>
      <c r="B144" s="249"/>
      <c r="C144" s="231" t="s">
        <v>109</v>
      </c>
      <c r="D144" s="250" t="s">
        <v>9</v>
      </c>
      <c r="E144" s="36">
        <v>0</v>
      </c>
      <c r="F144" s="36">
        <f t="shared" si="23"/>
        <v>0</v>
      </c>
      <c r="G144" s="37" t="e">
        <f t="shared" si="24"/>
        <v>#DIV/0!</v>
      </c>
      <c r="H144" s="471"/>
      <c r="I144" s="471"/>
      <c r="J144" s="471"/>
      <c r="K144" s="471"/>
      <c r="L144" s="471"/>
      <c r="M144" s="471"/>
      <c r="N144" s="471"/>
      <c r="O144" s="471"/>
      <c r="P144" s="471"/>
      <c r="Q144" s="471"/>
      <c r="R144" s="471"/>
      <c r="S144" s="471"/>
    </row>
    <row r="145" spans="1:19" ht="21.75" customHeight="1">
      <c r="A145" s="223"/>
      <c r="B145" s="224"/>
      <c r="C145" s="317" t="s">
        <v>110</v>
      </c>
      <c r="D145" s="250" t="s">
        <v>32</v>
      </c>
      <c r="E145" s="36">
        <v>0</v>
      </c>
      <c r="F145" s="36">
        <f t="shared" si="23"/>
        <v>0</v>
      </c>
      <c r="G145" s="37" t="e">
        <f t="shared" si="24"/>
        <v>#DIV/0!</v>
      </c>
      <c r="H145" s="471"/>
      <c r="I145" s="471"/>
      <c r="J145" s="471"/>
      <c r="K145" s="471"/>
      <c r="L145" s="471"/>
      <c r="M145" s="471"/>
      <c r="N145" s="471"/>
      <c r="O145" s="471"/>
      <c r="P145" s="471"/>
      <c r="Q145" s="471"/>
      <c r="R145" s="471"/>
      <c r="S145" s="471"/>
    </row>
    <row r="146" spans="1:19" ht="21.75" customHeight="1">
      <c r="A146" s="223"/>
      <c r="B146" s="251"/>
      <c r="C146" s="233" t="s">
        <v>115</v>
      </c>
      <c r="D146" s="234" t="s">
        <v>114</v>
      </c>
      <c r="E146" s="77">
        <v>0</v>
      </c>
      <c r="F146" s="36">
        <f t="shared" si="23"/>
        <v>0</v>
      </c>
      <c r="G146" s="37" t="e">
        <f t="shared" si="24"/>
        <v>#DIV/0!</v>
      </c>
      <c r="H146" s="471"/>
      <c r="I146" s="471"/>
      <c r="J146" s="471"/>
      <c r="K146" s="471"/>
      <c r="L146" s="471"/>
      <c r="M146" s="471"/>
      <c r="N146" s="471"/>
      <c r="O146" s="471"/>
      <c r="P146" s="471"/>
      <c r="Q146" s="471"/>
      <c r="R146" s="471"/>
      <c r="S146" s="471"/>
    </row>
    <row r="147" spans="1:19" ht="21.75" customHeight="1">
      <c r="A147" s="240"/>
      <c r="B147" s="241" t="s">
        <v>58</v>
      </c>
      <c r="C147" s="242"/>
      <c r="D147" s="236" t="s">
        <v>24</v>
      </c>
      <c r="E147" s="111">
        <f>SUM(E148:E152)</f>
        <v>0</v>
      </c>
      <c r="F147" s="153">
        <f t="shared" si="23"/>
        <v>0</v>
      </c>
      <c r="G147" s="379" t="e">
        <f t="shared" si="24"/>
        <v>#DIV/0!</v>
      </c>
      <c r="H147" s="1226">
        <f>SUM(H148:H152)</f>
        <v>0</v>
      </c>
      <c r="I147" s="1226">
        <f t="shared" ref="I147:S147" si="29">SUM(I148:I152)</f>
        <v>0</v>
      </c>
      <c r="J147" s="1226">
        <f t="shared" si="29"/>
        <v>0</v>
      </c>
      <c r="K147" s="1543">
        <f t="shared" si="29"/>
        <v>0</v>
      </c>
      <c r="L147" s="1543">
        <f t="shared" si="29"/>
        <v>0</v>
      </c>
      <c r="M147" s="1543">
        <f t="shared" si="29"/>
        <v>0</v>
      </c>
      <c r="N147" s="1543">
        <f t="shared" si="29"/>
        <v>0</v>
      </c>
      <c r="O147" s="1543">
        <f t="shared" si="29"/>
        <v>0</v>
      </c>
      <c r="P147" s="1543">
        <f t="shared" si="29"/>
        <v>0</v>
      </c>
      <c r="Q147" s="1896">
        <f t="shared" si="29"/>
        <v>0</v>
      </c>
      <c r="R147" s="1896">
        <f t="shared" si="29"/>
        <v>0</v>
      </c>
      <c r="S147" s="1896">
        <f t="shared" si="29"/>
        <v>0</v>
      </c>
    </row>
    <row r="148" spans="1:19" ht="21.75" customHeight="1">
      <c r="A148" s="194"/>
      <c r="B148" s="195"/>
      <c r="C148" s="221" t="s">
        <v>25</v>
      </c>
      <c r="D148" s="196" t="s">
        <v>24</v>
      </c>
      <c r="E148" s="83">
        <v>0</v>
      </c>
      <c r="F148" s="36">
        <f t="shared" si="23"/>
        <v>0</v>
      </c>
      <c r="G148" s="37" t="e">
        <f t="shared" si="24"/>
        <v>#DIV/0!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</row>
    <row r="149" spans="1:19" ht="21.75" customHeight="1">
      <c r="A149" s="194"/>
      <c r="B149" s="195"/>
      <c r="C149" s="221" t="s">
        <v>26</v>
      </c>
      <c r="D149" s="196" t="s">
        <v>24</v>
      </c>
      <c r="E149" s="42">
        <v>0</v>
      </c>
      <c r="F149" s="36">
        <f t="shared" si="23"/>
        <v>0</v>
      </c>
      <c r="G149" s="37" t="e">
        <f t="shared" si="24"/>
        <v>#DIV/0!</v>
      </c>
      <c r="H149" s="471"/>
      <c r="I149" s="471"/>
      <c r="J149" s="471"/>
      <c r="K149" s="471"/>
      <c r="L149" s="471"/>
      <c r="M149" s="471"/>
      <c r="N149" s="471"/>
      <c r="O149" s="471"/>
      <c r="P149" s="471"/>
      <c r="Q149" s="471"/>
      <c r="R149" s="471"/>
      <c r="S149" s="471"/>
    </row>
    <row r="150" spans="1:19" ht="21.75" customHeight="1">
      <c r="A150" s="194"/>
      <c r="B150" s="195"/>
      <c r="C150" s="221" t="s">
        <v>27</v>
      </c>
      <c r="D150" s="196" t="s">
        <v>24</v>
      </c>
      <c r="E150" s="83">
        <v>0</v>
      </c>
      <c r="F150" s="36">
        <f t="shared" si="23"/>
        <v>0</v>
      </c>
      <c r="G150" s="37" t="e">
        <f t="shared" si="24"/>
        <v>#DIV/0!</v>
      </c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</row>
    <row r="151" spans="1:19" ht="21.75" customHeight="1">
      <c r="A151" s="194"/>
      <c r="B151" s="195"/>
      <c r="C151" s="221" t="s">
        <v>28</v>
      </c>
      <c r="D151" s="196" t="s">
        <v>24</v>
      </c>
      <c r="E151" s="83">
        <v>0</v>
      </c>
      <c r="F151" s="36">
        <f t="shared" si="23"/>
        <v>0</v>
      </c>
      <c r="G151" s="37" t="e">
        <f t="shared" si="24"/>
        <v>#DIV/0!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</row>
    <row r="152" spans="1:19" ht="21.75" customHeight="1">
      <c r="A152" s="194"/>
      <c r="B152" s="195"/>
      <c r="C152" s="222" t="s">
        <v>29</v>
      </c>
      <c r="D152" s="196" t="s">
        <v>24</v>
      </c>
      <c r="E152" s="83">
        <v>0</v>
      </c>
      <c r="F152" s="36">
        <f t="shared" si="23"/>
        <v>0</v>
      </c>
      <c r="G152" s="37" t="e">
        <f t="shared" si="24"/>
        <v>#DIV/0!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</row>
    <row r="153" spans="1:19" ht="21.75" customHeight="1">
      <c r="A153" s="2216" t="s">
        <v>162</v>
      </c>
      <c r="B153" s="2217"/>
      <c r="C153" s="2218"/>
      <c r="D153" s="227"/>
      <c r="E153" s="149">
        <f>E154</f>
        <v>0</v>
      </c>
      <c r="F153" s="55">
        <f t="shared" si="23"/>
        <v>0</v>
      </c>
      <c r="G153" s="67" t="e">
        <f t="shared" si="24"/>
        <v>#DIV/0!</v>
      </c>
      <c r="H153" s="1223">
        <f>H154</f>
        <v>0</v>
      </c>
      <c r="I153" s="1223">
        <f t="shared" ref="I153:S153" si="30">I154</f>
        <v>0</v>
      </c>
      <c r="J153" s="1223">
        <f t="shared" si="30"/>
        <v>0</v>
      </c>
      <c r="K153" s="1539">
        <f t="shared" si="30"/>
        <v>0</v>
      </c>
      <c r="L153" s="1539">
        <f t="shared" si="30"/>
        <v>0</v>
      </c>
      <c r="M153" s="1539">
        <f t="shared" si="30"/>
        <v>0</v>
      </c>
      <c r="N153" s="1539">
        <f t="shared" si="30"/>
        <v>0</v>
      </c>
      <c r="O153" s="1539">
        <f t="shared" si="30"/>
        <v>0</v>
      </c>
      <c r="P153" s="1539">
        <f t="shared" si="30"/>
        <v>0</v>
      </c>
      <c r="Q153" s="1892">
        <f t="shared" si="30"/>
        <v>0</v>
      </c>
      <c r="R153" s="1892">
        <f t="shared" si="30"/>
        <v>0</v>
      </c>
      <c r="S153" s="1892">
        <f t="shared" si="30"/>
        <v>0</v>
      </c>
    </row>
    <row r="154" spans="1:19" s="308" customFormat="1" ht="21.75" customHeight="1">
      <c r="A154" s="194"/>
      <c r="B154" s="2219" t="s">
        <v>221</v>
      </c>
      <c r="C154" s="2220"/>
      <c r="D154" s="410" t="s">
        <v>47</v>
      </c>
      <c r="E154" s="305">
        <v>0</v>
      </c>
      <c r="F154" s="36">
        <f t="shared" si="23"/>
        <v>0</v>
      </c>
      <c r="G154" s="37" t="e">
        <f t="shared" si="24"/>
        <v>#DIV/0!</v>
      </c>
      <c r="H154" s="476"/>
      <c r="I154" s="476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</row>
    <row r="155" spans="1:19" s="308" customFormat="1" ht="21.75" customHeight="1">
      <c r="A155" s="194"/>
      <c r="B155" s="411" t="s">
        <v>163</v>
      </c>
      <c r="C155" s="412"/>
      <c r="D155" s="410" t="s">
        <v>31</v>
      </c>
      <c r="E155" s="305">
        <v>0</v>
      </c>
      <c r="F155" s="36">
        <f t="shared" si="23"/>
        <v>0</v>
      </c>
      <c r="G155" s="37" t="e">
        <f t="shared" si="24"/>
        <v>#DIV/0!</v>
      </c>
      <c r="H155" s="476"/>
      <c r="I155" s="476"/>
      <c r="J155" s="476"/>
      <c r="K155" s="476"/>
      <c r="L155" s="476"/>
      <c r="M155" s="476"/>
      <c r="N155" s="476"/>
      <c r="O155" s="476"/>
      <c r="P155" s="476"/>
      <c r="Q155" s="476"/>
      <c r="R155" s="476"/>
      <c r="S155" s="476"/>
    </row>
    <row r="156" spans="1:19" s="308" customFormat="1" ht="21.75" customHeight="1">
      <c r="A156" s="194"/>
      <c r="B156" s="411" t="s">
        <v>164</v>
      </c>
      <c r="C156" s="412"/>
      <c r="D156" s="410" t="s">
        <v>9</v>
      </c>
      <c r="E156" s="309">
        <v>0</v>
      </c>
      <c r="F156" s="36">
        <f t="shared" si="23"/>
        <v>0</v>
      </c>
      <c r="G156" s="37" t="e">
        <f t="shared" si="24"/>
        <v>#DIV/0!</v>
      </c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</row>
    <row r="157" spans="1:19" s="308" customFormat="1" ht="21.75" customHeight="1">
      <c r="A157" s="194"/>
      <c r="B157" s="411" t="s">
        <v>165</v>
      </c>
      <c r="C157" s="412"/>
      <c r="D157" s="410" t="s">
        <v>9</v>
      </c>
      <c r="E157" s="309">
        <v>0</v>
      </c>
      <c r="F157" s="36">
        <f t="shared" si="23"/>
        <v>0</v>
      </c>
      <c r="G157" s="37" t="e">
        <f t="shared" si="24"/>
        <v>#DIV/0!</v>
      </c>
      <c r="H157" s="476"/>
      <c r="I157" s="476"/>
      <c r="J157" s="476"/>
      <c r="K157" s="476"/>
      <c r="L157" s="476"/>
      <c r="M157" s="476"/>
      <c r="N157" s="476"/>
      <c r="O157" s="476"/>
      <c r="P157" s="476"/>
      <c r="Q157" s="476"/>
      <c r="R157" s="476"/>
      <c r="S157" s="476"/>
    </row>
    <row r="158" spans="1:19" ht="21.75" customHeight="1">
      <c r="A158" s="194"/>
      <c r="B158" s="446"/>
      <c r="C158" s="233" t="s">
        <v>115</v>
      </c>
      <c r="D158" s="234" t="s">
        <v>114</v>
      </c>
      <c r="E158" s="91">
        <v>0</v>
      </c>
      <c r="F158" s="36">
        <f t="shared" si="23"/>
        <v>0</v>
      </c>
      <c r="G158" s="37" t="e">
        <f t="shared" si="24"/>
        <v>#DIV/0!</v>
      </c>
      <c r="H158" s="471"/>
      <c r="I158" s="471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</row>
    <row r="159" spans="1:19" ht="21.75" customHeight="1">
      <c r="A159" s="240"/>
      <c r="B159" s="241" t="s">
        <v>58</v>
      </c>
      <c r="C159" s="242"/>
      <c r="D159" s="236" t="s">
        <v>24</v>
      </c>
      <c r="E159" s="111">
        <f>SUM(E160:E164)</f>
        <v>0</v>
      </c>
      <c r="F159" s="153">
        <f t="shared" si="23"/>
        <v>0</v>
      </c>
      <c r="G159" s="379" t="e">
        <f t="shared" si="24"/>
        <v>#DIV/0!</v>
      </c>
      <c r="H159" s="1226">
        <f>SUM(H160:H164)</f>
        <v>0</v>
      </c>
      <c r="I159" s="1226">
        <f t="shared" ref="I159:S159" si="31">SUM(I160:I164)</f>
        <v>0</v>
      </c>
      <c r="J159" s="1226">
        <f t="shared" si="31"/>
        <v>0</v>
      </c>
      <c r="K159" s="1543">
        <f t="shared" si="31"/>
        <v>0</v>
      </c>
      <c r="L159" s="1543">
        <f t="shared" si="31"/>
        <v>0</v>
      </c>
      <c r="M159" s="1543">
        <f t="shared" si="31"/>
        <v>0</v>
      </c>
      <c r="N159" s="1543">
        <f t="shared" si="31"/>
        <v>0</v>
      </c>
      <c r="O159" s="1543">
        <f t="shared" si="31"/>
        <v>0</v>
      </c>
      <c r="P159" s="1543">
        <f t="shared" si="31"/>
        <v>0</v>
      </c>
      <c r="Q159" s="1896">
        <f t="shared" si="31"/>
        <v>0</v>
      </c>
      <c r="R159" s="1896">
        <f t="shared" si="31"/>
        <v>0</v>
      </c>
      <c r="S159" s="1896">
        <f t="shared" si="31"/>
        <v>0</v>
      </c>
    </row>
    <row r="160" spans="1:19" ht="21.75" customHeight="1">
      <c r="A160" s="194"/>
      <c r="B160" s="195"/>
      <c r="C160" s="221" t="s">
        <v>25</v>
      </c>
      <c r="D160" s="196" t="s">
        <v>24</v>
      </c>
      <c r="E160" s="83">
        <v>0</v>
      </c>
      <c r="F160" s="36">
        <f t="shared" si="23"/>
        <v>0</v>
      </c>
      <c r="G160" s="37" t="e">
        <f t="shared" si="24"/>
        <v>#DIV/0!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</row>
    <row r="161" spans="1:19" ht="21.75" customHeight="1">
      <c r="A161" s="194"/>
      <c r="B161" s="195"/>
      <c r="C161" s="221" t="s">
        <v>26</v>
      </c>
      <c r="D161" s="196" t="s">
        <v>24</v>
      </c>
      <c r="E161" s="42">
        <v>0</v>
      </c>
      <c r="F161" s="36">
        <f t="shared" si="23"/>
        <v>0</v>
      </c>
      <c r="G161" s="37" t="e">
        <f t="shared" si="24"/>
        <v>#DIV/0!</v>
      </c>
      <c r="H161" s="471"/>
      <c r="I161" s="471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</row>
    <row r="162" spans="1:19" ht="21.75" customHeight="1">
      <c r="A162" s="194"/>
      <c r="B162" s="195"/>
      <c r="C162" s="221" t="s">
        <v>27</v>
      </c>
      <c r="D162" s="196" t="s">
        <v>24</v>
      </c>
      <c r="E162" s="83">
        <v>0</v>
      </c>
      <c r="F162" s="36">
        <f t="shared" si="23"/>
        <v>0</v>
      </c>
      <c r="G162" s="37" t="e">
        <f t="shared" si="24"/>
        <v>#DIV/0!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</row>
    <row r="163" spans="1:19" ht="21.75" customHeight="1">
      <c r="A163" s="194"/>
      <c r="B163" s="195"/>
      <c r="C163" s="221" t="s">
        <v>28</v>
      </c>
      <c r="D163" s="196" t="s">
        <v>24</v>
      </c>
      <c r="E163" s="83">
        <v>0</v>
      </c>
      <c r="F163" s="36">
        <f t="shared" si="23"/>
        <v>0</v>
      </c>
      <c r="G163" s="37" t="e">
        <f t="shared" si="24"/>
        <v>#DIV/0!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</row>
    <row r="164" spans="1:19" ht="21.75" customHeight="1">
      <c r="A164" s="253"/>
      <c r="B164" s="254"/>
      <c r="C164" s="255" t="s">
        <v>29</v>
      </c>
      <c r="D164" s="256" t="s">
        <v>24</v>
      </c>
      <c r="E164" s="119">
        <v>0</v>
      </c>
      <c r="F164" s="36">
        <f t="shared" si="23"/>
        <v>0</v>
      </c>
      <c r="G164" s="37" t="e">
        <f t="shared" si="24"/>
        <v>#DIV/0!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</row>
    <row r="165" spans="1:19" ht="19.95" customHeight="1">
      <c r="A165" s="2152" t="s">
        <v>222</v>
      </c>
      <c r="B165" s="2217"/>
      <c r="C165" s="2218"/>
      <c r="D165" s="227"/>
      <c r="E165" s="705"/>
      <c r="F165" s="55">
        <f t="shared" si="23"/>
        <v>0</v>
      </c>
      <c r="G165" s="67" t="e">
        <f t="shared" si="24"/>
        <v>#DIV/0!</v>
      </c>
      <c r="H165" s="1239"/>
      <c r="I165" s="1239"/>
      <c r="J165" s="1239"/>
      <c r="K165" s="1553"/>
      <c r="L165" s="1553"/>
      <c r="M165" s="1553"/>
      <c r="N165" s="1553"/>
      <c r="O165" s="1553"/>
      <c r="P165" s="1553"/>
      <c r="Q165" s="1907"/>
      <c r="R165" s="1907"/>
      <c r="S165" s="1907"/>
    </row>
    <row r="166" spans="1:19" s="74" customFormat="1" ht="21.75" customHeight="1">
      <c r="A166" s="310"/>
      <c r="B166" s="2153" t="s">
        <v>223</v>
      </c>
      <c r="C166" s="2191"/>
      <c r="D166" s="311" t="s">
        <v>31</v>
      </c>
      <c r="E166" s="169">
        <v>0</v>
      </c>
      <c r="F166" s="36">
        <f t="shared" si="23"/>
        <v>0</v>
      </c>
      <c r="G166" s="37" t="e">
        <f t="shared" si="24"/>
        <v>#DIV/0!</v>
      </c>
      <c r="H166" s="1240"/>
      <c r="I166" s="1240"/>
      <c r="J166" s="1240"/>
      <c r="K166" s="1554"/>
      <c r="L166" s="1554"/>
      <c r="M166" s="1554"/>
      <c r="N166" s="1554"/>
      <c r="O166" s="1554"/>
      <c r="P166" s="1554"/>
      <c r="Q166" s="1908"/>
      <c r="R166" s="1908"/>
      <c r="S166" s="1908"/>
    </row>
    <row r="167" spans="1:19" s="74" customFormat="1" ht="21.75" customHeight="1">
      <c r="A167" s="310"/>
      <c r="B167" s="443" t="s">
        <v>224</v>
      </c>
      <c r="C167" s="444"/>
      <c r="D167" s="311" t="s">
        <v>88</v>
      </c>
      <c r="E167" s="169">
        <v>0</v>
      </c>
      <c r="F167" s="36">
        <f t="shared" si="23"/>
        <v>0</v>
      </c>
      <c r="G167" s="37" t="e">
        <f t="shared" si="24"/>
        <v>#DIV/0!</v>
      </c>
      <c r="H167" s="1240"/>
      <c r="I167" s="1240"/>
      <c r="J167" s="1240"/>
      <c r="K167" s="1554"/>
      <c r="L167" s="1554"/>
      <c r="M167" s="1554"/>
      <c r="N167" s="1554"/>
      <c r="O167" s="1554"/>
      <c r="P167" s="1554"/>
      <c r="Q167" s="1908"/>
      <c r="R167" s="1908"/>
      <c r="S167" s="1908"/>
    </row>
    <row r="168" spans="1:19" ht="21.75" customHeight="1">
      <c r="A168" s="194"/>
      <c r="B168" s="446"/>
      <c r="C168" s="233" t="s">
        <v>115</v>
      </c>
      <c r="D168" s="234" t="s">
        <v>114</v>
      </c>
      <c r="E168" s="548">
        <v>0</v>
      </c>
      <c r="F168" s="36">
        <f t="shared" si="23"/>
        <v>0</v>
      </c>
      <c r="G168" s="37" t="e">
        <f t="shared" si="24"/>
        <v>#DIV/0!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</row>
    <row r="169" spans="1:19" ht="21.75" customHeight="1">
      <c r="A169" s="240"/>
      <c r="B169" s="241" t="s">
        <v>58</v>
      </c>
      <c r="C169" s="242"/>
      <c r="D169" s="236" t="s">
        <v>24</v>
      </c>
      <c r="E169" s="708">
        <f>SUM(E170:E174)</f>
        <v>0</v>
      </c>
      <c r="F169" s="153">
        <f t="shared" si="23"/>
        <v>0</v>
      </c>
      <c r="G169" s="379" t="e">
        <f t="shared" si="24"/>
        <v>#DIV/0!</v>
      </c>
      <c r="H169" s="1242">
        <f>SUM(H170:H174)</f>
        <v>0</v>
      </c>
      <c r="I169" s="1242">
        <f t="shared" ref="I169:S169" si="32">SUM(I170:I174)</f>
        <v>0</v>
      </c>
      <c r="J169" s="1242">
        <f t="shared" si="32"/>
        <v>0</v>
      </c>
      <c r="K169" s="1556">
        <f t="shared" si="32"/>
        <v>0</v>
      </c>
      <c r="L169" s="1556">
        <f t="shared" si="32"/>
        <v>0</v>
      </c>
      <c r="M169" s="1556">
        <f t="shared" si="32"/>
        <v>0</v>
      </c>
      <c r="N169" s="1556">
        <f t="shared" si="32"/>
        <v>0</v>
      </c>
      <c r="O169" s="1556">
        <f t="shared" si="32"/>
        <v>0</v>
      </c>
      <c r="P169" s="1556">
        <f t="shared" si="32"/>
        <v>0</v>
      </c>
      <c r="Q169" s="1909">
        <f t="shared" si="32"/>
        <v>0</v>
      </c>
      <c r="R169" s="1909">
        <f t="shared" si="32"/>
        <v>0</v>
      </c>
      <c r="S169" s="1909">
        <f t="shared" si="32"/>
        <v>0</v>
      </c>
    </row>
    <row r="170" spans="1:19" ht="21.75" customHeight="1">
      <c r="A170" s="194"/>
      <c r="B170" s="195"/>
      <c r="C170" s="221" t="s">
        <v>25</v>
      </c>
      <c r="D170" s="196" t="s">
        <v>24</v>
      </c>
      <c r="E170" s="548">
        <v>0</v>
      </c>
      <c r="F170" s="36">
        <f t="shared" si="23"/>
        <v>0</v>
      </c>
      <c r="G170" s="37" t="e">
        <f t="shared" si="24"/>
        <v>#DIV/0!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</row>
    <row r="171" spans="1:19" ht="21.75" customHeight="1">
      <c r="A171" s="194"/>
      <c r="B171" s="195"/>
      <c r="C171" s="221" t="s">
        <v>26</v>
      </c>
      <c r="D171" s="196" t="s">
        <v>24</v>
      </c>
      <c r="E171" s="548">
        <v>0</v>
      </c>
      <c r="F171" s="36">
        <f t="shared" si="23"/>
        <v>0</v>
      </c>
      <c r="G171" s="37" t="e">
        <f t="shared" si="24"/>
        <v>#DIV/0!</v>
      </c>
      <c r="H171" s="471"/>
      <c r="I171" s="471"/>
      <c r="J171" s="471"/>
      <c r="K171" s="471"/>
      <c r="L171" s="471"/>
      <c r="M171" s="471"/>
      <c r="N171" s="471"/>
      <c r="O171" s="471"/>
      <c r="P171" s="471"/>
      <c r="Q171" s="471"/>
      <c r="R171" s="471"/>
      <c r="S171" s="471"/>
    </row>
    <row r="172" spans="1:19" ht="21.75" customHeight="1">
      <c r="A172" s="194"/>
      <c r="B172" s="195"/>
      <c r="C172" s="221" t="s">
        <v>27</v>
      </c>
      <c r="D172" s="196" t="s">
        <v>24</v>
      </c>
      <c r="E172" s="548">
        <v>0</v>
      </c>
      <c r="F172" s="36">
        <f t="shared" si="23"/>
        <v>0</v>
      </c>
      <c r="G172" s="37" t="e">
        <f t="shared" si="24"/>
        <v>#DIV/0!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</row>
    <row r="173" spans="1:19" ht="21.75" customHeight="1">
      <c r="A173" s="194"/>
      <c r="B173" s="195"/>
      <c r="C173" s="221" t="s">
        <v>28</v>
      </c>
      <c r="D173" s="196" t="s">
        <v>24</v>
      </c>
      <c r="E173" s="548">
        <v>0</v>
      </c>
      <c r="F173" s="36">
        <f t="shared" si="23"/>
        <v>0</v>
      </c>
      <c r="G173" s="37" t="e">
        <f t="shared" si="24"/>
        <v>#DIV/0!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</row>
    <row r="174" spans="1:19" ht="21.75" customHeight="1">
      <c r="A174" s="253"/>
      <c r="B174" s="254"/>
      <c r="C174" s="255" t="s">
        <v>29</v>
      </c>
      <c r="D174" s="256" t="s">
        <v>24</v>
      </c>
      <c r="E174" s="709">
        <v>0</v>
      </c>
      <c r="F174" s="116">
        <f t="shared" si="23"/>
        <v>0</v>
      </c>
      <c r="G174" s="120" t="e">
        <f t="shared" si="24"/>
        <v>#DIV/0!</v>
      </c>
      <c r="H174" s="478"/>
      <c r="I174" s="478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</row>
    <row r="175" spans="1:19" ht="30.6" customHeight="1">
      <c r="A175" s="2226" t="s">
        <v>225</v>
      </c>
      <c r="B175" s="2227"/>
      <c r="C175" s="2228"/>
      <c r="D175" s="272"/>
      <c r="E175" s="711">
        <f>E176</f>
        <v>65000</v>
      </c>
      <c r="F175" s="92">
        <f t="shared" si="23"/>
        <v>0</v>
      </c>
      <c r="G175" s="631">
        <f t="shared" si="24"/>
        <v>0</v>
      </c>
      <c r="H175" s="1243"/>
      <c r="I175" s="1243"/>
      <c r="J175" s="1243"/>
      <c r="K175" s="1557"/>
      <c r="L175" s="1557"/>
      <c r="M175" s="1557"/>
      <c r="N175" s="1557"/>
      <c r="O175" s="1557"/>
      <c r="P175" s="1557"/>
      <c r="Q175" s="1910"/>
      <c r="R175" s="1910"/>
      <c r="S175" s="1910"/>
    </row>
    <row r="176" spans="1:19" ht="21.75" customHeight="1">
      <c r="A176" s="232"/>
      <c r="B176" s="2168" t="s">
        <v>226</v>
      </c>
      <c r="C176" s="2229"/>
      <c r="D176" s="298" t="s">
        <v>47</v>
      </c>
      <c r="E176" s="713">
        <f>E177+E179</f>
        <v>65000</v>
      </c>
      <c r="F176" s="55">
        <f t="shared" si="23"/>
        <v>65000</v>
      </c>
      <c r="G176" s="67">
        <f t="shared" si="24"/>
        <v>100</v>
      </c>
      <c r="H176" s="1239"/>
      <c r="I176" s="1239"/>
      <c r="J176" s="1239"/>
      <c r="K176" s="1553"/>
      <c r="L176" s="1553">
        <v>65000</v>
      </c>
      <c r="M176" s="1553"/>
      <c r="N176" s="1553"/>
      <c r="O176" s="1553"/>
      <c r="P176" s="1553"/>
      <c r="Q176" s="1907"/>
      <c r="R176" s="1907"/>
      <c r="S176" s="1907"/>
    </row>
    <row r="177" spans="1:19" ht="21.75" customHeight="1">
      <c r="A177" s="312"/>
      <c r="B177" s="313"/>
      <c r="C177" s="314" t="s">
        <v>134</v>
      </c>
      <c r="D177" s="315" t="s">
        <v>47</v>
      </c>
      <c r="E177" s="548">
        <f>E178</f>
        <v>0</v>
      </c>
      <c r="F177" s="36">
        <f t="shared" si="23"/>
        <v>0</v>
      </c>
      <c r="G177" s="37" t="e">
        <f t="shared" si="24"/>
        <v>#DIV/0!</v>
      </c>
      <c r="H177" s="471"/>
      <c r="I177" s="471"/>
      <c r="J177" s="471"/>
      <c r="K177" s="471"/>
      <c r="L177" s="471"/>
      <c r="M177" s="471"/>
      <c r="N177" s="471"/>
      <c r="O177" s="471"/>
      <c r="P177" s="471"/>
      <c r="Q177" s="471"/>
      <c r="R177" s="471"/>
      <c r="S177" s="471"/>
    </row>
    <row r="178" spans="1:19" ht="21.75" customHeight="1">
      <c r="A178" s="312"/>
      <c r="B178" s="313"/>
      <c r="C178" s="447" t="s">
        <v>10</v>
      </c>
      <c r="D178" s="315" t="s">
        <v>47</v>
      </c>
      <c r="E178" s="548">
        <v>0</v>
      </c>
      <c r="F178" s="36">
        <f t="shared" si="23"/>
        <v>0</v>
      </c>
      <c r="G178" s="37" t="e">
        <f t="shared" si="24"/>
        <v>#DIV/0!</v>
      </c>
      <c r="H178" s="471"/>
      <c r="I178" s="471"/>
      <c r="J178" s="471"/>
      <c r="K178" s="471"/>
      <c r="L178" s="471"/>
      <c r="M178" s="471"/>
      <c r="N178" s="471"/>
      <c r="O178" s="471"/>
      <c r="P178" s="471"/>
      <c r="Q178" s="471"/>
      <c r="R178" s="471"/>
      <c r="S178" s="471"/>
    </row>
    <row r="179" spans="1:19" ht="21.75" customHeight="1">
      <c r="A179" s="312"/>
      <c r="B179" s="313"/>
      <c r="C179" s="314" t="s">
        <v>212</v>
      </c>
      <c r="D179" s="315" t="s">
        <v>47</v>
      </c>
      <c r="E179" s="548">
        <v>65000</v>
      </c>
      <c r="F179" s="36">
        <f t="shared" si="23"/>
        <v>65000</v>
      </c>
      <c r="G179" s="37">
        <f t="shared" si="24"/>
        <v>100</v>
      </c>
      <c r="H179" s="471">
        <f>SUM(H180:H186)</f>
        <v>0</v>
      </c>
      <c r="I179" s="471">
        <f>SUM(I180:I186)</f>
        <v>0</v>
      </c>
      <c r="J179" s="471">
        <f>SUM(J180:J186)</f>
        <v>0</v>
      </c>
      <c r="K179" s="471">
        <f>SUM(K180:K186)</f>
        <v>0</v>
      </c>
      <c r="L179" s="471">
        <v>65000</v>
      </c>
      <c r="M179" s="471">
        <f t="shared" ref="M179:S179" si="33">SUM(M180:M186)</f>
        <v>0</v>
      </c>
      <c r="N179" s="471">
        <f t="shared" si="33"/>
        <v>0</v>
      </c>
      <c r="O179" s="471">
        <f t="shared" si="33"/>
        <v>0</v>
      </c>
      <c r="P179" s="471">
        <f t="shared" si="33"/>
        <v>0</v>
      </c>
      <c r="Q179" s="471">
        <f t="shared" si="33"/>
        <v>0</v>
      </c>
      <c r="R179" s="471">
        <f t="shared" si="33"/>
        <v>0</v>
      </c>
      <c r="S179" s="471">
        <f t="shared" si="33"/>
        <v>0</v>
      </c>
    </row>
    <row r="180" spans="1:19" ht="21.75" customHeight="1">
      <c r="A180" s="312"/>
      <c r="B180" s="313"/>
      <c r="C180" s="447" t="s">
        <v>10</v>
      </c>
      <c r="D180" s="315" t="s">
        <v>47</v>
      </c>
      <c r="E180" s="548">
        <v>0</v>
      </c>
      <c r="F180" s="36">
        <f t="shared" si="23"/>
        <v>0</v>
      </c>
      <c r="G180" s="37" t="e">
        <f t="shared" si="24"/>
        <v>#DIV/0!</v>
      </c>
      <c r="H180" s="471"/>
      <c r="I180" s="471"/>
      <c r="J180" s="471"/>
      <c r="K180" s="471"/>
      <c r="L180" s="471"/>
      <c r="M180" s="471"/>
      <c r="N180" s="471"/>
      <c r="O180" s="471"/>
      <c r="P180" s="471"/>
      <c r="Q180" s="471"/>
      <c r="R180" s="471"/>
      <c r="S180" s="471"/>
    </row>
    <row r="181" spans="1:19" ht="21.75" customHeight="1">
      <c r="A181" s="312"/>
      <c r="B181" s="313"/>
      <c r="C181" s="447" t="s">
        <v>11</v>
      </c>
      <c r="D181" s="315" t="s">
        <v>47</v>
      </c>
      <c r="E181" s="548">
        <v>0</v>
      </c>
      <c r="F181" s="36">
        <f t="shared" si="23"/>
        <v>0</v>
      </c>
      <c r="G181" s="37" t="e">
        <f t="shared" si="24"/>
        <v>#DIV/0!</v>
      </c>
      <c r="H181" s="471"/>
      <c r="I181" s="471"/>
      <c r="J181" s="471"/>
      <c r="K181" s="471"/>
      <c r="L181" s="471"/>
      <c r="M181" s="471"/>
      <c r="N181" s="471"/>
      <c r="O181" s="471"/>
      <c r="P181" s="471"/>
      <c r="Q181" s="471"/>
      <c r="R181" s="471"/>
      <c r="S181" s="471"/>
    </row>
    <row r="182" spans="1:19" ht="21.75" customHeight="1">
      <c r="A182" s="312"/>
      <c r="B182" s="313"/>
      <c r="C182" s="447" t="s">
        <v>213</v>
      </c>
      <c r="D182" s="315" t="s">
        <v>47</v>
      </c>
      <c r="E182" s="548">
        <v>0</v>
      </c>
      <c r="F182" s="36">
        <f t="shared" si="23"/>
        <v>0</v>
      </c>
      <c r="G182" s="37" t="e">
        <f t="shared" si="24"/>
        <v>#DIV/0!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471"/>
      <c r="R182" s="471"/>
      <c r="S182" s="471"/>
    </row>
    <row r="183" spans="1:19" ht="21.75" customHeight="1">
      <c r="A183" s="312"/>
      <c r="B183" s="313"/>
      <c r="C183" s="447" t="s">
        <v>107</v>
      </c>
      <c r="D183" s="315" t="s">
        <v>47</v>
      </c>
      <c r="E183" s="548">
        <v>0</v>
      </c>
      <c r="F183" s="36">
        <f t="shared" si="23"/>
        <v>0</v>
      </c>
      <c r="G183" s="37" t="e">
        <f t="shared" si="24"/>
        <v>#DIV/0!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</row>
    <row r="184" spans="1:19" ht="21.75" customHeight="1">
      <c r="A184" s="312"/>
      <c r="B184" s="313"/>
      <c r="C184" s="447" t="s">
        <v>13</v>
      </c>
      <c r="D184" s="315" t="s">
        <v>47</v>
      </c>
      <c r="E184" s="548">
        <v>0</v>
      </c>
      <c r="F184" s="36">
        <f t="shared" si="23"/>
        <v>0</v>
      </c>
      <c r="G184" s="37" t="e">
        <f t="shared" si="24"/>
        <v>#DIV/0!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471"/>
      <c r="R184" s="471"/>
      <c r="S184" s="471"/>
    </row>
    <row r="185" spans="1:19" ht="21.75" customHeight="1">
      <c r="A185" s="312"/>
      <c r="B185" s="313"/>
      <c r="C185" s="447" t="s">
        <v>15</v>
      </c>
      <c r="D185" s="315" t="s">
        <v>47</v>
      </c>
      <c r="E185" s="548">
        <v>0</v>
      </c>
      <c r="F185" s="36">
        <f t="shared" si="23"/>
        <v>0</v>
      </c>
      <c r="G185" s="37" t="e">
        <f t="shared" si="24"/>
        <v>#DIV/0!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</row>
    <row r="186" spans="1:19" ht="21.75" customHeight="1">
      <c r="A186" s="415"/>
      <c r="B186" s="416"/>
      <c r="C186" s="417" t="s">
        <v>16</v>
      </c>
      <c r="D186" s="418" t="s">
        <v>47</v>
      </c>
      <c r="E186" s="709">
        <v>0</v>
      </c>
      <c r="F186" s="36">
        <f t="shared" si="23"/>
        <v>0</v>
      </c>
      <c r="G186" s="37" t="e">
        <f t="shared" si="24"/>
        <v>#DIV/0!</v>
      </c>
      <c r="H186" s="478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</row>
    <row r="187" spans="1:19" ht="21.75" customHeight="1">
      <c r="A187" s="232"/>
      <c r="B187" s="2168" t="s">
        <v>227</v>
      </c>
      <c r="C187" s="2229"/>
      <c r="D187" s="298" t="s">
        <v>32</v>
      </c>
      <c r="E187" s="705">
        <v>0</v>
      </c>
      <c r="F187" s="55">
        <f t="shared" ref="F187:F250" si="34">SUM(H187:S187)</f>
        <v>0</v>
      </c>
      <c r="G187" s="67" t="e">
        <f t="shared" ref="G187:G250" si="35">+F187*100/E187</f>
        <v>#DIV/0!</v>
      </c>
      <c r="H187" s="1239"/>
      <c r="I187" s="1239"/>
      <c r="J187" s="1239"/>
      <c r="K187" s="1553"/>
      <c r="L187" s="1553"/>
      <c r="M187" s="1553"/>
      <c r="N187" s="1553"/>
      <c r="O187" s="1553"/>
      <c r="P187" s="1553"/>
      <c r="Q187" s="1907"/>
      <c r="R187" s="1907"/>
      <c r="S187" s="1907"/>
    </row>
    <row r="188" spans="1:19" ht="21.75" customHeight="1">
      <c r="A188" s="229"/>
      <c r="B188" s="2195" t="s">
        <v>187</v>
      </c>
      <c r="C188" s="2232"/>
      <c r="D188" s="263" t="s">
        <v>114</v>
      </c>
      <c r="E188" s="548">
        <v>0</v>
      </c>
      <c r="F188" s="36">
        <f t="shared" si="34"/>
        <v>0</v>
      </c>
      <c r="G188" s="37" t="e">
        <f t="shared" si="35"/>
        <v>#DIV/0!</v>
      </c>
      <c r="H188" s="471"/>
      <c r="I188" s="471"/>
      <c r="J188" s="471"/>
      <c r="K188" s="471"/>
      <c r="L188" s="471"/>
      <c r="M188" s="471"/>
      <c r="N188" s="471"/>
      <c r="O188" s="471"/>
      <c r="P188" s="471"/>
      <c r="Q188" s="471"/>
      <c r="R188" s="471"/>
      <c r="S188" s="471"/>
    </row>
    <row r="189" spans="1:19" ht="21.75" customHeight="1">
      <c r="A189" s="240"/>
      <c r="B189" s="241" t="s">
        <v>37</v>
      </c>
      <c r="C189" s="242"/>
      <c r="D189" s="236" t="s">
        <v>24</v>
      </c>
      <c r="E189" s="708">
        <f>SUM(E190:E194)</f>
        <v>21400</v>
      </c>
      <c r="F189" s="153">
        <f t="shared" si="34"/>
        <v>5160</v>
      </c>
      <c r="G189" s="379">
        <f t="shared" si="35"/>
        <v>24.11214953271028</v>
      </c>
      <c r="H189" s="1242">
        <f>SUM(H190:H194)</f>
        <v>0</v>
      </c>
      <c r="I189" s="1242">
        <f t="shared" ref="I189:R189" si="36">SUM(I190:I194)</f>
        <v>0</v>
      </c>
      <c r="J189" s="1242">
        <f t="shared" si="36"/>
        <v>0</v>
      </c>
      <c r="K189" s="1556">
        <f t="shared" si="36"/>
        <v>0</v>
      </c>
      <c r="L189" s="1556">
        <f t="shared" si="36"/>
        <v>0</v>
      </c>
      <c r="M189" s="1556">
        <f t="shared" si="36"/>
        <v>5160</v>
      </c>
      <c r="N189" s="1556">
        <f t="shared" si="36"/>
        <v>0</v>
      </c>
      <c r="O189" s="1556">
        <f t="shared" si="36"/>
        <v>0</v>
      </c>
      <c r="P189" s="1556">
        <f t="shared" si="36"/>
        <v>0</v>
      </c>
      <c r="Q189" s="1909">
        <f t="shared" si="36"/>
        <v>0</v>
      </c>
      <c r="R189" s="1909">
        <f t="shared" si="36"/>
        <v>0</v>
      </c>
      <c r="S189" s="1911">
        <f>SUM(S190:S194)</f>
        <v>0</v>
      </c>
    </row>
    <row r="190" spans="1:19" ht="21.75" customHeight="1">
      <c r="A190" s="194"/>
      <c r="B190" s="195"/>
      <c r="C190" s="221" t="s">
        <v>25</v>
      </c>
      <c r="D190" s="196" t="s">
        <v>24</v>
      </c>
      <c r="E190" s="548">
        <v>0</v>
      </c>
      <c r="F190" s="36">
        <f t="shared" si="34"/>
        <v>0</v>
      </c>
      <c r="G190" s="37" t="e">
        <f t="shared" si="35"/>
        <v>#DIV/0!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471"/>
      <c r="R190" s="471"/>
      <c r="S190" s="471"/>
    </row>
    <row r="191" spans="1:19" ht="21.75" customHeight="1">
      <c r="A191" s="194"/>
      <c r="B191" s="195"/>
      <c r="C191" s="221" t="s">
        <v>26</v>
      </c>
      <c r="D191" s="196" t="s">
        <v>24</v>
      </c>
      <c r="E191" s="548">
        <v>21400</v>
      </c>
      <c r="F191" s="36">
        <f t="shared" si="34"/>
        <v>5160</v>
      </c>
      <c r="G191" s="37">
        <f t="shared" si="35"/>
        <v>24.11214953271028</v>
      </c>
      <c r="H191" s="471"/>
      <c r="I191" s="471"/>
      <c r="J191" s="471"/>
      <c r="K191" s="471"/>
      <c r="L191" s="471"/>
      <c r="M191" s="471">
        <v>5160</v>
      </c>
      <c r="N191" s="471"/>
      <c r="O191" s="471"/>
      <c r="P191" s="471"/>
      <c r="Q191" s="471"/>
      <c r="R191" s="471"/>
      <c r="S191" s="471"/>
    </row>
    <row r="192" spans="1:19" ht="21.75" customHeight="1">
      <c r="A192" s="194"/>
      <c r="B192" s="195"/>
      <c r="C192" s="221" t="s">
        <v>27</v>
      </c>
      <c r="D192" s="196" t="s">
        <v>24</v>
      </c>
      <c r="E192" s="548">
        <v>0</v>
      </c>
      <c r="F192" s="36">
        <f t="shared" si="34"/>
        <v>0</v>
      </c>
      <c r="G192" s="37" t="e">
        <f t="shared" si="35"/>
        <v>#DIV/0!</v>
      </c>
      <c r="H192" s="471"/>
      <c r="I192" s="471"/>
      <c r="J192" s="471"/>
      <c r="K192" s="471"/>
      <c r="L192" s="471"/>
      <c r="M192" s="471"/>
      <c r="N192" s="471"/>
      <c r="O192" s="471"/>
      <c r="P192" s="471"/>
      <c r="Q192" s="471"/>
      <c r="R192" s="471"/>
      <c r="S192" s="471"/>
    </row>
    <row r="193" spans="1:19" ht="21.75" customHeight="1">
      <c r="A193" s="194"/>
      <c r="B193" s="195"/>
      <c r="C193" s="221" t="s">
        <v>28</v>
      </c>
      <c r="D193" s="196" t="s">
        <v>24</v>
      </c>
      <c r="E193" s="548">
        <v>0</v>
      </c>
      <c r="F193" s="36">
        <f t="shared" si="34"/>
        <v>0</v>
      </c>
      <c r="G193" s="37" t="e">
        <f t="shared" si="35"/>
        <v>#DIV/0!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</row>
    <row r="194" spans="1:19" ht="21.75" customHeight="1">
      <c r="A194" s="253"/>
      <c r="B194" s="254"/>
      <c r="C194" s="255" t="s">
        <v>29</v>
      </c>
      <c r="D194" s="256" t="s">
        <v>24</v>
      </c>
      <c r="E194" s="709">
        <v>0</v>
      </c>
      <c r="F194" s="116">
        <f t="shared" si="34"/>
        <v>0</v>
      </c>
      <c r="G194" s="120" t="e">
        <f t="shared" si="35"/>
        <v>#DIV/0!</v>
      </c>
      <c r="H194" s="478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</row>
    <row r="195" spans="1:19" ht="21.75" customHeight="1">
      <c r="A195" s="2158" t="s">
        <v>237</v>
      </c>
      <c r="B195" s="2233"/>
      <c r="C195" s="2234"/>
      <c r="D195" s="183"/>
      <c r="E195" s="711"/>
      <c r="F195" s="92">
        <f t="shared" si="34"/>
        <v>0</v>
      </c>
      <c r="G195" s="631" t="e">
        <f t="shared" si="35"/>
        <v>#DIV/0!</v>
      </c>
      <c r="H195" s="1243"/>
      <c r="I195" s="1243"/>
      <c r="J195" s="1243"/>
      <c r="K195" s="1557"/>
      <c r="L195" s="1557"/>
      <c r="M195" s="1557"/>
      <c r="N195" s="1557"/>
      <c r="O195" s="1557"/>
      <c r="P195" s="1557"/>
      <c r="Q195" s="1910"/>
      <c r="R195" s="1910"/>
      <c r="S195" s="1910"/>
    </row>
    <row r="196" spans="1:19" ht="21.75" customHeight="1">
      <c r="A196" s="413" t="s">
        <v>238</v>
      </c>
      <c r="B196" s="414"/>
      <c r="C196" s="390"/>
      <c r="D196" s="227"/>
      <c r="E196" s="713"/>
      <c r="F196" s="55">
        <f t="shared" si="34"/>
        <v>0</v>
      </c>
      <c r="G196" s="67" t="e">
        <f t="shared" si="35"/>
        <v>#DIV/0!</v>
      </c>
      <c r="H196" s="1239"/>
      <c r="I196" s="1239"/>
      <c r="J196" s="1239"/>
      <c r="K196" s="1553"/>
      <c r="L196" s="1553"/>
      <c r="M196" s="1553"/>
      <c r="N196" s="1553"/>
      <c r="O196" s="1553"/>
      <c r="P196" s="1553"/>
      <c r="Q196" s="1907"/>
      <c r="R196" s="1907"/>
      <c r="S196" s="1907"/>
    </row>
    <row r="197" spans="1:19" ht="21.75" customHeight="1">
      <c r="A197" s="2221" t="s">
        <v>239</v>
      </c>
      <c r="B197" s="2222"/>
      <c r="C197" s="2223"/>
      <c r="D197" s="217" t="s">
        <v>34</v>
      </c>
      <c r="E197" s="358">
        <f>SUM(E198:E200)</f>
        <v>0</v>
      </c>
      <c r="F197" s="36">
        <f t="shared" si="34"/>
        <v>0</v>
      </c>
      <c r="G197" s="37" t="e">
        <f t="shared" si="35"/>
        <v>#DIV/0!</v>
      </c>
      <c r="H197" s="471"/>
      <c r="I197" s="471"/>
      <c r="J197" s="471"/>
      <c r="K197" s="471"/>
      <c r="L197" s="471"/>
      <c r="M197" s="471"/>
      <c r="N197" s="471"/>
      <c r="O197" s="471"/>
      <c r="P197" s="471"/>
      <c r="Q197" s="471"/>
      <c r="R197" s="471"/>
      <c r="S197" s="471"/>
    </row>
    <row r="198" spans="1:19" ht="21.75" customHeight="1">
      <c r="A198" s="327"/>
      <c r="B198" s="2224" t="s">
        <v>45</v>
      </c>
      <c r="C198" s="2225"/>
      <c r="D198" s="217" t="s">
        <v>34</v>
      </c>
      <c r="E198" s="77">
        <v>0</v>
      </c>
      <c r="F198" s="36">
        <f t="shared" si="34"/>
        <v>0</v>
      </c>
      <c r="G198" s="37" t="e">
        <f t="shared" si="35"/>
        <v>#DIV/0!</v>
      </c>
      <c r="H198" s="471"/>
      <c r="I198" s="471"/>
      <c r="J198" s="471"/>
      <c r="K198" s="471"/>
      <c r="L198" s="471"/>
      <c r="M198" s="471"/>
      <c r="N198" s="471"/>
      <c r="O198" s="471"/>
      <c r="P198" s="471"/>
      <c r="Q198" s="471"/>
      <c r="R198" s="471"/>
      <c r="S198" s="471"/>
    </row>
    <row r="199" spans="1:19" ht="21.75" customHeight="1">
      <c r="A199" s="327"/>
      <c r="B199" s="2224" t="s">
        <v>46</v>
      </c>
      <c r="C199" s="2225"/>
      <c r="D199" s="217" t="s">
        <v>34</v>
      </c>
      <c r="E199" s="77">
        <v>0</v>
      </c>
      <c r="F199" s="36">
        <f t="shared" si="34"/>
        <v>0</v>
      </c>
      <c r="G199" s="37" t="e">
        <f t="shared" si="35"/>
        <v>#DIV/0!</v>
      </c>
      <c r="H199" s="471"/>
      <c r="I199" s="471"/>
      <c r="J199" s="471"/>
      <c r="K199" s="471"/>
      <c r="L199" s="471"/>
      <c r="M199" s="471"/>
      <c r="N199" s="471"/>
      <c r="O199" s="471"/>
      <c r="P199" s="471"/>
      <c r="Q199" s="471"/>
      <c r="R199" s="471"/>
      <c r="S199" s="471"/>
    </row>
    <row r="200" spans="1:19" ht="21.75" customHeight="1">
      <c r="A200" s="327"/>
      <c r="B200" s="2166" t="s">
        <v>284</v>
      </c>
      <c r="C200" s="2239"/>
      <c r="D200" s="217" t="s">
        <v>34</v>
      </c>
      <c r="E200" s="77">
        <v>0</v>
      </c>
      <c r="F200" s="36">
        <f t="shared" si="34"/>
        <v>0</v>
      </c>
      <c r="G200" s="37" t="e">
        <f t="shared" si="35"/>
        <v>#DIV/0!</v>
      </c>
      <c r="H200" s="471"/>
      <c r="I200" s="471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</row>
    <row r="201" spans="1:19" ht="21.75" customHeight="1">
      <c r="A201" s="2155" t="s">
        <v>240</v>
      </c>
      <c r="B201" s="2230"/>
      <c r="C201" s="2231"/>
      <c r="D201" s="217" t="s">
        <v>34</v>
      </c>
      <c r="E201" s="359">
        <f>E202+E214</f>
        <v>0</v>
      </c>
      <c r="F201" s="36">
        <f t="shared" si="34"/>
        <v>0</v>
      </c>
      <c r="G201" s="37" t="e">
        <f t="shared" si="35"/>
        <v>#DIV/0!</v>
      </c>
      <c r="H201" s="471"/>
      <c r="I201" s="471"/>
      <c r="J201" s="471"/>
      <c r="K201" s="471"/>
      <c r="L201" s="471"/>
      <c r="M201" s="471"/>
      <c r="N201" s="471"/>
      <c r="O201" s="471"/>
      <c r="P201" s="471"/>
      <c r="Q201" s="471"/>
      <c r="R201" s="471"/>
      <c r="S201" s="471"/>
    </row>
    <row r="202" spans="1:19" ht="21.75" customHeight="1">
      <c r="A202" s="327"/>
      <c r="B202" s="216" t="s">
        <v>166</v>
      </c>
      <c r="C202" s="331"/>
      <c r="D202" s="234" t="s">
        <v>34</v>
      </c>
      <c r="E202" s="359">
        <f>SUM(E203:E213)</f>
        <v>0</v>
      </c>
      <c r="F202" s="36">
        <f>SUM(H202:S202)</f>
        <v>0</v>
      </c>
      <c r="G202" s="37" t="e">
        <f t="shared" si="35"/>
        <v>#DIV/0!</v>
      </c>
      <c r="H202" s="471"/>
      <c r="I202" s="471"/>
      <c r="J202" s="471"/>
      <c r="K202" s="471"/>
      <c r="L202" s="471"/>
      <c r="M202" s="471"/>
      <c r="N202" s="471"/>
      <c r="O202" s="471"/>
      <c r="P202" s="471"/>
      <c r="Q202" s="471"/>
      <c r="R202" s="471"/>
      <c r="S202" s="471"/>
    </row>
    <row r="203" spans="1:19" ht="21.75" customHeight="1">
      <c r="A203" s="327"/>
      <c r="B203" s="216"/>
      <c r="C203" s="446" t="s">
        <v>168</v>
      </c>
      <c r="D203" s="217" t="s">
        <v>34</v>
      </c>
      <c r="E203" s="156">
        <v>0</v>
      </c>
      <c r="F203" s="36">
        <f t="shared" si="34"/>
        <v>0</v>
      </c>
      <c r="G203" s="37" t="e">
        <f t="shared" si="35"/>
        <v>#DIV/0!</v>
      </c>
      <c r="H203" s="471"/>
      <c r="I203" s="471"/>
      <c r="J203" s="471"/>
      <c r="K203" s="471"/>
      <c r="L203" s="471"/>
      <c r="M203" s="471"/>
      <c r="N203" s="471"/>
      <c r="O203" s="471"/>
      <c r="P203" s="471"/>
      <c r="Q203" s="471"/>
      <c r="R203" s="471"/>
      <c r="S203" s="471"/>
    </row>
    <row r="204" spans="1:19" ht="21.75" customHeight="1">
      <c r="A204" s="327"/>
      <c r="B204" s="216"/>
      <c r="C204" s="446" t="s">
        <v>169</v>
      </c>
      <c r="D204" s="217" t="s">
        <v>34</v>
      </c>
      <c r="E204" s="36">
        <v>0</v>
      </c>
      <c r="F204" s="36">
        <f t="shared" si="34"/>
        <v>0</v>
      </c>
      <c r="G204" s="37" t="e">
        <f t="shared" si="35"/>
        <v>#DIV/0!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</row>
    <row r="205" spans="1:19" ht="21.75" customHeight="1">
      <c r="A205" s="327"/>
      <c r="B205" s="216"/>
      <c r="C205" s="446" t="s">
        <v>170</v>
      </c>
      <c r="D205" s="217" t="s">
        <v>34</v>
      </c>
      <c r="E205" s="36">
        <v>0</v>
      </c>
      <c r="F205" s="36">
        <f t="shared" si="34"/>
        <v>0</v>
      </c>
      <c r="G205" s="37" t="e">
        <f t="shared" si="35"/>
        <v>#DIV/0!</v>
      </c>
      <c r="H205" s="471"/>
      <c r="I205" s="471"/>
      <c r="J205" s="471"/>
      <c r="K205" s="471"/>
      <c r="L205" s="471"/>
      <c r="M205" s="471"/>
      <c r="N205" s="471"/>
      <c r="O205" s="471"/>
      <c r="P205" s="471"/>
      <c r="Q205" s="471"/>
      <c r="R205" s="471"/>
      <c r="S205" s="471"/>
    </row>
    <row r="206" spans="1:19" ht="21.75" customHeight="1">
      <c r="A206" s="327"/>
      <c r="B206" s="216"/>
      <c r="C206" s="446" t="s">
        <v>171</v>
      </c>
      <c r="D206" s="217" t="s">
        <v>34</v>
      </c>
      <c r="E206" s="36">
        <v>0</v>
      </c>
      <c r="F206" s="36">
        <f t="shared" si="34"/>
        <v>0</v>
      </c>
      <c r="G206" s="37" t="e">
        <f t="shared" si="35"/>
        <v>#DIV/0!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</row>
    <row r="207" spans="1:19" ht="21.75" customHeight="1">
      <c r="A207" s="327"/>
      <c r="B207" s="216"/>
      <c r="C207" s="446" t="s">
        <v>172</v>
      </c>
      <c r="D207" s="217" t="s">
        <v>34</v>
      </c>
      <c r="E207" s="36">
        <v>0</v>
      </c>
      <c r="F207" s="36">
        <f t="shared" si="34"/>
        <v>0</v>
      </c>
      <c r="G207" s="37" t="e">
        <f t="shared" si="35"/>
        <v>#DIV/0!</v>
      </c>
      <c r="H207" s="471"/>
      <c r="I207" s="471"/>
      <c r="J207" s="471"/>
      <c r="K207" s="471"/>
      <c r="L207" s="471"/>
      <c r="M207" s="471"/>
      <c r="N207" s="471"/>
      <c r="O207" s="471"/>
      <c r="P207" s="471"/>
      <c r="Q207" s="471"/>
      <c r="R207" s="471"/>
      <c r="S207" s="471"/>
    </row>
    <row r="208" spans="1:19" ht="21.75" customHeight="1">
      <c r="A208" s="327"/>
      <c r="B208" s="216"/>
      <c r="C208" s="446" t="s">
        <v>173</v>
      </c>
      <c r="D208" s="217" t="s">
        <v>34</v>
      </c>
      <c r="E208" s="36">
        <v>0</v>
      </c>
      <c r="F208" s="36">
        <f t="shared" si="34"/>
        <v>0</v>
      </c>
      <c r="G208" s="37" t="e">
        <f t="shared" si="35"/>
        <v>#DIV/0!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</row>
    <row r="209" spans="1:19" ht="21.75" customHeight="1">
      <c r="A209" s="327"/>
      <c r="B209" s="216"/>
      <c r="C209" s="446" t="s">
        <v>174</v>
      </c>
      <c r="D209" s="217" t="s">
        <v>34</v>
      </c>
      <c r="E209" s="36">
        <v>0</v>
      </c>
      <c r="F209" s="36">
        <f t="shared" si="34"/>
        <v>0</v>
      </c>
      <c r="G209" s="37" t="e">
        <f t="shared" si="35"/>
        <v>#DIV/0!</v>
      </c>
      <c r="H209" s="471"/>
      <c r="I209" s="471"/>
      <c r="J209" s="471"/>
      <c r="K209" s="471"/>
      <c r="L209" s="471"/>
      <c r="M209" s="471"/>
      <c r="N209" s="471"/>
      <c r="O209" s="471"/>
      <c r="P209" s="471"/>
      <c r="Q209" s="471"/>
      <c r="R209" s="471"/>
      <c r="S209" s="471"/>
    </row>
    <row r="210" spans="1:19" ht="21.75" customHeight="1">
      <c r="A210" s="327"/>
      <c r="B210" s="216"/>
      <c r="C210" s="446" t="s">
        <v>175</v>
      </c>
      <c r="D210" s="217" t="s">
        <v>34</v>
      </c>
      <c r="E210" s="36">
        <v>0</v>
      </c>
      <c r="F210" s="36">
        <f t="shared" si="34"/>
        <v>0</v>
      </c>
      <c r="G210" s="37" t="e">
        <f t="shared" si="35"/>
        <v>#DIV/0!</v>
      </c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</row>
    <row r="211" spans="1:19" ht="21.75" customHeight="1">
      <c r="A211" s="327"/>
      <c r="B211" s="216"/>
      <c r="C211" s="446" t="s">
        <v>176</v>
      </c>
      <c r="D211" s="217" t="s">
        <v>34</v>
      </c>
      <c r="E211" s="36">
        <v>0</v>
      </c>
      <c r="F211" s="36">
        <f t="shared" si="34"/>
        <v>0</v>
      </c>
      <c r="G211" s="37" t="e">
        <f t="shared" si="35"/>
        <v>#DIV/0!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</row>
    <row r="212" spans="1:19" ht="21.75" customHeight="1">
      <c r="A212" s="327"/>
      <c r="B212" s="216"/>
      <c r="C212" s="446" t="s">
        <v>177</v>
      </c>
      <c r="D212" s="217" t="s">
        <v>34</v>
      </c>
      <c r="E212" s="36">
        <v>0</v>
      </c>
      <c r="F212" s="36">
        <f t="shared" si="34"/>
        <v>0</v>
      </c>
      <c r="G212" s="37" t="e">
        <f t="shared" si="35"/>
        <v>#DIV/0!</v>
      </c>
      <c r="H212" s="471"/>
      <c r="I212" s="471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</row>
    <row r="213" spans="1:19" ht="21.75" customHeight="1">
      <c r="A213" s="327"/>
      <c r="B213" s="216"/>
      <c r="C213" s="446" t="s">
        <v>178</v>
      </c>
      <c r="D213" s="217" t="s">
        <v>34</v>
      </c>
      <c r="E213" s="36">
        <v>0</v>
      </c>
      <c r="F213" s="36">
        <f t="shared" si="34"/>
        <v>0</v>
      </c>
      <c r="G213" s="37" t="e">
        <f t="shared" si="35"/>
        <v>#DIV/0!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471"/>
      <c r="R213" s="471"/>
      <c r="S213" s="471"/>
    </row>
    <row r="214" spans="1:19" ht="21.75" customHeight="1">
      <c r="A214" s="327"/>
      <c r="B214" s="2230" t="s">
        <v>167</v>
      </c>
      <c r="C214" s="2231"/>
      <c r="D214" s="234" t="s">
        <v>34</v>
      </c>
      <c r="E214" s="359">
        <f>SUM(E215:E220)</f>
        <v>0</v>
      </c>
      <c r="F214" s="36">
        <f t="shared" si="34"/>
        <v>0</v>
      </c>
      <c r="G214" s="37" t="e">
        <f t="shared" si="35"/>
        <v>#DIV/0!</v>
      </c>
      <c r="H214" s="471"/>
      <c r="I214" s="471"/>
      <c r="J214" s="471"/>
      <c r="K214" s="471"/>
      <c r="L214" s="471"/>
      <c r="M214" s="471"/>
      <c r="N214" s="471"/>
      <c r="O214" s="471"/>
      <c r="P214" s="471"/>
      <c r="Q214" s="471"/>
      <c r="R214" s="471"/>
      <c r="S214" s="471"/>
    </row>
    <row r="215" spans="1:19" ht="21.75" customHeight="1">
      <c r="A215" s="327"/>
      <c r="B215" s="216"/>
      <c r="C215" s="448" t="s">
        <v>258</v>
      </c>
      <c r="D215" s="217" t="s">
        <v>34</v>
      </c>
      <c r="E215" s="156">
        <v>0</v>
      </c>
      <c r="F215" s="36">
        <f t="shared" si="34"/>
        <v>0</v>
      </c>
      <c r="G215" s="37" t="e">
        <f t="shared" si="35"/>
        <v>#DIV/0!</v>
      </c>
      <c r="H215" s="471"/>
      <c r="I215" s="471"/>
      <c r="J215" s="471"/>
      <c r="K215" s="471"/>
      <c r="L215" s="471"/>
      <c r="M215" s="471"/>
      <c r="N215" s="471"/>
      <c r="O215" s="471"/>
      <c r="P215" s="471"/>
      <c r="Q215" s="471"/>
      <c r="R215" s="471"/>
      <c r="S215" s="471"/>
    </row>
    <row r="216" spans="1:19" ht="21.75" customHeight="1">
      <c r="A216" s="327"/>
      <c r="B216" s="216"/>
      <c r="C216" s="446" t="s">
        <v>185</v>
      </c>
      <c r="D216" s="217" t="s">
        <v>34</v>
      </c>
      <c r="E216" s="156">
        <v>0</v>
      </c>
      <c r="F216" s="36">
        <f t="shared" si="34"/>
        <v>0</v>
      </c>
      <c r="G216" s="37" t="e">
        <f t="shared" si="35"/>
        <v>#DIV/0!</v>
      </c>
      <c r="H216" s="471"/>
      <c r="I216" s="471"/>
      <c r="J216" s="471"/>
      <c r="K216" s="471"/>
      <c r="L216" s="471"/>
      <c r="M216" s="471"/>
      <c r="N216" s="471"/>
      <c r="O216" s="471"/>
      <c r="P216" s="471"/>
      <c r="Q216" s="471"/>
      <c r="R216" s="471"/>
      <c r="S216" s="471"/>
    </row>
    <row r="217" spans="1:19" ht="21.75" customHeight="1">
      <c r="A217" s="327"/>
      <c r="B217" s="216"/>
      <c r="C217" s="446" t="s">
        <v>184</v>
      </c>
      <c r="D217" s="217" t="s">
        <v>34</v>
      </c>
      <c r="E217" s="156">
        <v>0</v>
      </c>
      <c r="F217" s="36">
        <f t="shared" si="34"/>
        <v>0</v>
      </c>
      <c r="G217" s="37" t="e">
        <f t="shared" si="35"/>
        <v>#DIV/0!</v>
      </c>
      <c r="H217" s="471"/>
      <c r="I217" s="471"/>
      <c r="J217" s="471"/>
      <c r="K217" s="471"/>
      <c r="L217" s="471"/>
      <c r="M217" s="471"/>
      <c r="N217" s="471"/>
      <c r="O217" s="471"/>
      <c r="P217" s="471"/>
      <c r="Q217" s="471"/>
      <c r="R217" s="471"/>
      <c r="S217" s="471"/>
    </row>
    <row r="218" spans="1:19" ht="21.75" customHeight="1">
      <c r="A218" s="327"/>
      <c r="B218" s="216"/>
      <c r="C218" s="446" t="s">
        <v>183</v>
      </c>
      <c r="D218" s="217" t="s">
        <v>34</v>
      </c>
      <c r="E218" s="156">
        <v>0</v>
      </c>
      <c r="F218" s="36">
        <f t="shared" si="34"/>
        <v>0</v>
      </c>
      <c r="G218" s="37" t="e">
        <f t="shared" si="35"/>
        <v>#DIV/0!</v>
      </c>
      <c r="H218" s="471"/>
      <c r="I218" s="471"/>
      <c r="J218" s="471"/>
      <c r="K218" s="471"/>
      <c r="L218" s="471"/>
      <c r="M218" s="471"/>
      <c r="N218" s="471"/>
      <c r="O218" s="471"/>
      <c r="P218" s="471"/>
      <c r="Q218" s="471"/>
      <c r="R218" s="471"/>
      <c r="S218" s="471"/>
    </row>
    <row r="219" spans="1:19" ht="21.75" customHeight="1">
      <c r="A219" s="327"/>
      <c r="B219" s="216"/>
      <c r="C219" s="446" t="s">
        <v>182</v>
      </c>
      <c r="D219" s="217" t="s">
        <v>34</v>
      </c>
      <c r="E219" s="156">
        <v>0</v>
      </c>
      <c r="F219" s="36">
        <f t="shared" si="34"/>
        <v>0</v>
      </c>
      <c r="G219" s="37" t="e">
        <f t="shared" si="35"/>
        <v>#DIV/0!</v>
      </c>
      <c r="H219" s="471"/>
      <c r="I219" s="471"/>
      <c r="J219" s="471"/>
      <c r="K219" s="471"/>
      <c r="L219" s="471"/>
      <c r="M219" s="471"/>
      <c r="N219" s="471"/>
      <c r="O219" s="471"/>
      <c r="P219" s="471"/>
      <c r="Q219" s="471"/>
      <c r="R219" s="471"/>
      <c r="S219" s="471"/>
    </row>
    <row r="220" spans="1:19" ht="21.75" customHeight="1">
      <c r="A220" s="327"/>
      <c r="B220" s="216"/>
      <c r="C220" s="446" t="s">
        <v>181</v>
      </c>
      <c r="D220" s="217" t="s">
        <v>34</v>
      </c>
      <c r="E220" s="156">
        <v>0</v>
      </c>
      <c r="F220" s="36">
        <f t="shared" si="34"/>
        <v>0</v>
      </c>
      <c r="G220" s="37" t="e">
        <f t="shared" si="35"/>
        <v>#DIV/0!</v>
      </c>
      <c r="H220" s="471"/>
      <c r="I220" s="471"/>
      <c r="J220" s="471"/>
      <c r="K220" s="471"/>
      <c r="L220" s="471"/>
      <c r="M220" s="471"/>
      <c r="N220" s="471"/>
      <c r="O220" s="471"/>
      <c r="P220" s="471"/>
      <c r="Q220" s="471"/>
      <c r="R220" s="471"/>
      <c r="S220" s="471"/>
    </row>
    <row r="221" spans="1:19" ht="21.75" customHeight="1">
      <c r="A221" s="2155" t="s">
        <v>241</v>
      </c>
      <c r="B221" s="2230"/>
      <c r="C221" s="2231"/>
      <c r="D221" s="217" t="s">
        <v>35</v>
      </c>
      <c r="E221" s="156">
        <v>1</v>
      </c>
      <c r="F221" s="36">
        <f t="shared" si="34"/>
        <v>1</v>
      </c>
      <c r="G221" s="37">
        <f t="shared" si="35"/>
        <v>100</v>
      </c>
      <c r="H221" s="471">
        <v>1</v>
      </c>
      <c r="I221" s="471"/>
      <c r="J221" s="471"/>
      <c r="K221" s="471"/>
      <c r="L221" s="471"/>
      <c r="M221" s="471"/>
      <c r="N221" s="471"/>
      <c r="O221" s="471"/>
      <c r="P221" s="471"/>
      <c r="Q221" s="471"/>
      <c r="R221" s="471"/>
      <c r="S221" s="471"/>
    </row>
    <row r="222" spans="1:19" ht="21.75" customHeight="1">
      <c r="A222" s="332"/>
      <c r="B222" s="450"/>
      <c r="C222" s="334" t="s">
        <v>108</v>
      </c>
      <c r="D222" s="335" t="s">
        <v>9</v>
      </c>
      <c r="E222" s="156">
        <v>100</v>
      </c>
      <c r="F222" s="36">
        <f t="shared" si="34"/>
        <v>85</v>
      </c>
      <c r="G222" s="37">
        <f t="shared" si="35"/>
        <v>85</v>
      </c>
      <c r="H222" s="471">
        <v>5</v>
      </c>
      <c r="I222" s="471">
        <v>10</v>
      </c>
      <c r="J222" s="471">
        <v>5</v>
      </c>
      <c r="K222" s="471">
        <v>5</v>
      </c>
      <c r="L222" s="471">
        <v>7</v>
      </c>
      <c r="M222" s="471">
        <v>5</v>
      </c>
      <c r="N222" s="471">
        <v>8</v>
      </c>
      <c r="O222" s="471">
        <v>10</v>
      </c>
      <c r="P222" s="471">
        <v>10</v>
      </c>
      <c r="Q222" s="471">
        <v>10</v>
      </c>
      <c r="R222" s="471">
        <v>5</v>
      </c>
      <c r="S222" s="471">
        <v>5</v>
      </c>
    </row>
    <row r="223" spans="1:19" ht="21.75" customHeight="1">
      <c r="A223" s="2240" t="s">
        <v>242</v>
      </c>
      <c r="B223" s="2241"/>
      <c r="C223" s="2242"/>
      <c r="D223" s="335" t="s">
        <v>34</v>
      </c>
      <c r="E223" s="156">
        <v>0</v>
      </c>
      <c r="F223" s="36">
        <f t="shared" si="34"/>
        <v>0</v>
      </c>
      <c r="G223" s="37" t="e">
        <f t="shared" si="35"/>
        <v>#DIV/0!</v>
      </c>
      <c r="H223" s="471"/>
      <c r="I223" s="471"/>
      <c r="J223" s="471"/>
      <c r="K223" s="471"/>
      <c r="L223" s="471"/>
      <c r="M223" s="471"/>
      <c r="N223" s="471"/>
      <c r="O223" s="471"/>
      <c r="P223" s="471"/>
      <c r="Q223" s="471"/>
      <c r="R223" s="471"/>
      <c r="S223" s="471"/>
    </row>
    <row r="224" spans="1:19" ht="21.75" customHeight="1">
      <c r="A224" s="2243" t="s">
        <v>243</v>
      </c>
      <c r="B224" s="2244"/>
      <c r="C224" s="2245"/>
      <c r="D224" s="335" t="s">
        <v>90</v>
      </c>
      <c r="E224" s="156">
        <v>0</v>
      </c>
      <c r="F224" s="36">
        <f t="shared" si="34"/>
        <v>0</v>
      </c>
      <c r="G224" s="37" t="e">
        <f t="shared" si="35"/>
        <v>#DIV/0!</v>
      </c>
      <c r="H224" s="471"/>
      <c r="I224" s="471"/>
      <c r="J224" s="471"/>
      <c r="K224" s="471"/>
      <c r="L224" s="471"/>
      <c r="M224" s="471"/>
      <c r="N224" s="471"/>
      <c r="O224" s="471"/>
      <c r="P224" s="471"/>
      <c r="Q224" s="471"/>
      <c r="R224" s="471"/>
      <c r="S224" s="471"/>
    </row>
    <row r="225" spans="1:19" ht="21.75" customHeight="1">
      <c r="A225" s="2240" t="s">
        <v>285</v>
      </c>
      <c r="B225" s="2241"/>
      <c r="C225" s="2242"/>
      <c r="D225" s="335" t="s">
        <v>34</v>
      </c>
      <c r="E225" s="156">
        <v>0</v>
      </c>
      <c r="F225" s="36">
        <f t="shared" si="34"/>
        <v>0</v>
      </c>
      <c r="G225" s="37" t="e">
        <f t="shared" si="35"/>
        <v>#DIV/0!</v>
      </c>
      <c r="H225" s="471"/>
      <c r="I225" s="471"/>
      <c r="J225" s="471"/>
      <c r="K225" s="471"/>
      <c r="L225" s="471"/>
      <c r="M225" s="471"/>
      <c r="N225" s="471"/>
      <c r="O225" s="471"/>
      <c r="P225" s="471"/>
      <c r="Q225" s="471"/>
      <c r="R225" s="471"/>
      <c r="S225" s="471"/>
    </row>
    <row r="226" spans="1:19" ht="21.75" customHeight="1">
      <c r="A226" s="449" t="s">
        <v>245</v>
      </c>
      <c r="B226" s="450"/>
      <c r="C226" s="451"/>
      <c r="D226" s="335" t="s">
        <v>114</v>
      </c>
      <c r="E226" s="156">
        <v>0</v>
      </c>
      <c r="F226" s="36">
        <f t="shared" si="34"/>
        <v>0</v>
      </c>
      <c r="G226" s="37" t="e">
        <f t="shared" si="35"/>
        <v>#DIV/0!</v>
      </c>
      <c r="H226" s="471"/>
      <c r="I226" s="471"/>
      <c r="J226" s="471"/>
      <c r="K226" s="471"/>
      <c r="L226" s="471"/>
      <c r="M226" s="471"/>
      <c r="N226" s="471"/>
      <c r="O226" s="471"/>
      <c r="P226" s="471"/>
      <c r="Q226" s="471"/>
      <c r="R226" s="471"/>
      <c r="S226" s="471"/>
    </row>
    <row r="227" spans="1:19" ht="21.75" customHeight="1">
      <c r="A227" s="287"/>
      <c r="B227" s="302" t="s">
        <v>58</v>
      </c>
      <c r="C227" s="326"/>
      <c r="D227" s="300" t="s">
        <v>24</v>
      </c>
      <c r="E227" s="739">
        <f>SUM(E228:E232)</f>
        <v>20500</v>
      </c>
      <c r="F227" s="153">
        <f t="shared" si="34"/>
        <v>15000</v>
      </c>
      <c r="G227" s="379">
        <f t="shared" si="35"/>
        <v>73.170731707317074</v>
      </c>
      <c r="H227" s="1244">
        <f>SUM(H228:H232)</f>
        <v>0</v>
      </c>
      <c r="I227" s="1244">
        <f t="shared" ref="I227:S227" si="37">SUM(I228:I232)</f>
        <v>0</v>
      </c>
      <c r="J227" s="1244">
        <f t="shared" si="37"/>
        <v>0</v>
      </c>
      <c r="K227" s="1558">
        <f t="shared" si="37"/>
        <v>0</v>
      </c>
      <c r="L227" s="1558">
        <f t="shared" si="37"/>
        <v>8000</v>
      </c>
      <c r="M227" s="1558">
        <f t="shared" si="37"/>
        <v>0</v>
      </c>
      <c r="N227" s="1558">
        <f t="shared" si="37"/>
        <v>0</v>
      </c>
      <c r="O227" s="1558">
        <f t="shared" si="37"/>
        <v>0</v>
      </c>
      <c r="P227" s="1558">
        <f t="shared" si="37"/>
        <v>0</v>
      </c>
      <c r="Q227" s="1911">
        <f t="shared" si="37"/>
        <v>0</v>
      </c>
      <c r="R227" s="1911">
        <f t="shared" si="37"/>
        <v>7000</v>
      </c>
      <c r="S227" s="1911">
        <f t="shared" si="37"/>
        <v>0</v>
      </c>
    </row>
    <row r="228" spans="1:19" ht="21.75" customHeight="1">
      <c r="A228" s="310"/>
      <c r="B228" s="216"/>
      <c r="C228" s="336" t="s">
        <v>25</v>
      </c>
      <c r="D228" s="217" t="s">
        <v>24</v>
      </c>
      <c r="E228" s="741"/>
      <c r="F228" s="36">
        <f t="shared" si="34"/>
        <v>0</v>
      </c>
      <c r="G228" s="37" t="e">
        <f t="shared" si="35"/>
        <v>#DIV/0!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</row>
    <row r="229" spans="1:19" ht="21.75" customHeight="1">
      <c r="A229" s="310"/>
      <c r="B229" s="216"/>
      <c r="C229" s="336" t="s">
        <v>26</v>
      </c>
      <c r="D229" s="217" t="s">
        <v>24</v>
      </c>
      <c r="E229" s="741">
        <v>20500</v>
      </c>
      <c r="F229" s="36">
        <f t="shared" si="34"/>
        <v>15000</v>
      </c>
      <c r="G229" s="37">
        <f t="shared" si="35"/>
        <v>73.170731707317074</v>
      </c>
      <c r="H229" s="471"/>
      <c r="I229" s="471"/>
      <c r="J229" s="471"/>
      <c r="K229" s="471"/>
      <c r="L229" s="471">
        <v>8000</v>
      </c>
      <c r="M229" s="471"/>
      <c r="N229" s="471"/>
      <c r="O229" s="471"/>
      <c r="P229" s="471"/>
      <c r="Q229" s="471"/>
      <c r="R229" s="471">
        <v>7000</v>
      </c>
      <c r="S229" s="471"/>
    </row>
    <row r="230" spans="1:19" ht="21.75" customHeight="1">
      <c r="A230" s="310"/>
      <c r="B230" s="216"/>
      <c r="C230" s="336" t="s">
        <v>27</v>
      </c>
      <c r="D230" s="217" t="s">
        <v>24</v>
      </c>
      <c r="E230" s="741"/>
      <c r="F230" s="36">
        <f t="shared" si="34"/>
        <v>0</v>
      </c>
      <c r="G230" s="37" t="e">
        <f t="shared" si="35"/>
        <v>#DIV/0!</v>
      </c>
      <c r="H230" s="471"/>
      <c r="I230" s="471"/>
      <c r="J230" s="471"/>
      <c r="K230" s="471"/>
      <c r="L230" s="471"/>
      <c r="M230" s="471"/>
      <c r="N230" s="471"/>
      <c r="O230" s="471"/>
      <c r="P230" s="471"/>
      <c r="Q230" s="471"/>
      <c r="R230" s="471"/>
      <c r="S230" s="471"/>
    </row>
    <row r="231" spans="1:19" ht="21.75" customHeight="1">
      <c r="A231" s="310"/>
      <c r="B231" s="216"/>
      <c r="C231" s="336" t="s">
        <v>28</v>
      </c>
      <c r="D231" s="217" t="s">
        <v>24</v>
      </c>
      <c r="E231" s="741"/>
      <c r="F231" s="36">
        <f t="shared" si="34"/>
        <v>0</v>
      </c>
      <c r="G231" s="37" t="e">
        <f t="shared" si="35"/>
        <v>#DIV/0!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</row>
    <row r="232" spans="1:19" ht="21.75" customHeight="1">
      <c r="A232" s="337"/>
      <c r="B232" s="338"/>
      <c r="C232" s="339" t="s">
        <v>29</v>
      </c>
      <c r="D232" s="380" t="s">
        <v>24</v>
      </c>
      <c r="E232" s="746"/>
      <c r="F232" s="116">
        <f t="shared" si="34"/>
        <v>0</v>
      </c>
      <c r="G232" s="120" t="e">
        <f t="shared" si="35"/>
        <v>#DIV/0!</v>
      </c>
      <c r="H232" s="478"/>
      <c r="I232" s="478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</row>
    <row r="233" spans="1:19" ht="21.75" customHeight="1">
      <c r="A233" s="2144" t="s">
        <v>246</v>
      </c>
      <c r="B233" s="2199"/>
      <c r="C233" s="2200"/>
      <c r="D233" s="272"/>
      <c r="E233" s="400"/>
      <c r="F233" s="92">
        <f t="shared" si="34"/>
        <v>0</v>
      </c>
      <c r="G233" s="631" t="e">
        <f t="shared" si="35"/>
        <v>#DIV/0!</v>
      </c>
      <c r="H233" s="1243"/>
      <c r="I233" s="1243"/>
      <c r="J233" s="1243"/>
      <c r="K233" s="1557"/>
      <c r="L233" s="1557"/>
      <c r="M233" s="1557"/>
      <c r="N233" s="1557"/>
      <c r="O233" s="1557"/>
      <c r="P233" s="1557"/>
      <c r="Q233" s="1910"/>
      <c r="R233" s="1910"/>
      <c r="S233" s="1910"/>
    </row>
    <row r="234" spans="1:19" ht="21.75" customHeight="1">
      <c r="A234" s="159" t="s">
        <v>247</v>
      </c>
      <c r="B234" s="290"/>
      <c r="C234" s="226"/>
      <c r="D234" s="291"/>
      <c r="E234" s="54"/>
      <c r="F234" s="55">
        <f t="shared" si="34"/>
        <v>0</v>
      </c>
      <c r="G234" s="67" t="e">
        <f t="shared" si="35"/>
        <v>#DIV/0!</v>
      </c>
      <c r="H234" s="1239"/>
      <c r="I234" s="1239"/>
      <c r="J234" s="1239"/>
      <c r="K234" s="1553"/>
      <c r="L234" s="1553"/>
      <c r="M234" s="1553"/>
      <c r="N234" s="1553"/>
      <c r="O234" s="1553"/>
      <c r="P234" s="1553"/>
      <c r="Q234" s="1907"/>
      <c r="R234" s="1907"/>
      <c r="S234" s="1907"/>
    </row>
    <row r="235" spans="1:19" ht="21.75" customHeight="1">
      <c r="A235" s="232"/>
      <c r="B235" s="2141" t="s">
        <v>248</v>
      </c>
      <c r="C235" s="2246"/>
      <c r="D235" s="292"/>
      <c r="E235" s="131"/>
      <c r="F235" s="55">
        <f t="shared" si="34"/>
        <v>0</v>
      </c>
      <c r="G235" s="67" t="e">
        <f t="shared" si="35"/>
        <v>#DIV/0!</v>
      </c>
      <c r="H235" s="1239"/>
      <c r="I235" s="1239"/>
      <c r="J235" s="1239"/>
      <c r="K235" s="1553"/>
      <c r="L235" s="1553"/>
      <c r="M235" s="1553"/>
      <c r="N235" s="1553"/>
      <c r="O235" s="1553"/>
      <c r="P235" s="1553"/>
      <c r="Q235" s="1907"/>
      <c r="R235" s="1907"/>
      <c r="S235" s="1907"/>
    </row>
    <row r="236" spans="1:19" ht="18.75" customHeight="1">
      <c r="A236" s="229"/>
      <c r="B236" s="293"/>
      <c r="C236" s="440" t="s">
        <v>131</v>
      </c>
      <c r="D236" s="294" t="s">
        <v>31</v>
      </c>
      <c r="E236" s="104">
        <v>1</v>
      </c>
      <c r="F236" s="36">
        <f t="shared" si="34"/>
        <v>1</v>
      </c>
      <c r="G236" s="37">
        <f t="shared" si="35"/>
        <v>100</v>
      </c>
      <c r="H236" s="476"/>
      <c r="I236" s="476"/>
      <c r="J236" s="476"/>
      <c r="K236" s="476"/>
      <c r="L236" s="476"/>
      <c r="M236" s="476"/>
      <c r="N236" s="476"/>
      <c r="O236" s="476"/>
      <c r="P236" s="476">
        <v>1</v>
      </c>
      <c r="Q236" s="476"/>
      <c r="R236" s="476"/>
      <c r="S236" s="476"/>
    </row>
    <row r="237" spans="1:19" ht="21.75" customHeight="1">
      <c r="A237" s="229"/>
      <c r="B237" s="293"/>
      <c r="C237" s="441" t="s">
        <v>132</v>
      </c>
      <c r="D237" s="295" t="s">
        <v>9</v>
      </c>
      <c r="E237" s="105">
        <v>10</v>
      </c>
      <c r="F237" s="36">
        <f t="shared" si="34"/>
        <v>10</v>
      </c>
      <c r="G237" s="37">
        <f t="shared" si="35"/>
        <v>100</v>
      </c>
      <c r="H237" s="476"/>
      <c r="I237" s="476"/>
      <c r="J237" s="476"/>
      <c r="K237" s="476"/>
      <c r="L237" s="476"/>
      <c r="M237" s="476"/>
      <c r="N237" s="476"/>
      <c r="O237" s="476"/>
      <c r="P237" s="476">
        <v>10</v>
      </c>
      <c r="Q237" s="476"/>
      <c r="R237" s="476"/>
      <c r="S237" s="476"/>
    </row>
    <row r="238" spans="1:19" ht="21.75" customHeight="1">
      <c r="A238" s="229"/>
      <c r="B238" s="293"/>
      <c r="C238" s="441" t="s">
        <v>133</v>
      </c>
      <c r="D238" s="295" t="s">
        <v>31</v>
      </c>
      <c r="E238" s="105">
        <v>1</v>
      </c>
      <c r="F238" s="36">
        <f t="shared" si="34"/>
        <v>1</v>
      </c>
      <c r="G238" s="37">
        <f t="shared" si="35"/>
        <v>100</v>
      </c>
      <c r="H238" s="476"/>
      <c r="I238" s="476"/>
      <c r="J238" s="476"/>
      <c r="K238" s="476"/>
      <c r="L238" s="476"/>
      <c r="M238" s="476"/>
      <c r="N238" s="476"/>
      <c r="O238" s="476"/>
      <c r="P238" s="476">
        <v>1</v>
      </c>
      <c r="Q238" s="476"/>
      <c r="R238" s="476"/>
      <c r="S238" s="476"/>
    </row>
    <row r="239" spans="1:19" ht="21.75" customHeight="1">
      <c r="A239" s="229"/>
      <c r="B239" s="296"/>
      <c r="C239" s="262" t="s">
        <v>187</v>
      </c>
      <c r="D239" s="297" t="s">
        <v>114</v>
      </c>
      <c r="E239" s="101"/>
      <c r="F239" s="36">
        <f t="shared" si="34"/>
        <v>0</v>
      </c>
      <c r="G239" s="37" t="e">
        <f t="shared" si="35"/>
        <v>#DIV/0!</v>
      </c>
      <c r="H239" s="476"/>
      <c r="I239" s="476"/>
      <c r="J239" s="476"/>
      <c r="K239" s="476"/>
      <c r="L239" s="476"/>
      <c r="M239" s="476"/>
      <c r="N239" s="476"/>
      <c r="O239" s="476"/>
      <c r="P239" s="476"/>
      <c r="Q239" s="476"/>
      <c r="R239" s="476"/>
      <c r="S239" s="476"/>
    </row>
    <row r="240" spans="1:19" ht="21.75" customHeight="1">
      <c r="A240" s="240"/>
      <c r="B240" s="241" t="s">
        <v>37</v>
      </c>
      <c r="C240" s="242"/>
      <c r="D240" s="236" t="s">
        <v>24</v>
      </c>
      <c r="E240" s="111">
        <f>SUM(E241:E245)</f>
        <v>11500</v>
      </c>
      <c r="F240" s="153">
        <f t="shared" si="34"/>
        <v>10932</v>
      </c>
      <c r="G240" s="379">
        <f t="shared" si="35"/>
        <v>95.060869565217388</v>
      </c>
      <c r="H240" s="1226">
        <f>SUM(H241:H245)</f>
        <v>0</v>
      </c>
      <c r="I240" s="1226">
        <f t="shared" ref="I240:S240" si="38">SUM(I241:I245)</f>
        <v>0</v>
      </c>
      <c r="J240" s="1226">
        <f t="shared" si="38"/>
        <v>0</v>
      </c>
      <c r="K240" s="1543">
        <f t="shared" si="38"/>
        <v>10932</v>
      </c>
      <c r="L240" s="1543">
        <f t="shared" si="38"/>
        <v>0</v>
      </c>
      <c r="M240" s="1543">
        <f t="shared" si="38"/>
        <v>0</v>
      </c>
      <c r="N240" s="1543">
        <f t="shared" si="38"/>
        <v>0</v>
      </c>
      <c r="O240" s="1543">
        <f t="shared" si="38"/>
        <v>0</v>
      </c>
      <c r="P240" s="1543">
        <f t="shared" si="38"/>
        <v>0</v>
      </c>
      <c r="Q240" s="1896">
        <f t="shared" si="38"/>
        <v>0</v>
      </c>
      <c r="R240" s="1896">
        <f t="shared" si="38"/>
        <v>0</v>
      </c>
      <c r="S240" s="1896">
        <f t="shared" si="38"/>
        <v>0</v>
      </c>
    </row>
    <row r="241" spans="1:19" ht="21.75" customHeight="1">
      <c r="A241" s="194"/>
      <c r="B241" s="195"/>
      <c r="C241" s="221" t="s">
        <v>25</v>
      </c>
      <c r="D241" s="196" t="s">
        <v>24</v>
      </c>
      <c r="E241" s="36">
        <v>0</v>
      </c>
      <c r="F241" s="36">
        <f t="shared" si="34"/>
        <v>0</v>
      </c>
      <c r="G241" s="37" t="e">
        <f t="shared" si="35"/>
        <v>#DIV/0!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471"/>
      <c r="R241" s="471"/>
      <c r="S241" s="471"/>
    </row>
    <row r="242" spans="1:19" ht="21.75" customHeight="1">
      <c r="A242" s="194"/>
      <c r="B242" s="195"/>
      <c r="C242" s="221" t="s">
        <v>26</v>
      </c>
      <c r="D242" s="196" t="s">
        <v>24</v>
      </c>
      <c r="E242" s="36">
        <f>1500+10000</f>
        <v>11500</v>
      </c>
      <c r="F242" s="36">
        <f t="shared" si="34"/>
        <v>10932</v>
      </c>
      <c r="G242" s="37">
        <f t="shared" si="35"/>
        <v>95.060869565217388</v>
      </c>
      <c r="H242" s="471"/>
      <c r="I242" s="471"/>
      <c r="J242" s="471"/>
      <c r="K242" s="471">
        <v>10932</v>
      </c>
      <c r="L242" s="471"/>
      <c r="M242" s="471"/>
      <c r="N242" s="471"/>
      <c r="O242" s="471"/>
      <c r="P242" s="471"/>
      <c r="Q242" s="471"/>
      <c r="R242" s="471"/>
      <c r="S242" s="471"/>
    </row>
    <row r="243" spans="1:19" ht="21.75" customHeight="1">
      <c r="A243" s="194"/>
      <c r="B243" s="195"/>
      <c r="C243" s="221" t="s">
        <v>27</v>
      </c>
      <c r="D243" s="196" t="s">
        <v>24</v>
      </c>
      <c r="E243" s="36">
        <v>0</v>
      </c>
      <c r="F243" s="36">
        <f t="shared" si="34"/>
        <v>0</v>
      </c>
      <c r="G243" s="37" t="e">
        <f t="shared" si="35"/>
        <v>#DIV/0!</v>
      </c>
      <c r="H243" s="471"/>
      <c r="I243" s="471"/>
      <c r="J243" s="471"/>
      <c r="K243" s="471"/>
      <c r="L243" s="471"/>
      <c r="M243" s="471"/>
      <c r="N243" s="471"/>
      <c r="O243" s="471"/>
      <c r="P243" s="471"/>
      <c r="Q243" s="471"/>
      <c r="R243" s="471"/>
      <c r="S243" s="471"/>
    </row>
    <row r="244" spans="1:19" ht="21.75" customHeight="1">
      <c r="A244" s="194"/>
      <c r="B244" s="195"/>
      <c r="C244" s="221" t="s">
        <v>28</v>
      </c>
      <c r="D244" s="196" t="s">
        <v>24</v>
      </c>
      <c r="E244" s="36">
        <v>0</v>
      </c>
      <c r="F244" s="36">
        <f t="shared" si="34"/>
        <v>0</v>
      </c>
      <c r="G244" s="37" t="e">
        <f t="shared" si="35"/>
        <v>#DIV/0!</v>
      </c>
      <c r="H244" s="471"/>
      <c r="I244" s="471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</row>
    <row r="245" spans="1:19" ht="21.75" customHeight="1">
      <c r="A245" s="253"/>
      <c r="B245" s="254"/>
      <c r="C245" s="255" t="s">
        <v>29</v>
      </c>
      <c r="D245" s="256" t="s">
        <v>24</v>
      </c>
      <c r="E245" s="116">
        <v>0</v>
      </c>
      <c r="F245" s="116">
        <f t="shared" si="34"/>
        <v>0</v>
      </c>
      <c r="G245" s="120" t="e">
        <f t="shared" si="35"/>
        <v>#DIV/0!</v>
      </c>
      <c r="H245" s="478"/>
      <c r="I245" s="478"/>
      <c r="J245" s="478"/>
      <c r="K245" s="478"/>
      <c r="L245" s="478"/>
      <c r="M245" s="478"/>
      <c r="N245" s="478"/>
      <c r="O245" s="478"/>
      <c r="P245" s="478"/>
      <c r="Q245" s="478"/>
      <c r="R245" s="478"/>
      <c r="S245" s="478"/>
    </row>
    <row r="246" spans="1:19" ht="21.75" customHeight="1">
      <c r="A246" s="340" t="s">
        <v>255</v>
      </c>
      <c r="B246" s="341"/>
      <c r="C246" s="342"/>
      <c r="D246" s="343"/>
      <c r="E246" s="756"/>
      <c r="F246" s="360">
        <f t="shared" si="34"/>
        <v>0</v>
      </c>
      <c r="G246" s="636" t="e">
        <f t="shared" si="35"/>
        <v>#DIV/0!</v>
      </c>
      <c r="H246" s="1245"/>
      <c r="I246" s="1245"/>
      <c r="J246" s="1245"/>
      <c r="K246" s="1559"/>
      <c r="L246" s="1559"/>
      <c r="M246" s="1559"/>
      <c r="N246" s="1559"/>
      <c r="O246" s="1559"/>
      <c r="P246" s="1559"/>
      <c r="Q246" s="1912"/>
      <c r="R246" s="1912"/>
      <c r="S246" s="1912"/>
    </row>
    <row r="247" spans="1:19" ht="21.75" customHeight="1">
      <c r="A247" s="2247" t="s">
        <v>249</v>
      </c>
      <c r="B247" s="2247"/>
      <c r="C247" s="2248"/>
      <c r="D247" s="381"/>
      <c r="E247" s="382"/>
      <c r="F247" s="92"/>
      <c r="G247" s="631" t="e">
        <f t="shared" si="35"/>
        <v>#DIV/0!</v>
      </c>
      <c r="H247" s="1243"/>
      <c r="I247" s="1246"/>
      <c r="J247" s="1246"/>
      <c r="K247" s="1560"/>
      <c r="L247" s="1560"/>
      <c r="M247" s="1560"/>
      <c r="N247" s="1560"/>
      <c r="O247" s="1560"/>
      <c r="P247" s="1560"/>
      <c r="Q247" s="1913"/>
      <c r="R247" s="1913"/>
      <c r="S247" s="1913"/>
    </row>
    <row r="248" spans="1:19" ht="21.75" customHeight="1">
      <c r="A248" s="211"/>
      <c r="B248" s="213">
        <v>4.0999999999999996</v>
      </c>
      <c r="C248" s="259" t="s">
        <v>128</v>
      </c>
      <c r="D248" s="227"/>
      <c r="E248" s="6"/>
      <c r="F248" s="55">
        <f t="shared" si="34"/>
        <v>0</v>
      </c>
      <c r="G248" s="67" t="e">
        <f t="shared" si="35"/>
        <v>#DIV/0!</v>
      </c>
      <c r="H248" s="1239"/>
      <c r="I248" s="1239"/>
      <c r="J248" s="1239"/>
      <c r="K248" s="1553"/>
      <c r="L248" s="1553"/>
      <c r="M248" s="1553"/>
      <c r="N248" s="1553"/>
      <c r="O248" s="1553"/>
      <c r="P248" s="1553"/>
      <c r="Q248" s="1907"/>
      <c r="R248" s="1907"/>
      <c r="S248" s="1907"/>
    </row>
    <row r="249" spans="1:19" ht="20.25" customHeight="1">
      <c r="A249" s="194"/>
      <c r="B249" s="195"/>
      <c r="C249" s="457" t="s">
        <v>231</v>
      </c>
      <c r="D249" s="260" t="s">
        <v>33</v>
      </c>
      <c r="E249" s="93">
        <v>0</v>
      </c>
      <c r="F249" s="36">
        <f t="shared" si="34"/>
        <v>0</v>
      </c>
      <c r="G249" s="37" t="e">
        <f t="shared" si="35"/>
        <v>#DIV/0!</v>
      </c>
      <c r="H249" s="471"/>
      <c r="I249" s="471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</row>
    <row r="250" spans="1:19" ht="20.25" customHeight="1">
      <c r="A250" s="194"/>
      <c r="B250" s="195"/>
      <c r="C250" s="458" t="s">
        <v>232</v>
      </c>
      <c r="D250" s="261" t="s">
        <v>33</v>
      </c>
      <c r="E250" s="93">
        <v>0</v>
      </c>
      <c r="F250" s="36">
        <f t="shared" si="34"/>
        <v>0</v>
      </c>
      <c r="G250" s="37" t="e">
        <f t="shared" si="35"/>
        <v>#DIV/0!</v>
      </c>
      <c r="H250" s="471"/>
      <c r="I250" s="471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</row>
    <row r="251" spans="1:19" ht="20.25" customHeight="1">
      <c r="A251" s="194"/>
      <c r="B251" s="195"/>
      <c r="C251" s="458" t="s">
        <v>233</v>
      </c>
      <c r="D251" s="261" t="s">
        <v>33</v>
      </c>
      <c r="E251" s="93">
        <v>1</v>
      </c>
      <c r="F251" s="36">
        <f t="shared" ref="F251:F314" si="39">SUM(H251:S251)</f>
        <v>1</v>
      </c>
      <c r="G251" s="37">
        <f t="shared" ref="G251:G314" si="40">+F251*100/E251</f>
        <v>100</v>
      </c>
      <c r="H251" s="471">
        <v>1</v>
      </c>
      <c r="I251" s="471"/>
      <c r="J251" s="471"/>
      <c r="K251" s="471"/>
      <c r="L251" s="471"/>
      <c r="M251" s="471"/>
      <c r="N251" s="471"/>
      <c r="O251" s="471"/>
      <c r="P251" s="471"/>
      <c r="Q251" s="471"/>
      <c r="R251" s="471"/>
      <c r="S251" s="471"/>
    </row>
    <row r="252" spans="1:19" ht="20.25" customHeight="1">
      <c r="A252" s="194"/>
      <c r="B252" s="195"/>
      <c r="C252" s="458" t="s">
        <v>234</v>
      </c>
      <c r="D252" s="261" t="s">
        <v>89</v>
      </c>
      <c r="E252" s="93">
        <v>0</v>
      </c>
      <c r="F252" s="36">
        <f t="shared" si="39"/>
        <v>0</v>
      </c>
      <c r="G252" s="37" t="e">
        <f t="shared" si="40"/>
        <v>#DIV/0!</v>
      </c>
      <c r="H252" s="471"/>
      <c r="I252" s="471"/>
      <c r="J252" s="471"/>
      <c r="K252" s="471"/>
      <c r="L252" s="471"/>
      <c r="M252" s="471"/>
      <c r="N252" s="471"/>
      <c r="O252" s="471"/>
      <c r="P252" s="471"/>
      <c r="Q252" s="471"/>
      <c r="R252" s="471"/>
      <c r="S252" s="471"/>
    </row>
    <row r="253" spans="1:19" ht="20.25" customHeight="1">
      <c r="A253" s="194"/>
      <c r="B253" s="195"/>
      <c r="C253" s="458" t="s">
        <v>129</v>
      </c>
      <c r="D253" s="261" t="s">
        <v>130</v>
      </c>
      <c r="E253" s="93">
        <v>0</v>
      </c>
      <c r="F253" s="36">
        <f t="shared" si="39"/>
        <v>0</v>
      </c>
      <c r="G253" s="37" t="e">
        <f t="shared" si="40"/>
        <v>#DIV/0!</v>
      </c>
      <c r="H253" s="471"/>
      <c r="I253" s="471"/>
      <c r="J253" s="471"/>
      <c r="K253" s="471"/>
      <c r="L253" s="471"/>
      <c r="M253" s="471"/>
      <c r="N253" s="471"/>
      <c r="O253" s="471"/>
      <c r="P253" s="471"/>
      <c r="Q253" s="471"/>
      <c r="R253" s="471"/>
      <c r="S253" s="471"/>
    </row>
    <row r="254" spans="1:19" ht="28.95" customHeight="1">
      <c r="A254" s="194"/>
      <c r="B254" s="195"/>
      <c r="C254" s="458" t="s">
        <v>286</v>
      </c>
      <c r="D254" s="261" t="s">
        <v>9</v>
      </c>
      <c r="E254" s="95">
        <v>1</v>
      </c>
      <c r="F254" s="36">
        <f t="shared" si="39"/>
        <v>1</v>
      </c>
      <c r="G254" s="37">
        <f t="shared" si="40"/>
        <v>100</v>
      </c>
      <c r="H254" s="471"/>
      <c r="I254" s="471">
        <v>1</v>
      </c>
      <c r="J254" s="471"/>
      <c r="K254" s="471"/>
      <c r="L254" s="471"/>
      <c r="M254" s="471"/>
      <c r="N254" s="471"/>
      <c r="O254" s="471"/>
      <c r="P254" s="471"/>
      <c r="Q254" s="471"/>
      <c r="R254" s="471"/>
      <c r="S254" s="471"/>
    </row>
    <row r="255" spans="1:19" ht="28.95" customHeight="1">
      <c r="A255" s="194"/>
      <c r="B255" s="195"/>
      <c r="C255" s="458" t="s">
        <v>236</v>
      </c>
      <c r="D255" s="161" t="s">
        <v>32</v>
      </c>
      <c r="E255" s="95">
        <v>0</v>
      </c>
      <c r="F255" s="36">
        <f t="shared" si="39"/>
        <v>0</v>
      </c>
      <c r="G255" s="37" t="e">
        <f t="shared" si="40"/>
        <v>#DIV/0!</v>
      </c>
      <c r="H255" s="471"/>
      <c r="I255" s="471"/>
      <c r="J255" s="471"/>
      <c r="K255" s="471"/>
      <c r="L255" s="471"/>
      <c r="M255" s="471"/>
      <c r="N255" s="471"/>
      <c r="O255" s="471"/>
      <c r="P255" s="471"/>
      <c r="Q255" s="471"/>
      <c r="R255" s="471"/>
      <c r="S255" s="471"/>
    </row>
    <row r="256" spans="1:19" ht="20.25" customHeight="1">
      <c r="A256" s="194"/>
      <c r="B256" s="195"/>
      <c r="C256" s="458"/>
      <c r="D256" s="161" t="s">
        <v>9</v>
      </c>
      <c r="E256" s="95">
        <v>5</v>
      </c>
      <c r="F256" s="36">
        <f t="shared" si="39"/>
        <v>6</v>
      </c>
      <c r="G256" s="37">
        <f t="shared" si="40"/>
        <v>120</v>
      </c>
      <c r="H256" s="471"/>
      <c r="I256" s="471"/>
      <c r="J256" s="471"/>
      <c r="K256" s="471"/>
      <c r="L256" s="471"/>
      <c r="M256" s="471">
        <v>5</v>
      </c>
      <c r="N256" s="471">
        <v>1</v>
      </c>
      <c r="O256" s="471"/>
      <c r="P256" s="471"/>
      <c r="Q256" s="471"/>
      <c r="R256" s="471"/>
      <c r="S256" s="471"/>
    </row>
    <row r="257" spans="1:19" ht="20.25" customHeight="1">
      <c r="A257" s="194"/>
      <c r="B257" s="195"/>
      <c r="C257" s="458" t="s">
        <v>287</v>
      </c>
      <c r="D257" s="161" t="s">
        <v>114</v>
      </c>
      <c r="E257" s="95"/>
      <c r="F257" s="36">
        <f t="shared" si="39"/>
        <v>0</v>
      </c>
      <c r="G257" s="37" t="e">
        <f t="shared" si="40"/>
        <v>#DIV/0!</v>
      </c>
      <c r="H257" s="471"/>
      <c r="I257" s="471"/>
      <c r="J257" s="471"/>
      <c r="K257" s="471"/>
      <c r="L257" s="471"/>
      <c r="M257" s="471"/>
      <c r="N257" s="471"/>
      <c r="O257" s="471"/>
      <c r="P257" s="471"/>
      <c r="Q257" s="471"/>
      <c r="R257" s="471"/>
      <c r="S257" s="471"/>
    </row>
    <row r="258" spans="1:19" ht="21.75" customHeight="1">
      <c r="A258" s="194"/>
      <c r="B258" s="195"/>
      <c r="C258" s="262" t="s">
        <v>187</v>
      </c>
      <c r="D258" s="263" t="s">
        <v>114</v>
      </c>
      <c r="E258" s="95">
        <v>0</v>
      </c>
      <c r="F258" s="36">
        <f t="shared" si="39"/>
        <v>0</v>
      </c>
      <c r="G258" s="37" t="e">
        <f t="shared" si="40"/>
        <v>#DIV/0!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471"/>
      <c r="R258" s="471"/>
      <c r="S258" s="471"/>
    </row>
    <row r="259" spans="1:19" ht="21.75" customHeight="1">
      <c r="A259" s="264"/>
      <c r="B259" s="265" t="s">
        <v>58</v>
      </c>
      <c r="C259" s="266"/>
      <c r="D259" s="267" t="s">
        <v>24</v>
      </c>
      <c r="E259" s="111">
        <f>SUM(E260:E264)</f>
        <v>39900</v>
      </c>
      <c r="F259" s="153">
        <f t="shared" si="39"/>
        <v>39899.67</v>
      </c>
      <c r="G259" s="379">
        <f t="shared" si="40"/>
        <v>99.999172932330822</v>
      </c>
      <c r="H259" s="1226">
        <f>SUM(H260:H264)</f>
        <v>0</v>
      </c>
      <c r="I259" s="1226">
        <f t="shared" ref="I259:S259" si="41">SUM(I260:I264)</f>
        <v>0</v>
      </c>
      <c r="J259" s="1226">
        <f t="shared" si="41"/>
        <v>4990.67</v>
      </c>
      <c r="K259" s="1543">
        <f t="shared" si="41"/>
        <v>0</v>
      </c>
      <c r="L259" s="1543">
        <f t="shared" si="41"/>
        <v>1800</v>
      </c>
      <c r="M259" s="1543">
        <f t="shared" si="41"/>
        <v>0</v>
      </c>
      <c r="N259" s="1543">
        <f t="shared" si="41"/>
        <v>0</v>
      </c>
      <c r="O259" s="1543">
        <f t="shared" si="41"/>
        <v>0</v>
      </c>
      <c r="P259" s="1543">
        <f t="shared" si="41"/>
        <v>3250</v>
      </c>
      <c r="Q259" s="1896">
        <f t="shared" si="41"/>
        <v>20500</v>
      </c>
      <c r="R259" s="1896">
        <f t="shared" si="41"/>
        <v>8290</v>
      </c>
      <c r="S259" s="1896">
        <f t="shared" si="41"/>
        <v>1069</v>
      </c>
    </row>
    <row r="260" spans="1:19" ht="21.75" customHeight="1">
      <c r="A260" s="194"/>
      <c r="B260" s="195"/>
      <c r="C260" s="221" t="s">
        <v>25</v>
      </c>
      <c r="D260" s="196" t="s">
        <v>24</v>
      </c>
      <c r="E260" s="83"/>
      <c r="F260" s="36">
        <f t="shared" si="39"/>
        <v>0</v>
      </c>
      <c r="G260" s="37" t="e">
        <f t="shared" si="40"/>
        <v>#DIV/0!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</row>
    <row r="261" spans="1:19" ht="21.75" customHeight="1">
      <c r="A261" s="194"/>
      <c r="B261" s="195"/>
      <c r="C261" s="221" t="s">
        <v>26</v>
      </c>
      <c r="D261" s="196" t="s">
        <v>24</v>
      </c>
      <c r="E261" s="42">
        <v>39900</v>
      </c>
      <c r="F261" s="36">
        <f t="shared" si="39"/>
        <v>39899.67</v>
      </c>
      <c r="G261" s="37">
        <f t="shared" si="40"/>
        <v>99.999172932330822</v>
      </c>
      <c r="H261" s="471"/>
      <c r="I261" s="471"/>
      <c r="J261" s="471">
        <v>4990.67</v>
      </c>
      <c r="K261" s="471"/>
      <c r="L261" s="471">
        <v>1800</v>
      </c>
      <c r="M261" s="471"/>
      <c r="N261" s="471"/>
      <c r="O261" s="471"/>
      <c r="P261" s="471">
        <v>3250</v>
      </c>
      <c r="Q261" s="471">
        <v>20500</v>
      </c>
      <c r="R261" s="471">
        <v>8290</v>
      </c>
      <c r="S261" s="471">
        <v>1069</v>
      </c>
    </row>
    <row r="262" spans="1:19" ht="21.75" customHeight="1">
      <c r="A262" s="194"/>
      <c r="B262" s="195"/>
      <c r="C262" s="221" t="s">
        <v>27</v>
      </c>
      <c r="D262" s="196" t="s">
        <v>24</v>
      </c>
      <c r="E262" s="83">
        <v>0</v>
      </c>
      <c r="F262" s="36">
        <f t="shared" si="39"/>
        <v>0</v>
      </c>
      <c r="G262" s="37" t="e">
        <f t="shared" si="40"/>
        <v>#DIV/0!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19" ht="21.75" customHeight="1">
      <c r="A263" s="194"/>
      <c r="B263" s="195"/>
      <c r="C263" s="221" t="s">
        <v>28</v>
      </c>
      <c r="D263" s="196" t="s">
        <v>24</v>
      </c>
      <c r="E263" s="83">
        <v>0</v>
      </c>
      <c r="F263" s="36">
        <f t="shared" si="39"/>
        <v>0</v>
      </c>
      <c r="G263" s="37" t="e">
        <f t="shared" si="40"/>
        <v>#DIV/0!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19" ht="21.75" customHeight="1">
      <c r="A264" s="194"/>
      <c r="B264" s="195"/>
      <c r="C264" s="222" t="s">
        <v>29</v>
      </c>
      <c r="D264" s="196" t="s">
        <v>24</v>
      </c>
      <c r="E264" s="83">
        <v>0</v>
      </c>
      <c r="F264" s="36">
        <f t="shared" si="39"/>
        <v>0</v>
      </c>
      <c r="G264" s="37" t="e">
        <f t="shared" si="40"/>
        <v>#DIV/0!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471"/>
      <c r="R264" s="471"/>
      <c r="S264" s="471"/>
    </row>
    <row r="265" spans="1:19" ht="21.6" customHeight="1">
      <c r="A265" s="211"/>
      <c r="B265" s="2142" t="s">
        <v>250</v>
      </c>
      <c r="C265" s="2249"/>
      <c r="D265" s="268"/>
      <c r="E265" s="6"/>
      <c r="F265" s="55">
        <f t="shared" si="39"/>
        <v>0</v>
      </c>
      <c r="G265" s="67" t="e">
        <f t="shared" si="40"/>
        <v>#DIV/0!</v>
      </c>
      <c r="H265" s="1239"/>
      <c r="I265" s="1239"/>
      <c r="J265" s="1239"/>
      <c r="K265" s="1553"/>
      <c r="L265" s="1553"/>
      <c r="M265" s="1553"/>
      <c r="N265" s="1553"/>
      <c r="O265" s="1553"/>
      <c r="P265" s="1553"/>
      <c r="Q265" s="1907"/>
      <c r="R265" s="1907"/>
      <c r="S265" s="1907"/>
    </row>
    <row r="266" spans="1:19" ht="23.25" customHeight="1">
      <c r="A266" s="194"/>
      <c r="B266" s="195"/>
      <c r="C266" s="434" t="s">
        <v>135</v>
      </c>
      <c r="D266" s="260" t="s">
        <v>87</v>
      </c>
      <c r="E266" s="93"/>
      <c r="F266" s="36">
        <f t="shared" si="39"/>
        <v>0</v>
      </c>
      <c r="G266" s="37" t="e">
        <f t="shared" si="40"/>
        <v>#DIV/0!</v>
      </c>
      <c r="H266" s="471"/>
      <c r="I266" s="471"/>
      <c r="J266" s="471"/>
      <c r="K266" s="471"/>
      <c r="L266" s="471"/>
      <c r="M266" s="471"/>
      <c r="N266" s="471"/>
      <c r="O266" s="471"/>
      <c r="P266" s="471"/>
      <c r="Q266" s="471"/>
      <c r="R266" s="471"/>
      <c r="S266" s="471"/>
    </row>
    <row r="267" spans="1:19" ht="23.25" customHeight="1">
      <c r="A267" s="194"/>
      <c r="B267" s="195"/>
      <c r="C267" s="435" t="s">
        <v>136</v>
      </c>
      <c r="D267" s="261" t="s">
        <v>87</v>
      </c>
      <c r="E267" s="93"/>
      <c r="F267" s="36">
        <f t="shared" si="39"/>
        <v>0</v>
      </c>
      <c r="G267" s="37" t="e">
        <f t="shared" si="40"/>
        <v>#DIV/0!</v>
      </c>
      <c r="H267" s="471"/>
      <c r="I267" s="471"/>
      <c r="J267" s="471"/>
      <c r="K267" s="471"/>
      <c r="L267" s="471"/>
      <c r="M267" s="471"/>
      <c r="N267" s="471"/>
      <c r="O267" s="471"/>
      <c r="P267" s="471"/>
      <c r="Q267" s="471"/>
      <c r="R267" s="471"/>
      <c r="S267" s="471"/>
    </row>
    <row r="268" spans="1:19" ht="23.25" customHeight="1">
      <c r="A268" s="194"/>
      <c r="B268" s="195"/>
      <c r="C268" s="435" t="s">
        <v>137</v>
      </c>
      <c r="D268" s="261" t="s">
        <v>32</v>
      </c>
      <c r="E268" s="93"/>
      <c r="F268" s="36">
        <f t="shared" si="39"/>
        <v>0</v>
      </c>
      <c r="G268" s="37" t="e">
        <f t="shared" si="40"/>
        <v>#DIV/0!</v>
      </c>
      <c r="H268" s="47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</row>
    <row r="269" spans="1:19" ht="23.25" customHeight="1">
      <c r="A269" s="194"/>
      <c r="B269" s="195"/>
      <c r="C269" s="435" t="s">
        <v>138</v>
      </c>
      <c r="D269" s="261" t="s">
        <v>32</v>
      </c>
      <c r="E269" s="93"/>
      <c r="F269" s="36">
        <f t="shared" si="39"/>
        <v>0</v>
      </c>
      <c r="G269" s="37" t="e">
        <f t="shared" si="40"/>
        <v>#DIV/0!</v>
      </c>
      <c r="H269" s="471"/>
      <c r="I269" s="471"/>
      <c r="J269" s="471"/>
      <c r="K269" s="471"/>
      <c r="L269" s="471"/>
      <c r="M269" s="471"/>
      <c r="N269" s="471"/>
      <c r="O269" s="471"/>
      <c r="P269" s="471"/>
      <c r="Q269" s="471"/>
      <c r="R269" s="471"/>
      <c r="S269" s="471"/>
    </row>
    <row r="270" spans="1:19" ht="23.25" customHeight="1">
      <c r="A270" s="194"/>
      <c r="B270" s="195"/>
      <c r="C270" s="262" t="s">
        <v>187</v>
      </c>
      <c r="D270" s="263" t="s">
        <v>114</v>
      </c>
      <c r="E270" s="95">
        <v>0</v>
      </c>
      <c r="F270" s="36">
        <f t="shared" si="39"/>
        <v>0</v>
      </c>
      <c r="G270" s="37" t="e">
        <f t="shared" si="40"/>
        <v>#DIV/0!</v>
      </c>
      <c r="H270" s="471"/>
      <c r="I270" s="471"/>
      <c r="J270" s="471"/>
      <c r="K270" s="471"/>
      <c r="L270" s="471"/>
      <c r="M270" s="471"/>
      <c r="N270" s="471"/>
      <c r="O270" s="471"/>
      <c r="P270" s="471"/>
      <c r="Q270" s="471"/>
      <c r="R270" s="471"/>
      <c r="S270" s="471"/>
    </row>
    <row r="271" spans="1:19" ht="21.75" customHeight="1">
      <c r="A271" s="240"/>
      <c r="B271" s="241" t="s">
        <v>58</v>
      </c>
      <c r="C271" s="242"/>
      <c r="D271" s="236" t="s">
        <v>24</v>
      </c>
      <c r="E271" s="111">
        <f>SUM(E272:E276)</f>
        <v>0</v>
      </c>
      <c r="F271" s="153">
        <f t="shared" si="39"/>
        <v>0</v>
      </c>
      <c r="G271" s="379" t="e">
        <f t="shared" si="40"/>
        <v>#DIV/0!</v>
      </c>
      <c r="H271" s="1226">
        <f>SUM(H272:H276)</f>
        <v>0</v>
      </c>
      <c r="I271" s="1226">
        <f t="shared" ref="I271:S271" si="42">SUM(I272:I276)</f>
        <v>0</v>
      </c>
      <c r="J271" s="1226">
        <f t="shared" si="42"/>
        <v>0</v>
      </c>
      <c r="K271" s="1543">
        <f t="shared" si="42"/>
        <v>0</v>
      </c>
      <c r="L271" s="1543">
        <f t="shared" si="42"/>
        <v>0</v>
      </c>
      <c r="M271" s="1543">
        <f t="shared" si="42"/>
        <v>0</v>
      </c>
      <c r="N271" s="1543">
        <f t="shared" si="42"/>
        <v>0</v>
      </c>
      <c r="O271" s="1543">
        <f t="shared" si="42"/>
        <v>0</v>
      </c>
      <c r="P271" s="1543">
        <f t="shared" si="42"/>
        <v>0</v>
      </c>
      <c r="Q271" s="1896">
        <f t="shared" si="42"/>
        <v>0</v>
      </c>
      <c r="R271" s="1896">
        <f t="shared" si="42"/>
        <v>0</v>
      </c>
      <c r="S271" s="1896">
        <f t="shared" si="42"/>
        <v>0</v>
      </c>
    </row>
    <row r="272" spans="1:19" ht="21.75" customHeight="1">
      <c r="A272" s="194"/>
      <c r="B272" s="195"/>
      <c r="C272" s="221" t="s">
        <v>25</v>
      </c>
      <c r="D272" s="196" t="s">
        <v>24</v>
      </c>
      <c r="E272" s="83">
        <v>0</v>
      </c>
      <c r="F272" s="36">
        <f t="shared" si="39"/>
        <v>0</v>
      </c>
      <c r="G272" s="37" t="e">
        <f t="shared" si="40"/>
        <v>#DIV/0!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</row>
    <row r="273" spans="1:19" ht="21.75" customHeight="1">
      <c r="A273" s="194"/>
      <c r="B273" s="195"/>
      <c r="C273" s="221" t="s">
        <v>26</v>
      </c>
      <c r="D273" s="196" t="s">
        <v>24</v>
      </c>
      <c r="E273" s="42"/>
      <c r="F273" s="36">
        <f t="shared" si="39"/>
        <v>0</v>
      </c>
      <c r="G273" s="37" t="e">
        <f t="shared" si="40"/>
        <v>#DIV/0!</v>
      </c>
      <c r="H273" s="471"/>
      <c r="I273" s="471"/>
      <c r="J273" s="471"/>
      <c r="K273" s="471"/>
      <c r="L273" s="471"/>
      <c r="M273" s="471"/>
      <c r="N273" s="471"/>
      <c r="O273" s="471"/>
      <c r="P273" s="471"/>
      <c r="Q273" s="471"/>
      <c r="R273" s="471"/>
      <c r="S273" s="471"/>
    </row>
    <row r="274" spans="1:19" ht="21.75" customHeight="1">
      <c r="A274" s="194"/>
      <c r="B274" s="195"/>
      <c r="C274" s="221" t="s">
        <v>27</v>
      </c>
      <c r="D274" s="196" t="s">
        <v>24</v>
      </c>
      <c r="E274" s="83">
        <v>0</v>
      </c>
      <c r="F274" s="36">
        <f t="shared" si="39"/>
        <v>0</v>
      </c>
      <c r="G274" s="37" t="e">
        <f t="shared" si="40"/>
        <v>#DIV/0!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</row>
    <row r="275" spans="1:19" ht="21.75" customHeight="1">
      <c r="A275" s="194"/>
      <c r="B275" s="195"/>
      <c r="C275" s="221" t="s">
        <v>28</v>
      </c>
      <c r="D275" s="196" t="s">
        <v>24</v>
      </c>
      <c r="E275" s="83">
        <v>0</v>
      </c>
      <c r="F275" s="36">
        <f t="shared" si="39"/>
        <v>0</v>
      </c>
      <c r="G275" s="37" t="e">
        <f t="shared" si="40"/>
        <v>#DIV/0!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</row>
    <row r="276" spans="1:19" ht="21.75" customHeight="1">
      <c r="A276" s="253"/>
      <c r="B276" s="254"/>
      <c r="C276" s="255" t="s">
        <v>29</v>
      </c>
      <c r="D276" s="256" t="s">
        <v>24</v>
      </c>
      <c r="E276" s="119">
        <v>0</v>
      </c>
      <c r="F276" s="36">
        <f t="shared" si="39"/>
        <v>0</v>
      </c>
      <c r="G276" s="37" t="e">
        <f t="shared" si="40"/>
        <v>#DIV/0!</v>
      </c>
      <c r="H276" s="478"/>
      <c r="I276" s="478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</row>
    <row r="277" spans="1:19" ht="33" customHeight="1">
      <c r="A277" s="509"/>
      <c r="B277" s="2281" t="s">
        <v>302</v>
      </c>
      <c r="C277" s="2282"/>
      <c r="D277" s="510"/>
      <c r="E277" s="511"/>
      <c r="F277" s="55">
        <f t="shared" si="39"/>
        <v>0</v>
      </c>
      <c r="G277" s="67" t="e">
        <f t="shared" si="40"/>
        <v>#DIV/0!</v>
      </c>
      <c r="H277" s="1239"/>
      <c r="I277" s="1239"/>
      <c r="J277" s="1239"/>
      <c r="K277" s="1553"/>
      <c r="L277" s="1553"/>
      <c r="M277" s="1553"/>
      <c r="N277" s="1553"/>
      <c r="O277" s="1553"/>
      <c r="P277" s="1553"/>
      <c r="Q277" s="1907"/>
      <c r="R277" s="1907"/>
      <c r="S277" s="1907"/>
    </row>
    <row r="278" spans="1:19" ht="21.75" customHeight="1">
      <c r="A278" s="492"/>
      <c r="B278" s="493"/>
      <c r="C278" s="504" t="s">
        <v>261</v>
      </c>
      <c r="D278" s="217" t="s">
        <v>87</v>
      </c>
      <c r="E278" s="77">
        <v>0</v>
      </c>
      <c r="F278" s="36">
        <f t="shared" si="39"/>
        <v>0</v>
      </c>
      <c r="G278" s="37" t="e">
        <f t="shared" si="40"/>
        <v>#DIV/0!</v>
      </c>
      <c r="H278" s="471"/>
      <c r="I278" s="471"/>
      <c r="J278" s="471"/>
      <c r="K278" s="471"/>
      <c r="L278" s="471"/>
      <c r="M278" s="471"/>
      <c r="N278" s="471"/>
      <c r="O278" s="471"/>
      <c r="P278" s="471"/>
      <c r="Q278" s="471"/>
      <c r="R278" s="471"/>
      <c r="S278" s="471"/>
    </row>
    <row r="279" spans="1:19" ht="21.75" customHeight="1">
      <c r="A279" s="494"/>
      <c r="B279" s="495"/>
      <c r="C279" s="505" t="s">
        <v>262</v>
      </c>
      <c r="D279" s="217" t="s">
        <v>87</v>
      </c>
      <c r="E279" s="77"/>
      <c r="F279" s="36">
        <f t="shared" si="39"/>
        <v>0</v>
      </c>
      <c r="G279" s="37" t="e">
        <f t="shared" si="40"/>
        <v>#DIV/0!</v>
      </c>
      <c r="H279" s="471"/>
      <c r="I279" s="471"/>
      <c r="J279" s="471"/>
      <c r="K279" s="471"/>
      <c r="L279" s="471"/>
      <c r="M279" s="471"/>
      <c r="N279" s="471"/>
      <c r="O279" s="471"/>
      <c r="P279" s="471"/>
      <c r="Q279" s="471"/>
      <c r="R279" s="471"/>
      <c r="S279" s="471"/>
    </row>
    <row r="280" spans="1:19" ht="21.75" customHeight="1">
      <c r="A280" s="494"/>
      <c r="B280" s="496"/>
      <c r="C280" s="506" t="s">
        <v>187</v>
      </c>
      <c r="D280" s="286" t="s">
        <v>114</v>
      </c>
      <c r="E280" s="155">
        <v>0</v>
      </c>
      <c r="F280" s="36">
        <f t="shared" si="39"/>
        <v>0</v>
      </c>
      <c r="G280" s="37" t="e">
        <f t="shared" si="40"/>
        <v>#DIV/0!</v>
      </c>
      <c r="H280" s="471"/>
      <c r="I280" s="471"/>
      <c r="J280" s="471"/>
      <c r="K280" s="471"/>
      <c r="L280" s="471"/>
      <c r="M280" s="471"/>
      <c r="N280" s="471"/>
      <c r="O280" s="471"/>
      <c r="P280" s="471"/>
      <c r="Q280" s="471"/>
      <c r="R280" s="471"/>
      <c r="S280" s="471"/>
    </row>
    <row r="281" spans="1:19" ht="21.75" customHeight="1">
      <c r="A281" s="497"/>
      <c r="B281" s="498" t="s">
        <v>58</v>
      </c>
      <c r="C281" s="512"/>
      <c r="D281" s="421" t="s">
        <v>24</v>
      </c>
      <c r="E281" s="111">
        <f>SUM(E282:E286)</f>
        <v>0</v>
      </c>
      <c r="F281" s="153">
        <f t="shared" si="39"/>
        <v>0</v>
      </c>
      <c r="G281" s="379" t="e">
        <f t="shared" si="40"/>
        <v>#DIV/0!</v>
      </c>
      <c r="H281" s="1248">
        <f>SUM(H282:H286)</f>
        <v>0</v>
      </c>
      <c r="I281" s="1248">
        <f t="shared" ref="I281:S281" si="43">SUM(I282:I286)</f>
        <v>0</v>
      </c>
      <c r="J281" s="1248">
        <f t="shared" si="43"/>
        <v>0</v>
      </c>
      <c r="K281" s="1563">
        <f t="shared" si="43"/>
        <v>0</v>
      </c>
      <c r="L281" s="1563">
        <f t="shared" si="43"/>
        <v>0</v>
      </c>
      <c r="M281" s="1563">
        <f t="shared" si="43"/>
        <v>0</v>
      </c>
      <c r="N281" s="1563">
        <f t="shared" si="43"/>
        <v>0</v>
      </c>
      <c r="O281" s="1563">
        <f t="shared" si="43"/>
        <v>0</v>
      </c>
      <c r="P281" s="1563">
        <f t="shared" si="43"/>
        <v>0</v>
      </c>
      <c r="Q281" s="1916">
        <f t="shared" si="43"/>
        <v>0</v>
      </c>
      <c r="R281" s="1916">
        <f t="shared" si="43"/>
        <v>0</v>
      </c>
      <c r="S281" s="1916">
        <f t="shared" si="43"/>
        <v>0</v>
      </c>
    </row>
    <row r="282" spans="1:19" ht="21.75" customHeight="1">
      <c r="A282" s="499"/>
      <c r="B282" s="500"/>
      <c r="C282" s="507" t="s">
        <v>25</v>
      </c>
      <c r="D282" s="196" t="s">
        <v>24</v>
      </c>
      <c r="E282" s="42">
        <v>0</v>
      </c>
      <c r="F282" s="36">
        <f t="shared" si="39"/>
        <v>0</v>
      </c>
      <c r="G282" s="37" t="e">
        <f t="shared" si="40"/>
        <v>#DIV/0!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</row>
    <row r="283" spans="1:19" ht="21.75" customHeight="1">
      <c r="A283" s="499"/>
      <c r="B283" s="500"/>
      <c r="C283" s="507" t="s">
        <v>26</v>
      </c>
      <c r="D283" s="196" t="s">
        <v>24</v>
      </c>
      <c r="E283" s="42"/>
      <c r="F283" s="36">
        <f t="shared" si="39"/>
        <v>0</v>
      </c>
      <c r="G283" s="37" t="e">
        <f t="shared" si="40"/>
        <v>#DIV/0!</v>
      </c>
      <c r="H283" s="471"/>
      <c r="I283" s="471"/>
      <c r="J283" s="471"/>
      <c r="K283" s="471"/>
      <c r="L283" s="471"/>
      <c r="M283" s="471"/>
      <c r="N283" s="471"/>
      <c r="O283" s="471"/>
      <c r="P283" s="471"/>
      <c r="Q283" s="471"/>
      <c r="R283" s="471"/>
      <c r="S283" s="471"/>
    </row>
    <row r="284" spans="1:19" ht="21.75" customHeight="1">
      <c r="A284" s="499"/>
      <c r="B284" s="500"/>
      <c r="C284" s="507" t="s">
        <v>27</v>
      </c>
      <c r="D284" s="196" t="s">
        <v>24</v>
      </c>
      <c r="E284" s="42">
        <v>0</v>
      </c>
      <c r="F284" s="36">
        <f t="shared" si="39"/>
        <v>0</v>
      </c>
      <c r="G284" s="37" t="e">
        <f t="shared" si="40"/>
        <v>#DIV/0!</v>
      </c>
      <c r="H284" s="471"/>
      <c r="I284" s="471"/>
      <c r="J284" s="471"/>
      <c r="K284" s="471"/>
      <c r="L284" s="471"/>
      <c r="M284" s="471"/>
      <c r="N284" s="471"/>
      <c r="O284" s="471"/>
      <c r="P284" s="471"/>
      <c r="Q284" s="471"/>
      <c r="R284" s="471"/>
      <c r="S284" s="471"/>
    </row>
    <row r="285" spans="1:19" ht="21.75" customHeight="1">
      <c r="A285" s="499"/>
      <c r="B285" s="500"/>
      <c r="C285" s="507" t="s">
        <v>28</v>
      </c>
      <c r="D285" s="196" t="s">
        <v>24</v>
      </c>
      <c r="E285" s="42">
        <v>0</v>
      </c>
      <c r="F285" s="36">
        <f t="shared" si="39"/>
        <v>0</v>
      </c>
      <c r="G285" s="37" t="e">
        <f t="shared" si="40"/>
        <v>#DIV/0!</v>
      </c>
      <c r="H285" s="471"/>
      <c r="I285" s="471"/>
      <c r="J285" s="471"/>
      <c r="K285" s="471"/>
      <c r="L285" s="471"/>
      <c r="M285" s="471"/>
      <c r="N285" s="471"/>
      <c r="O285" s="471"/>
      <c r="P285" s="471"/>
      <c r="Q285" s="471"/>
      <c r="R285" s="471"/>
      <c r="S285" s="471"/>
    </row>
    <row r="286" spans="1:19" ht="21.75" customHeight="1">
      <c r="A286" s="501"/>
      <c r="B286" s="502"/>
      <c r="C286" s="508" t="s">
        <v>29</v>
      </c>
      <c r="D286" s="280" t="s">
        <v>24</v>
      </c>
      <c r="E286" s="117">
        <v>0</v>
      </c>
      <c r="F286" s="116">
        <f t="shared" si="39"/>
        <v>0</v>
      </c>
      <c r="G286" s="120" t="e">
        <f t="shared" si="40"/>
        <v>#DIV/0!</v>
      </c>
      <c r="H286" s="488"/>
      <c r="I286" s="48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</row>
    <row r="287" spans="1:19" ht="21.75" customHeight="1">
      <c r="A287" s="2110" t="s">
        <v>256</v>
      </c>
      <c r="B287" s="2111"/>
      <c r="C287" s="2111"/>
      <c r="D287" s="424"/>
      <c r="E287" s="92"/>
      <c r="F287" s="92">
        <f t="shared" si="39"/>
        <v>102777.45999999999</v>
      </c>
      <c r="G287" s="631" t="e">
        <f t="shared" si="40"/>
        <v>#DIV/0!</v>
      </c>
      <c r="H287" s="1220">
        <f>SUM(H288:H296)</f>
        <v>1</v>
      </c>
      <c r="I287" s="1220">
        <f>SUM(I288:I296)</f>
        <v>81206.5</v>
      </c>
      <c r="J287" s="1220">
        <f>SUM(J288:J296)</f>
        <v>4756</v>
      </c>
      <c r="K287" s="1538">
        <f>SUM(K288:K292)</f>
        <v>0</v>
      </c>
      <c r="L287" s="1538">
        <f>SUM(L288:L292)</f>
        <v>0</v>
      </c>
      <c r="M287" s="1538">
        <f>SUM(M288:M292)</f>
        <v>0</v>
      </c>
      <c r="N287" s="1538">
        <f>SUM(N288:N292)</f>
        <v>0</v>
      </c>
      <c r="O287" s="1538">
        <f>SUM(O288:O296)</f>
        <v>16777.96</v>
      </c>
      <c r="P287" s="1538">
        <f>SUM(P288:P292)</f>
        <v>12</v>
      </c>
      <c r="Q287" s="1891">
        <f>SUM(Q288:Q292)</f>
        <v>12</v>
      </c>
      <c r="R287" s="1891">
        <f>SUM(R288:R292)</f>
        <v>12</v>
      </c>
      <c r="S287" s="1891">
        <f>SUM(S288:S292)</f>
        <v>0</v>
      </c>
    </row>
    <row r="288" spans="1:19" ht="25.5" customHeight="1">
      <c r="A288" s="225"/>
      <c r="B288" s="2113" t="s">
        <v>291</v>
      </c>
      <c r="C288" s="2218"/>
      <c r="D288" s="304"/>
      <c r="E288" s="133">
        <f>E289+E290</f>
        <v>6</v>
      </c>
      <c r="F288" s="55">
        <f t="shared" si="39"/>
        <v>0</v>
      </c>
      <c r="G288" s="67">
        <f t="shared" si="40"/>
        <v>0</v>
      </c>
      <c r="H288" s="1239"/>
      <c r="I288" s="1239"/>
      <c r="J288" s="1239"/>
      <c r="K288" s="1553"/>
      <c r="L288" s="1553"/>
      <c r="M288" s="1553"/>
      <c r="N288" s="1553"/>
      <c r="O288" s="1553"/>
      <c r="P288" s="1553"/>
      <c r="Q288" s="1907"/>
      <c r="R288" s="1907"/>
      <c r="S288" s="1907"/>
    </row>
    <row r="289" spans="1:19" ht="25.5" customHeight="1">
      <c r="A289" s="229"/>
      <c r="B289" s="2237" t="s">
        <v>179</v>
      </c>
      <c r="C289" s="2238"/>
      <c r="D289" s="299" t="s">
        <v>87</v>
      </c>
      <c r="E289" s="42">
        <v>6</v>
      </c>
      <c r="F289" s="36">
        <f t="shared" si="39"/>
        <v>6</v>
      </c>
      <c r="G289" s="37">
        <f t="shared" si="40"/>
        <v>100</v>
      </c>
      <c r="H289" s="471"/>
      <c r="I289" s="471"/>
      <c r="J289" s="471"/>
      <c r="K289" s="471"/>
      <c r="L289" s="471"/>
      <c r="M289" s="471"/>
      <c r="N289" s="471"/>
      <c r="O289" s="471"/>
      <c r="P289" s="471">
        <v>2</v>
      </c>
      <c r="Q289" s="471">
        <v>2</v>
      </c>
      <c r="R289" s="471">
        <v>2</v>
      </c>
      <c r="S289" s="471"/>
    </row>
    <row r="290" spans="1:19" ht="25.5" customHeight="1">
      <c r="A290" s="229"/>
      <c r="B290" s="230" t="s">
        <v>180</v>
      </c>
      <c r="C290" s="239"/>
      <c r="D290" s="299" t="s">
        <v>87</v>
      </c>
      <c r="E290" s="42"/>
      <c r="F290" s="36">
        <f t="shared" si="39"/>
        <v>0</v>
      </c>
      <c r="G290" s="37" t="e">
        <f t="shared" si="40"/>
        <v>#DIV/0!</v>
      </c>
      <c r="H290" s="471"/>
      <c r="I290" s="471"/>
      <c r="J290" s="471"/>
      <c r="K290" s="471"/>
      <c r="L290" s="471"/>
      <c r="M290" s="471"/>
      <c r="N290" s="471"/>
      <c r="O290" s="471"/>
      <c r="P290" s="471"/>
      <c r="Q290" s="471"/>
      <c r="R290" s="471"/>
      <c r="S290" s="471"/>
    </row>
    <row r="291" spans="1:19" ht="25.5" customHeight="1">
      <c r="A291" s="453"/>
      <c r="B291" s="2193" t="s">
        <v>292</v>
      </c>
      <c r="C291" s="2194"/>
      <c r="D291" s="455" t="s">
        <v>114</v>
      </c>
      <c r="E291" s="42">
        <v>30</v>
      </c>
      <c r="F291" s="36">
        <f t="shared" si="39"/>
        <v>30</v>
      </c>
      <c r="G291" s="37">
        <f t="shared" si="40"/>
        <v>100</v>
      </c>
      <c r="H291" s="471"/>
      <c r="I291" s="471"/>
      <c r="J291" s="471"/>
      <c r="K291" s="471"/>
      <c r="L291" s="471"/>
      <c r="M291" s="471"/>
      <c r="N291" s="471"/>
      <c r="O291" s="471"/>
      <c r="P291" s="471">
        <v>10</v>
      </c>
      <c r="Q291" s="471">
        <v>10</v>
      </c>
      <c r="R291" s="471">
        <v>10</v>
      </c>
      <c r="S291" s="471"/>
    </row>
    <row r="292" spans="1:19" ht="25.5" customHeight="1">
      <c r="A292" s="229"/>
      <c r="B292" s="452" t="s">
        <v>293</v>
      </c>
      <c r="C292" s="419"/>
      <c r="D292" s="420" t="s">
        <v>294</v>
      </c>
      <c r="E292" s="164">
        <v>1</v>
      </c>
      <c r="F292" s="36">
        <f t="shared" si="39"/>
        <v>1</v>
      </c>
      <c r="G292" s="37">
        <f t="shared" si="40"/>
        <v>100</v>
      </c>
      <c r="H292" s="471">
        <v>1</v>
      </c>
      <c r="I292" s="471"/>
      <c r="J292" s="471"/>
      <c r="K292" s="471"/>
      <c r="L292" s="471"/>
      <c r="M292" s="471"/>
      <c r="N292" s="471"/>
      <c r="O292" s="471"/>
      <c r="P292" s="471"/>
      <c r="Q292" s="471"/>
      <c r="R292" s="471"/>
      <c r="S292" s="471"/>
    </row>
    <row r="293" spans="1:19" ht="21.75" customHeight="1">
      <c r="A293" s="229"/>
      <c r="B293" s="2195" t="s">
        <v>187</v>
      </c>
      <c r="C293" s="2195"/>
      <c r="D293" s="294" t="s">
        <v>114</v>
      </c>
      <c r="E293" s="101">
        <v>0</v>
      </c>
      <c r="F293" s="36">
        <f t="shared" si="39"/>
        <v>0</v>
      </c>
      <c r="G293" s="37" t="e">
        <f t="shared" si="40"/>
        <v>#DIV/0!</v>
      </c>
      <c r="H293" s="471"/>
      <c r="I293" s="471"/>
      <c r="J293" s="471"/>
      <c r="K293" s="471"/>
      <c r="L293" s="471"/>
      <c r="M293" s="471"/>
      <c r="N293" s="471"/>
      <c r="O293" s="471"/>
      <c r="P293" s="471"/>
      <c r="Q293" s="471"/>
      <c r="R293" s="471"/>
      <c r="S293" s="471"/>
    </row>
    <row r="294" spans="1:19" ht="26.4" customHeight="1">
      <c r="A294" s="240"/>
      <c r="B294" s="241" t="s">
        <v>37</v>
      </c>
      <c r="C294" s="242"/>
      <c r="D294" s="236" t="s">
        <v>24</v>
      </c>
      <c r="E294" s="111">
        <f>SUM(E295:E299)</f>
        <v>109150</v>
      </c>
      <c r="F294" s="153">
        <f t="shared" si="39"/>
        <v>97246.430000000008</v>
      </c>
      <c r="G294" s="379">
        <f t="shared" si="40"/>
        <v>89.094301420064127</v>
      </c>
      <c r="H294" s="1226">
        <f>SUM(H295:H299)</f>
        <v>0</v>
      </c>
      <c r="I294" s="1226">
        <f t="shared" ref="I294:S294" si="44">SUM(I295:I299)</f>
        <v>40603.25</v>
      </c>
      <c r="J294" s="1226">
        <f t="shared" si="44"/>
        <v>2378</v>
      </c>
      <c r="K294" s="1543">
        <f t="shared" si="44"/>
        <v>6704.4</v>
      </c>
      <c r="L294" s="1543">
        <f t="shared" si="44"/>
        <v>2200</v>
      </c>
      <c r="M294" s="1543">
        <f t="shared" si="44"/>
        <v>0</v>
      </c>
      <c r="N294" s="1543">
        <f t="shared" si="44"/>
        <v>7259.8</v>
      </c>
      <c r="O294" s="1543">
        <f t="shared" si="44"/>
        <v>8388.98</v>
      </c>
      <c r="P294" s="1543">
        <f t="shared" si="44"/>
        <v>1400</v>
      </c>
      <c r="Q294" s="1896">
        <f t="shared" si="44"/>
        <v>0</v>
      </c>
      <c r="R294" s="1896">
        <f t="shared" si="44"/>
        <v>28200</v>
      </c>
      <c r="S294" s="1896">
        <f t="shared" si="44"/>
        <v>112</v>
      </c>
    </row>
    <row r="295" spans="1:19" ht="26.4" customHeight="1">
      <c r="A295" s="194"/>
      <c r="B295" s="195"/>
      <c r="C295" s="221" t="s">
        <v>25</v>
      </c>
      <c r="D295" s="196" t="s">
        <v>24</v>
      </c>
      <c r="E295" s="36">
        <v>0</v>
      </c>
      <c r="F295" s="36">
        <f t="shared" si="39"/>
        <v>0</v>
      </c>
      <c r="G295" s="37" t="e">
        <f t="shared" si="40"/>
        <v>#DIV/0!</v>
      </c>
      <c r="H295" s="471"/>
      <c r="I295" s="471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</row>
    <row r="296" spans="1:19" ht="26.4" customHeight="1">
      <c r="A296" s="194"/>
      <c r="B296" s="195"/>
      <c r="C296" s="221" t="s">
        <v>26</v>
      </c>
      <c r="D296" s="196" t="s">
        <v>24</v>
      </c>
      <c r="E296" s="36">
        <f>89150+20000</f>
        <v>109150</v>
      </c>
      <c r="F296" s="36">
        <f t="shared" si="39"/>
        <v>97246.430000000008</v>
      </c>
      <c r="G296" s="37">
        <f t="shared" si="40"/>
        <v>89.094301420064127</v>
      </c>
      <c r="H296" s="471"/>
      <c r="I296" s="471">
        <v>40603.25</v>
      </c>
      <c r="J296" s="471">
        <v>2378</v>
      </c>
      <c r="K296" s="471">
        <v>6704.4</v>
      </c>
      <c r="L296" s="471">
        <v>2200</v>
      </c>
      <c r="M296" s="471"/>
      <c r="N296" s="471">
        <v>7259.8</v>
      </c>
      <c r="O296" s="471">
        <v>8388.98</v>
      </c>
      <c r="P296" s="471">
        <v>1400</v>
      </c>
      <c r="Q296" s="471"/>
      <c r="R296" s="471">
        <v>28200</v>
      </c>
      <c r="S296" s="471">
        <v>112</v>
      </c>
    </row>
    <row r="297" spans="1:19" ht="26.4" customHeight="1">
      <c r="A297" s="194"/>
      <c r="B297" s="195"/>
      <c r="C297" s="221" t="s">
        <v>27</v>
      </c>
      <c r="D297" s="196" t="s">
        <v>24</v>
      </c>
      <c r="E297" s="36">
        <v>0</v>
      </c>
      <c r="F297" s="36">
        <f t="shared" si="39"/>
        <v>0</v>
      </c>
      <c r="G297" s="37" t="e">
        <f t="shared" si="40"/>
        <v>#DIV/0!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</row>
    <row r="298" spans="1:19" ht="26.4" customHeight="1">
      <c r="A298" s="194"/>
      <c r="B298" s="195"/>
      <c r="C298" s="221" t="s">
        <v>28</v>
      </c>
      <c r="D298" s="196" t="s">
        <v>24</v>
      </c>
      <c r="E298" s="36">
        <v>0</v>
      </c>
      <c r="F298" s="36">
        <f t="shared" si="39"/>
        <v>0</v>
      </c>
      <c r="G298" s="37" t="e">
        <f t="shared" si="40"/>
        <v>#DIV/0!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</row>
    <row r="299" spans="1:19" ht="26.4" customHeight="1">
      <c r="A299" s="194"/>
      <c r="B299" s="500"/>
      <c r="C299" s="514" t="s">
        <v>29</v>
      </c>
      <c r="D299" s="196" t="s">
        <v>24</v>
      </c>
      <c r="E299" s="36">
        <v>0</v>
      </c>
      <c r="F299" s="36">
        <f t="shared" si="39"/>
        <v>0</v>
      </c>
      <c r="G299" s="37" t="e">
        <f t="shared" si="40"/>
        <v>#DIV/0!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</row>
    <row r="300" spans="1:19" ht="27" customHeight="1">
      <c r="A300" s="211"/>
      <c r="B300" s="2252" t="s">
        <v>295</v>
      </c>
      <c r="C300" s="2253"/>
      <c r="D300" s="227"/>
      <c r="E300" s="55"/>
      <c r="F300" s="55">
        <f>SUM(H300:S300)</f>
        <v>0</v>
      </c>
      <c r="G300" s="67" t="e">
        <f t="shared" si="40"/>
        <v>#DIV/0!</v>
      </c>
      <c r="H300" s="1239"/>
      <c r="I300" s="1239"/>
      <c r="J300" s="1239"/>
      <c r="K300" s="1553"/>
      <c r="L300" s="1553"/>
      <c r="M300" s="1553"/>
      <c r="N300" s="1553"/>
      <c r="O300" s="1553"/>
      <c r="P300" s="1553"/>
      <c r="Q300" s="1907"/>
      <c r="R300" s="1907"/>
      <c r="S300" s="1907"/>
    </row>
    <row r="301" spans="1:19" ht="27" customHeight="1">
      <c r="A301" s="194"/>
      <c r="B301" s="454"/>
      <c r="C301" s="515" t="s">
        <v>296</v>
      </c>
      <c r="D301" s="456" t="s">
        <v>297</v>
      </c>
      <c r="E301" s="36"/>
      <c r="F301" s="36">
        <f>SUM(H301:S301)</f>
        <v>0</v>
      </c>
      <c r="G301" s="37" t="e">
        <f t="shared" si="40"/>
        <v>#DIV/0!</v>
      </c>
      <c r="H301" s="471"/>
      <c r="I301" s="471"/>
      <c r="J301" s="471"/>
      <c r="K301" s="471"/>
      <c r="L301" s="471"/>
      <c r="M301" s="471"/>
      <c r="N301" s="471"/>
      <c r="O301" s="471"/>
      <c r="P301" s="471"/>
      <c r="Q301" s="471"/>
      <c r="R301" s="471"/>
      <c r="S301" s="471"/>
    </row>
    <row r="302" spans="1:19" ht="27" customHeight="1">
      <c r="A302" s="194"/>
      <c r="B302" s="454"/>
      <c r="C302" s="516" t="s">
        <v>298</v>
      </c>
      <c r="D302" s="456" t="s">
        <v>299</v>
      </c>
      <c r="E302" s="36"/>
      <c r="F302" s="36">
        <f t="shared" si="39"/>
        <v>0</v>
      </c>
      <c r="G302" s="37" t="e">
        <f t="shared" si="40"/>
        <v>#DIV/0!</v>
      </c>
      <c r="H302" s="471"/>
      <c r="I302" s="471"/>
      <c r="J302" s="471"/>
      <c r="K302" s="471"/>
      <c r="L302" s="471"/>
      <c r="M302" s="471"/>
      <c r="N302" s="471"/>
      <c r="O302" s="471"/>
      <c r="P302" s="471"/>
      <c r="Q302" s="471"/>
      <c r="R302" s="471"/>
      <c r="S302" s="471"/>
    </row>
    <row r="303" spans="1:19" ht="27" customHeight="1">
      <c r="A303" s="194"/>
      <c r="B303" s="454"/>
      <c r="C303" s="516" t="s">
        <v>300</v>
      </c>
      <c r="D303" s="456" t="s">
        <v>87</v>
      </c>
      <c r="E303" s="36"/>
      <c r="F303" s="36">
        <f t="shared" si="39"/>
        <v>0</v>
      </c>
      <c r="G303" s="37" t="e">
        <f t="shared" si="40"/>
        <v>#DIV/0!</v>
      </c>
      <c r="H303" s="471"/>
      <c r="I303" s="471"/>
      <c r="J303" s="471"/>
      <c r="K303" s="471"/>
      <c r="L303" s="471"/>
      <c r="M303" s="471"/>
      <c r="N303" s="471"/>
      <c r="O303" s="471"/>
      <c r="P303" s="471"/>
      <c r="Q303" s="471"/>
      <c r="R303" s="471"/>
      <c r="S303" s="471"/>
    </row>
    <row r="304" spans="1:19" ht="27" customHeight="1">
      <c r="A304" s="194"/>
      <c r="B304" s="454"/>
      <c r="C304" s="516" t="s">
        <v>290</v>
      </c>
      <c r="D304" s="456" t="s">
        <v>114</v>
      </c>
      <c r="E304" s="36"/>
      <c r="F304" s="36">
        <f t="shared" si="39"/>
        <v>0</v>
      </c>
      <c r="G304" s="37" t="e">
        <f t="shared" si="40"/>
        <v>#DIV/0!</v>
      </c>
      <c r="H304" s="471"/>
      <c r="I304" s="471"/>
      <c r="J304" s="471"/>
      <c r="K304" s="471"/>
      <c r="L304" s="471"/>
      <c r="M304" s="471"/>
      <c r="N304" s="471"/>
      <c r="O304" s="471"/>
      <c r="P304" s="471"/>
      <c r="Q304" s="471"/>
      <c r="R304" s="471"/>
      <c r="S304" s="471"/>
    </row>
    <row r="305" spans="1:19" ht="27" customHeight="1">
      <c r="A305" s="194"/>
      <c r="B305" s="2254" t="s">
        <v>187</v>
      </c>
      <c r="C305" s="2255"/>
      <c r="D305" s="294" t="s">
        <v>114</v>
      </c>
      <c r="E305" s="36"/>
      <c r="F305" s="36">
        <f t="shared" si="39"/>
        <v>0</v>
      </c>
      <c r="G305" s="37" t="e">
        <f t="shared" si="40"/>
        <v>#DIV/0!</v>
      </c>
      <c r="H305" s="471"/>
      <c r="I305" s="471"/>
      <c r="J305" s="471"/>
      <c r="K305" s="471"/>
      <c r="L305" s="471"/>
      <c r="M305" s="471"/>
      <c r="N305" s="471"/>
      <c r="O305" s="471"/>
      <c r="P305" s="471"/>
      <c r="Q305" s="471"/>
      <c r="R305" s="471"/>
      <c r="S305" s="471"/>
    </row>
    <row r="306" spans="1:19" ht="27" customHeight="1">
      <c r="A306" s="287"/>
      <c r="B306" s="498" t="s">
        <v>37</v>
      </c>
      <c r="C306" s="517"/>
      <c r="D306" s="300" t="s">
        <v>24</v>
      </c>
      <c r="E306" s="153"/>
      <c r="F306" s="153">
        <f t="shared" si="39"/>
        <v>0</v>
      </c>
      <c r="G306" s="379" t="e">
        <f t="shared" si="40"/>
        <v>#DIV/0!</v>
      </c>
      <c r="H306" s="1249">
        <f>SUM(H307:H311)</f>
        <v>0</v>
      </c>
      <c r="I306" s="1249">
        <f t="shared" ref="I306:S306" si="45">SUM(I307:I311)</f>
        <v>0</v>
      </c>
      <c r="J306" s="1249">
        <f t="shared" si="45"/>
        <v>0</v>
      </c>
      <c r="K306" s="1249">
        <f t="shared" si="45"/>
        <v>0</v>
      </c>
      <c r="L306" s="1249">
        <f t="shared" si="45"/>
        <v>0</v>
      </c>
      <c r="M306" s="1249">
        <f t="shared" si="45"/>
        <v>0</v>
      </c>
      <c r="N306" s="1249">
        <f t="shared" si="45"/>
        <v>0</v>
      </c>
      <c r="O306" s="1249">
        <f t="shared" si="45"/>
        <v>0</v>
      </c>
      <c r="P306" s="1249">
        <f t="shared" si="45"/>
        <v>0</v>
      </c>
      <c r="Q306" s="1249">
        <f t="shared" si="45"/>
        <v>0</v>
      </c>
      <c r="R306" s="1249">
        <f t="shared" si="45"/>
        <v>0</v>
      </c>
      <c r="S306" s="1249">
        <f t="shared" si="45"/>
        <v>0</v>
      </c>
    </row>
    <row r="307" spans="1:19" ht="27" customHeight="1">
      <c r="A307" s="194"/>
      <c r="B307" s="500"/>
      <c r="C307" s="514" t="s">
        <v>25</v>
      </c>
      <c r="D307" s="196" t="s">
        <v>24</v>
      </c>
      <c r="E307" s="36"/>
      <c r="F307" s="36">
        <f t="shared" si="39"/>
        <v>0</v>
      </c>
      <c r="G307" s="37" t="e">
        <f t="shared" si="40"/>
        <v>#DIV/0!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471"/>
      <c r="R307" s="471"/>
      <c r="S307" s="471"/>
    </row>
    <row r="308" spans="1:19" ht="27" customHeight="1">
      <c r="A308" s="194"/>
      <c r="B308" s="500"/>
      <c r="C308" s="514" t="s">
        <v>26</v>
      </c>
      <c r="D308" s="196" t="s">
        <v>24</v>
      </c>
      <c r="E308" s="36"/>
      <c r="F308" s="36">
        <f t="shared" si="39"/>
        <v>0</v>
      </c>
      <c r="G308" s="37" t="e">
        <f t="shared" si="40"/>
        <v>#DIV/0!</v>
      </c>
      <c r="H308" s="471"/>
      <c r="I308" s="471"/>
      <c r="J308" s="471"/>
      <c r="K308" s="471"/>
      <c r="L308" s="471"/>
      <c r="M308" s="471"/>
      <c r="N308" s="471"/>
      <c r="O308" s="471"/>
      <c r="P308" s="471"/>
      <c r="Q308" s="471"/>
      <c r="R308" s="471"/>
      <c r="S308" s="471"/>
    </row>
    <row r="309" spans="1:19" ht="27" customHeight="1">
      <c r="A309" s="194"/>
      <c r="B309" s="500"/>
      <c r="C309" s="514" t="s">
        <v>27</v>
      </c>
      <c r="D309" s="196" t="s">
        <v>24</v>
      </c>
      <c r="E309" s="36"/>
      <c r="F309" s="36">
        <f t="shared" si="39"/>
        <v>0</v>
      </c>
      <c r="G309" s="37" t="e">
        <f t="shared" si="40"/>
        <v>#DIV/0!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471"/>
      <c r="R309" s="471"/>
      <c r="S309" s="471"/>
    </row>
    <row r="310" spans="1:19" ht="27" customHeight="1">
      <c r="A310" s="194"/>
      <c r="B310" s="500"/>
      <c r="C310" s="514" t="s">
        <v>28</v>
      </c>
      <c r="D310" s="196" t="s">
        <v>24</v>
      </c>
      <c r="E310" s="36"/>
      <c r="F310" s="36">
        <f t="shared" si="39"/>
        <v>0</v>
      </c>
      <c r="G310" s="37" t="e">
        <f t="shared" si="40"/>
        <v>#DIV/0!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</row>
    <row r="311" spans="1:19" ht="27" customHeight="1">
      <c r="A311" s="277"/>
      <c r="B311" s="502"/>
      <c r="C311" s="518" t="s">
        <v>29</v>
      </c>
      <c r="D311" s="280" t="s">
        <v>24</v>
      </c>
      <c r="E311" s="116"/>
      <c r="F311" s="116">
        <f t="shared" si="39"/>
        <v>0</v>
      </c>
      <c r="G311" s="120" t="e">
        <f t="shared" si="40"/>
        <v>#DIV/0!</v>
      </c>
      <c r="H311" s="478"/>
      <c r="I311" s="488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</row>
    <row r="312" spans="1:19" ht="26.4" customHeight="1">
      <c r="A312" s="375" t="s">
        <v>325</v>
      </c>
      <c r="B312" s="376"/>
      <c r="C312" s="377"/>
      <c r="D312" s="385"/>
      <c r="E312" s="360"/>
      <c r="F312" s="360">
        <f t="shared" si="39"/>
        <v>0</v>
      </c>
      <c r="G312" s="636" t="e">
        <f t="shared" si="40"/>
        <v>#DIV/0!</v>
      </c>
      <c r="H312" s="1245"/>
      <c r="I312" s="1247"/>
      <c r="J312" s="1247"/>
      <c r="K312" s="1561"/>
      <c r="L312" s="1561"/>
      <c r="M312" s="1561"/>
      <c r="N312" s="1561"/>
      <c r="O312" s="1561"/>
      <c r="P312" s="1561"/>
      <c r="Q312" s="1914"/>
      <c r="R312" s="1914"/>
      <c r="S312" s="1914"/>
    </row>
    <row r="313" spans="1:19" ht="27" customHeight="1">
      <c r="A313" s="2110" t="s">
        <v>257</v>
      </c>
      <c r="B313" s="2256"/>
      <c r="C313" s="2256"/>
      <c r="D313" s="2257"/>
      <c r="E313" s="92"/>
      <c r="F313" s="92"/>
      <c r="G313" s="631" t="e">
        <f t="shared" si="40"/>
        <v>#DIV/0!</v>
      </c>
      <c r="H313" s="1243"/>
      <c r="I313" s="1243"/>
      <c r="J313" s="1243"/>
      <c r="K313" s="1557"/>
      <c r="L313" s="1557"/>
      <c r="M313" s="1557"/>
      <c r="N313" s="1557"/>
      <c r="O313" s="1557"/>
      <c r="P313" s="1557"/>
      <c r="Q313" s="1910"/>
      <c r="R313" s="1910"/>
      <c r="S313" s="1910"/>
    </row>
    <row r="314" spans="1:19" ht="27" customHeight="1">
      <c r="A314" s="388"/>
      <c r="B314" s="2177" t="s">
        <v>251</v>
      </c>
      <c r="C314" s="2258"/>
      <c r="D314" s="389"/>
      <c r="E314" s="106">
        <f>E315</f>
        <v>400</v>
      </c>
      <c r="F314" s="55">
        <f t="shared" si="39"/>
        <v>0</v>
      </c>
      <c r="G314" s="67">
        <f t="shared" si="40"/>
        <v>0</v>
      </c>
      <c r="H314" s="1239"/>
      <c r="I314" s="1239"/>
      <c r="J314" s="1239"/>
      <c r="K314" s="1553"/>
      <c r="L314" s="1553"/>
      <c r="M314" s="1553"/>
      <c r="N314" s="1553"/>
      <c r="O314" s="1553"/>
      <c r="P314" s="1553"/>
      <c r="Q314" s="1907"/>
      <c r="R314" s="1907"/>
      <c r="S314" s="1907"/>
    </row>
    <row r="315" spans="1:19" ht="27" customHeight="1">
      <c r="A315" s="284"/>
      <c r="B315" s="216"/>
      <c r="C315" s="445" t="s">
        <v>139</v>
      </c>
      <c r="D315" s="234" t="s">
        <v>88</v>
      </c>
      <c r="E315" s="77">
        <v>400</v>
      </c>
      <c r="F315" s="36">
        <f t="shared" ref="F315:F378" si="46">SUM(H315:S315)</f>
        <v>400</v>
      </c>
      <c r="G315" s="37">
        <f t="shared" ref="G315:G378" si="47">+F315*100/E315</f>
        <v>100</v>
      </c>
      <c r="H315" s="471">
        <v>30</v>
      </c>
      <c r="I315" s="471">
        <v>20</v>
      </c>
      <c r="J315" s="471">
        <v>20</v>
      </c>
      <c r="K315" s="471">
        <v>20</v>
      </c>
      <c r="L315" s="471">
        <v>10</v>
      </c>
      <c r="M315" s="471">
        <v>10</v>
      </c>
      <c r="N315" s="471">
        <v>20</v>
      </c>
      <c r="O315" s="471">
        <v>40</v>
      </c>
      <c r="P315" s="471">
        <v>80</v>
      </c>
      <c r="Q315" s="471">
        <v>100</v>
      </c>
      <c r="R315" s="471">
        <v>50</v>
      </c>
      <c r="S315" s="471"/>
    </row>
    <row r="316" spans="1:19" ht="27" customHeight="1">
      <c r="A316" s="284"/>
      <c r="B316" s="216"/>
      <c r="C316" s="262" t="s">
        <v>187</v>
      </c>
      <c r="D316" s="234" t="s">
        <v>114</v>
      </c>
      <c r="E316" s="77"/>
      <c r="F316" s="36">
        <f t="shared" si="46"/>
        <v>0</v>
      </c>
      <c r="G316" s="37" t="e">
        <f t="shared" si="47"/>
        <v>#DIV/0!</v>
      </c>
      <c r="H316" s="471"/>
      <c r="I316" s="471"/>
      <c r="J316" s="471"/>
      <c r="K316" s="471"/>
      <c r="L316" s="471"/>
      <c r="M316" s="471"/>
      <c r="N316" s="471"/>
      <c r="O316" s="471"/>
      <c r="P316" s="471"/>
      <c r="Q316" s="471"/>
      <c r="R316" s="471"/>
      <c r="S316" s="471"/>
    </row>
    <row r="317" spans="1:19" ht="27" customHeight="1">
      <c r="A317" s="240"/>
      <c r="B317" s="241" t="s">
        <v>37</v>
      </c>
      <c r="C317" s="326"/>
      <c r="D317" s="300" t="s">
        <v>24</v>
      </c>
      <c r="E317" s="111">
        <f>SUM(E318:E322)</f>
        <v>133600</v>
      </c>
      <c r="F317" s="153">
        <f t="shared" si="46"/>
        <v>130579.28</v>
      </c>
      <c r="G317" s="379">
        <f t="shared" si="47"/>
        <v>97.738982035928146</v>
      </c>
      <c r="H317" s="1226">
        <f>SUM(H318:H322)</f>
        <v>0</v>
      </c>
      <c r="I317" s="1226">
        <f t="shared" ref="I317:S317" si="48">SUM(I318:I322)</f>
        <v>0</v>
      </c>
      <c r="J317" s="1226">
        <f t="shared" si="48"/>
        <v>0</v>
      </c>
      <c r="K317" s="1543">
        <f t="shared" si="48"/>
        <v>4750</v>
      </c>
      <c r="L317" s="1543">
        <f t="shared" si="48"/>
        <v>16000</v>
      </c>
      <c r="M317" s="1543">
        <f t="shared" si="48"/>
        <v>0</v>
      </c>
      <c r="N317" s="1543">
        <f t="shared" si="48"/>
        <v>0</v>
      </c>
      <c r="O317" s="1543">
        <f t="shared" si="48"/>
        <v>30000</v>
      </c>
      <c r="P317" s="1543">
        <f t="shared" si="48"/>
        <v>29340.78</v>
      </c>
      <c r="Q317" s="1896">
        <f t="shared" si="48"/>
        <v>7951</v>
      </c>
      <c r="R317" s="1896">
        <f t="shared" si="48"/>
        <v>37634.5</v>
      </c>
      <c r="S317" s="1896">
        <f t="shared" si="48"/>
        <v>4903</v>
      </c>
    </row>
    <row r="318" spans="1:19" ht="27" customHeight="1">
      <c r="A318" s="194"/>
      <c r="B318" s="195"/>
      <c r="C318" s="221" t="s">
        <v>25</v>
      </c>
      <c r="D318" s="196" t="s">
        <v>24</v>
      </c>
      <c r="E318" s="42">
        <v>0</v>
      </c>
      <c r="F318" s="36">
        <f t="shared" si="46"/>
        <v>0</v>
      </c>
      <c r="G318" s="37" t="e">
        <f t="shared" si="47"/>
        <v>#DIV/0!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</row>
    <row r="319" spans="1:19" ht="27" customHeight="1">
      <c r="A319" s="194"/>
      <c r="B319" s="195"/>
      <c r="C319" s="221" t="s">
        <v>26</v>
      </c>
      <c r="D319" s="196" t="s">
        <v>24</v>
      </c>
      <c r="E319" s="42">
        <f>33600+100000</f>
        <v>133600</v>
      </c>
      <c r="F319" s="36">
        <f t="shared" si="46"/>
        <v>130579.28</v>
      </c>
      <c r="G319" s="37">
        <f t="shared" si="47"/>
        <v>97.738982035928146</v>
      </c>
      <c r="H319" s="471"/>
      <c r="I319" s="471"/>
      <c r="J319" s="471"/>
      <c r="K319" s="471">
        <v>4750</v>
      </c>
      <c r="L319" s="471">
        <v>16000</v>
      </c>
      <c r="M319" s="471"/>
      <c r="N319" s="471"/>
      <c r="O319" s="471">
        <v>30000</v>
      </c>
      <c r="P319" s="471">
        <v>29340.78</v>
      </c>
      <c r="Q319" s="471">
        <v>7951</v>
      </c>
      <c r="R319" s="471">
        <v>37634.5</v>
      </c>
      <c r="S319" s="471">
        <v>4903</v>
      </c>
    </row>
    <row r="320" spans="1:19" ht="27" customHeight="1">
      <c r="A320" s="194"/>
      <c r="B320" s="195"/>
      <c r="C320" s="221" t="s">
        <v>27</v>
      </c>
      <c r="D320" s="196" t="s">
        <v>24</v>
      </c>
      <c r="E320" s="42">
        <v>0</v>
      </c>
      <c r="F320" s="36">
        <f t="shared" si="46"/>
        <v>0</v>
      </c>
      <c r="G320" s="37" t="e">
        <f t="shared" si="47"/>
        <v>#DIV/0!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</row>
    <row r="321" spans="1:19" ht="27" customHeight="1">
      <c r="A321" s="194"/>
      <c r="B321" s="195"/>
      <c r="C321" s="221" t="s">
        <v>28</v>
      </c>
      <c r="D321" s="196" t="s">
        <v>24</v>
      </c>
      <c r="E321" s="42">
        <v>0</v>
      </c>
      <c r="F321" s="36">
        <f t="shared" si="46"/>
        <v>0</v>
      </c>
      <c r="G321" s="37" t="e">
        <f t="shared" si="47"/>
        <v>#DIV/0!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471"/>
      <c r="R321" s="471"/>
      <c r="S321" s="471"/>
    </row>
    <row r="322" spans="1:19" ht="27" customHeight="1">
      <c r="A322" s="253"/>
      <c r="B322" s="254"/>
      <c r="C322" s="301" t="s">
        <v>29</v>
      </c>
      <c r="D322" s="256" t="s">
        <v>24</v>
      </c>
      <c r="E322" s="42">
        <v>0</v>
      </c>
      <c r="F322" s="36">
        <f t="shared" si="46"/>
        <v>0</v>
      </c>
      <c r="G322" s="37" t="e">
        <f t="shared" si="47"/>
        <v>#DIV/0!</v>
      </c>
      <c r="H322" s="471"/>
      <c r="I322" s="471"/>
      <c r="J322" s="471"/>
      <c r="K322" s="471"/>
      <c r="L322" s="471"/>
      <c r="M322" s="471"/>
      <c r="N322" s="471"/>
      <c r="O322" s="471"/>
      <c r="P322" s="471"/>
      <c r="Q322" s="471"/>
      <c r="R322" s="471"/>
      <c r="S322" s="471"/>
    </row>
    <row r="323" spans="1:19" ht="30.6" customHeight="1">
      <c r="A323" s="225"/>
      <c r="B323" s="2179" t="s">
        <v>252</v>
      </c>
      <c r="C323" s="2259"/>
      <c r="D323" s="227"/>
      <c r="E323" s="27">
        <f>E325</f>
        <v>0</v>
      </c>
      <c r="F323" s="55">
        <f t="shared" si="46"/>
        <v>0</v>
      </c>
      <c r="G323" s="67" t="e">
        <f t="shared" si="47"/>
        <v>#DIV/0!</v>
      </c>
      <c r="H323" s="1239">
        <f>H325</f>
        <v>0</v>
      </c>
      <c r="I323" s="1239">
        <f t="shared" ref="I323:S323" si="49">I325</f>
        <v>0</v>
      </c>
      <c r="J323" s="1239">
        <f t="shared" si="49"/>
        <v>0</v>
      </c>
      <c r="K323" s="1553">
        <f t="shared" si="49"/>
        <v>0</v>
      </c>
      <c r="L323" s="1553">
        <f t="shared" si="49"/>
        <v>0</v>
      </c>
      <c r="M323" s="1553">
        <f t="shared" si="49"/>
        <v>0</v>
      </c>
      <c r="N323" s="1553">
        <f t="shared" si="49"/>
        <v>0</v>
      </c>
      <c r="O323" s="1553">
        <f t="shared" si="49"/>
        <v>0</v>
      </c>
      <c r="P323" s="1553">
        <f t="shared" si="49"/>
        <v>0</v>
      </c>
      <c r="Q323" s="1907">
        <f t="shared" si="49"/>
        <v>0</v>
      </c>
      <c r="R323" s="1907">
        <f t="shared" si="49"/>
        <v>0</v>
      </c>
      <c r="S323" s="1907">
        <f t="shared" si="49"/>
        <v>0</v>
      </c>
    </row>
    <row r="324" spans="1:19" ht="27" customHeight="1">
      <c r="A324" s="194"/>
      <c r="B324" s="195"/>
      <c r="C324" s="447" t="s">
        <v>111</v>
      </c>
      <c r="D324" s="234" t="s">
        <v>9</v>
      </c>
      <c r="E324" s="77">
        <v>0</v>
      </c>
      <c r="F324" s="36">
        <f t="shared" si="46"/>
        <v>0</v>
      </c>
      <c r="G324" s="37" t="e">
        <f t="shared" si="47"/>
        <v>#DIV/0!</v>
      </c>
      <c r="H324" s="471"/>
      <c r="I324" s="471"/>
      <c r="J324" s="471"/>
      <c r="K324" s="471"/>
      <c r="L324" s="471"/>
      <c r="M324" s="471"/>
      <c r="N324" s="471"/>
      <c r="O324" s="471"/>
      <c r="P324" s="471"/>
      <c r="Q324" s="471"/>
      <c r="R324" s="471"/>
      <c r="S324" s="471"/>
    </row>
    <row r="325" spans="1:19" ht="27" customHeight="1">
      <c r="A325" s="194"/>
      <c r="B325" s="195"/>
      <c r="C325" s="447" t="s">
        <v>112</v>
      </c>
      <c r="D325" s="234" t="s">
        <v>87</v>
      </c>
      <c r="E325" s="77">
        <v>0</v>
      </c>
      <c r="F325" s="36">
        <f t="shared" si="46"/>
        <v>0</v>
      </c>
      <c r="G325" s="37" t="e">
        <f t="shared" si="47"/>
        <v>#DIV/0!</v>
      </c>
      <c r="H325" s="471"/>
      <c r="I325" s="471"/>
      <c r="J325" s="471"/>
      <c r="K325" s="471"/>
      <c r="L325" s="471"/>
      <c r="M325" s="471"/>
      <c r="N325" s="471"/>
      <c r="O325" s="471"/>
      <c r="P325" s="471"/>
      <c r="Q325" s="471"/>
      <c r="R325" s="471"/>
      <c r="S325" s="471"/>
    </row>
    <row r="326" spans="1:19" ht="27" customHeight="1">
      <c r="A326" s="194"/>
      <c r="B326" s="195"/>
      <c r="C326" s="262" t="s">
        <v>187</v>
      </c>
      <c r="D326" s="234" t="s">
        <v>114</v>
      </c>
      <c r="E326" s="77">
        <v>0</v>
      </c>
      <c r="F326" s="36">
        <f t="shared" si="46"/>
        <v>0</v>
      </c>
      <c r="G326" s="37" t="e">
        <f t="shared" si="47"/>
        <v>#DIV/0!</v>
      </c>
      <c r="H326" s="471"/>
      <c r="I326" s="471"/>
      <c r="J326" s="471"/>
      <c r="K326" s="471"/>
      <c r="L326" s="471"/>
      <c r="M326" s="471"/>
      <c r="N326" s="471"/>
      <c r="O326" s="471"/>
      <c r="P326" s="471"/>
      <c r="Q326" s="471"/>
      <c r="R326" s="471"/>
      <c r="S326" s="471"/>
    </row>
    <row r="327" spans="1:19" ht="26.4" customHeight="1">
      <c r="A327" s="287"/>
      <c r="B327" s="302" t="s">
        <v>58</v>
      </c>
      <c r="C327" s="326"/>
      <c r="D327" s="288" t="s">
        <v>24</v>
      </c>
      <c r="E327" s="111">
        <f>SUM(E328:E332)</f>
        <v>0</v>
      </c>
      <c r="F327" s="153">
        <f t="shared" si="46"/>
        <v>0</v>
      </c>
      <c r="G327" s="379" t="e">
        <f t="shared" si="47"/>
        <v>#DIV/0!</v>
      </c>
      <c r="H327" s="1228">
        <f>SUM(H328:H332)</f>
        <v>0</v>
      </c>
      <c r="I327" s="1228">
        <f t="shared" ref="I327:S327" si="50">SUM(I328:I332)</f>
        <v>0</v>
      </c>
      <c r="J327" s="1228">
        <f t="shared" si="50"/>
        <v>0</v>
      </c>
      <c r="K327" s="1545">
        <f t="shared" si="50"/>
        <v>0</v>
      </c>
      <c r="L327" s="1545">
        <f t="shared" si="50"/>
        <v>0</v>
      </c>
      <c r="M327" s="1545">
        <f t="shared" si="50"/>
        <v>0</v>
      </c>
      <c r="N327" s="1545">
        <f t="shared" si="50"/>
        <v>0</v>
      </c>
      <c r="O327" s="1545">
        <f t="shared" si="50"/>
        <v>0</v>
      </c>
      <c r="P327" s="1545">
        <f t="shared" si="50"/>
        <v>0</v>
      </c>
      <c r="Q327" s="1898">
        <f t="shared" si="50"/>
        <v>0</v>
      </c>
      <c r="R327" s="1898">
        <f t="shared" si="50"/>
        <v>0</v>
      </c>
      <c r="S327" s="1898">
        <f t="shared" si="50"/>
        <v>0</v>
      </c>
    </row>
    <row r="328" spans="1:19" ht="26.4" customHeight="1">
      <c r="A328" s="194"/>
      <c r="B328" s="195"/>
      <c r="C328" s="221" t="s">
        <v>25</v>
      </c>
      <c r="D328" s="196" t="s">
        <v>24</v>
      </c>
      <c r="E328" s="42">
        <v>0</v>
      </c>
      <c r="F328" s="36">
        <f t="shared" si="46"/>
        <v>0</v>
      </c>
      <c r="G328" s="37" t="e">
        <f t="shared" si="47"/>
        <v>#DIV/0!</v>
      </c>
      <c r="H328" s="471"/>
      <c r="I328" s="471"/>
      <c r="J328" s="471"/>
      <c r="K328" s="471"/>
      <c r="L328" s="471"/>
      <c r="M328" s="471"/>
      <c r="N328" s="471"/>
      <c r="O328" s="471"/>
      <c r="P328" s="471"/>
      <c r="Q328" s="471"/>
      <c r="R328" s="471"/>
      <c r="S328" s="471"/>
    </row>
    <row r="329" spans="1:19" ht="26.4" customHeight="1">
      <c r="A329" s="194"/>
      <c r="B329" s="195"/>
      <c r="C329" s="221" t="s">
        <v>26</v>
      </c>
      <c r="D329" s="196" t="s">
        <v>24</v>
      </c>
      <c r="E329" s="42"/>
      <c r="F329" s="36">
        <f t="shared" si="46"/>
        <v>0</v>
      </c>
      <c r="G329" s="37" t="e">
        <f t="shared" si="47"/>
        <v>#DIV/0!</v>
      </c>
      <c r="H329" s="471"/>
      <c r="I329" s="471"/>
      <c r="J329" s="471"/>
      <c r="K329" s="471"/>
      <c r="L329" s="471"/>
      <c r="M329" s="471"/>
      <c r="N329" s="471"/>
      <c r="O329" s="471"/>
      <c r="P329" s="471"/>
      <c r="Q329" s="471"/>
      <c r="R329" s="471"/>
      <c r="S329" s="471"/>
    </row>
    <row r="330" spans="1:19" ht="26.4" customHeight="1">
      <c r="A330" s="194"/>
      <c r="B330" s="195"/>
      <c r="C330" s="221" t="s">
        <v>27</v>
      </c>
      <c r="D330" s="196" t="s">
        <v>24</v>
      </c>
      <c r="E330" s="42">
        <v>0</v>
      </c>
      <c r="F330" s="36">
        <f t="shared" si="46"/>
        <v>0</v>
      </c>
      <c r="G330" s="37" t="e">
        <f t="shared" si="47"/>
        <v>#DIV/0!</v>
      </c>
      <c r="H330" s="471"/>
      <c r="I330" s="471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19" ht="26.4" customHeight="1">
      <c r="A331" s="194"/>
      <c r="B331" s="195"/>
      <c r="C331" s="221" t="s">
        <v>28</v>
      </c>
      <c r="D331" s="196" t="s">
        <v>24</v>
      </c>
      <c r="E331" s="42">
        <v>0</v>
      </c>
      <c r="F331" s="36">
        <f t="shared" si="46"/>
        <v>0</v>
      </c>
      <c r="G331" s="37" t="e">
        <f t="shared" si="47"/>
        <v>#DIV/0!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471"/>
      <c r="R331" s="471"/>
      <c r="S331" s="471"/>
    </row>
    <row r="332" spans="1:19" ht="26.4" customHeight="1">
      <c r="A332" s="253"/>
      <c r="B332" s="254"/>
      <c r="C332" s="301" t="s">
        <v>29</v>
      </c>
      <c r="D332" s="256" t="s">
        <v>24</v>
      </c>
      <c r="E332" s="117">
        <v>0</v>
      </c>
      <c r="F332" s="116">
        <f t="shared" si="46"/>
        <v>0</v>
      </c>
      <c r="G332" s="120" t="e">
        <f t="shared" si="47"/>
        <v>#DIV/0!</v>
      </c>
      <c r="H332" s="478"/>
      <c r="I332" s="478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</row>
    <row r="333" spans="1:19" ht="26.4" customHeight="1">
      <c r="A333" s="2110" t="s">
        <v>259</v>
      </c>
      <c r="B333" s="2256"/>
      <c r="C333" s="2256"/>
      <c r="D333" s="2257"/>
      <c r="E333" s="92"/>
      <c r="F333" s="92"/>
      <c r="G333" s="631" t="e">
        <f t="shared" si="47"/>
        <v>#DIV/0!</v>
      </c>
      <c r="H333" s="1233"/>
      <c r="I333" s="1227"/>
      <c r="J333" s="1227"/>
      <c r="K333" s="1544"/>
      <c r="L333" s="1544"/>
      <c r="M333" s="1544"/>
      <c r="N333" s="1544"/>
      <c r="O333" s="1544"/>
      <c r="P333" s="1544"/>
      <c r="Q333" s="1897"/>
      <c r="R333" s="1897"/>
      <c r="S333" s="1897"/>
    </row>
    <row r="334" spans="1:19" ht="26.4" customHeight="1">
      <c r="A334" s="225"/>
      <c r="B334" s="2113" t="s">
        <v>260</v>
      </c>
      <c r="C334" s="2218"/>
      <c r="D334" s="304"/>
      <c r="E334" s="27">
        <f>E335</f>
        <v>180</v>
      </c>
      <c r="F334" s="55">
        <f t="shared" si="46"/>
        <v>180</v>
      </c>
      <c r="G334" s="67">
        <f t="shared" si="47"/>
        <v>100</v>
      </c>
      <c r="H334" s="1234">
        <f>H335</f>
        <v>10</v>
      </c>
      <c r="I334" s="1234">
        <f>I335</f>
        <v>20</v>
      </c>
      <c r="J334" s="1234">
        <f t="shared" ref="J334:S334" si="51">J335</f>
        <v>10</v>
      </c>
      <c r="K334" s="1549">
        <f t="shared" si="51"/>
        <v>10</v>
      </c>
      <c r="L334" s="1549">
        <f t="shared" si="51"/>
        <v>10</v>
      </c>
      <c r="M334" s="1549">
        <f t="shared" si="51"/>
        <v>10</v>
      </c>
      <c r="N334" s="1549">
        <f t="shared" si="51"/>
        <v>10</v>
      </c>
      <c r="O334" s="1549">
        <f t="shared" si="51"/>
        <v>20</v>
      </c>
      <c r="P334" s="1549">
        <f t="shared" si="51"/>
        <v>40</v>
      </c>
      <c r="Q334" s="1903">
        <f t="shared" si="51"/>
        <v>20</v>
      </c>
      <c r="R334" s="1903">
        <f t="shared" si="51"/>
        <v>20</v>
      </c>
      <c r="S334" s="1903">
        <f t="shared" si="51"/>
        <v>0</v>
      </c>
    </row>
    <row r="335" spans="1:19" ht="26.4" customHeight="1">
      <c r="A335" s="229"/>
      <c r="B335" s="2250" t="s">
        <v>214</v>
      </c>
      <c r="C335" s="2251"/>
      <c r="D335" s="455" t="s">
        <v>9</v>
      </c>
      <c r="E335" s="42">
        <v>180</v>
      </c>
      <c r="F335" s="36">
        <f t="shared" si="46"/>
        <v>180</v>
      </c>
      <c r="G335" s="37">
        <f t="shared" si="47"/>
        <v>100</v>
      </c>
      <c r="H335" s="158">
        <v>10</v>
      </c>
      <c r="I335" s="152">
        <v>20</v>
      </c>
      <c r="J335" s="152">
        <v>10</v>
      </c>
      <c r="K335" s="152">
        <v>10</v>
      </c>
      <c r="L335" s="152">
        <v>10</v>
      </c>
      <c r="M335" s="152">
        <v>10</v>
      </c>
      <c r="N335" s="152">
        <v>10</v>
      </c>
      <c r="O335" s="152">
        <v>20</v>
      </c>
      <c r="P335" s="152">
        <v>40</v>
      </c>
      <c r="Q335" s="152">
        <v>20</v>
      </c>
      <c r="R335" s="152">
        <v>20</v>
      </c>
      <c r="S335" s="152"/>
    </row>
    <row r="336" spans="1:19" ht="26.4" customHeight="1">
      <c r="A336" s="229"/>
      <c r="B336" s="2195" t="s">
        <v>187</v>
      </c>
      <c r="C336" s="2195"/>
      <c r="D336" s="294" t="s">
        <v>114</v>
      </c>
      <c r="E336" s="101">
        <v>0</v>
      </c>
      <c r="F336" s="36">
        <f t="shared" si="46"/>
        <v>0</v>
      </c>
      <c r="G336" s="37" t="e">
        <f t="shared" si="47"/>
        <v>#DIV/0!</v>
      </c>
      <c r="H336" s="158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</row>
    <row r="337" spans="1:19" ht="26.4" customHeight="1">
      <c r="A337" s="240"/>
      <c r="B337" s="241" t="s">
        <v>37</v>
      </c>
      <c r="C337" s="242"/>
      <c r="D337" s="236" t="s">
        <v>24</v>
      </c>
      <c r="E337" s="111">
        <f>SUM(E338:E342)</f>
        <v>14000</v>
      </c>
      <c r="F337" s="153">
        <f t="shared" si="46"/>
        <v>13988</v>
      </c>
      <c r="G337" s="379">
        <f t="shared" si="47"/>
        <v>99.914285714285711</v>
      </c>
      <c r="H337" s="1226">
        <f>SUM(H338:H342)</f>
        <v>0</v>
      </c>
      <c r="I337" s="1226">
        <f t="shared" ref="I337:S337" si="52">SUM(I338:I342)</f>
        <v>0</v>
      </c>
      <c r="J337" s="1226">
        <f t="shared" si="52"/>
        <v>0</v>
      </c>
      <c r="K337" s="1543">
        <f t="shared" si="52"/>
        <v>5028</v>
      </c>
      <c r="L337" s="1543">
        <f t="shared" si="52"/>
        <v>0</v>
      </c>
      <c r="M337" s="1543">
        <f t="shared" si="52"/>
        <v>0</v>
      </c>
      <c r="N337" s="1543">
        <f t="shared" si="52"/>
        <v>0</v>
      </c>
      <c r="O337" s="1543">
        <f t="shared" si="52"/>
        <v>0</v>
      </c>
      <c r="P337" s="1543">
        <f t="shared" si="52"/>
        <v>7080</v>
      </c>
      <c r="Q337" s="1896">
        <f t="shared" si="52"/>
        <v>0</v>
      </c>
      <c r="R337" s="1896">
        <f t="shared" si="52"/>
        <v>0</v>
      </c>
      <c r="S337" s="1896">
        <f t="shared" si="52"/>
        <v>1880</v>
      </c>
    </row>
    <row r="338" spans="1:19" ht="26.4" customHeight="1">
      <c r="A338" s="194"/>
      <c r="B338" s="195"/>
      <c r="C338" s="221" t="s">
        <v>25</v>
      </c>
      <c r="D338" s="196" t="s">
        <v>24</v>
      </c>
      <c r="E338" s="36">
        <v>0</v>
      </c>
      <c r="F338" s="36">
        <f t="shared" si="46"/>
        <v>0</v>
      </c>
      <c r="G338" s="37" t="e">
        <f t="shared" si="47"/>
        <v>#DIV/0!</v>
      </c>
      <c r="H338" s="158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</row>
    <row r="339" spans="1:19" ht="26.4" customHeight="1">
      <c r="A339" s="194"/>
      <c r="B339" s="195"/>
      <c r="C339" s="221" t="s">
        <v>26</v>
      </c>
      <c r="D339" s="196" t="s">
        <v>24</v>
      </c>
      <c r="E339" s="36">
        <v>14000</v>
      </c>
      <c r="F339" s="36">
        <f t="shared" si="46"/>
        <v>13988</v>
      </c>
      <c r="G339" s="37">
        <f t="shared" si="47"/>
        <v>99.914285714285711</v>
      </c>
      <c r="H339" s="158"/>
      <c r="I339" s="152"/>
      <c r="J339" s="152"/>
      <c r="K339" s="152">
        <v>5028</v>
      </c>
      <c r="L339" s="152"/>
      <c r="M339" s="152"/>
      <c r="N339" s="152"/>
      <c r="O339" s="152"/>
      <c r="P339" s="152">
        <v>7080</v>
      </c>
      <c r="Q339" s="152"/>
      <c r="R339" s="152"/>
      <c r="S339" s="152">
        <v>1880</v>
      </c>
    </row>
    <row r="340" spans="1:19" ht="26.4" customHeight="1">
      <c r="A340" s="194"/>
      <c r="B340" s="195"/>
      <c r="C340" s="221" t="s">
        <v>27</v>
      </c>
      <c r="D340" s="196" t="s">
        <v>24</v>
      </c>
      <c r="E340" s="36">
        <v>0</v>
      </c>
      <c r="F340" s="36">
        <f t="shared" si="46"/>
        <v>0</v>
      </c>
      <c r="G340" s="37" t="e">
        <f t="shared" si="47"/>
        <v>#DIV/0!</v>
      </c>
      <c r="H340" s="158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</row>
    <row r="341" spans="1:19" ht="25.5" customHeight="1">
      <c r="A341" s="194"/>
      <c r="B341" s="195"/>
      <c r="C341" s="221" t="s">
        <v>28</v>
      </c>
      <c r="D341" s="196" t="s">
        <v>24</v>
      </c>
      <c r="E341" s="36">
        <v>0</v>
      </c>
      <c r="F341" s="36">
        <f t="shared" si="46"/>
        <v>0</v>
      </c>
      <c r="G341" s="37" t="e">
        <f t="shared" si="47"/>
        <v>#DIV/0!</v>
      </c>
      <c r="H341" s="158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</row>
    <row r="342" spans="1:19" ht="26.25" customHeight="1">
      <c r="A342" s="253"/>
      <c r="B342" s="254"/>
      <c r="C342" s="255" t="s">
        <v>29</v>
      </c>
      <c r="D342" s="256" t="s">
        <v>24</v>
      </c>
      <c r="E342" s="116">
        <v>0</v>
      </c>
      <c r="F342" s="116">
        <f t="shared" si="46"/>
        <v>0</v>
      </c>
      <c r="G342" s="120" t="e">
        <f t="shared" si="47"/>
        <v>#DIV/0!</v>
      </c>
      <c r="H342" s="467"/>
      <c r="I342" s="361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</row>
    <row r="343" spans="1:19" s="154" customFormat="1" ht="26.25" customHeight="1">
      <c r="A343" s="375" t="s">
        <v>254</v>
      </c>
      <c r="B343" s="376"/>
      <c r="C343" s="377"/>
      <c r="D343" s="378"/>
      <c r="E343" s="635"/>
      <c r="F343" s="360">
        <f t="shared" si="46"/>
        <v>0</v>
      </c>
      <c r="G343" s="636" t="e">
        <f t="shared" si="47"/>
        <v>#DIV/0!</v>
      </c>
      <c r="H343" s="1250"/>
      <c r="I343" s="1250"/>
      <c r="J343" s="1250"/>
      <c r="K343" s="1564"/>
      <c r="L343" s="1564"/>
      <c r="M343" s="1564"/>
      <c r="N343" s="1564"/>
      <c r="O343" s="1564"/>
      <c r="P343" s="1564"/>
      <c r="Q343" s="1917"/>
      <c r="R343" s="1917"/>
      <c r="S343" s="1917"/>
    </row>
    <row r="344" spans="1:19" ht="26.25" customHeight="1">
      <c r="A344" s="2144" t="s">
        <v>332</v>
      </c>
      <c r="B344" s="2199"/>
      <c r="C344" s="2200"/>
      <c r="D344" s="272"/>
      <c r="E344" s="634"/>
      <c r="F344" s="132"/>
      <c r="G344" s="383" t="e">
        <f t="shared" si="47"/>
        <v>#DIV/0!</v>
      </c>
      <c r="H344" s="1105"/>
      <c r="I344" s="1105"/>
      <c r="J344" s="1105"/>
      <c r="K344" s="1562"/>
      <c r="L344" s="1562"/>
      <c r="M344" s="1562"/>
      <c r="N344" s="1562"/>
      <c r="O344" s="1562"/>
      <c r="P344" s="1562"/>
      <c r="Q344" s="1915"/>
      <c r="R344" s="1915"/>
      <c r="S344" s="1915"/>
    </row>
    <row r="345" spans="1:19" ht="26.25" customHeight="1">
      <c r="A345" s="211"/>
      <c r="B345" s="423" t="s">
        <v>327</v>
      </c>
      <c r="C345" s="374"/>
      <c r="D345" s="227"/>
      <c r="E345" s="55">
        <f>SUM(E346:E349)</f>
        <v>0</v>
      </c>
      <c r="F345" s="55">
        <f t="shared" si="46"/>
        <v>0</v>
      </c>
      <c r="G345" s="67" t="e">
        <f t="shared" si="47"/>
        <v>#DIV/0!</v>
      </c>
      <c r="H345" s="1218">
        <f>SUM(H346:H349)</f>
        <v>0</v>
      </c>
      <c r="I345" s="1218">
        <f>SUM(I346:I349)</f>
        <v>0</v>
      </c>
      <c r="J345" s="1218">
        <f>SUM(J346:J349)</f>
        <v>0</v>
      </c>
      <c r="K345" s="1536">
        <f t="shared" ref="K345:S345" si="53">SUM(K346:K349)</f>
        <v>0</v>
      </c>
      <c r="L345" s="1536">
        <f t="shared" si="53"/>
        <v>0</v>
      </c>
      <c r="M345" s="1536">
        <f t="shared" si="53"/>
        <v>0</v>
      </c>
      <c r="N345" s="1536">
        <f t="shared" si="53"/>
        <v>0</v>
      </c>
      <c r="O345" s="1536">
        <f t="shared" si="53"/>
        <v>0</v>
      </c>
      <c r="P345" s="1536">
        <f t="shared" si="53"/>
        <v>0</v>
      </c>
      <c r="Q345" s="1889">
        <f t="shared" si="53"/>
        <v>0</v>
      </c>
      <c r="R345" s="1889">
        <f t="shared" si="53"/>
        <v>0</v>
      </c>
      <c r="S345" s="1889">
        <f t="shared" si="53"/>
        <v>0</v>
      </c>
    </row>
    <row r="346" spans="1:19" ht="31.5" customHeight="1">
      <c r="A346" s="194"/>
      <c r="B346" s="2101" t="s">
        <v>313</v>
      </c>
      <c r="C346" s="2260"/>
      <c r="D346" s="196" t="s">
        <v>36</v>
      </c>
      <c r="E346" s="36"/>
      <c r="F346" s="36">
        <f t="shared" si="46"/>
        <v>0</v>
      </c>
      <c r="G346" s="37" t="e">
        <f t="shared" si="47"/>
        <v>#DIV/0!</v>
      </c>
      <c r="H346" s="471"/>
      <c r="I346" s="471"/>
      <c r="J346" s="471"/>
      <c r="K346" s="471"/>
      <c r="L346" s="471"/>
      <c r="M346" s="471"/>
      <c r="N346" s="471"/>
      <c r="O346" s="471"/>
      <c r="P346" s="471"/>
      <c r="Q346" s="471"/>
      <c r="R346" s="471"/>
      <c r="S346" s="471"/>
    </row>
    <row r="347" spans="1:19" ht="26.25" customHeight="1">
      <c r="A347" s="194"/>
      <c r="B347" s="2101" t="s">
        <v>314</v>
      </c>
      <c r="C347" s="2260"/>
      <c r="D347" s="196" t="s">
        <v>36</v>
      </c>
      <c r="E347" s="36"/>
      <c r="F347" s="36">
        <f t="shared" si="46"/>
        <v>0</v>
      </c>
      <c r="G347" s="37" t="e">
        <f t="shared" si="47"/>
        <v>#DIV/0!</v>
      </c>
      <c r="H347" s="471"/>
      <c r="I347" s="471"/>
      <c r="J347" s="471"/>
      <c r="K347" s="471"/>
      <c r="L347" s="471"/>
      <c r="M347" s="471"/>
      <c r="N347" s="471"/>
      <c r="O347" s="471"/>
      <c r="P347" s="471"/>
      <c r="Q347" s="471"/>
      <c r="R347" s="471"/>
      <c r="S347" s="471"/>
    </row>
    <row r="348" spans="1:19" ht="26.25" customHeight="1">
      <c r="A348" s="194"/>
      <c r="B348" s="2101" t="s">
        <v>315</v>
      </c>
      <c r="C348" s="2260"/>
      <c r="D348" s="196" t="s">
        <v>36</v>
      </c>
      <c r="E348" s="38"/>
      <c r="F348" s="36">
        <f t="shared" si="46"/>
        <v>0</v>
      </c>
      <c r="G348" s="37" t="e">
        <f t="shared" si="47"/>
        <v>#DIV/0!</v>
      </c>
      <c r="H348" s="471"/>
      <c r="I348" s="471"/>
      <c r="J348" s="471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26.25" customHeight="1">
      <c r="A349" s="194"/>
      <c r="B349" s="2101" t="s">
        <v>316</v>
      </c>
      <c r="C349" s="2260"/>
      <c r="D349" s="196" t="s">
        <v>36</v>
      </c>
      <c r="E349" s="38"/>
      <c r="F349" s="36">
        <f t="shared" si="46"/>
        <v>0</v>
      </c>
      <c r="G349" s="37" t="e">
        <f t="shared" si="47"/>
        <v>#DIV/0!</v>
      </c>
      <c r="H349" s="471"/>
      <c r="I349" s="471"/>
      <c r="J349" s="471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26.25" customHeight="1">
      <c r="A350" s="194"/>
      <c r="B350" s="2101" t="s">
        <v>309</v>
      </c>
      <c r="C350" s="2260"/>
      <c r="D350" s="196" t="s">
        <v>36</v>
      </c>
      <c r="E350" s="38"/>
      <c r="F350" s="36">
        <f t="shared" si="46"/>
        <v>0</v>
      </c>
      <c r="G350" s="37" t="e">
        <f t="shared" si="47"/>
        <v>#DIV/0!</v>
      </c>
      <c r="H350" s="471"/>
      <c r="I350" s="471"/>
      <c r="J350" s="471"/>
      <c r="K350" s="471"/>
      <c r="L350" s="471"/>
      <c r="M350" s="471"/>
      <c r="N350" s="471"/>
      <c r="O350" s="471"/>
      <c r="P350" s="471"/>
      <c r="Q350" s="471"/>
      <c r="R350" s="471"/>
      <c r="S350" s="471"/>
    </row>
    <row r="351" spans="1:19" ht="26.25" customHeight="1">
      <c r="A351" s="194"/>
      <c r="B351" s="2101" t="s">
        <v>307</v>
      </c>
      <c r="C351" s="2260"/>
      <c r="D351" s="196" t="s">
        <v>36</v>
      </c>
      <c r="E351" s="38"/>
      <c r="F351" s="36">
        <f t="shared" si="46"/>
        <v>0</v>
      </c>
      <c r="G351" s="37" t="e">
        <f t="shared" si="47"/>
        <v>#DIV/0!</v>
      </c>
      <c r="H351" s="471"/>
      <c r="I351" s="471"/>
      <c r="J351" s="471"/>
      <c r="K351" s="471"/>
      <c r="L351" s="471"/>
      <c r="M351" s="471"/>
      <c r="N351" s="471"/>
      <c r="O351" s="471"/>
      <c r="P351" s="471"/>
      <c r="Q351" s="471"/>
      <c r="R351" s="471"/>
      <c r="S351" s="471"/>
    </row>
    <row r="352" spans="1:19" ht="26.25" customHeight="1">
      <c r="A352" s="240"/>
      <c r="B352" s="357" t="s">
        <v>37</v>
      </c>
      <c r="C352" s="347"/>
      <c r="D352" s="236" t="s">
        <v>24</v>
      </c>
      <c r="E352" s="346">
        <f>SUM(E353:E357)</f>
        <v>0</v>
      </c>
      <c r="F352" s="153">
        <f t="shared" si="46"/>
        <v>0</v>
      </c>
      <c r="G352" s="379" t="e">
        <f t="shared" si="47"/>
        <v>#DIV/0!</v>
      </c>
      <c r="H352" s="1248">
        <f>SUM(H353:H357)</f>
        <v>0</v>
      </c>
      <c r="I352" s="1248">
        <f>SUM(I353:I357)</f>
        <v>0</v>
      </c>
      <c r="J352" s="1248">
        <f>SUM(J353:J357)</f>
        <v>0</v>
      </c>
      <c r="K352" s="1563">
        <f t="shared" ref="K352:S352" si="54">SUM(K353:K357)</f>
        <v>0</v>
      </c>
      <c r="L352" s="1563">
        <f t="shared" si="54"/>
        <v>0</v>
      </c>
      <c r="M352" s="1563">
        <f t="shared" si="54"/>
        <v>0</v>
      </c>
      <c r="N352" s="1563">
        <f t="shared" si="54"/>
        <v>0</v>
      </c>
      <c r="O352" s="1563">
        <f t="shared" si="54"/>
        <v>0</v>
      </c>
      <c r="P352" s="1563">
        <f t="shared" si="54"/>
        <v>0</v>
      </c>
      <c r="Q352" s="1916">
        <f t="shared" si="54"/>
        <v>0</v>
      </c>
      <c r="R352" s="1916">
        <f t="shared" si="54"/>
        <v>0</v>
      </c>
      <c r="S352" s="1916">
        <f t="shared" si="54"/>
        <v>0</v>
      </c>
    </row>
    <row r="353" spans="1:19" ht="26.25" customHeight="1">
      <c r="A353" s="194"/>
      <c r="B353" s="195"/>
      <c r="C353" s="221" t="s">
        <v>25</v>
      </c>
      <c r="D353" s="196" t="s">
        <v>24</v>
      </c>
      <c r="E353" s="38"/>
      <c r="F353" s="36">
        <f t="shared" si="46"/>
        <v>0</v>
      </c>
      <c r="G353" s="37" t="e">
        <f t="shared" si="47"/>
        <v>#DIV/0!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194"/>
      <c r="B354" s="195"/>
      <c r="C354" s="221" t="s">
        <v>26</v>
      </c>
      <c r="D354" s="196" t="s">
        <v>24</v>
      </c>
      <c r="E354" s="38"/>
      <c r="F354" s="36">
        <f t="shared" si="46"/>
        <v>0</v>
      </c>
      <c r="G354" s="37" t="e">
        <f t="shared" si="47"/>
        <v>#DIV/0!</v>
      </c>
      <c r="H354" s="471"/>
      <c r="I354" s="471"/>
      <c r="J354" s="471"/>
      <c r="K354" s="471"/>
      <c r="L354" s="471"/>
      <c r="M354" s="471"/>
      <c r="N354" s="471"/>
      <c r="O354" s="471"/>
      <c r="P354" s="471"/>
      <c r="Q354" s="471"/>
      <c r="R354" s="471"/>
      <c r="S354" s="471"/>
    </row>
    <row r="355" spans="1:19" ht="26.25" customHeight="1">
      <c r="A355" s="194"/>
      <c r="B355" s="195"/>
      <c r="C355" s="221" t="s">
        <v>27</v>
      </c>
      <c r="D355" s="196" t="s">
        <v>24</v>
      </c>
      <c r="E355" s="38"/>
      <c r="F355" s="36">
        <f t="shared" si="46"/>
        <v>0</v>
      </c>
      <c r="G355" s="37" t="e">
        <f t="shared" si="47"/>
        <v>#DIV/0!</v>
      </c>
      <c r="H355" s="471"/>
      <c r="I355" s="471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194"/>
      <c r="B356" s="195"/>
      <c r="C356" s="221" t="s">
        <v>28</v>
      </c>
      <c r="D356" s="196" t="s">
        <v>24</v>
      </c>
      <c r="E356" s="38"/>
      <c r="F356" s="36">
        <f t="shared" si="46"/>
        <v>0</v>
      </c>
      <c r="G356" s="37" t="e">
        <f t="shared" si="47"/>
        <v>#DIV/0!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277"/>
      <c r="B357" s="278"/>
      <c r="C357" s="279" t="s">
        <v>29</v>
      </c>
      <c r="D357" s="280" t="s">
        <v>24</v>
      </c>
      <c r="E357" s="632"/>
      <c r="F357" s="116">
        <f t="shared" si="46"/>
        <v>0</v>
      </c>
      <c r="G357" s="120" t="e">
        <f t="shared" si="47"/>
        <v>#DIV/0!</v>
      </c>
      <c r="H357" s="478"/>
      <c r="I357" s="488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635"/>
      <c r="F358" s="360">
        <f t="shared" si="46"/>
        <v>0</v>
      </c>
      <c r="G358" s="636" t="e">
        <f t="shared" si="47"/>
        <v>#DIV/0!</v>
      </c>
      <c r="H358" s="1250"/>
      <c r="I358" s="1235"/>
      <c r="J358" s="1235"/>
      <c r="K358" s="1550"/>
      <c r="L358" s="1550"/>
      <c r="M358" s="1550"/>
      <c r="N358" s="1550"/>
      <c r="O358" s="1550"/>
      <c r="P358" s="1550"/>
      <c r="Q358" s="1904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/>
      <c r="G359" s="631" t="e">
        <f t="shared" si="47"/>
        <v>#DIV/0!</v>
      </c>
      <c r="H359" s="1252"/>
      <c r="I359" s="1252"/>
      <c r="J359" s="1252"/>
      <c r="K359" s="1565"/>
      <c r="L359" s="1565"/>
      <c r="M359" s="1565"/>
      <c r="N359" s="1565"/>
      <c r="O359" s="1565"/>
      <c r="P359" s="1565"/>
      <c r="Q359" s="1918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46"/>
        <v>0</v>
      </c>
      <c r="G360" s="37" t="e">
        <f t="shared" si="47"/>
        <v>#DIV/0!</v>
      </c>
      <c r="H360" s="484"/>
      <c r="I360" s="484"/>
      <c r="J360" s="484"/>
      <c r="K360" s="484"/>
      <c r="L360" s="484"/>
      <c r="M360" s="484"/>
      <c r="N360" s="484"/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46"/>
        <v>0</v>
      </c>
      <c r="G361" s="37" t="e">
        <f t="shared" si="47"/>
        <v>#DIV/0!</v>
      </c>
      <c r="H361" s="484"/>
      <c r="I361" s="484"/>
      <c r="J361" s="484"/>
      <c r="K361" s="484"/>
      <c r="L361" s="484"/>
      <c r="M361" s="484"/>
      <c r="N361" s="484"/>
      <c r="O361" s="484"/>
      <c r="P361" s="484"/>
      <c r="Q361" s="484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46"/>
        <v>0</v>
      </c>
      <c r="G362" s="379" t="e">
        <f t="shared" si="47"/>
        <v>#DIV/0!</v>
      </c>
      <c r="H362" s="1251">
        <f t="shared" ref="H362:S362" si="55">SUM(H363:H367)</f>
        <v>0</v>
      </c>
      <c r="I362" s="1251">
        <f t="shared" si="55"/>
        <v>0</v>
      </c>
      <c r="J362" s="1251">
        <f t="shared" si="55"/>
        <v>0</v>
      </c>
      <c r="K362" s="1570">
        <f t="shared" si="55"/>
        <v>0</v>
      </c>
      <c r="L362" s="1570">
        <f t="shared" si="55"/>
        <v>0</v>
      </c>
      <c r="M362" s="1570">
        <f t="shared" si="55"/>
        <v>0</v>
      </c>
      <c r="N362" s="1570">
        <f t="shared" si="55"/>
        <v>0</v>
      </c>
      <c r="O362" s="1570">
        <f t="shared" si="55"/>
        <v>0</v>
      </c>
      <c r="P362" s="1570">
        <f t="shared" si="55"/>
        <v>0</v>
      </c>
      <c r="Q362" s="1886">
        <f t="shared" si="55"/>
        <v>0</v>
      </c>
      <c r="R362" s="1886">
        <f t="shared" si="55"/>
        <v>0</v>
      </c>
      <c r="S362" s="1886">
        <f t="shared" si="55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46"/>
        <v>0</v>
      </c>
      <c r="G363" s="37" t="e">
        <f t="shared" si="47"/>
        <v>#DIV/0!</v>
      </c>
      <c r="H363" s="484"/>
      <c r="I363" s="484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46"/>
        <v>0</v>
      </c>
      <c r="G364" s="37" t="e">
        <f t="shared" si="47"/>
        <v>#DIV/0!</v>
      </c>
      <c r="H364" s="484"/>
      <c r="I364" s="484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46"/>
        <v>0</v>
      </c>
      <c r="G365" s="37" t="e">
        <f t="shared" si="47"/>
        <v>#DIV/0!</v>
      </c>
      <c r="H365" s="484"/>
      <c r="I365" s="484"/>
      <c r="J365" s="484"/>
      <c r="K365" s="484"/>
      <c r="L365" s="484"/>
      <c r="M365" s="484"/>
      <c r="N365" s="484"/>
      <c r="O365" s="484"/>
      <c r="P365" s="484"/>
      <c r="Q365" s="484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46"/>
        <v>0</v>
      </c>
      <c r="G366" s="37" t="e">
        <f t="shared" si="47"/>
        <v>#DIV/0!</v>
      </c>
      <c r="H366" s="484"/>
      <c r="I366" s="484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46"/>
        <v>0</v>
      </c>
      <c r="G367" s="120" t="e">
        <f t="shared" si="47"/>
        <v>#DIV/0!</v>
      </c>
      <c r="H367" s="485"/>
      <c r="I367" s="484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/>
      <c r="G368" s="631" t="e">
        <f t="shared" si="47"/>
        <v>#DIV/0!</v>
      </c>
      <c r="H368" s="1252"/>
      <c r="I368" s="1252"/>
      <c r="J368" s="1252"/>
      <c r="K368" s="1565"/>
      <c r="L368" s="1565"/>
      <c r="M368" s="1565"/>
      <c r="N368" s="1565"/>
      <c r="O368" s="1565"/>
      <c r="P368" s="1565"/>
      <c r="Q368" s="1918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46"/>
        <v>0</v>
      </c>
      <c r="G369" s="37" t="e">
        <f t="shared" si="47"/>
        <v>#DIV/0!</v>
      </c>
      <c r="H369" s="484"/>
      <c r="I369" s="484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46"/>
        <v>0</v>
      </c>
      <c r="G370" s="37" t="e">
        <f t="shared" si="47"/>
        <v>#DIV/0!</v>
      </c>
      <c r="H370" s="484"/>
      <c r="I370" s="484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46"/>
        <v>0</v>
      </c>
      <c r="G371" s="379" t="e">
        <f t="shared" si="47"/>
        <v>#DIV/0!</v>
      </c>
      <c r="H371" s="1251">
        <f t="shared" ref="H371:S371" si="56">SUM(H372:H376)</f>
        <v>0</v>
      </c>
      <c r="I371" s="1251">
        <f t="shared" si="56"/>
        <v>0</v>
      </c>
      <c r="J371" s="1251">
        <f t="shared" si="56"/>
        <v>0</v>
      </c>
      <c r="K371" s="1570">
        <f t="shared" si="56"/>
        <v>0</v>
      </c>
      <c r="L371" s="1570">
        <f t="shared" si="56"/>
        <v>0</v>
      </c>
      <c r="M371" s="1570">
        <f t="shared" si="56"/>
        <v>0</v>
      </c>
      <c r="N371" s="1570">
        <f t="shared" si="56"/>
        <v>0</v>
      </c>
      <c r="O371" s="1570">
        <f t="shared" si="56"/>
        <v>0</v>
      </c>
      <c r="P371" s="1570">
        <f t="shared" si="56"/>
        <v>0</v>
      </c>
      <c r="Q371" s="1886">
        <f t="shared" si="56"/>
        <v>0</v>
      </c>
      <c r="R371" s="1886">
        <f t="shared" si="56"/>
        <v>0</v>
      </c>
      <c r="S371" s="1886">
        <f t="shared" si="56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46"/>
        <v>0</v>
      </c>
      <c r="G372" s="37" t="e">
        <f t="shared" si="47"/>
        <v>#DIV/0!</v>
      </c>
      <c r="H372" s="484"/>
      <c r="I372" s="484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46"/>
        <v>0</v>
      </c>
      <c r="G373" s="37" t="e">
        <f t="shared" si="47"/>
        <v>#DIV/0!</v>
      </c>
      <c r="H373" s="484"/>
      <c r="I373" s="484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46"/>
        <v>0</v>
      </c>
      <c r="G374" s="37" t="e">
        <f t="shared" si="47"/>
        <v>#DIV/0!</v>
      </c>
      <c r="H374" s="484"/>
      <c r="I374" s="484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46"/>
        <v>0</v>
      </c>
      <c r="G375" s="37" t="e">
        <f t="shared" si="47"/>
        <v>#DIV/0!</v>
      </c>
      <c r="H375" s="484"/>
      <c r="I375" s="484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46"/>
        <v>0</v>
      </c>
      <c r="G376" s="120" t="e">
        <f t="shared" si="47"/>
        <v>#DIV/0!</v>
      </c>
      <c r="H376" s="485"/>
      <c r="I376" s="484"/>
      <c r="J376" s="484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26.4" customHeight="1">
      <c r="A377" s="2120" t="s">
        <v>330</v>
      </c>
      <c r="B377" s="2121"/>
      <c r="C377" s="2121"/>
      <c r="D377" s="2192"/>
      <c r="E377" s="535"/>
      <c r="F377" s="92"/>
      <c r="G377" s="631" t="e">
        <f t="shared" si="47"/>
        <v>#DIV/0!</v>
      </c>
      <c r="H377" s="1252"/>
      <c r="I377" s="1252"/>
      <c r="J377" s="1252"/>
      <c r="K377" s="1565"/>
      <c r="L377" s="1565"/>
      <c r="M377" s="1565"/>
      <c r="N377" s="1565"/>
      <c r="O377" s="1565"/>
      <c r="P377" s="1565"/>
      <c r="Q377" s="1918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46"/>
        <v>0</v>
      </c>
      <c r="G378" s="37" t="e">
        <f t="shared" si="47"/>
        <v>#DIV/0!</v>
      </c>
      <c r="H378" s="484"/>
      <c r="I378" s="484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ref="F379:F394" si="57">SUM(H379:S379)</f>
        <v>0</v>
      </c>
      <c r="G379" s="37" t="e">
        <f t="shared" ref="G379:G394" si="58">+F379*100/E379</f>
        <v>#DIV/0!</v>
      </c>
      <c r="H379" s="484"/>
      <c r="I379" s="484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57"/>
        <v>0</v>
      </c>
      <c r="G380" s="379" t="e">
        <f t="shared" si="58"/>
        <v>#DIV/0!</v>
      </c>
      <c r="H380" s="1251">
        <f>SUM(H381:H385)</f>
        <v>0</v>
      </c>
      <c r="I380" s="1251">
        <f t="shared" ref="I380:S380" si="59">SUM(I381:I385)</f>
        <v>0</v>
      </c>
      <c r="J380" s="1251">
        <f t="shared" si="59"/>
        <v>0</v>
      </c>
      <c r="K380" s="1570">
        <f t="shared" si="59"/>
        <v>0</v>
      </c>
      <c r="L380" s="1570">
        <f t="shared" si="59"/>
        <v>0</v>
      </c>
      <c r="M380" s="1570">
        <f t="shared" si="59"/>
        <v>0</v>
      </c>
      <c r="N380" s="1570">
        <f t="shared" si="59"/>
        <v>0</v>
      </c>
      <c r="O380" s="1570">
        <f t="shared" si="59"/>
        <v>0</v>
      </c>
      <c r="P380" s="1570">
        <f t="shared" si="59"/>
        <v>0</v>
      </c>
      <c r="Q380" s="1886">
        <f t="shared" si="59"/>
        <v>0</v>
      </c>
      <c r="R380" s="1886">
        <f t="shared" si="59"/>
        <v>0</v>
      </c>
      <c r="S380" s="1886">
        <f t="shared" si="59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57"/>
        <v>0</v>
      </c>
      <c r="G381" s="37" t="e">
        <f t="shared" si="58"/>
        <v>#DIV/0!</v>
      </c>
      <c r="H381" s="484"/>
      <c r="I381" s="484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57"/>
        <v>0</v>
      </c>
      <c r="G382" s="37" t="e">
        <f t="shared" si="58"/>
        <v>#DIV/0!</v>
      </c>
      <c r="H382" s="484"/>
      <c r="I382" s="484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57"/>
        <v>0</v>
      </c>
      <c r="G383" s="37" t="e">
        <f t="shared" si="58"/>
        <v>#DIV/0!</v>
      </c>
      <c r="H383" s="484"/>
      <c r="I383" s="484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57"/>
        <v>0</v>
      </c>
      <c r="G384" s="37" t="e">
        <f t="shared" si="58"/>
        <v>#DIV/0!</v>
      </c>
      <c r="H384" s="484"/>
      <c r="I384" s="484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25"/>
      <c r="B385" s="532"/>
      <c r="C385" s="533" t="s">
        <v>29</v>
      </c>
      <c r="D385" s="527" t="s">
        <v>24</v>
      </c>
      <c r="E385" s="116">
        <v>0</v>
      </c>
      <c r="F385" s="116">
        <f t="shared" si="57"/>
        <v>0</v>
      </c>
      <c r="G385" s="120" t="e">
        <f t="shared" si="58"/>
        <v>#DIV/0!</v>
      </c>
      <c r="H385" s="485"/>
      <c r="I385" s="484"/>
      <c r="J385" s="484"/>
      <c r="K385" s="484"/>
      <c r="L385" s="484"/>
      <c r="M385" s="484"/>
      <c r="N385" s="484"/>
      <c r="O385" s="484"/>
      <c r="P385" s="484"/>
      <c r="Q385" s="484"/>
      <c r="R385" s="484"/>
      <c r="S385" s="484"/>
    </row>
    <row r="386" spans="1:19" ht="25.5" customHeight="1">
      <c r="A386" s="638" t="s">
        <v>331</v>
      </c>
      <c r="B386" s="536"/>
      <c r="C386" s="537"/>
      <c r="D386" s="544"/>
      <c r="E386" s="535"/>
      <c r="F386" s="92"/>
      <c r="G386" s="631" t="e">
        <f t="shared" si="58"/>
        <v>#DIV/0!</v>
      </c>
      <c r="H386" s="1252"/>
      <c r="I386" s="1252"/>
      <c r="J386" s="1252"/>
      <c r="K386" s="1565"/>
      <c r="L386" s="1565"/>
      <c r="M386" s="1565"/>
      <c r="N386" s="1565"/>
      <c r="O386" s="1565"/>
      <c r="P386" s="1565"/>
      <c r="Q386" s="1918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57"/>
        <v>0</v>
      </c>
      <c r="G387" s="37" t="e">
        <f t="shared" si="58"/>
        <v>#DIV/0!</v>
      </c>
      <c r="H387" s="484"/>
      <c r="I387" s="484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57"/>
        <v>0</v>
      </c>
      <c r="G388" s="37" t="e">
        <f t="shared" si="58"/>
        <v>#DIV/0!</v>
      </c>
      <c r="H388" s="484"/>
      <c r="I388" s="484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57"/>
        <v>0</v>
      </c>
      <c r="G389" s="379" t="e">
        <f t="shared" si="58"/>
        <v>#DIV/0!</v>
      </c>
      <c r="H389" s="1251">
        <f>SUM(H390:H394)</f>
        <v>0</v>
      </c>
      <c r="I389" s="1251">
        <f t="shared" ref="I389:N389" si="60">SUM(I390:I394)</f>
        <v>0</v>
      </c>
      <c r="J389" s="1251">
        <f t="shared" si="60"/>
        <v>0</v>
      </c>
      <c r="K389" s="1570">
        <f t="shared" si="60"/>
        <v>0</v>
      </c>
      <c r="L389" s="1570">
        <f t="shared" si="60"/>
        <v>0</v>
      </c>
      <c r="M389" s="1570">
        <f t="shared" si="60"/>
        <v>0</v>
      </c>
      <c r="N389" s="1570">
        <f t="shared" si="60"/>
        <v>0</v>
      </c>
      <c r="O389" s="1570">
        <f>SUM(O390:O394)</f>
        <v>0</v>
      </c>
      <c r="P389" s="1570">
        <f>SUM(P390:P394)</f>
        <v>0</v>
      </c>
      <c r="Q389" s="1886">
        <f>SUM(Q390:Q394)</f>
        <v>0</v>
      </c>
      <c r="R389" s="1886">
        <f>SUM(R390:R394)</f>
        <v>0</v>
      </c>
      <c r="S389" s="1886">
        <f>SUM(S390:S394)</f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57"/>
        <v>0</v>
      </c>
      <c r="G390" s="37" t="e">
        <f t="shared" si="58"/>
        <v>#DIV/0!</v>
      </c>
      <c r="H390" s="484"/>
      <c r="I390" s="484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96">
        <v>0</v>
      </c>
      <c r="F391" s="36">
        <f t="shared" si="57"/>
        <v>0</v>
      </c>
      <c r="G391" s="37" t="e">
        <f t="shared" si="58"/>
        <v>#DIV/0!</v>
      </c>
      <c r="H391" s="484"/>
      <c r="I391" s="484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57"/>
        <v>0</v>
      </c>
      <c r="G392" s="37" t="e">
        <f t="shared" si="58"/>
        <v>#DIV/0!</v>
      </c>
      <c r="H392" s="484"/>
      <c r="I392" s="484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57"/>
        <v>0</v>
      </c>
      <c r="G393" s="37" t="e">
        <f t="shared" si="58"/>
        <v>#DIV/0!</v>
      </c>
      <c r="H393" s="484"/>
      <c r="I393" s="484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57"/>
        <v>0</v>
      </c>
      <c r="G394" s="503" t="e">
        <f t="shared" si="58"/>
        <v>#DIV/0!</v>
      </c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58">
    <mergeCell ref="A247:C247"/>
    <mergeCell ref="B265:C265"/>
    <mergeCell ref="B200:C200"/>
    <mergeCell ref="A225:C225"/>
    <mergeCell ref="B350:C350"/>
    <mergeCell ref="B351:C351"/>
    <mergeCell ref="A224:C224"/>
    <mergeCell ref="A287:C287"/>
    <mergeCell ref="B288:C288"/>
    <mergeCell ref="B289:C289"/>
    <mergeCell ref="B291:C291"/>
    <mergeCell ref="B235:C235"/>
    <mergeCell ref="A165:C165"/>
    <mergeCell ref="B166:C166"/>
    <mergeCell ref="A175:C175"/>
    <mergeCell ref="B176:C176"/>
    <mergeCell ref="B187:C187"/>
    <mergeCell ref="B277:C277"/>
    <mergeCell ref="A201:C201"/>
    <mergeCell ref="B214:C214"/>
    <mergeCell ref="A221:C221"/>
    <mergeCell ref="A223:C223"/>
    <mergeCell ref="D1:G1"/>
    <mergeCell ref="A3:C4"/>
    <mergeCell ref="F3:F4"/>
    <mergeCell ref="G3:G4"/>
    <mergeCell ref="A74:C74"/>
    <mergeCell ref="B101:C101"/>
    <mergeCell ref="A377:D377"/>
    <mergeCell ref="B293:C293"/>
    <mergeCell ref="B323:C323"/>
    <mergeCell ref="B300:C300"/>
    <mergeCell ref="B305:C305"/>
    <mergeCell ref="H3:S3"/>
    <mergeCell ref="A8:C8"/>
    <mergeCell ref="A233:C233"/>
    <mergeCell ref="A109:C109"/>
    <mergeCell ref="B188:C188"/>
    <mergeCell ref="B336:C336"/>
    <mergeCell ref="B118:C118"/>
    <mergeCell ref="A131:C131"/>
    <mergeCell ref="A142:C142"/>
    <mergeCell ref="A153:C153"/>
    <mergeCell ref="B154:C154"/>
    <mergeCell ref="A195:C195"/>
    <mergeCell ref="A197:C197"/>
    <mergeCell ref="B198:C198"/>
    <mergeCell ref="B199:C199"/>
    <mergeCell ref="B347:C347"/>
    <mergeCell ref="B348:C348"/>
    <mergeCell ref="B349:C349"/>
    <mergeCell ref="A313:D313"/>
    <mergeCell ref="B314:C314"/>
    <mergeCell ref="A333:D333"/>
    <mergeCell ref="A344:C344"/>
    <mergeCell ref="B346:C346"/>
    <mergeCell ref="B334:C334"/>
    <mergeCell ref="B335:C335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E187" activePane="bottomRight" state="frozen"/>
      <selection pane="topRight" activeCell="E1" sqref="E1"/>
      <selection pane="bottomLeft" activeCell="A6" sqref="A6"/>
      <selection pane="bottomRight" activeCell="E191" sqref="E191"/>
    </sheetView>
  </sheetViews>
  <sheetFormatPr defaultColWidth="9.125" defaultRowHeight="18.600000000000001"/>
  <cols>
    <col min="1" max="2" width="4.625" style="12" customWidth="1"/>
    <col min="3" max="3" width="85.25" style="12" customWidth="1"/>
    <col min="4" max="4" width="9.125" style="12"/>
    <col min="5" max="5" width="11.75" style="12" customWidth="1"/>
    <col min="6" max="6" width="9.75" style="12" customWidth="1"/>
    <col min="7" max="7" width="8.375" style="12" customWidth="1"/>
    <col min="8" max="19" width="8.37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07"/>
      <c r="E1" s="2207"/>
      <c r="F1" s="2207"/>
      <c r="G1" s="2207"/>
    </row>
    <row r="2" spans="1:19" ht="21.75" customHeight="1">
      <c r="A2" s="13"/>
      <c r="B2" s="13"/>
      <c r="C2" s="13" t="s">
        <v>7</v>
      </c>
      <c r="D2" s="14" t="s">
        <v>193</v>
      </c>
      <c r="E2" s="14"/>
      <c r="F2" s="14"/>
      <c r="G2" s="14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348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136">
        <f>SUM(E8+E74+E109)</f>
        <v>820100</v>
      </c>
      <c r="F6" s="136">
        <f>SUM(F8+F74+F109+F153+F247)</f>
        <v>894250</v>
      </c>
      <c r="G6" s="135">
        <f>+F6*100/E6</f>
        <v>109.04158029508596</v>
      </c>
      <c r="H6" s="462">
        <f t="shared" ref="H6:P6" si="0">SUM(H8+H74+H109+H153+H247)</f>
        <v>38000</v>
      </c>
      <c r="I6" s="462">
        <f t="shared" si="0"/>
        <v>84500</v>
      </c>
      <c r="J6" s="462">
        <f t="shared" si="0"/>
        <v>76300</v>
      </c>
      <c r="K6" s="462">
        <f t="shared" si="0"/>
        <v>143800</v>
      </c>
      <c r="L6" s="462">
        <f t="shared" si="0"/>
        <v>82480</v>
      </c>
      <c r="M6" s="462">
        <f t="shared" si="0"/>
        <v>49160</v>
      </c>
      <c r="N6" s="462">
        <f t="shared" si="0"/>
        <v>109521</v>
      </c>
      <c r="O6" s="462">
        <f t="shared" si="0"/>
        <v>106739</v>
      </c>
      <c r="P6" s="462">
        <f t="shared" si="0"/>
        <v>91250</v>
      </c>
      <c r="Q6" s="1868">
        <v>55000</v>
      </c>
      <c r="R6" s="1868">
        <f>SUM(R8+R74+R109+R153+R247)</f>
        <v>41500</v>
      </c>
      <c r="S6" s="1868">
        <f>SUM(S8+S74+S109+S153+S247)</f>
        <v>25000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39"/>
      <c r="I7" s="139"/>
      <c r="J7" s="1223"/>
      <c r="K7" s="1539"/>
      <c r="L7" s="1539"/>
      <c r="M7" s="1539"/>
      <c r="N7" s="1539"/>
      <c r="O7" s="1539"/>
      <c r="P7" s="1539"/>
      <c r="Q7" s="1857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184100</v>
      </c>
      <c r="F8" s="137">
        <f>SUM(H8:S8)</f>
        <v>181250</v>
      </c>
      <c r="G8" s="140">
        <f>+F8*100/E8</f>
        <v>98.45192829983705</v>
      </c>
      <c r="H8" s="463">
        <f>SUM(H10+H57)</f>
        <v>10000</v>
      </c>
      <c r="I8" s="463">
        <f t="shared" ref="I8:P8" si="1">SUM(I10+I57)</f>
        <v>10500</v>
      </c>
      <c r="J8" s="463">
        <f t="shared" si="1"/>
        <v>10300</v>
      </c>
      <c r="K8" s="463">
        <f t="shared" si="1"/>
        <v>10800</v>
      </c>
      <c r="L8" s="463">
        <f t="shared" si="1"/>
        <v>10480</v>
      </c>
      <c r="M8" s="463">
        <f t="shared" si="1"/>
        <v>7160</v>
      </c>
      <c r="N8" s="463">
        <f t="shared" si="1"/>
        <v>7521</v>
      </c>
      <c r="O8" s="463">
        <f t="shared" si="1"/>
        <v>43739</v>
      </c>
      <c r="P8" s="463">
        <f t="shared" si="1"/>
        <v>44250</v>
      </c>
      <c r="Q8" s="463">
        <v>25000</v>
      </c>
      <c r="R8" s="463">
        <f>SUM(R10+R57)</f>
        <v>1500</v>
      </c>
      <c r="S8" s="463">
        <f>SUM(S10+S57)</f>
        <v>0</v>
      </c>
    </row>
    <row r="9" spans="1:19" ht="21.75" customHeight="1">
      <c r="A9" s="127"/>
      <c r="B9" s="128"/>
      <c r="C9" s="2" t="s">
        <v>42</v>
      </c>
      <c r="D9" s="130"/>
      <c r="E9" s="141">
        <v>5100</v>
      </c>
      <c r="F9" s="58">
        <f>SUM(H9:S9)</f>
        <v>5100</v>
      </c>
      <c r="G9" s="47"/>
      <c r="H9" s="469">
        <v>0</v>
      </c>
      <c r="I9" s="470">
        <v>0</v>
      </c>
      <c r="J9" s="1237">
        <v>200</v>
      </c>
      <c r="K9" s="1551">
        <v>500</v>
      </c>
      <c r="L9" s="1551">
        <v>1000</v>
      </c>
      <c r="M9" s="1551">
        <v>1000</v>
      </c>
      <c r="N9" s="1236">
        <v>1000</v>
      </c>
      <c r="O9" s="1236">
        <v>1400</v>
      </c>
      <c r="P9" s="1236">
        <v>0</v>
      </c>
      <c r="Q9" s="1872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5100</v>
      </c>
      <c r="F10" s="134">
        <f>SUM(F11+F23+F39)</f>
        <v>2250</v>
      </c>
      <c r="G10" s="142">
        <f>+F10*100/E10</f>
        <v>44.117647058823529</v>
      </c>
      <c r="H10" s="144">
        <f t="shared" ref="H10:P10" si="2">SUM(H11+H23+H39)</f>
        <v>0</v>
      </c>
      <c r="I10" s="144">
        <f t="shared" si="2"/>
        <v>0</v>
      </c>
      <c r="J10" s="1224">
        <f t="shared" si="2"/>
        <v>0</v>
      </c>
      <c r="K10" s="1541">
        <f t="shared" si="2"/>
        <v>0</v>
      </c>
      <c r="L10" s="1541">
        <f t="shared" si="2"/>
        <v>480</v>
      </c>
      <c r="M10" s="1541">
        <f t="shared" si="2"/>
        <v>160</v>
      </c>
      <c r="N10" s="1541">
        <f t="shared" si="2"/>
        <v>521</v>
      </c>
      <c r="O10" s="1541">
        <f t="shared" si="2"/>
        <v>1089</v>
      </c>
      <c r="P10" s="1541">
        <f t="shared" si="2"/>
        <v>0</v>
      </c>
      <c r="Q10" s="1858">
        <v>0</v>
      </c>
      <c r="R10" s="1894">
        <f>SUM(R11+R23+R39)</f>
        <v>0</v>
      </c>
      <c r="S10" s="1894">
        <f>SUM(S11+S23+S39)</f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300</v>
      </c>
      <c r="F11" s="134">
        <f>SUM(F12:F22)</f>
        <v>198</v>
      </c>
      <c r="G11" s="140">
        <f>+F11*100/E11</f>
        <v>66</v>
      </c>
      <c r="H11" s="144">
        <f>SUM(H12:H22)</f>
        <v>0</v>
      </c>
      <c r="I11" s="1224">
        <f t="shared" ref="I11:P11" si="3">SUM(I12:I22)</f>
        <v>0</v>
      </c>
      <c r="J11" s="1224">
        <f t="shared" si="3"/>
        <v>0</v>
      </c>
      <c r="K11" s="1541">
        <f t="shared" si="3"/>
        <v>0</v>
      </c>
      <c r="L11" s="1541">
        <f t="shared" si="3"/>
        <v>0</v>
      </c>
      <c r="M11" s="1541">
        <f t="shared" si="3"/>
        <v>0</v>
      </c>
      <c r="N11" s="1541">
        <f t="shared" si="3"/>
        <v>0</v>
      </c>
      <c r="O11" s="1541">
        <f t="shared" si="3"/>
        <v>198</v>
      </c>
      <c r="P11" s="1541">
        <f t="shared" si="3"/>
        <v>0</v>
      </c>
      <c r="Q11" s="1858">
        <v>0</v>
      </c>
      <c r="R11" s="1894">
        <f>SUM(R12:R22)</f>
        <v>0</v>
      </c>
      <c r="S11" s="1894">
        <f>SUM(S12:S22)</f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200</v>
      </c>
      <c r="F12" s="36">
        <f>SUM(H12:S12)</f>
        <v>198</v>
      </c>
      <c r="G12" s="37">
        <f>+F12*100/E12</f>
        <v>99</v>
      </c>
      <c r="H12" s="471"/>
      <c r="I12" s="471"/>
      <c r="J12" s="471"/>
      <c r="K12" s="471"/>
      <c r="L12" s="471"/>
      <c r="M12" s="471"/>
      <c r="N12" s="471"/>
      <c r="O12" s="471">
        <v>198</v>
      </c>
      <c r="P12" s="471"/>
      <c r="Q12" s="471"/>
      <c r="R12" s="471"/>
      <c r="S12" s="471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/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100</v>
      </c>
      <c r="F17" s="36">
        <f t="shared" si="4"/>
        <v>0</v>
      </c>
      <c r="G17" s="37">
        <f t="shared" si="5"/>
        <v>0</v>
      </c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/>
      <c r="I19" s="471"/>
      <c r="J19" s="471"/>
      <c r="K19" s="471"/>
      <c r="L19" s="471"/>
      <c r="M19" s="471"/>
      <c r="N19" s="471"/>
      <c r="O19" s="471"/>
      <c r="P19" s="471"/>
      <c r="Q19" s="471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/>
      <c r="I21" s="471"/>
      <c r="J21" s="471"/>
      <c r="K21" s="471"/>
      <c r="L21" s="471"/>
      <c r="M21" s="471"/>
      <c r="N21" s="471"/>
      <c r="O21" s="471"/>
      <c r="P21" s="471"/>
      <c r="Q21" s="471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2300</v>
      </c>
      <c r="F23" s="134">
        <f>SUM(F24:F38)</f>
        <v>1249</v>
      </c>
      <c r="G23" s="140">
        <f t="shared" si="5"/>
        <v>54.304347826086953</v>
      </c>
      <c r="H23" s="144">
        <f>SUM(H24:H38)</f>
        <v>0</v>
      </c>
      <c r="I23" s="144">
        <f t="shared" ref="I23:P23" si="6">SUM(I24:I38)</f>
        <v>0</v>
      </c>
      <c r="J23" s="1224">
        <f t="shared" si="6"/>
        <v>0</v>
      </c>
      <c r="K23" s="1541">
        <f t="shared" si="6"/>
        <v>0</v>
      </c>
      <c r="L23" s="1541">
        <f t="shared" si="6"/>
        <v>480</v>
      </c>
      <c r="M23" s="1541">
        <f t="shared" si="6"/>
        <v>160</v>
      </c>
      <c r="N23" s="1541">
        <f t="shared" si="6"/>
        <v>0</v>
      </c>
      <c r="O23" s="1541">
        <f t="shared" si="6"/>
        <v>609</v>
      </c>
      <c r="P23" s="1541">
        <f t="shared" si="6"/>
        <v>0</v>
      </c>
      <c r="Q23" s="1858">
        <v>0</v>
      </c>
      <c r="R23" s="1894">
        <f>SUM(R24:R38)</f>
        <v>0</v>
      </c>
      <c r="S23" s="1894">
        <f>SUM(S24:S38)</f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500</v>
      </c>
      <c r="F24" s="36">
        <f t="shared" si="4"/>
        <v>492</v>
      </c>
      <c r="G24" s="37">
        <f t="shared" si="5"/>
        <v>98.4</v>
      </c>
      <c r="H24" s="471"/>
      <c r="I24" s="471"/>
      <c r="J24" s="471"/>
      <c r="K24" s="471"/>
      <c r="L24" s="471"/>
      <c r="M24" s="471"/>
      <c r="N24" s="471"/>
      <c r="O24" s="471">
        <v>492</v>
      </c>
      <c r="P24" s="471"/>
      <c r="Q24" s="471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700</v>
      </c>
      <c r="F26" s="36">
        <f t="shared" si="4"/>
        <v>160</v>
      </c>
      <c r="G26" s="37">
        <f t="shared" si="5"/>
        <v>22.857142857142858</v>
      </c>
      <c r="H26" s="471"/>
      <c r="I26" s="471"/>
      <c r="J26" s="471"/>
      <c r="K26" s="471"/>
      <c r="L26" s="471"/>
      <c r="M26" s="471">
        <v>160</v>
      </c>
      <c r="N26" s="471"/>
      <c r="O26" s="471"/>
      <c r="P26" s="471"/>
      <c r="Q26" s="471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300</v>
      </c>
      <c r="F27" s="36">
        <f t="shared" si="4"/>
        <v>117</v>
      </c>
      <c r="G27" s="37">
        <f t="shared" si="5"/>
        <v>39</v>
      </c>
      <c r="H27" s="471"/>
      <c r="I27" s="471"/>
      <c r="J27" s="471"/>
      <c r="K27" s="471"/>
      <c r="L27" s="471"/>
      <c r="M27" s="471"/>
      <c r="N27" s="471"/>
      <c r="O27" s="471">
        <v>117</v>
      </c>
      <c r="P27" s="471"/>
      <c r="Q27" s="471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500</v>
      </c>
      <c r="F29" s="36">
        <f t="shared" si="4"/>
        <v>480</v>
      </c>
      <c r="G29" s="37">
        <f t="shared" si="5"/>
        <v>96</v>
      </c>
      <c r="H29" s="471"/>
      <c r="I29" s="471"/>
      <c r="J29" s="471"/>
      <c r="K29" s="471"/>
      <c r="L29" s="471">
        <v>480</v>
      </c>
      <c r="M29" s="471"/>
      <c r="N29" s="471"/>
      <c r="O29" s="471"/>
      <c r="P29" s="471"/>
      <c r="Q29" s="471"/>
      <c r="R29" s="471"/>
      <c r="S29" s="471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300</v>
      </c>
      <c r="F31" s="36">
        <f t="shared" si="4"/>
        <v>0</v>
      </c>
      <c r="G31" s="37">
        <f t="shared" si="5"/>
        <v>0</v>
      </c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37" t="e">
        <f t="shared" si="5"/>
        <v>#DIV/0!</v>
      </c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9">
        <v>0</v>
      </c>
      <c r="F34" s="36">
        <f t="shared" si="4"/>
        <v>0</v>
      </c>
      <c r="G34" s="37" t="e">
        <f t="shared" si="5"/>
        <v>#DIV/0!</v>
      </c>
      <c r="H34" s="471"/>
      <c r="I34" s="471"/>
      <c r="J34" s="471"/>
      <c r="K34" s="471"/>
      <c r="L34" s="471"/>
      <c r="M34" s="471"/>
      <c r="N34" s="471"/>
      <c r="O34" s="471"/>
      <c r="P34" s="471"/>
      <c r="Q34" s="471"/>
      <c r="R34" s="471"/>
      <c r="S34" s="471"/>
    </row>
    <row r="35" spans="1:19" ht="21.75" customHeight="1">
      <c r="A35" s="32"/>
      <c r="B35" s="33"/>
      <c r="C35" s="320" t="s">
        <v>17</v>
      </c>
      <c r="D35" s="35" t="s">
        <v>47</v>
      </c>
      <c r="E35" s="39">
        <v>0</v>
      </c>
      <c r="F35" s="36">
        <f t="shared" si="4"/>
        <v>0</v>
      </c>
      <c r="G35" s="37" t="e">
        <f t="shared" si="5"/>
        <v>#DIV/0!</v>
      </c>
      <c r="H35" s="471"/>
      <c r="I35" s="471"/>
      <c r="J35" s="471"/>
      <c r="K35" s="471"/>
      <c r="L35" s="471"/>
      <c r="M35" s="471"/>
      <c r="N35" s="471"/>
      <c r="O35" s="471"/>
      <c r="P35" s="471"/>
      <c r="Q35" s="471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9">
        <v>0</v>
      </c>
      <c r="F36" s="36">
        <f t="shared" si="4"/>
        <v>0</v>
      </c>
      <c r="G36" s="37" t="e">
        <f t="shared" si="5"/>
        <v>#DIV/0!</v>
      </c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9">
        <v>0</v>
      </c>
      <c r="F37" s="36">
        <f t="shared" si="4"/>
        <v>0</v>
      </c>
      <c r="G37" s="37" t="e">
        <f t="shared" si="5"/>
        <v>#DIV/0!</v>
      </c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9">
        <v>0</v>
      </c>
      <c r="F38" s="36">
        <f t="shared" si="4"/>
        <v>0</v>
      </c>
      <c r="G38" s="37" t="e">
        <f t="shared" si="5"/>
        <v>#DIV/0!</v>
      </c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2500</v>
      </c>
      <c r="F39" s="134">
        <f>SUM(F40:F53)</f>
        <v>803</v>
      </c>
      <c r="G39" s="140">
        <f t="shared" si="5"/>
        <v>32.119999999999997</v>
      </c>
      <c r="H39" s="144">
        <f>SUM(H40:H53)</f>
        <v>0</v>
      </c>
      <c r="I39" s="1224">
        <f t="shared" ref="I39:P39" si="7">SUM(I40:I53)</f>
        <v>0</v>
      </c>
      <c r="J39" s="1224">
        <f t="shared" si="7"/>
        <v>0</v>
      </c>
      <c r="K39" s="1541">
        <f t="shared" si="7"/>
        <v>0</v>
      </c>
      <c r="L39" s="1541">
        <f t="shared" si="7"/>
        <v>0</v>
      </c>
      <c r="M39" s="1541">
        <f t="shared" si="7"/>
        <v>0</v>
      </c>
      <c r="N39" s="1541">
        <f t="shared" si="7"/>
        <v>521</v>
      </c>
      <c r="O39" s="1541">
        <f t="shared" si="7"/>
        <v>282</v>
      </c>
      <c r="P39" s="1541">
        <f t="shared" si="7"/>
        <v>0</v>
      </c>
      <c r="Q39" s="1858">
        <v>0</v>
      </c>
      <c r="R39" s="1894">
        <f>SUM(R40:R53)</f>
        <v>0</v>
      </c>
      <c r="S39" s="1894">
        <f>SUM(S40:S53)</f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500</v>
      </c>
      <c r="F40" s="36">
        <f t="shared" si="4"/>
        <v>282</v>
      </c>
      <c r="G40" s="37">
        <f t="shared" si="5"/>
        <v>56.4</v>
      </c>
      <c r="H40" s="471"/>
      <c r="I40" s="471"/>
      <c r="J40" s="471"/>
      <c r="K40" s="471"/>
      <c r="L40" s="471"/>
      <c r="M40" s="471"/>
      <c r="N40" s="471"/>
      <c r="O40" s="471">
        <v>282</v>
      </c>
      <c r="P40" s="471"/>
      <c r="Q40" s="471"/>
      <c r="R40" s="471"/>
      <c r="S40" s="471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1500</v>
      </c>
      <c r="F43" s="36">
        <f t="shared" si="4"/>
        <v>370</v>
      </c>
      <c r="G43" s="37">
        <f t="shared" si="5"/>
        <v>24.666666666666668</v>
      </c>
      <c r="H43" s="471"/>
      <c r="I43" s="471"/>
      <c r="J43" s="471"/>
      <c r="K43" s="471"/>
      <c r="L43" s="471"/>
      <c r="M43" s="471"/>
      <c r="N43" s="471">
        <v>370</v>
      </c>
      <c r="O43" s="471"/>
      <c r="P43" s="471"/>
      <c r="Q43" s="471"/>
      <c r="R43" s="471"/>
      <c r="S43" s="471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500</v>
      </c>
      <c r="F44" s="36">
        <f t="shared" si="4"/>
        <v>151</v>
      </c>
      <c r="G44" s="37">
        <f t="shared" si="5"/>
        <v>30.2</v>
      </c>
      <c r="H44" s="471"/>
      <c r="I44" s="471"/>
      <c r="J44" s="471"/>
      <c r="K44" s="471"/>
      <c r="L44" s="471"/>
      <c r="M44" s="471"/>
      <c r="N44" s="471">
        <v>151</v>
      </c>
      <c r="O44" s="471"/>
      <c r="P44" s="471"/>
      <c r="Q44" s="471"/>
      <c r="R44" s="471"/>
      <c r="S44" s="471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/>
      <c r="I45" s="471"/>
      <c r="J45" s="471"/>
      <c r="K45" s="471"/>
      <c r="L45" s="471"/>
      <c r="M45" s="471"/>
      <c r="N45" s="471"/>
      <c r="O45" s="471"/>
      <c r="P45" s="471"/>
      <c r="Q45" s="471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/>
      <c r="I46" s="471"/>
      <c r="J46" s="471"/>
      <c r="K46" s="471"/>
      <c r="L46" s="471"/>
      <c r="M46" s="471"/>
      <c r="N46" s="471"/>
      <c r="O46" s="471"/>
      <c r="P46" s="471"/>
      <c r="Q46" s="471"/>
      <c r="R46" s="471"/>
      <c r="S46" s="471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471"/>
      <c r="I47" s="471"/>
      <c r="J47" s="471"/>
      <c r="K47" s="471"/>
      <c r="L47" s="471"/>
      <c r="M47" s="471"/>
      <c r="N47" s="471"/>
      <c r="O47" s="471"/>
      <c r="P47" s="471"/>
      <c r="Q47" s="471"/>
      <c r="R47" s="471"/>
      <c r="S47" s="471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471"/>
      <c r="I52" s="471"/>
      <c r="J52" s="471"/>
      <c r="K52" s="471"/>
      <c r="L52" s="471"/>
      <c r="M52" s="471"/>
      <c r="N52" s="471"/>
      <c r="O52" s="471"/>
      <c r="P52" s="471"/>
      <c r="Q52" s="471"/>
      <c r="R52" s="471"/>
      <c r="S52" s="471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/>
      <c r="I53" s="471"/>
      <c r="J53" s="471"/>
      <c r="K53" s="471"/>
      <c r="L53" s="471"/>
      <c r="M53" s="471"/>
      <c r="N53" s="471"/>
      <c r="O53" s="471"/>
      <c r="P53" s="471"/>
      <c r="Q53" s="471"/>
      <c r="R53" s="471"/>
      <c r="S53" s="471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500</v>
      </c>
      <c r="F55" s="36">
        <f t="shared" si="4"/>
        <v>80</v>
      </c>
      <c r="G55" s="43">
        <f>+F55*100/E55</f>
        <v>16</v>
      </c>
      <c r="H55" s="471"/>
      <c r="I55" s="471"/>
      <c r="J55" s="471"/>
      <c r="K55" s="471"/>
      <c r="L55" s="471"/>
      <c r="M55" s="471"/>
      <c r="N55" s="471"/>
      <c r="O55" s="471"/>
      <c r="P55" s="471"/>
      <c r="Q55" s="471"/>
      <c r="R55" s="471"/>
      <c r="S55" s="471">
        <v>80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179000</v>
      </c>
      <c r="F56" s="58">
        <f>SUM(H56:S56)</f>
        <v>179000</v>
      </c>
      <c r="G56" s="47"/>
      <c r="H56" s="472">
        <v>6000</v>
      </c>
      <c r="I56" s="472">
        <v>10000</v>
      </c>
      <c r="J56" s="1238">
        <v>10000</v>
      </c>
      <c r="K56" s="1552">
        <v>10000</v>
      </c>
      <c r="L56" s="1552">
        <v>10000</v>
      </c>
      <c r="M56" s="1552">
        <v>7000</v>
      </c>
      <c r="N56" s="1552">
        <v>7000</v>
      </c>
      <c r="O56" s="1552">
        <v>23000</v>
      </c>
      <c r="P56" s="1552">
        <v>25000</v>
      </c>
      <c r="Q56" s="1873">
        <v>25000</v>
      </c>
      <c r="R56" s="1906">
        <v>25000</v>
      </c>
      <c r="S56" s="1906">
        <v>21000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179000</v>
      </c>
      <c r="F57" s="134">
        <f>SUM(F58:F64)</f>
        <v>179000</v>
      </c>
      <c r="G57" s="142">
        <f>+F57*100/E57</f>
        <v>100</v>
      </c>
      <c r="H57" s="464">
        <f>SUM(H58:H64)</f>
        <v>10000</v>
      </c>
      <c r="I57" s="464">
        <f t="shared" ref="I57:P57" si="8">SUM(I58:I64)</f>
        <v>10500</v>
      </c>
      <c r="J57" s="1232">
        <f t="shared" si="8"/>
        <v>10300</v>
      </c>
      <c r="K57" s="1569">
        <f t="shared" si="8"/>
        <v>10800</v>
      </c>
      <c r="L57" s="1569">
        <f t="shared" si="8"/>
        <v>10000</v>
      </c>
      <c r="M57" s="1569">
        <f t="shared" si="8"/>
        <v>7000</v>
      </c>
      <c r="N57" s="1569">
        <f t="shared" si="8"/>
        <v>7000</v>
      </c>
      <c r="O57" s="1569">
        <f t="shared" si="8"/>
        <v>42650</v>
      </c>
      <c r="P57" s="1569">
        <f t="shared" si="8"/>
        <v>44250</v>
      </c>
      <c r="Q57" s="1869">
        <v>25000</v>
      </c>
      <c r="R57" s="1902">
        <f>SUM(R58:R64)</f>
        <v>1500</v>
      </c>
      <c r="S57" s="1902">
        <f>SUM(S58:S64)</f>
        <v>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42000</v>
      </c>
      <c r="F58" s="36">
        <f t="shared" ref="F58:F72" si="9">SUM(H58:S58)</f>
        <v>42000</v>
      </c>
      <c r="G58" s="43">
        <f t="shared" ref="G58:G74" si="10">+F58*100/E58</f>
        <v>100</v>
      </c>
      <c r="H58" s="471">
        <v>3500</v>
      </c>
      <c r="I58" s="471"/>
      <c r="J58" s="471"/>
      <c r="K58" s="471"/>
      <c r="L58" s="471"/>
      <c r="M58" s="471"/>
      <c r="N58" s="471"/>
      <c r="O58" s="471">
        <v>19250</v>
      </c>
      <c r="P58" s="471">
        <v>19250</v>
      </c>
      <c r="Q58" s="471"/>
      <c r="R58" s="471"/>
      <c r="S58" s="471"/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135000</v>
      </c>
      <c r="F59" s="36">
        <f t="shared" si="9"/>
        <v>135000</v>
      </c>
      <c r="G59" s="43">
        <f t="shared" si="10"/>
        <v>100</v>
      </c>
      <c r="H59" s="471">
        <v>6500</v>
      </c>
      <c r="I59" s="471">
        <v>10000</v>
      </c>
      <c r="J59" s="471">
        <v>10000</v>
      </c>
      <c r="K59" s="471">
        <v>10000</v>
      </c>
      <c r="L59" s="471">
        <v>10000</v>
      </c>
      <c r="M59" s="471">
        <v>7000</v>
      </c>
      <c r="N59" s="471">
        <v>7000</v>
      </c>
      <c r="O59" s="471">
        <v>23000</v>
      </c>
      <c r="P59" s="471">
        <v>25000</v>
      </c>
      <c r="Q59" s="471">
        <v>25000</v>
      </c>
      <c r="R59" s="471">
        <v>1500</v>
      </c>
      <c r="S59" s="471"/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1"/>
      <c r="S61" s="471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471"/>
      <c r="I63" s="471">
        <v>500</v>
      </c>
      <c r="J63" s="471">
        <v>300</v>
      </c>
      <c r="K63" s="471">
        <v>800</v>
      </c>
      <c r="L63" s="471"/>
      <c r="M63" s="471"/>
      <c r="N63" s="471"/>
      <c r="O63" s="471">
        <v>400</v>
      </c>
      <c r="P63" s="471"/>
      <c r="Q63" s="471"/>
      <c r="R63" s="471"/>
      <c r="S63" s="471"/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5000</v>
      </c>
      <c r="F65" s="55">
        <f t="shared" si="9"/>
        <v>5000</v>
      </c>
      <c r="G65" s="28">
        <f t="shared" si="10"/>
        <v>100</v>
      </c>
      <c r="H65" s="473"/>
      <c r="I65" s="473"/>
      <c r="J65" s="1239"/>
      <c r="K65" s="1553"/>
      <c r="L65" s="1553"/>
      <c r="M65" s="1553"/>
      <c r="N65" s="1553">
        <v>1200</v>
      </c>
      <c r="O65" s="1553">
        <v>2500</v>
      </c>
      <c r="P65" s="1553">
        <v>1300</v>
      </c>
      <c r="Q65" s="1874"/>
      <c r="R65" s="1907"/>
      <c r="S65" s="1907"/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358</v>
      </c>
      <c r="F66" s="55">
        <f t="shared" si="9"/>
        <v>434</v>
      </c>
      <c r="G66" s="28">
        <f t="shared" si="10"/>
        <v>121.22905027932961</v>
      </c>
      <c r="H66" s="473">
        <v>20</v>
      </c>
      <c r="I66" s="473">
        <v>25</v>
      </c>
      <c r="J66" s="1239">
        <v>21</v>
      </c>
      <c r="K66" s="1553">
        <v>42</v>
      </c>
      <c r="L66" s="1553">
        <v>20</v>
      </c>
      <c r="M66" s="1553">
        <v>24</v>
      </c>
      <c r="N66" s="1553">
        <v>33</v>
      </c>
      <c r="O66" s="1553">
        <v>98</v>
      </c>
      <c r="P66" s="1553">
        <v>96</v>
      </c>
      <c r="Q66" s="1874">
        <v>50</v>
      </c>
      <c r="R66" s="1907">
        <v>5</v>
      </c>
      <c r="S66" s="1907"/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1"/>
      <c r="S67" s="471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661200</v>
      </c>
      <c r="F68" s="50">
        <f>SUM(H68:S68)</f>
        <v>657440.25</v>
      </c>
      <c r="G68" s="112">
        <f t="shared" si="10"/>
        <v>99.431374773139751</v>
      </c>
      <c r="H68" s="153">
        <f>SUM(H69:H73)</f>
        <v>0</v>
      </c>
      <c r="I68" s="153">
        <f t="shared" ref="I68:P68" si="11">SUM(I69:I73)</f>
        <v>340666</v>
      </c>
      <c r="J68" s="1226">
        <f t="shared" si="11"/>
        <v>57040.47</v>
      </c>
      <c r="K68" s="1543">
        <f t="shared" si="11"/>
        <v>16000</v>
      </c>
      <c r="L68" s="1543">
        <f t="shared" si="11"/>
        <v>61533</v>
      </c>
      <c r="M68" s="1543">
        <f t="shared" si="11"/>
        <v>34846</v>
      </c>
      <c r="N68" s="1543">
        <f t="shared" si="11"/>
        <v>42345</v>
      </c>
      <c r="O68" s="1543">
        <f t="shared" si="11"/>
        <v>16000</v>
      </c>
      <c r="P68" s="1543">
        <f t="shared" si="11"/>
        <v>31786.78</v>
      </c>
      <c r="Q68" s="1861">
        <v>40503</v>
      </c>
      <c r="R68" s="1896">
        <f>SUM(R69:R73)</f>
        <v>16720</v>
      </c>
      <c r="S68" s="1896">
        <f>SUM(S69:S73)</f>
        <v>0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643100+18100</f>
        <v>661200</v>
      </c>
      <c r="F70" s="36">
        <f t="shared" si="9"/>
        <v>657440.25</v>
      </c>
      <c r="G70" s="43">
        <f t="shared" si="10"/>
        <v>99.431374773139751</v>
      </c>
      <c r="H70" s="471"/>
      <c r="I70" s="471">
        <v>340666</v>
      </c>
      <c r="J70" s="471">
        <v>57040.47</v>
      </c>
      <c r="K70" s="471">
        <v>16000</v>
      </c>
      <c r="L70" s="471">
        <v>61533</v>
      </c>
      <c r="M70" s="471">
        <v>34846</v>
      </c>
      <c r="N70" s="471">
        <v>42345</v>
      </c>
      <c r="O70" s="471">
        <v>16000</v>
      </c>
      <c r="P70" s="471">
        <v>31786.78</v>
      </c>
      <c r="Q70" s="471">
        <v>40503</v>
      </c>
      <c r="R70" s="471">
        <v>16720</v>
      </c>
      <c r="S70" s="471"/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181000</v>
      </c>
      <c r="F74" s="55">
        <f>SUM(H74:S74)</f>
        <v>238000</v>
      </c>
      <c r="G74" s="142">
        <f t="shared" si="10"/>
        <v>131.49171270718233</v>
      </c>
      <c r="H74" s="144">
        <f>H75</f>
        <v>3000</v>
      </c>
      <c r="I74" s="144">
        <f t="shared" ref="I74:S74" si="12">I75</f>
        <v>29000</v>
      </c>
      <c r="J74" s="1224">
        <f t="shared" si="12"/>
        <v>16000</v>
      </c>
      <c r="K74" s="1541">
        <f t="shared" si="12"/>
        <v>83000</v>
      </c>
      <c r="L74" s="1541">
        <f t="shared" si="12"/>
        <v>22000</v>
      </c>
      <c r="M74" s="1541">
        <f t="shared" si="12"/>
        <v>2000</v>
      </c>
      <c r="N74" s="1541">
        <f t="shared" si="12"/>
        <v>52000</v>
      </c>
      <c r="O74" s="1541">
        <f t="shared" si="12"/>
        <v>8000</v>
      </c>
      <c r="P74" s="1541">
        <f t="shared" si="12"/>
        <v>17000</v>
      </c>
      <c r="Q74" s="1894">
        <f t="shared" si="12"/>
        <v>1000</v>
      </c>
      <c r="R74" s="1894">
        <f t="shared" si="12"/>
        <v>5000</v>
      </c>
      <c r="S74" s="1894">
        <f t="shared" si="12"/>
        <v>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238000</v>
      </c>
      <c r="G75" s="142"/>
      <c r="H75" s="145">
        <f>H77+H79+H81+H83+H85+H87</f>
        <v>3000</v>
      </c>
      <c r="I75" s="145">
        <f t="shared" ref="I75:S75" si="13">I77+I79+I81+I83+I85+I87</f>
        <v>29000</v>
      </c>
      <c r="J75" s="1225">
        <f t="shared" si="13"/>
        <v>16000</v>
      </c>
      <c r="K75" s="1542">
        <f t="shared" si="13"/>
        <v>83000</v>
      </c>
      <c r="L75" s="1542">
        <f t="shared" si="13"/>
        <v>22000</v>
      </c>
      <c r="M75" s="1542">
        <f t="shared" si="13"/>
        <v>2000</v>
      </c>
      <c r="N75" s="1542">
        <f t="shared" si="13"/>
        <v>52000</v>
      </c>
      <c r="O75" s="1542">
        <f t="shared" si="13"/>
        <v>8000</v>
      </c>
      <c r="P75" s="1542">
        <f t="shared" si="13"/>
        <v>17000</v>
      </c>
      <c r="Q75" s="1895">
        <f t="shared" si="13"/>
        <v>1000</v>
      </c>
      <c r="R75" s="1895">
        <f t="shared" si="13"/>
        <v>5000</v>
      </c>
      <c r="S75" s="1895">
        <f t="shared" si="13"/>
        <v>0</v>
      </c>
    </row>
    <row r="76" spans="1:19" ht="21" customHeight="1">
      <c r="A76" s="44"/>
      <c r="B76" s="56"/>
      <c r="C76" s="3" t="s">
        <v>38</v>
      </c>
      <c r="D76" s="57"/>
      <c r="E76" s="147">
        <v>120000</v>
      </c>
      <c r="F76" s="58">
        <f>SUM(H76:S76)</f>
        <v>120000</v>
      </c>
      <c r="G76" s="47"/>
      <c r="H76" s="472">
        <v>5000</v>
      </c>
      <c r="I76" s="472">
        <v>10000</v>
      </c>
      <c r="J76" s="1238">
        <v>12000</v>
      </c>
      <c r="K76" s="1552">
        <v>13000</v>
      </c>
      <c r="L76" s="1552">
        <v>15000</v>
      </c>
      <c r="M76" s="1552">
        <v>15000</v>
      </c>
      <c r="N76" s="1552">
        <v>15000</v>
      </c>
      <c r="O76" s="1552">
        <v>10000</v>
      </c>
      <c r="P76" s="1552">
        <v>10000</v>
      </c>
      <c r="Q76" s="1873">
        <v>5000</v>
      </c>
      <c r="R76" s="1906">
        <v>5000</v>
      </c>
      <c r="S76" s="190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120000</v>
      </c>
      <c r="F77" s="36">
        <f t="shared" ref="F77:F83" si="14">SUM(H77:S77)</f>
        <v>177000</v>
      </c>
      <c r="G77" s="43">
        <f>F77*100/E77</f>
        <v>147.5</v>
      </c>
      <c r="H77" s="471"/>
      <c r="I77" s="471">
        <v>17000</v>
      </c>
      <c r="J77" s="471">
        <v>13000</v>
      </c>
      <c r="K77" s="471">
        <v>80000</v>
      </c>
      <c r="L77" s="471">
        <v>10000</v>
      </c>
      <c r="M77" s="471"/>
      <c r="N77" s="471">
        <v>50000</v>
      </c>
      <c r="O77" s="471"/>
      <c r="P77" s="471">
        <v>7000</v>
      </c>
      <c r="Q77" s="471"/>
      <c r="R77" s="471"/>
      <c r="S77" s="471"/>
    </row>
    <row r="78" spans="1:19" ht="21.75" customHeight="1">
      <c r="A78" s="60"/>
      <c r="B78" s="61"/>
      <c r="C78" s="2" t="s">
        <v>118</v>
      </c>
      <c r="D78" s="46"/>
      <c r="E78" s="147">
        <v>10000</v>
      </c>
      <c r="F78" s="58">
        <f>SUM(H78:S78)</f>
        <v>10000</v>
      </c>
      <c r="G78" s="62"/>
      <c r="H78" s="167">
        <v>1000</v>
      </c>
      <c r="I78" s="167">
        <v>1000</v>
      </c>
      <c r="J78" s="1229">
        <v>1000</v>
      </c>
      <c r="K78" s="1546">
        <v>1000</v>
      </c>
      <c r="L78" s="1546">
        <v>1000</v>
      </c>
      <c r="M78" s="1546">
        <v>1000</v>
      </c>
      <c r="N78" s="1546">
        <v>1000</v>
      </c>
      <c r="O78" s="1546">
        <v>1000</v>
      </c>
      <c r="P78" s="1546">
        <v>1000</v>
      </c>
      <c r="Q78" s="1864">
        <v>1000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10000</v>
      </c>
      <c r="F79" s="36">
        <f t="shared" si="14"/>
        <v>10000</v>
      </c>
      <c r="G79" s="43">
        <f>F79*100/E79</f>
        <v>100</v>
      </c>
      <c r="H79" s="471"/>
      <c r="I79" s="471"/>
      <c r="J79" s="471"/>
      <c r="K79" s="471"/>
      <c r="L79" s="471">
        <v>10000</v>
      </c>
      <c r="M79" s="471"/>
      <c r="N79" s="471"/>
      <c r="O79" s="471"/>
      <c r="P79" s="471"/>
      <c r="Q79" s="471"/>
      <c r="R79" s="471"/>
      <c r="S79" s="471"/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68">
        <v>0</v>
      </c>
      <c r="I80" s="168">
        <v>0</v>
      </c>
      <c r="J80" s="1230">
        <v>0</v>
      </c>
      <c r="K80" s="1547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865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471"/>
      <c r="I81" s="471"/>
      <c r="J81" s="471"/>
      <c r="K81" s="471"/>
      <c r="L81" s="471"/>
      <c r="M81" s="471"/>
      <c r="N81" s="471"/>
      <c r="O81" s="471"/>
      <c r="P81" s="471"/>
      <c r="Q81" s="471"/>
      <c r="R81" s="471"/>
      <c r="S81" s="471"/>
    </row>
    <row r="82" spans="1:19" ht="21.75" customHeight="1">
      <c r="A82" s="60"/>
      <c r="B82" s="61"/>
      <c r="C82" s="2" t="s">
        <v>39</v>
      </c>
      <c r="D82" s="46"/>
      <c r="E82" s="147">
        <v>9000</v>
      </c>
      <c r="F82" s="58">
        <f>SUM(H82:S82)</f>
        <v>9000</v>
      </c>
      <c r="G82" s="47">
        <f>F82*100/E82</f>
        <v>100</v>
      </c>
      <c r="H82" s="459">
        <v>0</v>
      </c>
      <c r="I82" s="459">
        <v>1000</v>
      </c>
      <c r="J82" s="1231">
        <v>1000</v>
      </c>
      <c r="K82" s="1548">
        <v>1000</v>
      </c>
      <c r="L82" s="1548">
        <v>1000</v>
      </c>
      <c r="M82" s="1548">
        <v>1000</v>
      </c>
      <c r="N82" s="1548">
        <v>1000</v>
      </c>
      <c r="O82" s="1548">
        <v>1000</v>
      </c>
      <c r="P82" s="1548">
        <v>1000</v>
      </c>
      <c r="Q82" s="1867">
        <v>1000</v>
      </c>
      <c r="R82" s="1901">
        <v>0</v>
      </c>
      <c r="S82" s="1901">
        <v>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9000</v>
      </c>
      <c r="F83" s="36">
        <f t="shared" si="14"/>
        <v>9000</v>
      </c>
      <c r="G83" s="43">
        <v>0</v>
      </c>
      <c r="H83" s="471"/>
      <c r="I83" s="471">
        <v>9000</v>
      </c>
      <c r="J83" s="471"/>
      <c r="K83" s="471"/>
      <c r="L83" s="471"/>
      <c r="M83" s="471"/>
      <c r="N83" s="471"/>
      <c r="O83" s="471"/>
      <c r="P83" s="471"/>
      <c r="Q83" s="471"/>
      <c r="R83" s="471"/>
      <c r="S83" s="471"/>
    </row>
    <row r="84" spans="1:19" ht="21.75" customHeight="1">
      <c r="A84" s="60"/>
      <c r="B84" s="61"/>
      <c r="C84" s="2" t="s">
        <v>40</v>
      </c>
      <c r="D84" s="46"/>
      <c r="E84" s="147">
        <v>42000</v>
      </c>
      <c r="F84" s="58">
        <f>SUM(H84:S84)</f>
        <v>42000</v>
      </c>
      <c r="G84" s="47">
        <f>F84*100/E84</f>
        <v>100</v>
      </c>
      <c r="H84" s="472">
        <v>3000</v>
      </c>
      <c r="I84" s="472">
        <v>3000</v>
      </c>
      <c r="J84" s="1238">
        <v>3000</v>
      </c>
      <c r="K84" s="1552">
        <v>3000</v>
      </c>
      <c r="L84" s="1552">
        <v>2000</v>
      </c>
      <c r="M84" s="1552">
        <v>2000</v>
      </c>
      <c r="N84" s="1552">
        <v>2000</v>
      </c>
      <c r="O84" s="1552">
        <v>5000</v>
      </c>
      <c r="P84" s="1552">
        <v>5000</v>
      </c>
      <c r="Q84" s="1873">
        <v>6000</v>
      </c>
      <c r="R84" s="1906">
        <v>5000</v>
      </c>
      <c r="S84" s="1906">
        <v>3000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42000</v>
      </c>
      <c r="F85" s="36">
        <f>SUM(H85:S85)</f>
        <v>42000</v>
      </c>
      <c r="G85" s="43">
        <f>F85*100/E85</f>
        <v>100</v>
      </c>
      <c r="H85" s="471">
        <v>3000</v>
      </c>
      <c r="I85" s="471">
        <v>3000</v>
      </c>
      <c r="J85" s="471">
        <v>3000</v>
      </c>
      <c r="K85" s="471">
        <v>3000</v>
      </c>
      <c r="L85" s="471">
        <v>2000</v>
      </c>
      <c r="M85" s="471">
        <v>2000</v>
      </c>
      <c r="N85" s="471">
        <v>2000</v>
      </c>
      <c r="O85" s="471">
        <v>8000</v>
      </c>
      <c r="P85" s="471">
        <v>10000</v>
      </c>
      <c r="Q85" s="471">
        <v>1000</v>
      </c>
      <c r="R85" s="471">
        <v>5000</v>
      </c>
      <c r="S85" s="471"/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/>
      <c r="H86" s="459">
        <v>0</v>
      </c>
      <c r="I86" s="459">
        <v>0</v>
      </c>
      <c r="J86" s="1231">
        <v>0</v>
      </c>
      <c r="K86" s="1548">
        <v>0</v>
      </c>
      <c r="L86" s="1548">
        <v>0</v>
      </c>
      <c r="M86" s="1548">
        <v>0</v>
      </c>
      <c r="N86" s="1548">
        <v>0</v>
      </c>
      <c r="O86" s="1548">
        <v>0</v>
      </c>
      <c r="P86" s="1548">
        <v>0</v>
      </c>
      <c r="Q86" s="1867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471"/>
      <c r="S87" s="471"/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591</v>
      </c>
      <c r="F88" s="1216">
        <f>F89+F91+F93+F95+F97+F99</f>
        <v>123</v>
      </c>
      <c r="G88" s="146">
        <f>+F88*100/E88</f>
        <v>20.81218274111675</v>
      </c>
      <c r="H88" s="139">
        <f>H89+H91+H93+H95+H97+H99</f>
        <v>6</v>
      </c>
      <c r="I88" s="1079">
        <f>I89+I91+I93+I95+I97+I99</f>
        <v>6</v>
      </c>
      <c r="J88" s="1223">
        <f>J89+J91+J93+J95+J97+J99</f>
        <v>10</v>
      </c>
      <c r="K88" s="1539">
        <v>10</v>
      </c>
      <c r="L88" s="1539">
        <f>L89+L91+L93+L95+L97+L99</f>
        <v>7</v>
      </c>
      <c r="M88" s="1539">
        <f>M89+M91+M93+M95+M97+M99</f>
        <v>7</v>
      </c>
      <c r="N88" s="1539">
        <v>7</v>
      </c>
      <c r="O88" s="1539">
        <f>O89+O91+O93+O95+O97+O99</f>
        <v>16</v>
      </c>
      <c r="P88" s="1539">
        <f>P89+P91+P93+P95+P97+P99</f>
        <v>20</v>
      </c>
      <c r="Q88" s="1857">
        <v>20</v>
      </c>
      <c r="R88" s="1892">
        <v>17</v>
      </c>
      <c r="S88" s="1892">
        <f>S89+S91+S93+S95+S97+S99</f>
        <v>0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400</v>
      </c>
      <c r="F89" s="36">
        <f>SUM(H89:S89)</f>
        <v>14</v>
      </c>
      <c r="G89" s="37">
        <f t="shared" ref="G89:G103" si="15">+F89*100/E89</f>
        <v>3.5</v>
      </c>
      <c r="H89" s="471"/>
      <c r="I89" s="471"/>
      <c r="J89" s="471"/>
      <c r="K89" s="471"/>
      <c r="L89" s="471"/>
      <c r="M89" s="471"/>
      <c r="N89" s="471"/>
      <c r="O89" s="471"/>
      <c r="P89" s="471"/>
      <c r="Q89" s="471"/>
      <c r="R89" s="471">
        <v>14</v>
      </c>
      <c r="S89" s="471"/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6">SUM(H90:S90)</f>
        <v>2000</v>
      </c>
      <c r="G90" s="37" t="e">
        <f t="shared" si="15"/>
        <v>#DIV/0!</v>
      </c>
      <c r="H90" s="471"/>
      <c r="I90" s="471"/>
      <c r="J90" s="471"/>
      <c r="K90" s="471"/>
      <c r="L90" s="471"/>
      <c r="M90" s="471"/>
      <c r="N90" s="471"/>
      <c r="O90" s="471"/>
      <c r="P90" s="471"/>
      <c r="Q90" s="471"/>
      <c r="R90" s="471">
        <v>2000</v>
      </c>
      <c r="S90" s="471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33</v>
      </c>
      <c r="F91" s="36">
        <f t="shared" si="16"/>
        <v>0</v>
      </c>
      <c r="G91" s="37">
        <f t="shared" si="15"/>
        <v>0</v>
      </c>
      <c r="H91" s="471"/>
      <c r="I91" s="471"/>
      <c r="J91" s="471"/>
      <c r="K91" s="471"/>
      <c r="L91" s="471"/>
      <c r="M91" s="471"/>
      <c r="N91" s="471"/>
      <c r="O91" s="471"/>
      <c r="P91" s="471"/>
      <c r="Q91" s="471"/>
      <c r="R91" s="471"/>
      <c r="S91" s="471"/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6"/>
        <v>0</v>
      </c>
      <c r="G92" s="37" t="e">
        <f t="shared" si="15"/>
        <v>#DIV/0!</v>
      </c>
      <c r="H92" s="471"/>
      <c r="I92" s="471"/>
      <c r="J92" s="471"/>
      <c r="K92" s="471"/>
      <c r="L92" s="471"/>
      <c r="M92" s="471"/>
      <c r="N92" s="471"/>
      <c r="O92" s="471"/>
      <c r="P92" s="471"/>
      <c r="Q92" s="471"/>
      <c r="R92" s="471"/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6"/>
        <v>0</v>
      </c>
      <c r="G93" s="37" t="e">
        <f t="shared" si="15"/>
        <v>#DIV/0!</v>
      </c>
      <c r="H93" s="471"/>
      <c r="I93" s="471"/>
      <c r="J93" s="471"/>
      <c r="K93" s="471"/>
      <c r="L93" s="471"/>
      <c r="M93" s="471"/>
      <c r="N93" s="471"/>
      <c r="O93" s="471"/>
      <c r="P93" s="471"/>
      <c r="Q93" s="471"/>
      <c r="R93" s="471"/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6"/>
        <v>0</v>
      </c>
      <c r="G94" s="37" t="e">
        <f t="shared" si="15"/>
        <v>#DIV/0!</v>
      </c>
      <c r="H94" s="471"/>
      <c r="I94" s="471"/>
      <c r="J94" s="471"/>
      <c r="K94" s="471"/>
      <c r="L94" s="471"/>
      <c r="M94" s="471"/>
      <c r="N94" s="471"/>
      <c r="O94" s="471"/>
      <c r="P94" s="471"/>
      <c r="Q94" s="471"/>
      <c r="R94" s="471"/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18</v>
      </c>
      <c r="F95" s="36">
        <f t="shared" si="16"/>
        <v>0</v>
      </c>
      <c r="G95" s="37">
        <f t="shared" si="15"/>
        <v>0</v>
      </c>
      <c r="H95" s="471"/>
      <c r="I95" s="471"/>
      <c r="J95" s="471"/>
      <c r="K95" s="471"/>
      <c r="L95" s="471"/>
      <c r="M95" s="471"/>
      <c r="N95" s="471"/>
      <c r="O95" s="471"/>
      <c r="P95" s="471"/>
      <c r="Q95" s="471"/>
      <c r="R95" s="471"/>
      <c r="S95" s="471"/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6"/>
        <v>0</v>
      </c>
      <c r="G96" s="37" t="e">
        <f t="shared" si="15"/>
        <v>#DIV/0!</v>
      </c>
      <c r="H96" s="471"/>
      <c r="I96" s="471"/>
      <c r="J96" s="471"/>
      <c r="K96" s="471"/>
      <c r="L96" s="471"/>
      <c r="M96" s="471"/>
      <c r="N96" s="471"/>
      <c r="O96" s="471"/>
      <c r="P96" s="471"/>
      <c r="Q96" s="471"/>
      <c r="R96" s="471"/>
      <c r="S96" s="471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140</v>
      </c>
      <c r="F97" s="36">
        <f t="shared" si="16"/>
        <v>109</v>
      </c>
      <c r="G97" s="37">
        <f t="shared" si="15"/>
        <v>77.857142857142861</v>
      </c>
      <c r="H97" s="471">
        <v>6</v>
      </c>
      <c r="I97" s="471">
        <v>6</v>
      </c>
      <c r="J97" s="471">
        <v>10</v>
      </c>
      <c r="K97" s="471">
        <v>10</v>
      </c>
      <c r="L97" s="471">
        <v>7</v>
      </c>
      <c r="M97" s="471">
        <v>7</v>
      </c>
      <c r="N97" s="471">
        <v>7</v>
      </c>
      <c r="O97" s="471">
        <v>16</v>
      </c>
      <c r="P97" s="471">
        <v>20</v>
      </c>
      <c r="Q97" s="471">
        <v>20</v>
      </c>
      <c r="R97" s="471"/>
      <c r="S97" s="471"/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6"/>
        <v>0</v>
      </c>
      <c r="G98" s="37" t="e">
        <f t="shared" si="15"/>
        <v>#DIV/0!</v>
      </c>
      <c r="H98" s="471"/>
      <c r="I98" s="471"/>
      <c r="J98" s="471"/>
      <c r="K98" s="471"/>
      <c r="L98" s="471"/>
      <c r="M98" s="471"/>
      <c r="N98" s="471"/>
      <c r="O98" s="471"/>
      <c r="P98" s="471"/>
      <c r="Q98" s="471"/>
      <c r="R98" s="471"/>
      <c r="S98" s="471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6"/>
        <v>0</v>
      </c>
      <c r="G99" s="37" t="e">
        <f t="shared" si="15"/>
        <v>#DIV/0!</v>
      </c>
      <c r="H99" s="471"/>
      <c r="I99" s="471"/>
      <c r="J99" s="471"/>
      <c r="K99" s="471"/>
      <c r="L99" s="471"/>
      <c r="M99" s="471"/>
      <c r="N99" s="471"/>
      <c r="O99" s="471"/>
      <c r="P99" s="471"/>
      <c r="Q99" s="471"/>
      <c r="R99" s="471"/>
      <c r="S99" s="471"/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6"/>
        <v>0</v>
      </c>
      <c r="G100" s="37" t="e">
        <f t="shared" si="15"/>
        <v>#DIV/0!</v>
      </c>
      <c r="H100" s="471"/>
      <c r="I100" s="471"/>
      <c r="J100" s="471"/>
      <c r="K100" s="471"/>
      <c r="L100" s="471"/>
      <c r="M100" s="471"/>
      <c r="N100" s="471"/>
      <c r="O100" s="471"/>
      <c r="P100" s="471"/>
      <c r="Q100" s="471"/>
      <c r="R100" s="471"/>
      <c r="S100" s="471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5"/>
        <v>100</v>
      </c>
      <c r="H101" s="473"/>
      <c r="I101" s="473"/>
      <c r="J101" s="1239"/>
      <c r="K101" s="1553"/>
      <c r="L101" s="1553"/>
      <c r="M101" s="1553"/>
      <c r="N101" s="1553">
        <v>2</v>
      </c>
      <c r="O101" s="1553"/>
      <c r="P101" s="1553"/>
      <c r="Q101" s="1874"/>
      <c r="R101" s="1907"/>
      <c r="S101" s="1907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17">SUM(H102:S102)</f>
        <v>0</v>
      </c>
      <c r="G102" s="78" t="e">
        <f t="shared" si="15"/>
        <v>#DIV/0!</v>
      </c>
      <c r="H102" s="474"/>
      <c r="I102" s="474"/>
      <c r="J102" s="1240"/>
      <c r="K102" s="1554"/>
      <c r="L102" s="1554"/>
      <c r="M102" s="1554"/>
      <c r="N102" s="1554"/>
      <c r="O102" s="1554"/>
      <c r="P102" s="1554"/>
      <c r="Q102" s="1875"/>
      <c r="R102" s="1908"/>
      <c r="S102" s="190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2015700</v>
      </c>
      <c r="F103" s="153">
        <f>SUM(H103:S103)</f>
        <v>1928531</v>
      </c>
      <c r="G103" s="112">
        <f t="shared" si="15"/>
        <v>95.675497345835197</v>
      </c>
      <c r="H103" s="1543">
        <f>SUM(H104:H108)</f>
        <v>0</v>
      </c>
      <c r="I103" s="1543">
        <f t="shared" ref="I103:P103" si="18">SUM(I104:I108)</f>
        <v>0</v>
      </c>
      <c r="J103" s="1543">
        <f t="shared" si="18"/>
        <v>1077573</v>
      </c>
      <c r="K103" s="1543">
        <f t="shared" si="18"/>
        <v>54558</v>
      </c>
      <c r="L103" s="1543">
        <f t="shared" si="18"/>
        <v>0</v>
      </c>
      <c r="M103" s="1543">
        <f t="shared" si="18"/>
        <v>787000</v>
      </c>
      <c r="N103" s="1543">
        <f t="shared" si="18"/>
        <v>9400</v>
      </c>
      <c r="O103" s="1543">
        <f t="shared" si="18"/>
        <v>0</v>
      </c>
      <c r="P103" s="1543">
        <f t="shared" si="18"/>
        <v>0</v>
      </c>
      <c r="Q103" s="1861">
        <v>0</v>
      </c>
      <c r="R103" s="1896">
        <v>0</v>
      </c>
      <c r="S103" s="1896">
        <v>0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7"/>
        <v>0</v>
      </c>
      <c r="G104" s="43" t="e">
        <f t="shared" ref="G104:G110" si="19">+F104*100/E104</f>
        <v>#DIV/0!</v>
      </c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167700</v>
      </c>
      <c r="F105" s="36">
        <f t="shared" si="17"/>
        <v>147608</v>
      </c>
      <c r="G105" s="43">
        <f t="shared" si="19"/>
        <v>88.019081693500297</v>
      </c>
      <c r="H105" s="471"/>
      <c r="I105" s="471"/>
      <c r="J105" s="471">
        <v>83650</v>
      </c>
      <c r="K105" s="471">
        <v>54558</v>
      </c>
      <c r="L105" s="471"/>
      <c r="M105" s="471"/>
      <c r="N105" s="471">
        <v>9400</v>
      </c>
      <c r="O105" s="471"/>
      <c r="P105" s="471"/>
      <c r="Q105" s="471"/>
      <c r="R105" s="471"/>
      <c r="S105" s="471"/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1848000</v>
      </c>
      <c r="F106" s="36">
        <f t="shared" si="17"/>
        <v>1780923</v>
      </c>
      <c r="G106" s="43">
        <f t="shared" si="19"/>
        <v>96.370292207792204</v>
      </c>
      <c r="H106" s="471"/>
      <c r="I106" s="471"/>
      <c r="J106" s="471">
        <v>993923</v>
      </c>
      <c r="K106" s="471"/>
      <c r="L106" s="471"/>
      <c r="M106" s="471">
        <v>787000</v>
      </c>
      <c r="N106" s="471"/>
      <c r="O106" s="471"/>
      <c r="P106" s="471"/>
      <c r="Q106" s="471"/>
      <c r="R106" s="471"/>
      <c r="S106" s="471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7"/>
        <v>0</v>
      </c>
      <c r="G107" s="43" t="e">
        <f t="shared" si="19"/>
        <v>#DIV/0!</v>
      </c>
      <c r="H107" s="471"/>
      <c r="I107" s="471"/>
      <c r="J107" s="471"/>
      <c r="K107" s="471"/>
      <c r="L107" s="471"/>
      <c r="M107" s="471"/>
      <c r="N107" s="471"/>
      <c r="O107" s="471"/>
      <c r="P107" s="471"/>
      <c r="Q107" s="471"/>
      <c r="R107" s="471"/>
      <c r="S107" s="471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7"/>
        <v>0</v>
      </c>
      <c r="G108" s="43" t="e">
        <f t="shared" si="19"/>
        <v>#DIV/0!</v>
      </c>
      <c r="H108" s="471"/>
      <c r="I108" s="471"/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455000</v>
      </c>
      <c r="F109" s="54">
        <f>SUM(H109:S109)</f>
        <v>475000</v>
      </c>
      <c r="G109" s="140">
        <f t="shared" si="19"/>
        <v>104.39560439560439</v>
      </c>
      <c r="H109" s="149">
        <f>SUM(H113+H117)</f>
        <v>25000</v>
      </c>
      <c r="I109" s="149">
        <f t="shared" ref="I109:P109" si="20">SUM(I113+I117)</f>
        <v>45000</v>
      </c>
      <c r="J109" s="149">
        <f t="shared" si="20"/>
        <v>50000</v>
      </c>
      <c r="K109" s="149">
        <f t="shared" si="20"/>
        <v>50000</v>
      </c>
      <c r="L109" s="149">
        <f t="shared" si="20"/>
        <v>50000</v>
      </c>
      <c r="M109" s="149">
        <f t="shared" si="20"/>
        <v>40000</v>
      </c>
      <c r="N109" s="149">
        <f t="shared" si="20"/>
        <v>50000</v>
      </c>
      <c r="O109" s="149">
        <f t="shared" si="20"/>
        <v>55000</v>
      </c>
      <c r="P109" s="149">
        <f t="shared" si="20"/>
        <v>30000</v>
      </c>
      <c r="Q109" s="1860">
        <v>20000</v>
      </c>
      <c r="R109" s="1860">
        <f>SUM(R113+R117)</f>
        <v>35000</v>
      </c>
      <c r="S109" s="1860">
        <f>SUM(S113+S117)</f>
        <v>25000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40000</v>
      </c>
      <c r="F110" s="58">
        <f>SUM(H110:S110)</f>
        <v>40000</v>
      </c>
      <c r="G110" s="47">
        <f t="shared" si="19"/>
        <v>100</v>
      </c>
      <c r="H110" s="475">
        <v>0</v>
      </c>
      <c r="I110" s="475">
        <v>0</v>
      </c>
      <c r="J110" s="1241">
        <v>0</v>
      </c>
      <c r="K110" s="1555">
        <v>0</v>
      </c>
      <c r="L110" s="1555">
        <v>0</v>
      </c>
      <c r="M110" s="1555">
        <v>0</v>
      </c>
      <c r="N110" s="1555">
        <v>0</v>
      </c>
      <c r="O110" s="1552">
        <v>10000</v>
      </c>
      <c r="P110" s="1552">
        <v>10000</v>
      </c>
      <c r="Q110" s="1873">
        <v>10000</v>
      </c>
      <c r="R110" s="1906">
        <v>10000</v>
      </c>
      <c r="S110" s="1876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473"/>
      <c r="I111" s="473"/>
      <c r="J111" s="1239"/>
      <c r="K111" s="1553"/>
      <c r="L111" s="1553"/>
      <c r="M111" s="1553"/>
      <c r="N111" s="1553"/>
      <c r="O111" s="1553"/>
      <c r="P111" s="1553"/>
      <c r="Q111" s="1874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20</v>
      </c>
      <c r="F112" s="36">
        <f>SUM(H112:S112)</f>
        <v>20</v>
      </c>
      <c r="G112" s="37">
        <f>+F112*100/E112</f>
        <v>100</v>
      </c>
      <c r="H112" s="471"/>
      <c r="I112" s="471">
        <v>20</v>
      </c>
      <c r="J112" s="471"/>
      <c r="K112" s="471"/>
      <c r="L112" s="471"/>
      <c r="M112" s="471"/>
      <c r="N112" s="471"/>
      <c r="O112" s="471"/>
      <c r="P112" s="471"/>
      <c r="Q112" s="471"/>
      <c r="R112" s="471"/>
      <c r="S112" s="471"/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40000</v>
      </c>
      <c r="F113" s="36">
        <f>SUM(H113:S113)</f>
        <v>40000</v>
      </c>
      <c r="G113" s="37">
        <f>+F113*100/E113</f>
        <v>100</v>
      </c>
      <c r="H113" s="471"/>
      <c r="I113" s="471"/>
      <c r="J113" s="471"/>
      <c r="K113" s="471"/>
      <c r="L113" s="471"/>
      <c r="M113" s="471"/>
      <c r="N113" s="471">
        <v>10000</v>
      </c>
      <c r="O113" s="471">
        <v>20000</v>
      </c>
      <c r="P113" s="471">
        <v>10000</v>
      </c>
      <c r="Q113" s="471"/>
      <c r="R113" s="471"/>
      <c r="S113" s="471"/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415000</v>
      </c>
      <c r="F114" s="58">
        <f>SUM(H114:S114)</f>
        <v>415000</v>
      </c>
      <c r="G114" s="47">
        <f>+F114*100/E114</f>
        <v>100</v>
      </c>
      <c r="H114" s="472">
        <v>30000</v>
      </c>
      <c r="I114" s="472">
        <v>40000</v>
      </c>
      <c r="J114" s="1238">
        <v>50000</v>
      </c>
      <c r="K114" s="1552">
        <v>50000</v>
      </c>
      <c r="L114" s="1552">
        <v>50000</v>
      </c>
      <c r="M114" s="1552">
        <v>40000</v>
      </c>
      <c r="N114" s="1552">
        <v>40000</v>
      </c>
      <c r="O114" s="1552">
        <v>30000</v>
      </c>
      <c r="P114" s="1552">
        <v>20000</v>
      </c>
      <c r="Q114" s="1873">
        <v>20000</v>
      </c>
      <c r="R114" s="1906">
        <v>20000</v>
      </c>
      <c r="S114" s="1906">
        <v>25000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473"/>
      <c r="I115" s="473"/>
      <c r="J115" s="1239"/>
      <c r="K115" s="1553"/>
      <c r="L115" s="1553"/>
      <c r="M115" s="1553"/>
      <c r="N115" s="1553"/>
      <c r="O115" s="1553"/>
      <c r="P115" s="1553"/>
      <c r="Q115" s="1874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14</v>
      </c>
      <c r="F116" s="36">
        <f>SUM(H116:S116)</f>
        <v>14</v>
      </c>
      <c r="G116" s="37">
        <f t="shared" ref="G116:G122" si="21">+F116*100/E116</f>
        <v>100</v>
      </c>
      <c r="H116" s="471"/>
      <c r="I116" s="471">
        <v>14</v>
      </c>
      <c r="J116" s="471"/>
      <c r="K116" s="471"/>
      <c r="L116" s="471"/>
      <c r="M116" s="471"/>
      <c r="N116" s="471"/>
      <c r="O116" s="471"/>
      <c r="P116" s="471"/>
      <c r="Q116" s="471"/>
      <c r="R116" s="471"/>
      <c r="S116" s="471"/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415000</v>
      </c>
      <c r="F117" s="36">
        <f>SUM(H117:S117)</f>
        <v>435000</v>
      </c>
      <c r="G117" s="37">
        <f t="shared" si="21"/>
        <v>104.81927710843374</v>
      </c>
      <c r="H117" s="471">
        <v>25000</v>
      </c>
      <c r="I117" s="471">
        <v>45000</v>
      </c>
      <c r="J117" s="471">
        <v>50000</v>
      </c>
      <c r="K117" s="471">
        <v>50000</v>
      </c>
      <c r="L117" s="471">
        <v>50000</v>
      </c>
      <c r="M117" s="471">
        <v>40000</v>
      </c>
      <c r="N117" s="471">
        <v>40000</v>
      </c>
      <c r="O117" s="471">
        <v>35000</v>
      </c>
      <c r="P117" s="471">
        <v>20000</v>
      </c>
      <c r="Q117" s="471">
        <v>20000</v>
      </c>
      <c r="R117" s="471">
        <v>35000</v>
      </c>
      <c r="S117" s="471">
        <v>25000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473"/>
      <c r="I118" s="473"/>
      <c r="J118" s="1239"/>
      <c r="K118" s="1553"/>
      <c r="L118" s="1553"/>
      <c r="M118" s="1553"/>
      <c r="N118" s="1553"/>
      <c r="O118" s="1553"/>
      <c r="P118" s="1553"/>
      <c r="Q118" s="1874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>SUM(H119:S119)</f>
        <v>1</v>
      </c>
      <c r="G119" s="37">
        <f t="shared" si="21"/>
        <v>100</v>
      </c>
      <c r="H119" s="471"/>
      <c r="I119" s="471">
        <v>1</v>
      </c>
      <c r="J119" s="471"/>
      <c r="K119" s="471"/>
      <c r="L119" s="471"/>
      <c r="M119" s="471"/>
      <c r="N119" s="471"/>
      <c r="O119" s="471"/>
      <c r="P119" s="471"/>
      <c r="Q119" s="471"/>
      <c r="R119" s="471"/>
      <c r="S119" s="471"/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0</v>
      </c>
      <c r="F120" s="36">
        <f>SUM(H120:S120)</f>
        <v>0</v>
      </c>
      <c r="G120" s="37" t="e">
        <f t="shared" si="21"/>
        <v>#DIV/0!</v>
      </c>
      <c r="H120" s="471"/>
      <c r="I120" s="471"/>
      <c r="J120" s="471"/>
      <c r="K120" s="471"/>
      <c r="L120" s="471"/>
      <c r="M120" s="471"/>
      <c r="N120" s="471"/>
      <c r="O120" s="471"/>
      <c r="P120" s="471"/>
      <c r="Q120" s="471"/>
      <c r="R120" s="471"/>
      <c r="S120" s="471"/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0</v>
      </c>
      <c r="F121" s="36">
        <f>SUM(H121:S121)</f>
        <v>0</v>
      </c>
      <c r="G121" s="37" t="e">
        <f t="shared" si="21"/>
        <v>#DIV/0!</v>
      </c>
      <c r="H121" s="471"/>
      <c r="I121" s="471"/>
      <c r="J121" s="471"/>
      <c r="K121" s="471"/>
      <c r="L121" s="471"/>
      <c r="M121" s="471"/>
      <c r="N121" s="471"/>
      <c r="O121" s="471"/>
      <c r="P121" s="471"/>
      <c r="Q121" s="471"/>
      <c r="R121" s="471"/>
      <c r="S121" s="471"/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20</v>
      </c>
      <c r="F122" s="36">
        <f>SUM(H122:S122)</f>
        <v>20</v>
      </c>
      <c r="G122" s="37">
        <f t="shared" si="21"/>
        <v>100</v>
      </c>
      <c r="H122" s="471"/>
      <c r="I122" s="471"/>
      <c r="J122" s="471"/>
      <c r="K122" s="471"/>
      <c r="L122" s="471"/>
      <c r="M122" s="471"/>
      <c r="N122" s="471"/>
      <c r="O122" s="471"/>
      <c r="P122" s="471"/>
      <c r="Q122" s="471"/>
      <c r="R122" s="471"/>
      <c r="S122" s="471">
        <v>20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55">
        <f t="shared" ref="F123:F186" si="22">SUM(H123:S123)</f>
        <v>0</v>
      </c>
      <c r="G123" s="67" t="e">
        <f t="shared" ref="G123:G186" si="23">+F123*100/E123</f>
        <v>#DIV/0!</v>
      </c>
      <c r="H123" s="66"/>
      <c r="I123" s="66"/>
      <c r="J123" s="1219"/>
      <c r="K123" s="1537"/>
      <c r="L123" s="1537"/>
      <c r="M123" s="1537"/>
      <c r="N123" s="1537"/>
      <c r="O123" s="1537"/>
      <c r="P123" s="1537"/>
      <c r="Q123" s="1855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2"/>
        <v>0</v>
      </c>
      <c r="G124" s="37" t="e">
        <f t="shared" si="23"/>
        <v>#DIV/0!</v>
      </c>
      <c r="H124" s="471"/>
      <c r="I124" s="471"/>
      <c r="J124" s="471"/>
      <c r="K124" s="471"/>
      <c r="L124" s="471"/>
      <c r="M124" s="471"/>
      <c r="N124" s="471"/>
      <c r="O124" s="471"/>
      <c r="P124" s="471"/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17800</v>
      </c>
      <c r="F125" s="153">
        <f t="shared" si="22"/>
        <v>17800</v>
      </c>
      <c r="G125" s="379">
        <f t="shared" si="23"/>
        <v>100</v>
      </c>
      <c r="H125" s="153">
        <f>SUM(H126:H130)</f>
        <v>0</v>
      </c>
      <c r="I125" s="153">
        <f t="shared" ref="I125:P125" si="24">SUM(I126:I130)</f>
        <v>0</v>
      </c>
      <c r="J125" s="1226">
        <f t="shared" si="24"/>
        <v>0</v>
      </c>
      <c r="K125" s="1543">
        <f t="shared" si="24"/>
        <v>4480</v>
      </c>
      <c r="L125" s="1543">
        <f t="shared" si="24"/>
        <v>0</v>
      </c>
      <c r="M125" s="1543">
        <f t="shared" si="24"/>
        <v>0</v>
      </c>
      <c r="N125" s="1543">
        <f t="shared" si="24"/>
        <v>10000</v>
      </c>
      <c r="O125" s="1543">
        <f t="shared" si="24"/>
        <v>0</v>
      </c>
      <c r="P125" s="1543">
        <f t="shared" si="24"/>
        <v>0</v>
      </c>
      <c r="Q125" s="1861">
        <v>0</v>
      </c>
      <c r="R125" s="1896">
        <f>SUM(R126:R130)</f>
        <v>3320</v>
      </c>
      <c r="S125" s="1896">
        <f>SUM(S126:S130)</f>
        <v>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2"/>
        <v>0</v>
      </c>
      <c r="G126" s="37" t="e">
        <f t="shared" si="23"/>
        <v>#DIV/0!</v>
      </c>
      <c r="H126" s="471"/>
      <c r="I126" s="471"/>
      <c r="J126" s="471"/>
      <c r="K126" s="471"/>
      <c r="L126" s="471"/>
      <c r="M126" s="471"/>
      <c r="N126" s="471"/>
      <c r="O126" s="471"/>
      <c r="P126" s="471"/>
      <c r="Q126" s="471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17800</v>
      </c>
      <c r="F127" s="36">
        <f t="shared" si="22"/>
        <v>17800</v>
      </c>
      <c r="G127" s="37">
        <f t="shared" si="23"/>
        <v>100</v>
      </c>
      <c r="H127" s="471"/>
      <c r="I127" s="471"/>
      <c r="J127" s="471"/>
      <c r="K127" s="471">
        <v>4480</v>
      </c>
      <c r="L127" s="471"/>
      <c r="M127" s="471"/>
      <c r="N127" s="471">
        <v>10000</v>
      </c>
      <c r="O127" s="471"/>
      <c r="P127" s="471"/>
      <c r="Q127" s="471"/>
      <c r="R127" s="471">
        <v>3320</v>
      </c>
      <c r="S127" s="471"/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2"/>
        <v>0</v>
      </c>
      <c r="G128" s="37" t="e">
        <f t="shared" si="23"/>
        <v>#DIV/0!</v>
      </c>
      <c r="H128" s="471"/>
      <c r="I128" s="471"/>
      <c r="J128" s="471"/>
      <c r="K128" s="471"/>
      <c r="L128" s="471"/>
      <c r="M128" s="471"/>
      <c r="N128" s="471"/>
      <c r="O128" s="471"/>
      <c r="P128" s="471"/>
      <c r="Q128" s="471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2"/>
        <v>0</v>
      </c>
      <c r="G129" s="37" t="e">
        <f t="shared" si="23"/>
        <v>#DIV/0!</v>
      </c>
      <c r="H129" s="471"/>
      <c r="I129" s="471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2"/>
        <v>0</v>
      </c>
      <c r="G130" s="37" t="e">
        <f t="shared" si="23"/>
        <v>#DIV/0!</v>
      </c>
      <c r="H130" s="471"/>
      <c r="I130" s="471"/>
      <c r="J130" s="471"/>
      <c r="K130" s="471"/>
      <c r="L130" s="471"/>
      <c r="M130" s="471"/>
      <c r="N130" s="471"/>
      <c r="O130" s="471"/>
      <c r="P130" s="471"/>
      <c r="Q130" s="471"/>
      <c r="R130" s="471"/>
      <c r="S130" s="471"/>
    </row>
    <row r="131" spans="1:19" ht="21.75" customHeight="1">
      <c r="A131" s="2204" t="s">
        <v>158</v>
      </c>
      <c r="B131" s="2205"/>
      <c r="C131" s="2206"/>
      <c r="D131" s="193"/>
      <c r="E131" s="54"/>
      <c r="F131" s="55">
        <f t="shared" si="22"/>
        <v>0</v>
      </c>
      <c r="G131" s="67" t="e">
        <f t="shared" si="23"/>
        <v>#DIV/0!</v>
      </c>
      <c r="H131" s="473"/>
      <c r="I131" s="473"/>
      <c r="J131" s="1239"/>
      <c r="K131" s="1553"/>
      <c r="L131" s="1553"/>
      <c r="M131" s="1553"/>
      <c r="N131" s="1553"/>
      <c r="O131" s="1553"/>
      <c r="P131" s="1553"/>
      <c r="Q131" s="1874"/>
      <c r="R131" s="1907"/>
      <c r="S131" s="1907"/>
    </row>
    <row r="132" spans="1:19" ht="21.75" customHeight="1">
      <c r="A132" s="232"/>
      <c r="B132" s="212" t="s">
        <v>159</v>
      </c>
      <c r="C132" s="189"/>
      <c r="D132" s="244" t="s">
        <v>33</v>
      </c>
      <c r="E132" s="557">
        <f>SUM(E133:E134)</f>
        <v>1</v>
      </c>
      <c r="F132" s="55">
        <f t="shared" si="22"/>
        <v>1</v>
      </c>
      <c r="G132" s="67">
        <f t="shared" si="23"/>
        <v>100</v>
      </c>
      <c r="H132" s="144">
        <f>SUM(H133:H134)</f>
        <v>0</v>
      </c>
      <c r="I132" s="144">
        <f t="shared" ref="I132:P132" si="25">SUM(I133:I134)</f>
        <v>0</v>
      </c>
      <c r="J132" s="1224">
        <f t="shared" si="25"/>
        <v>0</v>
      </c>
      <c r="K132" s="1541">
        <f t="shared" si="25"/>
        <v>0</v>
      </c>
      <c r="L132" s="1541">
        <f t="shared" si="25"/>
        <v>0</v>
      </c>
      <c r="M132" s="1541">
        <f t="shared" si="25"/>
        <v>0</v>
      </c>
      <c r="N132" s="1541">
        <f t="shared" si="25"/>
        <v>0</v>
      </c>
      <c r="O132" s="1541">
        <f t="shared" si="25"/>
        <v>0</v>
      </c>
      <c r="P132" s="1541">
        <f t="shared" si="25"/>
        <v>0</v>
      </c>
      <c r="Q132" s="1858">
        <v>0</v>
      </c>
      <c r="R132" s="1894">
        <f>SUM(R133:R134)</f>
        <v>0</v>
      </c>
      <c r="S132" s="1894">
        <f>SUM(S133:S134)</f>
        <v>1</v>
      </c>
    </row>
    <row r="133" spans="1:19" ht="21.75" customHeight="1">
      <c r="A133" s="237"/>
      <c r="B133" s="230"/>
      <c r="C133" s="442" t="s">
        <v>288</v>
      </c>
      <c r="D133" s="238" t="s">
        <v>33</v>
      </c>
      <c r="E133" s="36">
        <v>1</v>
      </c>
      <c r="F133" s="36">
        <f t="shared" si="22"/>
        <v>1</v>
      </c>
      <c r="G133" s="37">
        <f t="shared" si="23"/>
        <v>100</v>
      </c>
      <c r="H133" s="471"/>
      <c r="I133" s="471"/>
      <c r="J133" s="471"/>
      <c r="K133" s="471"/>
      <c r="L133" s="471"/>
      <c r="M133" s="471"/>
      <c r="N133" s="471"/>
      <c r="O133" s="471"/>
      <c r="P133" s="471"/>
      <c r="Q133" s="471"/>
      <c r="R133" s="471"/>
      <c r="S133" s="471">
        <v>1</v>
      </c>
    </row>
    <row r="134" spans="1:19" ht="21.75" customHeight="1">
      <c r="A134" s="237"/>
      <c r="B134" s="230"/>
      <c r="C134" s="442" t="s">
        <v>289</v>
      </c>
      <c r="D134" s="238" t="s">
        <v>33</v>
      </c>
      <c r="E134" s="36">
        <v>0</v>
      </c>
      <c r="F134" s="36">
        <f t="shared" si="22"/>
        <v>0</v>
      </c>
      <c r="G134" s="37" t="e">
        <f t="shared" si="23"/>
        <v>#DIV/0!</v>
      </c>
      <c r="H134" s="471"/>
      <c r="I134" s="471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</row>
    <row r="135" spans="1:19" ht="21.75" customHeight="1">
      <c r="A135" s="237"/>
      <c r="B135" s="230"/>
      <c r="C135" s="233" t="s">
        <v>115</v>
      </c>
      <c r="D135" s="234" t="s">
        <v>114</v>
      </c>
      <c r="E135" s="77">
        <v>0</v>
      </c>
      <c r="F135" s="36">
        <f t="shared" si="22"/>
        <v>0</v>
      </c>
      <c r="G135" s="37" t="e">
        <f t="shared" si="23"/>
        <v>#DIV/0!</v>
      </c>
      <c r="H135" s="471"/>
      <c r="I135" s="471"/>
      <c r="J135" s="471"/>
      <c r="K135" s="471"/>
      <c r="L135" s="471"/>
      <c r="M135" s="471"/>
      <c r="N135" s="471"/>
      <c r="O135" s="471"/>
      <c r="P135" s="471"/>
      <c r="Q135" s="471"/>
      <c r="R135" s="471"/>
      <c r="S135" s="471"/>
    </row>
    <row r="136" spans="1:19" ht="21.75" customHeight="1">
      <c r="A136" s="240"/>
      <c r="B136" s="241" t="s">
        <v>58</v>
      </c>
      <c r="C136" s="242"/>
      <c r="D136" s="236" t="s">
        <v>24</v>
      </c>
      <c r="E136" s="111">
        <f>SUM(E137:E141)</f>
        <v>43700</v>
      </c>
      <c r="F136" s="153">
        <f t="shared" si="22"/>
        <v>43700</v>
      </c>
      <c r="G136" s="379">
        <f t="shared" si="23"/>
        <v>100</v>
      </c>
      <c r="H136" s="153">
        <f>SUM(H137:H141)</f>
        <v>0</v>
      </c>
      <c r="I136" s="153">
        <f t="shared" ref="I136:P136" si="26">SUM(I137:I141)</f>
        <v>0</v>
      </c>
      <c r="J136" s="1226">
        <f t="shared" si="26"/>
        <v>0</v>
      </c>
      <c r="K136" s="1543">
        <f t="shared" si="26"/>
        <v>24818</v>
      </c>
      <c r="L136" s="1543">
        <f t="shared" si="26"/>
        <v>0</v>
      </c>
      <c r="M136" s="1543">
        <f t="shared" si="26"/>
        <v>0</v>
      </c>
      <c r="N136" s="1543">
        <f t="shared" si="26"/>
        <v>0</v>
      </c>
      <c r="O136" s="1543">
        <f t="shared" si="26"/>
        <v>0</v>
      </c>
      <c r="P136" s="1543">
        <f t="shared" si="26"/>
        <v>18882</v>
      </c>
      <c r="Q136" s="1861">
        <v>0</v>
      </c>
      <c r="R136" s="1896">
        <f>SUM(R137:R141)</f>
        <v>0</v>
      </c>
      <c r="S136" s="1896">
        <f>SUM(S137:S141)</f>
        <v>0</v>
      </c>
    </row>
    <row r="137" spans="1:19" ht="21.75" customHeight="1">
      <c r="A137" s="194"/>
      <c r="B137" s="195"/>
      <c r="C137" s="221" t="s">
        <v>25</v>
      </c>
      <c r="D137" s="196" t="s">
        <v>24</v>
      </c>
      <c r="E137" s="83">
        <v>0</v>
      </c>
      <c r="F137" s="36">
        <f t="shared" si="22"/>
        <v>0</v>
      </c>
      <c r="G137" s="37" t="e">
        <f t="shared" si="23"/>
        <v>#DIV/0!</v>
      </c>
      <c r="H137" s="471"/>
      <c r="I137" s="471"/>
      <c r="J137" s="471"/>
      <c r="K137" s="471"/>
      <c r="L137" s="471"/>
      <c r="M137" s="471"/>
      <c r="N137" s="471"/>
      <c r="O137" s="471"/>
      <c r="P137" s="471"/>
      <c r="Q137" s="471"/>
      <c r="R137" s="471"/>
      <c r="S137" s="471"/>
    </row>
    <row r="138" spans="1:19" ht="21.75" customHeight="1">
      <c r="A138" s="194"/>
      <c r="B138" s="195"/>
      <c r="C138" s="221" t="s">
        <v>26</v>
      </c>
      <c r="D138" s="196" t="s">
        <v>24</v>
      </c>
      <c r="E138" s="36">
        <v>43700</v>
      </c>
      <c r="F138" s="36">
        <f t="shared" si="22"/>
        <v>43700</v>
      </c>
      <c r="G138" s="37">
        <f t="shared" si="23"/>
        <v>100</v>
      </c>
      <c r="H138" s="471"/>
      <c r="I138" s="471"/>
      <c r="J138" s="471"/>
      <c r="K138" s="471">
        <v>24818</v>
      </c>
      <c r="L138" s="471"/>
      <c r="M138" s="471"/>
      <c r="N138" s="471"/>
      <c r="O138" s="471"/>
      <c r="P138" s="471">
        <v>18882</v>
      </c>
      <c r="Q138" s="471"/>
      <c r="R138" s="471"/>
      <c r="S138" s="471"/>
    </row>
    <row r="139" spans="1:19" ht="21.75" customHeight="1">
      <c r="A139" s="194"/>
      <c r="B139" s="195"/>
      <c r="C139" s="221" t="s">
        <v>27</v>
      </c>
      <c r="D139" s="196" t="s">
        <v>24</v>
      </c>
      <c r="E139" s="42">
        <v>0</v>
      </c>
      <c r="F139" s="36">
        <f t="shared" si="22"/>
        <v>0</v>
      </c>
      <c r="G139" s="37" t="e">
        <f t="shared" si="23"/>
        <v>#DIV/0!</v>
      </c>
      <c r="H139" s="471"/>
      <c r="I139" s="471"/>
      <c r="J139" s="471"/>
      <c r="K139" s="471"/>
      <c r="L139" s="471"/>
      <c r="M139" s="471"/>
      <c r="N139" s="471"/>
      <c r="O139" s="471"/>
      <c r="P139" s="471"/>
      <c r="Q139" s="471"/>
      <c r="R139" s="471"/>
      <c r="S139" s="471"/>
    </row>
    <row r="140" spans="1:19" ht="21.75" customHeight="1">
      <c r="A140" s="194"/>
      <c r="B140" s="195"/>
      <c r="C140" s="221" t="s">
        <v>28</v>
      </c>
      <c r="D140" s="196" t="s">
        <v>24</v>
      </c>
      <c r="E140" s="83">
        <v>0</v>
      </c>
      <c r="F140" s="36">
        <f t="shared" si="22"/>
        <v>0</v>
      </c>
      <c r="G140" s="37" t="e">
        <f t="shared" si="23"/>
        <v>#DIV/0!</v>
      </c>
      <c r="H140" s="471"/>
      <c r="I140" s="471"/>
      <c r="J140" s="471"/>
      <c r="K140" s="471"/>
      <c r="L140" s="471"/>
      <c r="M140" s="471"/>
      <c r="N140" s="471"/>
      <c r="O140" s="471"/>
      <c r="P140" s="471"/>
      <c r="Q140" s="471"/>
      <c r="R140" s="471"/>
      <c r="S140" s="471"/>
    </row>
    <row r="141" spans="1:19" ht="21.75" customHeight="1">
      <c r="A141" s="194"/>
      <c r="B141" s="195"/>
      <c r="C141" s="222" t="s">
        <v>29</v>
      </c>
      <c r="D141" s="196" t="s">
        <v>24</v>
      </c>
      <c r="E141" s="83">
        <v>0</v>
      </c>
      <c r="F141" s="36">
        <f t="shared" si="22"/>
        <v>0</v>
      </c>
      <c r="G141" s="37" t="e">
        <f t="shared" si="23"/>
        <v>#DIV/0!</v>
      </c>
      <c r="H141" s="471"/>
      <c r="I141" s="471"/>
      <c r="J141" s="471"/>
      <c r="K141" s="471"/>
      <c r="L141" s="471"/>
      <c r="M141" s="471"/>
      <c r="N141" s="471"/>
      <c r="O141" s="471"/>
      <c r="P141" s="471"/>
      <c r="Q141" s="471"/>
      <c r="R141" s="471"/>
      <c r="S141" s="471"/>
    </row>
    <row r="142" spans="1:19" ht="21.75" customHeight="1">
      <c r="A142" s="2204" t="s">
        <v>160</v>
      </c>
      <c r="B142" s="2205"/>
      <c r="C142" s="2206"/>
      <c r="D142" s="245" t="str">
        <f>D145</f>
        <v>ตัวอย่าง</v>
      </c>
      <c r="E142" s="558">
        <f>E145</f>
        <v>0</v>
      </c>
      <c r="F142" s="55">
        <f t="shared" si="22"/>
        <v>0</v>
      </c>
      <c r="G142" s="67" t="e">
        <f t="shared" si="23"/>
        <v>#DIV/0!</v>
      </c>
      <c r="H142" s="139">
        <f t="shared" ref="H142:P142" si="27">H145</f>
        <v>0</v>
      </c>
      <c r="I142" s="139">
        <f t="shared" si="27"/>
        <v>0</v>
      </c>
      <c r="J142" s="1223">
        <f t="shared" si="27"/>
        <v>0</v>
      </c>
      <c r="K142" s="1539">
        <f t="shared" si="27"/>
        <v>0</v>
      </c>
      <c r="L142" s="1539">
        <f t="shared" si="27"/>
        <v>0</v>
      </c>
      <c r="M142" s="1539">
        <f t="shared" si="27"/>
        <v>0</v>
      </c>
      <c r="N142" s="1539">
        <f t="shared" si="27"/>
        <v>0</v>
      </c>
      <c r="O142" s="1539">
        <f t="shared" si="27"/>
        <v>0</v>
      </c>
      <c r="P142" s="1539">
        <f t="shared" si="27"/>
        <v>0</v>
      </c>
      <c r="Q142" s="1857">
        <v>0</v>
      </c>
      <c r="R142" s="1892">
        <f>R145</f>
        <v>0</v>
      </c>
      <c r="S142" s="1892">
        <f>S145</f>
        <v>0</v>
      </c>
    </row>
    <row r="143" spans="1:19" ht="21.75" customHeight="1">
      <c r="A143" s="246"/>
      <c r="B143" s="212" t="s">
        <v>161</v>
      </c>
      <c r="C143" s="247"/>
      <c r="D143" s="227"/>
      <c r="E143" s="143"/>
      <c r="F143" s="55">
        <f t="shared" si="22"/>
        <v>0</v>
      </c>
      <c r="G143" s="67" t="e">
        <f t="shared" si="23"/>
        <v>#DIV/0!</v>
      </c>
      <c r="H143" s="139"/>
      <c r="I143" s="139"/>
      <c r="J143" s="1223"/>
      <c r="K143" s="1539"/>
      <c r="L143" s="1539"/>
      <c r="M143" s="1539"/>
      <c r="N143" s="1539"/>
      <c r="O143" s="1539"/>
      <c r="P143" s="1539"/>
      <c r="Q143" s="1857"/>
      <c r="R143" s="1892"/>
      <c r="S143" s="1892"/>
    </row>
    <row r="144" spans="1:19" ht="21.75" customHeight="1">
      <c r="A144" s="248"/>
      <c r="B144" s="249"/>
      <c r="C144" s="231" t="s">
        <v>109</v>
      </c>
      <c r="D144" s="250" t="s">
        <v>9</v>
      </c>
      <c r="E144" s="36">
        <v>0</v>
      </c>
      <c r="F144" s="36">
        <f t="shared" si="22"/>
        <v>0</v>
      </c>
      <c r="G144" s="37" t="e">
        <f t="shared" si="23"/>
        <v>#DIV/0!</v>
      </c>
      <c r="H144" s="471"/>
      <c r="I144" s="471"/>
      <c r="J144" s="471"/>
      <c r="K144" s="471"/>
      <c r="L144" s="471"/>
      <c r="M144" s="471"/>
      <c r="N144" s="471"/>
      <c r="O144" s="471"/>
      <c r="P144" s="471"/>
      <c r="Q144" s="471"/>
      <c r="R144" s="471"/>
      <c r="S144" s="471"/>
    </row>
    <row r="145" spans="1:19" ht="21.75" customHeight="1">
      <c r="A145" s="223"/>
      <c r="B145" s="224"/>
      <c r="C145" s="317" t="s">
        <v>110</v>
      </c>
      <c r="D145" s="250" t="s">
        <v>32</v>
      </c>
      <c r="E145" s="36">
        <v>0</v>
      </c>
      <c r="F145" s="36">
        <f t="shared" si="22"/>
        <v>0</v>
      </c>
      <c r="G145" s="37" t="e">
        <f t="shared" si="23"/>
        <v>#DIV/0!</v>
      </c>
      <c r="H145" s="471"/>
      <c r="I145" s="471"/>
      <c r="J145" s="471"/>
      <c r="K145" s="471"/>
      <c r="L145" s="471"/>
      <c r="M145" s="471"/>
      <c r="N145" s="471"/>
      <c r="O145" s="471"/>
      <c r="P145" s="471"/>
      <c r="Q145" s="471"/>
      <c r="R145" s="471"/>
      <c r="S145" s="471"/>
    </row>
    <row r="146" spans="1:19" ht="21.75" customHeight="1">
      <c r="A146" s="223"/>
      <c r="B146" s="251"/>
      <c r="C146" s="233" t="s">
        <v>115</v>
      </c>
      <c r="D146" s="234" t="s">
        <v>114</v>
      </c>
      <c r="E146" s="77">
        <v>0</v>
      </c>
      <c r="F146" s="36">
        <f t="shared" si="22"/>
        <v>0</v>
      </c>
      <c r="G146" s="37" t="e">
        <f t="shared" si="23"/>
        <v>#DIV/0!</v>
      </c>
      <c r="H146" s="471"/>
      <c r="I146" s="471"/>
      <c r="J146" s="471"/>
      <c r="K146" s="471"/>
      <c r="L146" s="471"/>
      <c r="M146" s="471"/>
      <c r="N146" s="471"/>
      <c r="O146" s="471"/>
      <c r="P146" s="471"/>
      <c r="Q146" s="471"/>
      <c r="R146" s="471"/>
      <c r="S146" s="471"/>
    </row>
    <row r="147" spans="1:19" ht="21.75" customHeight="1">
      <c r="A147" s="240"/>
      <c r="B147" s="241" t="s">
        <v>58</v>
      </c>
      <c r="C147" s="242"/>
      <c r="D147" s="236" t="s">
        <v>24</v>
      </c>
      <c r="E147" s="111">
        <f>SUM(E148:E152)</f>
        <v>0</v>
      </c>
      <c r="F147" s="153">
        <f t="shared" si="22"/>
        <v>0</v>
      </c>
      <c r="G147" s="379" t="e">
        <f t="shared" si="23"/>
        <v>#DIV/0!</v>
      </c>
      <c r="H147" s="153">
        <f>SUM(H148:H152)</f>
        <v>0</v>
      </c>
      <c r="I147" s="153">
        <f t="shared" ref="I147:P147" si="28">SUM(I148:I152)</f>
        <v>0</v>
      </c>
      <c r="J147" s="1226">
        <f t="shared" si="28"/>
        <v>0</v>
      </c>
      <c r="K147" s="1543">
        <f t="shared" si="28"/>
        <v>0</v>
      </c>
      <c r="L147" s="1543">
        <f t="shared" si="28"/>
        <v>0</v>
      </c>
      <c r="M147" s="1543">
        <f t="shared" si="28"/>
        <v>0</v>
      </c>
      <c r="N147" s="1543">
        <f t="shared" si="28"/>
        <v>0</v>
      </c>
      <c r="O147" s="1543">
        <f t="shared" si="28"/>
        <v>0</v>
      </c>
      <c r="P147" s="1543">
        <f t="shared" si="28"/>
        <v>0</v>
      </c>
      <c r="Q147" s="1861">
        <v>0</v>
      </c>
      <c r="R147" s="1896">
        <f>SUM(R148:R152)</f>
        <v>0</v>
      </c>
      <c r="S147" s="1896">
        <f>SUM(S148:S152)</f>
        <v>0</v>
      </c>
    </row>
    <row r="148" spans="1:19" ht="21.75" customHeight="1">
      <c r="A148" s="194"/>
      <c r="B148" s="195"/>
      <c r="C148" s="221" t="s">
        <v>25</v>
      </c>
      <c r="D148" s="196" t="s">
        <v>24</v>
      </c>
      <c r="E148" s="83">
        <v>0</v>
      </c>
      <c r="F148" s="36">
        <f t="shared" si="22"/>
        <v>0</v>
      </c>
      <c r="G148" s="37" t="e">
        <f t="shared" si="23"/>
        <v>#DIV/0!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</row>
    <row r="149" spans="1:19" ht="21.75" customHeight="1">
      <c r="A149" s="194"/>
      <c r="B149" s="195"/>
      <c r="C149" s="221" t="s">
        <v>26</v>
      </c>
      <c r="D149" s="196" t="s">
        <v>24</v>
      </c>
      <c r="E149" s="42">
        <v>0</v>
      </c>
      <c r="F149" s="36">
        <f t="shared" si="22"/>
        <v>0</v>
      </c>
      <c r="G149" s="37" t="e">
        <f t="shared" si="23"/>
        <v>#DIV/0!</v>
      </c>
      <c r="H149" s="471"/>
      <c r="I149" s="471"/>
      <c r="J149" s="471"/>
      <c r="K149" s="471"/>
      <c r="L149" s="471"/>
      <c r="M149" s="471"/>
      <c r="N149" s="471"/>
      <c r="O149" s="471"/>
      <c r="P149" s="471"/>
      <c r="Q149" s="471"/>
      <c r="R149" s="471"/>
      <c r="S149" s="471"/>
    </row>
    <row r="150" spans="1:19" ht="21.75" customHeight="1">
      <c r="A150" s="194"/>
      <c r="B150" s="195"/>
      <c r="C150" s="221" t="s">
        <v>27</v>
      </c>
      <c r="D150" s="196" t="s">
        <v>24</v>
      </c>
      <c r="E150" s="83">
        <v>0</v>
      </c>
      <c r="F150" s="36">
        <f t="shared" si="22"/>
        <v>0</v>
      </c>
      <c r="G150" s="37" t="e">
        <f t="shared" si="23"/>
        <v>#DIV/0!</v>
      </c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</row>
    <row r="151" spans="1:19" ht="21.75" customHeight="1">
      <c r="A151" s="194"/>
      <c r="B151" s="195"/>
      <c r="C151" s="221" t="s">
        <v>28</v>
      </c>
      <c r="D151" s="196" t="s">
        <v>24</v>
      </c>
      <c r="E151" s="83">
        <v>0</v>
      </c>
      <c r="F151" s="36">
        <f t="shared" si="22"/>
        <v>0</v>
      </c>
      <c r="G151" s="37" t="e">
        <f t="shared" si="23"/>
        <v>#DIV/0!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</row>
    <row r="152" spans="1:19" ht="21.75" customHeight="1">
      <c r="A152" s="194"/>
      <c r="B152" s="195"/>
      <c r="C152" s="222" t="s">
        <v>29</v>
      </c>
      <c r="D152" s="196" t="s">
        <v>24</v>
      </c>
      <c r="E152" s="83">
        <v>0</v>
      </c>
      <c r="F152" s="36">
        <f t="shared" si="22"/>
        <v>0</v>
      </c>
      <c r="G152" s="37" t="e">
        <f t="shared" si="23"/>
        <v>#DIV/0!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</row>
    <row r="153" spans="1:19" ht="21.75" customHeight="1">
      <c r="A153" s="2216" t="s">
        <v>162</v>
      </c>
      <c r="B153" s="2217"/>
      <c r="C153" s="2218"/>
      <c r="D153" s="227"/>
      <c r="E153" s="149">
        <f>E154</f>
        <v>0</v>
      </c>
      <c r="F153" s="55">
        <f t="shared" si="22"/>
        <v>0</v>
      </c>
      <c r="G153" s="67" t="e">
        <f t="shared" si="23"/>
        <v>#DIV/0!</v>
      </c>
      <c r="H153" s="139">
        <f>H154</f>
        <v>0</v>
      </c>
      <c r="I153" s="139">
        <f t="shared" ref="I153:P153" si="29">I154</f>
        <v>0</v>
      </c>
      <c r="J153" s="1223">
        <f t="shared" si="29"/>
        <v>0</v>
      </c>
      <c r="K153" s="1539">
        <f t="shared" si="29"/>
        <v>0</v>
      </c>
      <c r="L153" s="1539">
        <f t="shared" si="29"/>
        <v>0</v>
      </c>
      <c r="M153" s="1539">
        <f t="shared" si="29"/>
        <v>0</v>
      </c>
      <c r="N153" s="1539">
        <f t="shared" si="29"/>
        <v>0</v>
      </c>
      <c r="O153" s="1539">
        <f t="shared" si="29"/>
        <v>0</v>
      </c>
      <c r="P153" s="1539">
        <f t="shared" si="29"/>
        <v>0</v>
      </c>
      <c r="Q153" s="1857">
        <v>0</v>
      </c>
      <c r="R153" s="1892">
        <f>R154</f>
        <v>0</v>
      </c>
      <c r="S153" s="1892">
        <f>S154</f>
        <v>0</v>
      </c>
    </row>
    <row r="154" spans="1:19" s="308" customFormat="1" ht="21.75" customHeight="1">
      <c r="A154" s="194"/>
      <c r="B154" s="2219" t="s">
        <v>221</v>
      </c>
      <c r="C154" s="2220"/>
      <c r="D154" s="410" t="s">
        <v>47</v>
      </c>
      <c r="E154" s="1365">
        <v>0</v>
      </c>
      <c r="F154" s="36">
        <f t="shared" si="22"/>
        <v>0</v>
      </c>
      <c r="G154" s="37" t="e">
        <f t="shared" si="23"/>
        <v>#DIV/0!</v>
      </c>
      <c r="H154" s="476"/>
      <c r="I154" s="476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</row>
    <row r="155" spans="1:19" s="308" customFormat="1" ht="21.75" customHeight="1">
      <c r="A155" s="194"/>
      <c r="B155" s="411" t="s">
        <v>163</v>
      </c>
      <c r="C155" s="412"/>
      <c r="D155" s="410" t="s">
        <v>31</v>
      </c>
      <c r="E155" s="1365">
        <v>0</v>
      </c>
      <c r="F155" s="36">
        <f t="shared" si="22"/>
        <v>0</v>
      </c>
      <c r="G155" s="37" t="e">
        <f t="shared" si="23"/>
        <v>#DIV/0!</v>
      </c>
      <c r="H155" s="476"/>
      <c r="I155" s="476"/>
      <c r="J155" s="476"/>
      <c r="K155" s="476"/>
      <c r="L155" s="476"/>
      <c r="M155" s="476"/>
      <c r="N155" s="476"/>
      <c r="O155" s="476"/>
      <c r="P155" s="476"/>
      <c r="Q155" s="476"/>
      <c r="R155" s="476"/>
      <c r="S155" s="476"/>
    </row>
    <row r="156" spans="1:19" s="308" customFormat="1" ht="21.75" customHeight="1">
      <c r="A156" s="194"/>
      <c r="B156" s="411" t="s">
        <v>164</v>
      </c>
      <c r="C156" s="412"/>
      <c r="D156" s="410" t="s">
        <v>9</v>
      </c>
      <c r="E156" s="1366">
        <v>0</v>
      </c>
      <c r="F156" s="36">
        <f t="shared" si="22"/>
        <v>0</v>
      </c>
      <c r="G156" s="37" t="e">
        <f t="shared" si="23"/>
        <v>#DIV/0!</v>
      </c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</row>
    <row r="157" spans="1:19" s="308" customFormat="1" ht="21.75" customHeight="1">
      <c r="A157" s="194"/>
      <c r="B157" s="411" t="s">
        <v>165</v>
      </c>
      <c r="C157" s="412"/>
      <c r="D157" s="410" t="s">
        <v>9</v>
      </c>
      <c r="E157" s="1366">
        <v>0</v>
      </c>
      <c r="F157" s="36">
        <f t="shared" si="22"/>
        <v>0</v>
      </c>
      <c r="G157" s="37" t="e">
        <f t="shared" si="23"/>
        <v>#DIV/0!</v>
      </c>
      <c r="H157" s="476"/>
      <c r="I157" s="476"/>
      <c r="J157" s="476"/>
      <c r="K157" s="476"/>
      <c r="L157" s="476"/>
      <c r="M157" s="476"/>
      <c r="N157" s="476"/>
      <c r="O157" s="476"/>
      <c r="P157" s="476"/>
      <c r="Q157" s="476"/>
      <c r="R157" s="476"/>
      <c r="S157" s="476"/>
    </row>
    <row r="158" spans="1:19" ht="21.75" customHeight="1">
      <c r="A158" s="194"/>
      <c r="B158" s="446"/>
      <c r="C158" s="233" t="s">
        <v>115</v>
      </c>
      <c r="D158" s="234" t="s">
        <v>114</v>
      </c>
      <c r="E158" s="91">
        <v>0</v>
      </c>
      <c r="F158" s="36">
        <f t="shared" si="22"/>
        <v>0</v>
      </c>
      <c r="G158" s="37" t="e">
        <f t="shared" si="23"/>
        <v>#DIV/0!</v>
      </c>
      <c r="H158" s="471"/>
      <c r="I158" s="471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</row>
    <row r="159" spans="1:19" ht="21.75" customHeight="1">
      <c r="A159" s="240"/>
      <c r="B159" s="241" t="s">
        <v>58</v>
      </c>
      <c r="C159" s="242"/>
      <c r="D159" s="236" t="s">
        <v>24</v>
      </c>
      <c r="E159" s="111">
        <f>SUM(E160:E164)</f>
        <v>0</v>
      </c>
      <c r="F159" s="153">
        <f t="shared" si="22"/>
        <v>0</v>
      </c>
      <c r="G159" s="379" t="e">
        <f t="shared" si="23"/>
        <v>#DIV/0!</v>
      </c>
      <c r="H159" s="153">
        <f>SUM(H160:H164)</f>
        <v>0</v>
      </c>
      <c r="I159" s="153">
        <f t="shared" ref="I159:P159" si="30">SUM(I160:I164)</f>
        <v>0</v>
      </c>
      <c r="J159" s="1226">
        <f t="shared" si="30"/>
        <v>0</v>
      </c>
      <c r="K159" s="1543">
        <f t="shared" si="30"/>
        <v>0</v>
      </c>
      <c r="L159" s="1543">
        <f t="shared" si="30"/>
        <v>0</v>
      </c>
      <c r="M159" s="1543">
        <f t="shared" si="30"/>
        <v>0</v>
      </c>
      <c r="N159" s="1543">
        <f t="shared" si="30"/>
        <v>0</v>
      </c>
      <c r="O159" s="1543">
        <f t="shared" si="30"/>
        <v>0</v>
      </c>
      <c r="P159" s="1543">
        <f t="shared" si="30"/>
        <v>0</v>
      </c>
      <c r="Q159" s="1861">
        <v>0</v>
      </c>
      <c r="R159" s="1896">
        <f>SUM(R160:R164)</f>
        <v>0</v>
      </c>
      <c r="S159" s="1896">
        <f>SUM(S160:S164)</f>
        <v>0</v>
      </c>
    </row>
    <row r="160" spans="1:19" ht="21.75" customHeight="1">
      <c r="A160" s="194"/>
      <c r="B160" s="195"/>
      <c r="C160" s="221" t="s">
        <v>25</v>
      </c>
      <c r="D160" s="196" t="s">
        <v>24</v>
      </c>
      <c r="E160" s="83">
        <v>0</v>
      </c>
      <c r="F160" s="36">
        <f t="shared" si="22"/>
        <v>0</v>
      </c>
      <c r="G160" s="37" t="e">
        <f t="shared" si="23"/>
        <v>#DIV/0!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</row>
    <row r="161" spans="1:19" ht="21.75" customHeight="1">
      <c r="A161" s="194"/>
      <c r="B161" s="195"/>
      <c r="C161" s="221" t="s">
        <v>26</v>
      </c>
      <c r="D161" s="196" t="s">
        <v>24</v>
      </c>
      <c r="E161" s="42">
        <v>0</v>
      </c>
      <c r="F161" s="36">
        <f t="shared" si="22"/>
        <v>0</v>
      </c>
      <c r="G161" s="37" t="e">
        <f t="shared" si="23"/>
        <v>#DIV/0!</v>
      </c>
      <c r="H161" s="471"/>
      <c r="I161" s="471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</row>
    <row r="162" spans="1:19" ht="21.75" customHeight="1">
      <c r="A162" s="194"/>
      <c r="B162" s="195"/>
      <c r="C162" s="221" t="s">
        <v>27</v>
      </c>
      <c r="D162" s="196" t="s">
        <v>24</v>
      </c>
      <c r="E162" s="83">
        <v>0</v>
      </c>
      <c r="F162" s="36">
        <f t="shared" si="22"/>
        <v>0</v>
      </c>
      <c r="G162" s="37" t="e">
        <f t="shared" si="23"/>
        <v>#DIV/0!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</row>
    <row r="163" spans="1:19" ht="21.75" customHeight="1">
      <c r="A163" s="194"/>
      <c r="B163" s="195"/>
      <c r="C163" s="221" t="s">
        <v>28</v>
      </c>
      <c r="D163" s="196" t="s">
        <v>24</v>
      </c>
      <c r="E163" s="83">
        <v>0</v>
      </c>
      <c r="F163" s="36">
        <f t="shared" si="22"/>
        <v>0</v>
      </c>
      <c r="G163" s="37" t="e">
        <f t="shared" si="23"/>
        <v>#DIV/0!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</row>
    <row r="164" spans="1:19" ht="21.75" customHeight="1">
      <c r="A164" s="253"/>
      <c r="B164" s="254"/>
      <c r="C164" s="255" t="s">
        <v>29</v>
      </c>
      <c r="D164" s="256" t="s">
        <v>24</v>
      </c>
      <c r="E164" s="119">
        <v>0</v>
      </c>
      <c r="F164" s="36">
        <f t="shared" si="22"/>
        <v>0</v>
      </c>
      <c r="G164" s="37" t="e">
        <f t="shared" si="23"/>
        <v>#DIV/0!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</row>
    <row r="165" spans="1:19" ht="19.5" customHeight="1">
      <c r="A165" s="2152" t="s">
        <v>222</v>
      </c>
      <c r="B165" s="2217"/>
      <c r="C165" s="2218"/>
      <c r="D165" s="227"/>
      <c r="E165" s="203"/>
      <c r="F165" s="55">
        <f t="shared" si="22"/>
        <v>0</v>
      </c>
      <c r="G165" s="67" t="e">
        <f t="shared" si="23"/>
        <v>#DIV/0!</v>
      </c>
      <c r="H165" s="473"/>
      <c r="I165" s="473"/>
      <c r="J165" s="1239"/>
      <c r="K165" s="1553"/>
      <c r="L165" s="1553"/>
      <c r="M165" s="1553"/>
      <c r="N165" s="1553"/>
      <c r="O165" s="1553"/>
      <c r="P165" s="1553"/>
      <c r="Q165" s="1874"/>
      <c r="R165" s="1907"/>
      <c r="S165" s="1907"/>
    </row>
    <row r="166" spans="1:19" s="74" customFormat="1" ht="21.75" customHeight="1">
      <c r="A166" s="310"/>
      <c r="B166" s="2153" t="s">
        <v>223</v>
      </c>
      <c r="C166" s="2191"/>
      <c r="D166" s="311" t="s">
        <v>31</v>
      </c>
      <c r="E166" s="218">
        <v>0</v>
      </c>
      <c r="F166" s="36">
        <f t="shared" si="22"/>
        <v>0</v>
      </c>
      <c r="G166" s="37" t="e">
        <f t="shared" si="23"/>
        <v>#DIV/0!</v>
      </c>
      <c r="H166" s="474"/>
      <c r="I166" s="474"/>
      <c r="J166" s="1240"/>
      <c r="K166" s="1554"/>
      <c r="L166" s="1554"/>
      <c r="M166" s="1554"/>
      <c r="N166" s="1554"/>
      <c r="O166" s="1554"/>
      <c r="P166" s="1554"/>
      <c r="Q166" s="1875"/>
      <c r="R166" s="1908"/>
      <c r="S166" s="1908"/>
    </row>
    <row r="167" spans="1:19" s="74" customFormat="1" ht="21.75" customHeight="1">
      <c r="A167" s="310"/>
      <c r="B167" s="443" t="s">
        <v>224</v>
      </c>
      <c r="C167" s="444"/>
      <c r="D167" s="311" t="s">
        <v>88</v>
      </c>
      <c r="E167" s="218">
        <v>0</v>
      </c>
      <c r="F167" s="36">
        <f t="shared" si="22"/>
        <v>0</v>
      </c>
      <c r="G167" s="37" t="e">
        <f t="shared" si="23"/>
        <v>#DIV/0!</v>
      </c>
      <c r="H167" s="474"/>
      <c r="I167" s="474"/>
      <c r="J167" s="1240"/>
      <c r="K167" s="1554"/>
      <c r="L167" s="1554"/>
      <c r="M167" s="1554"/>
      <c r="N167" s="1554"/>
      <c r="O167" s="1554"/>
      <c r="P167" s="1554"/>
      <c r="Q167" s="1875"/>
      <c r="R167" s="1908"/>
      <c r="S167" s="1908"/>
    </row>
    <row r="168" spans="1:19" ht="21.75" customHeight="1">
      <c r="A168" s="194"/>
      <c r="B168" s="446"/>
      <c r="C168" s="233" t="s">
        <v>115</v>
      </c>
      <c r="D168" s="234" t="s">
        <v>114</v>
      </c>
      <c r="E168" s="197">
        <v>0</v>
      </c>
      <c r="F168" s="36">
        <f t="shared" si="22"/>
        <v>0</v>
      </c>
      <c r="G168" s="37" t="e">
        <f t="shared" si="23"/>
        <v>#DIV/0!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</row>
    <row r="169" spans="1:19" ht="21.75" customHeight="1">
      <c r="A169" s="240"/>
      <c r="B169" s="241" t="s">
        <v>58</v>
      </c>
      <c r="C169" s="242"/>
      <c r="D169" s="236" t="s">
        <v>24</v>
      </c>
      <c r="E169" s="214">
        <f>SUM(E170:E174)</f>
        <v>0</v>
      </c>
      <c r="F169" s="153">
        <f t="shared" si="22"/>
        <v>0</v>
      </c>
      <c r="G169" s="379" t="e">
        <f t="shared" si="23"/>
        <v>#DIV/0!</v>
      </c>
      <c r="H169" s="477">
        <f>SUM(H170:H174)</f>
        <v>0</v>
      </c>
      <c r="I169" s="477">
        <f t="shared" ref="I169:P169" si="31">SUM(I170:I174)</f>
        <v>0</v>
      </c>
      <c r="J169" s="1242">
        <f t="shared" si="31"/>
        <v>0</v>
      </c>
      <c r="K169" s="1556">
        <f t="shared" si="31"/>
        <v>0</v>
      </c>
      <c r="L169" s="1556">
        <f t="shared" si="31"/>
        <v>0</v>
      </c>
      <c r="M169" s="1556">
        <f t="shared" si="31"/>
        <v>0</v>
      </c>
      <c r="N169" s="1556">
        <f t="shared" si="31"/>
        <v>0</v>
      </c>
      <c r="O169" s="1556">
        <f t="shared" si="31"/>
        <v>0</v>
      </c>
      <c r="P169" s="1556">
        <f t="shared" si="31"/>
        <v>0</v>
      </c>
      <c r="Q169" s="1877">
        <v>0</v>
      </c>
      <c r="R169" s="1909">
        <f>SUM(R170:R174)</f>
        <v>0</v>
      </c>
      <c r="S169" s="1911">
        <f>SUM(S170:S174)</f>
        <v>0</v>
      </c>
    </row>
    <row r="170" spans="1:19" ht="21.75" customHeight="1">
      <c r="A170" s="194"/>
      <c r="B170" s="195"/>
      <c r="C170" s="221" t="s">
        <v>25</v>
      </c>
      <c r="D170" s="196" t="s">
        <v>24</v>
      </c>
      <c r="E170" s="197">
        <v>0</v>
      </c>
      <c r="F170" s="36">
        <f t="shared" si="22"/>
        <v>0</v>
      </c>
      <c r="G170" s="37" t="e">
        <f t="shared" si="23"/>
        <v>#DIV/0!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</row>
    <row r="171" spans="1:19" ht="21.75" customHeight="1">
      <c r="A171" s="194"/>
      <c r="B171" s="195"/>
      <c r="C171" s="221" t="s">
        <v>26</v>
      </c>
      <c r="D171" s="196" t="s">
        <v>24</v>
      </c>
      <c r="E171" s="197">
        <v>0</v>
      </c>
      <c r="F171" s="36">
        <f t="shared" si="22"/>
        <v>0</v>
      </c>
      <c r="G171" s="37" t="e">
        <f t="shared" si="23"/>
        <v>#DIV/0!</v>
      </c>
      <c r="H171" s="471"/>
      <c r="I171" s="471"/>
      <c r="J171" s="471"/>
      <c r="K171" s="471"/>
      <c r="L171" s="471"/>
      <c r="M171" s="471"/>
      <c r="N171" s="471"/>
      <c r="O171" s="471"/>
      <c r="P171" s="471"/>
      <c r="Q171" s="471"/>
      <c r="R171" s="471"/>
      <c r="S171" s="471"/>
    </row>
    <row r="172" spans="1:19" ht="21.75" customHeight="1">
      <c r="A172" s="194"/>
      <c r="B172" s="195"/>
      <c r="C172" s="221" t="s">
        <v>27</v>
      </c>
      <c r="D172" s="196" t="s">
        <v>24</v>
      </c>
      <c r="E172" s="197">
        <v>0</v>
      </c>
      <c r="F172" s="36">
        <f t="shared" si="22"/>
        <v>0</v>
      </c>
      <c r="G172" s="37" t="e">
        <f t="shared" si="23"/>
        <v>#DIV/0!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</row>
    <row r="173" spans="1:19" ht="21.75" customHeight="1">
      <c r="A173" s="194"/>
      <c r="B173" s="195"/>
      <c r="C173" s="221" t="s">
        <v>28</v>
      </c>
      <c r="D173" s="196" t="s">
        <v>24</v>
      </c>
      <c r="E173" s="197">
        <v>0</v>
      </c>
      <c r="F173" s="36">
        <f t="shared" si="22"/>
        <v>0</v>
      </c>
      <c r="G173" s="37" t="e">
        <f t="shared" si="23"/>
        <v>#DIV/0!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</row>
    <row r="174" spans="1:19" ht="21.75" customHeight="1">
      <c r="A174" s="253"/>
      <c r="B174" s="254"/>
      <c r="C174" s="255" t="s">
        <v>29</v>
      </c>
      <c r="D174" s="256" t="s">
        <v>24</v>
      </c>
      <c r="E174" s="269">
        <v>0</v>
      </c>
      <c r="F174" s="116">
        <f t="shared" si="22"/>
        <v>0</v>
      </c>
      <c r="G174" s="120" t="e">
        <f t="shared" si="23"/>
        <v>#DIV/0!</v>
      </c>
      <c r="H174" s="478"/>
      <c r="I174" s="478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</row>
    <row r="175" spans="1:19" ht="38.4" customHeight="1">
      <c r="A175" s="2226" t="s">
        <v>225</v>
      </c>
      <c r="B175" s="2227"/>
      <c r="C175" s="2228"/>
      <c r="D175" s="272"/>
      <c r="E175" s="282">
        <f>E176</f>
        <v>1000</v>
      </c>
      <c r="F175" s="92">
        <f t="shared" si="22"/>
        <v>0</v>
      </c>
      <c r="G175" s="631">
        <f t="shared" si="23"/>
        <v>0</v>
      </c>
      <c r="H175" s="479"/>
      <c r="I175" s="479"/>
      <c r="J175" s="1243"/>
      <c r="K175" s="1557"/>
      <c r="L175" s="1557"/>
      <c r="M175" s="1557"/>
      <c r="N175" s="1557"/>
      <c r="O175" s="1557"/>
      <c r="P175" s="1557"/>
      <c r="Q175" s="1878"/>
      <c r="R175" s="1910"/>
      <c r="S175" s="1910"/>
    </row>
    <row r="176" spans="1:19" ht="21.75" customHeight="1">
      <c r="A176" s="232"/>
      <c r="B176" s="2168" t="s">
        <v>226</v>
      </c>
      <c r="C176" s="2229"/>
      <c r="D176" s="298" t="s">
        <v>47</v>
      </c>
      <c r="E176" s="283">
        <f>E177+E179</f>
        <v>1000</v>
      </c>
      <c r="F176" s="55">
        <f>SUM(H176:S176)</f>
        <v>1100</v>
      </c>
      <c r="G176" s="67">
        <f t="shared" si="23"/>
        <v>110</v>
      </c>
      <c r="H176" s="283">
        <f>H177+H179</f>
        <v>0</v>
      </c>
      <c r="I176" s="283">
        <f t="shared" ref="I176:P176" si="32">I177+I179</f>
        <v>0</v>
      </c>
      <c r="J176" s="713">
        <f t="shared" si="32"/>
        <v>0</v>
      </c>
      <c r="K176" s="1567">
        <f t="shared" si="32"/>
        <v>1100</v>
      </c>
      <c r="L176" s="1567">
        <f t="shared" si="32"/>
        <v>0</v>
      </c>
      <c r="M176" s="1567">
        <f t="shared" si="32"/>
        <v>0</v>
      </c>
      <c r="N176" s="1567">
        <f t="shared" si="32"/>
        <v>0</v>
      </c>
      <c r="O176" s="1567">
        <f t="shared" si="32"/>
        <v>0</v>
      </c>
      <c r="P176" s="1567">
        <f t="shared" si="32"/>
        <v>0</v>
      </c>
      <c r="Q176" s="1866">
        <v>0</v>
      </c>
      <c r="R176" s="1920">
        <f>R177+R179</f>
        <v>0</v>
      </c>
      <c r="S176" s="1920">
        <f>S177+S179</f>
        <v>0</v>
      </c>
    </row>
    <row r="177" spans="1:19" ht="21.75" customHeight="1">
      <c r="A177" s="312"/>
      <c r="B177" s="313"/>
      <c r="C177" s="314" t="s">
        <v>134</v>
      </c>
      <c r="D177" s="315" t="s">
        <v>47</v>
      </c>
      <c r="E177" s="197">
        <f>E178</f>
        <v>0</v>
      </c>
      <c r="F177" s="36">
        <f t="shared" si="22"/>
        <v>0</v>
      </c>
      <c r="G177" s="37" t="e">
        <f t="shared" si="23"/>
        <v>#DIV/0!</v>
      </c>
      <c r="H177" s="471"/>
      <c r="I177" s="471"/>
      <c r="J177" s="471"/>
      <c r="K177" s="471"/>
      <c r="L177" s="471"/>
      <c r="M177" s="471"/>
      <c r="N177" s="471"/>
      <c r="O177" s="471"/>
      <c r="P177" s="471"/>
      <c r="Q177" s="471"/>
      <c r="R177" s="471"/>
      <c r="S177" s="471"/>
    </row>
    <row r="178" spans="1:19" ht="21.75" customHeight="1">
      <c r="A178" s="312"/>
      <c r="B178" s="313"/>
      <c r="C178" s="447" t="s">
        <v>10</v>
      </c>
      <c r="D178" s="315" t="s">
        <v>47</v>
      </c>
      <c r="E178" s="197">
        <v>0</v>
      </c>
      <c r="F178" s="36">
        <f t="shared" si="22"/>
        <v>0</v>
      </c>
      <c r="G178" s="37" t="e">
        <f t="shared" si="23"/>
        <v>#DIV/0!</v>
      </c>
      <c r="H178" s="471"/>
      <c r="I178" s="471"/>
      <c r="J178" s="471"/>
      <c r="K178" s="471"/>
      <c r="L178" s="471"/>
      <c r="M178" s="471"/>
      <c r="N178" s="471"/>
      <c r="O178" s="471"/>
      <c r="P178" s="471"/>
      <c r="Q178" s="471"/>
      <c r="R178" s="471"/>
      <c r="S178" s="471"/>
    </row>
    <row r="179" spans="1:19" ht="21.75" customHeight="1">
      <c r="A179" s="312"/>
      <c r="B179" s="313"/>
      <c r="C179" s="314" t="s">
        <v>212</v>
      </c>
      <c r="D179" s="315" t="s">
        <v>47</v>
      </c>
      <c r="E179" s="197">
        <v>1000</v>
      </c>
      <c r="F179" s="36">
        <f>SUM(H179:S179)</f>
        <v>1100</v>
      </c>
      <c r="G179" s="37">
        <f t="shared" si="23"/>
        <v>110</v>
      </c>
      <c r="H179" s="471">
        <f>SUM(H180:H186)</f>
        <v>0</v>
      </c>
      <c r="I179" s="471">
        <f>SUM(I180:I186)</f>
        <v>0</v>
      </c>
      <c r="J179" s="471">
        <f>SUM(J180:J186)</f>
        <v>0</v>
      </c>
      <c r="K179" s="471">
        <v>1100</v>
      </c>
      <c r="L179" s="471">
        <f>SUM(L180:L186)</f>
        <v>0</v>
      </c>
      <c r="M179" s="471">
        <f>SUM(M180:M186)</f>
        <v>0</v>
      </c>
      <c r="N179" s="471">
        <f>SUM(N180:N186)</f>
        <v>0</v>
      </c>
      <c r="O179" s="471">
        <f>SUM(O180:O186)</f>
        <v>0</v>
      </c>
      <c r="P179" s="471">
        <f>SUM(P180:P186)</f>
        <v>0</v>
      </c>
      <c r="Q179" s="471">
        <v>0</v>
      </c>
      <c r="R179" s="471">
        <f>SUM(R180:R186)</f>
        <v>0</v>
      </c>
      <c r="S179" s="471">
        <f>SUM(S180:S186)</f>
        <v>0</v>
      </c>
    </row>
    <row r="180" spans="1:19" ht="21.75" customHeight="1">
      <c r="A180" s="312"/>
      <c r="B180" s="313"/>
      <c r="C180" s="447" t="s">
        <v>10</v>
      </c>
      <c r="D180" s="315" t="s">
        <v>47</v>
      </c>
      <c r="E180" s="197">
        <v>0</v>
      </c>
      <c r="F180" s="36">
        <f t="shared" si="22"/>
        <v>0</v>
      </c>
      <c r="G180" s="37" t="e">
        <f t="shared" si="23"/>
        <v>#DIV/0!</v>
      </c>
      <c r="H180" s="471"/>
      <c r="I180" s="471"/>
      <c r="J180" s="471"/>
      <c r="K180" s="471">
        <v>0</v>
      </c>
      <c r="L180" s="471"/>
      <c r="M180" s="471"/>
      <c r="N180" s="471"/>
      <c r="O180" s="471"/>
      <c r="P180" s="471"/>
      <c r="Q180" s="471"/>
      <c r="R180" s="471"/>
      <c r="S180" s="471"/>
    </row>
    <row r="181" spans="1:19" ht="21.75" customHeight="1">
      <c r="A181" s="312"/>
      <c r="B181" s="313"/>
      <c r="C181" s="447" t="s">
        <v>11</v>
      </c>
      <c r="D181" s="315" t="s">
        <v>47</v>
      </c>
      <c r="E181" s="197">
        <v>0</v>
      </c>
      <c r="F181" s="36">
        <f t="shared" si="22"/>
        <v>0</v>
      </c>
      <c r="G181" s="37" t="e">
        <f t="shared" si="23"/>
        <v>#DIV/0!</v>
      </c>
      <c r="H181" s="471"/>
      <c r="I181" s="471"/>
      <c r="J181" s="471"/>
      <c r="K181" s="471"/>
      <c r="L181" s="471"/>
      <c r="M181" s="471"/>
      <c r="N181" s="471"/>
      <c r="O181" s="471"/>
      <c r="P181" s="471"/>
      <c r="Q181" s="471"/>
      <c r="R181" s="471"/>
      <c r="S181" s="471"/>
    </row>
    <row r="182" spans="1:19" ht="21.75" customHeight="1">
      <c r="A182" s="312"/>
      <c r="B182" s="313"/>
      <c r="C182" s="447" t="s">
        <v>213</v>
      </c>
      <c r="D182" s="315" t="s">
        <v>47</v>
      </c>
      <c r="E182" s="197">
        <v>0</v>
      </c>
      <c r="F182" s="36">
        <f t="shared" si="22"/>
        <v>0</v>
      </c>
      <c r="G182" s="37" t="e">
        <f t="shared" si="23"/>
        <v>#DIV/0!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471"/>
      <c r="R182" s="471"/>
      <c r="S182" s="471"/>
    </row>
    <row r="183" spans="1:19" ht="21.75" customHeight="1">
      <c r="A183" s="312"/>
      <c r="B183" s="313"/>
      <c r="C183" s="447" t="s">
        <v>107</v>
      </c>
      <c r="D183" s="315" t="s">
        <v>47</v>
      </c>
      <c r="E183" s="197">
        <v>0</v>
      </c>
      <c r="F183" s="36">
        <f t="shared" si="22"/>
        <v>0</v>
      </c>
      <c r="G183" s="37" t="e">
        <f t="shared" si="23"/>
        <v>#DIV/0!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</row>
    <row r="184" spans="1:19" ht="21.75" customHeight="1">
      <c r="A184" s="312"/>
      <c r="B184" s="313"/>
      <c r="C184" s="447" t="s">
        <v>13</v>
      </c>
      <c r="D184" s="315" t="s">
        <v>47</v>
      </c>
      <c r="E184" s="197">
        <v>0</v>
      </c>
      <c r="F184" s="36">
        <f t="shared" si="22"/>
        <v>0</v>
      </c>
      <c r="G184" s="37" t="e">
        <f t="shared" si="23"/>
        <v>#DIV/0!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471"/>
      <c r="R184" s="471"/>
      <c r="S184" s="471"/>
    </row>
    <row r="185" spans="1:19" ht="21.75" customHeight="1">
      <c r="A185" s="312"/>
      <c r="B185" s="313"/>
      <c r="C185" s="447" t="s">
        <v>15</v>
      </c>
      <c r="D185" s="315" t="s">
        <v>47</v>
      </c>
      <c r="E185" s="197">
        <v>0</v>
      </c>
      <c r="F185" s="36">
        <f t="shared" si="22"/>
        <v>0</v>
      </c>
      <c r="G185" s="37" t="e">
        <f t="shared" si="23"/>
        <v>#DIV/0!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</row>
    <row r="186" spans="1:19" ht="21.75" customHeight="1">
      <c r="A186" s="415"/>
      <c r="B186" s="416"/>
      <c r="C186" s="417" t="s">
        <v>16</v>
      </c>
      <c r="D186" s="418" t="s">
        <v>47</v>
      </c>
      <c r="E186" s="269">
        <v>0</v>
      </c>
      <c r="F186" s="36">
        <f t="shared" si="22"/>
        <v>0</v>
      </c>
      <c r="G186" s="37" t="e">
        <f t="shared" si="23"/>
        <v>#DIV/0!</v>
      </c>
      <c r="H186" s="478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</row>
    <row r="187" spans="1:19" ht="21.75" customHeight="1">
      <c r="A187" s="232"/>
      <c r="B187" s="2168" t="s">
        <v>227</v>
      </c>
      <c r="C187" s="2229"/>
      <c r="D187" s="298" t="s">
        <v>32</v>
      </c>
      <c r="E187" s="203">
        <v>0</v>
      </c>
      <c r="F187" s="55">
        <f t="shared" ref="F187:F250" si="33">SUM(H187:S187)</f>
        <v>0</v>
      </c>
      <c r="G187" s="67" t="e">
        <f t="shared" ref="G187:G250" si="34">+F187*100/E187</f>
        <v>#DIV/0!</v>
      </c>
      <c r="H187" s="473"/>
      <c r="I187" s="473"/>
      <c r="J187" s="1239"/>
      <c r="K187" s="1553"/>
      <c r="L187" s="1553"/>
      <c r="M187" s="1553"/>
      <c r="N187" s="1553"/>
      <c r="O187" s="1553"/>
      <c r="P187" s="1553"/>
      <c r="Q187" s="1874"/>
      <c r="R187" s="1907"/>
      <c r="S187" s="1907"/>
    </row>
    <row r="188" spans="1:19" ht="21.75" customHeight="1">
      <c r="A188" s="229"/>
      <c r="B188" s="2195" t="s">
        <v>187</v>
      </c>
      <c r="C188" s="2232"/>
      <c r="D188" s="263" t="s">
        <v>114</v>
      </c>
      <c r="E188" s="197">
        <v>0</v>
      </c>
      <c r="F188" s="36">
        <f t="shared" si="33"/>
        <v>0</v>
      </c>
      <c r="G188" s="37" t="e">
        <f t="shared" si="34"/>
        <v>#DIV/0!</v>
      </c>
      <c r="H188" s="471"/>
      <c r="I188" s="471"/>
      <c r="J188" s="471"/>
      <c r="K188" s="471"/>
      <c r="L188" s="471"/>
      <c r="M188" s="471"/>
      <c r="N188" s="471"/>
      <c r="O188" s="471"/>
      <c r="P188" s="471"/>
      <c r="Q188" s="471"/>
      <c r="R188" s="471"/>
      <c r="S188" s="471"/>
    </row>
    <row r="189" spans="1:19" ht="21.75" customHeight="1">
      <c r="A189" s="240"/>
      <c r="B189" s="241" t="s">
        <v>37</v>
      </c>
      <c r="C189" s="242"/>
      <c r="D189" s="236" t="s">
        <v>24</v>
      </c>
      <c r="E189" s="214">
        <f>SUM(E190:E194)</f>
        <v>3000</v>
      </c>
      <c r="F189" s="153">
        <f t="shared" si="33"/>
        <v>4530</v>
      </c>
      <c r="G189" s="379">
        <f t="shared" si="34"/>
        <v>151</v>
      </c>
      <c r="H189" s="477">
        <f>SUM(H190:H194)</f>
        <v>0</v>
      </c>
      <c r="I189" s="477">
        <f t="shared" ref="I189:P189" si="35">SUM(I190:I194)</f>
        <v>0</v>
      </c>
      <c r="J189" s="1242">
        <f t="shared" si="35"/>
        <v>0</v>
      </c>
      <c r="K189" s="1556">
        <f t="shared" si="35"/>
        <v>0</v>
      </c>
      <c r="L189" s="1556">
        <f t="shared" si="35"/>
        <v>0</v>
      </c>
      <c r="M189" s="1556">
        <f t="shared" si="35"/>
        <v>0</v>
      </c>
      <c r="N189" s="1556">
        <f t="shared" si="35"/>
        <v>0</v>
      </c>
      <c r="O189" s="1556">
        <f t="shared" si="35"/>
        <v>0</v>
      </c>
      <c r="P189" s="1556">
        <f t="shared" si="35"/>
        <v>0</v>
      </c>
      <c r="Q189" s="1877">
        <v>3000</v>
      </c>
      <c r="R189" s="1909">
        <f>SUM(R190:R194)</f>
        <v>1530</v>
      </c>
      <c r="S189" s="1911">
        <f>SUM(S190:S194)</f>
        <v>0</v>
      </c>
    </row>
    <row r="190" spans="1:19" ht="21.75" customHeight="1">
      <c r="A190" s="194"/>
      <c r="B190" s="195"/>
      <c r="C190" s="221" t="s">
        <v>25</v>
      </c>
      <c r="D190" s="196" t="s">
        <v>24</v>
      </c>
      <c r="E190" s="197">
        <v>0</v>
      </c>
      <c r="F190" s="36">
        <f t="shared" si="33"/>
        <v>0</v>
      </c>
      <c r="G190" s="37" t="e">
        <f t="shared" si="34"/>
        <v>#DIV/0!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471"/>
      <c r="R190" s="471"/>
      <c r="S190" s="471"/>
    </row>
    <row r="191" spans="1:19" ht="21.75" customHeight="1">
      <c r="A191" s="194"/>
      <c r="B191" s="195"/>
      <c r="C191" s="221" t="s">
        <v>26</v>
      </c>
      <c r="D191" s="196" t="s">
        <v>24</v>
      </c>
      <c r="E191" s="197">
        <v>3000</v>
      </c>
      <c r="F191" s="36">
        <f t="shared" si="33"/>
        <v>4530</v>
      </c>
      <c r="G191" s="37">
        <f t="shared" si="34"/>
        <v>151</v>
      </c>
      <c r="H191" s="471"/>
      <c r="I191" s="471"/>
      <c r="J191" s="471"/>
      <c r="K191" s="471"/>
      <c r="L191" s="471"/>
      <c r="M191" s="471"/>
      <c r="N191" s="471"/>
      <c r="O191" s="471"/>
      <c r="P191" s="471"/>
      <c r="Q191" s="471">
        <v>3000</v>
      </c>
      <c r="R191" s="471">
        <v>1530</v>
      </c>
      <c r="S191" s="471"/>
    </row>
    <row r="192" spans="1:19" ht="21.75" customHeight="1">
      <c r="A192" s="194"/>
      <c r="B192" s="195"/>
      <c r="C192" s="221" t="s">
        <v>27</v>
      </c>
      <c r="D192" s="196" t="s">
        <v>24</v>
      </c>
      <c r="E192" s="197">
        <v>0</v>
      </c>
      <c r="F192" s="36">
        <f t="shared" si="33"/>
        <v>0</v>
      </c>
      <c r="G192" s="37" t="e">
        <f t="shared" si="34"/>
        <v>#DIV/0!</v>
      </c>
      <c r="H192" s="471"/>
      <c r="I192" s="471"/>
      <c r="J192" s="471"/>
      <c r="K192" s="471"/>
      <c r="L192" s="471"/>
      <c r="M192" s="471"/>
      <c r="N192" s="471"/>
      <c r="O192" s="471"/>
      <c r="P192" s="471"/>
      <c r="Q192" s="471"/>
      <c r="R192" s="471"/>
      <c r="S192" s="471"/>
    </row>
    <row r="193" spans="1:19" ht="21.75" customHeight="1">
      <c r="A193" s="194"/>
      <c r="B193" s="195"/>
      <c r="C193" s="221" t="s">
        <v>28</v>
      </c>
      <c r="D193" s="196" t="s">
        <v>24</v>
      </c>
      <c r="E193" s="197">
        <v>0</v>
      </c>
      <c r="F193" s="36">
        <f t="shared" si="33"/>
        <v>0</v>
      </c>
      <c r="G193" s="37" t="e">
        <f t="shared" si="34"/>
        <v>#DIV/0!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</row>
    <row r="194" spans="1:19" ht="21.75" customHeight="1">
      <c r="A194" s="253"/>
      <c r="B194" s="254"/>
      <c r="C194" s="255" t="s">
        <v>29</v>
      </c>
      <c r="D194" s="256" t="s">
        <v>24</v>
      </c>
      <c r="E194" s="269">
        <v>0</v>
      </c>
      <c r="F194" s="116">
        <f t="shared" si="33"/>
        <v>0</v>
      </c>
      <c r="G194" s="120" t="e">
        <f t="shared" si="34"/>
        <v>#DIV/0!</v>
      </c>
      <c r="H194" s="478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</row>
    <row r="195" spans="1:19" ht="21.75" customHeight="1">
      <c r="A195" s="2158" t="s">
        <v>237</v>
      </c>
      <c r="B195" s="2233"/>
      <c r="C195" s="2234"/>
      <c r="D195" s="183"/>
      <c r="E195" s="282"/>
      <c r="F195" s="92">
        <f t="shared" si="33"/>
        <v>0</v>
      </c>
      <c r="G195" s="631" t="e">
        <f t="shared" si="34"/>
        <v>#DIV/0!</v>
      </c>
      <c r="H195" s="479"/>
      <c r="I195" s="479"/>
      <c r="J195" s="1243"/>
      <c r="K195" s="1557"/>
      <c r="L195" s="1557"/>
      <c r="M195" s="1557"/>
      <c r="N195" s="1557"/>
      <c r="O195" s="1557"/>
      <c r="P195" s="1557"/>
      <c r="Q195" s="1878"/>
      <c r="R195" s="1910"/>
      <c r="S195" s="1910"/>
    </row>
    <row r="196" spans="1:19" ht="21.75" customHeight="1">
      <c r="A196" s="413" t="s">
        <v>238</v>
      </c>
      <c r="B196" s="414"/>
      <c r="C196" s="390"/>
      <c r="D196" s="227"/>
      <c r="E196" s="283"/>
      <c r="F196" s="55">
        <f t="shared" si="33"/>
        <v>0</v>
      </c>
      <c r="G196" s="67" t="e">
        <f t="shared" si="34"/>
        <v>#DIV/0!</v>
      </c>
      <c r="H196" s="473"/>
      <c r="I196" s="473"/>
      <c r="J196" s="1239"/>
      <c r="K196" s="1553"/>
      <c r="L196" s="1553"/>
      <c r="M196" s="1553"/>
      <c r="N196" s="1553"/>
      <c r="O196" s="1553"/>
      <c r="P196" s="1553"/>
      <c r="Q196" s="1874"/>
      <c r="R196" s="1907"/>
      <c r="S196" s="1907"/>
    </row>
    <row r="197" spans="1:19" ht="21.75" customHeight="1">
      <c r="A197" s="2221" t="s">
        <v>239</v>
      </c>
      <c r="B197" s="2222"/>
      <c r="C197" s="2223"/>
      <c r="D197" s="217" t="s">
        <v>34</v>
      </c>
      <c r="E197" s="358">
        <f>SUM(E198:E200)</f>
        <v>0</v>
      </c>
      <c r="F197" s="36">
        <f t="shared" si="33"/>
        <v>0</v>
      </c>
      <c r="G197" s="37" t="e">
        <f t="shared" si="34"/>
        <v>#DIV/0!</v>
      </c>
      <c r="H197" s="471"/>
      <c r="I197" s="471"/>
      <c r="J197" s="471"/>
      <c r="K197" s="471"/>
      <c r="L197" s="471"/>
      <c r="M197" s="471"/>
      <c r="N197" s="471"/>
      <c r="O197" s="471"/>
      <c r="P197" s="471"/>
      <c r="Q197" s="471"/>
      <c r="R197" s="471"/>
      <c r="S197" s="471"/>
    </row>
    <row r="198" spans="1:19" ht="21.75" customHeight="1">
      <c r="A198" s="327"/>
      <c r="B198" s="2224" t="s">
        <v>45</v>
      </c>
      <c r="C198" s="2225"/>
      <c r="D198" s="217" t="s">
        <v>34</v>
      </c>
      <c r="E198" s="77">
        <v>0</v>
      </c>
      <c r="F198" s="36">
        <f t="shared" si="33"/>
        <v>0</v>
      </c>
      <c r="G198" s="37" t="e">
        <f t="shared" si="34"/>
        <v>#DIV/0!</v>
      </c>
      <c r="H198" s="471"/>
      <c r="I198" s="471"/>
      <c r="J198" s="471"/>
      <c r="K198" s="471"/>
      <c r="L198" s="471"/>
      <c r="M198" s="471"/>
      <c r="N198" s="471"/>
      <c r="O198" s="471"/>
      <c r="P198" s="471"/>
      <c r="Q198" s="471"/>
      <c r="R198" s="471"/>
      <c r="S198" s="471"/>
    </row>
    <row r="199" spans="1:19" ht="21.75" customHeight="1">
      <c r="A199" s="327"/>
      <c r="B199" s="2224" t="s">
        <v>46</v>
      </c>
      <c r="C199" s="2225"/>
      <c r="D199" s="217" t="s">
        <v>34</v>
      </c>
      <c r="E199" s="77">
        <v>0</v>
      </c>
      <c r="F199" s="36">
        <f t="shared" si="33"/>
        <v>0</v>
      </c>
      <c r="G199" s="37" t="e">
        <f t="shared" si="34"/>
        <v>#DIV/0!</v>
      </c>
      <c r="H199" s="471"/>
      <c r="I199" s="471"/>
      <c r="J199" s="471"/>
      <c r="K199" s="471"/>
      <c r="L199" s="471"/>
      <c r="M199" s="471"/>
      <c r="N199" s="471"/>
      <c r="O199" s="471"/>
      <c r="P199" s="471"/>
      <c r="Q199" s="471"/>
      <c r="R199" s="471"/>
      <c r="S199" s="471"/>
    </row>
    <row r="200" spans="1:19" ht="21.75" customHeight="1">
      <c r="A200" s="327"/>
      <c r="B200" s="2166" t="s">
        <v>284</v>
      </c>
      <c r="C200" s="2239"/>
      <c r="D200" s="217" t="s">
        <v>34</v>
      </c>
      <c r="E200" s="77">
        <v>0</v>
      </c>
      <c r="F200" s="36">
        <f t="shared" si="33"/>
        <v>0</v>
      </c>
      <c r="G200" s="37" t="e">
        <f t="shared" si="34"/>
        <v>#DIV/0!</v>
      </c>
      <c r="H200" s="471"/>
      <c r="I200" s="471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</row>
    <row r="201" spans="1:19" ht="21.75" customHeight="1">
      <c r="A201" s="2155" t="s">
        <v>240</v>
      </c>
      <c r="B201" s="2230"/>
      <c r="C201" s="2231"/>
      <c r="D201" s="217" t="s">
        <v>34</v>
      </c>
      <c r="E201" s="359">
        <f>E202+E214</f>
        <v>0</v>
      </c>
      <c r="F201" s="36">
        <f t="shared" si="33"/>
        <v>0</v>
      </c>
      <c r="G201" s="37" t="e">
        <f t="shared" si="34"/>
        <v>#DIV/0!</v>
      </c>
      <c r="H201" s="471"/>
      <c r="I201" s="471"/>
      <c r="J201" s="471"/>
      <c r="K201" s="471"/>
      <c r="L201" s="471"/>
      <c r="M201" s="471"/>
      <c r="N201" s="471"/>
      <c r="O201" s="471"/>
      <c r="P201" s="471"/>
      <c r="Q201" s="471"/>
      <c r="R201" s="471"/>
      <c r="S201" s="471"/>
    </row>
    <row r="202" spans="1:19" ht="21.75" customHeight="1">
      <c r="A202" s="327"/>
      <c r="B202" s="216" t="s">
        <v>166</v>
      </c>
      <c r="C202" s="331"/>
      <c r="D202" s="234" t="s">
        <v>34</v>
      </c>
      <c r="E202" s="359">
        <f>SUM(E203:E213)</f>
        <v>0</v>
      </c>
      <c r="F202" s="36">
        <f>SUM(H202:S202)</f>
        <v>0</v>
      </c>
      <c r="G202" s="37" t="e">
        <f t="shared" si="34"/>
        <v>#DIV/0!</v>
      </c>
      <c r="H202" s="471"/>
      <c r="I202" s="471"/>
      <c r="J202" s="471"/>
      <c r="K202" s="471"/>
      <c r="L202" s="471"/>
      <c r="M202" s="471"/>
      <c r="N202" s="471"/>
      <c r="O202" s="471"/>
      <c r="P202" s="471"/>
      <c r="Q202" s="471"/>
      <c r="R202" s="471"/>
      <c r="S202" s="471"/>
    </row>
    <row r="203" spans="1:19" ht="21.75" customHeight="1">
      <c r="A203" s="327"/>
      <c r="B203" s="216"/>
      <c r="C203" s="446" t="s">
        <v>168</v>
      </c>
      <c r="D203" s="217" t="s">
        <v>34</v>
      </c>
      <c r="E203" s="156">
        <v>0</v>
      </c>
      <c r="F203" s="36">
        <f t="shared" si="33"/>
        <v>0</v>
      </c>
      <c r="G203" s="37" t="e">
        <f t="shared" si="34"/>
        <v>#DIV/0!</v>
      </c>
      <c r="H203" s="471"/>
      <c r="I203" s="471"/>
      <c r="J203" s="471"/>
      <c r="K203" s="471"/>
      <c r="L203" s="471"/>
      <c r="M203" s="471"/>
      <c r="N203" s="471"/>
      <c r="O203" s="471"/>
      <c r="P203" s="471"/>
      <c r="Q203" s="471"/>
      <c r="R203" s="471"/>
      <c r="S203" s="471"/>
    </row>
    <row r="204" spans="1:19" ht="21.75" customHeight="1">
      <c r="A204" s="327"/>
      <c r="B204" s="216"/>
      <c r="C204" s="446" t="s">
        <v>169</v>
      </c>
      <c r="D204" s="217" t="s">
        <v>34</v>
      </c>
      <c r="E204" s="36">
        <v>0</v>
      </c>
      <c r="F204" s="36">
        <f t="shared" si="33"/>
        <v>0</v>
      </c>
      <c r="G204" s="37" t="e">
        <f t="shared" si="34"/>
        <v>#DIV/0!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</row>
    <row r="205" spans="1:19" ht="21.75" customHeight="1">
      <c r="A205" s="327"/>
      <c r="B205" s="216"/>
      <c r="C205" s="446" t="s">
        <v>170</v>
      </c>
      <c r="D205" s="217" t="s">
        <v>34</v>
      </c>
      <c r="E205" s="36">
        <v>0</v>
      </c>
      <c r="F205" s="36">
        <f t="shared" si="33"/>
        <v>0</v>
      </c>
      <c r="G205" s="37" t="e">
        <f t="shared" si="34"/>
        <v>#DIV/0!</v>
      </c>
      <c r="H205" s="471"/>
      <c r="I205" s="471"/>
      <c r="J205" s="471"/>
      <c r="K205" s="471"/>
      <c r="L205" s="471"/>
      <c r="M205" s="471"/>
      <c r="N205" s="471"/>
      <c r="O205" s="471"/>
      <c r="P205" s="471"/>
      <c r="Q205" s="471"/>
      <c r="R205" s="471"/>
      <c r="S205" s="471"/>
    </row>
    <row r="206" spans="1:19" ht="21.75" customHeight="1">
      <c r="A206" s="327"/>
      <c r="B206" s="216"/>
      <c r="C206" s="446" t="s">
        <v>171</v>
      </c>
      <c r="D206" s="217" t="s">
        <v>34</v>
      </c>
      <c r="E206" s="36">
        <v>0</v>
      </c>
      <c r="F206" s="36">
        <f t="shared" si="33"/>
        <v>0</v>
      </c>
      <c r="G206" s="37" t="e">
        <f t="shared" si="34"/>
        <v>#DIV/0!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</row>
    <row r="207" spans="1:19" ht="21.75" customHeight="1">
      <c r="A207" s="327"/>
      <c r="B207" s="216"/>
      <c r="C207" s="446" t="s">
        <v>172</v>
      </c>
      <c r="D207" s="217" t="s">
        <v>34</v>
      </c>
      <c r="E207" s="36">
        <v>0</v>
      </c>
      <c r="F207" s="36">
        <f t="shared" si="33"/>
        <v>0</v>
      </c>
      <c r="G207" s="37" t="e">
        <f t="shared" si="34"/>
        <v>#DIV/0!</v>
      </c>
      <c r="H207" s="471"/>
      <c r="I207" s="471"/>
      <c r="J207" s="471"/>
      <c r="K207" s="471"/>
      <c r="L207" s="471"/>
      <c r="M207" s="471"/>
      <c r="N207" s="471"/>
      <c r="O207" s="471"/>
      <c r="P207" s="471"/>
      <c r="Q207" s="471"/>
      <c r="R207" s="471"/>
      <c r="S207" s="471"/>
    </row>
    <row r="208" spans="1:19" ht="21.75" customHeight="1">
      <c r="A208" s="327"/>
      <c r="B208" s="216"/>
      <c r="C208" s="446" t="s">
        <v>173</v>
      </c>
      <c r="D208" s="217" t="s">
        <v>34</v>
      </c>
      <c r="E208" s="36">
        <v>0</v>
      </c>
      <c r="F208" s="36">
        <f t="shared" si="33"/>
        <v>0</v>
      </c>
      <c r="G208" s="37" t="e">
        <f t="shared" si="34"/>
        <v>#DIV/0!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</row>
    <row r="209" spans="1:19" ht="21.75" customHeight="1">
      <c r="A209" s="327"/>
      <c r="B209" s="216"/>
      <c r="C209" s="446" t="s">
        <v>174</v>
      </c>
      <c r="D209" s="217" t="s">
        <v>34</v>
      </c>
      <c r="E209" s="36">
        <v>0</v>
      </c>
      <c r="F209" s="36">
        <f t="shared" si="33"/>
        <v>0</v>
      </c>
      <c r="G209" s="37" t="e">
        <f t="shared" si="34"/>
        <v>#DIV/0!</v>
      </c>
      <c r="H209" s="471"/>
      <c r="I209" s="471"/>
      <c r="J209" s="471"/>
      <c r="K209" s="471"/>
      <c r="L209" s="471"/>
      <c r="M209" s="471"/>
      <c r="N209" s="471"/>
      <c r="O209" s="471"/>
      <c r="P209" s="471"/>
      <c r="Q209" s="471"/>
      <c r="R209" s="471"/>
      <c r="S209" s="471"/>
    </row>
    <row r="210" spans="1:19" ht="21.75" customHeight="1">
      <c r="A210" s="327"/>
      <c r="B210" s="216"/>
      <c r="C210" s="446" t="s">
        <v>175</v>
      </c>
      <c r="D210" s="217" t="s">
        <v>34</v>
      </c>
      <c r="E210" s="36">
        <v>0</v>
      </c>
      <c r="F210" s="36">
        <f t="shared" si="33"/>
        <v>0</v>
      </c>
      <c r="G210" s="37" t="e">
        <f t="shared" si="34"/>
        <v>#DIV/0!</v>
      </c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</row>
    <row r="211" spans="1:19" ht="21.75" customHeight="1">
      <c r="A211" s="327"/>
      <c r="B211" s="216"/>
      <c r="C211" s="446" t="s">
        <v>176</v>
      </c>
      <c r="D211" s="217" t="s">
        <v>34</v>
      </c>
      <c r="E211" s="36">
        <v>0</v>
      </c>
      <c r="F211" s="36">
        <f t="shared" si="33"/>
        <v>0</v>
      </c>
      <c r="G211" s="37" t="e">
        <f t="shared" si="34"/>
        <v>#DIV/0!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</row>
    <row r="212" spans="1:19" ht="21.75" customHeight="1">
      <c r="A212" s="327"/>
      <c r="B212" s="216"/>
      <c r="C212" s="446" t="s">
        <v>177</v>
      </c>
      <c r="D212" s="217" t="s">
        <v>34</v>
      </c>
      <c r="E212" s="36">
        <v>0</v>
      </c>
      <c r="F212" s="36">
        <f t="shared" si="33"/>
        <v>0</v>
      </c>
      <c r="G212" s="37" t="e">
        <f t="shared" si="34"/>
        <v>#DIV/0!</v>
      </c>
      <c r="H212" s="471"/>
      <c r="I212" s="471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</row>
    <row r="213" spans="1:19" ht="21.75" customHeight="1">
      <c r="A213" s="327"/>
      <c r="B213" s="216"/>
      <c r="C213" s="446" t="s">
        <v>178</v>
      </c>
      <c r="D213" s="217" t="s">
        <v>34</v>
      </c>
      <c r="E213" s="36">
        <v>0</v>
      </c>
      <c r="F213" s="36">
        <f t="shared" si="33"/>
        <v>0</v>
      </c>
      <c r="G213" s="37" t="e">
        <f t="shared" si="34"/>
        <v>#DIV/0!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471"/>
      <c r="R213" s="471"/>
      <c r="S213" s="471"/>
    </row>
    <row r="214" spans="1:19" ht="21.75" customHeight="1">
      <c r="A214" s="327"/>
      <c r="B214" s="2230" t="s">
        <v>167</v>
      </c>
      <c r="C214" s="2231"/>
      <c r="D214" s="234" t="s">
        <v>34</v>
      </c>
      <c r="E214" s="359">
        <f>SUM(E215:E220)</f>
        <v>0</v>
      </c>
      <c r="F214" s="36">
        <f t="shared" si="33"/>
        <v>0</v>
      </c>
      <c r="G214" s="37" t="e">
        <f t="shared" si="34"/>
        <v>#DIV/0!</v>
      </c>
      <c r="H214" s="471"/>
      <c r="I214" s="471"/>
      <c r="J214" s="471"/>
      <c r="K214" s="471"/>
      <c r="L214" s="471"/>
      <c r="M214" s="471"/>
      <c r="N214" s="471"/>
      <c r="O214" s="471"/>
      <c r="P214" s="471"/>
      <c r="Q214" s="471"/>
      <c r="R214" s="471"/>
      <c r="S214" s="471"/>
    </row>
    <row r="215" spans="1:19" ht="21.75" customHeight="1">
      <c r="A215" s="327"/>
      <c r="B215" s="216"/>
      <c r="C215" s="448" t="s">
        <v>258</v>
      </c>
      <c r="D215" s="217" t="s">
        <v>34</v>
      </c>
      <c r="E215" s="156">
        <v>0</v>
      </c>
      <c r="F215" s="36">
        <f t="shared" si="33"/>
        <v>0</v>
      </c>
      <c r="G215" s="37" t="e">
        <f t="shared" si="34"/>
        <v>#DIV/0!</v>
      </c>
      <c r="H215" s="471"/>
      <c r="I215" s="471"/>
      <c r="J215" s="471"/>
      <c r="K215" s="471"/>
      <c r="L215" s="471"/>
      <c r="M215" s="471"/>
      <c r="N215" s="471"/>
      <c r="O215" s="471"/>
      <c r="P215" s="471"/>
      <c r="Q215" s="471"/>
      <c r="R215" s="471"/>
      <c r="S215" s="471"/>
    </row>
    <row r="216" spans="1:19" ht="21.75" customHeight="1">
      <c r="A216" s="327"/>
      <c r="B216" s="216"/>
      <c r="C216" s="446" t="s">
        <v>185</v>
      </c>
      <c r="D216" s="217" t="s">
        <v>34</v>
      </c>
      <c r="E216" s="156">
        <v>0</v>
      </c>
      <c r="F216" s="36">
        <f t="shared" si="33"/>
        <v>0</v>
      </c>
      <c r="G216" s="37" t="e">
        <f t="shared" si="34"/>
        <v>#DIV/0!</v>
      </c>
      <c r="H216" s="471"/>
      <c r="I216" s="471"/>
      <c r="J216" s="471"/>
      <c r="K216" s="471"/>
      <c r="L216" s="471"/>
      <c r="M216" s="471"/>
      <c r="N216" s="471"/>
      <c r="O216" s="471"/>
      <c r="P216" s="471"/>
      <c r="Q216" s="471"/>
      <c r="R216" s="471"/>
      <c r="S216" s="471"/>
    </row>
    <row r="217" spans="1:19" ht="21.75" customHeight="1">
      <c r="A217" s="327"/>
      <c r="B217" s="216"/>
      <c r="C217" s="446" t="s">
        <v>184</v>
      </c>
      <c r="D217" s="217" t="s">
        <v>34</v>
      </c>
      <c r="E217" s="156">
        <v>0</v>
      </c>
      <c r="F217" s="36">
        <f t="shared" si="33"/>
        <v>0</v>
      </c>
      <c r="G217" s="37" t="e">
        <f t="shared" si="34"/>
        <v>#DIV/0!</v>
      </c>
      <c r="H217" s="471"/>
      <c r="I217" s="471"/>
      <c r="J217" s="471"/>
      <c r="K217" s="471"/>
      <c r="L217" s="471"/>
      <c r="M217" s="471"/>
      <c r="N217" s="471"/>
      <c r="O217" s="471"/>
      <c r="P217" s="471"/>
      <c r="Q217" s="471"/>
      <c r="R217" s="471"/>
      <c r="S217" s="471"/>
    </row>
    <row r="218" spans="1:19" ht="21.75" customHeight="1">
      <c r="A218" s="327"/>
      <c r="B218" s="216"/>
      <c r="C218" s="446" t="s">
        <v>183</v>
      </c>
      <c r="D218" s="217" t="s">
        <v>34</v>
      </c>
      <c r="E218" s="156">
        <v>0</v>
      </c>
      <c r="F218" s="36">
        <f t="shared" si="33"/>
        <v>0</v>
      </c>
      <c r="G218" s="37" t="e">
        <f t="shared" si="34"/>
        <v>#DIV/0!</v>
      </c>
      <c r="H218" s="471"/>
      <c r="I218" s="471"/>
      <c r="J218" s="471"/>
      <c r="K218" s="471"/>
      <c r="L218" s="471"/>
      <c r="M218" s="471"/>
      <c r="N218" s="471"/>
      <c r="O218" s="471"/>
      <c r="P218" s="471"/>
      <c r="Q218" s="471"/>
      <c r="R218" s="471"/>
      <c r="S218" s="471"/>
    </row>
    <row r="219" spans="1:19" ht="21.75" customHeight="1">
      <c r="A219" s="327"/>
      <c r="B219" s="216"/>
      <c r="C219" s="446" t="s">
        <v>182</v>
      </c>
      <c r="D219" s="217" t="s">
        <v>34</v>
      </c>
      <c r="E219" s="156">
        <v>0</v>
      </c>
      <c r="F219" s="36">
        <f t="shared" si="33"/>
        <v>0</v>
      </c>
      <c r="G219" s="37" t="e">
        <f t="shared" si="34"/>
        <v>#DIV/0!</v>
      </c>
      <c r="H219" s="471"/>
      <c r="I219" s="471"/>
      <c r="J219" s="471"/>
      <c r="K219" s="471"/>
      <c r="L219" s="471"/>
      <c r="M219" s="471"/>
      <c r="N219" s="471"/>
      <c r="O219" s="471"/>
      <c r="P219" s="471"/>
      <c r="Q219" s="471"/>
      <c r="R219" s="471"/>
      <c r="S219" s="471"/>
    </row>
    <row r="220" spans="1:19" ht="21.75" customHeight="1">
      <c r="A220" s="327"/>
      <c r="B220" s="216"/>
      <c r="C220" s="446" t="s">
        <v>181</v>
      </c>
      <c r="D220" s="217" t="s">
        <v>34</v>
      </c>
      <c r="E220" s="156">
        <v>0</v>
      </c>
      <c r="F220" s="36">
        <f t="shared" si="33"/>
        <v>0</v>
      </c>
      <c r="G220" s="37" t="e">
        <f t="shared" si="34"/>
        <v>#DIV/0!</v>
      </c>
      <c r="H220" s="471"/>
      <c r="I220" s="471"/>
      <c r="J220" s="471"/>
      <c r="K220" s="471"/>
      <c r="L220" s="471"/>
      <c r="M220" s="471"/>
      <c r="N220" s="471"/>
      <c r="O220" s="471"/>
      <c r="P220" s="471"/>
      <c r="Q220" s="471"/>
      <c r="R220" s="471"/>
      <c r="S220" s="471"/>
    </row>
    <row r="221" spans="1:19" ht="21.75" customHeight="1">
      <c r="A221" s="2155" t="s">
        <v>241</v>
      </c>
      <c r="B221" s="2230"/>
      <c r="C221" s="2231"/>
      <c r="D221" s="217" t="s">
        <v>35</v>
      </c>
      <c r="E221" s="156">
        <v>1</v>
      </c>
      <c r="F221" s="36">
        <f t="shared" si="33"/>
        <v>1</v>
      </c>
      <c r="G221" s="37">
        <f t="shared" si="34"/>
        <v>100</v>
      </c>
      <c r="H221" s="471"/>
      <c r="I221" s="471">
        <v>1</v>
      </c>
      <c r="J221" s="471"/>
      <c r="K221" s="471"/>
      <c r="L221" s="471"/>
      <c r="M221" s="471"/>
      <c r="N221" s="471"/>
      <c r="O221" s="471"/>
      <c r="P221" s="471"/>
      <c r="Q221" s="471"/>
      <c r="R221" s="471"/>
      <c r="S221" s="471"/>
    </row>
    <row r="222" spans="1:19" ht="21.75" customHeight="1">
      <c r="A222" s="332"/>
      <c r="B222" s="450"/>
      <c r="C222" s="334" t="s">
        <v>108</v>
      </c>
      <c r="D222" s="335" t="s">
        <v>9</v>
      </c>
      <c r="E222" s="156">
        <v>100</v>
      </c>
      <c r="F222" s="36">
        <f t="shared" si="33"/>
        <v>50</v>
      </c>
      <c r="G222" s="37">
        <f t="shared" si="34"/>
        <v>50</v>
      </c>
      <c r="H222" s="471"/>
      <c r="I222" s="471">
        <v>50</v>
      </c>
      <c r="J222" s="471"/>
      <c r="K222" s="471"/>
      <c r="L222" s="471"/>
      <c r="M222" s="471"/>
      <c r="N222" s="471"/>
      <c r="O222" s="471"/>
      <c r="P222" s="471"/>
      <c r="Q222" s="471"/>
      <c r="R222" s="471"/>
      <c r="S222" s="471"/>
    </row>
    <row r="223" spans="1:19" ht="21.75" customHeight="1">
      <c r="A223" s="2240" t="s">
        <v>242</v>
      </c>
      <c r="B223" s="2241"/>
      <c r="C223" s="2242"/>
      <c r="D223" s="335" t="s">
        <v>34</v>
      </c>
      <c r="E223" s="156">
        <v>0</v>
      </c>
      <c r="F223" s="36">
        <f t="shared" si="33"/>
        <v>0</v>
      </c>
      <c r="G223" s="37" t="e">
        <f t="shared" si="34"/>
        <v>#DIV/0!</v>
      </c>
      <c r="H223" s="471"/>
      <c r="I223" s="471"/>
      <c r="J223" s="471"/>
      <c r="K223" s="471"/>
      <c r="L223" s="471"/>
      <c r="M223" s="471"/>
      <c r="N223" s="471"/>
      <c r="O223" s="471"/>
      <c r="P223" s="471"/>
      <c r="Q223" s="471"/>
      <c r="R223" s="471"/>
      <c r="S223" s="471"/>
    </row>
    <row r="224" spans="1:19" ht="21.75" customHeight="1">
      <c r="A224" s="2243" t="s">
        <v>243</v>
      </c>
      <c r="B224" s="2244"/>
      <c r="C224" s="2245"/>
      <c r="D224" s="335" t="s">
        <v>90</v>
      </c>
      <c r="E224" s="156">
        <v>0</v>
      </c>
      <c r="F224" s="36">
        <f t="shared" si="33"/>
        <v>0</v>
      </c>
      <c r="G224" s="37" t="e">
        <f t="shared" si="34"/>
        <v>#DIV/0!</v>
      </c>
      <c r="H224" s="471"/>
      <c r="I224" s="471"/>
      <c r="J224" s="471"/>
      <c r="K224" s="471"/>
      <c r="L224" s="471"/>
      <c r="M224" s="471"/>
      <c r="N224" s="471"/>
      <c r="O224" s="471"/>
      <c r="P224" s="471"/>
      <c r="Q224" s="471"/>
      <c r="R224" s="471"/>
      <c r="S224" s="471"/>
    </row>
    <row r="225" spans="1:19" ht="21.75" customHeight="1">
      <c r="A225" s="2240" t="s">
        <v>285</v>
      </c>
      <c r="B225" s="2241"/>
      <c r="C225" s="2242"/>
      <c r="D225" s="335" t="s">
        <v>34</v>
      </c>
      <c r="E225" s="156">
        <v>0</v>
      </c>
      <c r="F225" s="36">
        <f t="shared" si="33"/>
        <v>0</v>
      </c>
      <c r="G225" s="37" t="e">
        <f t="shared" si="34"/>
        <v>#DIV/0!</v>
      </c>
      <c r="H225" s="471"/>
      <c r="I225" s="471"/>
      <c r="J225" s="471"/>
      <c r="K225" s="471"/>
      <c r="L225" s="471"/>
      <c r="M225" s="471"/>
      <c r="N225" s="471"/>
      <c r="O225" s="471"/>
      <c r="P225" s="471"/>
      <c r="Q225" s="471"/>
      <c r="R225" s="471"/>
      <c r="S225" s="471"/>
    </row>
    <row r="226" spans="1:19" ht="21.75" customHeight="1">
      <c r="A226" s="449" t="s">
        <v>245</v>
      </c>
      <c r="B226" s="450"/>
      <c r="C226" s="451"/>
      <c r="D226" s="335" t="s">
        <v>114</v>
      </c>
      <c r="E226" s="156">
        <v>0</v>
      </c>
      <c r="F226" s="36">
        <f t="shared" si="33"/>
        <v>0</v>
      </c>
      <c r="G226" s="37" t="e">
        <f t="shared" si="34"/>
        <v>#DIV/0!</v>
      </c>
      <c r="H226" s="471"/>
      <c r="I226" s="471"/>
      <c r="J226" s="471"/>
      <c r="K226" s="471"/>
      <c r="L226" s="471"/>
      <c r="M226" s="471"/>
      <c r="N226" s="471"/>
      <c r="O226" s="471"/>
      <c r="P226" s="471"/>
      <c r="Q226" s="471"/>
      <c r="R226" s="471"/>
      <c r="S226" s="471"/>
    </row>
    <row r="227" spans="1:19" ht="21.75" customHeight="1">
      <c r="A227" s="287"/>
      <c r="B227" s="302" t="s">
        <v>58</v>
      </c>
      <c r="C227" s="326"/>
      <c r="D227" s="300" t="s">
        <v>24</v>
      </c>
      <c r="E227" s="289">
        <f>SUM(E228:E232)</f>
        <v>20500</v>
      </c>
      <c r="F227" s="153">
        <f t="shared" si="33"/>
        <v>20480</v>
      </c>
      <c r="G227" s="379">
        <f t="shared" si="34"/>
        <v>99.902439024390247</v>
      </c>
      <c r="H227" s="480">
        <f>SUM(H228:H232)</f>
        <v>0</v>
      </c>
      <c r="I227" s="480">
        <f t="shared" ref="I227:P227" si="36">SUM(I228:I232)</f>
        <v>0</v>
      </c>
      <c r="J227" s="1244">
        <f t="shared" si="36"/>
        <v>0</v>
      </c>
      <c r="K227" s="1558">
        <f t="shared" si="36"/>
        <v>20000</v>
      </c>
      <c r="L227" s="1558">
        <f t="shared" si="36"/>
        <v>0</v>
      </c>
      <c r="M227" s="1558">
        <f t="shared" si="36"/>
        <v>0</v>
      </c>
      <c r="N227" s="1558">
        <f t="shared" si="36"/>
        <v>0</v>
      </c>
      <c r="O227" s="1558">
        <f t="shared" si="36"/>
        <v>0</v>
      </c>
      <c r="P227" s="1558">
        <f t="shared" si="36"/>
        <v>0</v>
      </c>
      <c r="Q227" s="1879">
        <v>0</v>
      </c>
      <c r="R227" s="1911">
        <f>SUM(R228:R232)</f>
        <v>480</v>
      </c>
      <c r="S227" s="1911">
        <f>SUM(S228:S232)</f>
        <v>0</v>
      </c>
    </row>
    <row r="228" spans="1:19" ht="21.75" customHeight="1">
      <c r="A228" s="310"/>
      <c r="B228" s="216"/>
      <c r="C228" s="336" t="s">
        <v>25</v>
      </c>
      <c r="D228" s="217" t="s">
        <v>24</v>
      </c>
      <c r="E228" s="285"/>
      <c r="F228" s="36">
        <f t="shared" si="33"/>
        <v>0</v>
      </c>
      <c r="G228" s="37" t="e">
        <f t="shared" si="34"/>
        <v>#DIV/0!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</row>
    <row r="229" spans="1:19" ht="21.75" customHeight="1">
      <c r="A229" s="310"/>
      <c r="B229" s="216"/>
      <c r="C229" s="336" t="s">
        <v>26</v>
      </c>
      <c r="D229" s="217" t="s">
        <v>24</v>
      </c>
      <c r="E229" s="285">
        <v>20500</v>
      </c>
      <c r="F229" s="36">
        <f t="shared" si="33"/>
        <v>20480</v>
      </c>
      <c r="G229" s="37">
        <f t="shared" si="34"/>
        <v>99.902439024390247</v>
      </c>
      <c r="H229" s="471"/>
      <c r="I229" s="471"/>
      <c r="J229" s="471"/>
      <c r="K229" s="471">
        <v>20000</v>
      </c>
      <c r="L229" s="471"/>
      <c r="M229" s="471"/>
      <c r="N229" s="471"/>
      <c r="O229" s="471"/>
      <c r="P229" s="471"/>
      <c r="Q229" s="471"/>
      <c r="R229" s="471">
        <v>480</v>
      </c>
      <c r="S229" s="471"/>
    </row>
    <row r="230" spans="1:19" ht="21.75" customHeight="1">
      <c r="A230" s="310"/>
      <c r="B230" s="216"/>
      <c r="C230" s="336" t="s">
        <v>27</v>
      </c>
      <c r="D230" s="217" t="s">
        <v>24</v>
      </c>
      <c r="E230" s="285"/>
      <c r="F230" s="36">
        <f t="shared" si="33"/>
        <v>0</v>
      </c>
      <c r="G230" s="37" t="e">
        <f t="shared" si="34"/>
        <v>#DIV/0!</v>
      </c>
      <c r="H230" s="471"/>
      <c r="I230" s="471"/>
      <c r="J230" s="471"/>
      <c r="K230" s="471"/>
      <c r="L230" s="471"/>
      <c r="M230" s="471"/>
      <c r="N230" s="471"/>
      <c r="O230" s="471"/>
      <c r="P230" s="471"/>
      <c r="Q230" s="471"/>
      <c r="R230" s="471"/>
      <c r="S230" s="471"/>
    </row>
    <row r="231" spans="1:19" ht="21.75" customHeight="1">
      <c r="A231" s="310"/>
      <c r="B231" s="216"/>
      <c r="C231" s="336" t="s">
        <v>28</v>
      </c>
      <c r="D231" s="217" t="s">
        <v>24</v>
      </c>
      <c r="E231" s="285"/>
      <c r="F231" s="36">
        <f t="shared" si="33"/>
        <v>0</v>
      </c>
      <c r="G231" s="37" t="e">
        <f t="shared" si="34"/>
        <v>#DIV/0!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</row>
    <row r="232" spans="1:19" ht="21.75" customHeight="1">
      <c r="A232" s="337"/>
      <c r="B232" s="338"/>
      <c r="C232" s="339" t="s">
        <v>29</v>
      </c>
      <c r="D232" s="380" t="s">
        <v>24</v>
      </c>
      <c r="E232" s="303"/>
      <c r="F232" s="116">
        <f t="shared" si="33"/>
        <v>0</v>
      </c>
      <c r="G232" s="120" t="e">
        <f t="shared" si="34"/>
        <v>#DIV/0!</v>
      </c>
      <c r="H232" s="478"/>
      <c r="I232" s="478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</row>
    <row r="233" spans="1:19" ht="21.75" customHeight="1">
      <c r="A233" s="2144" t="s">
        <v>246</v>
      </c>
      <c r="B233" s="2199"/>
      <c r="C233" s="2200"/>
      <c r="D233" s="272"/>
      <c r="E233" s="559"/>
      <c r="F233" s="92">
        <f t="shared" si="33"/>
        <v>0</v>
      </c>
      <c r="G233" s="631" t="e">
        <f t="shared" si="34"/>
        <v>#DIV/0!</v>
      </c>
      <c r="H233" s="479"/>
      <c r="I233" s="479"/>
      <c r="J233" s="1243"/>
      <c r="K233" s="1557"/>
      <c r="L233" s="1557"/>
      <c r="M233" s="1557"/>
      <c r="N233" s="1557"/>
      <c r="O233" s="1557"/>
      <c r="P233" s="1557"/>
      <c r="Q233" s="1878"/>
      <c r="R233" s="1910"/>
      <c r="S233" s="1910"/>
    </row>
    <row r="234" spans="1:19" ht="21.75" customHeight="1">
      <c r="A234" s="159" t="s">
        <v>247</v>
      </c>
      <c r="B234" s="290"/>
      <c r="C234" s="226"/>
      <c r="D234" s="291"/>
      <c r="E234" s="54"/>
      <c r="F234" s="55">
        <f t="shared" si="33"/>
        <v>0</v>
      </c>
      <c r="G234" s="67" t="e">
        <f t="shared" si="34"/>
        <v>#DIV/0!</v>
      </c>
      <c r="H234" s="473"/>
      <c r="I234" s="473"/>
      <c r="J234" s="1239"/>
      <c r="K234" s="1553"/>
      <c r="L234" s="1553"/>
      <c r="M234" s="1553"/>
      <c r="N234" s="1553"/>
      <c r="O234" s="1553"/>
      <c r="P234" s="1553"/>
      <c r="Q234" s="1874"/>
      <c r="R234" s="1907"/>
      <c r="S234" s="1907"/>
    </row>
    <row r="235" spans="1:19" ht="21.75" customHeight="1">
      <c r="A235" s="232"/>
      <c r="B235" s="2141" t="s">
        <v>248</v>
      </c>
      <c r="C235" s="2246"/>
      <c r="D235" s="292"/>
      <c r="E235" s="131"/>
      <c r="F235" s="55">
        <f t="shared" si="33"/>
        <v>0</v>
      </c>
      <c r="G235" s="67" t="e">
        <f t="shared" si="34"/>
        <v>#DIV/0!</v>
      </c>
      <c r="H235" s="473"/>
      <c r="I235" s="473"/>
      <c r="J235" s="1239"/>
      <c r="K235" s="1553"/>
      <c r="L235" s="1553"/>
      <c r="M235" s="1553"/>
      <c r="N235" s="1553"/>
      <c r="O235" s="1553"/>
      <c r="P235" s="1553"/>
      <c r="Q235" s="1874"/>
      <c r="R235" s="1907"/>
      <c r="S235" s="1907"/>
    </row>
    <row r="236" spans="1:19" ht="18.75" customHeight="1">
      <c r="A236" s="229"/>
      <c r="B236" s="293"/>
      <c r="C236" s="440" t="s">
        <v>131</v>
      </c>
      <c r="D236" s="294" t="s">
        <v>31</v>
      </c>
      <c r="E236" s="104">
        <v>1</v>
      </c>
      <c r="F236" s="36">
        <f t="shared" si="33"/>
        <v>1</v>
      </c>
      <c r="G236" s="37">
        <f t="shared" si="34"/>
        <v>100</v>
      </c>
      <c r="H236" s="476"/>
      <c r="I236" s="476"/>
      <c r="J236" s="476"/>
      <c r="K236" s="476"/>
      <c r="L236" s="476"/>
      <c r="M236" s="476"/>
      <c r="N236" s="476">
        <v>1</v>
      </c>
      <c r="O236" s="476"/>
      <c r="P236" s="476"/>
      <c r="Q236" s="476"/>
      <c r="R236" s="476"/>
      <c r="S236" s="476"/>
    </row>
    <row r="237" spans="1:19" ht="21.75" customHeight="1">
      <c r="A237" s="229"/>
      <c r="B237" s="293"/>
      <c r="C237" s="441" t="s">
        <v>132</v>
      </c>
      <c r="D237" s="295" t="s">
        <v>9</v>
      </c>
      <c r="E237" s="105">
        <v>10</v>
      </c>
      <c r="F237" s="36">
        <f t="shared" si="33"/>
        <v>10</v>
      </c>
      <c r="G237" s="37">
        <f t="shared" si="34"/>
        <v>100</v>
      </c>
      <c r="H237" s="476"/>
      <c r="I237" s="476"/>
      <c r="J237" s="476"/>
      <c r="K237" s="476"/>
      <c r="L237" s="476"/>
      <c r="M237" s="476"/>
      <c r="N237" s="476">
        <v>10</v>
      </c>
      <c r="O237" s="476"/>
      <c r="P237" s="476"/>
      <c r="Q237" s="476"/>
      <c r="R237" s="476"/>
      <c r="S237" s="476"/>
    </row>
    <row r="238" spans="1:19" ht="21.75" customHeight="1">
      <c r="A238" s="229"/>
      <c r="B238" s="293"/>
      <c r="C238" s="441" t="s">
        <v>133</v>
      </c>
      <c r="D238" s="295" t="s">
        <v>31</v>
      </c>
      <c r="E238" s="105">
        <v>1</v>
      </c>
      <c r="F238" s="36">
        <f t="shared" si="33"/>
        <v>1</v>
      </c>
      <c r="G238" s="37">
        <f t="shared" si="34"/>
        <v>100</v>
      </c>
      <c r="H238" s="476"/>
      <c r="I238" s="476"/>
      <c r="J238" s="476"/>
      <c r="K238" s="476"/>
      <c r="L238" s="476"/>
      <c r="M238" s="476"/>
      <c r="N238" s="476"/>
      <c r="O238" s="476"/>
      <c r="P238" s="476"/>
      <c r="Q238" s="476"/>
      <c r="R238" s="476"/>
      <c r="S238" s="476">
        <v>1</v>
      </c>
    </row>
    <row r="239" spans="1:19" ht="21.75" customHeight="1">
      <c r="A239" s="229"/>
      <c r="B239" s="296"/>
      <c r="C239" s="262" t="s">
        <v>187</v>
      </c>
      <c r="D239" s="297" t="s">
        <v>114</v>
      </c>
      <c r="E239" s="101"/>
      <c r="F239" s="36">
        <f t="shared" si="33"/>
        <v>0</v>
      </c>
      <c r="G239" s="37" t="e">
        <f t="shared" si="34"/>
        <v>#DIV/0!</v>
      </c>
      <c r="H239" s="476"/>
      <c r="I239" s="476"/>
      <c r="J239" s="476"/>
      <c r="K239" s="476"/>
      <c r="L239" s="476"/>
      <c r="M239" s="476"/>
      <c r="N239" s="476"/>
      <c r="O239" s="476"/>
      <c r="P239" s="476"/>
      <c r="Q239" s="476"/>
      <c r="R239" s="476"/>
      <c r="S239" s="476"/>
    </row>
    <row r="240" spans="1:19" ht="21.75" customHeight="1">
      <c r="A240" s="240"/>
      <c r="B240" s="241" t="s">
        <v>37</v>
      </c>
      <c r="C240" s="242"/>
      <c r="D240" s="236" t="s">
        <v>24</v>
      </c>
      <c r="E240" s="111">
        <f>SUM(E241:E245)</f>
        <v>11500</v>
      </c>
      <c r="F240" s="153">
        <f t="shared" si="33"/>
        <v>11500</v>
      </c>
      <c r="G240" s="379">
        <f t="shared" si="34"/>
        <v>100</v>
      </c>
      <c r="H240" s="153">
        <f>SUM(H241:H245)</f>
        <v>0</v>
      </c>
      <c r="I240" s="153">
        <f t="shared" ref="I240:P240" si="37">SUM(I241:I245)</f>
        <v>0</v>
      </c>
      <c r="J240" s="1226">
        <f t="shared" si="37"/>
        <v>0</v>
      </c>
      <c r="K240" s="1543">
        <f t="shared" si="37"/>
        <v>3360</v>
      </c>
      <c r="L240" s="1543">
        <f t="shared" si="37"/>
        <v>0</v>
      </c>
      <c r="M240" s="1543">
        <f t="shared" si="37"/>
        <v>0</v>
      </c>
      <c r="N240" s="1543">
        <f t="shared" si="37"/>
        <v>0</v>
      </c>
      <c r="O240" s="1543">
        <f t="shared" si="37"/>
        <v>0</v>
      </c>
      <c r="P240" s="1543">
        <f t="shared" si="37"/>
        <v>8140</v>
      </c>
      <c r="Q240" s="1861">
        <v>0</v>
      </c>
      <c r="R240" s="1896">
        <f>SUM(R241:R245)</f>
        <v>0</v>
      </c>
      <c r="S240" s="1896">
        <f>SUM(S241:S245)</f>
        <v>0</v>
      </c>
    </row>
    <row r="241" spans="1:19" ht="21.75" customHeight="1">
      <c r="A241" s="194"/>
      <c r="B241" s="195"/>
      <c r="C241" s="221" t="s">
        <v>25</v>
      </c>
      <c r="D241" s="196" t="s">
        <v>24</v>
      </c>
      <c r="E241" s="36">
        <v>0</v>
      </c>
      <c r="F241" s="36">
        <f t="shared" si="33"/>
        <v>0</v>
      </c>
      <c r="G241" s="37" t="e">
        <f t="shared" si="34"/>
        <v>#DIV/0!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471"/>
      <c r="R241" s="471"/>
      <c r="S241" s="471"/>
    </row>
    <row r="242" spans="1:19" ht="21.75" customHeight="1">
      <c r="A242" s="194"/>
      <c r="B242" s="195"/>
      <c r="C242" s="221" t="s">
        <v>26</v>
      </c>
      <c r="D242" s="196" t="s">
        <v>24</v>
      </c>
      <c r="E242" s="36">
        <f>1500+10000</f>
        <v>11500</v>
      </c>
      <c r="F242" s="36">
        <f t="shared" si="33"/>
        <v>11500</v>
      </c>
      <c r="G242" s="37">
        <f t="shared" si="34"/>
        <v>100</v>
      </c>
      <c r="H242" s="471"/>
      <c r="I242" s="471"/>
      <c r="J242" s="471"/>
      <c r="K242" s="471">
        <v>3360</v>
      </c>
      <c r="L242" s="471"/>
      <c r="M242" s="471"/>
      <c r="N242" s="471"/>
      <c r="O242" s="471"/>
      <c r="P242" s="471">
        <v>8140</v>
      </c>
      <c r="Q242" s="471"/>
      <c r="R242" s="471"/>
      <c r="S242" s="471"/>
    </row>
    <row r="243" spans="1:19" ht="21.75" customHeight="1">
      <c r="A243" s="194"/>
      <c r="B243" s="195"/>
      <c r="C243" s="221" t="s">
        <v>27</v>
      </c>
      <c r="D243" s="196" t="s">
        <v>24</v>
      </c>
      <c r="E243" s="36">
        <v>0</v>
      </c>
      <c r="F243" s="36">
        <f t="shared" si="33"/>
        <v>0</v>
      </c>
      <c r="G243" s="37" t="e">
        <f t="shared" si="34"/>
        <v>#DIV/0!</v>
      </c>
      <c r="H243" s="471"/>
      <c r="I243" s="471"/>
      <c r="J243" s="471"/>
      <c r="K243" s="471"/>
      <c r="L243" s="471"/>
      <c r="M243" s="471"/>
      <c r="N243" s="471"/>
      <c r="O243" s="471"/>
      <c r="P243" s="471"/>
      <c r="Q243" s="471"/>
      <c r="R243" s="471"/>
      <c r="S243" s="471"/>
    </row>
    <row r="244" spans="1:19" ht="21.75" customHeight="1">
      <c r="A244" s="194"/>
      <c r="B244" s="195"/>
      <c r="C244" s="221" t="s">
        <v>28</v>
      </c>
      <c r="D244" s="196" t="s">
        <v>24</v>
      </c>
      <c r="E244" s="36">
        <v>0</v>
      </c>
      <c r="F244" s="36">
        <f t="shared" si="33"/>
        <v>0</v>
      </c>
      <c r="G244" s="37" t="e">
        <f t="shared" si="34"/>
        <v>#DIV/0!</v>
      </c>
      <c r="H244" s="471"/>
      <c r="I244" s="471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</row>
    <row r="245" spans="1:19" ht="21.75" customHeight="1">
      <c r="A245" s="253"/>
      <c r="B245" s="254"/>
      <c r="C245" s="255" t="s">
        <v>29</v>
      </c>
      <c r="D245" s="256" t="s">
        <v>24</v>
      </c>
      <c r="E245" s="116">
        <v>0</v>
      </c>
      <c r="F245" s="116">
        <f t="shared" si="33"/>
        <v>0</v>
      </c>
      <c r="G245" s="120" t="e">
        <f t="shared" si="34"/>
        <v>#DIV/0!</v>
      </c>
      <c r="H245" s="478"/>
      <c r="I245" s="478"/>
      <c r="J245" s="478"/>
      <c r="K245" s="478"/>
      <c r="L245" s="478"/>
      <c r="M245" s="478"/>
      <c r="N245" s="478"/>
      <c r="O245" s="478"/>
      <c r="P245" s="478"/>
      <c r="Q245" s="478"/>
      <c r="R245" s="478"/>
      <c r="S245" s="478"/>
    </row>
    <row r="246" spans="1:19" ht="21.75" customHeight="1">
      <c r="A246" s="340" t="s">
        <v>255</v>
      </c>
      <c r="B246" s="341"/>
      <c r="C246" s="342"/>
      <c r="D246" s="343"/>
      <c r="E246" s="384"/>
      <c r="F246" s="360">
        <f t="shared" si="33"/>
        <v>0</v>
      </c>
      <c r="G246" s="636" t="e">
        <f t="shared" si="34"/>
        <v>#DIV/0!</v>
      </c>
      <c r="H246" s="481"/>
      <c r="I246" s="483"/>
      <c r="J246" s="1245"/>
      <c r="K246" s="1559"/>
      <c r="L246" s="1559"/>
      <c r="M246" s="1559"/>
      <c r="N246" s="1559"/>
      <c r="O246" s="1559"/>
      <c r="P246" s="1559"/>
      <c r="Q246" s="1880"/>
      <c r="R246" s="1912"/>
      <c r="S246" s="1912"/>
    </row>
    <row r="247" spans="1:19" ht="21.75" customHeight="1">
      <c r="A247" s="2247" t="s">
        <v>249</v>
      </c>
      <c r="B247" s="2247"/>
      <c r="C247" s="2248"/>
      <c r="D247" s="381"/>
      <c r="E247" s="658"/>
      <c r="F247" s="92">
        <f t="shared" si="33"/>
        <v>0</v>
      </c>
      <c r="G247" s="631" t="e">
        <f t="shared" si="34"/>
        <v>#DIV/0!</v>
      </c>
      <c r="H247" s="479"/>
      <c r="I247" s="479"/>
      <c r="J247" s="1246"/>
      <c r="K247" s="1560"/>
      <c r="L247" s="1560"/>
      <c r="M247" s="1560"/>
      <c r="N247" s="1560"/>
      <c r="O247" s="1560"/>
      <c r="P247" s="1560"/>
      <c r="Q247" s="1881"/>
      <c r="R247" s="1913"/>
      <c r="S247" s="1913"/>
    </row>
    <row r="248" spans="1:19" ht="21.75" customHeight="1">
      <c r="A248" s="211"/>
      <c r="B248" s="213">
        <v>4.0999999999999996</v>
      </c>
      <c r="C248" s="259" t="s">
        <v>128</v>
      </c>
      <c r="D248" s="227"/>
      <c r="E248" s="6"/>
      <c r="F248" s="55">
        <f t="shared" si="33"/>
        <v>0</v>
      </c>
      <c r="G248" s="67" t="e">
        <f t="shared" si="34"/>
        <v>#DIV/0!</v>
      </c>
      <c r="H248" s="473"/>
      <c r="I248" s="473"/>
      <c r="J248" s="1239"/>
      <c r="K248" s="1553"/>
      <c r="L248" s="1553"/>
      <c r="M248" s="1553"/>
      <c r="N248" s="1553"/>
      <c r="O248" s="1553"/>
      <c r="P248" s="1553"/>
      <c r="Q248" s="1874"/>
      <c r="R248" s="1907"/>
      <c r="S248" s="1907"/>
    </row>
    <row r="249" spans="1:19" ht="20.25" customHeight="1">
      <c r="A249" s="194"/>
      <c r="B249" s="195"/>
      <c r="C249" s="457" t="s">
        <v>231</v>
      </c>
      <c r="D249" s="260" t="s">
        <v>33</v>
      </c>
      <c r="E249" s="93">
        <v>0</v>
      </c>
      <c r="F249" s="36">
        <f t="shared" si="33"/>
        <v>0</v>
      </c>
      <c r="G249" s="37" t="e">
        <f t="shared" si="34"/>
        <v>#DIV/0!</v>
      </c>
      <c r="H249" s="471"/>
      <c r="I249" s="471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</row>
    <row r="250" spans="1:19" ht="20.25" customHeight="1">
      <c r="A250" s="194"/>
      <c r="B250" s="195"/>
      <c r="C250" s="458" t="s">
        <v>232</v>
      </c>
      <c r="D250" s="261" t="s">
        <v>33</v>
      </c>
      <c r="E250" s="93">
        <v>0</v>
      </c>
      <c r="F250" s="36">
        <f t="shared" si="33"/>
        <v>0</v>
      </c>
      <c r="G250" s="37" t="e">
        <f t="shared" si="34"/>
        <v>#DIV/0!</v>
      </c>
      <c r="H250" s="471"/>
      <c r="I250" s="471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</row>
    <row r="251" spans="1:19" ht="20.25" customHeight="1">
      <c r="A251" s="194"/>
      <c r="B251" s="195"/>
      <c r="C251" s="458" t="s">
        <v>233</v>
      </c>
      <c r="D251" s="261" t="s">
        <v>33</v>
      </c>
      <c r="E251" s="93">
        <v>1</v>
      </c>
      <c r="F251" s="36">
        <f t="shared" ref="F251:F314" si="38">SUM(H251:S251)</f>
        <v>1</v>
      </c>
      <c r="G251" s="37">
        <f t="shared" ref="G251:G314" si="39">+F251*100/E251</f>
        <v>100</v>
      </c>
      <c r="H251" s="471"/>
      <c r="I251" s="471"/>
      <c r="J251" s="471"/>
      <c r="K251" s="471"/>
      <c r="L251" s="471"/>
      <c r="M251" s="471"/>
      <c r="N251" s="471"/>
      <c r="O251" s="471">
        <v>1</v>
      </c>
      <c r="P251" s="471"/>
      <c r="Q251" s="471"/>
      <c r="R251" s="471"/>
      <c r="S251" s="471"/>
    </row>
    <row r="252" spans="1:19" ht="20.25" customHeight="1">
      <c r="A252" s="194"/>
      <c r="B252" s="195"/>
      <c r="C252" s="458" t="s">
        <v>234</v>
      </c>
      <c r="D252" s="261" t="s">
        <v>89</v>
      </c>
      <c r="E252" s="93">
        <v>0</v>
      </c>
      <c r="F252" s="36">
        <f t="shared" si="38"/>
        <v>0</v>
      </c>
      <c r="G252" s="37" t="e">
        <f t="shared" si="39"/>
        <v>#DIV/0!</v>
      </c>
      <c r="H252" s="471"/>
      <c r="I252" s="471"/>
      <c r="J252" s="471"/>
      <c r="K252" s="471"/>
      <c r="L252" s="471"/>
      <c r="M252" s="471"/>
      <c r="N252" s="471"/>
      <c r="O252" s="471"/>
      <c r="P252" s="471"/>
      <c r="Q252" s="471"/>
      <c r="R252" s="471"/>
      <c r="S252" s="471"/>
    </row>
    <row r="253" spans="1:19" ht="20.25" customHeight="1">
      <c r="A253" s="194"/>
      <c r="B253" s="195"/>
      <c r="C253" s="458" t="s">
        <v>129</v>
      </c>
      <c r="D253" s="261" t="s">
        <v>130</v>
      </c>
      <c r="E253" s="93">
        <v>0</v>
      </c>
      <c r="F253" s="36">
        <f t="shared" si="38"/>
        <v>0</v>
      </c>
      <c r="G253" s="37" t="e">
        <f t="shared" si="39"/>
        <v>#DIV/0!</v>
      </c>
      <c r="H253" s="471"/>
      <c r="I253" s="471"/>
      <c r="J253" s="471"/>
      <c r="K253" s="471"/>
      <c r="L253" s="471"/>
      <c r="M253" s="471"/>
      <c r="N253" s="471"/>
      <c r="O253" s="471"/>
      <c r="P253" s="471"/>
      <c r="Q253" s="471"/>
      <c r="R253" s="471"/>
      <c r="S253" s="471"/>
    </row>
    <row r="254" spans="1:19" ht="33.6" customHeight="1">
      <c r="A254" s="194"/>
      <c r="B254" s="195"/>
      <c r="C254" s="458" t="s">
        <v>286</v>
      </c>
      <c r="D254" s="261" t="s">
        <v>9</v>
      </c>
      <c r="E254" s="95">
        <v>1</v>
      </c>
      <c r="F254" s="36">
        <f t="shared" si="38"/>
        <v>1</v>
      </c>
      <c r="G254" s="37">
        <f t="shared" si="39"/>
        <v>100</v>
      </c>
      <c r="H254" s="471"/>
      <c r="I254" s="471"/>
      <c r="J254" s="471"/>
      <c r="K254" s="471"/>
      <c r="L254" s="471"/>
      <c r="M254" s="471"/>
      <c r="N254" s="471"/>
      <c r="O254" s="471">
        <v>1</v>
      </c>
      <c r="P254" s="471"/>
      <c r="Q254" s="471"/>
      <c r="R254" s="471"/>
      <c r="S254" s="471"/>
    </row>
    <row r="255" spans="1:19" ht="33.6" customHeight="1">
      <c r="A255" s="194"/>
      <c r="B255" s="195"/>
      <c r="C255" s="458" t="s">
        <v>236</v>
      </c>
      <c r="D255" s="161" t="s">
        <v>32</v>
      </c>
      <c r="E255" s="95">
        <v>0</v>
      </c>
      <c r="F255" s="36">
        <f t="shared" si="38"/>
        <v>0</v>
      </c>
      <c r="G255" s="37" t="e">
        <f t="shared" si="39"/>
        <v>#DIV/0!</v>
      </c>
      <c r="H255" s="471"/>
      <c r="I255" s="471"/>
      <c r="J255" s="471"/>
      <c r="K255" s="471"/>
      <c r="L255" s="471"/>
      <c r="M255" s="471"/>
      <c r="N255" s="471"/>
      <c r="O255" s="471"/>
      <c r="P255" s="471"/>
      <c r="Q255" s="471"/>
      <c r="R255" s="471"/>
      <c r="S255" s="471"/>
    </row>
    <row r="256" spans="1:19" ht="20.25" customHeight="1">
      <c r="A256" s="194"/>
      <c r="B256" s="195"/>
      <c r="C256" s="458"/>
      <c r="D256" s="161" t="s">
        <v>9</v>
      </c>
      <c r="E256" s="95">
        <v>5</v>
      </c>
      <c r="F256" s="36">
        <f t="shared" si="38"/>
        <v>5</v>
      </c>
      <c r="G256" s="37">
        <f t="shared" si="39"/>
        <v>100</v>
      </c>
      <c r="H256" s="471"/>
      <c r="I256" s="471"/>
      <c r="J256" s="471"/>
      <c r="K256" s="471"/>
      <c r="L256" s="471"/>
      <c r="M256" s="471"/>
      <c r="N256" s="471"/>
      <c r="O256" s="471">
        <v>5</v>
      </c>
      <c r="P256" s="471"/>
      <c r="Q256" s="471"/>
      <c r="R256" s="471"/>
      <c r="S256" s="471"/>
    </row>
    <row r="257" spans="1:19" ht="20.25" customHeight="1">
      <c r="A257" s="194"/>
      <c r="B257" s="195"/>
      <c r="C257" s="458" t="s">
        <v>287</v>
      </c>
      <c r="D257" s="161" t="s">
        <v>114</v>
      </c>
      <c r="E257" s="95"/>
      <c r="F257" s="36">
        <f t="shared" si="38"/>
        <v>0</v>
      </c>
      <c r="G257" s="37" t="e">
        <f t="shared" si="39"/>
        <v>#DIV/0!</v>
      </c>
      <c r="H257" s="471"/>
      <c r="I257" s="471"/>
      <c r="J257" s="471"/>
      <c r="K257" s="471"/>
      <c r="L257" s="471"/>
      <c r="M257" s="471"/>
      <c r="N257" s="471"/>
      <c r="O257" s="471"/>
      <c r="P257" s="471"/>
      <c r="Q257" s="471"/>
      <c r="R257" s="471"/>
      <c r="S257" s="471"/>
    </row>
    <row r="258" spans="1:19" ht="21.75" customHeight="1">
      <c r="A258" s="194"/>
      <c r="B258" s="195"/>
      <c r="C258" s="262" t="s">
        <v>187</v>
      </c>
      <c r="D258" s="263" t="s">
        <v>114</v>
      </c>
      <c r="E258" s="95">
        <v>0</v>
      </c>
      <c r="F258" s="36">
        <f t="shared" si="38"/>
        <v>0</v>
      </c>
      <c r="G258" s="37" t="e">
        <f t="shared" si="39"/>
        <v>#DIV/0!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471"/>
      <c r="R258" s="471"/>
      <c r="S258" s="471"/>
    </row>
    <row r="259" spans="1:19" ht="21.75" customHeight="1">
      <c r="A259" s="264"/>
      <c r="B259" s="265" t="s">
        <v>58</v>
      </c>
      <c r="C259" s="266"/>
      <c r="D259" s="267" t="s">
        <v>24</v>
      </c>
      <c r="E259" s="111">
        <f>SUM(E260:E264)</f>
        <v>39900</v>
      </c>
      <c r="F259" s="153">
        <f t="shared" si="38"/>
        <v>38370</v>
      </c>
      <c r="G259" s="379">
        <f t="shared" si="39"/>
        <v>96.165413533834581</v>
      </c>
      <c r="H259" s="153">
        <f>SUM(H260:H264)</f>
        <v>0</v>
      </c>
      <c r="I259" s="153">
        <f t="shared" ref="I259:P259" si="40">SUM(I260:I264)</f>
        <v>0</v>
      </c>
      <c r="J259" s="1226">
        <f t="shared" si="40"/>
        <v>0</v>
      </c>
      <c r="K259" s="1543">
        <f t="shared" si="40"/>
        <v>0</v>
      </c>
      <c r="L259" s="1543">
        <f t="shared" si="40"/>
        <v>0</v>
      </c>
      <c r="M259" s="1543">
        <f t="shared" si="40"/>
        <v>30000</v>
      </c>
      <c r="N259" s="1543">
        <f t="shared" si="40"/>
        <v>4900</v>
      </c>
      <c r="O259" s="1543">
        <f t="shared" si="40"/>
        <v>0</v>
      </c>
      <c r="P259" s="1543">
        <f t="shared" si="40"/>
        <v>0</v>
      </c>
      <c r="Q259" s="1861">
        <v>3470</v>
      </c>
      <c r="R259" s="1896">
        <f>SUM(R260:R264)</f>
        <v>0</v>
      </c>
      <c r="S259" s="1896">
        <f>SUM(S260:S264)</f>
        <v>0</v>
      </c>
    </row>
    <row r="260" spans="1:19" ht="21.75" customHeight="1">
      <c r="A260" s="194"/>
      <c r="B260" s="195"/>
      <c r="C260" s="221" t="s">
        <v>25</v>
      </c>
      <c r="D260" s="196" t="s">
        <v>24</v>
      </c>
      <c r="E260" s="83"/>
      <c r="F260" s="36">
        <f t="shared" si="38"/>
        <v>0</v>
      </c>
      <c r="G260" s="37" t="e">
        <f t="shared" si="39"/>
        <v>#DIV/0!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</row>
    <row r="261" spans="1:19" ht="21.75" customHeight="1">
      <c r="A261" s="194"/>
      <c r="B261" s="195"/>
      <c r="C261" s="221" t="s">
        <v>26</v>
      </c>
      <c r="D261" s="196" t="s">
        <v>24</v>
      </c>
      <c r="E261" s="42">
        <v>39900</v>
      </c>
      <c r="F261" s="36">
        <f t="shared" si="38"/>
        <v>38370</v>
      </c>
      <c r="G261" s="37">
        <f t="shared" si="39"/>
        <v>96.165413533834581</v>
      </c>
      <c r="H261" s="471"/>
      <c r="I261" s="471"/>
      <c r="J261" s="471"/>
      <c r="K261" s="471"/>
      <c r="L261" s="471"/>
      <c r="M261" s="471">
        <v>30000</v>
      </c>
      <c r="N261" s="471">
        <v>4900</v>
      </c>
      <c r="O261" s="471"/>
      <c r="P261" s="471"/>
      <c r="Q261" s="471">
        <v>3470</v>
      </c>
      <c r="R261" s="471"/>
      <c r="S261" s="471"/>
    </row>
    <row r="262" spans="1:19" ht="21.75" customHeight="1">
      <c r="A262" s="194"/>
      <c r="B262" s="195"/>
      <c r="C262" s="221" t="s">
        <v>27</v>
      </c>
      <c r="D262" s="196" t="s">
        <v>24</v>
      </c>
      <c r="E262" s="83">
        <v>0</v>
      </c>
      <c r="F262" s="36">
        <f t="shared" si="38"/>
        <v>0</v>
      </c>
      <c r="G262" s="37" t="e">
        <f t="shared" si="39"/>
        <v>#DIV/0!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19" ht="21.75" customHeight="1">
      <c r="A263" s="194"/>
      <c r="B263" s="195"/>
      <c r="C263" s="221" t="s">
        <v>28</v>
      </c>
      <c r="D263" s="196" t="s">
        <v>24</v>
      </c>
      <c r="E263" s="83">
        <v>0</v>
      </c>
      <c r="F263" s="36">
        <f t="shared" si="38"/>
        <v>0</v>
      </c>
      <c r="G263" s="37" t="e">
        <f t="shared" si="39"/>
        <v>#DIV/0!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19" ht="21.75" customHeight="1">
      <c r="A264" s="194"/>
      <c r="B264" s="195"/>
      <c r="C264" s="222" t="s">
        <v>29</v>
      </c>
      <c r="D264" s="196" t="s">
        <v>24</v>
      </c>
      <c r="E264" s="83">
        <v>0</v>
      </c>
      <c r="F264" s="36">
        <f t="shared" si="38"/>
        <v>0</v>
      </c>
      <c r="G264" s="37" t="e">
        <f t="shared" si="39"/>
        <v>#DIV/0!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471"/>
      <c r="R264" s="471"/>
      <c r="S264" s="471"/>
    </row>
    <row r="265" spans="1:19" ht="18" customHeight="1">
      <c r="A265" s="211"/>
      <c r="B265" s="2142" t="s">
        <v>250</v>
      </c>
      <c r="C265" s="2249"/>
      <c r="D265" s="268"/>
      <c r="E265" s="6"/>
      <c r="F265" s="55">
        <f t="shared" si="38"/>
        <v>0</v>
      </c>
      <c r="G265" s="67" t="e">
        <f t="shared" si="39"/>
        <v>#DIV/0!</v>
      </c>
      <c r="H265" s="473"/>
      <c r="I265" s="473"/>
      <c r="J265" s="1239"/>
      <c r="K265" s="1553"/>
      <c r="L265" s="1553"/>
      <c r="M265" s="1553"/>
      <c r="N265" s="1553"/>
      <c r="O265" s="1553"/>
      <c r="P265" s="1553"/>
      <c r="Q265" s="1874"/>
      <c r="R265" s="1907"/>
      <c r="S265" s="1907"/>
    </row>
    <row r="266" spans="1:19" ht="23.25" customHeight="1">
      <c r="A266" s="194"/>
      <c r="B266" s="195"/>
      <c r="C266" s="434" t="s">
        <v>135</v>
      </c>
      <c r="D266" s="260" t="s">
        <v>87</v>
      </c>
      <c r="E266" s="93"/>
      <c r="F266" s="36">
        <f t="shared" si="38"/>
        <v>0</v>
      </c>
      <c r="G266" s="37" t="e">
        <f t="shared" si="39"/>
        <v>#DIV/0!</v>
      </c>
      <c r="H266" s="471"/>
      <c r="I266" s="471"/>
      <c r="J266" s="471"/>
      <c r="K266" s="471"/>
      <c r="L266" s="471"/>
      <c r="M266" s="471"/>
      <c r="N266" s="471"/>
      <c r="O266" s="471"/>
      <c r="P266" s="471"/>
      <c r="Q266" s="471"/>
      <c r="R266" s="471"/>
      <c r="S266" s="471"/>
    </row>
    <row r="267" spans="1:19" ht="23.25" customHeight="1">
      <c r="A267" s="194"/>
      <c r="B267" s="195"/>
      <c r="C267" s="435" t="s">
        <v>136</v>
      </c>
      <c r="D267" s="261" t="s">
        <v>87</v>
      </c>
      <c r="E267" s="93"/>
      <c r="F267" s="36">
        <f t="shared" si="38"/>
        <v>0</v>
      </c>
      <c r="G267" s="37" t="e">
        <f t="shared" si="39"/>
        <v>#DIV/0!</v>
      </c>
      <c r="H267" s="471"/>
      <c r="I267" s="471"/>
      <c r="J267" s="471"/>
      <c r="K267" s="471"/>
      <c r="L267" s="471"/>
      <c r="M267" s="471"/>
      <c r="N267" s="471"/>
      <c r="O267" s="471"/>
      <c r="P267" s="471"/>
      <c r="Q267" s="471"/>
      <c r="R267" s="471"/>
      <c r="S267" s="471"/>
    </row>
    <row r="268" spans="1:19" ht="23.25" customHeight="1">
      <c r="A268" s="194"/>
      <c r="B268" s="195"/>
      <c r="C268" s="435" t="s">
        <v>137</v>
      </c>
      <c r="D268" s="261" t="s">
        <v>32</v>
      </c>
      <c r="E268" s="93"/>
      <c r="F268" s="36">
        <f t="shared" si="38"/>
        <v>0</v>
      </c>
      <c r="G268" s="37" t="e">
        <f t="shared" si="39"/>
        <v>#DIV/0!</v>
      </c>
      <c r="H268" s="47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</row>
    <row r="269" spans="1:19" ht="23.25" customHeight="1">
      <c r="A269" s="194"/>
      <c r="B269" s="195"/>
      <c r="C269" s="435" t="s">
        <v>138</v>
      </c>
      <c r="D269" s="261" t="s">
        <v>32</v>
      </c>
      <c r="E269" s="93"/>
      <c r="F269" s="36">
        <f t="shared" si="38"/>
        <v>0</v>
      </c>
      <c r="G269" s="37" t="e">
        <f t="shared" si="39"/>
        <v>#DIV/0!</v>
      </c>
      <c r="H269" s="471"/>
      <c r="I269" s="471"/>
      <c r="J269" s="471"/>
      <c r="K269" s="471"/>
      <c r="L269" s="471"/>
      <c r="M269" s="471"/>
      <c r="N269" s="471"/>
      <c r="O269" s="471"/>
      <c r="P269" s="471"/>
      <c r="Q269" s="471"/>
      <c r="R269" s="471"/>
      <c r="S269" s="471"/>
    </row>
    <row r="270" spans="1:19" ht="23.25" customHeight="1">
      <c r="A270" s="194"/>
      <c r="B270" s="195"/>
      <c r="C270" s="262" t="s">
        <v>187</v>
      </c>
      <c r="D270" s="263" t="s">
        <v>114</v>
      </c>
      <c r="E270" s="95">
        <v>0</v>
      </c>
      <c r="F270" s="36">
        <f t="shared" si="38"/>
        <v>0</v>
      </c>
      <c r="G270" s="37" t="e">
        <f t="shared" si="39"/>
        <v>#DIV/0!</v>
      </c>
      <c r="H270" s="471"/>
      <c r="I270" s="471"/>
      <c r="J270" s="471"/>
      <c r="K270" s="471"/>
      <c r="L270" s="471"/>
      <c r="M270" s="471"/>
      <c r="N270" s="471"/>
      <c r="O270" s="471"/>
      <c r="P270" s="471"/>
      <c r="Q270" s="471"/>
      <c r="R270" s="471"/>
      <c r="S270" s="471"/>
    </row>
    <row r="271" spans="1:19" ht="21.75" customHeight="1">
      <c r="A271" s="240"/>
      <c r="B271" s="241" t="s">
        <v>58</v>
      </c>
      <c r="C271" s="242"/>
      <c r="D271" s="236" t="s">
        <v>24</v>
      </c>
      <c r="E271" s="111">
        <f>SUM(E272:E276)</f>
        <v>0</v>
      </c>
      <c r="F271" s="153">
        <f t="shared" si="38"/>
        <v>0</v>
      </c>
      <c r="G271" s="379" t="e">
        <f t="shared" si="39"/>
        <v>#DIV/0!</v>
      </c>
      <c r="H271" s="153">
        <f>SUM(H272:H276)</f>
        <v>0</v>
      </c>
      <c r="I271" s="153">
        <f t="shared" ref="I271:P271" si="41">SUM(I272:I276)</f>
        <v>0</v>
      </c>
      <c r="J271" s="1226">
        <f t="shared" si="41"/>
        <v>0</v>
      </c>
      <c r="K271" s="1543">
        <f t="shared" si="41"/>
        <v>0</v>
      </c>
      <c r="L271" s="1543">
        <f t="shared" si="41"/>
        <v>0</v>
      </c>
      <c r="M271" s="1543">
        <f t="shared" si="41"/>
        <v>0</v>
      </c>
      <c r="N271" s="1543">
        <f t="shared" si="41"/>
        <v>0</v>
      </c>
      <c r="O271" s="1543">
        <f t="shared" si="41"/>
        <v>0</v>
      </c>
      <c r="P271" s="1543">
        <f t="shared" si="41"/>
        <v>0</v>
      </c>
      <c r="Q271" s="1861">
        <v>0</v>
      </c>
      <c r="R271" s="1896">
        <f>SUM(R272:R276)</f>
        <v>0</v>
      </c>
      <c r="S271" s="1896">
        <f>SUM(S272:S276)</f>
        <v>0</v>
      </c>
    </row>
    <row r="272" spans="1:19" ht="21.75" customHeight="1">
      <c r="A272" s="194"/>
      <c r="B272" s="195"/>
      <c r="C272" s="221" t="s">
        <v>25</v>
      </c>
      <c r="D272" s="196" t="s">
        <v>24</v>
      </c>
      <c r="E272" s="83">
        <v>0</v>
      </c>
      <c r="F272" s="36">
        <f t="shared" si="38"/>
        <v>0</v>
      </c>
      <c r="G272" s="37" t="e">
        <f t="shared" si="39"/>
        <v>#DIV/0!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</row>
    <row r="273" spans="1:19" ht="21.75" customHeight="1">
      <c r="A273" s="194"/>
      <c r="B273" s="195"/>
      <c r="C273" s="221" t="s">
        <v>26</v>
      </c>
      <c r="D273" s="196" t="s">
        <v>24</v>
      </c>
      <c r="E273" s="42"/>
      <c r="F273" s="36">
        <f t="shared" si="38"/>
        <v>0</v>
      </c>
      <c r="G273" s="37" t="e">
        <f t="shared" si="39"/>
        <v>#DIV/0!</v>
      </c>
      <c r="H273" s="471"/>
      <c r="I273" s="471"/>
      <c r="J273" s="471"/>
      <c r="K273" s="471"/>
      <c r="L273" s="471"/>
      <c r="M273" s="471"/>
      <c r="N273" s="471"/>
      <c r="O273" s="471"/>
      <c r="P273" s="471"/>
      <c r="Q273" s="471"/>
      <c r="R273" s="471"/>
      <c r="S273" s="471"/>
    </row>
    <row r="274" spans="1:19" ht="21.75" customHeight="1">
      <c r="A274" s="194"/>
      <c r="B274" s="195"/>
      <c r="C274" s="221" t="s">
        <v>27</v>
      </c>
      <c r="D274" s="196" t="s">
        <v>24</v>
      </c>
      <c r="E274" s="83">
        <v>0</v>
      </c>
      <c r="F274" s="36">
        <f t="shared" si="38"/>
        <v>0</v>
      </c>
      <c r="G274" s="37" t="e">
        <f t="shared" si="39"/>
        <v>#DIV/0!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</row>
    <row r="275" spans="1:19" ht="21.75" customHeight="1">
      <c r="A275" s="194"/>
      <c r="B275" s="195"/>
      <c r="C275" s="221" t="s">
        <v>28</v>
      </c>
      <c r="D275" s="196" t="s">
        <v>24</v>
      </c>
      <c r="E275" s="83">
        <v>0</v>
      </c>
      <c r="F275" s="36">
        <f t="shared" si="38"/>
        <v>0</v>
      </c>
      <c r="G275" s="37" t="e">
        <f t="shared" si="39"/>
        <v>#DIV/0!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</row>
    <row r="276" spans="1:19" ht="21.75" customHeight="1">
      <c r="A276" s="253"/>
      <c r="B276" s="254"/>
      <c r="C276" s="255" t="s">
        <v>29</v>
      </c>
      <c r="D276" s="256" t="s">
        <v>24</v>
      </c>
      <c r="E276" s="119">
        <v>0</v>
      </c>
      <c r="F276" s="36">
        <f t="shared" si="38"/>
        <v>0</v>
      </c>
      <c r="G276" s="37" t="e">
        <f t="shared" si="39"/>
        <v>#DIV/0!</v>
      </c>
      <c r="H276" s="478"/>
      <c r="I276" s="478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</row>
    <row r="277" spans="1:19" ht="22.2" customHeight="1">
      <c r="A277" s="509"/>
      <c r="B277" s="2235" t="s">
        <v>302</v>
      </c>
      <c r="C277" s="2236"/>
      <c r="D277" s="510"/>
      <c r="E277" s="511"/>
      <c r="F277" s="55">
        <f t="shared" si="38"/>
        <v>0</v>
      </c>
      <c r="G277" s="67" t="e">
        <f t="shared" si="39"/>
        <v>#DIV/0!</v>
      </c>
      <c r="H277" s="473"/>
      <c r="I277" s="473"/>
      <c r="J277" s="1239"/>
      <c r="K277" s="1553"/>
      <c r="L277" s="1553"/>
      <c r="M277" s="1553"/>
      <c r="N277" s="1553"/>
      <c r="O277" s="1553"/>
      <c r="P277" s="1553"/>
      <c r="Q277" s="1874"/>
      <c r="R277" s="1907"/>
      <c r="S277" s="1907"/>
    </row>
    <row r="278" spans="1:19" ht="21.75" customHeight="1">
      <c r="A278" s="492"/>
      <c r="B278" s="493"/>
      <c r="C278" s="504" t="s">
        <v>261</v>
      </c>
      <c r="D278" s="217" t="s">
        <v>87</v>
      </c>
      <c r="E278" s="77">
        <v>0</v>
      </c>
      <c r="F278" s="36">
        <f t="shared" si="38"/>
        <v>0</v>
      </c>
      <c r="G278" s="37" t="e">
        <f t="shared" si="39"/>
        <v>#DIV/0!</v>
      </c>
      <c r="H278" s="471"/>
      <c r="I278" s="471"/>
      <c r="J278" s="471"/>
      <c r="K278" s="471"/>
      <c r="L278" s="471"/>
      <c r="M278" s="471"/>
      <c r="N278" s="471"/>
      <c r="O278" s="471"/>
      <c r="P278" s="471"/>
      <c r="Q278" s="471"/>
      <c r="R278" s="471"/>
      <c r="S278" s="471"/>
    </row>
    <row r="279" spans="1:19" ht="21.75" customHeight="1">
      <c r="A279" s="494"/>
      <c r="B279" s="495"/>
      <c r="C279" s="505" t="s">
        <v>262</v>
      </c>
      <c r="D279" s="217" t="s">
        <v>87</v>
      </c>
      <c r="E279" s="77">
        <v>0</v>
      </c>
      <c r="F279" s="36">
        <f t="shared" si="38"/>
        <v>0</v>
      </c>
      <c r="G279" s="37" t="e">
        <f t="shared" si="39"/>
        <v>#DIV/0!</v>
      </c>
      <c r="H279" s="471"/>
      <c r="I279" s="471"/>
      <c r="J279" s="471"/>
      <c r="K279" s="471"/>
      <c r="L279" s="471"/>
      <c r="M279" s="471"/>
      <c r="N279" s="471"/>
      <c r="O279" s="471"/>
      <c r="P279" s="471"/>
      <c r="Q279" s="471"/>
      <c r="R279" s="471"/>
      <c r="S279" s="471"/>
    </row>
    <row r="280" spans="1:19" ht="21.75" customHeight="1">
      <c r="A280" s="494"/>
      <c r="B280" s="496"/>
      <c r="C280" s="506" t="s">
        <v>187</v>
      </c>
      <c r="D280" s="286" t="s">
        <v>114</v>
      </c>
      <c r="E280" s="155">
        <v>0</v>
      </c>
      <c r="F280" s="36">
        <f t="shared" si="38"/>
        <v>0</v>
      </c>
      <c r="G280" s="37" t="e">
        <f t="shared" si="39"/>
        <v>#DIV/0!</v>
      </c>
      <c r="H280" s="471"/>
      <c r="I280" s="471"/>
      <c r="J280" s="471"/>
      <c r="K280" s="471"/>
      <c r="L280" s="471"/>
      <c r="M280" s="471"/>
      <c r="N280" s="471"/>
      <c r="O280" s="471"/>
      <c r="P280" s="471"/>
      <c r="Q280" s="471"/>
      <c r="R280" s="471"/>
      <c r="S280" s="471"/>
    </row>
    <row r="281" spans="1:19" ht="21.75" customHeight="1">
      <c r="A281" s="497"/>
      <c r="B281" s="498" t="s">
        <v>58</v>
      </c>
      <c r="C281" s="512"/>
      <c r="D281" s="421" t="s">
        <v>24</v>
      </c>
      <c r="E281" s="111">
        <f>SUM(E282:E286)</f>
        <v>0</v>
      </c>
      <c r="F281" s="153">
        <f t="shared" si="38"/>
        <v>0</v>
      </c>
      <c r="G281" s="379" t="e">
        <f t="shared" si="39"/>
        <v>#DIV/0!</v>
      </c>
      <c r="H281" s="487">
        <f>SUM(H282:H286)</f>
        <v>0</v>
      </c>
      <c r="I281" s="1248">
        <f>SUM(I282:I286)</f>
        <v>0</v>
      </c>
      <c r="J281" s="1248">
        <f>SUM(J282:J286)</f>
        <v>0</v>
      </c>
      <c r="K281" s="1563">
        <f t="shared" ref="K281:P281" si="42">SUM(K282:K286)</f>
        <v>0</v>
      </c>
      <c r="L281" s="1563">
        <f t="shared" si="42"/>
        <v>0</v>
      </c>
      <c r="M281" s="1563">
        <f t="shared" si="42"/>
        <v>0</v>
      </c>
      <c r="N281" s="1563">
        <f t="shared" si="42"/>
        <v>0</v>
      </c>
      <c r="O281" s="1563">
        <f t="shared" si="42"/>
        <v>0</v>
      </c>
      <c r="P281" s="1563">
        <f t="shared" si="42"/>
        <v>0</v>
      </c>
      <c r="Q281" s="1884">
        <v>0</v>
      </c>
      <c r="R281" s="1916">
        <f>SUM(R282:R286)</f>
        <v>0</v>
      </c>
      <c r="S281" s="1916">
        <f>SUM(S282:S286)</f>
        <v>0</v>
      </c>
    </row>
    <row r="282" spans="1:19" ht="21.75" customHeight="1">
      <c r="A282" s="499"/>
      <c r="B282" s="500"/>
      <c r="C282" s="507" t="s">
        <v>25</v>
      </c>
      <c r="D282" s="196" t="s">
        <v>24</v>
      </c>
      <c r="E282" s="42">
        <v>0</v>
      </c>
      <c r="F282" s="36">
        <f t="shared" si="38"/>
        <v>0</v>
      </c>
      <c r="G282" s="37" t="e">
        <f t="shared" si="39"/>
        <v>#DIV/0!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</row>
    <row r="283" spans="1:19" ht="21.75" customHeight="1">
      <c r="A283" s="499"/>
      <c r="B283" s="500"/>
      <c r="C283" s="507" t="s">
        <v>26</v>
      </c>
      <c r="D283" s="196" t="s">
        <v>24</v>
      </c>
      <c r="E283" s="42">
        <v>0</v>
      </c>
      <c r="F283" s="36">
        <f t="shared" si="38"/>
        <v>0</v>
      </c>
      <c r="G283" s="37" t="e">
        <f t="shared" si="39"/>
        <v>#DIV/0!</v>
      </c>
      <c r="H283" s="471"/>
      <c r="I283" s="471"/>
      <c r="J283" s="471"/>
      <c r="K283" s="471"/>
      <c r="L283" s="471"/>
      <c r="M283" s="471"/>
      <c r="N283" s="471"/>
      <c r="O283" s="471"/>
      <c r="P283" s="471"/>
      <c r="Q283" s="471"/>
      <c r="R283" s="471"/>
      <c r="S283" s="471"/>
    </row>
    <row r="284" spans="1:19" ht="21.75" customHeight="1">
      <c r="A284" s="499"/>
      <c r="B284" s="500"/>
      <c r="C284" s="507" t="s">
        <v>27</v>
      </c>
      <c r="D284" s="196" t="s">
        <v>24</v>
      </c>
      <c r="E284" s="42">
        <v>0</v>
      </c>
      <c r="F284" s="36">
        <f t="shared" si="38"/>
        <v>0</v>
      </c>
      <c r="G284" s="37" t="e">
        <f t="shared" si="39"/>
        <v>#DIV/0!</v>
      </c>
      <c r="H284" s="471"/>
      <c r="I284" s="471"/>
      <c r="J284" s="471"/>
      <c r="K284" s="471"/>
      <c r="L284" s="471"/>
      <c r="M284" s="471"/>
      <c r="N284" s="471"/>
      <c r="O284" s="471"/>
      <c r="P284" s="471"/>
      <c r="Q284" s="471"/>
      <c r="R284" s="471"/>
      <c r="S284" s="471"/>
    </row>
    <row r="285" spans="1:19" ht="21.75" customHeight="1">
      <c r="A285" s="499"/>
      <c r="B285" s="500"/>
      <c r="C285" s="507" t="s">
        <v>28</v>
      </c>
      <c r="D285" s="196" t="s">
        <v>24</v>
      </c>
      <c r="E285" s="42">
        <v>0</v>
      </c>
      <c r="F285" s="36">
        <f t="shared" si="38"/>
        <v>0</v>
      </c>
      <c r="G285" s="37" t="e">
        <f t="shared" si="39"/>
        <v>#DIV/0!</v>
      </c>
      <c r="H285" s="471"/>
      <c r="I285" s="471"/>
      <c r="J285" s="471"/>
      <c r="K285" s="471"/>
      <c r="L285" s="471"/>
      <c r="M285" s="471"/>
      <c r="N285" s="471"/>
      <c r="O285" s="471"/>
      <c r="P285" s="471"/>
      <c r="Q285" s="471"/>
      <c r="R285" s="471"/>
      <c r="S285" s="471"/>
    </row>
    <row r="286" spans="1:19" ht="21.75" customHeight="1">
      <c r="A286" s="501"/>
      <c r="B286" s="502"/>
      <c r="C286" s="508" t="s">
        <v>29</v>
      </c>
      <c r="D286" s="256" t="s">
        <v>24</v>
      </c>
      <c r="E286" s="117">
        <v>0</v>
      </c>
      <c r="F286" s="116">
        <f t="shared" si="38"/>
        <v>0</v>
      </c>
      <c r="G286" s="120" t="e">
        <f t="shared" si="39"/>
        <v>#DIV/0!</v>
      </c>
      <c r="H286" s="478"/>
      <c r="I286" s="48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</row>
    <row r="287" spans="1:19" ht="21.75" customHeight="1">
      <c r="A287" s="2110" t="s">
        <v>256</v>
      </c>
      <c r="B287" s="2111"/>
      <c r="C287" s="2111"/>
      <c r="D287" s="424"/>
      <c r="E287" s="92"/>
      <c r="F287" s="92">
        <f t="shared" si="38"/>
        <v>0</v>
      </c>
      <c r="G287" s="631" t="e">
        <f t="shared" si="39"/>
        <v>#DIV/0!</v>
      </c>
      <c r="H287" s="92">
        <f>SUM(H288:H296)</f>
        <v>0</v>
      </c>
      <c r="I287" s="92">
        <f>SUM(I288:I296)</f>
        <v>0</v>
      </c>
      <c r="J287" s="1220">
        <f>SUM(J288:J296)</f>
        <v>0</v>
      </c>
      <c r="K287" s="1538">
        <f t="shared" ref="K287:P287" si="43">SUM(K288:K296)</f>
        <v>0</v>
      </c>
      <c r="L287" s="1538">
        <f t="shared" si="43"/>
        <v>0</v>
      </c>
      <c r="M287" s="1538">
        <f t="shared" si="43"/>
        <v>0</v>
      </c>
      <c r="N287" s="1538">
        <f t="shared" si="43"/>
        <v>0</v>
      </c>
      <c r="O287" s="1538">
        <f t="shared" si="43"/>
        <v>0</v>
      </c>
      <c r="P287" s="1538">
        <f t="shared" si="43"/>
        <v>0</v>
      </c>
      <c r="Q287" s="1856">
        <v>0</v>
      </c>
      <c r="R287" s="1891">
        <f>SUM(R288:R296)</f>
        <v>0</v>
      </c>
      <c r="S287" s="1891">
        <f>SUM(S288:S296)</f>
        <v>0</v>
      </c>
    </row>
    <row r="288" spans="1:19" ht="25.5" customHeight="1">
      <c r="A288" s="225"/>
      <c r="B288" s="2113" t="s">
        <v>291</v>
      </c>
      <c r="C288" s="2218"/>
      <c r="D288" s="304"/>
      <c r="E288" s="133">
        <f>E289+E290</f>
        <v>0</v>
      </c>
      <c r="F288" s="55">
        <f t="shared" si="38"/>
        <v>0</v>
      </c>
      <c r="G288" s="67" t="e">
        <f t="shared" si="39"/>
        <v>#DIV/0!</v>
      </c>
      <c r="H288" s="473"/>
      <c r="I288" s="473"/>
      <c r="J288" s="1239"/>
      <c r="K288" s="1553"/>
      <c r="L288" s="1553"/>
      <c r="M288" s="1553"/>
      <c r="N288" s="1553"/>
      <c r="O288" s="1553"/>
      <c r="P288" s="1553"/>
      <c r="Q288" s="1874"/>
      <c r="R288" s="1907"/>
      <c r="S288" s="1907"/>
    </row>
    <row r="289" spans="1:19" ht="33" customHeight="1">
      <c r="A289" s="229"/>
      <c r="B289" s="2237" t="s">
        <v>179</v>
      </c>
      <c r="C289" s="2238"/>
      <c r="D289" s="299" t="s">
        <v>87</v>
      </c>
      <c r="E289" s="42">
        <v>0</v>
      </c>
      <c r="F289" s="36">
        <f t="shared" si="38"/>
        <v>0</v>
      </c>
      <c r="G289" s="37" t="e">
        <f t="shared" si="39"/>
        <v>#DIV/0!</v>
      </c>
      <c r="H289" s="471"/>
      <c r="I289" s="471"/>
      <c r="J289" s="471"/>
      <c r="K289" s="471"/>
      <c r="L289" s="471"/>
      <c r="M289" s="471"/>
      <c r="N289" s="471"/>
      <c r="O289" s="471"/>
      <c r="P289" s="471"/>
      <c r="Q289" s="471"/>
      <c r="R289" s="471"/>
      <c r="S289" s="471"/>
    </row>
    <row r="290" spans="1:19" ht="24" customHeight="1">
      <c r="A290" s="229"/>
      <c r="B290" s="230" t="s">
        <v>180</v>
      </c>
      <c r="C290" s="239"/>
      <c r="D290" s="299" t="s">
        <v>87</v>
      </c>
      <c r="E290" s="42"/>
      <c r="F290" s="36">
        <f t="shared" si="38"/>
        <v>0</v>
      </c>
      <c r="G290" s="37" t="e">
        <f t="shared" si="39"/>
        <v>#DIV/0!</v>
      </c>
      <c r="H290" s="471"/>
      <c r="I290" s="471"/>
      <c r="J290" s="471"/>
      <c r="K290" s="471"/>
      <c r="L290" s="471"/>
      <c r="M290" s="471"/>
      <c r="N290" s="471"/>
      <c r="O290" s="471"/>
      <c r="P290" s="471"/>
      <c r="Q290" s="471"/>
      <c r="R290" s="471"/>
      <c r="S290" s="471"/>
    </row>
    <row r="291" spans="1:19" ht="25.5" customHeight="1">
      <c r="A291" s="453"/>
      <c r="B291" s="2193" t="s">
        <v>292</v>
      </c>
      <c r="C291" s="2194"/>
      <c r="D291" s="455" t="s">
        <v>114</v>
      </c>
      <c r="E291" s="42"/>
      <c r="F291" s="36">
        <f t="shared" si="38"/>
        <v>0</v>
      </c>
      <c r="G291" s="37" t="e">
        <f t="shared" si="39"/>
        <v>#DIV/0!</v>
      </c>
      <c r="H291" s="471"/>
      <c r="I291" s="471"/>
      <c r="J291" s="471"/>
      <c r="K291" s="471"/>
      <c r="L291" s="471"/>
      <c r="M291" s="471"/>
      <c r="N291" s="471"/>
      <c r="O291" s="471"/>
      <c r="P291" s="471"/>
      <c r="Q291" s="471"/>
      <c r="R291" s="471"/>
      <c r="S291" s="471"/>
    </row>
    <row r="292" spans="1:19" ht="25.5" customHeight="1">
      <c r="A292" s="229"/>
      <c r="B292" s="452" t="s">
        <v>293</v>
      </c>
      <c r="C292" s="419"/>
      <c r="D292" s="420" t="s">
        <v>294</v>
      </c>
      <c r="E292" s="166"/>
      <c r="F292" s="36">
        <f t="shared" si="38"/>
        <v>0</v>
      </c>
      <c r="G292" s="37" t="e">
        <f t="shared" si="39"/>
        <v>#DIV/0!</v>
      </c>
      <c r="H292" s="471"/>
      <c r="I292" s="471"/>
      <c r="J292" s="471"/>
      <c r="K292" s="471"/>
      <c r="L292" s="471"/>
      <c r="M292" s="471"/>
      <c r="N292" s="471"/>
      <c r="O292" s="471"/>
      <c r="P292" s="471"/>
      <c r="Q292" s="471"/>
      <c r="R292" s="471"/>
      <c r="S292" s="471"/>
    </row>
    <row r="293" spans="1:19" ht="21.75" customHeight="1">
      <c r="A293" s="229"/>
      <c r="B293" s="2195" t="s">
        <v>187</v>
      </c>
      <c r="C293" s="2195"/>
      <c r="D293" s="294" t="s">
        <v>114</v>
      </c>
      <c r="E293" s="101">
        <v>0</v>
      </c>
      <c r="F293" s="36">
        <f t="shared" si="38"/>
        <v>0</v>
      </c>
      <c r="G293" s="37" t="e">
        <f t="shared" si="39"/>
        <v>#DIV/0!</v>
      </c>
      <c r="H293" s="471"/>
      <c r="I293" s="471"/>
      <c r="J293" s="471"/>
      <c r="K293" s="471"/>
      <c r="L293" s="471"/>
      <c r="M293" s="471"/>
      <c r="N293" s="471"/>
      <c r="O293" s="471"/>
      <c r="P293" s="471"/>
      <c r="Q293" s="471"/>
      <c r="R293" s="471"/>
      <c r="S293" s="471"/>
    </row>
    <row r="294" spans="1:19" ht="26.4" customHeight="1">
      <c r="A294" s="240"/>
      <c r="B294" s="241" t="s">
        <v>37</v>
      </c>
      <c r="C294" s="242"/>
      <c r="D294" s="236" t="s">
        <v>24</v>
      </c>
      <c r="E294" s="111">
        <f>SUM(E295:E299)</f>
        <v>0</v>
      </c>
      <c r="F294" s="153">
        <f t="shared" si="38"/>
        <v>0</v>
      </c>
      <c r="G294" s="379" t="e">
        <f t="shared" si="39"/>
        <v>#DIV/0!</v>
      </c>
      <c r="H294" s="153">
        <f>SUM(H295:H299)</f>
        <v>0</v>
      </c>
      <c r="I294" s="153">
        <f>SUM(I295:I299)</f>
        <v>0</v>
      </c>
      <c r="J294" s="1226">
        <f>SUM(J295:J299)</f>
        <v>0</v>
      </c>
      <c r="K294" s="1543">
        <f t="shared" ref="K294:P294" si="44">SUM(K295:K299)</f>
        <v>0</v>
      </c>
      <c r="L294" s="1543">
        <f t="shared" si="44"/>
        <v>0</v>
      </c>
      <c r="M294" s="1543">
        <f t="shared" si="44"/>
        <v>0</v>
      </c>
      <c r="N294" s="1543">
        <f t="shared" si="44"/>
        <v>0</v>
      </c>
      <c r="O294" s="1543">
        <f t="shared" si="44"/>
        <v>0</v>
      </c>
      <c r="P294" s="1543">
        <f t="shared" si="44"/>
        <v>0</v>
      </c>
      <c r="Q294" s="1861">
        <v>0</v>
      </c>
      <c r="R294" s="1896">
        <f>SUM(R295:R299)</f>
        <v>0</v>
      </c>
      <c r="S294" s="1896">
        <f>SUM(S295:S299)</f>
        <v>0</v>
      </c>
    </row>
    <row r="295" spans="1:19" ht="26.4" customHeight="1">
      <c r="A295" s="194"/>
      <c r="B295" s="195"/>
      <c r="C295" s="221" t="s">
        <v>25</v>
      </c>
      <c r="D295" s="196" t="s">
        <v>24</v>
      </c>
      <c r="E295" s="36">
        <v>0</v>
      </c>
      <c r="F295" s="36">
        <f t="shared" si="38"/>
        <v>0</v>
      </c>
      <c r="G295" s="37" t="e">
        <f t="shared" si="39"/>
        <v>#DIV/0!</v>
      </c>
      <c r="H295" s="471"/>
      <c r="I295" s="471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</row>
    <row r="296" spans="1:19" ht="26.4" customHeight="1">
      <c r="A296" s="194"/>
      <c r="B296" s="195"/>
      <c r="C296" s="221" t="s">
        <v>26</v>
      </c>
      <c r="D296" s="196" t="s">
        <v>24</v>
      </c>
      <c r="E296" s="36">
        <v>0</v>
      </c>
      <c r="F296" s="36">
        <f t="shared" si="38"/>
        <v>0</v>
      </c>
      <c r="G296" s="37" t="e">
        <f t="shared" si="39"/>
        <v>#DIV/0!</v>
      </c>
      <c r="H296" s="471"/>
      <c r="I296" s="471"/>
      <c r="J296" s="471"/>
      <c r="K296" s="471"/>
      <c r="L296" s="471"/>
      <c r="M296" s="471"/>
      <c r="N296" s="471"/>
      <c r="O296" s="471"/>
      <c r="P296" s="471"/>
      <c r="Q296" s="471"/>
      <c r="R296" s="471"/>
      <c r="S296" s="471"/>
    </row>
    <row r="297" spans="1:19" ht="26.4" customHeight="1">
      <c r="A297" s="194"/>
      <c r="B297" s="195"/>
      <c r="C297" s="221" t="s">
        <v>27</v>
      </c>
      <c r="D297" s="196" t="s">
        <v>24</v>
      </c>
      <c r="E297" s="36">
        <v>0</v>
      </c>
      <c r="F297" s="36">
        <f t="shared" si="38"/>
        <v>0</v>
      </c>
      <c r="G297" s="37" t="e">
        <f t="shared" si="39"/>
        <v>#DIV/0!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</row>
    <row r="298" spans="1:19" ht="26.4" customHeight="1">
      <c r="A298" s="194"/>
      <c r="B298" s="195"/>
      <c r="C298" s="221" t="s">
        <v>28</v>
      </c>
      <c r="D298" s="196" t="s">
        <v>24</v>
      </c>
      <c r="E298" s="36">
        <v>0</v>
      </c>
      <c r="F298" s="36">
        <f t="shared" si="38"/>
        <v>0</v>
      </c>
      <c r="G298" s="37" t="e">
        <f t="shared" si="39"/>
        <v>#DIV/0!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</row>
    <row r="299" spans="1:19" ht="26.4" customHeight="1">
      <c r="A299" s="194"/>
      <c r="B299" s="500"/>
      <c r="C299" s="514" t="s">
        <v>29</v>
      </c>
      <c r="D299" s="196" t="s">
        <v>24</v>
      </c>
      <c r="E299" s="36">
        <v>0</v>
      </c>
      <c r="F299" s="36">
        <f t="shared" si="38"/>
        <v>0</v>
      </c>
      <c r="G299" s="37" t="e">
        <f t="shared" si="39"/>
        <v>#DIV/0!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</row>
    <row r="300" spans="1:19" ht="27" customHeight="1">
      <c r="A300" s="211"/>
      <c r="B300" s="2252" t="s">
        <v>295</v>
      </c>
      <c r="C300" s="2253"/>
      <c r="D300" s="227"/>
      <c r="E300" s="55"/>
      <c r="F300" s="55">
        <f t="shared" si="38"/>
        <v>0</v>
      </c>
      <c r="G300" s="67" t="e">
        <f t="shared" si="39"/>
        <v>#DIV/0!</v>
      </c>
      <c r="H300" s="473"/>
      <c r="I300" s="473"/>
      <c r="J300" s="1239"/>
      <c r="K300" s="1553"/>
      <c r="L300" s="1553"/>
      <c r="M300" s="1553"/>
      <c r="N300" s="1553"/>
      <c r="O300" s="1553"/>
      <c r="P300" s="1553"/>
      <c r="Q300" s="1874"/>
      <c r="R300" s="1907"/>
      <c r="S300" s="1907"/>
    </row>
    <row r="301" spans="1:19" ht="37.950000000000003" customHeight="1">
      <c r="A301" s="194"/>
      <c r="B301" s="454"/>
      <c r="C301" s="515" t="s">
        <v>296</v>
      </c>
      <c r="D301" s="456" t="s">
        <v>297</v>
      </c>
      <c r="E301" s="36"/>
      <c r="F301" s="36">
        <f t="shared" si="38"/>
        <v>0</v>
      </c>
      <c r="G301" s="37" t="e">
        <f t="shared" si="39"/>
        <v>#DIV/0!</v>
      </c>
      <c r="H301" s="471"/>
      <c r="I301" s="471"/>
      <c r="J301" s="471"/>
      <c r="K301" s="471"/>
      <c r="L301" s="471"/>
      <c r="M301" s="471"/>
      <c r="N301" s="471"/>
      <c r="O301" s="471"/>
      <c r="P301" s="471"/>
      <c r="Q301" s="471"/>
      <c r="R301" s="471"/>
      <c r="S301" s="471"/>
    </row>
    <row r="302" spans="1:19" ht="37.950000000000003" customHeight="1">
      <c r="A302" s="194"/>
      <c r="B302" s="454"/>
      <c r="C302" s="516" t="s">
        <v>298</v>
      </c>
      <c r="D302" s="456" t="s">
        <v>299</v>
      </c>
      <c r="E302" s="36"/>
      <c r="F302" s="36">
        <f t="shared" si="38"/>
        <v>0</v>
      </c>
      <c r="G302" s="37" t="e">
        <f t="shared" si="39"/>
        <v>#DIV/0!</v>
      </c>
      <c r="H302" s="471"/>
      <c r="I302" s="471"/>
      <c r="J302" s="471"/>
      <c r="K302" s="471"/>
      <c r="L302" s="471"/>
      <c r="M302" s="471"/>
      <c r="N302" s="471"/>
      <c r="O302" s="471"/>
      <c r="P302" s="471"/>
      <c r="Q302" s="471"/>
      <c r="R302" s="471"/>
      <c r="S302" s="471"/>
    </row>
    <row r="303" spans="1:19" ht="37.950000000000003" customHeight="1">
      <c r="A303" s="194"/>
      <c r="B303" s="454"/>
      <c r="C303" s="516" t="s">
        <v>300</v>
      </c>
      <c r="D303" s="456" t="s">
        <v>87</v>
      </c>
      <c r="E303" s="36"/>
      <c r="F303" s="36">
        <f t="shared" si="38"/>
        <v>0</v>
      </c>
      <c r="G303" s="37" t="e">
        <f t="shared" si="39"/>
        <v>#DIV/0!</v>
      </c>
      <c r="H303" s="471"/>
      <c r="I303" s="471"/>
      <c r="J303" s="471"/>
      <c r="K303" s="471"/>
      <c r="L303" s="471"/>
      <c r="M303" s="471"/>
      <c r="N303" s="471"/>
      <c r="O303" s="471"/>
      <c r="P303" s="471"/>
      <c r="Q303" s="471"/>
      <c r="R303" s="471"/>
      <c r="S303" s="471"/>
    </row>
    <row r="304" spans="1:19" ht="27" customHeight="1">
      <c r="A304" s="194"/>
      <c r="B304" s="454"/>
      <c r="C304" s="516" t="s">
        <v>290</v>
      </c>
      <c r="D304" s="456" t="s">
        <v>114</v>
      </c>
      <c r="E304" s="36"/>
      <c r="F304" s="36">
        <f t="shared" si="38"/>
        <v>0</v>
      </c>
      <c r="G304" s="37" t="e">
        <f t="shared" si="39"/>
        <v>#DIV/0!</v>
      </c>
      <c r="H304" s="471"/>
      <c r="I304" s="471"/>
      <c r="J304" s="471"/>
      <c r="K304" s="471"/>
      <c r="L304" s="471"/>
      <c r="M304" s="471"/>
      <c r="N304" s="471"/>
      <c r="O304" s="471"/>
      <c r="P304" s="471"/>
      <c r="Q304" s="471"/>
      <c r="R304" s="471"/>
      <c r="S304" s="471"/>
    </row>
    <row r="305" spans="1:19" ht="27" customHeight="1">
      <c r="A305" s="194"/>
      <c r="B305" s="2254" t="s">
        <v>187</v>
      </c>
      <c r="C305" s="2255"/>
      <c r="D305" s="294" t="s">
        <v>114</v>
      </c>
      <c r="E305" s="36"/>
      <c r="F305" s="36">
        <f t="shared" si="38"/>
        <v>0</v>
      </c>
      <c r="G305" s="37" t="e">
        <f t="shared" si="39"/>
        <v>#DIV/0!</v>
      </c>
      <c r="H305" s="471"/>
      <c r="I305" s="471"/>
      <c r="J305" s="471"/>
      <c r="K305" s="471"/>
      <c r="L305" s="471"/>
      <c r="M305" s="471"/>
      <c r="N305" s="471"/>
      <c r="O305" s="471"/>
      <c r="P305" s="471"/>
      <c r="Q305" s="471"/>
      <c r="R305" s="471"/>
      <c r="S305" s="471"/>
    </row>
    <row r="306" spans="1:19" ht="27" customHeight="1">
      <c r="A306" s="287"/>
      <c r="B306" s="498" t="s">
        <v>37</v>
      </c>
      <c r="C306" s="517"/>
      <c r="D306" s="300" t="s">
        <v>24</v>
      </c>
      <c r="E306" s="153"/>
      <c r="F306" s="153">
        <f t="shared" si="38"/>
        <v>0</v>
      </c>
      <c r="G306" s="379" t="e">
        <f t="shared" si="39"/>
        <v>#DIV/0!</v>
      </c>
      <c r="H306" s="487">
        <f>SUM(H307:H311)</f>
        <v>0</v>
      </c>
      <c r="I306" s="1248">
        <f>SUM(I307:I311)</f>
        <v>0</v>
      </c>
      <c r="J306" s="1248">
        <f>SUM(J307:J311)</f>
        <v>0</v>
      </c>
      <c r="K306" s="1563">
        <f t="shared" ref="K306:P306" si="45">SUM(K307:K311)</f>
        <v>0</v>
      </c>
      <c r="L306" s="1563">
        <f t="shared" si="45"/>
        <v>0</v>
      </c>
      <c r="M306" s="1563">
        <f t="shared" si="45"/>
        <v>0</v>
      </c>
      <c r="N306" s="1563">
        <f t="shared" si="45"/>
        <v>0</v>
      </c>
      <c r="O306" s="1563">
        <f t="shared" si="45"/>
        <v>0</v>
      </c>
      <c r="P306" s="1563">
        <f t="shared" si="45"/>
        <v>0</v>
      </c>
      <c r="Q306" s="1884">
        <v>0</v>
      </c>
      <c r="R306" s="1916">
        <f>SUM(R307:R311)</f>
        <v>0</v>
      </c>
      <c r="S306" s="1916">
        <f>SUM(S307:S311)</f>
        <v>0</v>
      </c>
    </row>
    <row r="307" spans="1:19" ht="27" customHeight="1">
      <c r="A307" s="194"/>
      <c r="B307" s="500"/>
      <c r="C307" s="514" t="s">
        <v>25</v>
      </c>
      <c r="D307" s="196" t="s">
        <v>24</v>
      </c>
      <c r="E307" s="36"/>
      <c r="F307" s="36">
        <f t="shared" si="38"/>
        <v>0</v>
      </c>
      <c r="G307" s="37" t="e">
        <f t="shared" si="39"/>
        <v>#DIV/0!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471"/>
      <c r="R307" s="471"/>
      <c r="S307" s="471"/>
    </row>
    <row r="308" spans="1:19" ht="27" customHeight="1">
      <c r="A308" s="194"/>
      <c r="B308" s="500"/>
      <c r="C308" s="514" t="s">
        <v>26</v>
      </c>
      <c r="D308" s="196" t="s">
        <v>24</v>
      </c>
      <c r="E308" s="36"/>
      <c r="F308" s="36">
        <f t="shared" si="38"/>
        <v>0</v>
      </c>
      <c r="G308" s="37" t="e">
        <f t="shared" si="39"/>
        <v>#DIV/0!</v>
      </c>
      <c r="H308" s="471"/>
      <c r="I308" s="471"/>
      <c r="J308" s="471"/>
      <c r="K308" s="471"/>
      <c r="L308" s="471"/>
      <c r="M308" s="471"/>
      <c r="N308" s="471"/>
      <c r="O308" s="471"/>
      <c r="P308" s="471"/>
      <c r="Q308" s="471"/>
      <c r="R308" s="471"/>
      <c r="S308" s="471"/>
    </row>
    <row r="309" spans="1:19" ht="27" customHeight="1">
      <c r="A309" s="194"/>
      <c r="B309" s="500"/>
      <c r="C309" s="514" t="s">
        <v>27</v>
      </c>
      <c r="D309" s="196" t="s">
        <v>24</v>
      </c>
      <c r="E309" s="36"/>
      <c r="F309" s="36">
        <f t="shared" si="38"/>
        <v>0</v>
      </c>
      <c r="G309" s="37" t="e">
        <f t="shared" si="39"/>
        <v>#DIV/0!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471"/>
      <c r="R309" s="471"/>
      <c r="S309" s="471"/>
    </row>
    <row r="310" spans="1:19" ht="27" customHeight="1">
      <c r="A310" s="194"/>
      <c r="B310" s="500"/>
      <c r="C310" s="514" t="s">
        <v>28</v>
      </c>
      <c r="D310" s="196" t="s">
        <v>24</v>
      </c>
      <c r="E310" s="36"/>
      <c r="F310" s="36">
        <f t="shared" si="38"/>
        <v>0</v>
      </c>
      <c r="G310" s="37" t="e">
        <f t="shared" si="39"/>
        <v>#DIV/0!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</row>
    <row r="311" spans="1:19" ht="27" customHeight="1">
      <c r="A311" s="277"/>
      <c r="B311" s="502"/>
      <c r="C311" s="518" t="s">
        <v>29</v>
      </c>
      <c r="D311" s="280" t="s">
        <v>24</v>
      </c>
      <c r="E311" s="116"/>
      <c r="F311" s="116">
        <f t="shared" si="38"/>
        <v>0</v>
      </c>
      <c r="G311" s="120" t="e">
        <f t="shared" si="39"/>
        <v>#DIV/0!</v>
      </c>
      <c r="H311" s="478"/>
      <c r="I311" s="478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</row>
    <row r="312" spans="1:19" ht="26.4" customHeight="1">
      <c r="A312" s="375" t="s">
        <v>301</v>
      </c>
      <c r="B312" s="376"/>
      <c r="C312" s="377"/>
      <c r="D312" s="385"/>
      <c r="E312" s="360"/>
      <c r="F312" s="360">
        <f t="shared" si="38"/>
        <v>0</v>
      </c>
      <c r="G312" s="636" t="e">
        <f t="shared" si="39"/>
        <v>#DIV/0!</v>
      </c>
      <c r="H312" s="481"/>
      <c r="I312" s="481"/>
      <c r="J312" s="1247"/>
      <c r="K312" s="1561"/>
      <c r="L312" s="1561"/>
      <c r="M312" s="1561"/>
      <c r="N312" s="1561"/>
      <c r="O312" s="1561"/>
      <c r="P312" s="1561"/>
      <c r="Q312" s="1882"/>
      <c r="R312" s="1914"/>
      <c r="S312" s="1914"/>
    </row>
    <row r="313" spans="1:19" ht="27" customHeight="1">
      <c r="A313" s="2110" t="s">
        <v>257</v>
      </c>
      <c r="B313" s="2256"/>
      <c r="C313" s="2256"/>
      <c r="D313" s="2257"/>
      <c r="E313" s="92"/>
      <c r="F313" s="92">
        <f t="shared" si="38"/>
        <v>0</v>
      </c>
      <c r="G313" s="631" t="e">
        <f t="shared" si="39"/>
        <v>#DIV/0!</v>
      </c>
      <c r="H313" s="479"/>
      <c r="I313" s="479"/>
      <c r="J313" s="1243"/>
      <c r="K313" s="1557"/>
      <c r="L313" s="1557"/>
      <c r="M313" s="1557"/>
      <c r="N313" s="1557"/>
      <c r="O313" s="1557"/>
      <c r="P313" s="1557"/>
      <c r="Q313" s="1878"/>
      <c r="R313" s="1910"/>
      <c r="S313" s="1910"/>
    </row>
    <row r="314" spans="1:19" ht="36" customHeight="1">
      <c r="A314" s="388"/>
      <c r="B314" s="2177" t="s">
        <v>251</v>
      </c>
      <c r="C314" s="2258"/>
      <c r="D314" s="389"/>
      <c r="E314" s="106">
        <f>E315</f>
        <v>400</v>
      </c>
      <c r="F314" s="55">
        <f t="shared" si="38"/>
        <v>0</v>
      </c>
      <c r="G314" s="67">
        <f t="shared" si="39"/>
        <v>0</v>
      </c>
      <c r="H314" s="473"/>
      <c r="I314" s="473"/>
      <c r="J314" s="1239"/>
      <c r="K314" s="1553"/>
      <c r="L314" s="1553"/>
      <c r="M314" s="1553"/>
      <c r="N314" s="1553"/>
      <c r="O314" s="1553"/>
      <c r="P314" s="1553"/>
      <c r="Q314" s="1874"/>
      <c r="R314" s="1907"/>
      <c r="S314" s="1907"/>
    </row>
    <row r="315" spans="1:19" ht="27" customHeight="1">
      <c r="A315" s="284"/>
      <c r="B315" s="216"/>
      <c r="C315" s="445" t="s">
        <v>139</v>
      </c>
      <c r="D315" s="234" t="s">
        <v>88</v>
      </c>
      <c r="E315" s="77">
        <v>400</v>
      </c>
      <c r="F315" s="36">
        <f t="shared" ref="F315:F378" si="46">SUM(H315:S315)</f>
        <v>400</v>
      </c>
      <c r="G315" s="37">
        <f t="shared" ref="G315:G378" si="47">+F315*100/E315</f>
        <v>100</v>
      </c>
      <c r="H315" s="471"/>
      <c r="I315" s="471"/>
      <c r="J315" s="471"/>
      <c r="K315" s="471"/>
      <c r="L315" s="471"/>
      <c r="M315" s="471"/>
      <c r="N315" s="471"/>
      <c r="O315" s="471">
        <v>400</v>
      </c>
      <c r="P315" s="471"/>
      <c r="Q315" s="471"/>
      <c r="R315" s="471"/>
      <c r="S315" s="471"/>
    </row>
    <row r="316" spans="1:19" ht="27" customHeight="1">
      <c r="A316" s="284"/>
      <c r="B316" s="216"/>
      <c r="C316" s="262" t="s">
        <v>187</v>
      </c>
      <c r="D316" s="234" t="s">
        <v>114</v>
      </c>
      <c r="E316" s="77"/>
      <c r="F316" s="36">
        <f t="shared" si="46"/>
        <v>0</v>
      </c>
      <c r="G316" s="37" t="e">
        <f t="shared" si="47"/>
        <v>#DIV/0!</v>
      </c>
      <c r="H316" s="471"/>
      <c r="I316" s="471"/>
      <c r="J316" s="471"/>
      <c r="K316" s="471"/>
      <c r="L316" s="471"/>
      <c r="M316" s="471"/>
      <c r="N316" s="471"/>
      <c r="O316" s="471"/>
      <c r="P316" s="471"/>
      <c r="Q316" s="471"/>
      <c r="R316" s="471"/>
      <c r="S316" s="471"/>
    </row>
    <row r="317" spans="1:19" ht="27" customHeight="1">
      <c r="A317" s="240"/>
      <c r="B317" s="241" t="s">
        <v>37</v>
      </c>
      <c r="C317" s="326"/>
      <c r="D317" s="300" t="s">
        <v>24</v>
      </c>
      <c r="E317" s="111">
        <f>SUM(E318:E322)</f>
        <v>33600</v>
      </c>
      <c r="F317" s="153">
        <f t="shared" si="46"/>
        <v>33600</v>
      </c>
      <c r="G317" s="379">
        <f t="shared" si="47"/>
        <v>100</v>
      </c>
      <c r="H317" s="153">
        <f>SUM(H318:H322)</f>
        <v>0</v>
      </c>
      <c r="I317" s="153">
        <f t="shared" ref="I317:P317" si="48">SUM(I318:I322)</f>
        <v>0</v>
      </c>
      <c r="J317" s="1228">
        <f t="shared" si="48"/>
        <v>0</v>
      </c>
      <c r="K317" s="1545">
        <f t="shared" si="48"/>
        <v>0</v>
      </c>
      <c r="L317" s="1545">
        <f t="shared" si="48"/>
        <v>15999</v>
      </c>
      <c r="M317" s="1545">
        <f t="shared" si="48"/>
        <v>10800</v>
      </c>
      <c r="N317" s="1545">
        <f t="shared" si="48"/>
        <v>2000</v>
      </c>
      <c r="O317" s="1545">
        <f t="shared" si="48"/>
        <v>0</v>
      </c>
      <c r="P317" s="1545">
        <f t="shared" si="48"/>
        <v>3296</v>
      </c>
      <c r="Q317" s="1863">
        <v>0</v>
      </c>
      <c r="R317" s="1898">
        <f>SUM(R318:R322)</f>
        <v>1505</v>
      </c>
      <c r="S317" s="1898">
        <f>SUM(S318:S322)</f>
        <v>0</v>
      </c>
    </row>
    <row r="318" spans="1:19" ht="27" customHeight="1">
      <c r="A318" s="194"/>
      <c r="B318" s="195"/>
      <c r="C318" s="221" t="s">
        <v>25</v>
      </c>
      <c r="D318" s="196" t="s">
        <v>24</v>
      </c>
      <c r="E318" s="42">
        <v>0</v>
      </c>
      <c r="F318" s="36">
        <f t="shared" si="46"/>
        <v>0</v>
      </c>
      <c r="G318" s="37" t="e">
        <f t="shared" si="47"/>
        <v>#DIV/0!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</row>
    <row r="319" spans="1:19" ht="27" customHeight="1">
      <c r="A319" s="194"/>
      <c r="B319" s="195"/>
      <c r="C319" s="221" t="s">
        <v>26</v>
      </c>
      <c r="D319" s="196" t="s">
        <v>24</v>
      </c>
      <c r="E319" s="42">
        <v>33600</v>
      </c>
      <c r="F319" s="36">
        <f t="shared" si="46"/>
        <v>33600</v>
      </c>
      <c r="G319" s="37">
        <f t="shared" si="47"/>
        <v>100</v>
      </c>
      <c r="H319" s="471"/>
      <c r="I319" s="471"/>
      <c r="J319" s="471"/>
      <c r="K319" s="471"/>
      <c r="L319" s="471">
        <v>15999</v>
      </c>
      <c r="M319" s="471">
        <v>10800</v>
      </c>
      <c r="N319" s="471">
        <v>2000</v>
      </c>
      <c r="O319" s="471"/>
      <c r="P319" s="471">
        <v>3296</v>
      </c>
      <c r="Q319" s="471"/>
      <c r="R319" s="471">
        <v>1505</v>
      </c>
      <c r="S319" s="471"/>
    </row>
    <row r="320" spans="1:19" ht="27" customHeight="1">
      <c r="A320" s="194"/>
      <c r="B320" s="195"/>
      <c r="C320" s="221" t="s">
        <v>27</v>
      </c>
      <c r="D320" s="196" t="s">
        <v>24</v>
      </c>
      <c r="E320" s="42">
        <v>0</v>
      </c>
      <c r="F320" s="36">
        <f t="shared" si="46"/>
        <v>0</v>
      </c>
      <c r="G320" s="37" t="e">
        <f t="shared" si="47"/>
        <v>#DIV/0!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</row>
    <row r="321" spans="1:19" ht="27" customHeight="1">
      <c r="A321" s="194"/>
      <c r="B321" s="195"/>
      <c r="C321" s="221" t="s">
        <v>28</v>
      </c>
      <c r="D321" s="196" t="s">
        <v>24</v>
      </c>
      <c r="E321" s="42">
        <v>0</v>
      </c>
      <c r="F321" s="36">
        <f t="shared" si="46"/>
        <v>0</v>
      </c>
      <c r="G321" s="37" t="e">
        <f t="shared" si="47"/>
        <v>#DIV/0!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471"/>
      <c r="R321" s="471"/>
      <c r="S321" s="471"/>
    </row>
    <row r="322" spans="1:19" ht="27" customHeight="1">
      <c r="A322" s="253"/>
      <c r="B322" s="254"/>
      <c r="C322" s="301" t="s">
        <v>29</v>
      </c>
      <c r="D322" s="256" t="s">
        <v>24</v>
      </c>
      <c r="E322" s="42">
        <v>0</v>
      </c>
      <c r="F322" s="36">
        <f t="shared" si="46"/>
        <v>0</v>
      </c>
      <c r="G322" s="37" t="e">
        <f t="shared" si="47"/>
        <v>#DIV/0!</v>
      </c>
      <c r="H322" s="471"/>
      <c r="I322" s="471"/>
      <c r="J322" s="471"/>
      <c r="K322" s="471"/>
      <c r="L322" s="471"/>
      <c r="M322" s="471"/>
      <c r="N322" s="471"/>
      <c r="O322" s="471"/>
      <c r="P322" s="471"/>
      <c r="Q322" s="471"/>
      <c r="R322" s="471"/>
      <c r="S322" s="471"/>
    </row>
    <row r="323" spans="1:19" ht="27" customHeight="1">
      <c r="A323" s="225"/>
      <c r="B323" s="2179" t="s">
        <v>252</v>
      </c>
      <c r="C323" s="2259"/>
      <c r="D323" s="227"/>
      <c r="E323" s="54">
        <f>E325</f>
        <v>0</v>
      </c>
      <c r="F323" s="55">
        <f t="shared" si="46"/>
        <v>0</v>
      </c>
      <c r="G323" s="67" t="e">
        <f t="shared" si="47"/>
        <v>#DIV/0!</v>
      </c>
      <c r="H323" s="473">
        <f>H325</f>
        <v>0</v>
      </c>
      <c r="I323" s="473">
        <f t="shared" ref="I323:P323" si="49">I325</f>
        <v>0</v>
      </c>
      <c r="J323" s="1239">
        <f t="shared" si="49"/>
        <v>0</v>
      </c>
      <c r="K323" s="1553">
        <f t="shared" si="49"/>
        <v>0</v>
      </c>
      <c r="L323" s="1553">
        <f t="shared" si="49"/>
        <v>0</v>
      </c>
      <c r="M323" s="1553">
        <f t="shared" si="49"/>
        <v>0</v>
      </c>
      <c r="N323" s="1553">
        <f t="shared" si="49"/>
        <v>0</v>
      </c>
      <c r="O323" s="1553">
        <f t="shared" si="49"/>
        <v>0</v>
      </c>
      <c r="P323" s="1553">
        <f t="shared" si="49"/>
        <v>0</v>
      </c>
      <c r="Q323" s="1874">
        <v>0</v>
      </c>
      <c r="R323" s="1907">
        <f>R325</f>
        <v>0</v>
      </c>
      <c r="S323" s="1907">
        <f>S325</f>
        <v>0</v>
      </c>
    </row>
    <row r="324" spans="1:19" ht="27" customHeight="1">
      <c r="A324" s="194"/>
      <c r="B324" s="195"/>
      <c r="C324" s="447" t="s">
        <v>111</v>
      </c>
      <c r="D324" s="234" t="s">
        <v>9</v>
      </c>
      <c r="E324" s="77">
        <v>0</v>
      </c>
      <c r="F324" s="36">
        <f t="shared" si="46"/>
        <v>0</v>
      </c>
      <c r="G324" s="37" t="e">
        <f t="shared" si="47"/>
        <v>#DIV/0!</v>
      </c>
      <c r="H324" s="471"/>
      <c r="I324" s="471"/>
      <c r="J324" s="471"/>
      <c r="K324" s="471"/>
      <c r="L324" s="471"/>
      <c r="M324" s="471"/>
      <c r="N324" s="471"/>
      <c r="O324" s="471"/>
      <c r="P324" s="471"/>
      <c r="Q324" s="471"/>
      <c r="R324" s="471"/>
      <c r="S324" s="471"/>
    </row>
    <row r="325" spans="1:19" ht="27" customHeight="1">
      <c r="A325" s="194"/>
      <c r="B325" s="195"/>
      <c r="C325" s="447" t="s">
        <v>112</v>
      </c>
      <c r="D325" s="234" t="s">
        <v>87</v>
      </c>
      <c r="E325" s="77">
        <v>0</v>
      </c>
      <c r="F325" s="36">
        <f t="shared" si="46"/>
        <v>0</v>
      </c>
      <c r="G325" s="37" t="e">
        <f t="shared" si="47"/>
        <v>#DIV/0!</v>
      </c>
      <c r="H325" s="471"/>
      <c r="I325" s="471"/>
      <c r="J325" s="471"/>
      <c r="K325" s="471"/>
      <c r="L325" s="471"/>
      <c r="M325" s="471"/>
      <c r="N325" s="471"/>
      <c r="O325" s="471"/>
      <c r="P325" s="471"/>
      <c r="Q325" s="471"/>
      <c r="R325" s="471"/>
      <c r="S325" s="471"/>
    </row>
    <row r="326" spans="1:19" ht="27" customHeight="1">
      <c r="A326" s="194"/>
      <c r="B326" s="195"/>
      <c r="C326" s="262" t="s">
        <v>187</v>
      </c>
      <c r="D326" s="234" t="s">
        <v>114</v>
      </c>
      <c r="E326" s="77">
        <v>0</v>
      </c>
      <c r="F326" s="36">
        <f t="shared" si="46"/>
        <v>0</v>
      </c>
      <c r="G326" s="37" t="e">
        <f t="shared" si="47"/>
        <v>#DIV/0!</v>
      </c>
      <c r="H326" s="471"/>
      <c r="I326" s="471"/>
      <c r="J326" s="471"/>
      <c r="K326" s="471"/>
      <c r="L326" s="471"/>
      <c r="M326" s="471"/>
      <c r="N326" s="471"/>
      <c r="O326" s="471"/>
      <c r="P326" s="471"/>
      <c r="Q326" s="471"/>
      <c r="R326" s="471"/>
      <c r="S326" s="471"/>
    </row>
    <row r="327" spans="1:19" ht="26.4" customHeight="1">
      <c r="A327" s="287"/>
      <c r="B327" s="302" t="s">
        <v>58</v>
      </c>
      <c r="C327" s="326"/>
      <c r="D327" s="288" t="s">
        <v>24</v>
      </c>
      <c r="E327" s="111">
        <f>SUM(E328:E332)</f>
        <v>0</v>
      </c>
      <c r="F327" s="153">
        <f t="shared" si="46"/>
        <v>0</v>
      </c>
      <c r="G327" s="379" t="e">
        <f t="shared" si="47"/>
        <v>#DIV/0!</v>
      </c>
      <c r="H327" s="153">
        <f>SUM(H328:H332)</f>
        <v>0</v>
      </c>
      <c r="I327" s="163">
        <f t="shared" ref="I327:P327" si="50">SUM(I328:I332)</f>
        <v>0</v>
      </c>
      <c r="J327" s="1228">
        <f t="shared" si="50"/>
        <v>0</v>
      </c>
      <c r="K327" s="1545">
        <f t="shared" si="50"/>
        <v>0</v>
      </c>
      <c r="L327" s="1545">
        <f t="shared" si="50"/>
        <v>0</v>
      </c>
      <c r="M327" s="1545">
        <f t="shared" si="50"/>
        <v>0</v>
      </c>
      <c r="N327" s="1545">
        <f t="shared" si="50"/>
        <v>0</v>
      </c>
      <c r="O327" s="1545">
        <f t="shared" si="50"/>
        <v>0</v>
      </c>
      <c r="P327" s="1545">
        <f t="shared" si="50"/>
        <v>0</v>
      </c>
      <c r="Q327" s="1863">
        <v>0</v>
      </c>
      <c r="R327" s="1898">
        <f>SUM(R328:R332)</f>
        <v>0</v>
      </c>
      <c r="S327" s="1898">
        <f>SUM(S328:S332)</f>
        <v>0</v>
      </c>
    </row>
    <row r="328" spans="1:19" ht="26.4" customHeight="1">
      <c r="A328" s="194"/>
      <c r="B328" s="195"/>
      <c r="C328" s="221" t="s">
        <v>25</v>
      </c>
      <c r="D328" s="196" t="s">
        <v>24</v>
      </c>
      <c r="E328" s="42">
        <v>0</v>
      </c>
      <c r="F328" s="36">
        <f t="shared" si="46"/>
        <v>0</v>
      </c>
      <c r="G328" s="37" t="e">
        <f t="shared" si="47"/>
        <v>#DIV/0!</v>
      </c>
      <c r="H328" s="471"/>
      <c r="I328" s="471"/>
      <c r="J328" s="471"/>
      <c r="K328" s="471"/>
      <c r="L328" s="471"/>
      <c r="M328" s="471"/>
      <c r="N328" s="471"/>
      <c r="O328" s="471"/>
      <c r="P328" s="471"/>
      <c r="Q328" s="471"/>
      <c r="R328" s="471"/>
      <c r="S328" s="471"/>
    </row>
    <row r="329" spans="1:19" ht="26.4" customHeight="1">
      <c r="A329" s="194"/>
      <c r="B329" s="195"/>
      <c r="C329" s="221" t="s">
        <v>26</v>
      </c>
      <c r="D329" s="196" t="s">
        <v>24</v>
      </c>
      <c r="E329" s="42"/>
      <c r="F329" s="36">
        <f t="shared" si="46"/>
        <v>0</v>
      </c>
      <c r="G329" s="37" t="e">
        <f t="shared" si="47"/>
        <v>#DIV/0!</v>
      </c>
      <c r="H329" s="471"/>
      <c r="I329" s="471"/>
      <c r="J329" s="471"/>
      <c r="K329" s="471"/>
      <c r="L329" s="471"/>
      <c r="M329" s="471"/>
      <c r="N329" s="471"/>
      <c r="O329" s="471"/>
      <c r="P329" s="471"/>
      <c r="Q329" s="471"/>
      <c r="R329" s="471"/>
      <c r="S329" s="471"/>
    </row>
    <row r="330" spans="1:19" ht="26.4" customHeight="1">
      <c r="A330" s="194"/>
      <c r="B330" s="195"/>
      <c r="C330" s="221" t="s">
        <v>27</v>
      </c>
      <c r="D330" s="196" t="s">
        <v>24</v>
      </c>
      <c r="E330" s="42">
        <v>0</v>
      </c>
      <c r="F330" s="36">
        <f t="shared" si="46"/>
        <v>0</v>
      </c>
      <c r="G330" s="37" t="e">
        <f t="shared" si="47"/>
        <v>#DIV/0!</v>
      </c>
      <c r="H330" s="471"/>
      <c r="I330" s="471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19" ht="26.4" customHeight="1">
      <c r="A331" s="194"/>
      <c r="B331" s="195"/>
      <c r="C331" s="221" t="s">
        <v>28</v>
      </c>
      <c r="D331" s="196" t="s">
        <v>24</v>
      </c>
      <c r="E331" s="42">
        <v>0</v>
      </c>
      <c r="F331" s="36">
        <f t="shared" si="46"/>
        <v>0</v>
      </c>
      <c r="G331" s="37" t="e">
        <f t="shared" si="47"/>
        <v>#DIV/0!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471"/>
      <c r="R331" s="471"/>
      <c r="S331" s="471"/>
    </row>
    <row r="332" spans="1:19" ht="26.4" customHeight="1">
      <c r="A332" s="253"/>
      <c r="B332" s="254"/>
      <c r="C332" s="301" t="s">
        <v>29</v>
      </c>
      <c r="D332" s="256" t="s">
        <v>24</v>
      </c>
      <c r="E332" s="117">
        <v>0</v>
      </c>
      <c r="F332" s="116">
        <f t="shared" si="46"/>
        <v>0</v>
      </c>
      <c r="G332" s="120" t="e">
        <f t="shared" si="47"/>
        <v>#DIV/0!</v>
      </c>
      <c r="H332" s="478"/>
      <c r="I332" s="478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</row>
    <row r="333" spans="1:19" ht="26.4" customHeight="1">
      <c r="A333" s="2110" t="s">
        <v>259</v>
      </c>
      <c r="B333" s="2256"/>
      <c r="C333" s="2256"/>
      <c r="D333" s="2257"/>
      <c r="E333" s="92"/>
      <c r="F333" s="92">
        <f t="shared" si="46"/>
        <v>0</v>
      </c>
      <c r="G333" s="631" t="e">
        <f t="shared" si="47"/>
        <v>#DIV/0!</v>
      </c>
      <c r="H333" s="465"/>
      <c r="I333" s="157"/>
      <c r="J333" s="1227"/>
      <c r="K333" s="1544"/>
      <c r="L333" s="1544"/>
      <c r="M333" s="1544"/>
      <c r="N333" s="1544"/>
      <c r="O333" s="1544"/>
      <c r="P333" s="1544"/>
      <c r="Q333" s="1862"/>
      <c r="R333" s="1897"/>
      <c r="S333" s="1897"/>
    </row>
    <row r="334" spans="1:19" ht="26.4" customHeight="1">
      <c r="A334" s="225"/>
      <c r="B334" s="2113" t="s">
        <v>260</v>
      </c>
      <c r="C334" s="2218"/>
      <c r="D334" s="304"/>
      <c r="E334" s="54">
        <f>E335</f>
        <v>280</v>
      </c>
      <c r="F334" s="55">
        <f t="shared" si="46"/>
        <v>280</v>
      </c>
      <c r="G334" s="67">
        <f t="shared" si="47"/>
        <v>100</v>
      </c>
      <c r="H334" s="466">
        <f>H335</f>
        <v>0</v>
      </c>
      <c r="I334" s="466">
        <f>I335</f>
        <v>0</v>
      </c>
      <c r="J334" s="1234">
        <f t="shared" ref="J334:P334" si="51">J335</f>
        <v>0</v>
      </c>
      <c r="K334" s="1549">
        <f t="shared" si="51"/>
        <v>0</v>
      </c>
      <c r="L334" s="1549">
        <f t="shared" si="51"/>
        <v>0</v>
      </c>
      <c r="M334" s="1549">
        <f t="shared" si="51"/>
        <v>0</v>
      </c>
      <c r="N334" s="1549">
        <f t="shared" si="51"/>
        <v>0</v>
      </c>
      <c r="O334" s="1549">
        <f t="shared" si="51"/>
        <v>280</v>
      </c>
      <c r="P334" s="1549">
        <f t="shared" si="51"/>
        <v>0</v>
      </c>
      <c r="Q334" s="1870">
        <v>0</v>
      </c>
      <c r="R334" s="1903">
        <f>R335</f>
        <v>0</v>
      </c>
      <c r="S334" s="1903">
        <f>S335</f>
        <v>0</v>
      </c>
    </row>
    <row r="335" spans="1:19" ht="26.4" customHeight="1">
      <c r="A335" s="229"/>
      <c r="B335" s="2250" t="s">
        <v>214</v>
      </c>
      <c r="C335" s="2251"/>
      <c r="D335" s="455" t="s">
        <v>9</v>
      </c>
      <c r="E335" s="42">
        <v>280</v>
      </c>
      <c r="F335" s="36">
        <f t="shared" si="46"/>
        <v>280</v>
      </c>
      <c r="G335" s="37">
        <f t="shared" si="47"/>
        <v>100</v>
      </c>
      <c r="H335" s="158"/>
      <c r="I335" s="152"/>
      <c r="J335" s="152"/>
      <c r="K335" s="152"/>
      <c r="L335" s="152"/>
      <c r="M335" s="152"/>
      <c r="N335" s="152"/>
      <c r="O335" s="152">
        <v>280</v>
      </c>
      <c r="P335" s="152"/>
      <c r="Q335" s="152"/>
      <c r="R335" s="152"/>
      <c r="S335" s="152"/>
    </row>
    <row r="336" spans="1:19" ht="26.4" customHeight="1">
      <c r="A336" s="229"/>
      <c r="B336" s="2195" t="s">
        <v>187</v>
      </c>
      <c r="C336" s="2195"/>
      <c r="D336" s="294" t="s">
        <v>114</v>
      </c>
      <c r="E336" s="101">
        <v>0</v>
      </c>
      <c r="F336" s="36">
        <f t="shared" si="46"/>
        <v>0</v>
      </c>
      <c r="G336" s="37" t="e">
        <f t="shared" si="47"/>
        <v>#DIV/0!</v>
      </c>
      <c r="H336" s="158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</row>
    <row r="337" spans="1:19" ht="26.4" customHeight="1">
      <c r="A337" s="240"/>
      <c r="B337" s="241" t="s">
        <v>37</v>
      </c>
      <c r="C337" s="242"/>
      <c r="D337" s="236" t="s">
        <v>24</v>
      </c>
      <c r="E337" s="111">
        <f>SUM(E338:E342)</f>
        <v>19000</v>
      </c>
      <c r="F337" s="153">
        <f t="shared" si="46"/>
        <v>18999</v>
      </c>
      <c r="G337" s="379">
        <f t="shared" si="47"/>
        <v>99.994736842105269</v>
      </c>
      <c r="H337" s="153">
        <f>SUM(H338:H342)</f>
        <v>0</v>
      </c>
      <c r="I337" s="153">
        <f t="shared" ref="I337:P337" si="52">SUM(I338:I342)</f>
        <v>0</v>
      </c>
      <c r="J337" s="1226">
        <f t="shared" si="52"/>
        <v>0</v>
      </c>
      <c r="K337" s="1543">
        <f t="shared" si="52"/>
        <v>0</v>
      </c>
      <c r="L337" s="1543">
        <f t="shared" si="52"/>
        <v>9999</v>
      </c>
      <c r="M337" s="1543">
        <f t="shared" si="52"/>
        <v>0</v>
      </c>
      <c r="N337" s="1543">
        <f t="shared" si="52"/>
        <v>0</v>
      </c>
      <c r="O337" s="1543">
        <f t="shared" si="52"/>
        <v>0</v>
      </c>
      <c r="P337" s="1543">
        <f t="shared" si="52"/>
        <v>0</v>
      </c>
      <c r="Q337" s="1861">
        <v>9000</v>
      </c>
      <c r="R337" s="1896">
        <f>SUM(R338:R342)</f>
        <v>0</v>
      </c>
      <c r="S337" s="1896">
        <f>SUM(S338:S342)</f>
        <v>0</v>
      </c>
    </row>
    <row r="338" spans="1:19" ht="26.4" customHeight="1">
      <c r="A338" s="194"/>
      <c r="B338" s="195"/>
      <c r="C338" s="221" t="s">
        <v>25</v>
      </c>
      <c r="D338" s="196" t="s">
        <v>24</v>
      </c>
      <c r="E338" s="36">
        <v>0</v>
      </c>
      <c r="F338" s="36">
        <f t="shared" si="46"/>
        <v>0</v>
      </c>
      <c r="G338" s="37" t="e">
        <f t="shared" si="47"/>
        <v>#DIV/0!</v>
      </c>
      <c r="H338" s="158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</row>
    <row r="339" spans="1:19" ht="26.4" customHeight="1">
      <c r="A339" s="194"/>
      <c r="B339" s="195"/>
      <c r="C339" s="221" t="s">
        <v>26</v>
      </c>
      <c r="D339" s="196" t="s">
        <v>24</v>
      </c>
      <c r="E339" s="36">
        <v>19000</v>
      </c>
      <c r="F339" s="36">
        <f t="shared" si="46"/>
        <v>18999</v>
      </c>
      <c r="G339" s="37">
        <f t="shared" si="47"/>
        <v>99.994736842105269</v>
      </c>
      <c r="H339" s="158"/>
      <c r="I339" s="152"/>
      <c r="J339" s="152"/>
      <c r="K339" s="152"/>
      <c r="L339" s="152">
        <v>9999</v>
      </c>
      <c r="M339" s="152"/>
      <c r="N339" s="152"/>
      <c r="O339" s="152"/>
      <c r="P339" s="152"/>
      <c r="Q339" s="152">
        <v>9000</v>
      </c>
      <c r="R339" s="152"/>
      <c r="S339" s="152"/>
    </row>
    <row r="340" spans="1:19" ht="26.4" customHeight="1">
      <c r="A340" s="194"/>
      <c r="B340" s="195"/>
      <c r="C340" s="221" t="s">
        <v>27</v>
      </c>
      <c r="D340" s="196" t="s">
        <v>24</v>
      </c>
      <c r="E340" s="36">
        <v>0</v>
      </c>
      <c r="F340" s="36">
        <f t="shared" si="46"/>
        <v>0</v>
      </c>
      <c r="G340" s="37" t="e">
        <f t="shared" si="47"/>
        <v>#DIV/0!</v>
      </c>
      <c r="H340" s="158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</row>
    <row r="341" spans="1:19" ht="25.5" customHeight="1">
      <c r="A341" s="194"/>
      <c r="B341" s="195"/>
      <c r="C341" s="221" t="s">
        <v>28</v>
      </c>
      <c r="D341" s="196" t="s">
        <v>24</v>
      </c>
      <c r="E341" s="36">
        <v>0</v>
      </c>
      <c r="F341" s="36">
        <f t="shared" si="46"/>
        <v>0</v>
      </c>
      <c r="G341" s="37" t="e">
        <f t="shared" si="47"/>
        <v>#DIV/0!</v>
      </c>
      <c r="H341" s="158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</row>
    <row r="342" spans="1:19" ht="26.25" customHeight="1">
      <c r="A342" s="253"/>
      <c r="B342" s="254"/>
      <c r="C342" s="255" t="s">
        <v>29</v>
      </c>
      <c r="D342" s="256" t="s">
        <v>24</v>
      </c>
      <c r="E342" s="116">
        <v>0</v>
      </c>
      <c r="F342" s="116">
        <f t="shared" si="46"/>
        <v>0</v>
      </c>
      <c r="G342" s="120" t="e">
        <f t="shared" si="47"/>
        <v>#DIV/0!</v>
      </c>
      <c r="H342" s="467"/>
      <c r="I342" s="361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</row>
    <row r="343" spans="1:19" s="154" customFormat="1" ht="26.25" customHeight="1">
      <c r="A343" s="375" t="s">
        <v>254</v>
      </c>
      <c r="B343" s="376"/>
      <c r="C343" s="377"/>
      <c r="D343" s="378"/>
      <c r="E343" s="422"/>
      <c r="F343" s="386">
        <f t="shared" si="46"/>
        <v>0</v>
      </c>
      <c r="G343" s="633" t="e">
        <f t="shared" si="47"/>
        <v>#DIV/0!</v>
      </c>
      <c r="H343" s="468"/>
      <c r="I343" s="468"/>
      <c r="J343" s="1250"/>
      <c r="K343" s="1564"/>
      <c r="L343" s="1564"/>
      <c r="M343" s="1564"/>
      <c r="N343" s="1564"/>
      <c r="O343" s="1564"/>
      <c r="P343" s="1564"/>
      <c r="Q343" s="1885"/>
      <c r="R343" s="1917"/>
      <c r="S343" s="1917"/>
    </row>
    <row r="344" spans="1:19" ht="26.25" customHeight="1">
      <c r="A344" s="2144" t="s">
        <v>332</v>
      </c>
      <c r="B344" s="2199"/>
      <c r="C344" s="2200"/>
      <c r="D344" s="272"/>
      <c r="E344" s="428"/>
      <c r="F344" s="92">
        <f t="shared" si="46"/>
        <v>0</v>
      </c>
      <c r="G344" s="631" t="e">
        <f t="shared" si="47"/>
        <v>#DIV/0!</v>
      </c>
      <c r="H344" s="653"/>
      <c r="I344" s="653"/>
      <c r="J344" s="1105"/>
      <c r="K344" s="1562"/>
      <c r="L344" s="1562"/>
      <c r="M344" s="1562"/>
      <c r="N344" s="1562"/>
      <c r="O344" s="1562"/>
      <c r="P344" s="1562"/>
      <c r="Q344" s="1883"/>
      <c r="R344" s="1915"/>
      <c r="S344" s="1915"/>
    </row>
    <row r="345" spans="1:19" ht="26.25" customHeight="1">
      <c r="A345" s="211"/>
      <c r="B345" s="423" t="s">
        <v>327</v>
      </c>
      <c r="C345" s="374"/>
      <c r="D345" s="227"/>
      <c r="E345" s="55">
        <f>SUM(E346:E349)</f>
        <v>0</v>
      </c>
      <c r="F345" s="55">
        <f t="shared" si="46"/>
        <v>0</v>
      </c>
      <c r="G345" s="67" t="e">
        <f t="shared" si="47"/>
        <v>#DIV/0!</v>
      </c>
      <c r="H345" s="55">
        <f>SUM(H346:H349)</f>
        <v>0</v>
      </c>
      <c r="I345" s="55">
        <f t="shared" ref="I345:P345" si="53">SUM(I346:I349)</f>
        <v>0</v>
      </c>
      <c r="J345" s="1218">
        <f t="shared" si="53"/>
        <v>0</v>
      </c>
      <c r="K345" s="1536">
        <f t="shared" si="53"/>
        <v>0</v>
      </c>
      <c r="L345" s="1536">
        <f t="shared" si="53"/>
        <v>0</v>
      </c>
      <c r="M345" s="1536">
        <f t="shared" si="53"/>
        <v>0</v>
      </c>
      <c r="N345" s="1536">
        <f t="shared" si="53"/>
        <v>0</v>
      </c>
      <c r="O345" s="1536">
        <f t="shared" si="53"/>
        <v>0</v>
      </c>
      <c r="P345" s="1536">
        <f t="shared" si="53"/>
        <v>0</v>
      </c>
      <c r="Q345" s="1854">
        <v>0</v>
      </c>
      <c r="R345" s="1889">
        <f>SUM(R346:R349)</f>
        <v>0</v>
      </c>
      <c r="S345" s="1889">
        <f>SUM(S346:S349)</f>
        <v>0</v>
      </c>
    </row>
    <row r="346" spans="1:19" ht="31.5" customHeight="1">
      <c r="A346" s="194"/>
      <c r="B346" s="2101" t="s">
        <v>313</v>
      </c>
      <c r="C346" s="2260"/>
      <c r="D346" s="196" t="s">
        <v>36</v>
      </c>
      <c r="E346" s="36"/>
      <c r="F346" s="36">
        <f t="shared" si="46"/>
        <v>0</v>
      </c>
      <c r="G346" s="37" t="e">
        <f t="shared" si="47"/>
        <v>#DIV/0!</v>
      </c>
      <c r="H346" s="471"/>
      <c r="I346" s="471"/>
      <c r="J346" s="471"/>
      <c r="K346" s="471"/>
      <c r="L346" s="471"/>
      <c r="M346" s="471"/>
      <c r="N346" s="471"/>
      <c r="O346" s="471"/>
      <c r="P346" s="471"/>
      <c r="Q346" s="471"/>
      <c r="R346" s="471"/>
      <c r="S346" s="471"/>
    </row>
    <row r="347" spans="1:19" ht="26.25" customHeight="1">
      <c r="A347" s="194"/>
      <c r="B347" s="2101" t="s">
        <v>314</v>
      </c>
      <c r="C347" s="2260"/>
      <c r="D347" s="196" t="s">
        <v>36</v>
      </c>
      <c r="E347" s="36"/>
      <c r="F347" s="36">
        <f t="shared" si="46"/>
        <v>0</v>
      </c>
      <c r="G347" s="37" t="e">
        <f t="shared" si="47"/>
        <v>#DIV/0!</v>
      </c>
      <c r="H347" s="471"/>
      <c r="I347" s="471"/>
      <c r="J347" s="471"/>
      <c r="K347" s="471"/>
      <c r="L347" s="471"/>
      <c r="M347" s="471"/>
      <c r="N347" s="471"/>
      <c r="O347" s="471"/>
      <c r="P347" s="471"/>
      <c r="Q347" s="471"/>
      <c r="R347" s="471"/>
      <c r="S347" s="471"/>
    </row>
    <row r="348" spans="1:19" ht="26.25" customHeight="1">
      <c r="A348" s="194"/>
      <c r="B348" s="2101" t="s">
        <v>315</v>
      </c>
      <c r="C348" s="2260"/>
      <c r="D348" s="196" t="s">
        <v>36</v>
      </c>
      <c r="E348" s="38"/>
      <c r="F348" s="36">
        <f t="shared" si="46"/>
        <v>0</v>
      </c>
      <c r="G348" s="37" t="e">
        <f t="shared" si="47"/>
        <v>#DIV/0!</v>
      </c>
      <c r="H348" s="471"/>
      <c r="I348" s="471"/>
      <c r="J348" s="471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26.25" customHeight="1">
      <c r="A349" s="194"/>
      <c r="B349" s="2101" t="s">
        <v>316</v>
      </c>
      <c r="C349" s="2260"/>
      <c r="D349" s="196" t="s">
        <v>36</v>
      </c>
      <c r="E349" s="38"/>
      <c r="F349" s="36">
        <f t="shared" si="46"/>
        <v>0</v>
      </c>
      <c r="G349" s="37" t="e">
        <f t="shared" si="47"/>
        <v>#DIV/0!</v>
      </c>
      <c r="H349" s="471"/>
      <c r="I349" s="471"/>
      <c r="J349" s="471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26.25" customHeight="1">
      <c r="A350" s="194"/>
      <c r="B350" s="2101" t="s">
        <v>309</v>
      </c>
      <c r="C350" s="2260"/>
      <c r="D350" s="196" t="s">
        <v>36</v>
      </c>
      <c r="E350" s="38"/>
      <c r="F350" s="36">
        <f t="shared" si="46"/>
        <v>0</v>
      </c>
      <c r="G350" s="37" t="e">
        <f t="shared" si="47"/>
        <v>#DIV/0!</v>
      </c>
      <c r="H350" s="471"/>
      <c r="I350" s="471"/>
      <c r="J350" s="471"/>
      <c r="K350" s="471"/>
      <c r="L350" s="471"/>
      <c r="M350" s="471"/>
      <c r="N350" s="471"/>
      <c r="O350" s="471"/>
      <c r="P350" s="471"/>
      <c r="Q350" s="471"/>
      <c r="R350" s="471"/>
      <c r="S350" s="471"/>
    </row>
    <row r="351" spans="1:19" ht="26.25" customHeight="1">
      <c r="A351" s="194"/>
      <c r="B351" s="2101" t="s">
        <v>307</v>
      </c>
      <c r="C351" s="2260"/>
      <c r="D351" s="196" t="s">
        <v>36</v>
      </c>
      <c r="E351" s="38"/>
      <c r="F351" s="36">
        <f t="shared" si="46"/>
        <v>0</v>
      </c>
      <c r="G351" s="37" t="e">
        <f t="shared" si="47"/>
        <v>#DIV/0!</v>
      </c>
      <c r="H351" s="471"/>
      <c r="I351" s="471"/>
      <c r="J351" s="471"/>
      <c r="K351" s="471"/>
      <c r="L351" s="471"/>
      <c r="M351" s="471"/>
      <c r="N351" s="471"/>
      <c r="O351" s="471"/>
      <c r="P351" s="471"/>
      <c r="Q351" s="471"/>
      <c r="R351" s="471"/>
      <c r="S351" s="471"/>
    </row>
    <row r="352" spans="1:19" ht="26.25" customHeight="1">
      <c r="A352" s="240"/>
      <c r="B352" s="357" t="s">
        <v>37</v>
      </c>
      <c r="C352" s="347"/>
      <c r="D352" s="236" t="s">
        <v>24</v>
      </c>
      <c r="E352" s="346">
        <f>SUM(E353:E357)</f>
        <v>0</v>
      </c>
      <c r="F352" s="153">
        <f t="shared" si="46"/>
        <v>0</v>
      </c>
      <c r="G352" s="379" t="e">
        <f t="shared" si="47"/>
        <v>#DIV/0!</v>
      </c>
      <c r="H352" s="487">
        <f>SUM(H353:H357)</f>
        <v>0</v>
      </c>
      <c r="I352" s="487">
        <f t="shared" ref="I352:P352" si="54">SUM(I353:I357)</f>
        <v>0</v>
      </c>
      <c r="J352" s="1248">
        <f t="shared" si="54"/>
        <v>0</v>
      </c>
      <c r="K352" s="1563">
        <f t="shared" si="54"/>
        <v>0</v>
      </c>
      <c r="L352" s="1563">
        <f t="shared" si="54"/>
        <v>0</v>
      </c>
      <c r="M352" s="1563">
        <f t="shared" si="54"/>
        <v>0</v>
      </c>
      <c r="N352" s="1563">
        <f t="shared" si="54"/>
        <v>0</v>
      </c>
      <c r="O352" s="1563">
        <f t="shared" si="54"/>
        <v>0</v>
      </c>
      <c r="P352" s="1563">
        <f t="shared" si="54"/>
        <v>0</v>
      </c>
      <c r="Q352" s="1884">
        <v>0</v>
      </c>
      <c r="R352" s="1916">
        <f>SUM(R353:R357)</f>
        <v>0</v>
      </c>
      <c r="S352" s="1916">
        <f>SUM(S353:S357)</f>
        <v>0</v>
      </c>
    </row>
    <row r="353" spans="1:19" ht="26.25" customHeight="1">
      <c r="A353" s="194"/>
      <c r="B353" s="195"/>
      <c r="C353" s="221" t="s">
        <v>25</v>
      </c>
      <c r="D353" s="196" t="s">
        <v>24</v>
      </c>
      <c r="E353" s="38"/>
      <c r="F353" s="36">
        <f t="shared" si="46"/>
        <v>0</v>
      </c>
      <c r="G353" s="37" t="e">
        <f t="shared" si="47"/>
        <v>#DIV/0!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194"/>
      <c r="B354" s="195"/>
      <c r="C354" s="221" t="s">
        <v>26</v>
      </c>
      <c r="D354" s="196" t="s">
        <v>24</v>
      </c>
      <c r="E354" s="38"/>
      <c r="F354" s="36">
        <f t="shared" si="46"/>
        <v>0</v>
      </c>
      <c r="G354" s="37" t="e">
        <f t="shared" si="47"/>
        <v>#DIV/0!</v>
      </c>
      <c r="H354" s="471"/>
      <c r="I354" s="471"/>
      <c r="J354" s="471"/>
      <c r="K354" s="471"/>
      <c r="L354" s="471"/>
      <c r="M354" s="471"/>
      <c r="N354" s="471"/>
      <c r="O354" s="471"/>
      <c r="P354" s="471"/>
      <c r="Q354" s="471"/>
      <c r="R354" s="471"/>
      <c r="S354" s="471"/>
    </row>
    <row r="355" spans="1:19" ht="26.25" customHeight="1">
      <c r="A355" s="194"/>
      <c r="B355" s="195"/>
      <c r="C355" s="221" t="s">
        <v>27</v>
      </c>
      <c r="D355" s="196" t="s">
        <v>24</v>
      </c>
      <c r="E355" s="38"/>
      <c r="F355" s="36">
        <f t="shared" si="46"/>
        <v>0</v>
      </c>
      <c r="G355" s="37" t="e">
        <f t="shared" si="47"/>
        <v>#DIV/0!</v>
      </c>
      <c r="H355" s="471"/>
      <c r="I355" s="471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194"/>
      <c r="B356" s="195"/>
      <c r="C356" s="221" t="s">
        <v>28</v>
      </c>
      <c r="D356" s="196" t="s">
        <v>24</v>
      </c>
      <c r="E356" s="38"/>
      <c r="F356" s="36">
        <f t="shared" si="46"/>
        <v>0</v>
      </c>
      <c r="G356" s="37" t="e">
        <f t="shared" si="47"/>
        <v>#DIV/0!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277"/>
      <c r="B357" s="278"/>
      <c r="C357" s="279" t="s">
        <v>29</v>
      </c>
      <c r="D357" s="280" t="s">
        <v>24</v>
      </c>
      <c r="E357" s="373"/>
      <c r="F357" s="116">
        <f t="shared" si="46"/>
        <v>0</v>
      </c>
      <c r="G357" s="120" t="e">
        <f t="shared" si="47"/>
        <v>#DIV/0!</v>
      </c>
      <c r="H357" s="478"/>
      <c r="I357" s="478"/>
      <c r="J357" s="47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60">
        <f t="shared" si="46"/>
        <v>0</v>
      </c>
      <c r="G358" s="636" t="e">
        <f t="shared" si="47"/>
        <v>#DIV/0!</v>
      </c>
      <c r="H358" s="519"/>
      <c r="I358" s="519"/>
      <c r="J358" s="1250"/>
      <c r="K358" s="1550"/>
      <c r="L358" s="1550"/>
      <c r="M358" s="1550"/>
      <c r="N358" s="1550"/>
      <c r="O358" s="1550"/>
      <c r="P358" s="1550"/>
      <c r="Q358" s="1871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46"/>
        <v>0</v>
      </c>
      <c r="G359" s="631" t="e">
        <f t="shared" si="47"/>
        <v>#DIV/0!</v>
      </c>
      <c r="H359" s="538"/>
      <c r="I359" s="538"/>
      <c r="J359" s="1252"/>
      <c r="K359" s="1565"/>
      <c r="L359" s="1565"/>
      <c r="M359" s="1565"/>
      <c r="N359" s="1565"/>
      <c r="O359" s="1565"/>
      <c r="P359" s="1565"/>
      <c r="Q359" s="1887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>
        <v>1</v>
      </c>
      <c r="F360" s="36">
        <f t="shared" si="46"/>
        <v>1</v>
      </c>
      <c r="G360" s="37">
        <f t="shared" si="47"/>
        <v>100</v>
      </c>
      <c r="H360" s="484"/>
      <c r="I360" s="484"/>
      <c r="J360" s="484"/>
      <c r="K360" s="484"/>
      <c r="L360" s="484"/>
      <c r="M360" s="484"/>
      <c r="N360" s="484">
        <v>1</v>
      </c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>
        <v>50</v>
      </c>
      <c r="F361" s="36">
        <f t="shared" si="46"/>
        <v>50</v>
      </c>
      <c r="G361" s="37">
        <f t="shared" si="47"/>
        <v>100</v>
      </c>
      <c r="H361" s="484"/>
      <c r="I361" s="484"/>
      <c r="J361" s="484"/>
      <c r="K361" s="484"/>
      <c r="L361" s="484"/>
      <c r="M361" s="484">
        <v>50</v>
      </c>
      <c r="N361" s="484"/>
      <c r="O361" s="484"/>
      <c r="P361" s="484"/>
      <c r="Q361" s="484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6382000</v>
      </c>
      <c r="F362" s="153">
        <f t="shared" si="46"/>
        <v>6308392</v>
      </c>
      <c r="G362" s="379">
        <f t="shared" si="47"/>
        <v>98.846631150109687</v>
      </c>
      <c r="H362" s="534">
        <f>SUM(H363:H367)</f>
        <v>0</v>
      </c>
      <c r="I362" s="1251">
        <f t="shared" ref="I362:P362" si="55">SUM(I363:I367)</f>
        <v>0</v>
      </c>
      <c r="J362" s="1251">
        <f t="shared" si="55"/>
        <v>0</v>
      </c>
      <c r="K362" s="1570">
        <f t="shared" si="55"/>
        <v>0</v>
      </c>
      <c r="L362" s="1570">
        <f t="shared" si="55"/>
        <v>0</v>
      </c>
      <c r="M362" s="1570">
        <f t="shared" si="55"/>
        <v>4452392</v>
      </c>
      <c r="N362" s="1570">
        <f t="shared" si="55"/>
        <v>1856000</v>
      </c>
      <c r="O362" s="1570">
        <f t="shared" si="55"/>
        <v>0</v>
      </c>
      <c r="P362" s="1570">
        <f t="shared" si="55"/>
        <v>0</v>
      </c>
      <c r="Q362" s="1886">
        <v>0</v>
      </c>
      <c r="R362" s="1886">
        <f>SUM(R363:R367)</f>
        <v>0</v>
      </c>
      <c r="S362" s="1886">
        <f>SUM(S363:S367)</f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46"/>
        <v>0</v>
      </c>
      <c r="G363" s="37" t="e">
        <f t="shared" si="47"/>
        <v>#DIV/0!</v>
      </c>
      <c r="H363" s="484"/>
      <c r="I363" s="484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46"/>
        <v>0</v>
      </c>
      <c r="G364" s="37" t="e">
        <f t="shared" si="47"/>
        <v>#DIV/0!</v>
      </c>
      <c r="H364" s="484"/>
      <c r="I364" s="484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6382000</v>
      </c>
      <c r="F365" s="36">
        <f t="shared" si="46"/>
        <v>6308392</v>
      </c>
      <c r="G365" s="37">
        <f t="shared" si="47"/>
        <v>98.846631150109687</v>
      </c>
      <c r="H365" s="484"/>
      <c r="I365" s="484"/>
      <c r="J365" s="484"/>
      <c r="K365" s="484"/>
      <c r="L365" s="484"/>
      <c r="M365" s="484">
        <v>4452392</v>
      </c>
      <c r="N365" s="484">
        <v>1856000</v>
      </c>
      <c r="O365" s="484"/>
      <c r="P365" s="484"/>
      <c r="Q365" s="484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46"/>
        <v>0</v>
      </c>
      <c r="G366" s="37" t="e">
        <f t="shared" si="47"/>
        <v>#DIV/0!</v>
      </c>
      <c r="H366" s="484"/>
      <c r="I366" s="484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46"/>
        <v>0</v>
      </c>
      <c r="G367" s="120" t="e">
        <f t="shared" si="47"/>
        <v>#DIV/0!</v>
      </c>
      <c r="H367" s="485"/>
      <c r="I367" s="485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46"/>
        <v>0</v>
      </c>
      <c r="G368" s="631" t="e">
        <f t="shared" si="47"/>
        <v>#DIV/0!</v>
      </c>
      <c r="H368" s="538"/>
      <c r="I368" s="538"/>
      <c r="J368" s="1252"/>
      <c r="K368" s="1565"/>
      <c r="L368" s="1565"/>
      <c r="M368" s="1565"/>
      <c r="N368" s="1565"/>
      <c r="O368" s="1565"/>
      <c r="P368" s="1565"/>
      <c r="Q368" s="1887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46"/>
        <v>0</v>
      </c>
      <c r="G369" s="37" t="e">
        <f t="shared" si="47"/>
        <v>#DIV/0!</v>
      </c>
      <c r="H369" s="484"/>
      <c r="I369" s="484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46"/>
        <v>0</v>
      </c>
      <c r="G370" s="37" t="e">
        <f t="shared" si="47"/>
        <v>#DIV/0!</v>
      </c>
      <c r="H370" s="484"/>
      <c r="I370" s="484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46"/>
        <v>0</v>
      </c>
      <c r="G371" s="379" t="e">
        <f t="shared" si="47"/>
        <v>#DIV/0!</v>
      </c>
      <c r="H371" s="534">
        <f>SUM(H372:H376)</f>
        <v>0</v>
      </c>
      <c r="I371" s="1251">
        <f t="shared" ref="I371:P371" si="56">SUM(I372:I376)</f>
        <v>0</v>
      </c>
      <c r="J371" s="1251">
        <f t="shared" si="56"/>
        <v>0</v>
      </c>
      <c r="K371" s="1570">
        <f t="shared" si="56"/>
        <v>0</v>
      </c>
      <c r="L371" s="1570">
        <f t="shared" si="56"/>
        <v>0</v>
      </c>
      <c r="M371" s="1570">
        <f t="shared" si="56"/>
        <v>0</v>
      </c>
      <c r="N371" s="1570">
        <f t="shared" si="56"/>
        <v>0</v>
      </c>
      <c r="O371" s="1570">
        <f t="shared" si="56"/>
        <v>0</v>
      </c>
      <c r="P371" s="1570">
        <f t="shared" si="56"/>
        <v>0</v>
      </c>
      <c r="Q371" s="1886">
        <v>0</v>
      </c>
      <c r="R371" s="1886">
        <f>SUM(R372:R376)</f>
        <v>0</v>
      </c>
      <c r="S371" s="1886">
        <f>SUM(S372:S376)</f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46"/>
        <v>0</v>
      </c>
      <c r="G372" s="37" t="e">
        <f t="shared" si="47"/>
        <v>#DIV/0!</v>
      </c>
      <c r="H372" s="484"/>
      <c r="I372" s="484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46"/>
        <v>0</v>
      </c>
      <c r="G373" s="37" t="e">
        <f t="shared" si="47"/>
        <v>#DIV/0!</v>
      </c>
      <c r="H373" s="484"/>
      <c r="I373" s="484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46"/>
        <v>0</v>
      </c>
      <c r="G374" s="37" t="e">
        <f t="shared" si="47"/>
        <v>#DIV/0!</v>
      </c>
      <c r="H374" s="484"/>
      <c r="I374" s="484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46"/>
        <v>0</v>
      </c>
      <c r="G375" s="37" t="e">
        <f t="shared" si="47"/>
        <v>#DIV/0!</v>
      </c>
      <c r="H375" s="484"/>
      <c r="I375" s="484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46"/>
        <v>0</v>
      </c>
      <c r="G376" s="120" t="e">
        <f t="shared" si="47"/>
        <v>#DIV/0!</v>
      </c>
      <c r="H376" s="485"/>
      <c r="I376" s="484"/>
      <c r="J376" s="484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 t="shared" si="46"/>
        <v>0</v>
      </c>
      <c r="G377" s="631" t="e">
        <f t="shared" si="47"/>
        <v>#DIV/0!</v>
      </c>
      <c r="H377" s="538"/>
      <c r="I377" s="538"/>
      <c r="J377" s="1252"/>
      <c r="K377" s="1565"/>
      <c r="L377" s="1565"/>
      <c r="M377" s="1565"/>
      <c r="N377" s="1565"/>
      <c r="O377" s="1565"/>
      <c r="P377" s="1565"/>
      <c r="Q377" s="1887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46"/>
        <v>0</v>
      </c>
      <c r="G378" s="37" t="e">
        <f t="shared" si="47"/>
        <v>#DIV/0!</v>
      </c>
      <c r="H378" s="484"/>
      <c r="I378" s="484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ref="F379:F394" si="57">SUM(H379:S379)</f>
        <v>0</v>
      </c>
      <c r="G379" s="37" t="e">
        <f t="shared" ref="G379:G394" si="58">+F379*100/E379</f>
        <v>#DIV/0!</v>
      </c>
      <c r="H379" s="484"/>
      <c r="I379" s="484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57"/>
        <v>0</v>
      </c>
      <c r="G380" s="379" t="e">
        <f t="shared" si="58"/>
        <v>#DIV/0!</v>
      </c>
      <c r="H380" s="534">
        <f>SUM(H381:H385)</f>
        <v>0</v>
      </c>
      <c r="I380" s="1251">
        <f t="shared" ref="I380:P380" si="59">SUM(I381:I385)</f>
        <v>0</v>
      </c>
      <c r="J380" s="1251">
        <f t="shared" si="59"/>
        <v>0</v>
      </c>
      <c r="K380" s="1570">
        <f t="shared" si="59"/>
        <v>0</v>
      </c>
      <c r="L380" s="1570">
        <f t="shared" si="59"/>
        <v>0</v>
      </c>
      <c r="M380" s="1570">
        <f t="shared" si="59"/>
        <v>0</v>
      </c>
      <c r="N380" s="1570">
        <f t="shared" si="59"/>
        <v>0</v>
      </c>
      <c r="O380" s="1570">
        <f t="shared" si="59"/>
        <v>0</v>
      </c>
      <c r="P380" s="1570">
        <f t="shared" si="59"/>
        <v>0</v>
      </c>
      <c r="Q380" s="1886">
        <v>0</v>
      </c>
      <c r="R380" s="1886">
        <f>SUM(R381:R385)</f>
        <v>0</v>
      </c>
      <c r="S380" s="1886">
        <f>SUM(S381:S385)</f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57"/>
        <v>0</v>
      </c>
      <c r="G381" s="37" t="e">
        <f t="shared" si="58"/>
        <v>#DIV/0!</v>
      </c>
      <c r="H381" s="484"/>
      <c r="I381" s="484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57"/>
        <v>0</v>
      </c>
      <c r="G382" s="37" t="e">
        <f t="shared" si="58"/>
        <v>#DIV/0!</v>
      </c>
      <c r="H382" s="484"/>
      <c r="I382" s="484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57"/>
        <v>0</v>
      </c>
      <c r="G383" s="37" t="e">
        <f t="shared" si="58"/>
        <v>#DIV/0!</v>
      </c>
      <c r="H383" s="484"/>
      <c r="I383" s="484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57"/>
        <v>0</v>
      </c>
      <c r="G384" s="37" t="e">
        <f t="shared" si="58"/>
        <v>#DIV/0!</v>
      </c>
      <c r="H384" s="484"/>
      <c r="I384" s="484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88"/>
      <c r="B385" s="589"/>
      <c r="C385" s="568" t="s">
        <v>29</v>
      </c>
      <c r="D385" s="569" t="s">
        <v>24</v>
      </c>
      <c r="E385" s="116">
        <v>0</v>
      </c>
      <c r="F385" s="116">
        <f t="shared" si="57"/>
        <v>0</v>
      </c>
      <c r="G385" s="120" t="e">
        <f t="shared" si="58"/>
        <v>#DIV/0!</v>
      </c>
      <c r="H385" s="485"/>
      <c r="I385" s="485"/>
      <c r="J385" s="485"/>
      <c r="K385" s="485"/>
      <c r="L385" s="485"/>
      <c r="M385" s="485"/>
      <c r="N385" s="485"/>
      <c r="O385" s="485"/>
      <c r="P385" s="485"/>
      <c r="Q385" s="485"/>
      <c r="R385" s="485"/>
      <c r="S385" s="485"/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57"/>
        <v>0</v>
      </c>
      <c r="G386" s="631" t="e">
        <f t="shared" si="58"/>
        <v>#DIV/0!</v>
      </c>
      <c r="H386" s="538"/>
      <c r="I386" s="538"/>
      <c r="J386" s="1252"/>
      <c r="K386" s="1565"/>
      <c r="L386" s="1565"/>
      <c r="M386" s="1565"/>
      <c r="N386" s="1565"/>
      <c r="O386" s="1565"/>
      <c r="P386" s="1565"/>
      <c r="Q386" s="1887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57"/>
        <v>0</v>
      </c>
      <c r="G387" s="37" t="e">
        <f t="shared" si="58"/>
        <v>#DIV/0!</v>
      </c>
      <c r="H387" s="484"/>
      <c r="I387" s="484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57"/>
        <v>0</v>
      </c>
      <c r="G388" s="37" t="e">
        <f t="shared" si="58"/>
        <v>#DIV/0!</v>
      </c>
      <c r="H388" s="484"/>
      <c r="I388" s="484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57"/>
        <v>0</v>
      </c>
      <c r="G389" s="379" t="e">
        <f t="shared" si="58"/>
        <v>#DIV/0!</v>
      </c>
      <c r="H389" s="534">
        <f t="shared" ref="H389:P389" si="60">SUM(H390:H394)</f>
        <v>0</v>
      </c>
      <c r="I389" s="1251">
        <f t="shared" si="60"/>
        <v>0</v>
      </c>
      <c r="J389" s="1251">
        <f t="shared" si="60"/>
        <v>0</v>
      </c>
      <c r="K389" s="1570">
        <f t="shared" si="60"/>
        <v>0</v>
      </c>
      <c r="L389" s="1570">
        <f t="shared" si="60"/>
        <v>0</v>
      </c>
      <c r="M389" s="1570">
        <f t="shared" si="60"/>
        <v>0</v>
      </c>
      <c r="N389" s="1570">
        <f t="shared" si="60"/>
        <v>0</v>
      </c>
      <c r="O389" s="1570">
        <f t="shared" si="60"/>
        <v>0</v>
      </c>
      <c r="P389" s="1570">
        <f t="shared" si="60"/>
        <v>0</v>
      </c>
      <c r="Q389" s="1886">
        <v>0</v>
      </c>
      <c r="R389" s="1886">
        <f>SUM(R390:R394)</f>
        <v>0</v>
      </c>
      <c r="S389" s="1886">
        <f>SUM(S390:S394)</f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57"/>
        <v>0</v>
      </c>
      <c r="G390" s="37" t="e">
        <f t="shared" si="58"/>
        <v>#DIV/0!</v>
      </c>
      <c r="H390" s="484"/>
      <c r="I390" s="484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96">
        <v>0</v>
      </c>
      <c r="F391" s="36">
        <f t="shared" si="57"/>
        <v>0</v>
      </c>
      <c r="G391" s="37" t="e">
        <f t="shared" si="58"/>
        <v>#DIV/0!</v>
      </c>
      <c r="H391" s="484"/>
      <c r="I391" s="484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57"/>
        <v>0</v>
      </c>
      <c r="G392" s="37" t="e">
        <f t="shared" si="58"/>
        <v>#DIV/0!</v>
      </c>
      <c r="H392" s="484"/>
      <c r="I392" s="484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57"/>
        <v>0</v>
      </c>
      <c r="G393" s="37" t="e">
        <f t="shared" si="58"/>
        <v>#DIV/0!</v>
      </c>
      <c r="H393" s="484"/>
      <c r="I393" s="484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57"/>
        <v>0</v>
      </c>
      <c r="G394" s="503" t="e">
        <f t="shared" si="58"/>
        <v>#DIV/0!</v>
      </c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57">
    <mergeCell ref="B335:C335"/>
    <mergeCell ref="B277:C277"/>
    <mergeCell ref="B347:C347"/>
    <mergeCell ref="B348:C348"/>
    <mergeCell ref="B349:C349"/>
    <mergeCell ref="B350:C350"/>
    <mergeCell ref="B289:C289"/>
    <mergeCell ref="B291:C291"/>
    <mergeCell ref="B293:C293"/>
    <mergeCell ref="B323:C323"/>
    <mergeCell ref="B351:C351"/>
    <mergeCell ref="A333:D333"/>
    <mergeCell ref="A344:C344"/>
    <mergeCell ref="B346:C346"/>
    <mergeCell ref="B334:C334"/>
    <mergeCell ref="B199:C199"/>
    <mergeCell ref="B336:C336"/>
    <mergeCell ref="A224:C224"/>
    <mergeCell ref="A287:C287"/>
    <mergeCell ref="B288:C288"/>
    <mergeCell ref="H3:S3"/>
    <mergeCell ref="A8:C8"/>
    <mergeCell ref="A131:C131"/>
    <mergeCell ref="A142:C142"/>
    <mergeCell ref="A153:C153"/>
    <mergeCell ref="A201:C201"/>
    <mergeCell ref="B200:C200"/>
    <mergeCell ref="B188:C188"/>
    <mergeCell ref="A195:C195"/>
    <mergeCell ref="A197:C197"/>
    <mergeCell ref="A109:C109"/>
    <mergeCell ref="A225:C225"/>
    <mergeCell ref="B118:C118"/>
    <mergeCell ref="A165:C165"/>
    <mergeCell ref="B166:C166"/>
    <mergeCell ref="A175:C175"/>
    <mergeCell ref="B176:C176"/>
    <mergeCell ref="B187:C187"/>
    <mergeCell ref="B214:C214"/>
    <mergeCell ref="A221:C221"/>
    <mergeCell ref="D1:G1"/>
    <mergeCell ref="A3:C4"/>
    <mergeCell ref="F3:F4"/>
    <mergeCell ref="G3:G4"/>
    <mergeCell ref="A74:C74"/>
    <mergeCell ref="B101:C101"/>
    <mergeCell ref="B154:C154"/>
    <mergeCell ref="B198:C198"/>
    <mergeCell ref="B300:C300"/>
    <mergeCell ref="B305:C305"/>
    <mergeCell ref="A313:D313"/>
    <mergeCell ref="B314:C314"/>
    <mergeCell ref="A233:C233"/>
    <mergeCell ref="A223:C223"/>
    <mergeCell ref="B235:C235"/>
    <mergeCell ref="A247:C247"/>
    <mergeCell ref="B265:C265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90" zoomScaleNormal="90" workbookViewId="0">
      <pane xSplit="4" ySplit="5" topLeftCell="E186" activePane="bottomRight" state="frozen"/>
      <selection pane="topRight" activeCell="E1" sqref="E1"/>
      <selection pane="bottomLeft" activeCell="A6" sqref="A6"/>
      <selection pane="bottomRight" activeCell="E317" sqref="E317"/>
    </sheetView>
  </sheetViews>
  <sheetFormatPr defaultColWidth="9.125" defaultRowHeight="18.600000000000001"/>
  <cols>
    <col min="1" max="2" width="4.625" style="12" customWidth="1"/>
    <col min="3" max="3" width="82.875" style="12" customWidth="1"/>
    <col min="4" max="4" width="9.125" style="12"/>
    <col min="5" max="5" width="11.75" style="12" customWidth="1"/>
    <col min="6" max="6" width="12" style="12" customWidth="1"/>
    <col min="7" max="7" width="9.375" style="12" customWidth="1"/>
    <col min="8" max="19" width="9.37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07"/>
      <c r="E1" s="2207"/>
      <c r="F1" s="2207"/>
      <c r="G1" s="2207"/>
    </row>
    <row r="2" spans="1:19" ht="21.75" customHeight="1">
      <c r="A2" s="13"/>
      <c r="B2" s="13"/>
      <c r="C2" s="13" t="s">
        <v>7</v>
      </c>
      <c r="D2" s="14" t="s">
        <v>195</v>
      </c>
      <c r="E2" s="14"/>
      <c r="F2" s="14"/>
      <c r="G2" s="14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348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136">
        <f>SUM(E8+E74+E109)</f>
        <v>1435500</v>
      </c>
      <c r="F6" s="136">
        <f>SUM(F8+F74+F109+F153+F247)</f>
        <v>1437747</v>
      </c>
      <c r="G6" s="135">
        <f>+F6*100/E6</f>
        <v>100.15653082549635</v>
      </c>
      <c r="H6" s="917">
        <f t="shared" ref="H6:S6" si="0">SUM(H8+H74+H109+H153+H247)</f>
        <v>150200</v>
      </c>
      <c r="I6" s="917">
        <f t="shared" si="0"/>
        <v>129900</v>
      </c>
      <c r="J6" s="917">
        <f t="shared" si="0"/>
        <v>110000</v>
      </c>
      <c r="K6" s="917">
        <f t="shared" si="0"/>
        <v>102500</v>
      </c>
      <c r="L6" s="917">
        <f t="shared" si="0"/>
        <v>192000</v>
      </c>
      <c r="M6" s="917">
        <f t="shared" si="0"/>
        <v>101767</v>
      </c>
      <c r="N6" s="917">
        <f t="shared" si="0"/>
        <v>117020</v>
      </c>
      <c r="O6" s="917">
        <f t="shared" si="0"/>
        <v>177300</v>
      </c>
      <c r="P6" s="917">
        <f t="shared" si="0"/>
        <v>110110</v>
      </c>
      <c r="Q6" s="917">
        <f t="shared" si="0"/>
        <v>113650</v>
      </c>
      <c r="R6" s="917">
        <f t="shared" si="0"/>
        <v>92500</v>
      </c>
      <c r="S6" s="917">
        <f t="shared" si="0"/>
        <v>40800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918"/>
      <c r="I7" s="918"/>
      <c r="J7" s="918"/>
      <c r="K7" s="918"/>
      <c r="L7" s="918"/>
      <c r="M7" s="918"/>
      <c r="N7" s="918"/>
      <c r="O7" s="918"/>
      <c r="P7" s="918"/>
      <c r="Q7" s="918"/>
      <c r="R7" s="918"/>
      <c r="S7" s="918"/>
    </row>
    <row r="8" spans="1:19" ht="21.75" customHeight="1">
      <c r="A8" s="2181" t="s">
        <v>141</v>
      </c>
      <c r="B8" s="2182"/>
      <c r="C8" s="2183"/>
      <c r="D8" s="19"/>
      <c r="E8" s="151">
        <f>SUM(E10+E57)</f>
        <v>153500</v>
      </c>
      <c r="F8" s="137">
        <f>SUM(H8:S8)</f>
        <v>153387</v>
      </c>
      <c r="G8" s="140">
        <f>+F8*100/E8</f>
        <v>99.926384364820848</v>
      </c>
      <c r="H8" s="919">
        <f>SUM(H10+H57)</f>
        <v>0</v>
      </c>
      <c r="I8" s="919">
        <f t="shared" ref="I8:S8" si="1">SUM(I10+I57)</f>
        <v>32000</v>
      </c>
      <c r="J8" s="919">
        <f t="shared" si="1"/>
        <v>0</v>
      </c>
      <c r="K8" s="919">
        <f t="shared" si="1"/>
        <v>0</v>
      </c>
      <c r="L8" s="919">
        <f t="shared" si="1"/>
        <v>78000</v>
      </c>
      <c r="M8" s="919">
        <f t="shared" si="1"/>
        <v>3867</v>
      </c>
      <c r="N8" s="919">
        <f t="shared" si="1"/>
        <v>520</v>
      </c>
      <c r="O8" s="919">
        <f t="shared" si="1"/>
        <v>39000</v>
      </c>
      <c r="P8" s="919">
        <f t="shared" si="1"/>
        <v>0</v>
      </c>
      <c r="Q8" s="919">
        <f t="shared" si="1"/>
        <v>0</v>
      </c>
      <c r="R8" s="919">
        <f t="shared" si="1"/>
        <v>0</v>
      </c>
      <c r="S8" s="919">
        <f t="shared" si="1"/>
        <v>0</v>
      </c>
    </row>
    <row r="9" spans="1:19" ht="21.75" customHeight="1">
      <c r="A9" s="127"/>
      <c r="B9" s="128"/>
      <c r="C9" s="2" t="s">
        <v>42</v>
      </c>
      <c r="D9" s="130"/>
      <c r="E9" s="141">
        <v>4500</v>
      </c>
      <c r="F9" s="58">
        <f>SUM(H9:S9)</f>
        <v>4500</v>
      </c>
      <c r="G9" s="47"/>
      <c r="H9" s="920">
        <v>0</v>
      </c>
      <c r="I9" s="921">
        <v>0</v>
      </c>
      <c r="J9" s="921">
        <v>200</v>
      </c>
      <c r="K9" s="921">
        <v>1000</v>
      </c>
      <c r="L9" s="921">
        <v>1000</v>
      </c>
      <c r="M9" s="921">
        <v>1000</v>
      </c>
      <c r="N9" s="920">
        <v>800</v>
      </c>
      <c r="O9" s="920">
        <v>500</v>
      </c>
      <c r="P9" s="920">
        <v>0</v>
      </c>
      <c r="Q9" s="920">
        <v>0</v>
      </c>
      <c r="R9" s="920">
        <v>0</v>
      </c>
      <c r="S9" s="920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4500</v>
      </c>
      <c r="F10" s="134">
        <f>SUM(F11+F23+F39)</f>
        <v>4387</v>
      </c>
      <c r="G10" s="142">
        <f>+F10*100/E10</f>
        <v>97.488888888888894</v>
      </c>
      <c r="H10" s="922">
        <f t="shared" ref="H10:S10" si="2">SUM(H11+H23+H39)</f>
        <v>0</v>
      </c>
      <c r="I10" s="922">
        <f t="shared" si="2"/>
        <v>0</v>
      </c>
      <c r="J10" s="922">
        <f t="shared" si="2"/>
        <v>0</v>
      </c>
      <c r="K10" s="922">
        <f t="shared" si="2"/>
        <v>0</v>
      </c>
      <c r="L10" s="922">
        <f t="shared" si="2"/>
        <v>0</v>
      </c>
      <c r="M10" s="922">
        <f t="shared" si="2"/>
        <v>3867</v>
      </c>
      <c r="N10" s="922">
        <f t="shared" si="2"/>
        <v>520</v>
      </c>
      <c r="O10" s="922">
        <f t="shared" si="2"/>
        <v>0</v>
      </c>
      <c r="P10" s="922">
        <f t="shared" si="2"/>
        <v>0</v>
      </c>
      <c r="Q10" s="922">
        <f t="shared" si="2"/>
        <v>0</v>
      </c>
      <c r="R10" s="922">
        <f t="shared" si="2"/>
        <v>0</v>
      </c>
      <c r="S10" s="922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100</v>
      </c>
      <c r="F11" s="134">
        <f>SUM(F12:F22)</f>
        <v>99</v>
      </c>
      <c r="G11" s="140">
        <f>+F11*100/E11</f>
        <v>99</v>
      </c>
      <c r="H11" s="922">
        <f>SUM(H12:H22)</f>
        <v>0</v>
      </c>
      <c r="I11" s="922">
        <f t="shared" ref="I11:S11" si="3">SUM(I12:I22)</f>
        <v>0</v>
      </c>
      <c r="J11" s="922">
        <f t="shared" si="3"/>
        <v>0</v>
      </c>
      <c r="K11" s="922">
        <f t="shared" si="3"/>
        <v>0</v>
      </c>
      <c r="L11" s="922">
        <f t="shared" si="3"/>
        <v>0</v>
      </c>
      <c r="M11" s="922">
        <f t="shared" si="3"/>
        <v>99</v>
      </c>
      <c r="N11" s="922">
        <f t="shared" si="3"/>
        <v>0</v>
      </c>
      <c r="O11" s="922">
        <f t="shared" si="3"/>
        <v>0</v>
      </c>
      <c r="P11" s="922">
        <f t="shared" si="3"/>
        <v>0</v>
      </c>
      <c r="Q11" s="922">
        <f t="shared" si="3"/>
        <v>0</v>
      </c>
      <c r="R11" s="922">
        <f t="shared" si="3"/>
        <v>0</v>
      </c>
      <c r="S11" s="922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923"/>
      <c r="I12" s="923"/>
      <c r="J12" s="923"/>
      <c r="K12" s="923"/>
      <c r="L12" s="923"/>
      <c r="M12" s="923"/>
      <c r="N12" s="923"/>
      <c r="O12" s="923"/>
      <c r="P12" s="923"/>
      <c r="Q12" s="923"/>
      <c r="R12" s="923"/>
      <c r="S12" s="923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100</v>
      </c>
      <c r="F13" s="36">
        <f t="shared" ref="F13:F55" si="4">SUM(H13:S13)</f>
        <v>99</v>
      </c>
      <c r="G13" s="37">
        <f t="shared" ref="G13:G53" si="5">+F13*100/E13</f>
        <v>99</v>
      </c>
      <c r="H13" s="923">
        <v>0</v>
      </c>
      <c r="I13" s="923">
        <v>0</v>
      </c>
      <c r="J13" s="923">
        <v>0</v>
      </c>
      <c r="K13" s="923">
        <v>0</v>
      </c>
      <c r="L13" s="923">
        <v>0</v>
      </c>
      <c r="M13" s="923">
        <v>99</v>
      </c>
      <c r="N13" s="923">
        <v>0</v>
      </c>
      <c r="O13" s="923">
        <v>0</v>
      </c>
      <c r="P13" s="923">
        <v>0</v>
      </c>
      <c r="Q13" s="923">
        <v>0</v>
      </c>
      <c r="R13" s="923">
        <v>0</v>
      </c>
      <c r="S13" s="923">
        <v>0</v>
      </c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923"/>
      <c r="I14" s="923"/>
      <c r="J14" s="923"/>
      <c r="K14" s="923"/>
      <c r="L14" s="923"/>
      <c r="M14" s="923"/>
      <c r="N14" s="923"/>
      <c r="O14" s="923"/>
      <c r="P14" s="923"/>
      <c r="Q14" s="923"/>
      <c r="R14" s="923"/>
      <c r="S14" s="923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923"/>
      <c r="I15" s="923"/>
      <c r="J15" s="923"/>
      <c r="K15" s="923"/>
      <c r="L15" s="923"/>
      <c r="M15" s="923"/>
      <c r="N15" s="923"/>
      <c r="O15" s="923"/>
      <c r="P15" s="923"/>
      <c r="Q15" s="923"/>
      <c r="R15" s="923"/>
      <c r="S15" s="923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923"/>
      <c r="I16" s="923"/>
      <c r="J16" s="923"/>
      <c r="K16" s="923"/>
      <c r="L16" s="923"/>
      <c r="M16" s="923"/>
      <c r="N16" s="923"/>
      <c r="O16" s="923"/>
      <c r="P16" s="923"/>
      <c r="Q16" s="923"/>
      <c r="R16" s="923"/>
      <c r="S16" s="923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923"/>
      <c r="I17" s="923"/>
      <c r="J17" s="923"/>
      <c r="K17" s="923"/>
      <c r="L17" s="923"/>
      <c r="M17" s="923"/>
      <c r="N17" s="923"/>
      <c r="O17" s="923"/>
      <c r="P17" s="923"/>
      <c r="Q17" s="923"/>
      <c r="R17" s="923"/>
      <c r="S17" s="923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923"/>
      <c r="I18" s="923"/>
      <c r="J18" s="923"/>
      <c r="K18" s="923"/>
      <c r="L18" s="923"/>
      <c r="M18" s="923"/>
      <c r="N18" s="923"/>
      <c r="O18" s="923"/>
      <c r="P18" s="923"/>
      <c r="Q18" s="923"/>
      <c r="R18" s="923"/>
      <c r="S18" s="923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923"/>
      <c r="I19" s="923"/>
      <c r="J19" s="923"/>
      <c r="K19" s="923"/>
      <c r="L19" s="923"/>
      <c r="M19" s="923"/>
      <c r="N19" s="923"/>
      <c r="O19" s="923"/>
      <c r="P19" s="923"/>
      <c r="Q19" s="923"/>
      <c r="R19" s="923"/>
      <c r="S19" s="923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923"/>
      <c r="I20" s="923"/>
      <c r="J20" s="923"/>
      <c r="K20" s="923"/>
      <c r="L20" s="923"/>
      <c r="M20" s="923"/>
      <c r="N20" s="923"/>
      <c r="O20" s="923"/>
      <c r="P20" s="923"/>
      <c r="Q20" s="923"/>
      <c r="R20" s="923"/>
      <c r="S20" s="923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923"/>
      <c r="I21" s="923"/>
      <c r="J21" s="923"/>
      <c r="K21" s="923"/>
      <c r="L21" s="923"/>
      <c r="M21" s="923"/>
      <c r="N21" s="923"/>
      <c r="O21" s="923"/>
      <c r="P21" s="923"/>
      <c r="Q21" s="923"/>
      <c r="R21" s="923"/>
      <c r="S21" s="923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923"/>
      <c r="I22" s="923"/>
      <c r="J22" s="923"/>
      <c r="K22" s="923"/>
      <c r="L22" s="923"/>
      <c r="M22" s="923"/>
      <c r="N22" s="923"/>
      <c r="O22" s="923"/>
      <c r="P22" s="923"/>
      <c r="Q22" s="923"/>
      <c r="R22" s="923"/>
      <c r="S22" s="923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2900</v>
      </c>
      <c r="F23" s="134">
        <f>SUM(F24:F38)</f>
        <v>2830</v>
      </c>
      <c r="G23" s="140">
        <f t="shared" si="5"/>
        <v>97.58620689655173</v>
      </c>
      <c r="H23" s="922">
        <f>SUM(H24:H38)</f>
        <v>0</v>
      </c>
      <c r="I23" s="922">
        <f t="shared" ref="I23:S23" si="6">SUM(I24:I38)</f>
        <v>0</v>
      </c>
      <c r="J23" s="922">
        <f t="shared" si="6"/>
        <v>0</v>
      </c>
      <c r="K23" s="922">
        <f t="shared" si="6"/>
        <v>0</v>
      </c>
      <c r="L23" s="922">
        <f t="shared" si="6"/>
        <v>0</v>
      </c>
      <c r="M23" s="922">
        <f t="shared" si="6"/>
        <v>2310</v>
      </c>
      <c r="N23" s="922">
        <f t="shared" si="6"/>
        <v>520</v>
      </c>
      <c r="O23" s="922">
        <f t="shared" si="6"/>
        <v>0</v>
      </c>
      <c r="P23" s="922">
        <f t="shared" si="6"/>
        <v>0</v>
      </c>
      <c r="Q23" s="922">
        <f t="shared" si="6"/>
        <v>0</v>
      </c>
      <c r="R23" s="922">
        <f t="shared" si="6"/>
        <v>0</v>
      </c>
      <c r="S23" s="922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923"/>
      <c r="I24" s="923"/>
      <c r="J24" s="923"/>
      <c r="K24" s="923"/>
      <c r="L24" s="923"/>
      <c r="M24" s="923"/>
      <c r="N24" s="923"/>
      <c r="O24" s="923"/>
      <c r="P24" s="923"/>
      <c r="Q24" s="923"/>
      <c r="R24" s="923"/>
      <c r="S24" s="923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923"/>
      <c r="I25" s="923"/>
      <c r="J25" s="923"/>
      <c r="K25" s="923"/>
      <c r="L25" s="923"/>
      <c r="M25" s="923"/>
      <c r="N25" s="923"/>
      <c r="O25" s="923"/>
      <c r="P25" s="923"/>
      <c r="Q25" s="923"/>
      <c r="R25" s="923"/>
      <c r="S25" s="923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1200</v>
      </c>
      <c r="F26" s="36">
        <f t="shared" si="4"/>
        <v>1349</v>
      </c>
      <c r="G26" s="37">
        <f t="shared" si="5"/>
        <v>112.41666666666667</v>
      </c>
      <c r="H26" s="923">
        <v>0</v>
      </c>
      <c r="I26" s="923">
        <v>0</v>
      </c>
      <c r="J26" s="923">
        <v>0</v>
      </c>
      <c r="K26" s="923">
        <v>0</v>
      </c>
      <c r="L26" s="923">
        <v>0</v>
      </c>
      <c r="M26" s="933">
        <v>1349</v>
      </c>
      <c r="N26" s="923">
        <v>0</v>
      </c>
      <c r="O26" s="923">
        <v>0</v>
      </c>
      <c r="P26" s="923">
        <v>0</v>
      </c>
      <c r="Q26" s="923">
        <v>0</v>
      </c>
      <c r="R26" s="923">
        <v>0</v>
      </c>
      <c r="S26" s="923">
        <v>0</v>
      </c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200</v>
      </c>
      <c r="F27" s="36">
        <f t="shared" si="4"/>
        <v>185</v>
      </c>
      <c r="G27" s="37">
        <f t="shared" si="5"/>
        <v>92.5</v>
      </c>
      <c r="H27" s="923">
        <v>0</v>
      </c>
      <c r="I27" s="923">
        <v>0</v>
      </c>
      <c r="J27" s="923">
        <v>0</v>
      </c>
      <c r="K27" s="923">
        <v>0</v>
      </c>
      <c r="L27" s="923">
        <v>0</v>
      </c>
      <c r="M27" s="923">
        <v>185</v>
      </c>
      <c r="N27" s="923">
        <v>0</v>
      </c>
      <c r="O27" s="923">
        <v>0</v>
      </c>
      <c r="P27" s="923">
        <v>0</v>
      </c>
      <c r="Q27" s="923">
        <v>0</v>
      </c>
      <c r="R27" s="923">
        <v>0</v>
      </c>
      <c r="S27" s="923">
        <v>0</v>
      </c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1000</v>
      </c>
      <c r="F28" s="36">
        <f t="shared" si="4"/>
        <v>776</v>
      </c>
      <c r="G28" s="37">
        <f t="shared" si="5"/>
        <v>77.599999999999994</v>
      </c>
      <c r="H28" s="923">
        <v>0</v>
      </c>
      <c r="I28" s="923">
        <v>0</v>
      </c>
      <c r="J28" s="923">
        <v>0</v>
      </c>
      <c r="K28" s="923">
        <v>0</v>
      </c>
      <c r="L28" s="923">
        <v>0</v>
      </c>
      <c r="M28" s="923">
        <v>776</v>
      </c>
      <c r="N28" s="923">
        <v>0</v>
      </c>
      <c r="O28" s="923">
        <v>0</v>
      </c>
      <c r="P28" s="923">
        <v>0</v>
      </c>
      <c r="Q28" s="923">
        <v>0</v>
      </c>
      <c r="R28" s="923">
        <v>0</v>
      </c>
      <c r="S28" s="923">
        <v>0</v>
      </c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923"/>
      <c r="I29" s="923"/>
      <c r="J29" s="923"/>
      <c r="K29" s="923"/>
      <c r="L29" s="923"/>
      <c r="M29" s="923"/>
      <c r="N29" s="923"/>
      <c r="O29" s="923"/>
      <c r="P29" s="923"/>
      <c r="Q29" s="923"/>
      <c r="R29" s="923"/>
      <c r="S29" s="923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923"/>
      <c r="I30" s="923"/>
      <c r="J30" s="923"/>
      <c r="K30" s="923"/>
      <c r="L30" s="923"/>
      <c r="M30" s="923"/>
      <c r="N30" s="923"/>
      <c r="O30" s="923"/>
      <c r="P30" s="923"/>
      <c r="Q30" s="923"/>
      <c r="R30" s="923"/>
      <c r="S30" s="923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500</v>
      </c>
      <c r="F31" s="36">
        <f t="shared" si="4"/>
        <v>520</v>
      </c>
      <c r="G31" s="37">
        <f t="shared" si="5"/>
        <v>104</v>
      </c>
      <c r="H31" s="923">
        <v>0</v>
      </c>
      <c r="I31" s="923">
        <v>0</v>
      </c>
      <c r="J31" s="923">
        <v>0</v>
      </c>
      <c r="K31" s="923">
        <v>0</v>
      </c>
      <c r="L31" s="923">
        <v>0</v>
      </c>
      <c r="M31" s="923">
        <v>0</v>
      </c>
      <c r="N31" s="923">
        <v>520</v>
      </c>
      <c r="O31" s="923">
        <v>0</v>
      </c>
      <c r="P31" s="923">
        <v>0</v>
      </c>
      <c r="Q31" s="923">
        <v>0</v>
      </c>
      <c r="R31" s="923">
        <v>0</v>
      </c>
      <c r="S31" s="923">
        <v>0</v>
      </c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923"/>
      <c r="I32" s="923"/>
      <c r="J32" s="923"/>
      <c r="K32" s="923"/>
      <c r="L32" s="923"/>
      <c r="M32" s="923"/>
      <c r="N32" s="923"/>
      <c r="O32" s="923"/>
      <c r="P32" s="923"/>
      <c r="Q32" s="923"/>
      <c r="R32" s="923"/>
      <c r="S32" s="923"/>
    </row>
    <row r="33" spans="1:19" ht="21.75" customHeight="1">
      <c r="A33" s="32"/>
      <c r="B33" s="33"/>
      <c r="C33" s="320" t="s">
        <v>269</v>
      </c>
      <c r="D33" s="35" t="s">
        <v>47</v>
      </c>
      <c r="E33" s="39"/>
      <c r="F33" s="36">
        <f t="shared" si="4"/>
        <v>0</v>
      </c>
      <c r="G33" s="37" t="e">
        <f t="shared" si="5"/>
        <v>#DIV/0!</v>
      </c>
      <c r="H33" s="923"/>
      <c r="I33" s="923"/>
      <c r="J33" s="923"/>
      <c r="K33" s="923"/>
      <c r="L33" s="923"/>
      <c r="M33" s="923"/>
      <c r="N33" s="923"/>
      <c r="O33" s="923"/>
      <c r="P33" s="923"/>
      <c r="Q33" s="923"/>
      <c r="R33" s="923"/>
      <c r="S33" s="923"/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0</v>
      </c>
      <c r="F34" s="36">
        <f t="shared" si="4"/>
        <v>0</v>
      </c>
      <c r="G34" s="37" t="e">
        <f t="shared" si="5"/>
        <v>#DIV/0!</v>
      </c>
      <c r="H34" s="923"/>
      <c r="I34" s="923"/>
      <c r="J34" s="923"/>
      <c r="K34" s="923"/>
      <c r="L34" s="923"/>
      <c r="M34" s="923"/>
      <c r="N34" s="923"/>
      <c r="O34" s="923"/>
      <c r="P34" s="923"/>
      <c r="Q34" s="923"/>
      <c r="R34" s="923"/>
      <c r="S34" s="923"/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0</v>
      </c>
      <c r="F35" s="36">
        <f t="shared" si="4"/>
        <v>0</v>
      </c>
      <c r="G35" s="37" t="e">
        <f t="shared" si="5"/>
        <v>#DIV/0!</v>
      </c>
      <c r="H35" s="923"/>
      <c r="I35" s="923"/>
      <c r="J35" s="923"/>
      <c r="K35" s="923"/>
      <c r="L35" s="923"/>
      <c r="M35" s="923"/>
      <c r="N35" s="923"/>
      <c r="O35" s="923"/>
      <c r="P35" s="923"/>
      <c r="Q35" s="923"/>
      <c r="R35" s="923"/>
      <c r="S35" s="923"/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 t="shared" si="4"/>
        <v>0</v>
      </c>
      <c r="G36" s="37" t="e">
        <f t="shared" si="5"/>
        <v>#DIV/0!</v>
      </c>
      <c r="H36" s="923"/>
      <c r="I36" s="923"/>
      <c r="J36" s="923"/>
      <c r="K36" s="923"/>
      <c r="L36" s="923"/>
      <c r="M36" s="923"/>
      <c r="N36" s="923"/>
      <c r="O36" s="923"/>
      <c r="P36" s="923"/>
      <c r="Q36" s="923"/>
      <c r="R36" s="923"/>
      <c r="S36" s="923"/>
    </row>
    <row r="37" spans="1:19" ht="21.75" customHeight="1">
      <c r="A37" s="32"/>
      <c r="B37" s="33"/>
      <c r="C37" s="320" t="s">
        <v>270</v>
      </c>
      <c r="D37" s="35" t="s">
        <v>47</v>
      </c>
      <c r="E37" s="36"/>
      <c r="F37" s="36">
        <f t="shared" si="4"/>
        <v>0</v>
      </c>
      <c r="G37" s="37" t="e">
        <f t="shared" si="5"/>
        <v>#DIV/0!</v>
      </c>
      <c r="H37" s="923"/>
      <c r="I37" s="923"/>
      <c r="J37" s="923"/>
      <c r="K37" s="923"/>
      <c r="L37" s="923"/>
      <c r="M37" s="923"/>
      <c r="N37" s="923"/>
      <c r="O37" s="923"/>
      <c r="P37" s="923"/>
      <c r="Q37" s="923"/>
      <c r="R37" s="923"/>
      <c r="S37" s="923"/>
    </row>
    <row r="38" spans="1:19" ht="21.75" customHeight="1">
      <c r="A38" s="32"/>
      <c r="B38" s="33"/>
      <c r="C38" s="320" t="s">
        <v>264</v>
      </c>
      <c r="D38" s="35" t="s">
        <v>47</v>
      </c>
      <c r="E38" s="36"/>
      <c r="F38" s="36">
        <f t="shared" si="4"/>
        <v>0</v>
      </c>
      <c r="G38" s="37" t="e">
        <f t="shared" si="5"/>
        <v>#DIV/0!</v>
      </c>
      <c r="H38" s="923"/>
      <c r="I38" s="923"/>
      <c r="J38" s="923"/>
      <c r="K38" s="923"/>
      <c r="L38" s="923"/>
      <c r="M38" s="923"/>
      <c r="N38" s="923"/>
      <c r="O38" s="923"/>
      <c r="P38" s="923"/>
      <c r="Q38" s="923"/>
      <c r="R38" s="923"/>
      <c r="S38" s="923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1500</v>
      </c>
      <c r="F39" s="134">
        <f>SUM(F40:F53)</f>
        <v>1458</v>
      </c>
      <c r="G39" s="140">
        <f t="shared" si="5"/>
        <v>97.2</v>
      </c>
      <c r="H39" s="922">
        <f>SUM(H40:H53)</f>
        <v>0</v>
      </c>
      <c r="I39" s="922">
        <f>SUM(I40:I53)</f>
        <v>0</v>
      </c>
      <c r="J39" s="922">
        <f t="shared" ref="J39:S39" si="7">SUM(J40:J53)</f>
        <v>0</v>
      </c>
      <c r="K39" s="922">
        <f t="shared" si="7"/>
        <v>0</v>
      </c>
      <c r="L39" s="922">
        <f t="shared" si="7"/>
        <v>0</v>
      </c>
      <c r="M39" s="922">
        <f t="shared" si="7"/>
        <v>1458</v>
      </c>
      <c r="N39" s="922">
        <f t="shared" si="7"/>
        <v>0</v>
      </c>
      <c r="O39" s="922">
        <f t="shared" si="7"/>
        <v>0</v>
      </c>
      <c r="P39" s="922">
        <f t="shared" si="7"/>
        <v>0</v>
      </c>
      <c r="Q39" s="922">
        <f t="shared" si="7"/>
        <v>0</v>
      </c>
      <c r="R39" s="922">
        <f t="shared" si="7"/>
        <v>0</v>
      </c>
      <c r="S39" s="922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>SUM(H40:S40)</f>
        <v>0</v>
      </c>
      <c r="G40" s="37" t="e">
        <f t="shared" si="5"/>
        <v>#DIV/0!</v>
      </c>
      <c r="H40" s="923"/>
      <c r="I40" s="923"/>
      <c r="J40" s="923"/>
      <c r="K40" s="923"/>
      <c r="L40" s="923"/>
      <c r="M40" s="923"/>
      <c r="N40" s="923"/>
      <c r="O40" s="923"/>
      <c r="P40" s="923"/>
      <c r="Q40" s="923"/>
      <c r="R40" s="923"/>
      <c r="S40" s="923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1000</v>
      </c>
      <c r="F41" s="36">
        <f t="shared" si="4"/>
        <v>1329</v>
      </c>
      <c r="G41" s="37">
        <f t="shared" si="5"/>
        <v>132.9</v>
      </c>
      <c r="H41" s="923">
        <v>0</v>
      </c>
      <c r="I41" s="923">
        <v>0</v>
      </c>
      <c r="J41" s="923">
        <v>0</v>
      </c>
      <c r="K41" s="923">
        <v>0</v>
      </c>
      <c r="L41" s="923">
        <v>0</v>
      </c>
      <c r="M41" s="933">
        <v>1329</v>
      </c>
      <c r="N41" s="923">
        <v>0</v>
      </c>
      <c r="O41" s="923">
        <v>0</v>
      </c>
      <c r="P41" s="923">
        <v>0</v>
      </c>
      <c r="Q41" s="923">
        <v>0</v>
      </c>
      <c r="R41" s="923">
        <v>0</v>
      </c>
      <c r="S41" s="923">
        <v>0</v>
      </c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500</v>
      </c>
      <c r="F42" s="36">
        <f t="shared" si="4"/>
        <v>129</v>
      </c>
      <c r="G42" s="37">
        <f t="shared" si="5"/>
        <v>25.8</v>
      </c>
      <c r="H42" s="923">
        <v>0</v>
      </c>
      <c r="I42" s="923">
        <v>0</v>
      </c>
      <c r="J42" s="923">
        <v>0</v>
      </c>
      <c r="K42" s="923">
        <v>0</v>
      </c>
      <c r="L42" s="923">
        <v>0</v>
      </c>
      <c r="M42" s="923">
        <v>129</v>
      </c>
      <c r="N42" s="923">
        <v>0</v>
      </c>
      <c r="O42" s="923">
        <v>0</v>
      </c>
      <c r="P42" s="923">
        <v>0</v>
      </c>
      <c r="Q42" s="923">
        <v>0</v>
      </c>
      <c r="R42" s="923">
        <v>0</v>
      </c>
      <c r="S42" s="923">
        <v>0</v>
      </c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923"/>
      <c r="I43" s="923"/>
      <c r="J43" s="923"/>
      <c r="K43" s="923"/>
      <c r="L43" s="923"/>
      <c r="M43" s="923"/>
      <c r="N43" s="923"/>
      <c r="O43" s="923"/>
      <c r="P43" s="923"/>
      <c r="Q43" s="923"/>
      <c r="R43" s="923"/>
      <c r="S43" s="923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923"/>
      <c r="I44" s="923"/>
      <c r="J44" s="923"/>
      <c r="K44" s="923"/>
      <c r="L44" s="923"/>
      <c r="M44" s="923"/>
      <c r="N44" s="923"/>
      <c r="O44" s="923"/>
      <c r="P44" s="923"/>
      <c r="Q44" s="923"/>
      <c r="R44" s="923"/>
      <c r="S44" s="923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923"/>
      <c r="I45" s="923"/>
      <c r="J45" s="923"/>
      <c r="K45" s="923"/>
      <c r="L45" s="923"/>
      <c r="M45" s="923"/>
      <c r="N45" s="923"/>
      <c r="O45" s="923"/>
      <c r="P45" s="923"/>
      <c r="Q45" s="923"/>
      <c r="R45" s="923"/>
      <c r="S45" s="923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923"/>
      <c r="I46" s="923"/>
      <c r="J46" s="923"/>
      <c r="K46" s="923"/>
      <c r="L46" s="923"/>
      <c r="M46" s="923"/>
      <c r="N46" s="923"/>
      <c r="O46" s="923"/>
      <c r="P46" s="923"/>
      <c r="Q46" s="923"/>
      <c r="R46" s="923"/>
      <c r="S46" s="923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923"/>
      <c r="I47" s="923"/>
      <c r="J47" s="923"/>
      <c r="K47" s="923"/>
      <c r="L47" s="923"/>
      <c r="M47" s="923"/>
      <c r="N47" s="923"/>
      <c r="O47" s="923"/>
      <c r="P47" s="923"/>
      <c r="Q47" s="923"/>
      <c r="R47" s="923"/>
      <c r="S47" s="923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923"/>
      <c r="I48" s="923"/>
      <c r="J48" s="923"/>
      <c r="K48" s="923"/>
      <c r="L48" s="923"/>
      <c r="M48" s="923"/>
      <c r="N48" s="923"/>
      <c r="O48" s="923"/>
      <c r="P48" s="923"/>
      <c r="Q48" s="923"/>
      <c r="R48" s="923"/>
      <c r="S48" s="923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923"/>
      <c r="I49" s="923"/>
      <c r="J49" s="923"/>
      <c r="K49" s="923"/>
      <c r="L49" s="923"/>
      <c r="M49" s="923"/>
      <c r="N49" s="923"/>
      <c r="O49" s="923"/>
      <c r="P49" s="923"/>
      <c r="Q49" s="923"/>
      <c r="R49" s="923"/>
      <c r="S49" s="923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923"/>
      <c r="I50" s="923"/>
      <c r="J50" s="923"/>
      <c r="K50" s="923"/>
      <c r="L50" s="923"/>
      <c r="M50" s="923"/>
      <c r="N50" s="923"/>
      <c r="O50" s="923"/>
      <c r="P50" s="923"/>
      <c r="Q50" s="923"/>
      <c r="R50" s="923"/>
      <c r="S50" s="923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923"/>
      <c r="I51" s="923"/>
      <c r="J51" s="923"/>
      <c r="K51" s="923"/>
      <c r="L51" s="923"/>
      <c r="M51" s="923"/>
      <c r="N51" s="923"/>
      <c r="O51" s="923"/>
      <c r="P51" s="923"/>
      <c r="Q51" s="923"/>
      <c r="R51" s="923"/>
      <c r="S51" s="923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923"/>
      <c r="I52" s="923"/>
      <c r="J52" s="923"/>
      <c r="K52" s="923"/>
      <c r="L52" s="923"/>
      <c r="M52" s="923"/>
      <c r="N52" s="923"/>
      <c r="O52" s="923"/>
      <c r="P52" s="923"/>
      <c r="Q52" s="923"/>
      <c r="R52" s="923"/>
      <c r="S52" s="923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923"/>
      <c r="I53" s="923"/>
      <c r="J53" s="923"/>
      <c r="K53" s="923"/>
      <c r="L53" s="923"/>
      <c r="M53" s="923"/>
      <c r="N53" s="923"/>
      <c r="O53" s="923"/>
      <c r="P53" s="923"/>
      <c r="Q53" s="923"/>
      <c r="R53" s="923"/>
      <c r="S53" s="923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923"/>
      <c r="I54" s="923"/>
      <c r="J54" s="923"/>
      <c r="K54" s="923"/>
      <c r="L54" s="923"/>
      <c r="M54" s="923"/>
      <c r="N54" s="923"/>
      <c r="O54" s="923"/>
      <c r="P54" s="923"/>
      <c r="Q54" s="923"/>
      <c r="R54" s="923"/>
      <c r="S54" s="923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500</v>
      </c>
      <c r="F55" s="36">
        <f t="shared" si="4"/>
        <v>500</v>
      </c>
      <c r="G55" s="43">
        <f>+F55*100/E55</f>
        <v>100</v>
      </c>
      <c r="H55" s="923">
        <v>3</v>
      </c>
      <c r="I55" s="923">
        <v>64</v>
      </c>
      <c r="J55" s="923">
        <v>46</v>
      </c>
      <c r="K55" s="923">
        <v>4</v>
      </c>
      <c r="L55" s="923">
        <v>26</v>
      </c>
      <c r="M55" s="923">
        <v>67</v>
      </c>
      <c r="N55" s="923">
        <v>40</v>
      </c>
      <c r="O55" s="923">
        <v>245</v>
      </c>
      <c r="P55" s="923">
        <v>0</v>
      </c>
      <c r="Q55" s="923">
        <v>5</v>
      </c>
      <c r="R55" s="923">
        <v>0</v>
      </c>
      <c r="S55" s="923">
        <v>0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149000</v>
      </c>
      <c r="F56" s="58">
        <f>SUM(H56:S56)</f>
        <v>149000</v>
      </c>
      <c r="G56" s="47"/>
      <c r="H56" s="926">
        <v>5000</v>
      </c>
      <c r="I56" s="926">
        <v>5000</v>
      </c>
      <c r="J56" s="926">
        <v>5000</v>
      </c>
      <c r="K56" s="926">
        <v>5000</v>
      </c>
      <c r="L56" s="926">
        <v>5000</v>
      </c>
      <c r="M56" s="926">
        <v>5000</v>
      </c>
      <c r="N56" s="926">
        <v>10000</v>
      </c>
      <c r="O56" s="926">
        <v>23000</v>
      </c>
      <c r="P56" s="926">
        <v>23000</v>
      </c>
      <c r="Q56" s="926">
        <v>25000</v>
      </c>
      <c r="R56" s="926">
        <v>20000</v>
      </c>
      <c r="S56" s="926">
        <v>18000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149000</v>
      </c>
      <c r="F57" s="134">
        <f>SUM(F58:F64)</f>
        <v>149000</v>
      </c>
      <c r="G57" s="142">
        <f>+F57*100/E57</f>
        <v>100</v>
      </c>
      <c r="H57" s="927">
        <f>SUM(H58:H64)</f>
        <v>0</v>
      </c>
      <c r="I57" s="927">
        <f>SUM(I58:I64)</f>
        <v>32000</v>
      </c>
      <c r="J57" s="927">
        <f>SUM(J58:J64)</f>
        <v>0</v>
      </c>
      <c r="K57" s="927">
        <f>SUM(K58:K64)</f>
        <v>0</v>
      </c>
      <c r="L57" s="927">
        <f>SUM(L58:L64)</f>
        <v>78000</v>
      </c>
      <c r="M57" s="927">
        <f t="shared" ref="M57:S57" si="8">SUM(M58:M64)</f>
        <v>0</v>
      </c>
      <c r="N57" s="927">
        <f t="shared" si="8"/>
        <v>0</v>
      </c>
      <c r="O57" s="927">
        <f t="shared" si="8"/>
        <v>39000</v>
      </c>
      <c r="P57" s="927">
        <f t="shared" si="8"/>
        <v>0</v>
      </c>
      <c r="Q57" s="927">
        <f t="shared" si="8"/>
        <v>0</v>
      </c>
      <c r="R57" s="927">
        <f t="shared" si="8"/>
        <v>0</v>
      </c>
      <c r="S57" s="927">
        <f t="shared" si="8"/>
        <v>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12000</v>
      </c>
      <c r="F58" s="36">
        <f t="shared" ref="F58:F72" si="9">SUM(H58:S58)</f>
        <v>12000</v>
      </c>
      <c r="G58" s="43">
        <f t="shared" ref="G58:G74" si="10">+F58*100/E58</f>
        <v>100</v>
      </c>
      <c r="H58" s="923">
        <v>0</v>
      </c>
      <c r="I58" s="923">
        <v>12000</v>
      </c>
      <c r="J58" s="923">
        <v>0</v>
      </c>
      <c r="K58" s="923">
        <v>0</v>
      </c>
      <c r="L58" s="923">
        <v>0</v>
      </c>
      <c r="M58" s="923">
        <v>0</v>
      </c>
      <c r="N58" s="923">
        <v>0</v>
      </c>
      <c r="O58" s="923">
        <v>0</v>
      </c>
      <c r="P58" s="923">
        <v>0</v>
      </c>
      <c r="Q58" s="923">
        <v>0</v>
      </c>
      <c r="R58" s="923">
        <v>0</v>
      </c>
      <c r="S58" s="923">
        <v>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135000</v>
      </c>
      <c r="F59" s="36">
        <f t="shared" si="9"/>
        <v>135000</v>
      </c>
      <c r="G59" s="43">
        <f t="shared" si="10"/>
        <v>100</v>
      </c>
      <c r="H59" s="923">
        <v>0</v>
      </c>
      <c r="I59" s="923">
        <v>18000</v>
      </c>
      <c r="J59" s="923">
        <v>0</v>
      </c>
      <c r="K59" s="923">
        <v>0</v>
      </c>
      <c r="L59" s="923">
        <v>78000</v>
      </c>
      <c r="M59" s="923">
        <v>0</v>
      </c>
      <c r="N59" s="923">
        <v>0</v>
      </c>
      <c r="O59" s="933">
        <v>39000</v>
      </c>
      <c r="P59" s="923">
        <v>0</v>
      </c>
      <c r="Q59" s="923">
        <v>0</v>
      </c>
      <c r="R59" s="923">
        <v>0</v>
      </c>
      <c r="S59" s="923">
        <v>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923"/>
      <c r="I60" s="923"/>
      <c r="J60" s="923"/>
      <c r="K60" s="923"/>
      <c r="L60" s="923"/>
      <c r="M60" s="923"/>
      <c r="N60" s="923"/>
      <c r="O60" s="923"/>
      <c r="P60" s="923"/>
      <c r="Q60" s="923"/>
      <c r="R60" s="923"/>
      <c r="S60" s="923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923"/>
      <c r="I61" s="923"/>
      <c r="J61" s="923"/>
      <c r="K61" s="923"/>
      <c r="L61" s="923"/>
      <c r="M61" s="923"/>
      <c r="N61" s="923"/>
      <c r="O61" s="923"/>
      <c r="P61" s="923"/>
      <c r="Q61" s="923"/>
      <c r="R61" s="923"/>
      <c r="S61" s="923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923"/>
      <c r="I62" s="923"/>
      <c r="J62" s="923"/>
      <c r="K62" s="923"/>
      <c r="L62" s="923"/>
      <c r="M62" s="923"/>
      <c r="N62" s="923"/>
      <c r="O62" s="923"/>
      <c r="P62" s="923"/>
      <c r="Q62" s="923"/>
      <c r="R62" s="923"/>
      <c r="S62" s="923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923">
        <v>0</v>
      </c>
      <c r="I63" s="923">
        <v>2000</v>
      </c>
      <c r="J63" s="923">
        <v>0</v>
      </c>
      <c r="K63" s="923">
        <v>0</v>
      </c>
      <c r="L63" s="923">
        <v>0</v>
      </c>
      <c r="M63" s="923">
        <v>0</v>
      </c>
      <c r="N63" s="923">
        <v>0</v>
      </c>
      <c r="O63" s="923">
        <v>0</v>
      </c>
      <c r="P63" s="923">
        <v>0</v>
      </c>
      <c r="Q63" s="923">
        <v>0</v>
      </c>
      <c r="R63" s="923">
        <v>0</v>
      </c>
      <c r="S63" s="923">
        <v>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923"/>
      <c r="I64" s="923"/>
      <c r="J64" s="923"/>
      <c r="K64" s="923"/>
      <c r="L64" s="923"/>
      <c r="M64" s="923"/>
      <c r="N64" s="923"/>
      <c r="O64" s="923"/>
      <c r="P64" s="923"/>
      <c r="Q64" s="923"/>
      <c r="R64" s="923"/>
      <c r="S64" s="923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10000</v>
      </c>
      <c r="F65" s="55">
        <f t="shared" si="9"/>
        <v>10000</v>
      </c>
      <c r="G65" s="28">
        <f t="shared" si="10"/>
        <v>100</v>
      </c>
      <c r="H65" s="928">
        <v>0</v>
      </c>
      <c r="I65" s="928">
        <v>4000</v>
      </c>
      <c r="J65" s="928">
        <v>0</v>
      </c>
      <c r="K65" s="928">
        <v>0</v>
      </c>
      <c r="L65" s="928">
        <v>0</v>
      </c>
      <c r="M65" s="928">
        <v>0</v>
      </c>
      <c r="N65" s="928">
        <v>0</v>
      </c>
      <c r="O65" s="928">
        <v>0</v>
      </c>
      <c r="P65" s="1802">
        <v>6000</v>
      </c>
      <c r="Q65" s="928">
        <v>0</v>
      </c>
      <c r="R65" s="928"/>
      <c r="S65" s="928"/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298</v>
      </c>
      <c r="F66" s="55">
        <f t="shared" si="9"/>
        <v>301</v>
      </c>
      <c r="G66" s="28">
        <f t="shared" si="10"/>
        <v>101.00671140939598</v>
      </c>
      <c r="H66" s="928">
        <v>20</v>
      </c>
      <c r="I66" s="928">
        <v>18</v>
      </c>
      <c r="J66" s="928">
        <v>21</v>
      </c>
      <c r="K66" s="928">
        <v>16</v>
      </c>
      <c r="L66" s="928">
        <v>32</v>
      </c>
      <c r="M66" s="928">
        <v>0</v>
      </c>
      <c r="N66" s="928">
        <v>40</v>
      </c>
      <c r="O66" s="928">
        <v>124</v>
      </c>
      <c r="P66" s="928">
        <v>30</v>
      </c>
      <c r="Q66" s="928">
        <v>0</v>
      </c>
      <c r="R66" s="928"/>
      <c r="S66" s="928"/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923"/>
      <c r="I67" s="923"/>
      <c r="J67" s="923"/>
      <c r="K67" s="923"/>
      <c r="L67" s="923"/>
      <c r="M67" s="923"/>
      <c r="N67" s="923"/>
      <c r="O67" s="923"/>
      <c r="P67" s="923"/>
      <c r="Q67" s="923"/>
      <c r="R67" s="923"/>
      <c r="S67" s="923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819500</v>
      </c>
      <c r="F68" s="50">
        <f>SUM(H68:S68)</f>
        <v>848643.48</v>
      </c>
      <c r="G68" s="112">
        <f t="shared" si="10"/>
        <v>103.55625137278828</v>
      </c>
      <c r="H68" s="929">
        <f>SUM(H69:H73)</f>
        <v>169050</v>
      </c>
      <c r="I68" s="929">
        <f t="shared" ref="I68:S68" si="11">SUM(I69:I73)</f>
        <v>121283.65</v>
      </c>
      <c r="J68" s="929">
        <f t="shared" si="11"/>
        <v>61020</v>
      </c>
      <c r="K68" s="929">
        <f t="shared" si="11"/>
        <v>47868.2</v>
      </c>
      <c r="L68" s="929">
        <f t="shared" si="11"/>
        <v>53353</v>
      </c>
      <c r="M68" s="929">
        <f t="shared" si="11"/>
        <v>52511</v>
      </c>
      <c r="N68" s="929">
        <f t="shared" si="11"/>
        <v>27000</v>
      </c>
      <c r="O68" s="929">
        <f t="shared" si="11"/>
        <v>27000</v>
      </c>
      <c r="P68" s="929">
        <f t="shared" si="11"/>
        <v>59068.2</v>
      </c>
      <c r="Q68" s="929">
        <f t="shared" si="11"/>
        <v>104000</v>
      </c>
      <c r="R68" s="929">
        <f t="shared" si="11"/>
        <v>34300</v>
      </c>
      <c r="S68" s="929">
        <f t="shared" si="11"/>
        <v>92189.43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930"/>
      <c r="I69" s="930"/>
      <c r="J69" s="923"/>
      <c r="K69" s="923"/>
      <c r="L69" s="923"/>
      <c r="M69" s="923"/>
      <c r="N69" s="923"/>
      <c r="O69" s="923"/>
      <c r="P69" s="923"/>
      <c r="Q69" s="923"/>
      <c r="R69" s="923"/>
      <c r="S69" s="923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799900+19600</f>
        <v>819500</v>
      </c>
      <c r="F70" s="36">
        <f>SUM(H70:S70)</f>
        <v>848643.48</v>
      </c>
      <c r="G70" s="43">
        <f t="shared" si="10"/>
        <v>103.55625137278828</v>
      </c>
      <c r="H70" s="923">
        <v>169050</v>
      </c>
      <c r="I70" s="923">
        <v>121283.65</v>
      </c>
      <c r="J70" s="923">
        <v>61020</v>
      </c>
      <c r="K70" s="1495">
        <v>47868.2</v>
      </c>
      <c r="L70" s="933">
        <v>53353</v>
      </c>
      <c r="M70" s="933">
        <v>52511</v>
      </c>
      <c r="N70" s="933">
        <v>27000</v>
      </c>
      <c r="O70" s="933">
        <v>27000</v>
      </c>
      <c r="P70" s="938">
        <v>59068.2</v>
      </c>
      <c r="Q70" s="933">
        <v>104000</v>
      </c>
      <c r="R70" s="933">
        <v>34300</v>
      </c>
      <c r="S70" s="938">
        <v>92189.43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923"/>
      <c r="I71" s="923"/>
      <c r="J71" s="923"/>
      <c r="K71" s="923"/>
      <c r="L71" s="923"/>
      <c r="M71" s="923"/>
      <c r="N71" s="923"/>
      <c r="O71" s="923"/>
      <c r="P71" s="923"/>
      <c r="Q71" s="923"/>
      <c r="R71" s="923"/>
      <c r="S71" s="923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923"/>
      <c r="I72" s="923"/>
      <c r="J72" s="923"/>
      <c r="K72" s="923"/>
      <c r="L72" s="923"/>
      <c r="M72" s="923"/>
      <c r="N72" s="923"/>
      <c r="O72" s="923"/>
      <c r="P72" s="923"/>
      <c r="Q72" s="923"/>
      <c r="R72" s="923"/>
      <c r="S72" s="923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923"/>
      <c r="I73" s="923"/>
      <c r="J73" s="923"/>
      <c r="K73" s="923"/>
      <c r="L73" s="923"/>
      <c r="M73" s="923"/>
      <c r="N73" s="923"/>
      <c r="O73" s="923"/>
      <c r="P73" s="923"/>
      <c r="Q73" s="923"/>
      <c r="R73" s="923"/>
      <c r="S73" s="923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272000</v>
      </c>
      <c r="F74" s="55">
        <f>SUM(H74:S74)</f>
        <v>274260</v>
      </c>
      <c r="G74" s="142">
        <f t="shared" si="10"/>
        <v>100.83088235294117</v>
      </c>
      <c r="H74" s="931">
        <f>H75</f>
        <v>70000</v>
      </c>
      <c r="I74" s="931">
        <f t="shared" ref="I74:S74" si="12">I75</f>
        <v>0</v>
      </c>
      <c r="J74" s="931">
        <f t="shared" si="12"/>
        <v>0</v>
      </c>
      <c r="K74" s="931">
        <f t="shared" si="12"/>
        <v>0</v>
      </c>
      <c r="L74" s="931">
        <f t="shared" si="12"/>
        <v>10000</v>
      </c>
      <c r="M74" s="931">
        <f t="shared" si="12"/>
        <v>0</v>
      </c>
      <c r="N74" s="931">
        <f t="shared" si="12"/>
        <v>10000</v>
      </c>
      <c r="O74" s="931">
        <f t="shared" si="12"/>
        <v>48000</v>
      </c>
      <c r="P74" s="931">
        <f t="shared" si="12"/>
        <v>47260</v>
      </c>
      <c r="Q74" s="931">
        <f t="shared" si="12"/>
        <v>53000</v>
      </c>
      <c r="R74" s="931">
        <f t="shared" si="12"/>
        <v>36000</v>
      </c>
      <c r="S74" s="931">
        <f t="shared" si="12"/>
        <v>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274260</v>
      </c>
      <c r="G75" s="142"/>
      <c r="H75" s="932">
        <f>H77+H79+H81+H83+H85+H87</f>
        <v>70000</v>
      </c>
      <c r="I75" s="932">
        <f t="shared" ref="I75:S75" si="13">I77+I79+I81+I83+I85+I87</f>
        <v>0</v>
      </c>
      <c r="J75" s="932">
        <f t="shared" si="13"/>
        <v>0</v>
      </c>
      <c r="K75" s="932">
        <f t="shared" si="13"/>
        <v>0</v>
      </c>
      <c r="L75" s="932">
        <f t="shared" si="13"/>
        <v>10000</v>
      </c>
      <c r="M75" s="932">
        <f t="shared" si="13"/>
        <v>0</v>
      </c>
      <c r="N75" s="932">
        <f t="shared" si="13"/>
        <v>10000</v>
      </c>
      <c r="O75" s="932">
        <f t="shared" si="13"/>
        <v>48000</v>
      </c>
      <c r="P75" s="932">
        <f t="shared" si="13"/>
        <v>47260</v>
      </c>
      <c r="Q75" s="932">
        <f t="shared" si="13"/>
        <v>53000</v>
      </c>
      <c r="R75" s="932">
        <f t="shared" si="13"/>
        <v>36000</v>
      </c>
      <c r="S75" s="932">
        <f t="shared" si="13"/>
        <v>0</v>
      </c>
    </row>
    <row r="76" spans="1:19" ht="21" customHeight="1">
      <c r="A76" s="44"/>
      <c r="B76" s="56"/>
      <c r="C76" s="3" t="s">
        <v>38</v>
      </c>
      <c r="D76" s="57"/>
      <c r="E76" s="147">
        <v>120000</v>
      </c>
      <c r="F76" s="58">
        <f>SUM(H76:S76)</f>
        <v>120000</v>
      </c>
      <c r="G76" s="47"/>
      <c r="H76" s="926">
        <v>10000</v>
      </c>
      <c r="I76" s="926">
        <v>15000</v>
      </c>
      <c r="J76" s="926">
        <v>15000</v>
      </c>
      <c r="K76" s="926">
        <v>10000</v>
      </c>
      <c r="L76" s="926">
        <v>10000</v>
      </c>
      <c r="M76" s="926">
        <v>10000</v>
      </c>
      <c r="N76" s="926">
        <v>10000</v>
      </c>
      <c r="O76" s="926">
        <v>15000</v>
      </c>
      <c r="P76" s="926">
        <v>10000</v>
      </c>
      <c r="Q76" s="926">
        <v>5000</v>
      </c>
      <c r="R76" s="926">
        <v>5000</v>
      </c>
      <c r="S76" s="92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120000</v>
      </c>
      <c r="F77" s="36">
        <f t="shared" ref="F77:F83" si="14">SUM(H77:S77)</f>
        <v>122260</v>
      </c>
      <c r="G77" s="43">
        <f>F77*100/E77</f>
        <v>101.88333333333334</v>
      </c>
      <c r="H77" s="933">
        <v>70000</v>
      </c>
      <c r="I77" s="923">
        <v>0</v>
      </c>
      <c r="J77" s="923">
        <v>0</v>
      </c>
      <c r="K77" s="923">
        <v>0</v>
      </c>
      <c r="L77" s="923">
        <v>0</v>
      </c>
      <c r="M77" s="923">
        <v>0</v>
      </c>
      <c r="N77" s="933">
        <v>10000</v>
      </c>
      <c r="O77" s="923">
        <v>0</v>
      </c>
      <c r="P77" s="933">
        <v>2260</v>
      </c>
      <c r="Q77" s="933">
        <v>24000</v>
      </c>
      <c r="R77" s="933">
        <v>16000</v>
      </c>
      <c r="S77" s="923">
        <v>0</v>
      </c>
    </row>
    <row r="78" spans="1:19" ht="21.75" customHeight="1">
      <c r="A78" s="60"/>
      <c r="B78" s="61"/>
      <c r="C78" s="2" t="s">
        <v>118</v>
      </c>
      <c r="D78" s="46"/>
      <c r="E78" s="147">
        <v>10000</v>
      </c>
      <c r="F78" s="58">
        <f>SUM(H78:S78)</f>
        <v>10000</v>
      </c>
      <c r="G78" s="62"/>
      <c r="H78" s="934">
        <v>2000</v>
      </c>
      <c r="I78" s="934">
        <v>2000</v>
      </c>
      <c r="J78" s="934">
        <v>2000</v>
      </c>
      <c r="K78" s="934">
        <v>2000</v>
      </c>
      <c r="L78" s="934">
        <v>2000</v>
      </c>
      <c r="M78" s="934">
        <v>0</v>
      </c>
      <c r="N78" s="934">
        <v>0</v>
      </c>
      <c r="O78" s="934">
        <v>0</v>
      </c>
      <c r="P78" s="934">
        <v>0</v>
      </c>
      <c r="Q78" s="934">
        <v>0</v>
      </c>
      <c r="R78" s="934">
        <v>0</v>
      </c>
      <c r="S78" s="934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10000</v>
      </c>
      <c r="F79" s="36">
        <f t="shared" si="14"/>
        <v>10000</v>
      </c>
      <c r="G79" s="43">
        <f>F79*100/E79</f>
        <v>100</v>
      </c>
      <c r="H79" s="923">
        <v>0</v>
      </c>
      <c r="I79" s="923">
        <v>0</v>
      </c>
      <c r="J79" s="923">
        <v>0</v>
      </c>
      <c r="K79" s="923">
        <v>0</v>
      </c>
      <c r="L79" s="933">
        <v>10000</v>
      </c>
      <c r="M79" s="923">
        <v>0</v>
      </c>
      <c r="N79" s="923">
        <v>0</v>
      </c>
      <c r="O79" s="923">
        <v>0</v>
      </c>
      <c r="P79" s="923">
        <v>0</v>
      </c>
      <c r="Q79" s="923">
        <v>0</v>
      </c>
      <c r="R79" s="923">
        <v>0</v>
      </c>
      <c r="S79" s="923">
        <v>0</v>
      </c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935">
        <v>0</v>
      </c>
      <c r="I80" s="935">
        <v>0</v>
      </c>
      <c r="J80" s="935">
        <v>0</v>
      </c>
      <c r="K80" s="935">
        <v>0</v>
      </c>
      <c r="L80" s="935">
        <v>0</v>
      </c>
      <c r="M80" s="935">
        <v>0</v>
      </c>
      <c r="N80" s="935">
        <v>0</v>
      </c>
      <c r="O80" s="935">
        <v>0</v>
      </c>
      <c r="P80" s="935">
        <v>0</v>
      </c>
      <c r="Q80" s="935">
        <v>0</v>
      </c>
      <c r="R80" s="935">
        <v>0</v>
      </c>
      <c r="S80" s="935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923"/>
      <c r="I81" s="923"/>
      <c r="J81" s="923"/>
      <c r="K81" s="923"/>
      <c r="L81" s="923"/>
      <c r="M81" s="923"/>
      <c r="N81" s="923"/>
      <c r="O81" s="923"/>
      <c r="P81" s="923"/>
      <c r="Q81" s="923"/>
      <c r="R81" s="923"/>
      <c r="S81" s="923"/>
    </row>
    <row r="82" spans="1:19" ht="21.75" customHeight="1">
      <c r="A82" s="60"/>
      <c r="B82" s="61"/>
      <c r="C82" s="2" t="s">
        <v>39</v>
      </c>
      <c r="D82" s="46"/>
      <c r="E82" s="147">
        <v>89000</v>
      </c>
      <c r="F82" s="58">
        <f>SUM(H82:S82)</f>
        <v>89000</v>
      </c>
      <c r="G82" s="47">
        <f>F82*100/E82</f>
        <v>100</v>
      </c>
      <c r="H82" s="936">
        <v>1000</v>
      </c>
      <c r="I82" s="936">
        <v>5000</v>
      </c>
      <c r="J82" s="936">
        <v>8000</v>
      </c>
      <c r="K82" s="936">
        <v>8000</v>
      </c>
      <c r="L82" s="936">
        <v>8000</v>
      </c>
      <c r="M82" s="936">
        <v>9000</v>
      </c>
      <c r="N82" s="936">
        <v>10000</v>
      </c>
      <c r="O82" s="936">
        <v>10000</v>
      </c>
      <c r="P82" s="936">
        <v>10000</v>
      </c>
      <c r="Q82" s="936">
        <v>10000</v>
      </c>
      <c r="R82" s="936">
        <v>5000</v>
      </c>
      <c r="S82" s="936">
        <v>5000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89000</v>
      </c>
      <c r="F83" s="36">
        <f t="shared" si="14"/>
        <v>89000</v>
      </c>
      <c r="G83" s="43">
        <v>0</v>
      </c>
      <c r="H83" s="923">
        <v>0</v>
      </c>
      <c r="I83" s="923">
        <v>0</v>
      </c>
      <c r="J83" s="923">
        <v>0</v>
      </c>
      <c r="K83" s="923">
        <v>0</v>
      </c>
      <c r="L83" s="923">
        <v>0</v>
      </c>
      <c r="M83" s="923">
        <v>0</v>
      </c>
      <c r="N83" s="923">
        <v>0</v>
      </c>
      <c r="O83" s="923">
        <v>0</v>
      </c>
      <c r="P83" s="933">
        <v>40000</v>
      </c>
      <c r="Q83" s="933">
        <v>29000</v>
      </c>
      <c r="R83" s="933">
        <v>20000</v>
      </c>
      <c r="S83" s="923">
        <v>0</v>
      </c>
    </row>
    <row r="84" spans="1:19" ht="21.75" customHeight="1">
      <c r="A84" s="60"/>
      <c r="B84" s="61"/>
      <c r="C84" s="2" t="s">
        <v>40</v>
      </c>
      <c r="D84" s="46"/>
      <c r="E84" s="147">
        <v>48000</v>
      </c>
      <c r="F84" s="58">
        <f>SUM(H84:S84)</f>
        <v>48000</v>
      </c>
      <c r="G84" s="47">
        <f>F84*100/E84</f>
        <v>100</v>
      </c>
      <c r="H84" s="926">
        <v>4000</v>
      </c>
      <c r="I84" s="926">
        <v>4000</v>
      </c>
      <c r="J84" s="926">
        <v>4000</v>
      </c>
      <c r="K84" s="926">
        <v>4000</v>
      </c>
      <c r="L84" s="926">
        <v>4000</v>
      </c>
      <c r="M84" s="926">
        <v>4000</v>
      </c>
      <c r="N84" s="926">
        <v>4000</v>
      </c>
      <c r="O84" s="926">
        <v>4000</v>
      </c>
      <c r="P84" s="926">
        <v>4000</v>
      </c>
      <c r="Q84" s="926">
        <v>4000</v>
      </c>
      <c r="R84" s="926">
        <v>4000</v>
      </c>
      <c r="S84" s="926">
        <v>4000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48000</v>
      </c>
      <c r="F85" s="36">
        <f>SUM(H85:S85)</f>
        <v>48000</v>
      </c>
      <c r="G85" s="43">
        <f>F85*100/E85</f>
        <v>100</v>
      </c>
      <c r="H85" s="923">
        <v>0</v>
      </c>
      <c r="I85" s="923">
        <v>0</v>
      </c>
      <c r="J85" s="923">
        <v>0</v>
      </c>
      <c r="K85" s="923">
        <v>0</v>
      </c>
      <c r="L85" s="923">
        <v>0</v>
      </c>
      <c r="M85" s="923">
        <v>0</v>
      </c>
      <c r="N85" s="923">
        <v>0</v>
      </c>
      <c r="O85" s="933">
        <v>48000</v>
      </c>
      <c r="P85" s="923">
        <v>0</v>
      </c>
      <c r="Q85" s="923">
        <v>0</v>
      </c>
      <c r="R85" s="923">
        <v>0</v>
      </c>
      <c r="S85" s="923">
        <v>0</v>
      </c>
    </row>
    <row r="86" spans="1:19" ht="21.75" customHeight="1">
      <c r="A86" s="170"/>
      <c r="B86" s="3"/>
      <c r="C86" s="171" t="s">
        <v>217</v>
      </c>
      <c r="D86" s="126"/>
      <c r="E86" s="147">
        <v>5000</v>
      </c>
      <c r="F86" s="58">
        <f>SUM(H86:S86)</f>
        <v>5000</v>
      </c>
      <c r="G86" s="47"/>
      <c r="H86" s="936">
        <v>0</v>
      </c>
      <c r="I86" s="936">
        <v>0</v>
      </c>
      <c r="J86" s="936">
        <v>0</v>
      </c>
      <c r="K86" s="936">
        <v>0</v>
      </c>
      <c r="L86" s="936">
        <v>0</v>
      </c>
      <c r="M86" s="936">
        <v>0</v>
      </c>
      <c r="N86" s="936">
        <v>0</v>
      </c>
      <c r="O86" s="936">
        <v>1000</v>
      </c>
      <c r="P86" s="936">
        <v>1000</v>
      </c>
      <c r="Q86" s="936">
        <v>1000</v>
      </c>
      <c r="R86" s="936">
        <v>1000</v>
      </c>
      <c r="S86" s="936">
        <v>1000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5000</v>
      </c>
      <c r="F87" s="36">
        <f>SUM(H87:S87)</f>
        <v>5000</v>
      </c>
      <c r="G87" s="43">
        <f>F87*100/E87</f>
        <v>100</v>
      </c>
      <c r="H87" s="923">
        <v>0</v>
      </c>
      <c r="I87" s="923">
        <v>0</v>
      </c>
      <c r="J87" s="923">
        <v>0</v>
      </c>
      <c r="K87" s="923">
        <v>0</v>
      </c>
      <c r="L87" s="923">
        <v>0</v>
      </c>
      <c r="M87" s="923">
        <v>0</v>
      </c>
      <c r="N87" s="923">
        <v>0</v>
      </c>
      <c r="O87" s="923">
        <v>0</v>
      </c>
      <c r="P87" s="933">
        <v>5000</v>
      </c>
      <c r="Q87" s="923">
        <v>0</v>
      </c>
      <c r="R87" s="923">
        <v>0</v>
      </c>
      <c r="S87" s="923">
        <v>0</v>
      </c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844</v>
      </c>
      <c r="F88" s="1216">
        <f>F89+F91+F93+F95+F97+F99</f>
        <v>844</v>
      </c>
      <c r="G88" s="146">
        <f>+F88*100/E88</f>
        <v>100</v>
      </c>
      <c r="H88" s="918">
        <f>H89+H91+H93+H95+H97+H99</f>
        <v>0</v>
      </c>
      <c r="I88" s="918">
        <f t="shared" ref="I88:S88" si="15">I89+I91+I93+I95+I97+I99</f>
        <v>0</v>
      </c>
      <c r="J88" s="918">
        <f t="shared" si="15"/>
        <v>0</v>
      </c>
      <c r="K88" s="918">
        <f t="shared" si="15"/>
        <v>0</v>
      </c>
      <c r="L88" s="918">
        <f t="shared" si="15"/>
        <v>0</v>
      </c>
      <c r="M88" s="918">
        <f t="shared" si="15"/>
        <v>0</v>
      </c>
      <c r="N88" s="918">
        <f t="shared" si="15"/>
        <v>0</v>
      </c>
      <c r="O88" s="918">
        <f t="shared" si="15"/>
        <v>0</v>
      </c>
      <c r="P88" s="918">
        <f t="shared" si="15"/>
        <v>0</v>
      </c>
      <c r="Q88" s="918">
        <f t="shared" si="15"/>
        <v>0</v>
      </c>
      <c r="R88" s="918">
        <f t="shared" si="15"/>
        <v>0</v>
      </c>
      <c r="S88" s="918">
        <f t="shared" si="15"/>
        <v>844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400</v>
      </c>
      <c r="F89" s="36">
        <f>SUM(H89:S89)</f>
        <v>400</v>
      </c>
      <c r="G89" s="37">
        <f t="shared" ref="G89:G103" si="16">+F89*100/E89</f>
        <v>100</v>
      </c>
      <c r="H89" s="925">
        <v>0</v>
      </c>
      <c r="I89" s="925">
        <v>0</v>
      </c>
      <c r="J89" s="923">
        <v>0</v>
      </c>
      <c r="K89" s="923">
        <v>0</v>
      </c>
      <c r="L89" s="923">
        <v>0</v>
      </c>
      <c r="M89" s="923">
        <v>0</v>
      </c>
      <c r="N89" s="923">
        <v>0</v>
      </c>
      <c r="O89" s="923">
        <v>0</v>
      </c>
      <c r="P89" s="923">
        <v>0</v>
      </c>
      <c r="Q89" s="923">
        <v>0</v>
      </c>
      <c r="R89" s="923">
        <v>0</v>
      </c>
      <c r="S89" s="923">
        <v>400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0</v>
      </c>
      <c r="G90" s="37" t="e">
        <f t="shared" si="16"/>
        <v>#DIV/0!</v>
      </c>
      <c r="H90" s="923"/>
      <c r="I90" s="923"/>
      <c r="J90" s="923"/>
      <c r="K90" s="923"/>
      <c r="L90" s="923"/>
      <c r="M90" s="923"/>
      <c r="N90" s="923"/>
      <c r="O90" s="923"/>
      <c r="P90" s="923"/>
      <c r="Q90" s="923"/>
      <c r="R90" s="923"/>
      <c r="S90" s="923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33</v>
      </c>
      <c r="F91" s="36">
        <f t="shared" si="17"/>
        <v>33</v>
      </c>
      <c r="G91" s="37">
        <f t="shared" si="16"/>
        <v>100</v>
      </c>
      <c r="H91" s="923">
        <v>0</v>
      </c>
      <c r="I91" s="923">
        <v>0</v>
      </c>
      <c r="J91" s="923">
        <v>0</v>
      </c>
      <c r="K91" s="923">
        <v>0</v>
      </c>
      <c r="L91" s="923">
        <v>0</v>
      </c>
      <c r="M91" s="923">
        <v>0</v>
      </c>
      <c r="N91" s="923">
        <v>0</v>
      </c>
      <c r="O91" s="923">
        <v>0</v>
      </c>
      <c r="P91" s="923">
        <v>0</v>
      </c>
      <c r="Q91" s="923">
        <v>0</v>
      </c>
      <c r="R91" s="923">
        <v>0</v>
      </c>
      <c r="S91" s="923">
        <v>33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0</v>
      </c>
      <c r="G92" s="37" t="e">
        <f t="shared" si="16"/>
        <v>#DIV/0!</v>
      </c>
      <c r="H92" s="923"/>
      <c r="I92" s="923"/>
      <c r="J92" s="923"/>
      <c r="K92" s="923"/>
      <c r="L92" s="923"/>
      <c r="M92" s="923"/>
      <c r="N92" s="923"/>
      <c r="O92" s="923"/>
      <c r="P92" s="923"/>
      <c r="Q92" s="923"/>
      <c r="R92" s="923"/>
      <c r="S92" s="923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6"/>
        <v>#DIV/0!</v>
      </c>
      <c r="H93" s="923"/>
      <c r="I93" s="923"/>
      <c r="J93" s="923"/>
      <c r="K93" s="923"/>
      <c r="L93" s="923"/>
      <c r="M93" s="923"/>
      <c r="N93" s="923"/>
      <c r="O93" s="923"/>
      <c r="P93" s="923"/>
      <c r="Q93" s="923"/>
      <c r="R93" s="923"/>
      <c r="S93" s="923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923"/>
      <c r="I94" s="923"/>
      <c r="J94" s="923"/>
      <c r="K94" s="923"/>
      <c r="L94" s="923"/>
      <c r="M94" s="923"/>
      <c r="N94" s="923"/>
      <c r="O94" s="923"/>
      <c r="P94" s="923"/>
      <c r="Q94" s="923"/>
      <c r="R94" s="923"/>
      <c r="S94" s="923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178</v>
      </c>
      <c r="F95" s="36">
        <f t="shared" si="17"/>
        <v>178</v>
      </c>
      <c r="G95" s="37">
        <f t="shared" si="16"/>
        <v>100</v>
      </c>
      <c r="H95" s="923">
        <v>0</v>
      </c>
      <c r="I95" s="923">
        <v>0</v>
      </c>
      <c r="J95" s="923">
        <v>0</v>
      </c>
      <c r="K95" s="923">
        <v>0</v>
      </c>
      <c r="L95" s="923">
        <v>0</v>
      </c>
      <c r="M95" s="923">
        <v>0</v>
      </c>
      <c r="N95" s="923">
        <v>0</v>
      </c>
      <c r="O95" s="923">
        <v>0</v>
      </c>
      <c r="P95" s="923">
        <v>0</v>
      </c>
      <c r="Q95" s="923">
        <v>0</v>
      </c>
      <c r="R95" s="923">
        <v>0</v>
      </c>
      <c r="S95" s="923">
        <v>178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0</v>
      </c>
      <c r="G96" s="37" t="e">
        <f t="shared" si="16"/>
        <v>#DIV/0!</v>
      </c>
      <c r="H96" s="923"/>
      <c r="I96" s="923"/>
      <c r="J96" s="923"/>
      <c r="K96" s="923"/>
      <c r="L96" s="923"/>
      <c r="M96" s="923"/>
      <c r="N96" s="923"/>
      <c r="O96" s="923"/>
      <c r="P96" s="923"/>
      <c r="Q96" s="923"/>
      <c r="R96" s="923"/>
      <c r="S96" s="923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183</v>
      </c>
      <c r="F97" s="36">
        <f t="shared" si="17"/>
        <v>183</v>
      </c>
      <c r="G97" s="37">
        <f t="shared" si="16"/>
        <v>100</v>
      </c>
      <c r="H97" s="923">
        <v>0</v>
      </c>
      <c r="I97" s="923">
        <v>0</v>
      </c>
      <c r="J97" s="923">
        <v>0</v>
      </c>
      <c r="K97" s="923">
        <v>0</v>
      </c>
      <c r="L97" s="923">
        <v>0</v>
      </c>
      <c r="M97" s="923">
        <v>0</v>
      </c>
      <c r="N97" s="923"/>
      <c r="O97" s="923">
        <v>0</v>
      </c>
      <c r="P97" s="923">
        <v>0</v>
      </c>
      <c r="Q97" s="923">
        <v>0</v>
      </c>
      <c r="R97" s="923">
        <v>0</v>
      </c>
      <c r="S97" s="923">
        <v>183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0</v>
      </c>
      <c r="G98" s="37" t="e">
        <f t="shared" si="16"/>
        <v>#DIV/0!</v>
      </c>
      <c r="H98" s="923"/>
      <c r="I98" s="923"/>
      <c r="J98" s="923"/>
      <c r="K98" s="923"/>
      <c r="L98" s="923"/>
      <c r="M98" s="923"/>
      <c r="N98" s="923"/>
      <c r="O98" s="923"/>
      <c r="P98" s="923"/>
      <c r="Q98" s="923"/>
      <c r="R98" s="923"/>
      <c r="S98" s="923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50</v>
      </c>
      <c r="F99" s="36">
        <f t="shared" si="17"/>
        <v>50</v>
      </c>
      <c r="G99" s="37">
        <f t="shared" si="16"/>
        <v>100</v>
      </c>
      <c r="H99" s="923">
        <v>0</v>
      </c>
      <c r="I99" s="923">
        <v>0</v>
      </c>
      <c r="J99" s="923">
        <v>0</v>
      </c>
      <c r="K99" s="923">
        <v>0</v>
      </c>
      <c r="L99" s="923">
        <v>0</v>
      </c>
      <c r="M99" s="923">
        <v>0</v>
      </c>
      <c r="N99" s="923"/>
      <c r="O99" s="923">
        <v>0</v>
      </c>
      <c r="P99" s="923">
        <v>0</v>
      </c>
      <c r="Q99" s="923">
        <v>0</v>
      </c>
      <c r="R99" s="923">
        <v>0</v>
      </c>
      <c r="S99" s="923">
        <v>50</v>
      </c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0</v>
      </c>
      <c r="G100" s="37" t="e">
        <f t="shared" si="16"/>
        <v>#DIV/0!</v>
      </c>
      <c r="H100" s="923"/>
      <c r="I100" s="923"/>
      <c r="J100" s="923"/>
      <c r="K100" s="923"/>
      <c r="L100" s="923"/>
      <c r="M100" s="923"/>
      <c r="N100" s="923"/>
      <c r="O100" s="923"/>
      <c r="P100" s="923"/>
      <c r="Q100" s="923"/>
      <c r="R100" s="923"/>
      <c r="S100" s="923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6"/>
        <v>100</v>
      </c>
      <c r="H101" s="928">
        <v>0</v>
      </c>
      <c r="I101" s="928">
        <v>0</v>
      </c>
      <c r="J101" s="928">
        <v>0</v>
      </c>
      <c r="K101" s="928">
        <v>0</v>
      </c>
      <c r="L101" s="928">
        <v>0</v>
      </c>
      <c r="M101" s="928">
        <v>0</v>
      </c>
      <c r="N101" s="928">
        <v>2</v>
      </c>
      <c r="O101" s="928">
        <v>0</v>
      </c>
      <c r="P101" s="928">
        <v>0</v>
      </c>
      <c r="Q101" s="928">
        <v>0</v>
      </c>
      <c r="R101" s="928">
        <v>0</v>
      </c>
      <c r="S101" s="928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18">SUM(H102:S102)</f>
        <v>0</v>
      </c>
      <c r="G102" s="78" t="e">
        <f t="shared" si="16"/>
        <v>#DIV/0!</v>
      </c>
      <c r="H102" s="937"/>
      <c r="I102" s="937"/>
      <c r="J102" s="937"/>
      <c r="K102" s="937"/>
      <c r="L102" s="937"/>
      <c r="M102" s="937"/>
      <c r="N102" s="937"/>
      <c r="O102" s="937"/>
      <c r="P102" s="937"/>
      <c r="Q102" s="937"/>
      <c r="R102" s="937"/>
      <c r="S102" s="937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231100</v>
      </c>
      <c r="F103" s="153">
        <f>SUM(H103:S103)</f>
        <v>231099.65000000002</v>
      </c>
      <c r="G103" s="112">
        <f t="shared" si="16"/>
        <v>99.999848550411087</v>
      </c>
      <c r="H103" s="929">
        <f>SUM(H104:H108)</f>
        <v>22150</v>
      </c>
      <c r="I103" s="929">
        <f t="shared" ref="I103:Q103" si="19">SUM(I104:I108)</f>
        <v>68948.75</v>
      </c>
      <c r="J103" s="929">
        <f t="shared" si="19"/>
        <v>69270</v>
      </c>
      <c r="K103" s="929">
        <f t="shared" si="19"/>
        <v>0</v>
      </c>
      <c r="L103" s="929">
        <f t="shared" si="19"/>
        <v>22260.2</v>
      </c>
      <c r="M103" s="929">
        <f t="shared" si="19"/>
        <v>11912.2</v>
      </c>
      <c r="N103" s="929">
        <f t="shared" si="19"/>
        <v>6984</v>
      </c>
      <c r="O103" s="929">
        <f t="shared" si="19"/>
        <v>7326</v>
      </c>
      <c r="P103" s="929">
        <f t="shared" si="19"/>
        <v>21609.5</v>
      </c>
      <c r="Q103" s="975">
        <f t="shared" si="19"/>
        <v>0</v>
      </c>
      <c r="R103" s="975">
        <f>SUM(R104:R108)</f>
        <v>0</v>
      </c>
      <c r="S103" s="975">
        <f>SUM(S104:S108)</f>
        <v>639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8"/>
        <v>0</v>
      </c>
      <c r="G104" s="43" t="e">
        <f t="shared" ref="G104:G110" si="20">+F104*100/E104</f>
        <v>#DIV/0!</v>
      </c>
      <c r="H104" s="923"/>
      <c r="I104" s="923"/>
      <c r="J104" s="923"/>
      <c r="K104" s="923"/>
      <c r="L104" s="923"/>
      <c r="M104" s="923"/>
      <c r="N104" s="923"/>
      <c r="O104" s="923"/>
      <c r="P104" s="923"/>
      <c r="Q104" s="923"/>
      <c r="R104" s="923"/>
      <c r="S104" s="923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231100</v>
      </c>
      <c r="F105" s="36">
        <f t="shared" si="18"/>
        <v>231099.65000000002</v>
      </c>
      <c r="G105" s="43">
        <f t="shared" si="20"/>
        <v>99.999848550411087</v>
      </c>
      <c r="H105" s="933">
        <v>22150</v>
      </c>
      <c r="I105" s="938">
        <v>68948.75</v>
      </c>
      <c r="J105" s="923">
        <v>69270</v>
      </c>
      <c r="K105" s="923">
        <v>0</v>
      </c>
      <c r="L105" s="938">
        <v>22260.2</v>
      </c>
      <c r="M105" s="938">
        <v>11912.2</v>
      </c>
      <c r="N105" s="933">
        <v>6984</v>
      </c>
      <c r="O105" s="933">
        <v>7326</v>
      </c>
      <c r="P105" s="938">
        <v>21609.5</v>
      </c>
      <c r="Q105" s="923">
        <v>0</v>
      </c>
      <c r="R105" s="923">
        <v>0</v>
      </c>
      <c r="S105" s="923">
        <v>639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/>
      <c r="F106" s="36">
        <f t="shared" si="18"/>
        <v>0</v>
      </c>
      <c r="G106" s="43" t="e">
        <f t="shared" si="20"/>
        <v>#DIV/0!</v>
      </c>
      <c r="H106" s="923"/>
      <c r="I106" s="923"/>
      <c r="J106" s="923"/>
      <c r="K106" s="923"/>
      <c r="L106" s="923"/>
      <c r="M106" s="923"/>
      <c r="N106" s="923"/>
      <c r="O106" s="923"/>
      <c r="P106" s="923"/>
      <c r="Q106" s="923"/>
      <c r="R106" s="923"/>
      <c r="S106" s="923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923"/>
      <c r="I107" s="923"/>
      <c r="J107" s="923"/>
      <c r="K107" s="923"/>
      <c r="L107" s="923"/>
      <c r="M107" s="923"/>
      <c r="N107" s="923"/>
      <c r="O107" s="923"/>
      <c r="P107" s="923"/>
      <c r="Q107" s="923"/>
      <c r="R107" s="923"/>
      <c r="S107" s="923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8"/>
        <v>0</v>
      </c>
      <c r="G108" s="43" t="e">
        <f t="shared" si="20"/>
        <v>#DIV/0!</v>
      </c>
      <c r="H108" s="923"/>
      <c r="I108" s="923"/>
      <c r="J108" s="923"/>
      <c r="K108" s="923"/>
      <c r="L108" s="923"/>
      <c r="M108" s="923"/>
      <c r="N108" s="923"/>
      <c r="O108" s="923"/>
      <c r="P108" s="923"/>
      <c r="Q108" s="923"/>
      <c r="R108" s="923"/>
      <c r="S108" s="923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1010000</v>
      </c>
      <c r="F109" s="1536">
        <f>SUM(H109:S109)</f>
        <v>1010100</v>
      </c>
      <c r="G109" s="140">
        <f t="shared" si="20"/>
        <v>100.00990099009901</v>
      </c>
      <c r="H109" s="939">
        <f>SUM(H113+H117)</f>
        <v>80200</v>
      </c>
      <c r="I109" s="939">
        <f t="shared" ref="I109:S109" si="21">SUM(I113+I117)</f>
        <v>97900</v>
      </c>
      <c r="J109" s="939">
        <f t="shared" si="21"/>
        <v>110000</v>
      </c>
      <c r="K109" s="939">
        <f t="shared" si="21"/>
        <v>102500</v>
      </c>
      <c r="L109" s="939">
        <f t="shared" si="21"/>
        <v>104000</v>
      </c>
      <c r="M109" s="939">
        <f t="shared" si="21"/>
        <v>97900</v>
      </c>
      <c r="N109" s="939">
        <f t="shared" si="21"/>
        <v>106500</v>
      </c>
      <c r="O109" s="939">
        <f t="shared" si="21"/>
        <v>90300</v>
      </c>
      <c r="P109" s="939">
        <f t="shared" si="21"/>
        <v>62850</v>
      </c>
      <c r="Q109" s="939">
        <f t="shared" si="21"/>
        <v>60650</v>
      </c>
      <c r="R109" s="939">
        <f t="shared" si="21"/>
        <v>56500</v>
      </c>
      <c r="S109" s="939">
        <f t="shared" si="21"/>
        <v>40800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40000</v>
      </c>
      <c r="F110" s="58">
        <f>SUM(H110:S110)</f>
        <v>40000</v>
      </c>
      <c r="G110" s="47">
        <f t="shared" si="20"/>
        <v>100</v>
      </c>
      <c r="H110" s="940">
        <v>0</v>
      </c>
      <c r="I110" s="940">
        <v>0</v>
      </c>
      <c r="J110" s="940">
        <v>0</v>
      </c>
      <c r="K110" s="940">
        <v>0</v>
      </c>
      <c r="L110" s="940">
        <v>0</v>
      </c>
      <c r="M110" s="940">
        <v>0</v>
      </c>
      <c r="N110" s="940">
        <v>0</v>
      </c>
      <c r="O110" s="926">
        <v>10000</v>
      </c>
      <c r="P110" s="926">
        <v>10000</v>
      </c>
      <c r="Q110" s="926">
        <v>10000</v>
      </c>
      <c r="R110" s="926">
        <v>10000</v>
      </c>
      <c r="S110" s="940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928"/>
      <c r="I111" s="928"/>
      <c r="J111" s="928"/>
      <c r="K111" s="928"/>
      <c r="L111" s="928"/>
      <c r="M111" s="928"/>
      <c r="N111" s="928"/>
      <c r="O111" s="928"/>
      <c r="P111" s="928"/>
      <c r="Q111" s="928"/>
      <c r="R111" s="928"/>
      <c r="S111" s="928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20</v>
      </c>
      <c r="F112" s="36">
        <f>SUM(H112:S112)</f>
        <v>20</v>
      </c>
      <c r="G112" s="37">
        <f>+F112*100/E112</f>
        <v>100</v>
      </c>
      <c r="H112" s="923">
        <v>0</v>
      </c>
      <c r="I112" s="923">
        <v>0</v>
      </c>
      <c r="J112" s="923">
        <v>0</v>
      </c>
      <c r="K112" s="923">
        <v>0</v>
      </c>
      <c r="L112" s="923">
        <v>0</v>
      </c>
      <c r="M112" s="923">
        <v>0</v>
      </c>
      <c r="N112" s="923">
        <v>0</v>
      </c>
      <c r="O112" s="923">
        <v>5</v>
      </c>
      <c r="P112" s="923">
        <v>10</v>
      </c>
      <c r="Q112" s="923">
        <v>5</v>
      </c>
      <c r="R112" s="923">
        <v>0</v>
      </c>
      <c r="S112" s="923">
        <v>0</v>
      </c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40000</v>
      </c>
      <c r="F113" s="36">
        <f>SUM(H113:S113)</f>
        <v>40100</v>
      </c>
      <c r="G113" s="37">
        <f>+F113*100/E113</f>
        <v>100.25</v>
      </c>
      <c r="H113" s="923">
        <v>0</v>
      </c>
      <c r="I113" s="923">
        <v>0</v>
      </c>
      <c r="J113" s="923">
        <v>0</v>
      </c>
      <c r="K113" s="933">
        <v>0</v>
      </c>
      <c r="L113" s="923">
        <v>0</v>
      </c>
      <c r="M113" s="923">
        <v>0</v>
      </c>
      <c r="N113" s="923">
        <v>0</v>
      </c>
      <c r="O113" s="933">
        <v>10200</v>
      </c>
      <c r="P113" s="933">
        <v>12650</v>
      </c>
      <c r="Q113" s="933">
        <v>10250</v>
      </c>
      <c r="R113" s="933">
        <v>7000</v>
      </c>
      <c r="S113" s="923">
        <v>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970000</v>
      </c>
      <c r="F114" s="58">
        <f>SUM(H114:S114)</f>
        <v>970000</v>
      </c>
      <c r="G114" s="47">
        <f>+F114*100/E114</f>
        <v>100</v>
      </c>
      <c r="H114" s="926">
        <v>80000</v>
      </c>
      <c r="I114" s="926">
        <v>90000</v>
      </c>
      <c r="J114" s="926">
        <v>100000</v>
      </c>
      <c r="K114" s="926">
        <v>100000</v>
      </c>
      <c r="L114" s="926">
        <v>100000</v>
      </c>
      <c r="M114" s="926">
        <v>100000</v>
      </c>
      <c r="N114" s="926">
        <v>100000</v>
      </c>
      <c r="O114" s="926">
        <v>80000</v>
      </c>
      <c r="P114" s="926">
        <v>50000</v>
      </c>
      <c r="Q114" s="926">
        <v>50000</v>
      </c>
      <c r="R114" s="926">
        <v>60000</v>
      </c>
      <c r="S114" s="926">
        <v>60000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928"/>
      <c r="I115" s="928"/>
      <c r="J115" s="928"/>
      <c r="K115" s="928"/>
      <c r="L115" s="928"/>
      <c r="M115" s="928"/>
      <c r="N115" s="928"/>
      <c r="O115" s="928"/>
      <c r="P115" s="928"/>
      <c r="Q115" s="928"/>
      <c r="R115" s="928"/>
      <c r="S115" s="928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33</v>
      </c>
      <c r="F116" s="36">
        <f>SUM(H116:S116)</f>
        <v>33</v>
      </c>
      <c r="G116" s="37">
        <f t="shared" ref="G116:G122" si="22">+F116*100/E116</f>
        <v>100</v>
      </c>
      <c r="H116" s="923">
        <v>3</v>
      </c>
      <c r="I116" s="923">
        <v>1</v>
      </c>
      <c r="J116" s="923">
        <v>5</v>
      </c>
      <c r="K116" s="923">
        <v>5</v>
      </c>
      <c r="L116" s="923">
        <v>0</v>
      </c>
      <c r="M116" s="923">
        <v>6</v>
      </c>
      <c r="N116" s="923">
        <v>0</v>
      </c>
      <c r="O116" s="923">
        <v>3</v>
      </c>
      <c r="P116" s="923">
        <v>6</v>
      </c>
      <c r="Q116" s="923">
        <v>4</v>
      </c>
      <c r="R116" s="923">
        <v>0</v>
      </c>
      <c r="S116" s="923">
        <v>0</v>
      </c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970000</v>
      </c>
      <c r="F117" s="36">
        <f>SUM(H117:S117)</f>
        <v>970000</v>
      </c>
      <c r="G117" s="37">
        <f t="shared" si="22"/>
        <v>100</v>
      </c>
      <c r="H117" s="941">
        <v>80200</v>
      </c>
      <c r="I117" s="941">
        <v>97900</v>
      </c>
      <c r="J117" s="923">
        <v>110000</v>
      </c>
      <c r="K117" s="933">
        <v>102500</v>
      </c>
      <c r="L117" s="923">
        <v>104000</v>
      </c>
      <c r="M117" s="933">
        <v>97900</v>
      </c>
      <c r="N117" s="933">
        <v>106500</v>
      </c>
      <c r="O117" s="933">
        <v>80100</v>
      </c>
      <c r="P117" s="933">
        <v>50200</v>
      </c>
      <c r="Q117" s="933">
        <v>50400</v>
      </c>
      <c r="R117" s="933">
        <v>49500</v>
      </c>
      <c r="S117" s="933">
        <v>40800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928"/>
      <c r="I118" s="928"/>
      <c r="J118" s="928"/>
      <c r="K118" s="928"/>
      <c r="L118" s="928"/>
      <c r="M118" s="928"/>
      <c r="N118" s="928"/>
      <c r="O118" s="928"/>
      <c r="P118" s="928"/>
      <c r="Q118" s="928"/>
      <c r="R118" s="928">
        <v>0</v>
      </c>
      <c r="S118" s="928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>SUM(H119:S119)</f>
        <v>1</v>
      </c>
      <c r="G119" s="37">
        <f t="shared" si="22"/>
        <v>100</v>
      </c>
      <c r="H119" s="923">
        <v>0</v>
      </c>
      <c r="I119" s="923">
        <v>0</v>
      </c>
      <c r="J119" s="923">
        <v>1</v>
      </c>
      <c r="K119" s="923">
        <v>0</v>
      </c>
      <c r="L119" s="923">
        <v>0</v>
      </c>
      <c r="M119" s="923">
        <v>0</v>
      </c>
      <c r="N119" s="923">
        <v>0</v>
      </c>
      <c r="O119" s="923">
        <v>0</v>
      </c>
      <c r="P119" s="923">
        <v>0</v>
      </c>
      <c r="Q119" s="923">
        <v>0</v>
      </c>
      <c r="R119" s="923"/>
      <c r="S119" s="923">
        <v>0</v>
      </c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0</v>
      </c>
      <c r="F120" s="36">
        <f>SUM(H120:S120)</f>
        <v>0</v>
      </c>
      <c r="G120" s="37" t="e">
        <f t="shared" si="22"/>
        <v>#DIV/0!</v>
      </c>
      <c r="H120" s="923"/>
      <c r="I120" s="923"/>
      <c r="J120" s="923"/>
      <c r="K120" s="923"/>
      <c r="L120" s="923"/>
      <c r="M120" s="923">
        <v>0</v>
      </c>
      <c r="N120" s="923"/>
      <c r="O120" s="923"/>
      <c r="P120" s="923"/>
      <c r="Q120" s="923"/>
      <c r="R120" s="923"/>
      <c r="S120" s="923"/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0</v>
      </c>
      <c r="F121" s="36">
        <f>SUM(H121:S121)</f>
        <v>0</v>
      </c>
      <c r="G121" s="37" t="e">
        <f t="shared" si="22"/>
        <v>#DIV/0!</v>
      </c>
      <c r="H121" s="923"/>
      <c r="I121" s="923"/>
      <c r="J121" s="923"/>
      <c r="K121" s="923"/>
      <c r="L121" s="923"/>
      <c r="M121" s="923"/>
      <c r="N121" s="923"/>
      <c r="O121" s="923"/>
      <c r="P121" s="923"/>
      <c r="Q121" s="923"/>
      <c r="R121" s="923"/>
      <c r="S121" s="923"/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60</v>
      </c>
      <c r="F122" s="36">
        <f>SUM(H122:S122)</f>
        <v>60</v>
      </c>
      <c r="G122" s="37">
        <f t="shared" si="22"/>
        <v>100</v>
      </c>
      <c r="H122" s="923">
        <v>0</v>
      </c>
      <c r="I122" s="923">
        <v>0</v>
      </c>
      <c r="J122" s="923">
        <v>0</v>
      </c>
      <c r="K122" s="923">
        <v>0</v>
      </c>
      <c r="L122" s="923">
        <v>15</v>
      </c>
      <c r="M122" s="923">
        <v>3</v>
      </c>
      <c r="N122" s="923">
        <v>25</v>
      </c>
      <c r="O122" s="923">
        <v>0</v>
      </c>
      <c r="P122" s="923">
        <v>0</v>
      </c>
      <c r="Q122" s="923">
        <v>0</v>
      </c>
      <c r="R122" s="923">
        <v>17</v>
      </c>
      <c r="S122" s="923">
        <v>0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55">
        <f t="shared" ref="F123:F186" si="23">SUM(H123:S123)</f>
        <v>0</v>
      </c>
      <c r="G123" s="67" t="e">
        <f t="shared" ref="G123:G186" si="24">+F123*100/E123</f>
        <v>#DIV/0!</v>
      </c>
      <c r="H123" s="942"/>
      <c r="I123" s="942"/>
      <c r="J123" s="942"/>
      <c r="K123" s="942"/>
      <c r="L123" s="942"/>
      <c r="M123" s="942"/>
      <c r="N123" s="942"/>
      <c r="O123" s="942"/>
      <c r="P123" s="942"/>
      <c r="Q123" s="942"/>
      <c r="R123" s="942"/>
      <c r="S123" s="942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4"/>
        <v>#DIV/0!</v>
      </c>
      <c r="H124" s="923"/>
      <c r="I124" s="923"/>
      <c r="J124" s="923"/>
      <c r="K124" s="923"/>
      <c r="L124" s="923"/>
      <c r="M124" s="923"/>
      <c r="N124" s="923"/>
      <c r="O124" s="923"/>
      <c r="P124" s="923"/>
      <c r="Q124" s="923"/>
      <c r="R124" s="923"/>
      <c r="S124" s="923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33800</v>
      </c>
      <c r="F125" s="153">
        <f t="shared" si="23"/>
        <v>33799.47</v>
      </c>
      <c r="G125" s="379">
        <f t="shared" si="24"/>
        <v>99.998431952662727</v>
      </c>
      <c r="H125" s="929">
        <f>SUM(H126:H130)</f>
        <v>0</v>
      </c>
      <c r="I125" s="929">
        <f t="shared" ref="I125:S125" si="25">SUM(I126:I130)</f>
        <v>12830.2</v>
      </c>
      <c r="J125" s="929">
        <f t="shared" si="25"/>
        <v>12100</v>
      </c>
      <c r="K125" s="929">
        <f t="shared" si="25"/>
        <v>0</v>
      </c>
      <c r="L125" s="929">
        <f t="shared" si="25"/>
        <v>0</v>
      </c>
      <c r="M125" s="929">
        <f t="shared" si="25"/>
        <v>0</v>
      </c>
      <c r="N125" s="929">
        <f t="shared" si="25"/>
        <v>0</v>
      </c>
      <c r="O125" s="929">
        <f t="shared" si="25"/>
        <v>0</v>
      </c>
      <c r="P125" s="929">
        <f t="shared" si="25"/>
        <v>3718</v>
      </c>
      <c r="Q125" s="975">
        <f t="shared" si="25"/>
        <v>4988.2700000000004</v>
      </c>
      <c r="R125" s="975">
        <f t="shared" si="25"/>
        <v>0</v>
      </c>
      <c r="S125" s="975">
        <f t="shared" si="25"/>
        <v>163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3"/>
        <v>0</v>
      </c>
      <c r="G126" s="37" t="e">
        <f t="shared" si="24"/>
        <v>#DIV/0!</v>
      </c>
      <c r="H126" s="923"/>
      <c r="I126" s="923"/>
      <c r="J126" s="923"/>
      <c r="K126" s="923"/>
      <c r="L126" s="923"/>
      <c r="M126" s="923"/>
      <c r="N126" s="923"/>
      <c r="O126" s="923"/>
      <c r="P126" s="923"/>
      <c r="Q126" s="923"/>
      <c r="R126" s="923"/>
      <c r="S126" s="923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33800</v>
      </c>
      <c r="F127" s="36">
        <f t="shared" si="23"/>
        <v>33799.47</v>
      </c>
      <c r="G127" s="37">
        <f t="shared" si="24"/>
        <v>99.998431952662727</v>
      </c>
      <c r="H127" s="923">
        <v>0</v>
      </c>
      <c r="I127" s="938">
        <v>12830.2</v>
      </c>
      <c r="J127" s="923">
        <v>12100</v>
      </c>
      <c r="K127" s="923">
        <v>0</v>
      </c>
      <c r="L127" s="923">
        <v>0</v>
      </c>
      <c r="M127" s="923">
        <v>0</v>
      </c>
      <c r="N127" s="923">
        <v>0</v>
      </c>
      <c r="O127" s="923">
        <v>0</v>
      </c>
      <c r="P127" s="933">
        <v>3718</v>
      </c>
      <c r="Q127" s="938">
        <v>4988.2700000000004</v>
      </c>
      <c r="R127" s="923">
        <v>0</v>
      </c>
      <c r="S127" s="923">
        <v>163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3"/>
        <v>0</v>
      </c>
      <c r="G128" s="37" t="e">
        <f t="shared" si="24"/>
        <v>#DIV/0!</v>
      </c>
      <c r="H128" s="923"/>
      <c r="I128" s="923"/>
      <c r="J128" s="923"/>
      <c r="K128" s="923"/>
      <c r="L128" s="923"/>
      <c r="M128" s="923"/>
      <c r="N128" s="923"/>
      <c r="O128" s="923"/>
      <c r="P128" s="923"/>
      <c r="Q128" s="923"/>
      <c r="R128" s="923"/>
      <c r="S128" s="923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3"/>
        <v>0</v>
      </c>
      <c r="G129" s="37" t="e">
        <f t="shared" si="24"/>
        <v>#DIV/0!</v>
      </c>
      <c r="H129" s="923"/>
      <c r="I129" s="923"/>
      <c r="J129" s="923"/>
      <c r="K129" s="923"/>
      <c r="L129" s="923"/>
      <c r="M129" s="923"/>
      <c r="N129" s="923"/>
      <c r="O129" s="923"/>
      <c r="P129" s="923"/>
      <c r="Q129" s="923"/>
      <c r="R129" s="923"/>
      <c r="S129" s="923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3"/>
        <v>0</v>
      </c>
      <c r="G130" s="37" t="e">
        <f t="shared" si="24"/>
        <v>#DIV/0!</v>
      </c>
      <c r="H130" s="923"/>
      <c r="I130" s="923"/>
      <c r="J130" s="923"/>
      <c r="K130" s="923"/>
      <c r="L130" s="923"/>
      <c r="M130" s="923"/>
      <c r="N130" s="923"/>
      <c r="O130" s="923"/>
      <c r="P130" s="923"/>
      <c r="Q130" s="923"/>
      <c r="R130" s="923"/>
      <c r="S130" s="923"/>
    </row>
    <row r="131" spans="1:19" ht="21.75" customHeight="1">
      <c r="A131" s="2204" t="s">
        <v>158</v>
      </c>
      <c r="B131" s="2205"/>
      <c r="C131" s="2206"/>
      <c r="D131" s="193"/>
      <c r="E131" s="27"/>
      <c r="F131" s="55">
        <f t="shared" si="23"/>
        <v>0</v>
      </c>
      <c r="G131" s="67" t="e">
        <f t="shared" si="24"/>
        <v>#DIV/0!</v>
      </c>
      <c r="H131" s="928"/>
      <c r="I131" s="928"/>
      <c r="J131" s="928"/>
      <c r="K131" s="928"/>
      <c r="L131" s="928"/>
      <c r="M131" s="928"/>
      <c r="N131" s="928"/>
      <c r="O131" s="928"/>
      <c r="P131" s="928"/>
      <c r="Q131" s="928"/>
      <c r="R131" s="928"/>
      <c r="S131" s="928"/>
    </row>
    <row r="132" spans="1:19" ht="21.75" customHeight="1">
      <c r="A132" s="232"/>
      <c r="B132" s="212" t="s">
        <v>159</v>
      </c>
      <c r="C132" s="189"/>
      <c r="D132" s="244" t="s">
        <v>33</v>
      </c>
      <c r="E132" s="409">
        <f>SUM(E133:E134)</f>
        <v>1</v>
      </c>
      <c r="F132" s="55">
        <f t="shared" si="23"/>
        <v>1</v>
      </c>
      <c r="G132" s="67">
        <f t="shared" si="24"/>
        <v>100</v>
      </c>
      <c r="H132" s="931">
        <f>SUM(H133:H134)</f>
        <v>1</v>
      </c>
      <c r="I132" s="931">
        <f t="shared" ref="I132:S132" si="26">SUM(I133:I134)</f>
        <v>0</v>
      </c>
      <c r="J132" s="922">
        <f t="shared" si="26"/>
        <v>0</v>
      </c>
      <c r="K132" s="922">
        <f t="shared" si="26"/>
        <v>0</v>
      </c>
      <c r="L132" s="922">
        <f t="shared" si="26"/>
        <v>0</v>
      </c>
      <c r="M132" s="922">
        <f t="shared" si="26"/>
        <v>0</v>
      </c>
      <c r="N132" s="922">
        <f t="shared" si="26"/>
        <v>0</v>
      </c>
      <c r="O132" s="922">
        <f t="shared" si="26"/>
        <v>0</v>
      </c>
      <c r="P132" s="922">
        <f t="shared" si="26"/>
        <v>0</v>
      </c>
      <c r="Q132" s="922">
        <f t="shared" si="26"/>
        <v>0</v>
      </c>
      <c r="R132" s="922">
        <f t="shared" si="26"/>
        <v>0</v>
      </c>
      <c r="S132" s="922">
        <f t="shared" si="26"/>
        <v>0</v>
      </c>
    </row>
    <row r="133" spans="1:19" ht="21.75" customHeight="1">
      <c r="A133" s="237"/>
      <c r="B133" s="230"/>
      <c r="C133" s="442" t="s">
        <v>288</v>
      </c>
      <c r="D133" s="238" t="s">
        <v>33</v>
      </c>
      <c r="E133" s="36">
        <v>1</v>
      </c>
      <c r="F133" s="36">
        <f t="shared" si="23"/>
        <v>1</v>
      </c>
      <c r="G133" s="37">
        <f t="shared" si="24"/>
        <v>100</v>
      </c>
      <c r="H133" s="923">
        <v>1</v>
      </c>
      <c r="I133" s="923">
        <v>0</v>
      </c>
      <c r="J133" s="923">
        <v>0</v>
      </c>
      <c r="K133" s="923">
        <v>0</v>
      </c>
      <c r="L133" s="923">
        <v>0</v>
      </c>
      <c r="M133" s="923">
        <v>0</v>
      </c>
      <c r="N133" s="923">
        <v>0</v>
      </c>
      <c r="O133" s="923">
        <v>0</v>
      </c>
      <c r="P133" s="923">
        <v>0</v>
      </c>
      <c r="Q133" s="923">
        <v>0</v>
      </c>
      <c r="R133" s="923">
        <v>0</v>
      </c>
      <c r="S133" s="923">
        <v>0</v>
      </c>
    </row>
    <row r="134" spans="1:19" ht="21.75" customHeight="1">
      <c r="A134" s="237"/>
      <c r="B134" s="230"/>
      <c r="C134" s="442" t="s">
        <v>289</v>
      </c>
      <c r="D134" s="238" t="s">
        <v>33</v>
      </c>
      <c r="E134" s="36">
        <v>0</v>
      </c>
      <c r="F134" s="36">
        <f t="shared" si="23"/>
        <v>0</v>
      </c>
      <c r="G134" s="37" t="e">
        <f t="shared" si="24"/>
        <v>#DIV/0!</v>
      </c>
      <c r="H134" s="923"/>
      <c r="I134" s="923"/>
      <c r="J134" s="923"/>
      <c r="K134" s="923"/>
      <c r="L134" s="923"/>
      <c r="M134" s="923"/>
      <c r="N134" s="923"/>
      <c r="O134" s="923"/>
      <c r="P134" s="923"/>
      <c r="Q134" s="923"/>
      <c r="R134" s="923"/>
      <c r="S134" s="923"/>
    </row>
    <row r="135" spans="1:19" ht="21.75" customHeight="1">
      <c r="A135" s="237"/>
      <c r="B135" s="230"/>
      <c r="C135" s="233" t="s">
        <v>115</v>
      </c>
      <c r="D135" s="234" t="s">
        <v>114</v>
      </c>
      <c r="E135" s="77">
        <v>0</v>
      </c>
      <c r="F135" s="36">
        <f t="shared" si="23"/>
        <v>0</v>
      </c>
      <c r="G135" s="37" t="e">
        <f t="shared" si="24"/>
        <v>#DIV/0!</v>
      </c>
      <c r="H135" s="923"/>
      <c r="I135" s="923"/>
      <c r="J135" s="923"/>
      <c r="K135" s="923"/>
      <c r="L135" s="923"/>
      <c r="M135" s="923"/>
      <c r="N135" s="923"/>
      <c r="O135" s="923"/>
      <c r="P135" s="923"/>
      <c r="Q135" s="923"/>
      <c r="R135" s="923"/>
      <c r="S135" s="923"/>
    </row>
    <row r="136" spans="1:19" ht="21.75" customHeight="1">
      <c r="A136" s="240"/>
      <c r="B136" s="241" t="s">
        <v>58</v>
      </c>
      <c r="C136" s="242"/>
      <c r="D136" s="236" t="s">
        <v>24</v>
      </c>
      <c r="E136" s="111">
        <f>SUM(E137:E141)</f>
        <v>49900</v>
      </c>
      <c r="F136" s="153">
        <f t="shared" si="23"/>
        <v>49899.15</v>
      </c>
      <c r="G136" s="379">
        <f t="shared" si="24"/>
        <v>99.998296593186367</v>
      </c>
      <c r="H136" s="929">
        <f>SUM(H137:H141)</f>
        <v>0</v>
      </c>
      <c r="I136" s="929">
        <f t="shared" ref="I136:S136" si="27">SUM(I137:I141)</f>
        <v>0</v>
      </c>
      <c r="J136" s="929">
        <f t="shared" si="27"/>
        <v>0</v>
      </c>
      <c r="K136" s="929">
        <f t="shared" si="27"/>
        <v>240</v>
      </c>
      <c r="L136" s="929">
        <f t="shared" si="27"/>
        <v>0</v>
      </c>
      <c r="M136" s="929">
        <f t="shared" si="27"/>
        <v>0</v>
      </c>
      <c r="N136" s="929">
        <f t="shared" si="27"/>
        <v>0</v>
      </c>
      <c r="O136" s="929">
        <f t="shared" si="27"/>
        <v>0</v>
      </c>
      <c r="P136" s="929">
        <f t="shared" si="27"/>
        <v>11230.15</v>
      </c>
      <c r="Q136" s="975">
        <f t="shared" si="27"/>
        <v>0</v>
      </c>
      <c r="R136" s="975">
        <f t="shared" si="27"/>
        <v>37000</v>
      </c>
      <c r="S136" s="975">
        <f t="shared" si="27"/>
        <v>1429</v>
      </c>
    </row>
    <row r="137" spans="1:19" ht="21.75" customHeight="1">
      <c r="A137" s="194"/>
      <c r="B137" s="195"/>
      <c r="C137" s="221" t="s">
        <v>25</v>
      </c>
      <c r="D137" s="196" t="s">
        <v>24</v>
      </c>
      <c r="E137" s="83">
        <v>0</v>
      </c>
      <c r="F137" s="36">
        <f t="shared" si="23"/>
        <v>0</v>
      </c>
      <c r="G137" s="37" t="e">
        <f t="shared" si="24"/>
        <v>#DIV/0!</v>
      </c>
      <c r="H137" s="923"/>
      <c r="I137" s="923"/>
      <c r="J137" s="923"/>
      <c r="K137" s="923"/>
      <c r="L137" s="923"/>
      <c r="M137" s="923"/>
      <c r="N137" s="923"/>
      <c r="O137" s="923"/>
      <c r="P137" s="923"/>
      <c r="Q137" s="923"/>
      <c r="R137" s="923"/>
      <c r="S137" s="923"/>
    </row>
    <row r="138" spans="1:19" ht="21.75" customHeight="1">
      <c r="A138" s="194"/>
      <c r="B138" s="195"/>
      <c r="C138" s="221" t="s">
        <v>26</v>
      </c>
      <c r="D138" s="196" t="s">
        <v>24</v>
      </c>
      <c r="E138" s="36">
        <v>49900</v>
      </c>
      <c r="F138" s="36">
        <f t="shared" si="23"/>
        <v>49899.15</v>
      </c>
      <c r="G138" s="37">
        <f t="shared" si="24"/>
        <v>99.998296593186367</v>
      </c>
      <c r="H138" s="923">
        <v>0</v>
      </c>
      <c r="I138" s="923">
        <v>0</v>
      </c>
      <c r="J138" s="923">
        <v>0</v>
      </c>
      <c r="K138" s="923">
        <v>240</v>
      </c>
      <c r="L138" s="923">
        <v>0</v>
      </c>
      <c r="M138" s="923">
        <v>0</v>
      </c>
      <c r="N138" s="923">
        <v>0</v>
      </c>
      <c r="O138" s="923">
        <v>0</v>
      </c>
      <c r="P138" s="938">
        <v>11230.15</v>
      </c>
      <c r="Q138" s="923">
        <v>0</v>
      </c>
      <c r="R138" s="933">
        <v>37000</v>
      </c>
      <c r="S138" s="933">
        <v>1429</v>
      </c>
    </row>
    <row r="139" spans="1:19" ht="21.75" customHeight="1">
      <c r="A139" s="194"/>
      <c r="B139" s="195"/>
      <c r="C139" s="221" t="s">
        <v>27</v>
      </c>
      <c r="D139" s="196" t="s">
        <v>24</v>
      </c>
      <c r="E139" s="42">
        <v>0</v>
      </c>
      <c r="F139" s="36">
        <f t="shared" si="23"/>
        <v>0</v>
      </c>
      <c r="G139" s="37" t="e">
        <f t="shared" si="24"/>
        <v>#DIV/0!</v>
      </c>
      <c r="H139" s="923"/>
      <c r="I139" s="923"/>
      <c r="J139" s="923"/>
      <c r="K139" s="923"/>
      <c r="L139" s="923"/>
      <c r="M139" s="923"/>
      <c r="N139" s="923"/>
      <c r="O139" s="923"/>
      <c r="P139" s="923"/>
      <c r="Q139" s="923"/>
      <c r="R139" s="923"/>
      <c r="S139" s="923"/>
    </row>
    <row r="140" spans="1:19" ht="21.75" customHeight="1">
      <c r="A140" s="194"/>
      <c r="B140" s="195"/>
      <c r="C140" s="221" t="s">
        <v>28</v>
      </c>
      <c r="D140" s="196" t="s">
        <v>24</v>
      </c>
      <c r="E140" s="83">
        <v>0</v>
      </c>
      <c r="F140" s="36">
        <f t="shared" si="23"/>
        <v>0</v>
      </c>
      <c r="G140" s="37" t="e">
        <f t="shared" si="24"/>
        <v>#DIV/0!</v>
      </c>
      <c r="H140" s="923"/>
      <c r="I140" s="923"/>
      <c r="J140" s="923"/>
      <c r="K140" s="923"/>
      <c r="L140" s="923"/>
      <c r="M140" s="923"/>
      <c r="N140" s="923"/>
      <c r="O140" s="923"/>
      <c r="P140" s="923"/>
      <c r="Q140" s="923"/>
      <c r="R140" s="923"/>
      <c r="S140" s="923"/>
    </row>
    <row r="141" spans="1:19" ht="21.75" customHeight="1">
      <c r="A141" s="194"/>
      <c r="B141" s="195"/>
      <c r="C141" s="222" t="s">
        <v>29</v>
      </c>
      <c r="D141" s="196" t="s">
        <v>24</v>
      </c>
      <c r="E141" s="83">
        <v>0</v>
      </c>
      <c r="F141" s="36">
        <f t="shared" si="23"/>
        <v>0</v>
      </c>
      <c r="G141" s="37" t="e">
        <f t="shared" si="24"/>
        <v>#DIV/0!</v>
      </c>
      <c r="H141" s="923"/>
      <c r="I141" s="923"/>
      <c r="J141" s="923"/>
      <c r="K141" s="923"/>
      <c r="L141" s="923"/>
      <c r="M141" s="923"/>
      <c r="N141" s="923"/>
      <c r="O141" s="923"/>
      <c r="P141" s="923"/>
      <c r="Q141" s="923"/>
      <c r="R141" s="923"/>
      <c r="S141" s="923"/>
    </row>
    <row r="142" spans="1:19" ht="21.75" customHeight="1">
      <c r="A142" s="2204" t="s">
        <v>160</v>
      </c>
      <c r="B142" s="2205"/>
      <c r="C142" s="2206"/>
      <c r="D142" s="245" t="str">
        <f>D145</f>
        <v>ตัวอย่าง</v>
      </c>
      <c r="E142" s="148">
        <f>E145</f>
        <v>0</v>
      </c>
      <c r="F142" s="1218">
        <f t="shared" si="23"/>
        <v>0</v>
      </c>
      <c r="G142" s="67" t="e">
        <f t="shared" si="24"/>
        <v>#DIV/0!</v>
      </c>
      <c r="H142" s="918">
        <f t="shared" ref="H142:S142" si="28">H145</f>
        <v>0</v>
      </c>
      <c r="I142" s="918">
        <f t="shared" si="28"/>
        <v>0</v>
      </c>
      <c r="J142" s="918">
        <f t="shared" si="28"/>
        <v>0</v>
      </c>
      <c r="K142" s="918">
        <f t="shared" si="28"/>
        <v>0</v>
      </c>
      <c r="L142" s="918">
        <f t="shared" si="28"/>
        <v>0</v>
      </c>
      <c r="M142" s="918">
        <f t="shared" si="28"/>
        <v>0</v>
      </c>
      <c r="N142" s="918">
        <f t="shared" si="28"/>
        <v>0</v>
      </c>
      <c r="O142" s="918">
        <f t="shared" si="28"/>
        <v>0</v>
      </c>
      <c r="P142" s="918">
        <f t="shared" si="28"/>
        <v>0</v>
      </c>
      <c r="Q142" s="918">
        <f t="shared" si="28"/>
        <v>0</v>
      </c>
      <c r="R142" s="918">
        <f t="shared" si="28"/>
        <v>0</v>
      </c>
      <c r="S142" s="918">
        <f t="shared" si="28"/>
        <v>0</v>
      </c>
    </row>
    <row r="143" spans="1:19" ht="21.75" customHeight="1">
      <c r="A143" s="246"/>
      <c r="B143" s="212" t="s">
        <v>161</v>
      </c>
      <c r="C143" s="247"/>
      <c r="D143" s="227"/>
      <c r="E143" s="143"/>
      <c r="F143" s="55">
        <f t="shared" si="23"/>
        <v>0</v>
      </c>
      <c r="G143" s="67" t="e">
        <f t="shared" si="24"/>
        <v>#DIV/0!</v>
      </c>
      <c r="H143" s="918"/>
      <c r="I143" s="918"/>
      <c r="J143" s="918"/>
      <c r="K143" s="918"/>
      <c r="L143" s="918"/>
      <c r="M143" s="918"/>
      <c r="N143" s="918"/>
      <c r="O143" s="918"/>
      <c r="P143" s="918"/>
      <c r="Q143" s="918"/>
      <c r="R143" s="918"/>
      <c r="S143" s="918"/>
    </row>
    <row r="144" spans="1:19" ht="21.75" customHeight="1">
      <c r="A144" s="248"/>
      <c r="B144" s="249"/>
      <c r="C144" s="231" t="s">
        <v>109</v>
      </c>
      <c r="D144" s="250" t="s">
        <v>9</v>
      </c>
      <c r="E144" s="36">
        <v>0</v>
      </c>
      <c r="F144" s="36">
        <f t="shared" si="23"/>
        <v>0</v>
      </c>
      <c r="G144" s="37" t="e">
        <f t="shared" si="24"/>
        <v>#DIV/0!</v>
      </c>
      <c r="H144" s="923"/>
      <c r="I144" s="923"/>
      <c r="J144" s="923"/>
      <c r="K144" s="923"/>
      <c r="L144" s="923"/>
      <c r="M144" s="923"/>
      <c r="N144" s="923"/>
      <c r="O144" s="923"/>
      <c r="P144" s="923"/>
      <c r="Q144" s="923"/>
      <c r="R144" s="923"/>
      <c r="S144" s="923"/>
    </row>
    <row r="145" spans="1:19" ht="21.75" customHeight="1">
      <c r="A145" s="223"/>
      <c r="B145" s="224"/>
      <c r="C145" s="317" t="s">
        <v>110</v>
      </c>
      <c r="D145" s="250" t="s">
        <v>32</v>
      </c>
      <c r="E145" s="36">
        <v>0</v>
      </c>
      <c r="F145" s="36">
        <f t="shared" si="23"/>
        <v>0</v>
      </c>
      <c r="G145" s="37" t="e">
        <f t="shared" si="24"/>
        <v>#DIV/0!</v>
      </c>
      <c r="H145" s="925"/>
      <c r="I145" s="925"/>
      <c r="J145" s="923"/>
      <c r="K145" s="923"/>
      <c r="L145" s="923"/>
      <c r="M145" s="923"/>
      <c r="N145" s="923"/>
      <c r="O145" s="923"/>
      <c r="P145" s="923"/>
      <c r="Q145" s="923"/>
      <c r="R145" s="923"/>
      <c r="S145" s="923"/>
    </row>
    <row r="146" spans="1:19" ht="21.75" customHeight="1">
      <c r="A146" s="223"/>
      <c r="B146" s="251"/>
      <c r="C146" s="233" t="s">
        <v>115</v>
      </c>
      <c r="D146" s="234" t="s">
        <v>114</v>
      </c>
      <c r="E146" s="77">
        <v>0</v>
      </c>
      <c r="F146" s="36">
        <f t="shared" si="23"/>
        <v>0</v>
      </c>
      <c r="G146" s="37" t="e">
        <f t="shared" si="24"/>
        <v>#DIV/0!</v>
      </c>
      <c r="H146" s="923"/>
      <c r="I146" s="923"/>
      <c r="J146" s="923"/>
      <c r="K146" s="923"/>
      <c r="L146" s="923"/>
      <c r="M146" s="923"/>
      <c r="N146" s="923"/>
      <c r="O146" s="923"/>
      <c r="P146" s="923"/>
      <c r="Q146" s="923"/>
      <c r="R146" s="923"/>
      <c r="S146" s="923"/>
    </row>
    <row r="147" spans="1:19" ht="21.75" customHeight="1">
      <c r="A147" s="240"/>
      <c r="B147" s="241" t="s">
        <v>58</v>
      </c>
      <c r="C147" s="242"/>
      <c r="D147" s="236" t="s">
        <v>24</v>
      </c>
      <c r="E147" s="111">
        <f>SUM(E148:E152)</f>
        <v>0</v>
      </c>
      <c r="F147" s="153">
        <f t="shared" si="23"/>
        <v>0</v>
      </c>
      <c r="G147" s="379" t="e">
        <f t="shared" si="24"/>
        <v>#DIV/0!</v>
      </c>
      <c r="H147" s="929">
        <f>SUM(H148:H152)</f>
        <v>0</v>
      </c>
      <c r="I147" s="929">
        <f t="shared" ref="I147:S147" si="29">SUM(I148:I152)</f>
        <v>0</v>
      </c>
      <c r="J147" s="929">
        <f t="shared" si="29"/>
        <v>0</v>
      </c>
      <c r="K147" s="929">
        <f t="shared" si="29"/>
        <v>0</v>
      </c>
      <c r="L147" s="929">
        <f t="shared" si="29"/>
        <v>0</v>
      </c>
      <c r="M147" s="929">
        <f t="shared" si="29"/>
        <v>0</v>
      </c>
      <c r="N147" s="929">
        <f t="shared" si="29"/>
        <v>0</v>
      </c>
      <c r="O147" s="929">
        <f t="shared" si="29"/>
        <v>0</v>
      </c>
      <c r="P147" s="929">
        <f t="shared" si="29"/>
        <v>0</v>
      </c>
      <c r="Q147" s="975">
        <f t="shared" si="29"/>
        <v>0</v>
      </c>
      <c r="R147" s="975">
        <f t="shared" si="29"/>
        <v>0</v>
      </c>
      <c r="S147" s="975">
        <f t="shared" si="29"/>
        <v>0</v>
      </c>
    </row>
    <row r="148" spans="1:19" ht="21.75" customHeight="1">
      <c r="A148" s="194"/>
      <c r="B148" s="195"/>
      <c r="C148" s="221" t="s">
        <v>25</v>
      </c>
      <c r="D148" s="196" t="s">
        <v>24</v>
      </c>
      <c r="E148" s="83">
        <v>0</v>
      </c>
      <c r="F148" s="36">
        <f t="shared" si="23"/>
        <v>0</v>
      </c>
      <c r="G148" s="37" t="e">
        <f t="shared" si="24"/>
        <v>#DIV/0!</v>
      </c>
      <c r="H148" s="923"/>
      <c r="I148" s="923"/>
      <c r="J148" s="923"/>
      <c r="K148" s="923"/>
      <c r="L148" s="923"/>
      <c r="M148" s="923"/>
      <c r="N148" s="923"/>
      <c r="O148" s="923"/>
      <c r="P148" s="923"/>
      <c r="Q148" s="923"/>
      <c r="R148" s="923"/>
      <c r="S148" s="923"/>
    </row>
    <row r="149" spans="1:19" ht="21.75" customHeight="1">
      <c r="A149" s="194"/>
      <c r="B149" s="195"/>
      <c r="C149" s="221" t="s">
        <v>26</v>
      </c>
      <c r="D149" s="196" t="s">
        <v>24</v>
      </c>
      <c r="E149" s="42">
        <v>0</v>
      </c>
      <c r="F149" s="36">
        <f t="shared" si="23"/>
        <v>0</v>
      </c>
      <c r="G149" s="37" t="e">
        <f t="shared" si="24"/>
        <v>#DIV/0!</v>
      </c>
      <c r="H149" s="923"/>
      <c r="I149" s="923"/>
      <c r="J149" s="923"/>
      <c r="K149" s="923"/>
      <c r="L149" s="923"/>
      <c r="M149" s="923"/>
      <c r="N149" s="923"/>
      <c r="O149" s="923"/>
      <c r="P149" s="923"/>
      <c r="Q149" s="923"/>
      <c r="R149" s="923"/>
      <c r="S149" s="923"/>
    </row>
    <row r="150" spans="1:19" ht="21.75" customHeight="1">
      <c r="A150" s="194"/>
      <c r="B150" s="195"/>
      <c r="C150" s="221" t="s">
        <v>27</v>
      </c>
      <c r="D150" s="196" t="s">
        <v>24</v>
      </c>
      <c r="E150" s="83">
        <v>0</v>
      </c>
      <c r="F150" s="36">
        <f t="shared" si="23"/>
        <v>0</v>
      </c>
      <c r="G150" s="37" t="e">
        <f t="shared" si="24"/>
        <v>#DIV/0!</v>
      </c>
      <c r="H150" s="923"/>
      <c r="I150" s="923"/>
      <c r="J150" s="923"/>
      <c r="K150" s="923"/>
      <c r="L150" s="923"/>
      <c r="M150" s="923"/>
      <c r="N150" s="923"/>
      <c r="O150" s="923"/>
      <c r="P150" s="923"/>
      <c r="Q150" s="923"/>
      <c r="R150" s="923"/>
      <c r="S150" s="923"/>
    </row>
    <row r="151" spans="1:19" ht="21.75" customHeight="1">
      <c r="A151" s="194"/>
      <c r="B151" s="195"/>
      <c r="C151" s="221" t="s">
        <v>28</v>
      </c>
      <c r="D151" s="196" t="s">
        <v>24</v>
      </c>
      <c r="E151" s="83">
        <v>0</v>
      </c>
      <c r="F151" s="36">
        <f t="shared" si="23"/>
        <v>0</v>
      </c>
      <c r="G151" s="37" t="e">
        <f t="shared" si="24"/>
        <v>#DIV/0!</v>
      </c>
      <c r="H151" s="923"/>
      <c r="I151" s="923"/>
      <c r="J151" s="923"/>
      <c r="K151" s="923"/>
      <c r="L151" s="923"/>
      <c r="M151" s="923"/>
      <c r="N151" s="923"/>
      <c r="O151" s="923"/>
      <c r="P151" s="923"/>
      <c r="Q151" s="923"/>
      <c r="R151" s="923"/>
      <c r="S151" s="923"/>
    </row>
    <row r="152" spans="1:19" ht="21.75" customHeight="1">
      <c r="A152" s="194"/>
      <c r="B152" s="195"/>
      <c r="C152" s="222" t="s">
        <v>29</v>
      </c>
      <c r="D152" s="196" t="s">
        <v>24</v>
      </c>
      <c r="E152" s="83">
        <v>0</v>
      </c>
      <c r="F152" s="36">
        <f t="shared" si="23"/>
        <v>0</v>
      </c>
      <c r="G152" s="37" t="e">
        <f t="shared" si="24"/>
        <v>#DIV/0!</v>
      </c>
      <c r="H152" s="923"/>
      <c r="I152" s="923"/>
      <c r="J152" s="923"/>
      <c r="K152" s="923"/>
      <c r="L152" s="923"/>
      <c r="M152" s="923"/>
      <c r="N152" s="923"/>
      <c r="O152" s="923"/>
      <c r="P152" s="923"/>
      <c r="Q152" s="923"/>
      <c r="R152" s="923"/>
      <c r="S152" s="923"/>
    </row>
    <row r="153" spans="1:19" ht="21.75" customHeight="1">
      <c r="A153" s="2216" t="s">
        <v>162</v>
      </c>
      <c r="B153" s="2217"/>
      <c r="C153" s="2218"/>
      <c r="D153" s="227"/>
      <c r="E153" s="149">
        <f>E154</f>
        <v>0</v>
      </c>
      <c r="F153" s="55">
        <f t="shared" si="23"/>
        <v>0</v>
      </c>
      <c r="G153" s="67" t="e">
        <f t="shared" si="24"/>
        <v>#DIV/0!</v>
      </c>
      <c r="H153" s="918">
        <f>H154</f>
        <v>0</v>
      </c>
      <c r="I153" s="918">
        <f t="shared" ref="I153:S153" si="30">I154</f>
        <v>0</v>
      </c>
      <c r="J153" s="918">
        <f t="shared" si="30"/>
        <v>0</v>
      </c>
      <c r="K153" s="918">
        <f t="shared" si="30"/>
        <v>0</v>
      </c>
      <c r="L153" s="918">
        <f t="shared" si="30"/>
        <v>0</v>
      </c>
      <c r="M153" s="918">
        <f t="shared" si="30"/>
        <v>0</v>
      </c>
      <c r="N153" s="918">
        <f t="shared" si="30"/>
        <v>0</v>
      </c>
      <c r="O153" s="918">
        <f t="shared" si="30"/>
        <v>0</v>
      </c>
      <c r="P153" s="918">
        <f t="shared" si="30"/>
        <v>0</v>
      </c>
      <c r="Q153" s="918">
        <f t="shared" si="30"/>
        <v>0</v>
      </c>
      <c r="R153" s="918">
        <f t="shared" si="30"/>
        <v>0</v>
      </c>
      <c r="S153" s="918">
        <f t="shared" si="30"/>
        <v>0</v>
      </c>
    </row>
    <row r="154" spans="1:19" s="308" customFormat="1" ht="21.75" customHeight="1">
      <c r="A154" s="194"/>
      <c r="B154" s="2219" t="s">
        <v>221</v>
      </c>
      <c r="C154" s="2220"/>
      <c r="D154" s="410" t="s">
        <v>47</v>
      </c>
      <c r="E154" s="305">
        <v>0</v>
      </c>
      <c r="F154" s="36">
        <f t="shared" si="23"/>
        <v>0</v>
      </c>
      <c r="G154" s="37" t="e">
        <f t="shared" si="24"/>
        <v>#DIV/0!</v>
      </c>
      <c r="H154" s="943"/>
      <c r="I154" s="943"/>
      <c r="J154" s="943"/>
      <c r="K154" s="943"/>
      <c r="L154" s="943"/>
      <c r="M154" s="943"/>
      <c r="N154" s="943"/>
      <c r="O154" s="943"/>
      <c r="P154" s="943"/>
      <c r="Q154" s="943"/>
      <c r="R154" s="943"/>
      <c r="S154" s="943"/>
    </row>
    <row r="155" spans="1:19" s="308" customFormat="1" ht="21.75" customHeight="1">
      <c r="A155" s="194"/>
      <c r="B155" s="411" t="s">
        <v>163</v>
      </c>
      <c r="C155" s="412"/>
      <c r="D155" s="410" t="s">
        <v>31</v>
      </c>
      <c r="E155" s="305">
        <v>0</v>
      </c>
      <c r="F155" s="36">
        <f t="shared" si="23"/>
        <v>0</v>
      </c>
      <c r="G155" s="37" t="e">
        <f t="shared" si="24"/>
        <v>#DIV/0!</v>
      </c>
      <c r="H155" s="943"/>
      <c r="I155" s="943"/>
      <c r="J155" s="943"/>
      <c r="K155" s="943"/>
      <c r="L155" s="943"/>
      <c r="M155" s="943"/>
      <c r="N155" s="943"/>
      <c r="O155" s="943"/>
      <c r="P155" s="943"/>
      <c r="Q155" s="943"/>
      <c r="R155" s="943"/>
      <c r="S155" s="943"/>
    </row>
    <row r="156" spans="1:19" s="308" customFormat="1" ht="21.75" customHeight="1">
      <c r="A156" s="194"/>
      <c r="B156" s="411" t="s">
        <v>164</v>
      </c>
      <c r="C156" s="412"/>
      <c r="D156" s="410" t="s">
        <v>9</v>
      </c>
      <c r="E156" s="309">
        <v>0</v>
      </c>
      <c r="F156" s="36">
        <f t="shared" si="23"/>
        <v>0</v>
      </c>
      <c r="G156" s="37" t="e">
        <f t="shared" si="24"/>
        <v>#DIV/0!</v>
      </c>
      <c r="H156" s="943"/>
      <c r="I156" s="943"/>
      <c r="J156" s="943"/>
      <c r="K156" s="943"/>
      <c r="L156" s="943"/>
      <c r="M156" s="943"/>
      <c r="N156" s="943"/>
      <c r="O156" s="943"/>
      <c r="P156" s="943"/>
      <c r="Q156" s="943"/>
      <c r="R156" s="943"/>
      <c r="S156" s="943"/>
    </row>
    <row r="157" spans="1:19" s="308" customFormat="1" ht="21.75" customHeight="1">
      <c r="A157" s="194"/>
      <c r="B157" s="411" t="s">
        <v>165</v>
      </c>
      <c r="C157" s="412"/>
      <c r="D157" s="410" t="s">
        <v>9</v>
      </c>
      <c r="E157" s="309">
        <v>0</v>
      </c>
      <c r="F157" s="36">
        <f t="shared" si="23"/>
        <v>0</v>
      </c>
      <c r="G157" s="37" t="e">
        <f t="shared" si="24"/>
        <v>#DIV/0!</v>
      </c>
      <c r="H157" s="943"/>
      <c r="I157" s="943"/>
      <c r="J157" s="943"/>
      <c r="K157" s="943"/>
      <c r="L157" s="943"/>
      <c r="M157" s="943"/>
      <c r="N157" s="943"/>
      <c r="O157" s="943"/>
      <c r="P157" s="943"/>
      <c r="Q157" s="943"/>
      <c r="R157" s="943"/>
      <c r="S157" s="943"/>
    </row>
    <row r="158" spans="1:19" ht="21.75" customHeight="1">
      <c r="A158" s="194"/>
      <c r="B158" s="446"/>
      <c r="C158" s="233" t="s">
        <v>115</v>
      </c>
      <c r="D158" s="234" t="s">
        <v>114</v>
      </c>
      <c r="E158" s="91">
        <v>0</v>
      </c>
      <c r="F158" s="36">
        <f t="shared" si="23"/>
        <v>0</v>
      </c>
      <c r="G158" s="37" t="e">
        <f t="shared" si="24"/>
        <v>#DIV/0!</v>
      </c>
      <c r="H158" s="923"/>
      <c r="I158" s="923"/>
      <c r="J158" s="923"/>
      <c r="K158" s="923"/>
      <c r="L158" s="923"/>
      <c r="M158" s="923"/>
      <c r="N158" s="923"/>
      <c r="O158" s="923"/>
      <c r="P158" s="923"/>
      <c r="Q158" s="923"/>
      <c r="R158" s="923"/>
      <c r="S158" s="923"/>
    </row>
    <row r="159" spans="1:19" ht="21.75" customHeight="1">
      <c r="A159" s="240"/>
      <c r="B159" s="241" t="s">
        <v>58</v>
      </c>
      <c r="C159" s="242"/>
      <c r="D159" s="236" t="s">
        <v>24</v>
      </c>
      <c r="E159" s="111">
        <f>SUM(E160:E164)</f>
        <v>0</v>
      </c>
      <c r="F159" s="153">
        <f t="shared" si="23"/>
        <v>0</v>
      </c>
      <c r="G159" s="379" t="e">
        <f t="shared" si="24"/>
        <v>#DIV/0!</v>
      </c>
      <c r="H159" s="929">
        <f>SUM(H160:H164)</f>
        <v>0</v>
      </c>
      <c r="I159" s="929">
        <f t="shared" ref="I159:S159" si="31">SUM(I160:I164)</f>
        <v>0</v>
      </c>
      <c r="J159" s="929">
        <f t="shared" si="31"/>
        <v>0</v>
      </c>
      <c r="K159" s="929">
        <f t="shared" si="31"/>
        <v>0</v>
      </c>
      <c r="L159" s="929">
        <f t="shared" si="31"/>
        <v>0</v>
      </c>
      <c r="M159" s="929">
        <f t="shared" si="31"/>
        <v>0</v>
      </c>
      <c r="N159" s="929">
        <f t="shared" si="31"/>
        <v>0</v>
      </c>
      <c r="O159" s="929">
        <f t="shared" si="31"/>
        <v>0</v>
      </c>
      <c r="P159" s="929">
        <f t="shared" si="31"/>
        <v>0</v>
      </c>
      <c r="Q159" s="975">
        <f t="shared" si="31"/>
        <v>0</v>
      </c>
      <c r="R159" s="975">
        <f t="shared" si="31"/>
        <v>0</v>
      </c>
      <c r="S159" s="975">
        <f t="shared" si="31"/>
        <v>0</v>
      </c>
    </row>
    <row r="160" spans="1:19" ht="21.75" customHeight="1">
      <c r="A160" s="194"/>
      <c r="B160" s="195"/>
      <c r="C160" s="221" t="s">
        <v>25</v>
      </c>
      <c r="D160" s="196" t="s">
        <v>24</v>
      </c>
      <c r="E160" s="83">
        <v>0</v>
      </c>
      <c r="F160" s="36">
        <f t="shared" si="23"/>
        <v>0</v>
      </c>
      <c r="G160" s="37" t="e">
        <f t="shared" si="24"/>
        <v>#DIV/0!</v>
      </c>
      <c r="H160" s="923"/>
      <c r="I160" s="923"/>
      <c r="J160" s="923"/>
      <c r="K160" s="923"/>
      <c r="L160" s="923"/>
      <c r="M160" s="923"/>
      <c r="N160" s="923"/>
      <c r="O160" s="923"/>
      <c r="P160" s="923"/>
      <c r="Q160" s="923"/>
      <c r="R160" s="923"/>
      <c r="S160" s="923"/>
    </row>
    <row r="161" spans="1:19" ht="21.75" customHeight="1">
      <c r="A161" s="194"/>
      <c r="B161" s="195"/>
      <c r="C161" s="221" t="s">
        <v>26</v>
      </c>
      <c r="D161" s="196" t="s">
        <v>24</v>
      </c>
      <c r="E161" s="42">
        <v>0</v>
      </c>
      <c r="F161" s="36">
        <f t="shared" si="23"/>
        <v>0</v>
      </c>
      <c r="G161" s="37" t="e">
        <f t="shared" si="24"/>
        <v>#DIV/0!</v>
      </c>
      <c r="H161" s="923"/>
      <c r="I161" s="923"/>
      <c r="J161" s="923"/>
      <c r="K161" s="923"/>
      <c r="L161" s="923"/>
      <c r="M161" s="923"/>
      <c r="N161" s="923"/>
      <c r="O161" s="923"/>
      <c r="P161" s="923"/>
      <c r="Q161" s="923"/>
      <c r="R161" s="923"/>
      <c r="S161" s="923"/>
    </row>
    <row r="162" spans="1:19" ht="21.75" customHeight="1">
      <c r="A162" s="194"/>
      <c r="B162" s="195"/>
      <c r="C162" s="221" t="s">
        <v>27</v>
      </c>
      <c r="D162" s="196" t="s">
        <v>24</v>
      </c>
      <c r="E162" s="83">
        <v>0</v>
      </c>
      <c r="F162" s="36">
        <f t="shared" si="23"/>
        <v>0</v>
      </c>
      <c r="G162" s="37" t="e">
        <f t="shared" si="24"/>
        <v>#DIV/0!</v>
      </c>
      <c r="H162" s="923"/>
      <c r="I162" s="923"/>
      <c r="J162" s="923"/>
      <c r="K162" s="923"/>
      <c r="L162" s="923"/>
      <c r="M162" s="923"/>
      <c r="N162" s="923"/>
      <c r="O162" s="923"/>
      <c r="P162" s="923"/>
      <c r="Q162" s="923"/>
      <c r="R162" s="923"/>
      <c r="S162" s="923"/>
    </row>
    <row r="163" spans="1:19" ht="21.75" customHeight="1">
      <c r="A163" s="194"/>
      <c r="B163" s="195"/>
      <c r="C163" s="221" t="s">
        <v>28</v>
      </c>
      <c r="D163" s="196" t="s">
        <v>24</v>
      </c>
      <c r="E163" s="83">
        <v>0</v>
      </c>
      <c r="F163" s="36">
        <f t="shared" si="23"/>
        <v>0</v>
      </c>
      <c r="G163" s="37" t="e">
        <f t="shared" si="24"/>
        <v>#DIV/0!</v>
      </c>
      <c r="H163" s="923"/>
      <c r="I163" s="923"/>
      <c r="J163" s="923"/>
      <c r="K163" s="923"/>
      <c r="L163" s="923"/>
      <c r="M163" s="923"/>
      <c r="N163" s="923"/>
      <c r="O163" s="923"/>
      <c r="P163" s="923"/>
      <c r="Q163" s="923"/>
      <c r="R163" s="923"/>
      <c r="S163" s="923"/>
    </row>
    <row r="164" spans="1:19" ht="21.75" customHeight="1">
      <c r="A164" s="253"/>
      <c r="B164" s="254"/>
      <c r="C164" s="255" t="s">
        <v>29</v>
      </c>
      <c r="D164" s="256" t="s">
        <v>24</v>
      </c>
      <c r="E164" s="119">
        <v>0</v>
      </c>
      <c r="F164" s="36">
        <f t="shared" si="23"/>
        <v>0</v>
      </c>
      <c r="G164" s="37" t="e">
        <f t="shared" si="24"/>
        <v>#DIV/0!</v>
      </c>
      <c r="H164" s="923"/>
      <c r="I164" s="923"/>
      <c r="J164" s="923"/>
      <c r="K164" s="923"/>
      <c r="L164" s="923"/>
      <c r="M164" s="923"/>
      <c r="N164" s="923"/>
      <c r="O164" s="923"/>
      <c r="P164" s="923"/>
      <c r="Q164" s="923"/>
      <c r="R164" s="923"/>
      <c r="S164" s="923"/>
    </row>
    <row r="165" spans="1:19" ht="19.5" customHeight="1">
      <c r="A165" s="2152" t="s">
        <v>222</v>
      </c>
      <c r="B165" s="2217"/>
      <c r="C165" s="2218"/>
      <c r="D165" s="227"/>
      <c r="E165" s="203"/>
      <c r="F165" s="55">
        <f t="shared" si="23"/>
        <v>0</v>
      </c>
      <c r="G165" s="67" t="e">
        <f t="shared" si="24"/>
        <v>#DIV/0!</v>
      </c>
      <c r="H165" s="928"/>
      <c r="I165" s="928"/>
      <c r="J165" s="928"/>
      <c r="K165" s="928"/>
      <c r="L165" s="928"/>
      <c r="M165" s="928"/>
      <c r="N165" s="928"/>
      <c r="O165" s="928"/>
      <c r="P165" s="928"/>
      <c r="Q165" s="928"/>
      <c r="R165" s="928"/>
      <c r="S165" s="928"/>
    </row>
    <row r="166" spans="1:19" s="74" customFormat="1" ht="21.75" customHeight="1">
      <c r="A166" s="310"/>
      <c r="B166" s="2153" t="s">
        <v>223</v>
      </c>
      <c r="C166" s="2191"/>
      <c r="D166" s="311" t="s">
        <v>31</v>
      </c>
      <c r="E166" s="218">
        <v>0</v>
      </c>
      <c r="F166" s="36">
        <f t="shared" si="23"/>
        <v>0</v>
      </c>
      <c r="G166" s="37" t="e">
        <f t="shared" si="24"/>
        <v>#DIV/0!</v>
      </c>
      <c r="H166" s="937"/>
      <c r="I166" s="937"/>
      <c r="J166" s="937"/>
      <c r="K166" s="937"/>
      <c r="L166" s="937"/>
      <c r="M166" s="937"/>
      <c r="N166" s="937"/>
      <c r="O166" s="937"/>
      <c r="P166" s="937"/>
      <c r="Q166" s="937"/>
      <c r="R166" s="937"/>
      <c r="S166" s="937"/>
    </row>
    <row r="167" spans="1:19" s="74" customFormat="1" ht="21.75" customHeight="1">
      <c r="A167" s="310"/>
      <c r="B167" s="443" t="s">
        <v>224</v>
      </c>
      <c r="C167" s="444"/>
      <c r="D167" s="311" t="s">
        <v>88</v>
      </c>
      <c r="E167" s="218">
        <v>0</v>
      </c>
      <c r="F167" s="36">
        <f t="shared" si="23"/>
        <v>0</v>
      </c>
      <c r="G167" s="37" t="e">
        <f t="shared" si="24"/>
        <v>#DIV/0!</v>
      </c>
      <c r="H167" s="937"/>
      <c r="I167" s="937"/>
      <c r="J167" s="937"/>
      <c r="K167" s="937"/>
      <c r="L167" s="937"/>
      <c r="M167" s="937"/>
      <c r="N167" s="937"/>
      <c r="O167" s="937"/>
      <c r="P167" s="937"/>
      <c r="Q167" s="937"/>
      <c r="R167" s="937"/>
      <c r="S167" s="937"/>
    </row>
    <row r="168" spans="1:19" ht="21.75" customHeight="1">
      <c r="A168" s="194"/>
      <c r="B168" s="446"/>
      <c r="C168" s="233" t="s">
        <v>115</v>
      </c>
      <c r="D168" s="234" t="s">
        <v>114</v>
      </c>
      <c r="E168" s="197">
        <v>0</v>
      </c>
      <c r="F168" s="36">
        <f t="shared" si="23"/>
        <v>0</v>
      </c>
      <c r="G168" s="37" t="e">
        <f t="shared" si="24"/>
        <v>#DIV/0!</v>
      </c>
      <c r="H168" s="923"/>
      <c r="I168" s="923"/>
      <c r="J168" s="923"/>
      <c r="K168" s="923"/>
      <c r="L168" s="923"/>
      <c r="M168" s="923"/>
      <c r="N168" s="923"/>
      <c r="O168" s="923"/>
      <c r="P168" s="923"/>
      <c r="Q168" s="923"/>
      <c r="R168" s="923"/>
      <c r="S168" s="923"/>
    </row>
    <row r="169" spans="1:19" ht="21.75" customHeight="1">
      <c r="A169" s="240"/>
      <c r="B169" s="241" t="s">
        <v>58</v>
      </c>
      <c r="C169" s="242"/>
      <c r="D169" s="236" t="s">
        <v>24</v>
      </c>
      <c r="E169" s="214">
        <f>SUM(E170:E174)</f>
        <v>0</v>
      </c>
      <c r="F169" s="153">
        <f t="shared" si="23"/>
        <v>0</v>
      </c>
      <c r="G169" s="379" t="e">
        <f t="shared" si="24"/>
        <v>#DIV/0!</v>
      </c>
      <c r="H169" s="944">
        <f>SUM(H170:H174)</f>
        <v>0</v>
      </c>
      <c r="I169" s="944">
        <f t="shared" ref="I169:S169" si="32">SUM(I170:I174)</f>
        <v>0</v>
      </c>
      <c r="J169" s="944">
        <f t="shared" si="32"/>
        <v>0</v>
      </c>
      <c r="K169" s="944">
        <f t="shared" si="32"/>
        <v>0</v>
      </c>
      <c r="L169" s="944">
        <f t="shared" si="32"/>
        <v>0</v>
      </c>
      <c r="M169" s="944">
        <f t="shared" si="32"/>
        <v>0</v>
      </c>
      <c r="N169" s="944">
        <f t="shared" si="32"/>
        <v>0</v>
      </c>
      <c r="O169" s="944">
        <f t="shared" si="32"/>
        <v>0</v>
      </c>
      <c r="P169" s="944">
        <f t="shared" si="32"/>
        <v>0</v>
      </c>
      <c r="Q169" s="944">
        <f t="shared" si="32"/>
        <v>0</v>
      </c>
      <c r="R169" s="944">
        <f t="shared" si="32"/>
        <v>0</v>
      </c>
      <c r="S169" s="947">
        <f t="shared" si="32"/>
        <v>0</v>
      </c>
    </row>
    <row r="170" spans="1:19" ht="21.75" customHeight="1">
      <c r="A170" s="194"/>
      <c r="B170" s="195"/>
      <c r="C170" s="221" t="s">
        <v>25</v>
      </c>
      <c r="D170" s="196" t="s">
        <v>24</v>
      </c>
      <c r="E170" s="197">
        <v>0</v>
      </c>
      <c r="F170" s="36">
        <f t="shared" si="23"/>
        <v>0</v>
      </c>
      <c r="G170" s="37" t="e">
        <f t="shared" si="24"/>
        <v>#DIV/0!</v>
      </c>
      <c r="H170" s="923"/>
      <c r="I170" s="923"/>
      <c r="J170" s="923"/>
      <c r="K170" s="923"/>
      <c r="L170" s="923"/>
      <c r="M170" s="923"/>
      <c r="N170" s="923"/>
      <c r="O170" s="923"/>
      <c r="P170" s="923"/>
      <c r="Q170" s="923"/>
      <c r="R170" s="923"/>
      <c r="S170" s="923"/>
    </row>
    <row r="171" spans="1:19" ht="21.75" customHeight="1">
      <c r="A171" s="194"/>
      <c r="B171" s="195"/>
      <c r="C171" s="221" t="s">
        <v>26</v>
      </c>
      <c r="D171" s="196" t="s">
        <v>24</v>
      </c>
      <c r="E171" s="197">
        <v>0</v>
      </c>
      <c r="F171" s="36">
        <f t="shared" si="23"/>
        <v>0</v>
      </c>
      <c r="G171" s="37" t="e">
        <f t="shared" si="24"/>
        <v>#DIV/0!</v>
      </c>
      <c r="H171" s="923"/>
      <c r="I171" s="923"/>
      <c r="J171" s="923"/>
      <c r="K171" s="923"/>
      <c r="L171" s="923"/>
      <c r="M171" s="923"/>
      <c r="N171" s="923"/>
      <c r="O171" s="923"/>
      <c r="P171" s="923"/>
      <c r="Q171" s="923"/>
      <c r="R171" s="923"/>
      <c r="S171" s="923"/>
    </row>
    <row r="172" spans="1:19" ht="21.75" customHeight="1">
      <c r="A172" s="194"/>
      <c r="B172" s="195"/>
      <c r="C172" s="221" t="s">
        <v>27</v>
      </c>
      <c r="D172" s="196" t="s">
        <v>24</v>
      </c>
      <c r="E172" s="197">
        <v>0</v>
      </c>
      <c r="F172" s="36">
        <f t="shared" si="23"/>
        <v>0</v>
      </c>
      <c r="G172" s="37" t="e">
        <f t="shared" si="24"/>
        <v>#DIV/0!</v>
      </c>
      <c r="H172" s="925"/>
      <c r="I172" s="925"/>
      <c r="J172" s="923"/>
      <c r="K172" s="923"/>
      <c r="L172" s="923"/>
      <c r="M172" s="923"/>
      <c r="N172" s="923"/>
      <c r="O172" s="923"/>
      <c r="P172" s="923"/>
      <c r="Q172" s="923"/>
      <c r="R172" s="923"/>
      <c r="S172" s="923"/>
    </row>
    <row r="173" spans="1:19" ht="21.75" customHeight="1">
      <c r="A173" s="194"/>
      <c r="B173" s="195"/>
      <c r="C173" s="221" t="s">
        <v>28</v>
      </c>
      <c r="D173" s="196" t="s">
        <v>24</v>
      </c>
      <c r="E173" s="197">
        <v>0</v>
      </c>
      <c r="F173" s="36">
        <f t="shared" si="23"/>
        <v>0</v>
      </c>
      <c r="G173" s="37" t="e">
        <f t="shared" si="24"/>
        <v>#DIV/0!</v>
      </c>
      <c r="H173" s="923"/>
      <c r="I173" s="923"/>
      <c r="J173" s="923"/>
      <c r="K173" s="923"/>
      <c r="L173" s="923"/>
      <c r="M173" s="923"/>
      <c r="N173" s="923"/>
      <c r="O173" s="923"/>
      <c r="P173" s="923"/>
      <c r="Q173" s="923"/>
      <c r="R173" s="923"/>
      <c r="S173" s="923"/>
    </row>
    <row r="174" spans="1:19" ht="21.75" customHeight="1">
      <c r="A174" s="253"/>
      <c r="B174" s="254"/>
      <c r="C174" s="255" t="s">
        <v>29</v>
      </c>
      <c r="D174" s="256" t="s">
        <v>24</v>
      </c>
      <c r="E174" s="269">
        <v>0</v>
      </c>
      <c r="F174" s="116">
        <f t="shared" si="23"/>
        <v>0</v>
      </c>
      <c r="G174" s="120" t="e">
        <f t="shared" si="24"/>
        <v>#DIV/0!</v>
      </c>
      <c r="H174" s="923"/>
      <c r="I174" s="923"/>
      <c r="J174" s="946"/>
      <c r="K174" s="946"/>
      <c r="L174" s="946"/>
      <c r="M174" s="946"/>
      <c r="N174" s="946"/>
      <c r="O174" s="946"/>
      <c r="P174" s="946"/>
      <c r="Q174" s="946"/>
      <c r="R174" s="946"/>
      <c r="S174" s="946"/>
    </row>
    <row r="175" spans="1:19" ht="26.4" customHeight="1">
      <c r="A175" s="2226" t="s">
        <v>225</v>
      </c>
      <c r="B175" s="2227"/>
      <c r="C175" s="2228"/>
      <c r="D175" s="272"/>
      <c r="E175" s="282">
        <f>E176</f>
        <v>2000</v>
      </c>
      <c r="F175" s="92">
        <f t="shared" si="23"/>
        <v>2050</v>
      </c>
      <c r="G175" s="631">
        <f t="shared" si="24"/>
        <v>102.5</v>
      </c>
      <c r="H175" s="282">
        <f>H176</f>
        <v>0</v>
      </c>
      <c r="I175" s="282">
        <f t="shared" ref="I175:S175" si="33">I176</f>
        <v>2050</v>
      </c>
      <c r="J175" s="1410">
        <f t="shared" si="33"/>
        <v>0</v>
      </c>
      <c r="K175" s="1410">
        <f t="shared" si="33"/>
        <v>0</v>
      </c>
      <c r="L175" s="1410">
        <f t="shared" si="33"/>
        <v>0</v>
      </c>
      <c r="M175" s="1410">
        <f t="shared" si="33"/>
        <v>0</v>
      </c>
      <c r="N175" s="1410">
        <f t="shared" si="33"/>
        <v>0</v>
      </c>
      <c r="O175" s="1410">
        <f t="shared" si="33"/>
        <v>0</v>
      </c>
      <c r="P175" s="1410">
        <f t="shared" si="33"/>
        <v>0</v>
      </c>
      <c r="Q175" s="1410">
        <f t="shared" si="33"/>
        <v>0</v>
      </c>
      <c r="R175" s="1410">
        <f t="shared" si="33"/>
        <v>0</v>
      </c>
      <c r="S175" s="1410">
        <f t="shared" si="33"/>
        <v>0</v>
      </c>
    </row>
    <row r="176" spans="1:19" ht="21.75" customHeight="1">
      <c r="A176" s="232"/>
      <c r="B176" s="2168" t="s">
        <v>226</v>
      </c>
      <c r="C176" s="2229"/>
      <c r="D176" s="298" t="s">
        <v>47</v>
      </c>
      <c r="E176" s="283">
        <f>E177+E179</f>
        <v>2000</v>
      </c>
      <c r="F176" s="55">
        <f>SUM(H176:S176)</f>
        <v>2050</v>
      </c>
      <c r="G176" s="67">
        <f t="shared" si="24"/>
        <v>102.5</v>
      </c>
      <c r="H176" s="283">
        <f>H177+H179</f>
        <v>0</v>
      </c>
      <c r="I176" s="283">
        <f t="shared" ref="I176:S176" si="34">I177+I179</f>
        <v>2050</v>
      </c>
      <c r="J176" s="1411">
        <f t="shared" si="34"/>
        <v>0</v>
      </c>
      <c r="K176" s="1411">
        <f t="shared" si="34"/>
        <v>0</v>
      </c>
      <c r="L176" s="1411">
        <f t="shared" si="34"/>
        <v>0</v>
      </c>
      <c r="M176" s="1411">
        <f t="shared" si="34"/>
        <v>0</v>
      </c>
      <c r="N176" s="1411">
        <f t="shared" si="34"/>
        <v>0</v>
      </c>
      <c r="O176" s="1411">
        <f t="shared" si="34"/>
        <v>0</v>
      </c>
      <c r="P176" s="1411">
        <f t="shared" si="34"/>
        <v>0</v>
      </c>
      <c r="Q176" s="1411">
        <f t="shared" si="34"/>
        <v>0</v>
      </c>
      <c r="R176" s="1411">
        <f t="shared" si="34"/>
        <v>0</v>
      </c>
      <c r="S176" s="1411">
        <f t="shared" si="34"/>
        <v>0</v>
      </c>
    </row>
    <row r="177" spans="1:19" ht="21.75" customHeight="1">
      <c r="A177" s="312"/>
      <c r="B177" s="313"/>
      <c r="C177" s="314" t="s">
        <v>134</v>
      </c>
      <c r="D177" s="315" t="s">
        <v>47</v>
      </c>
      <c r="E177" s="197">
        <f>E178</f>
        <v>0</v>
      </c>
      <c r="F177" s="36">
        <f t="shared" si="23"/>
        <v>0</v>
      </c>
      <c r="G177" s="37" t="e">
        <f t="shared" si="24"/>
        <v>#DIV/0!</v>
      </c>
      <c r="H177" s="923"/>
      <c r="I177" s="923"/>
      <c r="J177" s="923"/>
      <c r="K177" s="923"/>
      <c r="L177" s="923"/>
      <c r="M177" s="923"/>
      <c r="N177" s="923"/>
      <c r="O177" s="923"/>
      <c r="P177" s="923"/>
      <c r="Q177" s="923"/>
      <c r="R177" s="923"/>
      <c r="S177" s="923"/>
    </row>
    <row r="178" spans="1:19" ht="21.75" customHeight="1">
      <c r="A178" s="312"/>
      <c r="B178" s="313"/>
      <c r="C178" s="447" t="s">
        <v>10</v>
      </c>
      <c r="D178" s="315" t="s">
        <v>47</v>
      </c>
      <c r="E178" s="197">
        <v>0</v>
      </c>
      <c r="F178" s="36">
        <f t="shared" si="23"/>
        <v>0</v>
      </c>
      <c r="G178" s="37" t="e">
        <f t="shared" si="24"/>
        <v>#DIV/0!</v>
      </c>
      <c r="H178" s="923"/>
      <c r="I178" s="923"/>
      <c r="J178" s="923"/>
      <c r="K178" s="923"/>
      <c r="L178" s="923"/>
      <c r="M178" s="923"/>
      <c r="N178" s="923"/>
      <c r="O178" s="923"/>
      <c r="P178" s="923"/>
      <c r="Q178" s="923"/>
      <c r="R178" s="923"/>
      <c r="S178" s="923"/>
    </row>
    <row r="179" spans="1:19" ht="21.75" customHeight="1">
      <c r="A179" s="312"/>
      <c r="B179" s="313"/>
      <c r="C179" s="314" t="s">
        <v>212</v>
      </c>
      <c r="D179" s="315" t="s">
        <v>47</v>
      </c>
      <c r="E179" s="197">
        <v>2000</v>
      </c>
      <c r="F179" s="36">
        <f>SUM(H179:S179)</f>
        <v>2050</v>
      </c>
      <c r="G179" s="37">
        <f t="shared" si="24"/>
        <v>102.5</v>
      </c>
      <c r="H179" s="923">
        <f>SUM(H180:H186)</f>
        <v>0</v>
      </c>
      <c r="I179" s="923">
        <f>SUM(I180:I186)</f>
        <v>2050</v>
      </c>
      <c r="J179" s="923">
        <v>0</v>
      </c>
      <c r="K179" s="923">
        <f>SUM(K180:K186)</f>
        <v>0</v>
      </c>
      <c r="L179" s="923">
        <f>SUM(L180:L186)</f>
        <v>0</v>
      </c>
      <c r="M179" s="923">
        <f t="shared" ref="M179:S179" si="35">SUM(M180:M186)</f>
        <v>0</v>
      </c>
      <c r="N179" s="923">
        <f t="shared" si="35"/>
        <v>0</v>
      </c>
      <c r="O179" s="923">
        <f t="shared" si="35"/>
        <v>0</v>
      </c>
      <c r="P179" s="923">
        <f t="shared" si="35"/>
        <v>0</v>
      </c>
      <c r="Q179" s="923">
        <f t="shared" si="35"/>
        <v>0</v>
      </c>
      <c r="R179" s="923">
        <f t="shared" si="35"/>
        <v>0</v>
      </c>
      <c r="S179" s="923">
        <f t="shared" si="35"/>
        <v>0</v>
      </c>
    </row>
    <row r="180" spans="1:19" ht="21.75" customHeight="1">
      <c r="A180" s="312"/>
      <c r="B180" s="313"/>
      <c r="C180" s="447" t="s">
        <v>10</v>
      </c>
      <c r="D180" s="315" t="s">
        <v>47</v>
      </c>
      <c r="E180" s="197">
        <v>0</v>
      </c>
      <c r="F180" s="36">
        <f t="shared" si="23"/>
        <v>0</v>
      </c>
      <c r="G180" s="37" t="e">
        <f t="shared" si="24"/>
        <v>#DIV/0!</v>
      </c>
      <c r="H180" s="923"/>
      <c r="I180" s="923"/>
      <c r="J180" s="923"/>
      <c r="K180" s="923"/>
      <c r="L180" s="923"/>
      <c r="M180" s="923"/>
      <c r="N180" s="923"/>
      <c r="O180" s="923"/>
      <c r="P180" s="923"/>
      <c r="Q180" s="923"/>
      <c r="R180" s="923"/>
      <c r="S180" s="923"/>
    </row>
    <row r="181" spans="1:19" ht="21.75" customHeight="1">
      <c r="A181" s="312"/>
      <c r="B181" s="313"/>
      <c r="C181" s="447" t="s">
        <v>11</v>
      </c>
      <c r="D181" s="315" t="s">
        <v>47</v>
      </c>
      <c r="E181" s="197">
        <v>0</v>
      </c>
      <c r="F181" s="36">
        <f>SUM(H181:S181)</f>
        <v>2050</v>
      </c>
      <c r="G181" s="37" t="e">
        <f t="shared" si="24"/>
        <v>#DIV/0!</v>
      </c>
      <c r="H181" s="923">
        <v>0</v>
      </c>
      <c r="I181" s="933">
        <v>2050</v>
      </c>
      <c r="J181" s="923">
        <v>0</v>
      </c>
      <c r="K181" s="923">
        <v>0</v>
      </c>
      <c r="L181" s="923">
        <v>0</v>
      </c>
      <c r="M181" s="923">
        <v>0</v>
      </c>
      <c r="N181" s="923">
        <v>0</v>
      </c>
      <c r="O181" s="923">
        <v>0</v>
      </c>
      <c r="P181" s="923">
        <v>0</v>
      </c>
      <c r="Q181" s="923">
        <v>0</v>
      </c>
      <c r="R181" s="923">
        <v>0</v>
      </c>
      <c r="S181" s="923">
        <v>0</v>
      </c>
    </row>
    <row r="182" spans="1:19" ht="21.75" customHeight="1">
      <c r="A182" s="312"/>
      <c r="B182" s="313"/>
      <c r="C182" s="447" t="s">
        <v>213</v>
      </c>
      <c r="D182" s="315" t="s">
        <v>47</v>
      </c>
      <c r="E182" s="197">
        <v>0</v>
      </c>
      <c r="F182" s="36">
        <f t="shared" si="23"/>
        <v>0</v>
      </c>
      <c r="G182" s="37" t="e">
        <f t="shared" si="24"/>
        <v>#DIV/0!</v>
      </c>
      <c r="H182" s="923"/>
      <c r="I182" s="923"/>
      <c r="J182" s="923"/>
      <c r="K182" s="923"/>
      <c r="L182" s="923"/>
      <c r="M182" s="923"/>
      <c r="N182" s="923"/>
      <c r="O182" s="923"/>
      <c r="P182" s="923"/>
      <c r="Q182" s="923"/>
      <c r="R182" s="923"/>
      <c r="S182" s="923"/>
    </row>
    <row r="183" spans="1:19" ht="21.75" customHeight="1">
      <c r="A183" s="312"/>
      <c r="B183" s="313"/>
      <c r="C183" s="447" t="s">
        <v>107</v>
      </c>
      <c r="D183" s="315" t="s">
        <v>47</v>
      </c>
      <c r="E183" s="197">
        <v>0</v>
      </c>
      <c r="F183" s="36">
        <f t="shared" si="23"/>
        <v>0</v>
      </c>
      <c r="G183" s="37" t="e">
        <f t="shared" si="24"/>
        <v>#DIV/0!</v>
      </c>
      <c r="H183" s="923"/>
      <c r="I183" s="923"/>
      <c r="J183" s="923"/>
      <c r="K183" s="923"/>
      <c r="L183" s="923"/>
      <c r="M183" s="923"/>
      <c r="N183" s="923"/>
      <c r="O183" s="923"/>
      <c r="P183" s="923"/>
      <c r="Q183" s="923"/>
      <c r="R183" s="923"/>
      <c r="S183" s="923"/>
    </row>
    <row r="184" spans="1:19" ht="21.75" customHeight="1">
      <c r="A184" s="312"/>
      <c r="B184" s="313"/>
      <c r="C184" s="447" t="s">
        <v>13</v>
      </c>
      <c r="D184" s="315" t="s">
        <v>47</v>
      </c>
      <c r="E184" s="197">
        <v>0</v>
      </c>
      <c r="F184" s="36">
        <f t="shared" si="23"/>
        <v>0</v>
      </c>
      <c r="G184" s="37" t="e">
        <f t="shared" si="24"/>
        <v>#DIV/0!</v>
      </c>
      <c r="H184" s="923"/>
      <c r="I184" s="923"/>
      <c r="J184" s="923"/>
      <c r="K184" s="923"/>
      <c r="L184" s="923"/>
      <c r="M184" s="923"/>
      <c r="N184" s="923"/>
      <c r="O184" s="923"/>
      <c r="P184" s="923"/>
      <c r="Q184" s="923"/>
      <c r="R184" s="923"/>
      <c r="S184" s="923"/>
    </row>
    <row r="185" spans="1:19" ht="21.75" customHeight="1">
      <c r="A185" s="312"/>
      <c r="B185" s="313"/>
      <c r="C185" s="447" t="s">
        <v>15</v>
      </c>
      <c r="D185" s="315" t="s">
        <v>47</v>
      </c>
      <c r="E185" s="197">
        <v>0</v>
      </c>
      <c r="F185" s="36">
        <f t="shared" si="23"/>
        <v>0</v>
      </c>
      <c r="G185" s="37" t="e">
        <f t="shared" si="24"/>
        <v>#DIV/0!</v>
      </c>
      <c r="H185" s="923"/>
      <c r="I185" s="923"/>
      <c r="J185" s="923"/>
      <c r="K185" s="923"/>
      <c r="L185" s="923"/>
      <c r="M185" s="923"/>
      <c r="N185" s="923"/>
      <c r="O185" s="923"/>
      <c r="P185" s="923"/>
      <c r="Q185" s="923"/>
      <c r="R185" s="923"/>
      <c r="S185" s="923"/>
    </row>
    <row r="186" spans="1:19" ht="21.75" customHeight="1">
      <c r="A186" s="415"/>
      <c r="B186" s="416"/>
      <c r="C186" s="417" t="s">
        <v>16</v>
      </c>
      <c r="D186" s="418" t="s">
        <v>47</v>
      </c>
      <c r="E186" s="269">
        <v>0</v>
      </c>
      <c r="F186" s="36">
        <f t="shared" si="23"/>
        <v>0</v>
      </c>
      <c r="G186" s="37" t="e">
        <f t="shared" si="24"/>
        <v>#DIV/0!</v>
      </c>
      <c r="H186" s="946"/>
      <c r="I186" s="946"/>
      <c r="J186" s="946"/>
      <c r="K186" s="946"/>
      <c r="L186" s="946"/>
      <c r="M186" s="946"/>
      <c r="N186" s="946"/>
      <c r="O186" s="946"/>
      <c r="P186" s="946"/>
      <c r="Q186" s="946"/>
      <c r="R186" s="946"/>
      <c r="S186" s="946"/>
    </row>
    <row r="187" spans="1:19" ht="21.75" customHeight="1">
      <c r="A187" s="232"/>
      <c r="B187" s="2168" t="s">
        <v>227</v>
      </c>
      <c r="C187" s="2229"/>
      <c r="D187" s="298" t="s">
        <v>32</v>
      </c>
      <c r="E187" s="203">
        <v>0</v>
      </c>
      <c r="F187" s="55">
        <f t="shared" ref="F187:F250" si="36">SUM(H187:S187)</f>
        <v>0</v>
      </c>
      <c r="G187" s="67" t="e">
        <f t="shared" ref="G187:G250" si="37">+F187*100/E187</f>
        <v>#DIV/0!</v>
      </c>
      <c r="H187" s="928"/>
      <c r="I187" s="928"/>
      <c r="J187" s="928"/>
      <c r="K187" s="928"/>
      <c r="L187" s="928"/>
      <c r="M187" s="928"/>
      <c r="N187" s="928"/>
      <c r="O187" s="928"/>
      <c r="P187" s="928"/>
      <c r="Q187" s="928"/>
      <c r="R187" s="928"/>
      <c r="S187" s="928"/>
    </row>
    <row r="188" spans="1:19" ht="21.75" customHeight="1">
      <c r="A188" s="229"/>
      <c r="B188" s="2195" t="s">
        <v>187</v>
      </c>
      <c r="C188" s="2232"/>
      <c r="D188" s="263" t="s">
        <v>114</v>
      </c>
      <c r="E188" s="197">
        <v>0</v>
      </c>
      <c r="F188" s="36">
        <f t="shared" si="36"/>
        <v>0</v>
      </c>
      <c r="G188" s="37" t="e">
        <f t="shared" si="37"/>
        <v>#DIV/0!</v>
      </c>
      <c r="H188" s="923"/>
      <c r="I188" s="923"/>
      <c r="J188" s="923"/>
      <c r="K188" s="923"/>
      <c r="L188" s="923"/>
      <c r="M188" s="923"/>
      <c r="N188" s="923"/>
      <c r="O188" s="923"/>
      <c r="P188" s="923"/>
      <c r="Q188" s="923"/>
      <c r="R188" s="923"/>
      <c r="S188" s="923"/>
    </row>
    <row r="189" spans="1:19" ht="21.75" customHeight="1">
      <c r="A189" s="240"/>
      <c r="B189" s="241" t="s">
        <v>37</v>
      </c>
      <c r="C189" s="242"/>
      <c r="D189" s="236" t="s">
        <v>24</v>
      </c>
      <c r="E189" s="214">
        <f>SUM(E190:E194)</f>
        <v>3000</v>
      </c>
      <c r="F189" s="153">
        <f t="shared" si="36"/>
        <v>3000</v>
      </c>
      <c r="G189" s="379">
        <f t="shared" si="37"/>
        <v>100</v>
      </c>
      <c r="H189" s="944">
        <f>SUM(H190:H194)</f>
        <v>0</v>
      </c>
      <c r="I189" s="944">
        <f t="shared" ref="I189:R189" si="38">SUM(I190:I194)</f>
        <v>0</v>
      </c>
      <c r="J189" s="944">
        <f t="shared" si="38"/>
        <v>0</v>
      </c>
      <c r="K189" s="944">
        <f t="shared" si="38"/>
        <v>0</v>
      </c>
      <c r="L189" s="944">
        <f t="shared" si="38"/>
        <v>0</v>
      </c>
      <c r="M189" s="944">
        <f t="shared" si="38"/>
        <v>0</v>
      </c>
      <c r="N189" s="944">
        <f t="shared" si="38"/>
        <v>0</v>
      </c>
      <c r="O189" s="944">
        <f t="shared" si="38"/>
        <v>0</v>
      </c>
      <c r="P189" s="944">
        <f t="shared" si="38"/>
        <v>0</v>
      </c>
      <c r="Q189" s="944">
        <f t="shared" si="38"/>
        <v>0</v>
      </c>
      <c r="R189" s="944">
        <f t="shared" si="38"/>
        <v>1440</v>
      </c>
      <c r="S189" s="947">
        <f>SUM(S190:S194)</f>
        <v>1560</v>
      </c>
    </row>
    <row r="190" spans="1:19" ht="21.75" customHeight="1">
      <c r="A190" s="194"/>
      <c r="B190" s="195"/>
      <c r="C190" s="221" t="s">
        <v>25</v>
      </c>
      <c r="D190" s="196" t="s">
        <v>24</v>
      </c>
      <c r="E190" s="197">
        <v>0</v>
      </c>
      <c r="F190" s="36">
        <f t="shared" si="36"/>
        <v>0</v>
      </c>
      <c r="G190" s="37" t="e">
        <f t="shared" si="37"/>
        <v>#DIV/0!</v>
      </c>
      <c r="H190" s="923"/>
      <c r="I190" s="923"/>
      <c r="J190" s="923"/>
      <c r="K190" s="923"/>
      <c r="L190" s="923"/>
      <c r="M190" s="923"/>
      <c r="N190" s="923"/>
      <c r="O190" s="923"/>
      <c r="P190" s="923"/>
      <c r="Q190" s="923"/>
      <c r="R190" s="923"/>
      <c r="S190" s="923"/>
    </row>
    <row r="191" spans="1:19" ht="21.75" customHeight="1">
      <c r="A191" s="194"/>
      <c r="B191" s="195"/>
      <c r="C191" s="221" t="s">
        <v>26</v>
      </c>
      <c r="D191" s="196" t="s">
        <v>24</v>
      </c>
      <c r="E191" s="197">
        <v>3000</v>
      </c>
      <c r="F191" s="36">
        <f t="shared" si="36"/>
        <v>3000</v>
      </c>
      <c r="G191" s="37">
        <f t="shared" si="37"/>
        <v>100</v>
      </c>
      <c r="H191" s="923">
        <v>0</v>
      </c>
      <c r="I191" s="923">
        <v>0</v>
      </c>
      <c r="J191" s="923">
        <v>0</v>
      </c>
      <c r="K191" s="923">
        <v>0</v>
      </c>
      <c r="L191" s="923">
        <v>0</v>
      </c>
      <c r="M191" s="923">
        <v>0</v>
      </c>
      <c r="N191" s="923">
        <v>0</v>
      </c>
      <c r="O191" s="923">
        <v>0</v>
      </c>
      <c r="P191" s="923">
        <v>0</v>
      </c>
      <c r="Q191" s="923">
        <v>0</v>
      </c>
      <c r="R191" s="933">
        <v>1440</v>
      </c>
      <c r="S191" s="933">
        <v>1560</v>
      </c>
    </row>
    <row r="192" spans="1:19" ht="21.75" customHeight="1">
      <c r="A192" s="194"/>
      <c r="B192" s="195"/>
      <c r="C192" s="221" t="s">
        <v>27</v>
      </c>
      <c r="D192" s="196" t="s">
        <v>24</v>
      </c>
      <c r="E192" s="197">
        <v>0</v>
      </c>
      <c r="F192" s="36">
        <f t="shared" si="36"/>
        <v>0</v>
      </c>
      <c r="G192" s="37" t="e">
        <f t="shared" si="37"/>
        <v>#DIV/0!</v>
      </c>
      <c r="H192" s="923"/>
      <c r="I192" s="923"/>
      <c r="J192" s="923"/>
      <c r="K192" s="923"/>
      <c r="L192" s="923"/>
      <c r="M192" s="923"/>
      <c r="N192" s="923"/>
      <c r="O192" s="923"/>
      <c r="P192" s="923"/>
      <c r="Q192" s="923"/>
      <c r="R192" s="923"/>
      <c r="S192" s="923"/>
    </row>
    <row r="193" spans="1:19" ht="21.75" customHeight="1">
      <c r="A193" s="194"/>
      <c r="B193" s="195"/>
      <c r="C193" s="221" t="s">
        <v>28</v>
      </c>
      <c r="D193" s="196" t="s">
        <v>24</v>
      </c>
      <c r="E193" s="197">
        <v>0</v>
      </c>
      <c r="F193" s="36">
        <f t="shared" si="36"/>
        <v>0</v>
      </c>
      <c r="G193" s="37" t="e">
        <f t="shared" si="37"/>
        <v>#DIV/0!</v>
      </c>
      <c r="H193" s="923"/>
      <c r="I193" s="923"/>
      <c r="J193" s="923"/>
      <c r="K193" s="923"/>
      <c r="L193" s="923"/>
      <c r="M193" s="923"/>
      <c r="N193" s="923"/>
      <c r="O193" s="923"/>
      <c r="P193" s="923"/>
      <c r="Q193" s="923"/>
      <c r="R193" s="923"/>
      <c r="S193" s="923"/>
    </row>
    <row r="194" spans="1:19" ht="21.75" customHeight="1">
      <c r="A194" s="253"/>
      <c r="B194" s="254"/>
      <c r="C194" s="255" t="s">
        <v>29</v>
      </c>
      <c r="D194" s="256" t="s">
        <v>24</v>
      </c>
      <c r="E194" s="269">
        <v>0</v>
      </c>
      <c r="F194" s="116">
        <f t="shared" si="36"/>
        <v>0</v>
      </c>
      <c r="G194" s="120" t="e">
        <f t="shared" si="37"/>
        <v>#DIV/0!</v>
      </c>
      <c r="H194" s="946"/>
      <c r="I194" s="946"/>
      <c r="J194" s="946"/>
      <c r="K194" s="946"/>
      <c r="L194" s="946"/>
      <c r="M194" s="946"/>
      <c r="N194" s="946"/>
      <c r="O194" s="946"/>
      <c r="P194" s="946"/>
      <c r="Q194" s="946"/>
      <c r="R194" s="946"/>
      <c r="S194" s="946"/>
    </row>
    <row r="195" spans="1:19" ht="21.75" customHeight="1">
      <c r="A195" s="2158" t="s">
        <v>237</v>
      </c>
      <c r="B195" s="2233"/>
      <c r="C195" s="2234"/>
      <c r="D195" s="183"/>
      <c r="E195" s="282"/>
      <c r="F195" s="92">
        <f t="shared" si="36"/>
        <v>0</v>
      </c>
      <c r="G195" s="631" t="e">
        <f t="shared" si="37"/>
        <v>#DIV/0!</v>
      </c>
      <c r="H195" s="949"/>
      <c r="I195" s="949"/>
      <c r="J195" s="949"/>
      <c r="K195" s="949"/>
      <c r="L195" s="949"/>
      <c r="M195" s="949"/>
      <c r="N195" s="949"/>
      <c r="O195" s="949"/>
      <c r="P195" s="949"/>
      <c r="Q195" s="949"/>
      <c r="R195" s="949"/>
      <c r="S195" s="949"/>
    </row>
    <row r="196" spans="1:19" ht="21.75" customHeight="1">
      <c r="A196" s="413" t="s">
        <v>238</v>
      </c>
      <c r="B196" s="414"/>
      <c r="C196" s="390"/>
      <c r="D196" s="227"/>
      <c r="E196" s="283"/>
      <c r="F196" s="55">
        <f t="shared" si="36"/>
        <v>0</v>
      </c>
      <c r="G196" s="67" t="e">
        <f t="shared" si="37"/>
        <v>#DIV/0!</v>
      </c>
      <c r="H196" s="928"/>
      <c r="I196" s="928"/>
      <c r="J196" s="928"/>
      <c r="K196" s="928"/>
      <c r="L196" s="928"/>
      <c r="M196" s="928"/>
      <c r="N196" s="928"/>
      <c r="O196" s="928"/>
      <c r="P196" s="928"/>
      <c r="Q196" s="928"/>
      <c r="R196" s="928"/>
      <c r="S196" s="928"/>
    </row>
    <row r="197" spans="1:19" ht="21.75" customHeight="1">
      <c r="A197" s="2221" t="s">
        <v>239</v>
      </c>
      <c r="B197" s="2222"/>
      <c r="C197" s="2223"/>
      <c r="D197" s="217" t="s">
        <v>34</v>
      </c>
      <c r="E197" s="358">
        <f>SUM(E198:E200)</f>
        <v>0</v>
      </c>
      <c r="F197" s="36">
        <f t="shared" si="36"/>
        <v>0</v>
      </c>
      <c r="G197" s="37" t="e">
        <f t="shared" si="37"/>
        <v>#DIV/0!</v>
      </c>
      <c r="H197" s="923"/>
      <c r="I197" s="923"/>
      <c r="J197" s="923"/>
      <c r="K197" s="923"/>
      <c r="L197" s="923"/>
      <c r="M197" s="923"/>
      <c r="N197" s="923"/>
      <c r="O197" s="923"/>
      <c r="P197" s="923"/>
      <c r="Q197" s="923"/>
      <c r="R197" s="923"/>
      <c r="S197" s="923"/>
    </row>
    <row r="198" spans="1:19" ht="21.75" customHeight="1">
      <c r="A198" s="327"/>
      <c r="B198" s="2224" t="s">
        <v>45</v>
      </c>
      <c r="C198" s="2225"/>
      <c r="D198" s="217" t="s">
        <v>34</v>
      </c>
      <c r="E198" s="77">
        <v>0</v>
      </c>
      <c r="F198" s="36">
        <f t="shared" si="36"/>
        <v>0</v>
      </c>
      <c r="G198" s="37" t="e">
        <f t="shared" si="37"/>
        <v>#DIV/0!</v>
      </c>
      <c r="H198" s="923"/>
      <c r="I198" s="923"/>
      <c r="J198" s="923"/>
      <c r="K198" s="923"/>
      <c r="L198" s="923"/>
      <c r="M198" s="923"/>
      <c r="N198" s="923"/>
      <c r="O198" s="923"/>
      <c r="P198" s="923"/>
      <c r="Q198" s="923"/>
      <c r="R198" s="923"/>
      <c r="S198" s="923"/>
    </row>
    <row r="199" spans="1:19" ht="21.75" customHeight="1">
      <c r="A199" s="327"/>
      <c r="B199" s="2224" t="s">
        <v>46</v>
      </c>
      <c r="C199" s="2225"/>
      <c r="D199" s="217" t="s">
        <v>34</v>
      </c>
      <c r="E199" s="77">
        <v>0</v>
      </c>
      <c r="F199" s="36">
        <f t="shared" si="36"/>
        <v>0</v>
      </c>
      <c r="G199" s="37" t="e">
        <f t="shared" si="37"/>
        <v>#DIV/0!</v>
      </c>
      <c r="H199" s="923"/>
      <c r="I199" s="923"/>
      <c r="J199" s="923"/>
      <c r="K199" s="923"/>
      <c r="L199" s="923"/>
      <c r="M199" s="923"/>
      <c r="N199" s="923"/>
      <c r="O199" s="923"/>
      <c r="P199" s="923"/>
      <c r="Q199" s="923"/>
      <c r="R199" s="923"/>
      <c r="S199" s="923"/>
    </row>
    <row r="200" spans="1:19" ht="21.75" customHeight="1">
      <c r="A200" s="327"/>
      <c r="B200" s="2166" t="s">
        <v>284</v>
      </c>
      <c r="C200" s="2239"/>
      <c r="D200" s="217" t="s">
        <v>34</v>
      </c>
      <c r="E200" s="77">
        <v>0</v>
      </c>
      <c r="F200" s="36">
        <f t="shared" si="36"/>
        <v>0</v>
      </c>
      <c r="G200" s="37" t="e">
        <f t="shared" si="37"/>
        <v>#DIV/0!</v>
      </c>
      <c r="H200" s="925"/>
      <c r="I200" s="925"/>
      <c r="J200" s="923"/>
      <c r="K200" s="923"/>
      <c r="L200" s="923"/>
      <c r="M200" s="923"/>
      <c r="N200" s="923"/>
      <c r="O200" s="923"/>
      <c r="P200" s="923"/>
      <c r="Q200" s="923"/>
      <c r="R200" s="923"/>
      <c r="S200" s="923"/>
    </row>
    <row r="201" spans="1:19" ht="21.75" customHeight="1">
      <c r="A201" s="2155" t="s">
        <v>240</v>
      </c>
      <c r="B201" s="2230"/>
      <c r="C201" s="2231"/>
      <c r="D201" s="217" t="s">
        <v>34</v>
      </c>
      <c r="E201" s="359">
        <f>E202+E214</f>
        <v>1</v>
      </c>
      <c r="F201" s="36">
        <f t="shared" si="36"/>
        <v>1</v>
      </c>
      <c r="G201" s="37">
        <f t="shared" si="37"/>
        <v>100</v>
      </c>
      <c r="H201" s="923">
        <f>H202+H214</f>
        <v>1</v>
      </c>
      <c r="I201" s="923">
        <f t="shared" ref="I201:Q201" si="39">I202+I214</f>
        <v>0</v>
      </c>
      <c r="J201" s="923">
        <f t="shared" si="39"/>
        <v>0</v>
      </c>
      <c r="K201" s="923">
        <f t="shared" si="39"/>
        <v>0</v>
      </c>
      <c r="L201" s="923">
        <f t="shared" si="39"/>
        <v>0</v>
      </c>
      <c r="M201" s="923">
        <f t="shared" si="39"/>
        <v>0</v>
      </c>
      <c r="N201" s="923">
        <f t="shared" si="39"/>
        <v>0</v>
      </c>
      <c r="O201" s="923">
        <f t="shared" si="39"/>
        <v>0</v>
      </c>
      <c r="P201" s="923">
        <f t="shared" si="39"/>
        <v>0</v>
      </c>
      <c r="Q201" s="923">
        <f t="shared" si="39"/>
        <v>0</v>
      </c>
      <c r="R201" s="923">
        <v>0</v>
      </c>
      <c r="S201" s="923">
        <v>0</v>
      </c>
    </row>
    <row r="202" spans="1:19" ht="21.75" customHeight="1">
      <c r="A202" s="327"/>
      <c r="B202" s="216" t="s">
        <v>166</v>
      </c>
      <c r="C202" s="331"/>
      <c r="D202" s="234" t="s">
        <v>34</v>
      </c>
      <c r="E202" s="359">
        <f>SUM(E203:E213)</f>
        <v>1</v>
      </c>
      <c r="F202" s="36">
        <f t="shared" si="36"/>
        <v>1</v>
      </c>
      <c r="G202" s="37">
        <f t="shared" si="37"/>
        <v>100</v>
      </c>
      <c r="H202" s="923">
        <f>SUM(H203:H213)</f>
        <v>1</v>
      </c>
      <c r="I202" s="923">
        <f t="shared" ref="I202:Q202" si="40">SUM(I203:I213)</f>
        <v>0</v>
      </c>
      <c r="J202" s="923">
        <f t="shared" si="40"/>
        <v>0</v>
      </c>
      <c r="K202" s="923">
        <f t="shared" si="40"/>
        <v>0</v>
      </c>
      <c r="L202" s="923">
        <f t="shared" si="40"/>
        <v>0</v>
      </c>
      <c r="M202" s="923">
        <f t="shared" si="40"/>
        <v>0</v>
      </c>
      <c r="N202" s="923">
        <f t="shared" si="40"/>
        <v>0</v>
      </c>
      <c r="O202" s="923">
        <f t="shared" si="40"/>
        <v>0</v>
      </c>
      <c r="P202" s="923">
        <f t="shared" si="40"/>
        <v>0</v>
      </c>
      <c r="Q202" s="923">
        <f t="shared" si="40"/>
        <v>0</v>
      </c>
      <c r="R202" s="923">
        <v>0</v>
      </c>
      <c r="S202" s="923">
        <v>0</v>
      </c>
    </row>
    <row r="203" spans="1:19" ht="21.75" customHeight="1">
      <c r="A203" s="327"/>
      <c r="B203" s="216"/>
      <c r="C203" s="446" t="s">
        <v>168</v>
      </c>
      <c r="D203" s="217" t="s">
        <v>34</v>
      </c>
      <c r="E203" s="156">
        <v>0</v>
      </c>
      <c r="F203" s="36">
        <f t="shared" si="36"/>
        <v>0</v>
      </c>
      <c r="G203" s="37" t="e">
        <f t="shared" si="37"/>
        <v>#DIV/0!</v>
      </c>
      <c r="H203" s="923"/>
      <c r="I203" s="923"/>
      <c r="J203" s="923"/>
      <c r="K203" s="923"/>
      <c r="L203" s="923"/>
      <c r="M203" s="923"/>
      <c r="N203" s="923"/>
      <c r="O203" s="923"/>
      <c r="P203" s="923"/>
      <c r="Q203" s="923"/>
      <c r="R203" s="923"/>
      <c r="S203" s="923"/>
    </row>
    <row r="204" spans="1:19" ht="21.75" customHeight="1">
      <c r="A204" s="327"/>
      <c r="B204" s="216"/>
      <c r="C204" s="446" t="s">
        <v>169</v>
      </c>
      <c r="D204" s="217" t="s">
        <v>34</v>
      </c>
      <c r="E204" s="36">
        <v>1</v>
      </c>
      <c r="F204" s="36">
        <f t="shared" si="36"/>
        <v>1</v>
      </c>
      <c r="G204" s="37">
        <f t="shared" si="37"/>
        <v>100</v>
      </c>
      <c r="H204" s="923">
        <v>1</v>
      </c>
      <c r="I204" s="923">
        <v>0</v>
      </c>
      <c r="J204" s="923">
        <v>0</v>
      </c>
      <c r="K204" s="923">
        <v>0</v>
      </c>
      <c r="L204" s="923">
        <v>0</v>
      </c>
      <c r="M204" s="923">
        <v>0</v>
      </c>
      <c r="N204" s="923">
        <v>0</v>
      </c>
      <c r="O204" s="923">
        <v>0</v>
      </c>
      <c r="P204" s="923">
        <v>0</v>
      </c>
      <c r="Q204" s="923">
        <v>0</v>
      </c>
      <c r="R204" s="923">
        <v>0</v>
      </c>
      <c r="S204" s="923">
        <v>0</v>
      </c>
    </row>
    <row r="205" spans="1:19" ht="21.75" customHeight="1">
      <c r="A205" s="327"/>
      <c r="B205" s="216"/>
      <c r="C205" s="446" t="s">
        <v>170</v>
      </c>
      <c r="D205" s="217" t="s">
        <v>34</v>
      </c>
      <c r="E205" s="36">
        <v>0</v>
      </c>
      <c r="F205" s="36">
        <f t="shared" si="36"/>
        <v>0</v>
      </c>
      <c r="G205" s="37" t="e">
        <f t="shared" si="37"/>
        <v>#DIV/0!</v>
      </c>
      <c r="H205" s="923"/>
      <c r="I205" s="923"/>
      <c r="J205" s="923"/>
      <c r="K205" s="923"/>
      <c r="L205" s="923"/>
      <c r="M205" s="923"/>
      <c r="N205" s="923"/>
      <c r="O205" s="923"/>
      <c r="P205" s="923"/>
      <c r="Q205" s="923"/>
      <c r="R205" s="923"/>
      <c r="S205" s="923"/>
    </row>
    <row r="206" spans="1:19" ht="21.75" customHeight="1">
      <c r="A206" s="327"/>
      <c r="B206" s="216"/>
      <c r="C206" s="446" t="s">
        <v>171</v>
      </c>
      <c r="D206" s="217" t="s">
        <v>34</v>
      </c>
      <c r="E206" s="36">
        <v>0</v>
      </c>
      <c r="F206" s="36">
        <f t="shared" si="36"/>
        <v>0</v>
      </c>
      <c r="G206" s="37" t="e">
        <f t="shared" si="37"/>
        <v>#DIV/0!</v>
      </c>
      <c r="H206" s="923"/>
      <c r="I206" s="923"/>
      <c r="J206" s="923"/>
      <c r="K206" s="923"/>
      <c r="L206" s="923"/>
      <c r="M206" s="923"/>
      <c r="N206" s="923"/>
      <c r="O206" s="923"/>
      <c r="P206" s="923"/>
      <c r="Q206" s="923"/>
      <c r="R206" s="923"/>
      <c r="S206" s="923"/>
    </row>
    <row r="207" spans="1:19" ht="21.75" customHeight="1">
      <c r="A207" s="327"/>
      <c r="B207" s="216"/>
      <c r="C207" s="446" t="s">
        <v>172</v>
      </c>
      <c r="D207" s="217" t="s">
        <v>34</v>
      </c>
      <c r="E207" s="36">
        <v>0</v>
      </c>
      <c r="F207" s="36">
        <f t="shared" si="36"/>
        <v>0</v>
      </c>
      <c r="G207" s="37" t="e">
        <f t="shared" si="37"/>
        <v>#DIV/0!</v>
      </c>
      <c r="H207" s="923"/>
      <c r="I207" s="923"/>
      <c r="J207" s="923"/>
      <c r="K207" s="923"/>
      <c r="L207" s="923"/>
      <c r="M207" s="923"/>
      <c r="N207" s="923"/>
      <c r="O207" s="923"/>
      <c r="P207" s="923"/>
      <c r="Q207" s="923"/>
      <c r="R207" s="923"/>
      <c r="S207" s="923"/>
    </row>
    <row r="208" spans="1:19" ht="21.75" customHeight="1">
      <c r="A208" s="327"/>
      <c r="B208" s="216"/>
      <c r="C208" s="446" t="s">
        <v>173</v>
      </c>
      <c r="D208" s="217" t="s">
        <v>34</v>
      </c>
      <c r="E208" s="36">
        <v>0</v>
      </c>
      <c r="F208" s="36">
        <f t="shared" si="36"/>
        <v>0</v>
      </c>
      <c r="G208" s="37" t="e">
        <f t="shared" si="37"/>
        <v>#DIV/0!</v>
      </c>
      <c r="H208" s="923"/>
      <c r="I208" s="923"/>
      <c r="J208" s="923"/>
      <c r="K208" s="923"/>
      <c r="L208" s="923"/>
      <c r="M208" s="923"/>
      <c r="N208" s="923"/>
      <c r="O208" s="923"/>
      <c r="P208" s="923"/>
      <c r="Q208" s="923"/>
      <c r="R208" s="923"/>
      <c r="S208" s="923"/>
    </row>
    <row r="209" spans="1:19" ht="21.75" customHeight="1">
      <c r="A209" s="327"/>
      <c r="B209" s="216"/>
      <c r="C209" s="446" t="s">
        <v>174</v>
      </c>
      <c r="D209" s="217" t="s">
        <v>34</v>
      </c>
      <c r="E209" s="36">
        <v>0</v>
      </c>
      <c r="F209" s="36">
        <f t="shared" si="36"/>
        <v>0</v>
      </c>
      <c r="G209" s="37" t="e">
        <f t="shared" si="37"/>
        <v>#DIV/0!</v>
      </c>
      <c r="H209" s="923"/>
      <c r="I209" s="923"/>
      <c r="J209" s="923"/>
      <c r="K209" s="923"/>
      <c r="L209" s="923"/>
      <c r="M209" s="923"/>
      <c r="N209" s="923"/>
      <c r="O209" s="923"/>
      <c r="P209" s="923"/>
      <c r="Q209" s="923"/>
      <c r="R209" s="923"/>
      <c r="S209" s="923"/>
    </row>
    <row r="210" spans="1:19" ht="21.75" customHeight="1">
      <c r="A210" s="327"/>
      <c r="B210" s="216"/>
      <c r="C210" s="446" t="s">
        <v>175</v>
      </c>
      <c r="D210" s="217" t="s">
        <v>34</v>
      </c>
      <c r="E210" s="36">
        <v>0</v>
      </c>
      <c r="F210" s="36">
        <f t="shared" si="36"/>
        <v>0</v>
      </c>
      <c r="G210" s="37" t="e">
        <f t="shared" si="37"/>
        <v>#DIV/0!</v>
      </c>
      <c r="H210" s="923"/>
      <c r="I210" s="923"/>
      <c r="J210" s="923"/>
      <c r="K210" s="923"/>
      <c r="L210" s="923"/>
      <c r="M210" s="923"/>
      <c r="N210" s="923"/>
      <c r="O210" s="923"/>
      <c r="P210" s="923"/>
      <c r="Q210" s="923"/>
      <c r="R210" s="923"/>
      <c r="S210" s="923"/>
    </row>
    <row r="211" spans="1:19" ht="21.75" customHeight="1">
      <c r="A211" s="327"/>
      <c r="B211" s="216"/>
      <c r="C211" s="446" t="s">
        <v>176</v>
      </c>
      <c r="D211" s="217" t="s">
        <v>34</v>
      </c>
      <c r="E211" s="36">
        <v>0</v>
      </c>
      <c r="F211" s="36">
        <f t="shared" si="36"/>
        <v>0</v>
      </c>
      <c r="G211" s="37" t="e">
        <f t="shared" si="37"/>
        <v>#DIV/0!</v>
      </c>
      <c r="H211" s="923"/>
      <c r="I211" s="923"/>
      <c r="J211" s="923"/>
      <c r="K211" s="923"/>
      <c r="L211" s="923"/>
      <c r="M211" s="923"/>
      <c r="N211" s="923"/>
      <c r="O211" s="923"/>
      <c r="P211" s="923"/>
      <c r="Q211" s="923"/>
      <c r="R211" s="923"/>
      <c r="S211" s="923"/>
    </row>
    <row r="212" spans="1:19" ht="21.75" customHeight="1">
      <c r="A212" s="327"/>
      <c r="B212" s="216"/>
      <c r="C212" s="446" t="s">
        <v>177</v>
      </c>
      <c r="D212" s="217" t="s">
        <v>34</v>
      </c>
      <c r="E212" s="36">
        <v>0</v>
      </c>
      <c r="F212" s="36">
        <f t="shared" si="36"/>
        <v>0</v>
      </c>
      <c r="G212" s="37" t="e">
        <f t="shared" si="37"/>
        <v>#DIV/0!</v>
      </c>
      <c r="H212" s="923"/>
      <c r="I212" s="923"/>
      <c r="J212" s="923"/>
      <c r="K212" s="923"/>
      <c r="L212" s="923"/>
      <c r="M212" s="923"/>
      <c r="N212" s="923"/>
      <c r="O212" s="923"/>
      <c r="P212" s="923"/>
      <c r="Q212" s="923"/>
      <c r="R212" s="923"/>
      <c r="S212" s="923"/>
    </row>
    <row r="213" spans="1:19" ht="21.75" customHeight="1">
      <c r="A213" s="327"/>
      <c r="B213" s="216"/>
      <c r="C213" s="446" t="s">
        <v>178</v>
      </c>
      <c r="D213" s="217" t="s">
        <v>34</v>
      </c>
      <c r="E213" s="36">
        <v>0</v>
      </c>
      <c r="F213" s="36">
        <f t="shared" si="36"/>
        <v>0</v>
      </c>
      <c r="G213" s="37" t="e">
        <f t="shared" si="37"/>
        <v>#DIV/0!</v>
      </c>
      <c r="H213" s="923"/>
      <c r="I213" s="923"/>
      <c r="J213" s="923"/>
      <c r="K213" s="923"/>
      <c r="L213" s="923"/>
      <c r="M213" s="923"/>
      <c r="N213" s="923"/>
      <c r="O213" s="923"/>
      <c r="P213" s="923"/>
      <c r="Q213" s="923"/>
      <c r="R213" s="923"/>
      <c r="S213" s="923"/>
    </row>
    <row r="214" spans="1:19" ht="21.75" customHeight="1">
      <c r="A214" s="327"/>
      <c r="B214" s="2230" t="s">
        <v>167</v>
      </c>
      <c r="C214" s="2231"/>
      <c r="D214" s="234" t="s">
        <v>34</v>
      </c>
      <c r="E214" s="359">
        <f>SUM(E215:E220)</f>
        <v>0</v>
      </c>
      <c r="F214" s="36">
        <f t="shared" si="36"/>
        <v>0</v>
      </c>
      <c r="G214" s="37" t="e">
        <f t="shared" si="37"/>
        <v>#DIV/0!</v>
      </c>
      <c r="H214" s="923"/>
      <c r="I214" s="923"/>
      <c r="J214" s="923"/>
      <c r="K214" s="923"/>
      <c r="L214" s="923"/>
      <c r="M214" s="923"/>
      <c r="N214" s="923"/>
      <c r="O214" s="923"/>
      <c r="P214" s="923"/>
      <c r="Q214" s="923"/>
      <c r="R214" s="923"/>
      <c r="S214" s="923"/>
    </row>
    <row r="215" spans="1:19" ht="21.75" customHeight="1">
      <c r="A215" s="327"/>
      <c r="B215" s="216"/>
      <c r="C215" s="448" t="s">
        <v>258</v>
      </c>
      <c r="D215" s="217" t="s">
        <v>34</v>
      </c>
      <c r="E215" s="156">
        <v>0</v>
      </c>
      <c r="F215" s="36">
        <f t="shared" si="36"/>
        <v>0</v>
      </c>
      <c r="G215" s="37" t="e">
        <f t="shared" si="37"/>
        <v>#DIV/0!</v>
      </c>
      <c r="H215" s="923"/>
      <c r="I215" s="923"/>
      <c r="J215" s="923"/>
      <c r="K215" s="923"/>
      <c r="L215" s="923"/>
      <c r="M215" s="923"/>
      <c r="N215" s="923"/>
      <c r="O215" s="923"/>
      <c r="P215" s="923"/>
      <c r="Q215" s="923"/>
      <c r="R215" s="923"/>
      <c r="S215" s="923"/>
    </row>
    <row r="216" spans="1:19" ht="21.75" customHeight="1">
      <c r="A216" s="327"/>
      <c r="B216" s="216"/>
      <c r="C216" s="446" t="s">
        <v>185</v>
      </c>
      <c r="D216" s="217" t="s">
        <v>34</v>
      </c>
      <c r="E216" s="156">
        <v>0</v>
      </c>
      <c r="F216" s="36">
        <f t="shared" si="36"/>
        <v>0</v>
      </c>
      <c r="G216" s="37" t="e">
        <f t="shared" si="37"/>
        <v>#DIV/0!</v>
      </c>
      <c r="H216" s="923"/>
      <c r="I216" s="923"/>
      <c r="J216" s="923"/>
      <c r="K216" s="923"/>
      <c r="L216" s="923"/>
      <c r="M216" s="923"/>
      <c r="N216" s="923"/>
      <c r="O216" s="923"/>
      <c r="P216" s="923"/>
      <c r="Q216" s="923"/>
      <c r="R216" s="923"/>
      <c r="S216" s="923"/>
    </row>
    <row r="217" spans="1:19" ht="21.75" customHeight="1">
      <c r="A217" s="327"/>
      <c r="B217" s="216"/>
      <c r="C217" s="446" t="s">
        <v>184</v>
      </c>
      <c r="D217" s="217" t="s">
        <v>34</v>
      </c>
      <c r="E217" s="156">
        <v>0</v>
      </c>
      <c r="F217" s="36">
        <f t="shared" si="36"/>
        <v>0</v>
      </c>
      <c r="G217" s="37" t="e">
        <f t="shared" si="37"/>
        <v>#DIV/0!</v>
      </c>
      <c r="H217" s="923"/>
      <c r="I217" s="923"/>
      <c r="J217" s="923"/>
      <c r="K217" s="923"/>
      <c r="L217" s="923"/>
      <c r="M217" s="923"/>
      <c r="N217" s="923"/>
      <c r="O217" s="923"/>
      <c r="P217" s="923"/>
      <c r="Q217" s="923"/>
      <c r="R217" s="923"/>
      <c r="S217" s="923"/>
    </row>
    <row r="218" spans="1:19" ht="21.75" customHeight="1">
      <c r="A218" s="327"/>
      <c r="B218" s="216"/>
      <c r="C218" s="446" t="s">
        <v>183</v>
      </c>
      <c r="D218" s="217" t="s">
        <v>34</v>
      </c>
      <c r="E218" s="156">
        <v>0</v>
      </c>
      <c r="F218" s="36">
        <f t="shared" si="36"/>
        <v>0</v>
      </c>
      <c r="G218" s="37" t="e">
        <f t="shared" si="37"/>
        <v>#DIV/0!</v>
      </c>
      <c r="H218" s="923"/>
      <c r="I218" s="923"/>
      <c r="J218" s="923"/>
      <c r="K218" s="923"/>
      <c r="L218" s="923"/>
      <c r="M218" s="923"/>
      <c r="N218" s="923"/>
      <c r="O218" s="923"/>
      <c r="P218" s="923"/>
      <c r="Q218" s="923"/>
      <c r="R218" s="923"/>
      <c r="S218" s="923"/>
    </row>
    <row r="219" spans="1:19" ht="21.75" customHeight="1">
      <c r="A219" s="327"/>
      <c r="B219" s="216"/>
      <c r="C219" s="446" t="s">
        <v>182</v>
      </c>
      <c r="D219" s="217" t="s">
        <v>34</v>
      </c>
      <c r="E219" s="156">
        <v>0</v>
      </c>
      <c r="F219" s="36">
        <f t="shared" si="36"/>
        <v>0</v>
      </c>
      <c r="G219" s="37" t="e">
        <f t="shared" si="37"/>
        <v>#DIV/0!</v>
      </c>
      <c r="H219" s="923"/>
      <c r="I219" s="923"/>
      <c r="J219" s="923"/>
      <c r="K219" s="923"/>
      <c r="L219" s="923"/>
      <c r="M219" s="923"/>
      <c r="N219" s="923"/>
      <c r="O219" s="923"/>
      <c r="P219" s="923"/>
      <c r="Q219" s="923"/>
      <c r="R219" s="923"/>
      <c r="S219" s="923"/>
    </row>
    <row r="220" spans="1:19" ht="21.75" customHeight="1">
      <c r="A220" s="327"/>
      <c r="B220" s="216"/>
      <c r="C220" s="446" t="s">
        <v>181</v>
      </c>
      <c r="D220" s="217" t="s">
        <v>34</v>
      </c>
      <c r="E220" s="156">
        <v>0</v>
      </c>
      <c r="F220" s="36">
        <f t="shared" si="36"/>
        <v>0</v>
      </c>
      <c r="G220" s="37" t="e">
        <f t="shared" si="37"/>
        <v>#DIV/0!</v>
      </c>
      <c r="H220" s="923"/>
      <c r="I220" s="923"/>
      <c r="J220" s="923"/>
      <c r="K220" s="923"/>
      <c r="L220" s="923"/>
      <c r="M220" s="923"/>
      <c r="N220" s="923"/>
      <c r="O220" s="923"/>
      <c r="P220" s="923"/>
      <c r="Q220" s="923"/>
      <c r="R220" s="923"/>
      <c r="S220" s="923"/>
    </row>
    <row r="221" spans="1:19" ht="21.75" customHeight="1">
      <c r="A221" s="2155" t="s">
        <v>241</v>
      </c>
      <c r="B221" s="2230"/>
      <c r="C221" s="2231"/>
      <c r="D221" s="217" t="s">
        <v>35</v>
      </c>
      <c r="E221" s="156">
        <v>1</v>
      </c>
      <c r="F221" s="36">
        <f t="shared" si="36"/>
        <v>1</v>
      </c>
      <c r="G221" s="37">
        <f t="shared" si="37"/>
        <v>100</v>
      </c>
      <c r="H221" s="923">
        <v>1</v>
      </c>
      <c r="I221" s="923">
        <v>0</v>
      </c>
      <c r="J221" s="923">
        <v>0</v>
      </c>
      <c r="K221" s="923">
        <v>0</v>
      </c>
      <c r="L221" s="923">
        <v>0</v>
      </c>
      <c r="M221" s="923">
        <v>0</v>
      </c>
      <c r="N221" s="923">
        <v>0</v>
      </c>
      <c r="O221" s="923">
        <v>0</v>
      </c>
      <c r="P221" s="923">
        <v>0</v>
      </c>
      <c r="Q221" s="923">
        <v>0</v>
      </c>
      <c r="R221" s="923">
        <v>0</v>
      </c>
      <c r="S221" s="923">
        <v>0</v>
      </c>
    </row>
    <row r="222" spans="1:19" ht="21.75" customHeight="1">
      <c r="A222" s="332"/>
      <c r="B222" s="450"/>
      <c r="C222" s="334" t="s">
        <v>108</v>
      </c>
      <c r="D222" s="335" t="s">
        <v>9</v>
      </c>
      <c r="E222" s="156">
        <v>100</v>
      </c>
      <c r="F222" s="36">
        <f t="shared" si="36"/>
        <v>190</v>
      </c>
      <c r="G222" s="37">
        <f t="shared" si="37"/>
        <v>190</v>
      </c>
      <c r="H222" s="923">
        <v>0</v>
      </c>
      <c r="I222" s="923">
        <v>70</v>
      </c>
      <c r="J222" s="923">
        <v>0</v>
      </c>
      <c r="K222" s="923">
        <v>0</v>
      </c>
      <c r="L222" s="923">
        <v>20</v>
      </c>
      <c r="M222" s="923">
        <v>24</v>
      </c>
      <c r="N222" s="923">
        <v>10</v>
      </c>
      <c r="O222" s="923">
        <v>30</v>
      </c>
      <c r="P222" s="923">
        <v>7</v>
      </c>
      <c r="Q222" s="923">
        <v>12</v>
      </c>
      <c r="R222" s="923">
        <v>17</v>
      </c>
      <c r="S222" s="923">
        <v>0</v>
      </c>
    </row>
    <row r="223" spans="1:19" ht="21.75" customHeight="1">
      <c r="A223" s="2240" t="s">
        <v>242</v>
      </c>
      <c r="B223" s="2241"/>
      <c r="C223" s="2242"/>
      <c r="D223" s="335" t="s">
        <v>34</v>
      </c>
      <c r="E223" s="156">
        <v>0</v>
      </c>
      <c r="F223" s="36">
        <f t="shared" si="36"/>
        <v>0</v>
      </c>
      <c r="G223" s="37" t="e">
        <f t="shared" si="37"/>
        <v>#DIV/0!</v>
      </c>
      <c r="H223" s="923"/>
      <c r="I223" s="923"/>
      <c r="J223" s="923"/>
      <c r="K223" s="923"/>
      <c r="L223" s="923"/>
      <c r="M223" s="923"/>
      <c r="N223" s="923"/>
      <c r="O223" s="923"/>
      <c r="P223" s="923"/>
      <c r="Q223" s="923"/>
      <c r="R223" s="923"/>
      <c r="S223" s="923"/>
    </row>
    <row r="224" spans="1:19" ht="21.75" customHeight="1">
      <c r="A224" s="2243" t="s">
        <v>243</v>
      </c>
      <c r="B224" s="2244"/>
      <c r="C224" s="2245"/>
      <c r="D224" s="335" t="s">
        <v>90</v>
      </c>
      <c r="E224" s="156">
        <v>0</v>
      </c>
      <c r="F224" s="36">
        <f t="shared" si="36"/>
        <v>0</v>
      </c>
      <c r="G224" s="37" t="e">
        <f t="shared" si="37"/>
        <v>#DIV/0!</v>
      </c>
      <c r="H224" s="923"/>
      <c r="I224" s="923"/>
      <c r="J224" s="923"/>
      <c r="K224" s="923"/>
      <c r="L224" s="923"/>
      <c r="M224" s="923"/>
      <c r="N224" s="923"/>
      <c r="O224" s="923"/>
      <c r="P224" s="923"/>
      <c r="Q224" s="923"/>
      <c r="R224" s="923"/>
      <c r="S224" s="923"/>
    </row>
    <row r="225" spans="1:19" ht="21.75" customHeight="1">
      <c r="A225" s="2240" t="s">
        <v>285</v>
      </c>
      <c r="B225" s="2241"/>
      <c r="C225" s="2242"/>
      <c r="D225" s="335" t="s">
        <v>34</v>
      </c>
      <c r="E225" s="156">
        <v>0</v>
      </c>
      <c r="F225" s="36">
        <f t="shared" si="36"/>
        <v>0</v>
      </c>
      <c r="G225" s="37" t="e">
        <f t="shared" si="37"/>
        <v>#DIV/0!</v>
      </c>
      <c r="H225" s="923"/>
      <c r="I225" s="923"/>
      <c r="J225" s="923"/>
      <c r="K225" s="923"/>
      <c r="L225" s="923"/>
      <c r="M225" s="923"/>
      <c r="N225" s="923"/>
      <c r="O225" s="923"/>
      <c r="P225" s="923"/>
      <c r="Q225" s="923"/>
      <c r="R225" s="923"/>
      <c r="S225" s="923"/>
    </row>
    <row r="226" spans="1:19" ht="21.75" customHeight="1">
      <c r="A226" s="449" t="s">
        <v>245</v>
      </c>
      <c r="B226" s="450"/>
      <c r="C226" s="451"/>
      <c r="D226" s="335" t="s">
        <v>114</v>
      </c>
      <c r="E226" s="156">
        <v>0</v>
      </c>
      <c r="F226" s="36">
        <f t="shared" si="36"/>
        <v>0</v>
      </c>
      <c r="G226" s="37" t="e">
        <f t="shared" si="37"/>
        <v>#DIV/0!</v>
      </c>
      <c r="H226" s="923"/>
      <c r="I226" s="923"/>
      <c r="J226" s="923"/>
      <c r="K226" s="923"/>
      <c r="L226" s="923"/>
      <c r="M226" s="923"/>
      <c r="N226" s="923"/>
      <c r="O226" s="923"/>
      <c r="P226" s="923"/>
      <c r="Q226" s="923"/>
      <c r="R226" s="923"/>
      <c r="S226" s="923"/>
    </row>
    <row r="227" spans="1:19" ht="21.75" customHeight="1">
      <c r="A227" s="287"/>
      <c r="B227" s="302" t="s">
        <v>58</v>
      </c>
      <c r="C227" s="326"/>
      <c r="D227" s="300" t="s">
        <v>24</v>
      </c>
      <c r="E227" s="289">
        <f>SUM(E228:E232)</f>
        <v>63000</v>
      </c>
      <c r="F227" s="153">
        <f t="shared" si="36"/>
        <v>63000</v>
      </c>
      <c r="G227" s="379">
        <f t="shared" si="37"/>
        <v>100</v>
      </c>
      <c r="H227" s="947">
        <f>SUM(H228:H232)</f>
        <v>0</v>
      </c>
      <c r="I227" s="947">
        <f t="shared" ref="I227:S227" si="41">SUM(I228:I232)</f>
        <v>7650</v>
      </c>
      <c r="J227" s="947">
        <f t="shared" si="41"/>
        <v>6780</v>
      </c>
      <c r="K227" s="947">
        <f t="shared" si="41"/>
        <v>0</v>
      </c>
      <c r="L227" s="947">
        <f t="shared" si="41"/>
        <v>5250</v>
      </c>
      <c r="M227" s="947">
        <f t="shared" si="41"/>
        <v>5250</v>
      </c>
      <c r="N227" s="947">
        <f t="shared" si="41"/>
        <v>5250</v>
      </c>
      <c r="O227" s="947">
        <f t="shared" si="41"/>
        <v>0</v>
      </c>
      <c r="P227" s="947">
        <f t="shared" si="41"/>
        <v>21350</v>
      </c>
      <c r="Q227" s="947">
        <f t="shared" si="41"/>
        <v>3850</v>
      </c>
      <c r="R227" s="947">
        <f t="shared" si="41"/>
        <v>5250</v>
      </c>
      <c r="S227" s="947">
        <f t="shared" si="41"/>
        <v>2370</v>
      </c>
    </row>
    <row r="228" spans="1:19" ht="21.75" customHeight="1">
      <c r="A228" s="310"/>
      <c r="B228" s="216"/>
      <c r="C228" s="336" t="s">
        <v>25</v>
      </c>
      <c r="D228" s="217" t="s">
        <v>24</v>
      </c>
      <c r="E228" s="285"/>
      <c r="F228" s="36">
        <f t="shared" si="36"/>
        <v>0</v>
      </c>
      <c r="G228" s="37" t="e">
        <f t="shared" si="37"/>
        <v>#DIV/0!</v>
      </c>
      <c r="H228" s="925"/>
      <c r="I228" s="925"/>
      <c r="J228" s="923"/>
      <c r="K228" s="923"/>
      <c r="L228" s="923"/>
      <c r="M228" s="923"/>
      <c r="N228" s="923"/>
      <c r="O228" s="923"/>
      <c r="P228" s="923"/>
      <c r="Q228" s="923"/>
      <c r="R228" s="923"/>
      <c r="S228" s="923"/>
    </row>
    <row r="229" spans="1:19" ht="21.75" customHeight="1">
      <c r="A229" s="310"/>
      <c r="B229" s="216"/>
      <c r="C229" s="336" t="s">
        <v>26</v>
      </c>
      <c r="D229" s="217" t="s">
        <v>24</v>
      </c>
      <c r="E229" s="285">
        <v>63000</v>
      </c>
      <c r="F229" s="36">
        <f t="shared" si="36"/>
        <v>63000</v>
      </c>
      <c r="G229" s="37">
        <f t="shared" si="37"/>
        <v>100</v>
      </c>
      <c r="H229" s="923">
        <v>0</v>
      </c>
      <c r="I229" s="933">
        <v>7650</v>
      </c>
      <c r="J229" s="923">
        <v>6780</v>
      </c>
      <c r="K229" s="923">
        <v>0</v>
      </c>
      <c r="L229" s="933">
        <v>5250</v>
      </c>
      <c r="M229" s="933">
        <v>5250</v>
      </c>
      <c r="N229" s="933">
        <v>5250</v>
      </c>
      <c r="O229" s="923">
        <v>0</v>
      </c>
      <c r="P229" s="933">
        <v>21350</v>
      </c>
      <c r="Q229" s="933">
        <v>3850</v>
      </c>
      <c r="R229" s="933">
        <v>5250</v>
      </c>
      <c r="S229" s="933">
        <v>2370</v>
      </c>
    </row>
    <row r="230" spans="1:19" ht="21.75" customHeight="1">
      <c r="A230" s="310"/>
      <c r="B230" s="216"/>
      <c r="C230" s="336" t="s">
        <v>27</v>
      </c>
      <c r="D230" s="217" t="s">
        <v>24</v>
      </c>
      <c r="E230" s="285"/>
      <c r="F230" s="36">
        <f t="shared" si="36"/>
        <v>0</v>
      </c>
      <c r="G230" s="37" t="e">
        <f t="shared" si="37"/>
        <v>#DIV/0!</v>
      </c>
      <c r="H230" s="923"/>
      <c r="I230" s="923"/>
      <c r="J230" s="923"/>
      <c r="K230" s="923"/>
      <c r="L230" s="923"/>
      <c r="M230" s="923"/>
      <c r="N230" s="923"/>
      <c r="O230" s="923"/>
      <c r="P230" s="923"/>
      <c r="Q230" s="923"/>
      <c r="R230" s="923"/>
      <c r="S230" s="923"/>
    </row>
    <row r="231" spans="1:19" ht="21.75" customHeight="1">
      <c r="A231" s="310"/>
      <c r="B231" s="216"/>
      <c r="C231" s="336" t="s">
        <v>28</v>
      </c>
      <c r="D231" s="217" t="s">
        <v>24</v>
      </c>
      <c r="E231" s="285"/>
      <c r="F231" s="36">
        <f t="shared" si="36"/>
        <v>0</v>
      </c>
      <c r="G231" s="37" t="e">
        <f t="shared" si="37"/>
        <v>#DIV/0!</v>
      </c>
      <c r="H231" s="923"/>
      <c r="I231" s="923"/>
      <c r="J231" s="923"/>
      <c r="K231" s="923"/>
      <c r="L231" s="923"/>
      <c r="M231" s="923"/>
      <c r="N231" s="923"/>
      <c r="O231" s="923"/>
      <c r="P231" s="923"/>
      <c r="Q231" s="923"/>
      <c r="R231" s="923"/>
      <c r="S231" s="923"/>
    </row>
    <row r="232" spans="1:19" ht="21.75" customHeight="1">
      <c r="A232" s="337"/>
      <c r="B232" s="338"/>
      <c r="C232" s="339" t="s">
        <v>29</v>
      </c>
      <c r="D232" s="380" t="s">
        <v>24</v>
      </c>
      <c r="E232" s="303"/>
      <c r="F232" s="116">
        <f t="shared" si="36"/>
        <v>0</v>
      </c>
      <c r="G232" s="120" t="e">
        <f t="shared" si="37"/>
        <v>#DIV/0!</v>
      </c>
      <c r="H232" s="946"/>
      <c r="I232" s="946"/>
      <c r="J232" s="946"/>
      <c r="K232" s="946"/>
      <c r="L232" s="946"/>
      <c r="M232" s="946"/>
      <c r="N232" s="946"/>
      <c r="O232" s="946"/>
      <c r="P232" s="946"/>
      <c r="Q232" s="946"/>
      <c r="R232" s="946"/>
      <c r="S232" s="946"/>
    </row>
    <row r="233" spans="1:19" ht="21.75" customHeight="1">
      <c r="A233" s="2144" t="s">
        <v>246</v>
      </c>
      <c r="B233" s="2199"/>
      <c r="C233" s="2200"/>
      <c r="D233" s="272"/>
      <c r="E233" s="400"/>
      <c r="F233" s="92">
        <f t="shared" si="36"/>
        <v>0</v>
      </c>
      <c r="G233" s="631" t="e">
        <f t="shared" si="37"/>
        <v>#DIV/0!</v>
      </c>
      <c r="H233" s="949"/>
      <c r="I233" s="949"/>
      <c r="J233" s="949"/>
      <c r="K233" s="949"/>
      <c r="L233" s="949"/>
      <c r="M233" s="949"/>
      <c r="N233" s="949"/>
      <c r="O233" s="949"/>
      <c r="P233" s="949"/>
      <c r="Q233" s="949"/>
      <c r="R233" s="949"/>
      <c r="S233" s="949"/>
    </row>
    <row r="234" spans="1:19" ht="21.75" customHeight="1">
      <c r="A234" s="159" t="s">
        <v>247</v>
      </c>
      <c r="B234" s="290"/>
      <c r="C234" s="226"/>
      <c r="D234" s="291"/>
      <c r="E234" s="54"/>
      <c r="F234" s="55">
        <f t="shared" si="36"/>
        <v>0</v>
      </c>
      <c r="G234" s="67" t="e">
        <f t="shared" si="37"/>
        <v>#DIV/0!</v>
      </c>
      <c r="H234" s="928"/>
      <c r="I234" s="928"/>
      <c r="J234" s="928"/>
      <c r="K234" s="928"/>
      <c r="L234" s="928"/>
      <c r="M234" s="928"/>
      <c r="N234" s="928"/>
      <c r="O234" s="928"/>
      <c r="P234" s="928"/>
      <c r="Q234" s="928"/>
      <c r="R234" s="928"/>
      <c r="S234" s="928"/>
    </row>
    <row r="235" spans="1:19" ht="21.75" customHeight="1">
      <c r="A235" s="232"/>
      <c r="B235" s="2141" t="s">
        <v>248</v>
      </c>
      <c r="C235" s="2246"/>
      <c r="D235" s="292"/>
      <c r="E235" s="131"/>
      <c r="F235" s="55">
        <f t="shared" si="36"/>
        <v>0</v>
      </c>
      <c r="G235" s="67" t="e">
        <f t="shared" si="37"/>
        <v>#DIV/0!</v>
      </c>
      <c r="H235" s="928"/>
      <c r="I235" s="928"/>
      <c r="J235" s="928"/>
      <c r="K235" s="928"/>
      <c r="L235" s="928"/>
      <c r="M235" s="928"/>
      <c r="N235" s="928"/>
      <c r="O235" s="928"/>
      <c r="P235" s="928"/>
      <c r="Q235" s="928"/>
      <c r="R235" s="928"/>
      <c r="S235" s="928"/>
    </row>
    <row r="236" spans="1:19" ht="18.75" customHeight="1">
      <c r="A236" s="229"/>
      <c r="B236" s="293"/>
      <c r="C236" s="440" t="s">
        <v>131</v>
      </c>
      <c r="D236" s="294" t="s">
        <v>31</v>
      </c>
      <c r="E236" s="104">
        <v>2</v>
      </c>
      <c r="F236" s="36">
        <f t="shared" si="36"/>
        <v>2</v>
      </c>
      <c r="G236" s="37">
        <f t="shared" si="37"/>
        <v>100</v>
      </c>
      <c r="H236" s="943">
        <v>0</v>
      </c>
      <c r="I236" s="943">
        <v>0</v>
      </c>
      <c r="J236" s="943">
        <v>0</v>
      </c>
      <c r="K236" s="943">
        <v>0</v>
      </c>
      <c r="L236" s="943">
        <v>0</v>
      </c>
      <c r="M236" s="943">
        <v>0</v>
      </c>
      <c r="N236" s="943">
        <v>2</v>
      </c>
      <c r="O236" s="943">
        <v>0</v>
      </c>
      <c r="P236" s="943">
        <v>0</v>
      </c>
      <c r="Q236" s="943">
        <v>0</v>
      </c>
      <c r="R236" s="943">
        <v>0</v>
      </c>
      <c r="S236" s="943">
        <v>0</v>
      </c>
    </row>
    <row r="237" spans="1:19" ht="21.75" customHeight="1">
      <c r="A237" s="229"/>
      <c r="B237" s="293"/>
      <c r="C237" s="441" t="s">
        <v>132</v>
      </c>
      <c r="D237" s="295" t="s">
        <v>9</v>
      </c>
      <c r="E237" s="105">
        <v>20</v>
      </c>
      <c r="F237" s="36">
        <f t="shared" si="36"/>
        <v>20</v>
      </c>
      <c r="G237" s="37">
        <f t="shared" si="37"/>
        <v>100</v>
      </c>
      <c r="H237" s="943">
        <v>0</v>
      </c>
      <c r="I237" s="943">
        <v>0</v>
      </c>
      <c r="J237" s="943">
        <v>0</v>
      </c>
      <c r="K237" s="943">
        <v>0</v>
      </c>
      <c r="L237" s="943">
        <v>0</v>
      </c>
      <c r="M237" s="943">
        <v>0</v>
      </c>
      <c r="N237" s="943">
        <v>20</v>
      </c>
      <c r="O237" s="943">
        <v>0</v>
      </c>
      <c r="P237" s="943">
        <v>0</v>
      </c>
      <c r="Q237" s="943">
        <v>0</v>
      </c>
      <c r="R237" s="943">
        <v>0</v>
      </c>
      <c r="S237" s="943">
        <v>0</v>
      </c>
    </row>
    <row r="238" spans="1:19" ht="21.75" customHeight="1">
      <c r="A238" s="229"/>
      <c r="B238" s="293"/>
      <c r="C238" s="441" t="s">
        <v>133</v>
      </c>
      <c r="D238" s="295" t="s">
        <v>31</v>
      </c>
      <c r="E238" s="105">
        <v>2</v>
      </c>
      <c r="F238" s="36">
        <f t="shared" si="36"/>
        <v>2</v>
      </c>
      <c r="G238" s="37">
        <f t="shared" si="37"/>
        <v>100</v>
      </c>
      <c r="H238" s="943">
        <v>0</v>
      </c>
      <c r="I238" s="943">
        <v>0</v>
      </c>
      <c r="J238" s="943">
        <v>0</v>
      </c>
      <c r="K238" s="943">
        <v>0</v>
      </c>
      <c r="L238" s="943">
        <v>0</v>
      </c>
      <c r="M238" s="943">
        <v>0</v>
      </c>
      <c r="N238" s="943">
        <v>2</v>
      </c>
      <c r="O238" s="943">
        <v>0</v>
      </c>
      <c r="P238" s="943">
        <v>0</v>
      </c>
      <c r="Q238" s="943">
        <v>0</v>
      </c>
      <c r="R238" s="943">
        <v>0</v>
      </c>
      <c r="S238" s="943">
        <v>0</v>
      </c>
    </row>
    <row r="239" spans="1:19" ht="21.75" customHeight="1">
      <c r="A239" s="229"/>
      <c r="B239" s="296"/>
      <c r="C239" s="262" t="s">
        <v>187</v>
      </c>
      <c r="D239" s="297" t="s">
        <v>114</v>
      </c>
      <c r="E239" s="101"/>
      <c r="F239" s="36">
        <f t="shared" si="36"/>
        <v>0</v>
      </c>
      <c r="G239" s="37" t="e">
        <f t="shared" si="37"/>
        <v>#DIV/0!</v>
      </c>
      <c r="H239" s="943"/>
      <c r="I239" s="943"/>
      <c r="J239" s="943"/>
      <c r="K239" s="943"/>
      <c r="L239" s="943"/>
      <c r="M239" s="943"/>
      <c r="N239" s="943"/>
      <c r="O239" s="943"/>
      <c r="P239" s="943"/>
      <c r="Q239" s="943"/>
      <c r="R239" s="943"/>
      <c r="S239" s="943"/>
    </row>
    <row r="240" spans="1:19" ht="21.75" customHeight="1">
      <c r="A240" s="240"/>
      <c r="B240" s="241" t="s">
        <v>37</v>
      </c>
      <c r="C240" s="242"/>
      <c r="D240" s="236" t="s">
        <v>24</v>
      </c>
      <c r="E240" s="111">
        <f>SUM(E241:E245)</f>
        <v>21500</v>
      </c>
      <c r="F240" s="153">
        <f t="shared" si="36"/>
        <v>21499.81</v>
      </c>
      <c r="G240" s="379">
        <f t="shared" si="37"/>
        <v>99.999116279069767</v>
      </c>
      <c r="H240" s="929">
        <f>SUM(H241:H245)</f>
        <v>0</v>
      </c>
      <c r="I240" s="929">
        <f t="shared" ref="I240:S240" si="42">SUM(I241:I245)</f>
        <v>0</v>
      </c>
      <c r="J240" s="929">
        <f t="shared" si="42"/>
        <v>11754.2</v>
      </c>
      <c r="K240" s="929">
        <f t="shared" si="42"/>
        <v>0</v>
      </c>
      <c r="L240" s="929">
        <f t="shared" si="42"/>
        <v>0</v>
      </c>
      <c r="M240" s="929">
        <f t="shared" si="42"/>
        <v>0</v>
      </c>
      <c r="N240" s="929">
        <f t="shared" si="42"/>
        <v>0</v>
      </c>
      <c r="O240" s="929">
        <f t="shared" si="42"/>
        <v>0</v>
      </c>
      <c r="P240" s="929">
        <f t="shared" si="42"/>
        <v>8714.85</v>
      </c>
      <c r="Q240" s="975">
        <f t="shared" si="42"/>
        <v>0</v>
      </c>
      <c r="R240" s="975">
        <f t="shared" si="42"/>
        <v>0</v>
      </c>
      <c r="S240" s="975">
        <f t="shared" si="42"/>
        <v>1030.76</v>
      </c>
    </row>
    <row r="241" spans="1:19" ht="21.75" customHeight="1">
      <c r="A241" s="194"/>
      <c r="B241" s="195"/>
      <c r="C241" s="221" t="s">
        <v>25</v>
      </c>
      <c r="D241" s="196" t="s">
        <v>24</v>
      </c>
      <c r="E241" s="36">
        <v>0</v>
      </c>
      <c r="F241" s="36">
        <f t="shared" si="36"/>
        <v>0</v>
      </c>
      <c r="G241" s="37" t="e">
        <f t="shared" si="37"/>
        <v>#DIV/0!</v>
      </c>
      <c r="H241" s="923"/>
      <c r="I241" s="923"/>
      <c r="J241" s="923"/>
      <c r="K241" s="923"/>
      <c r="L241" s="923"/>
      <c r="M241" s="923"/>
      <c r="N241" s="923"/>
      <c r="O241" s="923"/>
      <c r="P241" s="923"/>
      <c r="Q241" s="923"/>
      <c r="R241" s="923"/>
      <c r="S241" s="923"/>
    </row>
    <row r="242" spans="1:19" ht="21.75" customHeight="1">
      <c r="A242" s="194"/>
      <c r="B242" s="195"/>
      <c r="C242" s="221" t="s">
        <v>26</v>
      </c>
      <c r="D242" s="196" t="s">
        <v>24</v>
      </c>
      <c r="E242" s="36">
        <f>1500+20000</f>
        <v>21500</v>
      </c>
      <c r="F242" s="36">
        <f t="shared" si="36"/>
        <v>21499.81</v>
      </c>
      <c r="G242" s="37">
        <f t="shared" si="37"/>
        <v>99.999116279069767</v>
      </c>
      <c r="H242" s="923">
        <v>0</v>
      </c>
      <c r="I242" s="923">
        <v>0</v>
      </c>
      <c r="J242" s="923">
        <v>11754.2</v>
      </c>
      <c r="K242" s="923">
        <v>0</v>
      </c>
      <c r="L242" s="923">
        <v>0</v>
      </c>
      <c r="M242" s="923">
        <v>0</v>
      </c>
      <c r="N242" s="923">
        <v>0</v>
      </c>
      <c r="O242" s="923">
        <v>0</v>
      </c>
      <c r="P242" s="938">
        <v>8714.85</v>
      </c>
      <c r="Q242" s="923">
        <v>0</v>
      </c>
      <c r="R242" s="923">
        <v>0</v>
      </c>
      <c r="S242" s="938">
        <v>1030.76</v>
      </c>
    </row>
    <row r="243" spans="1:19" ht="21.75" customHeight="1">
      <c r="A243" s="194"/>
      <c r="B243" s="195"/>
      <c r="C243" s="221" t="s">
        <v>27</v>
      </c>
      <c r="D243" s="196" t="s">
        <v>24</v>
      </c>
      <c r="E243" s="36">
        <v>0</v>
      </c>
      <c r="F243" s="36">
        <f t="shared" si="36"/>
        <v>0</v>
      </c>
      <c r="G243" s="37" t="e">
        <f t="shared" si="37"/>
        <v>#DIV/0!</v>
      </c>
      <c r="H243" s="923"/>
      <c r="I243" s="923"/>
      <c r="J243" s="923"/>
      <c r="K243" s="923"/>
      <c r="L243" s="923"/>
      <c r="M243" s="923"/>
      <c r="N243" s="923"/>
      <c r="O243" s="923"/>
      <c r="P243" s="923"/>
      <c r="Q243" s="923"/>
      <c r="R243" s="923"/>
      <c r="S243" s="923"/>
    </row>
    <row r="244" spans="1:19" ht="21.75" customHeight="1">
      <c r="A244" s="194"/>
      <c r="B244" s="195"/>
      <c r="C244" s="221" t="s">
        <v>28</v>
      </c>
      <c r="D244" s="196" t="s">
        <v>24</v>
      </c>
      <c r="E244" s="36">
        <v>0</v>
      </c>
      <c r="F244" s="36">
        <f t="shared" si="36"/>
        <v>0</v>
      </c>
      <c r="G244" s="37" t="e">
        <f t="shared" si="37"/>
        <v>#DIV/0!</v>
      </c>
      <c r="H244" s="923"/>
      <c r="I244" s="923"/>
      <c r="J244" s="923"/>
      <c r="K244" s="923"/>
      <c r="L244" s="923"/>
      <c r="M244" s="923"/>
      <c r="N244" s="923"/>
      <c r="O244" s="923"/>
      <c r="P244" s="923"/>
      <c r="Q244" s="923"/>
      <c r="R244" s="923"/>
      <c r="S244" s="923"/>
    </row>
    <row r="245" spans="1:19" ht="21.75" customHeight="1">
      <c r="A245" s="253"/>
      <c r="B245" s="254"/>
      <c r="C245" s="255" t="s">
        <v>29</v>
      </c>
      <c r="D245" s="256" t="s">
        <v>24</v>
      </c>
      <c r="E245" s="116">
        <v>0</v>
      </c>
      <c r="F245" s="116">
        <f t="shared" si="36"/>
        <v>0</v>
      </c>
      <c r="G245" s="120" t="e">
        <f t="shared" si="37"/>
        <v>#DIV/0!</v>
      </c>
      <c r="H245" s="946"/>
      <c r="I245" s="946"/>
      <c r="J245" s="946"/>
      <c r="K245" s="946"/>
      <c r="L245" s="946"/>
      <c r="M245" s="946"/>
      <c r="N245" s="946"/>
      <c r="O245" s="946"/>
      <c r="P245" s="946"/>
      <c r="Q245" s="946"/>
      <c r="R245" s="946"/>
      <c r="S245" s="946"/>
    </row>
    <row r="246" spans="1:19" ht="21.75" customHeight="1">
      <c r="A246" s="340" t="s">
        <v>255</v>
      </c>
      <c r="B246" s="341"/>
      <c r="C246" s="342"/>
      <c r="D246" s="343"/>
      <c r="E246" s="665"/>
      <c r="F246" s="360">
        <f t="shared" si="36"/>
        <v>0</v>
      </c>
      <c r="G246" s="636" t="e">
        <f t="shared" si="37"/>
        <v>#DIV/0!</v>
      </c>
      <c r="H246" s="948"/>
      <c r="I246" s="948"/>
      <c r="J246" s="948"/>
      <c r="K246" s="948"/>
      <c r="L246" s="948"/>
      <c r="M246" s="948"/>
      <c r="N246" s="948"/>
      <c r="O246" s="948"/>
      <c r="P246" s="948"/>
      <c r="Q246" s="948"/>
      <c r="R246" s="948"/>
      <c r="S246" s="948"/>
    </row>
    <row r="247" spans="1:19" ht="21.75" customHeight="1">
      <c r="A247" s="2247" t="s">
        <v>249</v>
      </c>
      <c r="B247" s="2247"/>
      <c r="C247" s="2248"/>
      <c r="D247" s="381"/>
      <c r="E247" s="658"/>
      <c r="F247" s="92">
        <f t="shared" si="36"/>
        <v>0</v>
      </c>
      <c r="G247" s="631" t="e">
        <f t="shared" si="37"/>
        <v>#DIV/0!</v>
      </c>
      <c r="H247" s="949"/>
      <c r="I247" s="949"/>
      <c r="J247" s="945"/>
      <c r="K247" s="945"/>
      <c r="L247" s="945"/>
      <c r="M247" s="945"/>
      <c r="N247" s="945"/>
      <c r="O247" s="945"/>
      <c r="P247" s="945"/>
      <c r="Q247" s="945"/>
      <c r="R247" s="945"/>
      <c r="S247" s="945"/>
    </row>
    <row r="248" spans="1:19" ht="21.75" customHeight="1">
      <c r="A248" s="211"/>
      <c r="B248" s="213">
        <v>4.0999999999999996</v>
      </c>
      <c r="C248" s="259" t="s">
        <v>128</v>
      </c>
      <c r="D248" s="227"/>
      <c r="E248" s="6"/>
      <c r="F248" s="55">
        <f t="shared" si="36"/>
        <v>0</v>
      </c>
      <c r="G248" s="67" t="e">
        <f t="shared" si="37"/>
        <v>#DIV/0!</v>
      </c>
      <c r="H248" s="928"/>
      <c r="I248" s="928"/>
      <c r="J248" s="928"/>
      <c r="K248" s="928"/>
      <c r="L248" s="928"/>
      <c r="M248" s="928"/>
      <c r="N248" s="928"/>
      <c r="O248" s="928"/>
      <c r="P248" s="928"/>
      <c r="Q248" s="928"/>
      <c r="R248" s="928"/>
      <c r="S248" s="928"/>
    </row>
    <row r="249" spans="1:19" ht="23.4" customHeight="1">
      <c r="A249" s="194"/>
      <c r="B249" s="195"/>
      <c r="C249" s="457" t="s">
        <v>231</v>
      </c>
      <c r="D249" s="260" t="s">
        <v>33</v>
      </c>
      <c r="E249" s="93">
        <v>0</v>
      </c>
      <c r="F249" s="36">
        <f t="shared" si="36"/>
        <v>0</v>
      </c>
      <c r="G249" s="37" t="e">
        <f t="shared" si="37"/>
        <v>#DIV/0!</v>
      </c>
      <c r="H249" s="923"/>
      <c r="I249" s="923"/>
      <c r="J249" s="923"/>
      <c r="K249" s="923"/>
      <c r="L249" s="923"/>
      <c r="M249" s="923"/>
      <c r="N249" s="923"/>
      <c r="O249" s="923"/>
      <c r="P249" s="923"/>
      <c r="Q249" s="923"/>
      <c r="R249" s="923"/>
      <c r="S249" s="923"/>
    </row>
    <row r="250" spans="1:19" ht="23.4" customHeight="1">
      <c r="A250" s="194"/>
      <c r="B250" s="195"/>
      <c r="C250" s="458" t="s">
        <v>232</v>
      </c>
      <c r="D250" s="261" t="s">
        <v>33</v>
      </c>
      <c r="E250" s="93">
        <v>0</v>
      </c>
      <c r="F250" s="36">
        <f t="shared" si="36"/>
        <v>0</v>
      </c>
      <c r="G250" s="37" t="e">
        <f t="shared" si="37"/>
        <v>#DIV/0!</v>
      </c>
      <c r="H250" s="923"/>
      <c r="I250" s="923"/>
      <c r="J250" s="923"/>
      <c r="K250" s="923"/>
      <c r="L250" s="923"/>
      <c r="M250" s="923"/>
      <c r="N250" s="923"/>
      <c r="O250" s="923"/>
      <c r="P250" s="923"/>
      <c r="Q250" s="923"/>
      <c r="R250" s="923"/>
      <c r="S250" s="923"/>
    </row>
    <row r="251" spans="1:19" ht="23.4" customHeight="1">
      <c r="A251" s="194"/>
      <c r="B251" s="195"/>
      <c r="C251" s="458" t="s">
        <v>233</v>
      </c>
      <c r="D251" s="261" t="s">
        <v>33</v>
      </c>
      <c r="E251" s="93">
        <v>1</v>
      </c>
      <c r="F251" s="36">
        <f t="shared" ref="F251:F314" si="43">SUM(H251:S251)</f>
        <v>1</v>
      </c>
      <c r="G251" s="37">
        <f t="shared" ref="G251:G314" si="44">+F251*100/E251</f>
        <v>100</v>
      </c>
      <c r="H251" s="923">
        <v>1</v>
      </c>
      <c r="I251" s="923">
        <v>0</v>
      </c>
      <c r="J251" s="923">
        <v>0</v>
      </c>
      <c r="K251" s="923">
        <v>0</v>
      </c>
      <c r="L251" s="923">
        <v>0</v>
      </c>
      <c r="M251" s="923">
        <v>0</v>
      </c>
      <c r="N251" s="923">
        <v>0</v>
      </c>
      <c r="O251" s="923">
        <v>0</v>
      </c>
      <c r="P251" s="923">
        <v>0</v>
      </c>
      <c r="Q251" s="923">
        <v>0</v>
      </c>
      <c r="R251" s="923">
        <v>0</v>
      </c>
      <c r="S251" s="923">
        <v>0</v>
      </c>
    </row>
    <row r="252" spans="1:19" ht="23.4" customHeight="1">
      <c r="A252" s="194"/>
      <c r="B252" s="195"/>
      <c r="C252" s="458" t="s">
        <v>234</v>
      </c>
      <c r="D252" s="261" t="s">
        <v>89</v>
      </c>
      <c r="E252" s="93">
        <v>0</v>
      </c>
      <c r="F252" s="36">
        <f t="shared" si="43"/>
        <v>0</v>
      </c>
      <c r="G252" s="37" t="e">
        <f t="shared" si="44"/>
        <v>#DIV/0!</v>
      </c>
      <c r="H252" s="923"/>
      <c r="I252" s="923"/>
      <c r="J252" s="923"/>
      <c r="K252" s="923"/>
      <c r="L252" s="923"/>
      <c r="M252" s="923"/>
      <c r="N252" s="923"/>
      <c r="O252" s="923"/>
      <c r="P252" s="923"/>
      <c r="Q252" s="923"/>
      <c r="R252" s="923"/>
      <c r="S252" s="923"/>
    </row>
    <row r="253" spans="1:19" ht="23.4" customHeight="1">
      <c r="A253" s="194"/>
      <c r="B253" s="195"/>
      <c r="C253" s="458" t="s">
        <v>129</v>
      </c>
      <c r="D253" s="261" t="s">
        <v>130</v>
      </c>
      <c r="E253" s="93">
        <v>0</v>
      </c>
      <c r="F253" s="36">
        <f t="shared" si="43"/>
        <v>0</v>
      </c>
      <c r="G253" s="37" t="e">
        <f t="shared" si="44"/>
        <v>#DIV/0!</v>
      </c>
      <c r="H253" s="923"/>
      <c r="I253" s="923"/>
      <c r="J253" s="923"/>
      <c r="K253" s="923"/>
      <c r="L253" s="923"/>
      <c r="M253" s="923"/>
      <c r="N253" s="923"/>
      <c r="O253" s="923"/>
      <c r="P253" s="923"/>
      <c r="Q253" s="923"/>
      <c r="R253" s="923"/>
      <c r="S253" s="923"/>
    </row>
    <row r="254" spans="1:19" ht="23.4" customHeight="1">
      <c r="A254" s="194"/>
      <c r="B254" s="195"/>
      <c r="C254" s="458" t="s">
        <v>286</v>
      </c>
      <c r="D254" s="261" t="s">
        <v>9</v>
      </c>
      <c r="E254" s="95">
        <v>1</v>
      </c>
      <c r="F254" s="36">
        <f t="shared" si="43"/>
        <v>1</v>
      </c>
      <c r="G254" s="37">
        <f t="shared" si="44"/>
        <v>100</v>
      </c>
      <c r="H254" s="923">
        <v>0</v>
      </c>
      <c r="I254" s="923">
        <v>0</v>
      </c>
      <c r="J254" s="923">
        <v>1</v>
      </c>
      <c r="K254" s="923">
        <v>0</v>
      </c>
      <c r="L254" s="923">
        <v>0</v>
      </c>
      <c r="M254" s="923">
        <v>0</v>
      </c>
      <c r="N254" s="923">
        <v>0</v>
      </c>
      <c r="O254" s="923">
        <v>0</v>
      </c>
      <c r="P254" s="923">
        <v>0</v>
      </c>
      <c r="Q254" s="923">
        <v>0</v>
      </c>
      <c r="R254" s="923">
        <v>0</v>
      </c>
      <c r="S254" s="923">
        <v>0</v>
      </c>
    </row>
    <row r="255" spans="1:19" ht="23.4" customHeight="1">
      <c r="A255" s="194"/>
      <c r="B255" s="195"/>
      <c r="C255" s="458" t="s">
        <v>236</v>
      </c>
      <c r="D255" s="161" t="s">
        <v>32</v>
      </c>
      <c r="E255" s="95">
        <v>0</v>
      </c>
      <c r="F255" s="36">
        <f t="shared" si="43"/>
        <v>0</v>
      </c>
      <c r="G255" s="37" t="e">
        <f t="shared" si="44"/>
        <v>#DIV/0!</v>
      </c>
      <c r="H255" s="923"/>
      <c r="I255" s="923"/>
      <c r="J255" s="923"/>
      <c r="K255" s="923"/>
      <c r="L255" s="923"/>
      <c r="M255" s="923"/>
      <c r="N255" s="923"/>
      <c r="O255" s="923"/>
      <c r="P255" s="923"/>
      <c r="Q255" s="923"/>
      <c r="R255" s="923"/>
      <c r="S255" s="923"/>
    </row>
    <row r="256" spans="1:19" ht="23.4" customHeight="1">
      <c r="A256" s="194"/>
      <c r="B256" s="195"/>
      <c r="C256" s="458"/>
      <c r="D256" s="161" t="s">
        <v>9</v>
      </c>
      <c r="E256" s="95">
        <v>5</v>
      </c>
      <c r="F256" s="36">
        <f t="shared" si="43"/>
        <v>5</v>
      </c>
      <c r="G256" s="37">
        <f t="shared" si="44"/>
        <v>100</v>
      </c>
      <c r="H256" s="923">
        <v>0</v>
      </c>
      <c r="I256" s="923">
        <v>0</v>
      </c>
      <c r="J256" s="923">
        <v>0</v>
      </c>
      <c r="K256" s="923">
        <v>0</v>
      </c>
      <c r="L256" s="923">
        <v>0</v>
      </c>
      <c r="M256" s="923">
        <v>0</v>
      </c>
      <c r="N256" s="923">
        <v>0</v>
      </c>
      <c r="O256" s="923">
        <v>5</v>
      </c>
      <c r="P256" s="923">
        <v>0</v>
      </c>
      <c r="Q256" s="923">
        <v>0</v>
      </c>
      <c r="R256" s="923">
        <v>0</v>
      </c>
      <c r="S256" s="923">
        <v>0</v>
      </c>
    </row>
    <row r="257" spans="1:19" ht="23.4" customHeight="1">
      <c r="A257" s="194"/>
      <c r="B257" s="195"/>
      <c r="C257" s="458" t="s">
        <v>287</v>
      </c>
      <c r="D257" s="161" t="s">
        <v>114</v>
      </c>
      <c r="E257" s="95"/>
      <c r="F257" s="36">
        <f t="shared" si="43"/>
        <v>0</v>
      </c>
      <c r="G257" s="37" t="e">
        <f t="shared" si="44"/>
        <v>#DIV/0!</v>
      </c>
      <c r="H257" s="923"/>
      <c r="I257" s="923"/>
      <c r="J257" s="923"/>
      <c r="K257" s="923"/>
      <c r="L257" s="923"/>
      <c r="M257" s="923"/>
      <c r="N257" s="923"/>
      <c r="O257" s="923"/>
      <c r="P257" s="923"/>
      <c r="Q257" s="923"/>
      <c r="R257" s="923"/>
      <c r="S257" s="923"/>
    </row>
    <row r="258" spans="1:19" ht="23.4" customHeight="1">
      <c r="A258" s="194"/>
      <c r="B258" s="195"/>
      <c r="C258" s="262" t="s">
        <v>187</v>
      </c>
      <c r="D258" s="263" t="s">
        <v>114</v>
      </c>
      <c r="E258" s="95">
        <v>0</v>
      </c>
      <c r="F258" s="36">
        <f t="shared" si="43"/>
        <v>0</v>
      </c>
      <c r="G258" s="37" t="e">
        <f t="shared" si="44"/>
        <v>#DIV/0!</v>
      </c>
      <c r="H258" s="923"/>
      <c r="I258" s="923"/>
      <c r="J258" s="923"/>
      <c r="K258" s="923"/>
      <c r="L258" s="923"/>
      <c r="M258" s="923"/>
      <c r="N258" s="923"/>
      <c r="O258" s="923"/>
      <c r="P258" s="923"/>
      <c r="Q258" s="923"/>
      <c r="R258" s="923"/>
      <c r="S258" s="923"/>
    </row>
    <row r="259" spans="1:19" ht="21.75" customHeight="1">
      <c r="A259" s="264"/>
      <c r="B259" s="265" t="s">
        <v>58</v>
      </c>
      <c r="C259" s="266"/>
      <c r="D259" s="267" t="s">
        <v>24</v>
      </c>
      <c r="E259" s="111">
        <f>SUM(E260:E264)</f>
        <v>39900</v>
      </c>
      <c r="F259" s="153">
        <f t="shared" si="43"/>
        <v>39899.85</v>
      </c>
      <c r="G259" s="379">
        <f t="shared" si="44"/>
        <v>99.999624060150381</v>
      </c>
      <c r="H259" s="929">
        <f>SUM(H260:H264)</f>
        <v>0</v>
      </c>
      <c r="I259" s="929">
        <f t="shared" ref="I259:S259" si="45">SUM(I260:I264)</f>
        <v>0</v>
      </c>
      <c r="J259" s="929">
        <f t="shared" si="45"/>
        <v>0</v>
      </c>
      <c r="K259" s="929">
        <f t="shared" si="45"/>
        <v>2398.5500000000002</v>
      </c>
      <c r="L259" s="929">
        <f t="shared" si="45"/>
        <v>8592</v>
      </c>
      <c r="M259" s="929">
        <f t="shared" si="45"/>
        <v>0</v>
      </c>
      <c r="N259" s="929">
        <f t="shared" si="45"/>
        <v>4280</v>
      </c>
      <c r="O259" s="929">
        <f t="shared" si="45"/>
        <v>0</v>
      </c>
      <c r="P259" s="929">
        <f t="shared" si="45"/>
        <v>21057.3</v>
      </c>
      <c r="Q259" s="929">
        <f t="shared" si="45"/>
        <v>560</v>
      </c>
      <c r="R259" s="929">
        <f t="shared" si="45"/>
        <v>1680</v>
      </c>
      <c r="S259" s="929">
        <f t="shared" si="45"/>
        <v>1332</v>
      </c>
    </row>
    <row r="260" spans="1:19" ht="21.75" customHeight="1">
      <c r="A260" s="194"/>
      <c r="B260" s="195"/>
      <c r="C260" s="221" t="s">
        <v>25</v>
      </c>
      <c r="D260" s="196" t="s">
        <v>24</v>
      </c>
      <c r="E260" s="83"/>
      <c r="F260" s="36">
        <f t="shared" si="43"/>
        <v>0</v>
      </c>
      <c r="G260" s="37" t="e">
        <f t="shared" si="44"/>
        <v>#DIV/0!</v>
      </c>
      <c r="H260" s="923"/>
      <c r="I260" s="923"/>
      <c r="J260" s="923"/>
      <c r="K260" s="923"/>
      <c r="L260" s="923"/>
      <c r="M260" s="923"/>
      <c r="N260" s="923"/>
      <c r="O260" s="923"/>
      <c r="P260" s="923"/>
      <c r="Q260" s="923"/>
      <c r="R260" s="923"/>
      <c r="S260" s="923"/>
    </row>
    <row r="261" spans="1:19" ht="21.75" customHeight="1">
      <c r="A261" s="194"/>
      <c r="B261" s="195"/>
      <c r="C261" s="221" t="s">
        <v>26</v>
      </c>
      <c r="D261" s="196" t="s">
        <v>24</v>
      </c>
      <c r="E261" s="42">
        <v>39900</v>
      </c>
      <c r="F261" s="36">
        <f t="shared" si="43"/>
        <v>39899.85</v>
      </c>
      <c r="G261" s="37">
        <f t="shared" si="44"/>
        <v>99.999624060150381</v>
      </c>
      <c r="H261" s="923">
        <v>0</v>
      </c>
      <c r="I261" s="923">
        <v>0</v>
      </c>
      <c r="J261" s="923">
        <v>0</v>
      </c>
      <c r="K261" s="938">
        <v>2398.5500000000002</v>
      </c>
      <c r="L261" s="933">
        <v>8592</v>
      </c>
      <c r="M261" s="923">
        <v>0</v>
      </c>
      <c r="N261" s="933">
        <v>4280</v>
      </c>
      <c r="O261" s="923">
        <v>0</v>
      </c>
      <c r="P261" s="938">
        <v>21057.3</v>
      </c>
      <c r="Q261" s="923">
        <v>560</v>
      </c>
      <c r="R261" s="933">
        <v>1680</v>
      </c>
      <c r="S261" s="933">
        <v>1332</v>
      </c>
    </row>
    <row r="262" spans="1:19" ht="21.75" customHeight="1">
      <c r="A262" s="194"/>
      <c r="B262" s="195"/>
      <c r="C262" s="221" t="s">
        <v>27</v>
      </c>
      <c r="D262" s="196" t="s">
        <v>24</v>
      </c>
      <c r="E262" s="83">
        <v>0</v>
      </c>
      <c r="F262" s="36">
        <f t="shared" si="43"/>
        <v>0</v>
      </c>
      <c r="G262" s="37" t="e">
        <f t="shared" si="44"/>
        <v>#DIV/0!</v>
      </c>
      <c r="H262" s="923"/>
      <c r="I262" s="923"/>
      <c r="J262" s="923"/>
      <c r="K262" s="923"/>
      <c r="L262" s="923"/>
      <c r="M262" s="923"/>
      <c r="N262" s="923"/>
      <c r="O262" s="923"/>
      <c r="P262" s="923"/>
      <c r="Q262" s="923"/>
      <c r="R262" s="923"/>
      <c r="S262" s="923"/>
    </row>
    <row r="263" spans="1:19" ht="21.75" customHeight="1">
      <c r="A263" s="194"/>
      <c r="B263" s="195"/>
      <c r="C263" s="221" t="s">
        <v>28</v>
      </c>
      <c r="D263" s="196" t="s">
        <v>24</v>
      </c>
      <c r="E263" s="83">
        <v>0</v>
      </c>
      <c r="F263" s="36">
        <f t="shared" si="43"/>
        <v>0</v>
      </c>
      <c r="G263" s="37" t="e">
        <f t="shared" si="44"/>
        <v>#DIV/0!</v>
      </c>
      <c r="H263" s="923"/>
      <c r="I263" s="923"/>
      <c r="J263" s="923"/>
      <c r="K263" s="923"/>
      <c r="L263" s="923"/>
      <c r="M263" s="923"/>
      <c r="N263" s="923"/>
      <c r="O263" s="923"/>
      <c r="P263" s="923"/>
      <c r="Q263" s="923"/>
      <c r="R263" s="923"/>
      <c r="S263" s="923"/>
    </row>
    <row r="264" spans="1:19" ht="21.75" customHeight="1">
      <c r="A264" s="194"/>
      <c r="B264" s="195"/>
      <c r="C264" s="222" t="s">
        <v>29</v>
      </c>
      <c r="D264" s="196" t="s">
        <v>24</v>
      </c>
      <c r="E264" s="83">
        <v>0</v>
      </c>
      <c r="F264" s="36">
        <f t="shared" si="43"/>
        <v>0</v>
      </c>
      <c r="G264" s="37" t="e">
        <f t="shared" si="44"/>
        <v>#DIV/0!</v>
      </c>
      <c r="H264" s="923"/>
      <c r="I264" s="923"/>
      <c r="J264" s="923"/>
      <c r="K264" s="923"/>
      <c r="L264" s="923"/>
      <c r="M264" s="923"/>
      <c r="N264" s="923"/>
      <c r="O264" s="923"/>
      <c r="P264" s="923"/>
      <c r="Q264" s="923"/>
      <c r="R264" s="923"/>
      <c r="S264" s="923"/>
    </row>
    <row r="265" spans="1:19" ht="18" customHeight="1">
      <c r="A265" s="211"/>
      <c r="B265" s="2142" t="s">
        <v>250</v>
      </c>
      <c r="C265" s="2249"/>
      <c r="D265" s="268"/>
      <c r="E265" s="6"/>
      <c r="F265" s="55">
        <f t="shared" si="43"/>
        <v>0</v>
      </c>
      <c r="G265" s="67" t="e">
        <f t="shared" si="44"/>
        <v>#DIV/0!</v>
      </c>
      <c r="H265" s="928"/>
      <c r="I265" s="928"/>
      <c r="J265" s="928"/>
      <c r="K265" s="928"/>
      <c r="L265" s="928"/>
      <c r="M265" s="928"/>
      <c r="N265" s="928"/>
      <c r="O265" s="928"/>
      <c r="P265" s="928"/>
      <c r="Q265" s="928"/>
      <c r="R265" s="928"/>
      <c r="S265" s="928"/>
    </row>
    <row r="266" spans="1:19" ht="23.25" customHeight="1">
      <c r="A266" s="194"/>
      <c r="B266" s="195"/>
      <c r="C266" s="434" t="s">
        <v>135</v>
      </c>
      <c r="D266" s="260" t="s">
        <v>87</v>
      </c>
      <c r="E266" s="93">
        <v>4</v>
      </c>
      <c r="F266" s="36">
        <f t="shared" si="43"/>
        <v>4</v>
      </c>
      <c r="G266" s="37">
        <f t="shared" si="44"/>
        <v>100</v>
      </c>
      <c r="H266" s="923">
        <v>0</v>
      </c>
      <c r="I266" s="923">
        <v>0</v>
      </c>
      <c r="J266" s="923">
        <v>4</v>
      </c>
      <c r="K266" s="923">
        <v>0</v>
      </c>
      <c r="L266" s="923">
        <v>0</v>
      </c>
      <c r="M266" s="923">
        <v>0</v>
      </c>
      <c r="N266" s="923">
        <v>0</v>
      </c>
      <c r="O266" s="923">
        <v>0</v>
      </c>
      <c r="P266" s="923">
        <v>0</v>
      </c>
      <c r="Q266" s="923">
        <v>0</v>
      </c>
      <c r="R266" s="923">
        <v>0</v>
      </c>
      <c r="S266" s="923">
        <v>0</v>
      </c>
    </row>
    <row r="267" spans="1:19" ht="23.25" customHeight="1">
      <c r="A267" s="194"/>
      <c r="B267" s="195"/>
      <c r="C267" s="435" t="s">
        <v>136</v>
      </c>
      <c r="D267" s="261" t="s">
        <v>87</v>
      </c>
      <c r="E267" s="93">
        <v>120</v>
      </c>
      <c r="F267" s="36">
        <f t="shared" si="43"/>
        <v>120</v>
      </c>
      <c r="G267" s="37">
        <f t="shared" si="44"/>
        <v>100</v>
      </c>
      <c r="H267" s="923">
        <v>0</v>
      </c>
      <c r="I267" s="923">
        <v>0</v>
      </c>
      <c r="J267" s="923">
        <v>20</v>
      </c>
      <c r="K267" s="923">
        <v>20</v>
      </c>
      <c r="L267" s="923">
        <v>40</v>
      </c>
      <c r="M267" s="923">
        <v>10</v>
      </c>
      <c r="N267" s="923">
        <v>5</v>
      </c>
      <c r="O267" s="923">
        <v>8</v>
      </c>
      <c r="P267" s="923">
        <v>12</v>
      </c>
      <c r="Q267" s="923">
        <v>5</v>
      </c>
      <c r="R267" s="923">
        <v>0</v>
      </c>
      <c r="S267" s="923">
        <v>0</v>
      </c>
    </row>
    <row r="268" spans="1:19" ht="23.25" customHeight="1">
      <c r="A268" s="194"/>
      <c r="B268" s="195"/>
      <c r="C268" s="435" t="s">
        <v>137</v>
      </c>
      <c r="D268" s="261" t="s">
        <v>32</v>
      </c>
      <c r="E268" s="93">
        <v>40</v>
      </c>
      <c r="F268" s="36">
        <f t="shared" si="43"/>
        <v>49</v>
      </c>
      <c r="G268" s="37">
        <f t="shared" si="44"/>
        <v>122.5</v>
      </c>
      <c r="H268" s="923">
        <v>0</v>
      </c>
      <c r="I268" s="923">
        <v>0</v>
      </c>
      <c r="J268" s="923">
        <v>5</v>
      </c>
      <c r="K268" s="923">
        <v>5</v>
      </c>
      <c r="L268" s="923">
        <v>10</v>
      </c>
      <c r="M268" s="923">
        <v>10</v>
      </c>
      <c r="N268" s="923">
        <v>5</v>
      </c>
      <c r="O268" s="923">
        <v>5</v>
      </c>
      <c r="P268" s="923">
        <v>9</v>
      </c>
      <c r="Q268" s="923">
        <v>0</v>
      </c>
      <c r="R268" s="923">
        <v>0</v>
      </c>
      <c r="S268" s="923">
        <v>0</v>
      </c>
    </row>
    <row r="269" spans="1:19" ht="23.25" customHeight="1">
      <c r="A269" s="194"/>
      <c r="B269" s="195"/>
      <c r="C269" s="435" t="s">
        <v>138</v>
      </c>
      <c r="D269" s="261" t="s">
        <v>32</v>
      </c>
      <c r="E269" s="93">
        <v>9</v>
      </c>
      <c r="F269" s="36">
        <f t="shared" si="43"/>
        <v>9</v>
      </c>
      <c r="G269" s="37">
        <f t="shared" si="44"/>
        <v>100</v>
      </c>
      <c r="H269" s="923">
        <v>0</v>
      </c>
      <c r="I269" s="923">
        <v>0</v>
      </c>
      <c r="J269" s="923">
        <v>0</v>
      </c>
      <c r="K269" s="923">
        <v>0</v>
      </c>
      <c r="L269" s="923">
        <v>0</v>
      </c>
      <c r="M269" s="923">
        <v>0</v>
      </c>
      <c r="N269" s="923">
        <v>0</v>
      </c>
      <c r="O269" s="923">
        <v>0</v>
      </c>
      <c r="P269" s="923">
        <v>0</v>
      </c>
      <c r="Q269" s="923">
        <v>9</v>
      </c>
      <c r="R269" s="923">
        <v>0</v>
      </c>
      <c r="S269" s="923">
        <v>0</v>
      </c>
    </row>
    <row r="270" spans="1:19" ht="23.25" customHeight="1">
      <c r="A270" s="194"/>
      <c r="B270" s="195"/>
      <c r="C270" s="262" t="s">
        <v>187</v>
      </c>
      <c r="D270" s="263" t="s">
        <v>114</v>
      </c>
      <c r="E270" s="95">
        <v>0</v>
      </c>
      <c r="F270" s="36">
        <f t="shared" si="43"/>
        <v>0</v>
      </c>
      <c r="G270" s="37" t="e">
        <f t="shared" si="44"/>
        <v>#DIV/0!</v>
      </c>
      <c r="H270" s="923"/>
      <c r="I270" s="923"/>
      <c r="J270" s="923"/>
      <c r="K270" s="923"/>
      <c r="L270" s="923"/>
      <c r="M270" s="923"/>
      <c r="N270" s="923"/>
      <c r="O270" s="923"/>
      <c r="P270" s="923"/>
      <c r="Q270" s="923"/>
      <c r="R270" s="923"/>
      <c r="S270" s="923"/>
    </row>
    <row r="271" spans="1:19" ht="21.75" customHeight="1">
      <c r="A271" s="240"/>
      <c r="B271" s="241" t="s">
        <v>58</v>
      </c>
      <c r="C271" s="242"/>
      <c r="D271" s="236" t="s">
        <v>24</v>
      </c>
      <c r="E271" s="111">
        <f>SUM(E272:E276)</f>
        <v>46600</v>
      </c>
      <c r="F271" s="153">
        <f t="shared" si="43"/>
        <v>506249</v>
      </c>
      <c r="G271" s="379">
        <f t="shared" si="44"/>
        <v>1086.3712446351931</v>
      </c>
      <c r="H271" s="929">
        <f>SUM(H272:H276)</f>
        <v>0</v>
      </c>
      <c r="I271" s="929">
        <f t="shared" ref="I271:S271" si="46">SUM(I272:I276)</f>
        <v>0</v>
      </c>
      <c r="J271" s="929">
        <f t="shared" si="46"/>
        <v>0</v>
      </c>
      <c r="K271" s="929">
        <f t="shared" si="46"/>
        <v>3988.8</v>
      </c>
      <c r="L271" s="929">
        <f t="shared" si="46"/>
        <v>0</v>
      </c>
      <c r="M271" s="929">
        <f t="shared" si="46"/>
        <v>0</v>
      </c>
      <c r="N271" s="929">
        <f t="shared" si="46"/>
        <v>0</v>
      </c>
      <c r="O271" s="929">
        <f t="shared" si="46"/>
        <v>13742.2</v>
      </c>
      <c r="P271" s="929">
        <f t="shared" si="46"/>
        <v>0</v>
      </c>
      <c r="Q271" s="975">
        <f t="shared" si="46"/>
        <v>0</v>
      </c>
      <c r="R271" s="975">
        <f t="shared" si="46"/>
        <v>5038</v>
      </c>
      <c r="S271" s="975">
        <f t="shared" si="46"/>
        <v>483480</v>
      </c>
    </row>
    <row r="272" spans="1:19" ht="21.75" customHeight="1">
      <c r="A272" s="194"/>
      <c r="B272" s="195"/>
      <c r="C272" s="221" t="s">
        <v>25</v>
      </c>
      <c r="D272" s="196" t="s">
        <v>24</v>
      </c>
      <c r="E272" s="83">
        <v>0</v>
      </c>
      <c r="F272" s="36">
        <f t="shared" si="43"/>
        <v>0</v>
      </c>
      <c r="G272" s="37" t="e">
        <f t="shared" si="44"/>
        <v>#DIV/0!</v>
      </c>
      <c r="H272" s="923"/>
      <c r="I272" s="923"/>
      <c r="J272" s="923"/>
      <c r="K272" s="923"/>
      <c r="L272" s="923"/>
      <c r="M272" s="923"/>
      <c r="N272" s="923"/>
      <c r="O272" s="923"/>
      <c r="P272" s="923"/>
      <c r="Q272" s="923"/>
      <c r="R272" s="923"/>
      <c r="S272" s="923"/>
    </row>
    <row r="273" spans="1:19" ht="21.75" customHeight="1">
      <c r="A273" s="194"/>
      <c r="B273" s="195"/>
      <c r="C273" s="221" t="s">
        <v>26</v>
      </c>
      <c r="D273" s="196" t="s">
        <v>24</v>
      </c>
      <c r="E273" s="42">
        <v>46600</v>
      </c>
      <c r="F273" s="36">
        <f t="shared" si="43"/>
        <v>23449</v>
      </c>
      <c r="G273" s="37">
        <f t="shared" si="44"/>
        <v>50.319742489270389</v>
      </c>
      <c r="H273" s="923">
        <v>0</v>
      </c>
      <c r="I273" s="923">
        <v>0</v>
      </c>
      <c r="J273" s="923">
        <v>0</v>
      </c>
      <c r="K273" s="938">
        <v>3988.8</v>
      </c>
      <c r="L273" s="923">
        <v>0</v>
      </c>
      <c r="M273" s="923">
        <v>0</v>
      </c>
      <c r="N273" s="923">
        <v>0</v>
      </c>
      <c r="O273" s="938">
        <v>13742.2</v>
      </c>
      <c r="P273" s="923">
        <v>0</v>
      </c>
      <c r="Q273" s="923">
        <v>0</v>
      </c>
      <c r="R273" s="933">
        <v>5038</v>
      </c>
      <c r="S273" s="923">
        <v>680</v>
      </c>
    </row>
    <row r="274" spans="1:19" ht="21.75" customHeight="1">
      <c r="A274" s="194"/>
      <c r="B274" s="195"/>
      <c r="C274" s="221" t="s">
        <v>27</v>
      </c>
      <c r="D274" s="196" t="s">
        <v>24</v>
      </c>
      <c r="E274" s="83">
        <v>0</v>
      </c>
      <c r="F274" s="36">
        <f t="shared" si="43"/>
        <v>482800</v>
      </c>
      <c r="G274" s="37" t="e">
        <f t="shared" si="44"/>
        <v>#DIV/0!</v>
      </c>
      <c r="H274" s="923"/>
      <c r="I274" s="923"/>
      <c r="J274" s="923"/>
      <c r="K274" s="923"/>
      <c r="L274" s="923"/>
      <c r="M274" s="923"/>
      <c r="N274" s="923"/>
      <c r="O274" s="923"/>
      <c r="P274" s="923"/>
      <c r="Q274" s="923"/>
      <c r="R274" s="923"/>
      <c r="S274" s="933">
        <v>482800</v>
      </c>
    </row>
    <row r="275" spans="1:19" ht="21.75" customHeight="1">
      <c r="A275" s="194"/>
      <c r="B275" s="195"/>
      <c r="C275" s="221" t="s">
        <v>28</v>
      </c>
      <c r="D275" s="196" t="s">
        <v>24</v>
      </c>
      <c r="E275" s="83">
        <v>0</v>
      </c>
      <c r="F275" s="36">
        <f t="shared" si="43"/>
        <v>0</v>
      </c>
      <c r="G275" s="37" t="e">
        <f t="shared" si="44"/>
        <v>#DIV/0!</v>
      </c>
      <c r="H275" s="923"/>
      <c r="I275" s="923"/>
      <c r="J275" s="923"/>
      <c r="K275" s="923"/>
      <c r="L275" s="923"/>
      <c r="M275" s="923"/>
      <c r="N275" s="923"/>
      <c r="O275" s="923"/>
      <c r="P275" s="923"/>
      <c r="Q275" s="923"/>
      <c r="R275" s="923"/>
      <c r="S275" s="923"/>
    </row>
    <row r="276" spans="1:19" ht="21.75" customHeight="1">
      <c r="A276" s="253"/>
      <c r="B276" s="254"/>
      <c r="C276" s="255" t="s">
        <v>29</v>
      </c>
      <c r="D276" s="256" t="s">
        <v>24</v>
      </c>
      <c r="E276" s="119">
        <v>0</v>
      </c>
      <c r="F276" s="36">
        <f t="shared" si="43"/>
        <v>0</v>
      </c>
      <c r="G276" s="37" t="e">
        <f t="shared" si="44"/>
        <v>#DIV/0!</v>
      </c>
      <c r="H276" s="923"/>
      <c r="I276" s="923"/>
      <c r="J276" s="946"/>
      <c r="K276" s="946"/>
      <c r="L276" s="946"/>
      <c r="M276" s="946"/>
      <c r="N276" s="946"/>
      <c r="O276" s="946"/>
      <c r="P276" s="946"/>
      <c r="Q276" s="946"/>
      <c r="R276" s="946"/>
      <c r="S276" s="946"/>
    </row>
    <row r="277" spans="1:19" ht="21.6" customHeight="1">
      <c r="A277" s="509"/>
      <c r="B277" s="2283" t="s">
        <v>302</v>
      </c>
      <c r="C277" s="2284"/>
      <c r="D277" s="510"/>
      <c r="E277" s="511"/>
      <c r="F277" s="55">
        <f t="shared" si="43"/>
        <v>0</v>
      </c>
      <c r="G277" s="67" t="e">
        <f t="shared" si="44"/>
        <v>#DIV/0!</v>
      </c>
      <c r="H277" s="928"/>
      <c r="I277" s="928"/>
      <c r="J277" s="928"/>
      <c r="K277" s="928"/>
      <c r="L277" s="928"/>
      <c r="M277" s="928"/>
      <c r="N277" s="928"/>
      <c r="O277" s="928"/>
      <c r="P277" s="928"/>
      <c r="Q277" s="928"/>
      <c r="R277" s="928"/>
      <c r="S277" s="928"/>
    </row>
    <row r="278" spans="1:19" ht="21.75" customHeight="1">
      <c r="A278" s="492"/>
      <c r="B278" s="493"/>
      <c r="C278" s="504" t="s">
        <v>261</v>
      </c>
      <c r="D278" s="217" t="s">
        <v>87</v>
      </c>
      <c r="E278" s="77">
        <v>2</v>
      </c>
      <c r="F278" s="36">
        <f t="shared" si="43"/>
        <v>2</v>
      </c>
      <c r="G278" s="37">
        <f t="shared" si="44"/>
        <v>100</v>
      </c>
      <c r="H278" s="923">
        <v>0</v>
      </c>
      <c r="I278" s="923">
        <v>0</v>
      </c>
      <c r="J278" s="923">
        <v>0</v>
      </c>
      <c r="K278" s="923">
        <v>0</v>
      </c>
      <c r="L278" s="923">
        <v>0</v>
      </c>
      <c r="M278" s="923">
        <v>2</v>
      </c>
      <c r="N278" s="923">
        <v>0</v>
      </c>
      <c r="O278" s="923">
        <v>0</v>
      </c>
      <c r="P278" s="923">
        <v>0</v>
      </c>
      <c r="Q278" s="923">
        <v>0</v>
      </c>
      <c r="R278" s="923">
        <v>0</v>
      </c>
      <c r="S278" s="923">
        <v>0</v>
      </c>
    </row>
    <row r="279" spans="1:19" ht="21.75" customHeight="1">
      <c r="A279" s="494"/>
      <c r="B279" s="495"/>
      <c r="C279" s="505" t="s">
        <v>262</v>
      </c>
      <c r="D279" s="217" t="s">
        <v>87</v>
      </c>
      <c r="E279" s="77">
        <v>1</v>
      </c>
      <c r="F279" s="36">
        <f t="shared" si="43"/>
        <v>1</v>
      </c>
      <c r="G279" s="37">
        <f t="shared" si="44"/>
        <v>100</v>
      </c>
      <c r="H279" s="923">
        <v>1</v>
      </c>
      <c r="I279" s="923">
        <v>0</v>
      </c>
      <c r="J279" s="923">
        <v>0</v>
      </c>
      <c r="K279" s="923">
        <v>0</v>
      </c>
      <c r="L279" s="923">
        <v>0</v>
      </c>
      <c r="M279" s="923">
        <v>0</v>
      </c>
      <c r="N279" s="923">
        <v>0</v>
      </c>
      <c r="O279" s="923">
        <v>0</v>
      </c>
      <c r="P279" s="923">
        <v>0</v>
      </c>
      <c r="Q279" s="923">
        <v>0</v>
      </c>
      <c r="R279" s="923">
        <v>0</v>
      </c>
      <c r="S279" s="923">
        <v>0</v>
      </c>
    </row>
    <row r="280" spans="1:19" ht="21.75" customHeight="1">
      <c r="A280" s="494"/>
      <c r="B280" s="496"/>
      <c r="C280" s="506" t="s">
        <v>187</v>
      </c>
      <c r="D280" s="286" t="s">
        <v>114</v>
      </c>
      <c r="E280" s="155">
        <v>0</v>
      </c>
      <c r="F280" s="36">
        <f t="shared" si="43"/>
        <v>0</v>
      </c>
      <c r="G280" s="37" t="e">
        <f t="shared" si="44"/>
        <v>#DIV/0!</v>
      </c>
      <c r="H280" s="925"/>
      <c r="I280" s="925"/>
      <c r="J280" s="923"/>
      <c r="K280" s="923"/>
      <c r="L280" s="923"/>
      <c r="M280" s="923"/>
      <c r="N280" s="923"/>
      <c r="O280" s="923"/>
      <c r="P280" s="923"/>
      <c r="Q280" s="923"/>
      <c r="R280" s="923"/>
      <c r="S280" s="923"/>
    </row>
    <row r="281" spans="1:19" ht="21.75" customHeight="1">
      <c r="A281" s="497"/>
      <c r="B281" s="498" t="s">
        <v>58</v>
      </c>
      <c r="C281" s="512"/>
      <c r="D281" s="421" t="s">
        <v>24</v>
      </c>
      <c r="E281" s="111">
        <f>SUM(E282:E286)</f>
        <v>281000</v>
      </c>
      <c r="F281" s="153">
        <f t="shared" si="43"/>
        <v>277966.55</v>
      </c>
      <c r="G281" s="379">
        <f t="shared" si="44"/>
        <v>98.920480427046257</v>
      </c>
      <c r="H281" s="950">
        <f>SUM(H282:H286)</f>
        <v>0</v>
      </c>
      <c r="I281" s="950">
        <f t="shared" ref="I281:N281" si="47">SUM(I282:I286)</f>
        <v>19400</v>
      </c>
      <c r="J281" s="950">
        <f t="shared" si="47"/>
        <v>16400</v>
      </c>
      <c r="K281" s="950">
        <f t="shared" si="47"/>
        <v>7400</v>
      </c>
      <c r="L281" s="950">
        <f t="shared" si="47"/>
        <v>6200</v>
      </c>
      <c r="M281" s="950">
        <f t="shared" si="47"/>
        <v>151800</v>
      </c>
      <c r="N281" s="950">
        <f t="shared" si="47"/>
        <v>6200</v>
      </c>
      <c r="O281" s="950">
        <f>SUM(O282:O286)</f>
        <v>22320</v>
      </c>
      <c r="P281" s="950">
        <f>SUM(P282:P286)</f>
        <v>12600</v>
      </c>
      <c r="Q281" s="1921">
        <f>SUM(Q282:Q286)</f>
        <v>17428.2</v>
      </c>
      <c r="R281" s="1921">
        <f>SUM(R282:R286)</f>
        <v>13018.35</v>
      </c>
      <c r="S281" s="1921">
        <f>SUM(S282:S286)</f>
        <v>5200</v>
      </c>
    </row>
    <row r="282" spans="1:19" ht="21.75" customHeight="1">
      <c r="A282" s="499"/>
      <c r="B282" s="500"/>
      <c r="C282" s="507" t="s">
        <v>25</v>
      </c>
      <c r="D282" s="196" t="s">
        <v>24</v>
      </c>
      <c r="E282" s="42">
        <v>0</v>
      </c>
      <c r="F282" s="36">
        <f t="shared" si="43"/>
        <v>0</v>
      </c>
      <c r="G282" s="37" t="e">
        <f t="shared" si="44"/>
        <v>#DIV/0!</v>
      </c>
      <c r="H282" s="923"/>
      <c r="I282" s="923"/>
      <c r="J282" s="923"/>
      <c r="K282" s="923"/>
      <c r="L282" s="923"/>
      <c r="M282" s="923"/>
      <c r="N282" s="923"/>
      <c r="O282" s="923"/>
      <c r="P282" s="923"/>
      <c r="Q282" s="923"/>
      <c r="R282" s="923"/>
      <c r="S282" s="923"/>
    </row>
    <row r="283" spans="1:19" ht="21.75" customHeight="1">
      <c r="A283" s="499"/>
      <c r="B283" s="500"/>
      <c r="C283" s="507" t="s">
        <v>26</v>
      </c>
      <c r="D283" s="196" t="s">
        <v>24</v>
      </c>
      <c r="E283" s="42">
        <v>141000</v>
      </c>
      <c r="F283" s="36">
        <f t="shared" si="43"/>
        <v>137966.54999999999</v>
      </c>
      <c r="G283" s="37">
        <f t="shared" si="44"/>
        <v>97.848617021276581</v>
      </c>
      <c r="H283" s="923">
        <v>0</v>
      </c>
      <c r="I283" s="933">
        <v>19400</v>
      </c>
      <c r="J283" s="923">
        <v>16400</v>
      </c>
      <c r="K283" s="933">
        <v>7400</v>
      </c>
      <c r="L283" s="933">
        <v>6200</v>
      </c>
      <c r="M283" s="933">
        <v>11800</v>
      </c>
      <c r="N283" s="933">
        <v>6200</v>
      </c>
      <c r="O283" s="933">
        <v>22320</v>
      </c>
      <c r="P283" s="933">
        <v>12600</v>
      </c>
      <c r="Q283" s="938">
        <v>17428.2</v>
      </c>
      <c r="R283" s="938">
        <v>13018.35</v>
      </c>
      <c r="S283" s="933">
        <v>5200</v>
      </c>
    </row>
    <row r="284" spans="1:19" ht="21.75" customHeight="1">
      <c r="A284" s="499"/>
      <c r="B284" s="500"/>
      <c r="C284" s="507" t="s">
        <v>27</v>
      </c>
      <c r="D284" s="196" t="s">
        <v>24</v>
      </c>
      <c r="E284" s="42">
        <v>0</v>
      </c>
      <c r="F284" s="36">
        <f t="shared" si="43"/>
        <v>0</v>
      </c>
      <c r="G284" s="37" t="e">
        <f t="shared" si="44"/>
        <v>#DIV/0!</v>
      </c>
      <c r="H284" s="923"/>
      <c r="I284" s="923"/>
      <c r="J284" s="923"/>
      <c r="K284" s="923"/>
      <c r="L284" s="923"/>
      <c r="M284" s="923"/>
      <c r="N284" s="923"/>
      <c r="O284" s="923"/>
      <c r="P284" s="923"/>
      <c r="Q284" s="923"/>
      <c r="R284" s="923"/>
      <c r="S284" s="923"/>
    </row>
    <row r="285" spans="1:19" ht="21.75" customHeight="1">
      <c r="A285" s="499"/>
      <c r="B285" s="500"/>
      <c r="C285" s="507" t="s">
        <v>28</v>
      </c>
      <c r="D285" s="196" t="s">
        <v>24</v>
      </c>
      <c r="E285" s="42">
        <v>140000</v>
      </c>
      <c r="F285" s="36">
        <f t="shared" si="43"/>
        <v>140000</v>
      </c>
      <c r="G285" s="37">
        <f t="shared" si="44"/>
        <v>100</v>
      </c>
      <c r="H285" s="923">
        <v>0</v>
      </c>
      <c r="I285" s="923">
        <v>0</v>
      </c>
      <c r="J285" s="923">
        <v>0</v>
      </c>
      <c r="K285" s="923">
        <v>0</v>
      </c>
      <c r="L285" s="923">
        <v>0</v>
      </c>
      <c r="M285" s="933">
        <v>140000</v>
      </c>
      <c r="N285" s="923">
        <v>0</v>
      </c>
      <c r="O285" s="923">
        <v>0</v>
      </c>
      <c r="P285" s="923">
        <v>0</v>
      </c>
      <c r="Q285" s="923">
        <v>0</v>
      </c>
      <c r="R285" s="923">
        <v>0</v>
      </c>
      <c r="S285" s="923">
        <v>0</v>
      </c>
    </row>
    <row r="286" spans="1:19" ht="21.75" customHeight="1">
      <c r="A286" s="501"/>
      <c r="B286" s="502"/>
      <c r="C286" s="508" t="s">
        <v>29</v>
      </c>
      <c r="D286" s="280" t="s">
        <v>24</v>
      </c>
      <c r="E286" s="117">
        <v>0</v>
      </c>
      <c r="F286" s="116">
        <f t="shared" si="43"/>
        <v>0</v>
      </c>
      <c r="G286" s="120" t="e">
        <f t="shared" si="44"/>
        <v>#DIV/0!</v>
      </c>
      <c r="H286" s="946"/>
      <c r="I286" s="946"/>
      <c r="J286" s="924"/>
      <c r="K286" s="924"/>
      <c r="L286" s="924"/>
      <c r="M286" s="924"/>
      <c r="N286" s="924"/>
      <c r="O286" s="924"/>
      <c r="P286" s="924"/>
      <c r="Q286" s="924"/>
      <c r="R286" s="924"/>
      <c r="S286" s="924"/>
    </row>
    <row r="287" spans="1:19" ht="21.75" customHeight="1">
      <c r="A287" s="2110" t="s">
        <v>256</v>
      </c>
      <c r="B287" s="2111"/>
      <c r="C287" s="2111"/>
      <c r="D287" s="424"/>
      <c r="E287" s="92"/>
      <c r="F287" s="92">
        <f t="shared" si="43"/>
        <v>0</v>
      </c>
      <c r="G287" s="631" t="e">
        <f t="shared" si="44"/>
        <v>#DIV/0!</v>
      </c>
      <c r="H287" s="951">
        <f t="shared" ref="H287:N287" si="48">SUM(H288:H296)</f>
        <v>0</v>
      </c>
      <c r="I287" s="951">
        <f t="shared" si="48"/>
        <v>0</v>
      </c>
      <c r="J287" s="951">
        <f t="shared" si="48"/>
        <v>0</v>
      </c>
      <c r="K287" s="951">
        <f t="shared" si="48"/>
        <v>0</v>
      </c>
      <c r="L287" s="951">
        <f t="shared" si="48"/>
        <v>0</v>
      </c>
      <c r="M287" s="951">
        <f t="shared" si="48"/>
        <v>0</v>
      </c>
      <c r="N287" s="951">
        <f t="shared" si="48"/>
        <v>0</v>
      </c>
      <c r="O287" s="951">
        <f>SUM(O288:O296)</f>
        <v>0</v>
      </c>
      <c r="P287" s="951">
        <f>SUM(P288:P296)</f>
        <v>0</v>
      </c>
      <c r="Q287" s="951">
        <f>SUM(Q288:Q296)</f>
        <v>0</v>
      </c>
      <c r="R287" s="951">
        <f>SUM(R288:R296)</f>
        <v>0</v>
      </c>
      <c r="S287" s="951">
        <f>SUM(S288:S296)</f>
        <v>0</v>
      </c>
    </row>
    <row r="288" spans="1:19" ht="25.5" customHeight="1">
      <c r="A288" s="225"/>
      <c r="B288" s="2113" t="s">
        <v>291</v>
      </c>
      <c r="C288" s="2218"/>
      <c r="D288" s="304"/>
      <c r="E288" s="133">
        <f>E289+E290</f>
        <v>0</v>
      </c>
      <c r="F288" s="55">
        <f t="shared" si="43"/>
        <v>0</v>
      </c>
      <c r="G288" s="67" t="e">
        <f t="shared" si="44"/>
        <v>#DIV/0!</v>
      </c>
      <c r="H288" s="928"/>
      <c r="I288" s="928"/>
      <c r="J288" s="928"/>
      <c r="K288" s="928"/>
      <c r="L288" s="928"/>
      <c r="M288" s="928"/>
      <c r="N288" s="928"/>
      <c r="O288" s="928"/>
      <c r="P288" s="928"/>
      <c r="Q288" s="928"/>
      <c r="R288" s="928"/>
      <c r="S288" s="928"/>
    </row>
    <row r="289" spans="1:19" ht="40.950000000000003" customHeight="1">
      <c r="A289" s="229"/>
      <c r="B289" s="2237" t="s">
        <v>179</v>
      </c>
      <c r="C289" s="2238"/>
      <c r="D289" s="299" t="s">
        <v>87</v>
      </c>
      <c r="E289" s="42">
        <v>0</v>
      </c>
      <c r="F289" s="36">
        <f t="shared" si="43"/>
        <v>0</v>
      </c>
      <c r="G289" s="37" t="e">
        <f t="shared" si="44"/>
        <v>#DIV/0!</v>
      </c>
      <c r="H289" s="923"/>
      <c r="I289" s="923"/>
      <c r="J289" s="923"/>
      <c r="K289" s="923"/>
      <c r="L289" s="923"/>
      <c r="M289" s="923"/>
      <c r="N289" s="923"/>
      <c r="O289" s="923"/>
      <c r="P289" s="923"/>
      <c r="Q289" s="923"/>
      <c r="R289" s="923"/>
      <c r="S289" s="923"/>
    </row>
    <row r="290" spans="1:19" ht="40.950000000000003" customHeight="1">
      <c r="A290" s="229"/>
      <c r="B290" s="230" t="s">
        <v>180</v>
      </c>
      <c r="C290" s="239"/>
      <c r="D290" s="299" t="s">
        <v>87</v>
      </c>
      <c r="E290" s="42"/>
      <c r="F290" s="36">
        <f t="shared" si="43"/>
        <v>0</v>
      </c>
      <c r="G290" s="37" t="e">
        <f t="shared" si="44"/>
        <v>#DIV/0!</v>
      </c>
      <c r="H290" s="923"/>
      <c r="I290" s="923"/>
      <c r="J290" s="923"/>
      <c r="K290" s="923"/>
      <c r="L290" s="923"/>
      <c r="M290" s="923"/>
      <c r="N290" s="923"/>
      <c r="O290" s="923"/>
      <c r="P290" s="923"/>
      <c r="Q290" s="923"/>
      <c r="R290" s="923"/>
      <c r="S290" s="923"/>
    </row>
    <row r="291" spans="1:19" ht="40.950000000000003" customHeight="1">
      <c r="A291" s="453"/>
      <c r="B291" s="2193" t="s">
        <v>292</v>
      </c>
      <c r="C291" s="2194"/>
      <c r="D291" s="455" t="s">
        <v>114</v>
      </c>
      <c r="E291" s="42"/>
      <c r="F291" s="36">
        <f t="shared" si="43"/>
        <v>0</v>
      </c>
      <c r="G291" s="37" t="e">
        <f t="shared" si="44"/>
        <v>#DIV/0!</v>
      </c>
      <c r="H291" s="923"/>
      <c r="I291" s="923"/>
      <c r="J291" s="923"/>
      <c r="K291" s="923"/>
      <c r="L291" s="923"/>
      <c r="M291" s="923"/>
      <c r="N291" s="923"/>
      <c r="O291" s="923"/>
      <c r="P291" s="923"/>
      <c r="Q291" s="923"/>
      <c r="R291" s="923"/>
      <c r="S291" s="923"/>
    </row>
    <row r="292" spans="1:19" ht="40.950000000000003" customHeight="1">
      <c r="A292" s="229"/>
      <c r="B292" s="452" t="s">
        <v>293</v>
      </c>
      <c r="C292" s="419"/>
      <c r="D292" s="420" t="s">
        <v>294</v>
      </c>
      <c r="E292" s="166"/>
      <c r="F292" s="36">
        <f t="shared" si="43"/>
        <v>0</v>
      </c>
      <c r="G292" s="37" t="e">
        <f t="shared" si="44"/>
        <v>#DIV/0!</v>
      </c>
      <c r="H292" s="923"/>
      <c r="I292" s="923"/>
      <c r="J292" s="923"/>
      <c r="K292" s="923"/>
      <c r="L292" s="923"/>
      <c r="M292" s="923"/>
      <c r="N292" s="923"/>
      <c r="O292" s="923"/>
      <c r="P292" s="923"/>
      <c r="Q292" s="923"/>
      <c r="R292" s="923"/>
      <c r="S292" s="923"/>
    </row>
    <row r="293" spans="1:19" ht="21.75" customHeight="1">
      <c r="A293" s="229"/>
      <c r="B293" s="2195" t="s">
        <v>187</v>
      </c>
      <c r="C293" s="2195"/>
      <c r="D293" s="294" t="s">
        <v>114</v>
      </c>
      <c r="E293" s="101">
        <v>0</v>
      </c>
      <c r="F293" s="36">
        <f t="shared" si="43"/>
        <v>0</v>
      </c>
      <c r="G293" s="37" t="e">
        <f t="shared" si="44"/>
        <v>#DIV/0!</v>
      </c>
      <c r="H293" s="923"/>
      <c r="I293" s="923"/>
      <c r="J293" s="923"/>
      <c r="K293" s="923"/>
      <c r="L293" s="923"/>
      <c r="M293" s="923"/>
      <c r="N293" s="923"/>
      <c r="O293" s="923"/>
      <c r="P293" s="923"/>
      <c r="Q293" s="923"/>
      <c r="R293" s="923"/>
      <c r="S293" s="923"/>
    </row>
    <row r="294" spans="1:19" ht="26.4" customHeight="1">
      <c r="A294" s="240"/>
      <c r="B294" s="241" t="s">
        <v>37</v>
      </c>
      <c r="C294" s="242"/>
      <c r="D294" s="236" t="s">
        <v>24</v>
      </c>
      <c r="E294" s="111">
        <f>SUM(E295:E299)</f>
        <v>0</v>
      </c>
      <c r="F294" s="153">
        <f t="shared" si="43"/>
        <v>0</v>
      </c>
      <c r="G294" s="379" t="e">
        <f t="shared" si="44"/>
        <v>#DIV/0!</v>
      </c>
      <c r="H294" s="929">
        <f>SUM(H295:H299)</f>
        <v>0</v>
      </c>
      <c r="I294" s="929">
        <f t="shared" ref="I294:N294" si="49">SUM(I295:I299)</f>
        <v>0</v>
      </c>
      <c r="J294" s="929">
        <f t="shared" si="49"/>
        <v>0</v>
      </c>
      <c r="K294" s="929">
        <f t="shared" si="49"/>
        <v>0</v>
      </c>
      <c r="L294" s="929">
        <f t="shared" si="49"/>
        <v>0</v>
      </c>
      <c r="M294" s="929">
        <f t="shared" si="49"/>
        <v>0</v>
      </c>
      <c r="N294" s="929">
        <f t="shared" si="49"/>
        <v>0</v>
      </c>
      <c r="O294" s="929">
        <f>SUM(O295:O299)</f>
        <v>0</v>
      </c>
      <c r="P294" s="929">
        <f>SUM(P295:P299)</f>
        <v>0</v>
      </c>
      <c r="Q294" s="929">
        <f>SUM(Q295:Q299)</f>
        <v>0</v>
      </c>
      <c r="R294" s="929">
        <f>SUM(R295:R299)</f>
        <v>0</v>
      </c>
      <c r="S294" s="929">
        <f>SUM(S295:S299)</f>
        <v>0</v>
      </c>
    </row>
    <row r="295" spans="1:19" ht="26.4" customHeight="1">
      <c r="A295" s="194"/>
      <c r="B295" s="195"/>
      <c r="C295" s="221" t="s">
        <v>25</v>
      </c>
      <c r="D295" s="196" t="s">
        <v>24</v>
      </c>
      <c r="E295" s="36">
        <v>0</v>
      </c>
      <c r="F295" s="36">
        <f t="shared" si="43"/>
        <v>0</v>
      </c>
      <c r="G295" s="37" t="e">
        <f t="shared" si="44"/>
        <v>#DIV/0!</v>
      </c>
      <c r="H295" s="923"/>
      <c r="I295" s="923"/>
      <c r="J295" s="923"/>
      <c r="K295" s="923"/>
      <c r="L295" s="923"/>
      <c r="M295" s="923"/>
      <c r="N295" s="923"/>
      <c r="O295" s="923"/>
      <c r="P295" s="923"/>
      <c r="Q295" s="923"/>
      <c r="R295" s="923"/>
      <c r="S295" s="923"/>
    </row>
    <row r="296" spans="1:19" ht="26.4" customHeight="1">
      <c r="A296" s="194"/>
      <c r="B296" s="195"/>
      <c r="C296" s="221" t="s">
        <v>26</v>
      </c>
      <c r="D296" s="196" t="s">
        <v>24</v>
      </c>
      <c r="E296" s="36">
        <v>0</v>
      </c>
      <c r="F296" s="36">
        <f t="shared" si="43"/>
        <v>0</v>
      </c>
      <c r="G296" s="37" t="e">
        <f t="shared" si="44"/>
        <v>#DIV/0!</v>
      </c>
      <c r="H296" s="923"/>
      <c r="I296" s="923"/>
      <c r="J296" s="923"/>
      <c r="K296" s="923"/>
      <c r="L296" s="923"/>
      <c r="M296" s="923"/>
      <c r="N296" s="923"/>
      <c r="O296" s="923"/>
      <c r="P296" s="923"/>
      <c r="Q296" s="923"/>
      <c r="R296" s="923"/>
      <c r="S296" s="923"/>
    </row>
    <row r="297" spans="1:19" ht="26.4" customHeight="1">
      <c r="A297" s="194"/>
      <c r="B297" s="195"/>
      <c r="C297" s="221" t="s">
        <v>27</v>
      </c>
      <c r="D297" s="196" t="s">
        <v>24</v>
      </c>
      <c r="E297" s="36">
        <v>0</v>
      </c>
      <c r="F297" s="36">
        <f t="shared" si="43"/>
        <v>0</v>
      </c>
      <c r="G297" s="37" t="e">
        <f t="shared" si="44"/>
        <v>#DIV/0!</v>
      </c>
      <c r="H297" s="923"/>
      <c r="I297" s="923"/>
      <c r="J297" s="923"/>
      <c r="K297" s="923"/>
      <c r="L297" s="923"/>
      <c r="M297" s="923"/>
      <c r="N297" s="923"/>
      <c r="O297" s="923"/>
      <c r="P297" s="923"/>
      <c r="Q297" s="923"/>
      <c r="R297" s="923"/>
      <c r="S297" s="923"/>
    </row>
    <row r="298" spans="1:19" ht="26.4" customHeight="1">
      <c r="A298" s="194"/>
      <c r="B298" s="195"/>
      <c r="C298" s="221" t="s">
        <v>28</v>
      </c>
      <c r="D298" s="196" t="s">
        <v>24</v>
      </c>
      <c r="E298" s="36">
        <v>0</v>
      </c>
      <c r="F298" s="36">
        <f t="shared" si="43"/>
        <v>0</v>
      </c>
      <c r="G298" s="37" t="e">
        <f t="shared" si="44"/>
        <v>#DIV/0!</v>
      </c>
      <c r="H298" s="923"/>
      <c r="I298" s="923"/>
      <c r="J298" s="923"/>
      <c r="K298" s="923"/>
      <c r="L298" s="923"/>
      <c r="M298" s="923"/>
      <c r="N298" s="923"/>
      <c r="O298" s="923"/>
      <c r="P298" s="923"/>
      <c r="Q298" s="923"/>
      <c r="R298" s="923"/>
      <c r="S298" s="923"/>
    </row>
    <row r="299" spans="1:19" ht="26.4" customHeight="1">
      <c r="A299" s="194"/>
      <c r="B299" s="500"/>
      <c r="C299" s="514" t="s">
        <v>29</v>
      </c>
      <c r="D299" s="196" t="s">
        <v>24</v>
      </c>
      <c r="E299" s="36">
        <v>0</v>
      </c>
      <c r="F299" s="36">
        <f t="shared" si="43"/>
        <v>0</v>
      </c>
      <c r="G299" s="37" t="e">
        <f t="shared" si="44"/>
        <v>#DIV/0!</v>
      </c>
      <c r="H299" s="923"/>
      <c r="I299" s="923"/>
      <c r="J299" s="923"/>
      <c r="K299" s="923"/>
      <c r="L299" s="923"/>
      <c r="M299" s="923"/>
      <c r="N299" s="923"/>
      <c r="O299" s="923"/>
      <c r="P299" s="923"/>
      <c r="Q299" s="923"/>
      <c r="R299" s="923"/>
      <c r="S299" s="923"/>
    </row>
    <row r="300" spans="1:19" ht="27" customHeight="1">
      <c r="A300" s="211"/>
      <c r="B300" s="2252" t="s">
        <v>295</v>
      </c>
      <c r="C300" s="2253"/>
      <c r="D300" s="227"/>
      <c r="E300" s="55"/>
      <c r="F300" s="55">
        <f t="shared" si="43"/>
        <v>0</v>
      </c>
      <c r="G300" s="67" t="e">
        <f t="shared" si="44"/>
        <v>#DIV/0!</v>
      </c>
      <c r="H300" s="928"/>
      <c r="I300" s="928"/>
      <c r="J300" s="928"/>
      <c r="K300" s="928"/>
      <c r="L300" s="928"/>
      <c r="M300" s="928"/>
      <c r="N300" s="928"/>
      <c r="O300" s="928"/>
      <c r="P300" s="928"/>
      <c r="Q300" s="928"/>
      <c r="R300" s="928"/>
      <c r="S300" s="928"/>
    </row>
    <row r="301" spans="1:19" ht="27" customHeight="1">
      <c r="A301" s="194"/>
      <c r="B301" s="454"/>
      <c r="C301" s="515" t="s">
        <v>296</v>
      </c>
      <c r="D301" s="456" t="s">
        <v>297</v>
      </c>
      <c r="E301" s="36"/>
      <c r="F301" s="36">
        <f t="shared" si="43"/>
        <v>0</v>
      </c>
      <c r="G301" s="37" t="e">
        <f t="shared" si="44"/>
        <v>#DIV/0!</v>
      </c>
      <c r="H301" s="923"/>
      <c r="I301" s="923"/>
      <c r="J301" s="923"/>
      <c r="K301" s="923"/>
      <c r="L301" s="923"/>
      <c r="M301" s="923"/>
      <c r="N301" s="923"/>
      <c r="O301" s="923"/>
      <c r="P301" s="923"/>
      <c r="Q301" s="923"/>
      <c r="R301" s="923"/>
      <c r="S301" s="923"/>
    </row>
    <row r="302" spans="1:19" ht="27" customHeight="1">
      <c r="A302" s="194"/>
      <c r="B302" s="454"/>
      <c r="C302" s="516" t="s">
        <v>298</v>
      </c>
      <c r="D302" s="456" t="s">
        <v>299</v>
      </c>
      <c r="E302" s="36"/>
      <c r="F302" s="36">
        <f t="shared" si="43"/>
        <v>0</v>
      </c>
      <c r="G302" s="37" t="e">
        <f t="shared" si="44"/>
        <v>#DIV/0!</v>
      </c>
      <c r="H302" s="925"/>
      <c r="I302" s="925"/>
      <c r="J302" s="923"/>
      <c r="K302" s="923"/>
      <c r="L302" s="923"/>
      <c r="M302" s="923"/>
      <c r="N302" s="923"/>
      <c r="O302" s="923"/>
      <c r="P302" s="923"/>
      <c r="Q302" s="923"/>
      <c r="R302" s="923"/>
      <c r="S302" s="923"/>
    </row>
    <row r="303" spans="1:19" ht="27" customHeight="1">
      <c r="A303" s="194"/>
      <c r="B303" s="454"/>
      <c r="C303" s="516" t="s">
        <v>300</v>
      </c>
      <c r="D303" s="456" t="s">
        <v>87</v>
      </c>
      <c r="E303" s="36"/>
      <c r="F303" s="36">
        <f t="shared" si="43"/>
        <v>0</v>
      </c>
      <c r="G303" s="37" t="e">
        <f t="shared" si="44"/>
        <v>#DIV/0!</v>
      </c>
      <c r="H303" s="923"/>
      <c r="I303" s="923"/>
      <c r="J303" s="923"/>
      <c r="K303" s="923"/>
      <c r="L303" s="923"/>
      <c r="M303" s="923"/>
      <c r="N303" s="923"/>
      <c r="O303" s="923"/>
      <c r="P303" s="923"/>
      <c r="Q303" s="923"/>
      <c r="R303" s="923"/>
      <c r="S303" s="923"/>
    </row>
    <row r="304" spans="1:19" ht="27" customHeight="1">
      <c r="A304" s="194"/>
      <c r="B304" s="454"/>
      <c r="C304" s="516" t="s">
        <v>290</v>
      </c>
      <c r="D304" s="456" t="s">
        <v>114</v>
      </c>
      <c r="E304" s="36"/>
      <c r="F304" s="36">
        <f t="shared" si="43"/>
        <v>0</v>
      </c>
      <c r="G304" s="37" t="e">
        <f t="shared" si="44"/>
        <v>#DIV/0!</v>
      </c>
      <c r="H304" s="923"/>
      <c r="I304" s="923"/>
      <c r="J304" s="923"/>
      <c r="K304" s="923"/>
      <c r="L304" s="923"/>
      <c r="M304" s="923"/>
      <c r="N304" s="923"/>
      <c r="O304" s="923"/>
      <c r="P304" s="923"/>
      <c r="Q304" s="923"/>
      <c r="R304" s="923"/>
      <c r="S304" s="923"/>
    </row>
    <row r="305" spans="1:19" ht="27" customHeight="1">
      <c r="A305" s="194"/>
      <c r="B305" s="2254" t="s">
        <v>187</v>
      </c>
      <c r="C305" s="2255"/>
      <c r="D305" s="294" t="s">
        <v>114</v>
      </c>
      <c r="E305" s="36"/>
      <c r="F305" s="36">
        <f t="shared" si="43"/>
        <v>0</v>
      </c>
      <c r="G305" s="37" t="e">
        <f t="shared" si="44"/>
        <v>#DIV/0!</v>
      </c>
      <c r="H305" s="923"/>
      <c r="I305" s="923"/>
      <c r="J305" s="923"/>
      <c r="K305" s="923"/>
      <c r="L305" s="923"/>
      <c r="M305" s="923"/>
      <c r="N305" s="923"/>
      <c r="O305" s="923"/>
      <c r="P305" s="923"/>
      <c r="Q305" s="923"/>
      <c r="R305" s="923"/>
      <c r="S305" s="923"/>
    </row>
    <row r="306" spans="1:19" ht="27" customHeight="1">
      <c r="A306" s="287"/>
      <c r="B306" s="498" t="s">
        <v>37</v>
      </c>
      <c r="C306" s="517"/>
      <c r="D306" s="300" t="s">
        <v>24</v>
      </c>
      <c r="E306" s="153"/>
      <c r="F306" s="153">
        <f t="shared" si="43"/>
        <v>0</v>
      </c>
      <c r="G306" s="379" t="e">
        <f t="shared" si="44"/>
        <v>#DIV/0!</v>
      </c>
      <c r="H306" s="950">
        <f>SUM(H307:H311)</f>
        <v>0</v>
      </c>
      <c r="I306" s="950">
        <f t="shared" ref="I306:N306" si="50">SUM(I307:I311)</f>
        <v>0</v>
      </c>
      <c r="J306" s="950">
        <f t="shared" si="50"/>
        <v>0</v>
      </c>
      <c r="K306" s="950">
        <f t="shared" si="50"/>
        <v>0</v>
      </c>
      <c r="L306" s="950">
        <f t="shared" si="50"/>
        <v>0</v>
      </c>
      <c r="M306" s="950">
        <f t="shared" si="50"/>
        <v>0</v>
      </c>
      <c r="N306" s="950">
        <f t="shared" si="50"/>
        <v>0</v>
      </c>
      <c r="O306" s="950">
        <f>SUM(O307:O311)</f>
        <v>0</v>
      </c>
      <c r="P306" s="950">
        <f>SUM(P307:P311)</f>
        <v>0</v>
      </c>
      <c r="Q306" s="1921">
        <f>SUM(Q307:Q311)</f>
        <v>0</v>
      </c>
      <c r="R306" s="1921">
        <f>SUM(R307:R311)</f>
        <v>0</v>
      </c>
      <c r="S306" s="1921">
        <f>SUM(S307:S311)</f>
        <v>0</v>
      </c>
    </row>
    <row r="307" spans="1:19" ht="27" customHeight="1">
      <c r="A307" s="194"/>
      <c r="B307" s="500"/>
      <c r="C307" s="514" t="s">
        <v>25</v>
      </c>
      <c r="D307" s="196" t="s">
        <v>24</v>
      </c>
      <c r="E307" s="36"/>
      <c r="F307" s="36">
        <f t="shared" si="43"/>
        <v>0</v>
      </c>
      <c r="G307" s="37" t="e">
        <f t="shared" si="44"/>
        <v>#DIV/0!</v>
      </c>
      <c r="H307" s="923"/>
      <c r="I307" s="923"/>
      <c r="J307" s="923"/>
      <c r="K307" s="923"/>
      <c r="L307" s="923"/>
      <c r="M307" s="923"/>
      <c r="N307" s="923"/>
      <c r="O307" s="923"/>
      <c r="P307" s="923"/>
      <c r="Q307" s="923"/>
      <c r="R307" s="923"/>
      <c r="S307" s="923"/>
    </row>
    <row r="308" spans="1:19" ht="27" customHeight="1">
      <c r="A308" s="194"/>
      <c r="B308" s="500"/>
      <c r="C308" s="514" t="s">
        <v>26</v>
      </c>
      <c r="D308" s="196" t="s">
        <v>24</v>
      </c>
      <c r="E308" s="36"/>
      <c r="F308" s="36">
        <f t="shared" si="43"/>
        <v>0</v>
      </c>
      <c r="G308" s="37" t="e">
        <f t="shared" si="44"/>
        <v>#DIV/0!</v>
      </c>
      <c r="H308" s="923"/>
      <c r="I308" s="923"/>
      <c r="J308" s="923"/>
      <c r="K308" s="923"/>
      <c r="L308" s="923"/>
      <c r="M308" s="923"/>
      <c r="N308" s="923"/>
      <c r="O308" s="923"/>
      <c r="P308" s="923"/>
      <c r="Q308" s="923"/>
      <c r="R308" s="923"/>
      <c r="S308" s="923"/>
    </row>
    <row r="309" spans="1:19" ht="27" customHeight="1">
      <c r="A309" s="194"/>
      <c r="B309" s="500"/>
      <c r="C309" s="514" t="s">
        <v>27</v>
      </c>
      <c r="D309" s="196" t="s">
        <v>24</v>
      </c>
      <c r="E309" s="36"/>
      <c r="F309" s="36">
        <f t="shared" si="43"/>
        <v>0</v>
      </c>
      <c r="G309" s="37" t="e">
        <f t="shared" si="44"/>
        <v>#DIV/0!</v>
      </c>
      <c r="H309" s="923"/>
      <c r="I309" s="923"/>
      <c r="J309" s="923"/>
      <c r="K309" s="923"/>
      <c r="L309" s="923"/>
      <c r="M309" s="923"/>
      <c r="N309" s="923"/>
      <c r="O309" s="923"/>
      <c r="P309" s="923"/>
      <c r="Q309" s="923"/>
      <c r="R309" s="923"/>
      <c r="S309" s="923"/>
    </row>
    <row r="310" spans="1:19" ht="27" customHeight="1">
      <c r="A310" s="194"/>
      <c r="B310" s="500"/>
      <c r="C310" s="514" t="s">
        <v>28</v>
      </c>
      <c r="D310" s="196" t="s">
        <v>24</v>
      </c>
      <c r="E310" s="36"/>
      <c r="F310" s="36">
        <f t="shared" si="43"/>
        <v>0</v>
      </c>
      <c r="G310" s="37" t="e">
        <f t="shared" si="44"/>
        <v>#DIV/0!</v>
      </c>
      <c r="H310" s="923"/>
      <c r="I310" s="923"/>
      <c r="J310" s="923"/>
      <c r="K310" s="923"/>
      <c r="L310" s="923"/>
      <c r="M310" s="923"/>
      <c r="N310" s="923"/>
      <c r="O310" s="923"/>
      <c r="P310" s="923"/>
      <c r="Q310" s="923"/>
      <c r="R310" s="923"/>
      <c r="S310" s="923"/>
    </row>
    <row r="311" spans="1:19" ht="27" customHeight="1">
      <c r="A311" s="277"/>
      <c r="B311" s="502"/>
      <c r="C311" s="518" t="s">
        <v>29</v>
      </c>
      <c r="D311" s="280" t="s">
        <v>24</v>
      </c>
      <c r="E311" s="116"/>
      <c r="F311" s="116">
        <f t="shared" si="43"/>
        <v>0</v>
      </c>
      <c r="G311" s="120" t="e">
        <f t="shared" si="44"/>
        <v>#DIV/0!</v>
      </c>
      <c r="H311" s="946"/>
      <c r="I311" s="924"/>
      <c r="J311" s="924"/>
      <c r="K311" s="924"/>
      <c r="L311" s="924"/>
      <c r="M311" s="924"/>
      <c r="N311" s="924"/>
      <c r="O311" s="924"/>
      <c r="P311" s="924"/>
      <c r="Q311" s="924"/>
      <c r="R311" s="924"/>
      <c r="S311" s="924"/>
    </row>
    <row r="312" spans="1:19" ht="26.4" customHeight="1">
      <c r="A312" s="375" t="s">
        <v>325</v>
      </c>
      <c r="B312" s="376"/>
      <c r="C312" s="377"/>
      <c r="D312" s="385"/>
      <c r="E312" s="360"/>
      <c r="F312" s="360">
        <f t="shared" si="43"/>
        <v>0</v>
      </c>
      <c r="G312" s="636" t="e">
        <f t="shared" si="44"/>
        <v>#DIV/0!</v>
      </c>
      <c r="H312" s="948"/>
      <c r="I312" s="953"/>
      <c r="J312" s="953"/>
      <c r="K312" s="953"/>
      <c r="L312" s="953"/>
      <c r="M312" s="953"/>
      <c r="N312" s="953"/>
      <c r="O312" s="953"/>
      <c r="P312" s="953"/>
      <c r="Q312" s="953"/>
      <c r="R312" s="953"/>
      <c r="S312" s="953"/>
    </row>
    <row r="313" spans="1:19" ht="27" customHeight="1">
      <c r="A313" s="2110" t="s">
        <v>257</v>
      </c>
      <c r="B313" s="2256"/>
      <c r="C313" s="2256"/>
      <c r="D313" s="2257"/>
      <c r="E313" s="92"/>
      <c r="F313" s="92">
        <f t="shared" si="43"/>
        <v>0</v>
      </c>
      <c r="G313" s="631" t="e">
        <f t="shared" si="44"/>
        <v>#DIV/0!</v>
      </c>
      <c r="H313" s="949"/>
      <c r="I313" s="949"/>
      <c r="J313" s="949"/>
      <c r="K313" s="949"/>
      <c r="L313" s="949"/>
      <c r="M313" s="949"/>
      <c r="N313" s="949"/>
      <c r="O313" s="949"/>
      <c r="P313" s="949"/>
      <c r="Q313" s="949"/>
      <c r="R313" s="949"/>
      <c r="S313" s="949"/>
    </row>
    <row r="314" spans="1:19" ht="27" customHeight="1">
      <c r="A314" s="388"/>
      <c r="B314" s="2177" t="s">
        <v>251</v>
      </c>
      <c r="C314" s="2258"/>
      <c r="D314" s="389"/>
      <c r="E314" s="106">
        <f>E315</f>
        <v>400</v>
      </c>
      <c r="F314" s="55">
        <f t="shared" si="43"/>
        <v>0</v>
      </c>
      <c r="G314" s="67">
        <f t="shared" si="44"/>
        <v>0</v>
      </c>
      <c r="H314" s="928"/>
      <c r="I314" s="928"/>
      <c r="J314" s="928"/>
      <c r="K314" s="928"/>
      <c r="L314" s="928"/>
      <c r="M314" s="928"/>
      <c r="N314" s="928"/>
      <c r="O314" s="928"/>
      <c r="P314" s="928"/>
      <c r="Q314" s="928"/>
      <c r="R314" s="928"/>
      <c r="S314" s="928"/>
    </row>
    <row r="315" spans="1:19" ht="27" customHeight="1">
      <c r="A315" s="284"/>
      <c r="B315" s="216"/>
      <c r="C315" s="445" t="s">
        <v>139</v>
      </c>
      <c r="D315" s="234" t="s">
        <v>88</v>
      </c>
      <c r="E315" s="77">
        <v>400</v>
      </c>
      <c r="F315" s="36">
        <f t="shared" ref="F315:F378" si="51">SUM(H315:S315)</f>
        <v>400</v>
      </c>
      <c r="G315" s="37">
        <f t="shared" ref="G315:G378" si="52">+F315*100/E315</f>
        <v>100</v>
      </c>
      <c r="H315" s="923">
        <v>0</v>
      </c>
      <c r="I315" s="923">
        <v>0</v>
      </c>
      <c r="J315" s="923">
        <v>0</v>
      </c>
      <c r="K315" s="923">
        <v>0</v>
      </c>
      <c r="L315" s="923">
        <v>0</v>
      </c>
      <c r="M315" s="923">
        <v>0</v>
      </c>
      <c r="N315" s="923">
        <v>0</v>
      </c>
      <c r="O315" s="923">
        <v>0</v>
      </c>
      <c r="P315" s="923">
        <v>400</v>
      </c>
      <c r="Q315" s="923">
        <v>0</v>
      </c>
      <c r="R315" s="923">
        <v>0</v>
      </c>
      <c r="S315" s="923">
        <v>0</v>
      </c>
    </row>
    <row r="316" spans="1:19" ht="27" customHeight="1">
      <c r="A316" s="284"/>
      <c r="B316" s="216"/>
      <c r="C316" s="262" t="s">
        <v>187</v>
      </c>
      <c r="D316" s="234" t="s">
        <v>114</v>
      </c>
      <c r="E316" s="77"/>
      <c r="F316" s="36">
        <f t="shared" si="51"/>
        <v>0</v>
      </c>
      <c r="G316" s="37" t="e">
        <f t="shared" si="52"/>
        <v>#DIV/0!</v>
      </c>
      <c r="H316" s="923"/>
      <c r="I316" s="923"/>
      <c r="J316" s="923"/>
      <c r="K316" s="923"/>
      <c r="L316" s="923"/>
      <c r="M316" s="923"/>
      <c r="N316" s="923"/>
      <c r="O316" s="923"/>
      <c r="P316" s="923"/>
      <c r="Q316" s="923"/>
      <c r="R316" s="923"/>
      <c r="S316" s="923"/>
    </row>
    <row r="317" spans="1:19" ht="27" customHeight="1">
      <c r="A317" s="240"/>
      <c r="B317" s="241" t="s">
        <v>37</v>
      </c>
      <c r="C317" s="326"/>
      <c r="D317" s="300" t="s">
        <v>24</v>
      </c>
      <c r="E317" s="111">
        <f>SUM(E318:E322)</f>
        <v>33600</v>
      </c>
      <c r="F317" s="153">
        <f t="shared" si="51"/>
        <v>128099.17</v>
      </c>
      <c r="G317" s="379">
        <f t="shared" si="52"/>
        <v>381.24752976190479</v>
      </c>
      <c r="H317" s="929">
        <f>SUM(H318:H322)</f>
        <v>0</v>
      </c>
      <c r="I317" s="975">
        <f t="shared" ref="I317:S317" si="53">SUM(I318:I322)</f>
        <v>0</v>
      </c>
      <c r="J317" s="975">
        <f t="shared" si="53"/>
        <v>0</v>
      </c>
      <c r="K317" s="975">
        <f t="shared" si="53"/>
        <v>0</v>
      </c>
      <c r="L317" s="975">
        <f t="shared" si="53"/>
        <v>28276</v>
      </c>
      <c r="M317" s="975">
        <f t="shared" si="53"/>
        <v>0</v>
      </c>
      <c r="N317" s="975">
        <f t="shared" si="53"/>
        <v>94500</v>
      </c>
      <c r="O317" s="975">
        <f t="shared" si="53"/>
        <v>960</v>
      </c>
      <c r="P317" s="975">
        <f t="shared" si="53"/>
        <v>0</v>
      </c>
      <c r="Q317" s="975">
        <f t="shared" si="53"/>
        <v>4363.17</v>
      </c>
      <c r="R317" s="975">
        <f t="shared" si="53"/>
        <v>0</v>
      </c>
      <c r="S317" s="975">
        <f t="shared" si="53"/>
        <v>0</v>
      </c>
    </row>
    <row r="318" spans="1:19" ht="27" customHeight="1">
      <c r="A318" s="194"/>
      <c r="B318" s="195"/>
      <c r="C318" s="221" t="s">
        <v>25</v>
      </c>
      <c r="D318" s="196" t="s">
        <v>24</v>
      </c>
      <c r="E318" s="42">
        <v>0</v>
      </c>
      <c r="F318" s="36">
        <f t="shared" si="51"/>
        <v>0</v>
      </c>
      <c r="G318" s="37" t="e">
        <f t="shared" si="52"/>
        <v>#DIV/0!</v>
      </c>
      <c r="H318" s="923"/>
      <c r="I318" s="923"/>
      <c r="J318" s="923"/>
      <c r="K318" s="923"/>
      <c r="L318" s="923"/>
      <c r="M318" s="923"/>
      <c r="N318" s="923"/>
      <c r="O318" s="923"/>
      <c r="P318" s="923"/>
      <c r="Q318" s="923"/>
      <c r="R318" s="923"/>
      <c r="S318" s="923"/>
    </row>
    <row r="319" spans="1:19" ht="27" customHeight="1">
      <c r="A319" s="194"/>
      <c r="B319" s="195"/>
      <c r="C319" s="221" t="s">
        <v>26</v>
      </c>
      <c r="D319" s="196" t="s">
        <v>24</v>
      </c>
      <c r="E319" s="42">
        <v>33600</v>
      </c>
      <c r="F319" s="36">
        <f t="shared" si="51"/>
        <v>128099.17</v>
      </c>
      <c r="G319" s="37">
        <f t="shared" si="52"/>
        <v>381.24752976190479</v>
      </c>
      <c r="H319" s="923">
        <v>0</v>
      </c>
      <c r="I319" s="923">
        <v>0</v>
      </c>
      <c r="J319" s="923">
        <v>0</v>
      </c>
      <c r="K319" s="923">
        <v>0</v>
      </c>
      <c r="L319" s="933">
        <v>28276</v>
      </c>
      <c r="M319" s="923">
        <v>0</v>
      </c>
      <c r="N319" s="933">
        <v>94500</v>
      </c>
      <c r="O319" s="923">
        <v>960</v>
      </c>
      <c r="P319" s="923">
        <v>0</v>
      </c>
      <c r="Q319" s="938">
        <v>4363.17</v>
      </c>
      <c r="R319" s="923">
        <v>0</v>
      </c>
      <c r="S319" s="923">
        <v>0</v>
      </c>
    </row>
    <row r="320" spans="1:19" ht="27" customHeight="1">
      <c r="A320" s="194"/>
      <c r="B320" s="195"/>
      <c r="C320" s="221" t="s">
        <v>27</v>
      </c>
      <c r="D320" s="196" t="s">
        <v>24</v>
      </c>
      <c r="E320" s="42">
        <v>0</v>
      </c>
      <c r="F320" s="36">
        <f t="shared" si="51"/>
        <v>0</v>
      </c>
      <c r="G320" s="37" t="e">
        <f t="shared" si="52"/>
        <v>#DIV/0!</v>
      </c>
      <c r="H320" s="923"/>
      <c r="I320" s="923"/>
      <c r="J320" s="923"/>
      <c r="K320" s="923"/>
      <c r="L320" s="923"/>
      <c r="M320" s="923"/>
      <c r="N320" s="923"/>
      <c r="O320" s="923"/>
      <c r="P320" s="923"/>
      <c r="Q320" s="923"/>
      <c r="R320" s="923"/>
      <c r="S320" s="923"/>
    </row>
    <row r="321" spans="1:19" ht="27" customHeight="1">
      <c r="A321" s="194"/>
      <c r="B321" s="195"/>
      <c r="C321" s="221" t="s">
        <v>28</v>
      </c>
      <c r="D321" s="196" t="s">
        <v>24</v>
      </c>
      <c r="E321" s="42">
        <v>0</v>
      </c>
      <c r="F321" s="36">
        <f t="shared" si="51"/>
        <v>0</v>
      </c>
      <c r="G321" s="37" t="e">
        <f t="shared" si="52"/>
        <v>#DIV/0!</v>
      </c>
      <c r="H321" s="923"/>
      <c r="I321" s="923"/>
      <c r="J321" s="923"/>
      <c r="K321" s="923"/>
      <c r="L321" s="923"/>
      <c r="M321" s="923"/>
      <c r="N321" s="923"/>
      <c r="O321" s="923"/>
      <c r="P321" s="923"/>
      <c r="Q321" s="923"/>
      <c r="R321" s="923"/>
      <c r="S321" s="923"/>
    </row>
    <row r="322" spans="1:19" ht="27" customHeight="1">
      <c r="A322" s="253"/>
      <c r="B322" s="254"/>
      <c r="C322" s="301" t="s">
        <v>29</v>
      </c>
      <c r="D322" s="256" t="s">
        <v>24</v>
      </c>
      <c r="E322" s="42">
        <v>0</v>
      </c>
      <c r="F322" s="36">
        <f t="shared" si="51"/>
        <v>0</v>
      </c>
      <c r="G322" s="37" t="e">
        <f t="shared" si="52"/>
        <v>#DIV/0!</v>
      </c>
      <c r="H322" s="923"/>
      <c r="I322" s="923"/>
      <c r="J322" s="923"/>
      <c r="K322" s="923"/>
      <c r="L322" s="923"/>
      <c r="M322" s="923"/>
      <c r="N322" s="923"/>
      <c r="O322" s="923"/>
      <c r="P322" s="923"/>
      <c r="Q322" s="923"/>
      <c r="R322" s="923"/>
      <c r="S322" s="923"/>
    </row>
    <row r="323" spans="1:19" ht="24.6" customHeight="1">
      <c r="A323" s="225"/>
      <c r="B323" s="2179" t="s">
        <v>252</v>
      </c>
      <c r="C323" s="2259"/>
      <c r="D323" s="227"/>
      <c r="E323" s="54">
        <f>E325</f>
        <v>10</v>
      </c>
      <c r="F323" s="55">
        <f t="shared" si="51"/>
        <v>0</v>
      </c>
      <c r="G323" s="67">
        <f t="shared" si="52"/>
        <v>0</v>
      </c>
      <c r="H323" s="928">
        <f>H325</f>
        <v>0</v>
      </c>
      <c r="I323" s="928">
        <f t="shared" ref="I323:S323" si="54">I325</f>
        <v>0</v>
      </c>
      <c r="J323" s="928">
        <f t="shared" si="54"/>
        <v>0</v>
      </c>
      <c r="K323" s="928">
        <f t="shared" si="54"/>
        <v>0</v>
      </c>
      <c r="L323" s="928">
        <f t="shared" si="54"/>
        <v>0</v>
      </c>
      <c r="M323" s="928">
        <f t="shared" si="54"/>
        <v>0</v>
      </c>
      <c r="N323" s="928">
        <f t="shared" si="54"/>
        <v>0</v>
      </c>
      <c r="O323" s="928">
        <f t="shared" si="54"/>
        <v>0</v>
      </c>
      <c r="P323" s="928">
        <f t="shared" si="54"/>
        <v>0</v>
      </c>
      <c r="Q323" s="928">
        <f t="shared" si="54"/>
        <v>0</v>
      </c>
      <c r="R323" s="928">
        <f t="shared" si="54"/>
        <v>0</v>
      </c>
      <c r="S323" s="928">
        <f t="shared" si="54"/>
        <v>0</v>
      </c>
    </row>
    <row r="324" spans="1:19" ht="27" customHeight="1">
      <c r="A324" s="194"/>
      <c r="B324" s="195"/>
      <c r="C324" s="447" t="s">
        <v>111</v>
      </c>
      <c r="D324" s="234" t="s">
        <v>9</v>
      </c>
      <c r="E324" s="77">
        <v>10</v>
      </c>
      <c r="F324" s="36">
        <f t="shared" si="51"/>
        <v>0</v>
      </c>
      <c r="G324" s="37">
        <f t="shared" si="52"/>
        <v>0</v>
      </c>
      <c r="H324" s="925">
        <v>0</v>
      </c>
      <c r="I324" s="925">
        <v>0</v>
      </c>
      <c r="J324" s="923">
        <v>0</v>
      </c>
      <c r="K324" s="923">
        <v>0</v>
      </c>
      <c r="L324" s="923">
        <v>0</v>
      </c>
      <c r="M324" s="923">
        <v>0</v>
      </c>
      <c r="N324" s="923">
        <v>0</v>
      </c>
      <c r="O324" s="923">
        <v>0</v>
      </c>
      <c r="P324" s="923">
        <v>0</v>
      </c>
      <c r="Q324" s="923">
        <v>0</v>
      </c>
      <c r="R324" s="923">
        <v>0</v>
      </c>
      <c r="S324" s="923">
        <v>0</v>
      </c>
    </row>
    <row r="325" spans="1:19" ht="27" customHeight="1">
      <c r="A325" s="194"/>
      <c r="B325" s="195"/>
      <c r="C325" s="447" t="s">
        <v>112</v>
      </c>
      <c r="D325" s="234" t="s">
        <v>87</v>
      </c>
      <c r="E325" s="77">
        <v>10</v>
      </c>
      <c r="F325" s="36">
        <f t="shared" si="51"/>
        <v>0</v>
      </c>
      <c r="G325" s="37">
        <f t="shared" si="52"/>
        <v>0</v>
      </c>
      <c r="H325" s="923">
        <v>0</v>
      </c>
      <c r="I325" s="923">
        <v>0</v>
      </c>
      <c r="J325" s="923">
        <v>0</v>
      </c>
      <c r="K325" s="923">
        <v>0</v>
      </c>
      <c r="L325" s="923">
        <v>0</v>
      </c>
      <c r="M325" s="923">
        <v>0</v>
      </c>
      <c r="N325" s="923">
        <v>0</v>
      </c>
      <c r="O325" s="923">
        <v>0</v>
      </c>
      <c r="P325" s="923">
        <v>0</v>
      </c>
      <c r="Q325" s="923">
        <v>0</v>
      </c>
      <c r="R325" s="923">
        <v>0</v>
      </c>
      <c r="S325" s="923">
        <v>0</v>
      </c>
    </row>
    <row r="326" spans="1:19" ht="27" customHeight="1">
      <c r="A326" s="194"/>
      <c r="B326" s="195"/>
      <c r="C326" s="262" t="s">
        <v>187</v>
      </c>
      <c r="D326" s="234" t="s">
        <v>114</v>
      </c>
      <c r="E326" s="77">
        <v>0</v>
      </c>
      <c r="F326" s="36">
        <f t="shared" si="51"/>
        <v>0</v>
      </c>
      <c r="G326" s="37" t="e">
        <f t="shared" si="52"/>
        <v>#DIV/0!</v>
      </c>
      <c r="H326" s="923"/>
      <c r="I326" s="923"/>
      <c r="J326" s="923">
        <v>0</v>
      </c>
      <c r="K326" s="923">
        <v>0</v>
      </c>
      <c r="L326" s="923"/>
      <c r="M326" s="923"/>
      <c r="N326" s="923"/>
      <c r="O326" s="923"/>
      <c r="P326" s="923"/>
      <c r="Q326" s="923"/>
      <c r="R326" s="923"/>
      <c r="S326" s="923"/>
    </row>
    <row r="327" spans="1:19" ht="26.4" customHeight="1">
      <c r="A327" s="287"/>
      <c r="B327" s="302" t="s">
        <v>58</v>
      </c>
      <c r="C327" s="326"/>
      <c r="D327" s="288" t="s">
        <v>24</v>
      </c>
      <c r="E327" s="111">
        <f>SUM(E328:E332)</f>
        <v>228500</v>
      </c>
      <c r="F327" s="153">
        <f t="shared" si="51"/>
        <v>228499.30000000002</v>
      </c>
      <c r="G327" s="379">
        <f t="shared" si="52"/>
        <v>99.999693654266963</v>
      </c>
      <c r="H327" s="929">
        <f>SUM(H328:H332)</f>
        <v>0</v>
      </c>
      <c r="I327" s="929">
        <f t="shared" ref="I327:S327" si="55">SUM(I328:I332)</f>
        <v>0</v>
      </c>
      <c r="J327" s="975">
        <f t="shared" si="55"/>
        <v>0</v>
      </c>
      <c r="K327" s="975">
        <f t="shared" si="55"/>
        <v>6308.25</v>
      </c>
      <c r="L327" s="975">
        <f t="shared" si="55"/>
        <v>142500</v>
      </c>
      <c r="M327" s="975">
        <f t="shared" si="55"/>
        <v>15000</v>
      </c>
      <c r="N327" s="975">
        <f t="shared" si="55"/>
        <v>0</v>
      </c>
      <c r="O327" s="975">
        <f t="shared" si="55"/>
        <v>12000</v>
      </c>
      <c r="P327" s="975">
        <f t="shared" si="55"/>
        <v>20638.099999999999</v>
      </c>
      <c r="Q327" s="975">
        <f t="shared" si="55"/>
        <v>32052.95</v>
      </c>
      <c r="R327" s="975">
        <f t="shared" si="55"/>
        <v>0</v>
      </c>
      <c r="S327" s="975">
        <f t="shared" si="55"/>
        <v>0</v>
      </c>
    </row>
    <row r="328" spans="1:19" ht="26.4" customHeight="1">
      <c r="A328" s="194"/>
      <c r="B328" s="195"/>
      <c r="C328" s="221" t="s">
        <v>25</v>
      </c>
      <c r="D328" s="196" t="s">
        <v>24</v>
      </c>
      <c r="E328" s="42">
        <v>0</v>
      </c>
      <c r="F328" s="36">
        <f t="shared" si="51"/>
        <v>0</v>
      </c>
      <c r="G328" s="37" t="e">
        <f t="shared" si="52"/>
        <v>#DIV/0!</v>
      </c>
      <c r="H328" s="923"/>
      <c r="I328" s="923"/>
      <c r="J328" s="923"/>
      <c r="K328" s="923"/>
      <c r="L328" s="923"/>
      <c r="M328" s="923"/>
      <c r="N328" s="923"/>
      <c r="O328" s="923"/>
      <c r="P328" s="923"/>
      <c r="Q328" s="923"/>
      <c r="R328" s="923"/>
      <c r="S328" s="923"/>
    </row>
    <row r="329" spans="1:19" ht="26.4" customHeight="1">
      <c r="A329" s="194"/>
      <c r="B329" s="195"/>
      <c r="C329" s="221" t="s">
        <v>26</v>
      </c>
      <c r="D329" s="196" t="s">
        <v>24</v>
      </c>
      <c r="E329" s="42">
        <v>228500</v>
      </c>
      <c r="F329" s="36">
        <f t="shared" si="51"/>
        <v>228499.30000000002</v>
      </c>
      <c r="G329" s="37">
        <f t="shared" si="52"/>
        <v>99.999693654266963</v>
      </c>
      <c r="H329" s="923">
        <v>0</v>
      </c>
      <c r="I329" s="923">
        <v>0</v>
      </c>
      <c r="J329" s="923">
        <v>0</v>
      </c>
      <c r="K329" s="938">
        <v>6308.25</v>
      </c>
      <c r="L329" s="933">
        <v>142500</v>
      </c>
      <c r="M329" s="933">
        <v>15000</v>
      </c>
      <c r="N329" s="923">
        <v>0</v>
      </c>
      <c r="O329" s="933">
        <v>12000</v>
      </c>
      <c r="P329" s="938">
        <v>20638.099999999999</v>
      </c>
      <c r="Q329" s="938">
        <v>32052.95</v>
      </c>
      <c r="R329" s="923">
        <v>0</v>
      </c>
      <c r="S329" s="923">
        <v>0</v>
      </c>
    </row>
    <row r="330" spans="1:19" ht="26.4" customHeight="1">
      <c r="A330" s="194"/>
      <c r="B330" s="195"/>
      <c r="C330" s="221" t="s">
        <v>27</v>
      </c>
      <c r="D330" s="196" t="s">
        <v>24</v>
      </c>
      <c r="E330" s="42">
        <v>0</v>
      </c>
      <c r="F330" s="36">
        <f t="shared" si="51"/>
        <v>0</v>
      </c>
      <c r="G330" s="37" t="e">
        <f t="shared" si="52"/>
        <v>#DIV/0!</v>
      </c>
      <c r="H330" s="923"/>
      <c r="I330" s="923"/>
      <c r="J330" s="923"/>
      <c r="K330" s="923"/>
      <c r="L330" s="923"/>
      <c r="M330" s="923"/>
      <c r="N330" s="923"/>
      <c r="O330" s="923"/>
      <c r="P330" s="923"/>
      <c r="Q330" s="923"/>
      <c r="R330" s="923"/>
      <c r="S330" s="923"/>
    </row>
    <row r="331" spans="1:19" ht="26.4" customHeight="1">
      <c r="A331" s="194"/>
      <c r="B331" s="195"/>
      <c r="C331" s="221" t="s">
        <v>28</v>
      </c>
      <c r="D331" s="196" t="s">
        <v>24</v>
      </c>
      <c r="E331" s="42">
        <v>0</v>
      </c>
      <c r="F331" s="36">
        <f t="shared" si="51"/>
        <v>0</v>
      </c>
      <c r="G331" s="37" t="e">
        <f t="shared" si="52"/>
        <v>#DIV/0!</v>
      </c>
      <c r="H331" s="923"/>
      <c r="I331" s="923"/>
      <c r="J331" s="923"/>
      <c r="K331" s="923"/>
      <c r="L331" s="923"/>
      <c r="M331" s="923"/>
      <c r="N331" s="923"/>
      <c r="O331" s="923"/>
      <c r="P331" s="923"/>
      <c r="Q331" s="923"/>
      <c r="R331" s="923"/>
      <c r="S331" s="923"/>
    </row>
    <row r="332" spans="1:19" ht="26.4" customHeight="1">
      <c r="A332" s="253"/>
      <c r="B332" s="254"/>
      <c r="C332" s="301" t="s">
        <v>29</v>
      </c>
      <c r="D332" s="256" t="s">
        <v>24</v>
      </c>
      <c r="E332" s="117">
        <v>0</v>
      </c>
      <c r="F332" s="116">
        <f t="shared" si="51"/>
        <v>0</v>
      </c>
      <c r="G332" s="120" t="e">
        <f t="shared" si="52"/>
        <v>#DIV/0!</v>
      </c>
      <c r="H332" s="946"/>
      <c r="I332" s="946"/>
      <c r="J332" s="946"/>
      <c r="K332" s="946"/>
      <c r="L332" s="946"/>
      <c r="M332" s="946"/>
      <c r="N332" s="946"/>
      <c r="O332" s="946"/>
      <c r="P332" s="946"/>
      <c r="Q332" s="946"/>
      <c r="R332" s="946"/>
      <c r="S332" s="946"/>
    </row>
    <row r="333" spans="1:19" ht="26.4" customHeight="1">
      <c r="A333" s="2110" t="s">
        <v>259</v>
      </c>
      <c r="B333" s="2256"/>
      <c r="C333" s="2256"/>
      <c r="D333" s="2257"/>
      <c r="E333" s="92"/>
      <c r="F333" s="92">
        <f t="shared" si="51"/>
        <v>0</v>
      </c>
      <c r="G333" s="631" t="e">
        <f t="shared" si="52"/>
        <v>#DIV/0!</v>
      </c>
      <c r="H333" s="954"/>
      <c r="I333" s="955"/>
      <c r="J333" s="955"/>
      <c r="K333" s="955"/>
      <c r="L333" s="955"/>
      <c r="M333" s="955"/>
      <c r="N333" s="955"/>
      <c r="O333" s="955"/>
      <c r="P333" s="955"/>
      <c r="Q333" s="955"/>
      <c r="R333" s="955"/>
      <c r="S333" s="955"/>
    </row>
    <row r="334" spans="1:19" ht="26.4" customHeight="1">
      <c r="A334" s="225"/>
      <c r="B334" s="2113" t="s">
        <v>260</v>
      </c>
      <c r="C334" s="2218"/>
      <c r="D334" s="304"/>
      <c r="E334" s="54">
        <f>E335</f>
        <v>370</v>
      </c>
      <c r="F334" s="55">
        <f t="shared" si="51"/>
        <v>370</v>
      </c>
      <c r="G334" s="67">
        <f t="shared" si="52"/>
        <v>100</v>
      </c>
      <c r="H334" s="956">
        <f>H335</f>
        <v>0</v>
      </c>
      <c r="I334" s="956">
        <f>I335</f>
        <v>0</v>
      </c>
      <c r="J334" s="956">
        <f t="shared" ref="J334:S334" si="56">J335</f>
        <v>0</v>
      </c>
      <c r="K334" s="956">
        <f t="shared" si="56"/>
        <v>0</v>
      </c>
      <c r="L334" s="956">
        <f t="shared" si="56"/>
        <v>0</v>
      </c>
      <c r="M334" s="956">
        <f t="shared" si="56"/>
        <v>0</v>
      </c>
      <c r="N334" s="956">
        <f t="shared" si="56"/>
        <v>0</v>
      </c>
      <c r="O334" s="956">
        <f t="shared" si="56"/>
        <v>0</v>
      </c>
      <c r="P334" s="956">
        <f t="shared" si="56"/>
        <v>142</v>
      </c>
      <c r="Q334" s="956">
        <f t="shared" si="56"/>
        <v>228</v>
      </c>
      <c r="R334" s="956">
        <f t="shared" si="56"/>
        <v>0</v>
      </c>
      <c r="S334" s="956">
        <f t="shared" si="56"/>
        <v>0</v>
      </c>
    </row>
    <row r="335" spans="1:19" ht="26.4" customHeight="1">
      <c r="A335" s="229"/>
      <c r="B335" s="2250" t="s">
        <v>214</v>
      </c>
      <c r="C335" s="2251"/>
      <c r="D335" s="455" t="s">
        <v>9</v>
      </c>
      <c r="E335" s="42">
        <v>370</v>
      </c>
      <c r="F335" s="36">
        <f t="shared" si="51"/>
        <v>370</v>
      </c>
      <c r="G335" s="37">
        <f t="shared" si="52"/>
        <v>100</v>
      </c>
      <c r="H335" s="957">
        <v>0</v>
      </c>
      <c r="I335" s="958">
        <v>0</v>
      </c>
      <c r="J335" s="958">
        <v>0</v>
      </c>
      <c r="K335" s="958">
        <v>0</v>
      </c>
      <c r="L335" s="958">
        <v>0</v>
      </c>
      <c r="M335" s="958">
        <v>0</v>
      </c>
      <c r="N335" s="958">
        <v>0</v>
      </c>
      <c r="O335" s="958">
        <v>0</v>
      </c>
      <c r="P335" s="958">
        <v>142</v>
      </c>
      <c r="Q335" s="958">
        <v>228</v>
      </c>
      <c r="R335" s="958">
        <v>0</v>
      </c>
      <c r="S335" s="958">
        <v>0</v>
      </c>
    </row>
    <row r="336" spans="1:19" ht="26.4" customHeight="1">
      <c r="A336" s="229"/>
      <c r="B336" s="2195" t="s">
        <v>187</v>
      </c>
      <c r="C336" s="2195"/>
      <c r="D336" s="294" t="s">
        <v>114</v>
      </c>
      <c r="E336" s="101">
        <v>0</v>
      </c>
      <c r="F336" s="36">
        <f t="shared" si="51"/>
        <v>0</v>
      </c>
      <c r="G336" s="37" t="e">
        <f t="shared" si="52"/>
        <v>#DIV/0!</v>
      </c>
      <c r="H336" s="957"/>
      <c r="I336" s="958"/>
      <c r="J336" s="958"/>
      <c r="K336" s="958"/>
      <c r="L336" s="958"/>
      <c r="M336" s="958"/>
      <c r="N336" s="958"/>
      <c r="O336" s="958"/>
      <c r="P336" s="958"/>
      <c r="Q336" s="958"/>
      <c r="R336" s="958"/>
      <c r="S336" s="958"/>
    </row>
    <row r="337" spans="1:19" ht="26.4" customHeight="1">
      <c r="A337" s="240"/>
      <c r="B337" s="241" t="s">
        <v>37</v>
      </c>
      <c r="C337" s="242"/>
      <c r="D337" s="236" t="s">
        <v>24</v>
      </c>
      <c r="E337" s="111">
        <f>SUM(E338:E342)</f>
        <v>29000</v>
      </c>
      <c r="F337" s="153">
        <f t="shared" si="51"/>
        <v>28999.01</v>
      </c>
      <c r="G337" s="379">
        <f t="shared" si="52"/>
        <v>99.996586206896552</v>
      </c>
      <c r="H337" s="929">
        <f>SUM(H338:H342)</f>
        <v>0</v>
      </c>
      <c r="I337" s="929">
        <f t="shared" ref="I337:S337" si="57">SUM(I338:I342)</f>
        <v>0</v>
      </c>
      <c r="J337" s="929">
        <f t="shared" si="57"/>
        <v>0</v>
      </c>
      <c r="K337" s="929">
        <f t="shared" si="57"/>
        <v>0</v>
      </c>
      <c r="L337" s="929">
        <f t="shared" si="57"/>
        <v>14980.8</v>
      </c>
      <c r="M337" s="929">
        <f t="shared" si="57"/>
        <v>0</v>
      </c>
      <c r="N337" s="929">
        <f t="shared" si="57"/>
        <v>0</v>
      </c>
      <c r="O337" s="929">
        <f t="shared" si="57"/>
        <v>0</v>
      </c>
      <c r="P337" s="929">
        <f t="shared" si="57"/>
        <v>480</v>
      </c>
      <c r="Q337" s="929">
        <f t="shared" si="57"/>
        <v>5871.73</v>
      </c>
      <c r="R337" s="929">
        <f t="shared" si="57"/>
        <v>5040</v>
      </c>
      <c r="S337" s="929">
        <f t="shared" si="57"/>
        <v>2626.48</v>
      </c>
    </row>
    <row r="338" spans="1:19" ht="26.4" customHeight="1">
      <c r="A338" s="194"/>
      <c r="B338" s="195"/>
      <c r="C338" s="221" t="s">
        <v>25</v>
      </c>
      <c r="D338" s="196" t="s">
        <v>24</v>
      </c>
      <c r="E338" s="36">
        <v>0</v>
      </c>
      <c r="F338" s="36">
        <f t="shared" si="51"/>
        <v>0</v>
      </c>
      <c r="G338" s="37" t="e">
        <f t="shared" si="52"/>
        <v>#DIV/0!</v>
      </c>
      <c r="H338" s="957"/>
      <c r="I338" s="958"/>
      <c r="J338" s="958"/>
      <c r="K338" s="958"/>
      <c r="L338" s="958"/>
      <c r="M338" s="958"/>
      <c r="N338" s="958"/>
      <c r="O338" s="958"/>
      <c r="P338" s="958"/>
      <c r="Q338" s="958"/>
      <c r="R338" s="958"/>
      <c r="S338" s="958"/>
    </row>
    <row r="339" spans="1:19" ht="26.4" customHeight="1">
      <c r="A339" s="194"/>
      <c r="B339" s="195"/>
      <c r="C339" s="221" t="s">
        <v>26</v>
      </c>
      <c r="D339" s="196" t="s">
        <v>24</v>
      </c>
      <c r="E339" s="36">
        <v>29000</v>
      </c>
      <c r="F339" s="36">
        <f t="shared" si="51"/>
        <v>28999.01</v>
      </c>
      <c r="G339" s="37">
        <f t="shared" si="52"/>
        <v>99.996586206896552</v>
      </c>
      <c r="H339" s="957">
        <v>0</v>
      </c>
      <c r="I339" s="958">
        <v>0</v>
      </c>
      <c r="J339" s="958">
        <v>0</v>
      </c>
      <c r="K339" s="958">
        <v>0</v>
      </c>
      <c r="L339" s="1617">
        <v>14980.8</v>
      </c>
      <c r="M339" s="958">
        <v>0</v>
      </c>
      <c r="N339" s="958">
        <v>0</v>
      </c>
      <c r="O339" s="958">
        <v>0</v>
      </c>
      <c r="P339" s="958">
        <v>480</v>
      </c>
      <c r="Q339" s="1617">
        <v>5871.73</v>
      </c>
      <c r="R339" s="958">
        <v>5040</v>
      </c>
      <c r="S339" s="1969">
        <v>2626.48</v>
      </c>
    </row>
    <row r="340" spans="1:19" ht="26.4" customHeight="1">
      <c r="A340" s="194"/>
      <c r="B340" s="195"/>
      <c r="C340" s="221" t="s">
        <v>27</v>
      </c>
      <c r="D340" s="196" t="s">
        <v>24</v>
      </c>
      <c r="E340" s="36">
        <v>0</v>
      </c>
      <c r="F340" s="36">
        <f t="shared" si="51"/>
        <v>0</v>
      </c>
      <c r="G340" s="37" t="e">
        <f t="shared" si="52"/>
        <v>#DIV/0!</v>
      </c>
      <c r="H340" s="957"/>
      <c r="I340" s="958"/>
      <c r="J340" s="958"/>
      <c r="K340" s="958"/>
      <c r="L340" s="958"/>
      <c r="M340" s="958"/>
      <c r="N340" s="958"/>
      <c r="O340" s="958"/>
      <c r="P340" s="958"/>
      <c r="Q340" s="958"/>
      <c r="R340" s="958"/>
      <c r="S340" s="958"/>
    </row>
    <row r="341" spans="1:19" ht="25.5" customHeight="1">
      <c r="A341" s="194"/>
      <c r="B341" s="195"/>
      <c r="C341" s="221" t="s">
        <v>28</v>
      </c>
      <c r="D341" s="196" t="s">
        <v>24</v>
      </c>
      <c r="E341" s="36">
        <v>0</v>
      </c>
      <c r="F341" s="36">
        <f t="shared" si="51"/>
        <v>0</v>
      </c>
      <c r="G341" s="37" t="e">
        <f t="shared" si="52"/>
        <v>#DIV/0!</v>
      </c>
      <c r="H341" s="957"/>
      <c r="I341" s="958"/>
      <c r="J341" s="958"/>
      <c r="K341" s="958"/>
      <c r="L341" s="958"/>
      <c r="M341" s="958"/>
      <c r="N341" s="958"/>
      <c r="O341" s="958"/>
      <c r="P341" s="958"/>
      <c r="Q341" s="958"/>
      <c r="R341" s="958"/>
      <c r="S341" s="958"/>
    </row>
    <row r="342" spans="1:19" ht="26.25" customHeight="1">
      <c r="A342" s="253"/>
      <c r="B342" s="254"/>
      <c r="C342" s="255" t="s">
        <v>29</v>
      </c>
      <c r="D342" s="256" t="s">
        <v>24</v>
      </c>
      <c r="E342" s="116">
        <v>0</v>
      </c>
      <c r="F342" s="116">
        <f t="shared" si="51"/>
        <v>0</v>
      </c>
      <c r="G342" s="120" t="e">
        <f t="shared" si="52"/>
        <v>#DIV/0!</v>
      </c>
      <c r="H342" s="959"/>
      <c r="I342" s="960"/>
      <c r="J342" s="962"/>
      <c r="K342" s="962"/>
      <c r="L342" s="962"/>
      <c r="M342" s="962"/>
      <c r="N342" s="962"/>
      <c r="O342" s="962"/>
      <c r="P342" s="962"/>
      <c r="Q342" s="962"/>
      <c r="R342" s="962"/>
      <c r="S342" s="962"/>
    </row>
    <row r="343" spans="1:19" s="154" customFormat="1" ht="26.25" customHeight="1">
      <c r="A343" s="375" t="s">
        <v>254</v>
      </c>
      <c r="B343" s="376"/>
      <c r="C343" s="377"/>
      <c r="D343" s="378"/>
      <c r="E343" s="635"/>
      <c r="F343" s="360">
        <f t="shared" si="51"/>
        <v>0</v>
      </c>
      <c r="G343" s="636" t="e">
        <f t="shared" si="52"/>
        <v>#DIV/0!</v>
      </c>
      <c r="H343" s="963"/>
      <c r="I343" s="964"/>
      <c r="J343" s="963"/>
      <c r="K343" s="963"/>
      <c r="L343" s="963"/>
      <c r="M343" s="963"/>
      <c r="N343" s="963"/>
      <c r="O343" s="963"/>
      <c r="P343" s="963"/>
      <c r="Q343" s="963"/>
      <c r="R343" s="963"/>
      <c r="S343" s="963"/>
    </row>
    <row r="344" spans="1:19" ht="26.25" customHeight="1">
      <c r="A344" s="2144" t="s">
        <v>332</v>
      </c>
      <c r="B344" s="2199"/>
      <c r="C344" s="2200"/>
      <c r="D344" s="272"/>
      <c r="E344" s="428"/>
      <c r="F344" s="92">
        <f t="shared" si="51"/>
        <v>0</v>
      </c>
      <c r="G344" s="631" t="e">
        <f t="shared" si="52"/>
        <v>#DIV/0!</v>
      </c>
      <c r="H344" s="965"/>
      <c r="I344" s="965"/>
      <c r="J344" s="976"/>
      <c r="K344" s="976"/>
      <c r="L344" s="976"/>
      <c r="M344" s="976"/>
      <c r="N344" s="976"/>
      <c r="O344" s="976"/>
      <c r="P344" s="976"/>
      <c r="Q344" s="976"/>
      <c r="R344" s="976"/>
      <c r="S344" s="976"/>
    </row>
    <row r="345" spans="1:19" ht="26.25" customHeight="1">
      <c r="A345" s="211"/>
      <c r="B345" s="423" t="s">
        <v>327</v>
      </c>
      <c r="C345" s="374"/>
      <c r="D345" s="227"/>
      <c r="E345" s="55">
        <f>SUM(E346:E349)</f>
        <v>0</v>
      </c>
      <c r="F345" s="55">
        <f t="shared" si="51"/>
        <v>0</v>
      </c>
      <c r="G345" s="67" t="e">
        <f t="shared" si="52"/>
        <v>#DIV/0!</v>
      </c>
      <c r="H345" s="966">
        <f>SUM(H346:H349)</f>
        <v>0</v>
      </c>
      <c r="I345" s="966">
        <f t="shared" ref="I345:S345" si="58">SUM(I346:I349)</f>
        <v>0</v>
      </c>
      <c r="J345" s="966">
        <f t="shared" si="58"/>
        <v>0</v>
      </c>
      <c r="K345" s="966">
        <f t="shared" si="58"/>
        <v>0</v>
      </c>
      <c r="L345" s="966">
        <f t="shared" si="58"/>
        <v>0</v>
      </c>
      <c r="M345" s="966">
        <f t="shared" si="58"/>
        <v>0</v>
      </c>
      <c r="N345" s="966">
        <f t="shared" si="58"/>
        <v>0</v>
      </c>
      <c r="O345" s="966">
        <f t="shared" si="58"/>
        <v>0</v>
      </c>
      <c r="P345" s="966">
        <f t="shared" si="58"/>
        <v>0</v>
      </c>
      <c r="Q345" s="966">
        <f t="shared" si="58"/>
        <v>0</v>
      </c>
      <c r="R345" s="966">
        <f t="shared" si="58"/>
        <v>0</v>
      </c>
      <c r="S345" s="966">
        <f t="shared" si="58"/>
        <v>0</v>
      </c>
    </row>
    <row r="346" spans="1:19" ht="31.5" customHeight="1">
      <c r="A346" s="194"/>
      <c r="B346" s="2101" t="s">
        <v>313</v>
      </c>
      <c r="C346" s="2260"/>
      <c r="D346" s="196" t="s">
        <v>36</v>
      </c>
      <c r="E346" s="36"/>
      <c r="F346" s="36">
        <f t="shared" si="51"/>
        <v>0</v>
      </c>
      <c r="G346" s="37" t="e">
        <f t="shared" si="52"/>
        <v>#DIV/0!</v>
      </c>
      <c r="H346" s="925"/>
      <c r="I346" s="925"/>
      <c r="J346" s="923"/>
      <c r="K346" s="923"/>
      <c r="L346" s="923"/>
      <c r="M346" s="923"/>
      <c r="N346" s="923"/>
      <c r="O346" s="923"/>
      <c r="P346" s="923"/>
      <c r="Q346" s="923"/>
      <c r="R346" s="923"/>
      <c r="S346" s="923"/>
    </row>
    <row r="347" spans="1:19" ht="26.25" customHeight="1">
      <c r="A347" s="194"/>
      <c r="B347" s="2101" t="s">
        <v>314</v>
      </c>
      <c r="C347" s="2260"/>
      <c r="D347" s="196" t="s">
        <v>36</v>
      </c>
      <c r="E347" s="36"/>
      <c r="F347" s="36">
        <f t="shared" si="51"/>
        <v>0</v>
      </c>
      <c r="G347" s="37" t="e">
        <f t="shared" si="52"/>
        <v>#DIV/0!</v>
      </c>
      <c r="H347" s="923"/>
      <c r="I347" s="923"/>
      <c r="J347" s="923"/>
      <c r="K347" s="923"/>
      <c r="L347" s="923"/>
      <c r="M347" s="923"/>
      <c r="N347" s="923"/>
      <c r="O347" s="923"/>
      <c r="P347" s="923"/>
      <c r="Q347" s="923"/>
      <c r="R347" s="923"/>
      <c r="S347" s="923"/>
    </row>
    <row r="348" spans="1:19" ht="26.25" customHeight="1">
      <c r="A348" s="194"/>
      <c r="B348" s="2101" t="s">
        <v>315</v>
      </c>
      <c r="C348" s="2260"/>
      <c r="D348" s="196" t="s">
        <v>36</v>
      </c>
      <c r="E348" s="38"/>
      <c r="F348" s="36">
        <f t="shared" si="51"/>
        <v>0</v>
      </c>
      <c r="G348" s="37" t="e">
        <f t="shared" si="52"/>
        <v>#DIV/0!</v>
      </c>
      <c r="H348" s="923"/>
      <c r="I348" s="923"/>
      <c r="J348" s="923"/>
      <c r="K348" s="923"/>
      <c r="L348" s="923"/>
      <c r="M348" s="923"/>
      <c r="N348" s="923"/>
      <c r="O348" s="923"/>
      <c r="P348" s="923"/>
      <c r="Q348" s="923"/>
      <c r="R348" s="923"/>
      <c r="S348" s="923"/>
    </row>
    <row r="349" spans="1:19" ht="26.25" customHeight="1">
      <c r="A349" s="194"/>
      <c r="B349" s="2101" t="s">
        <v>316</v>
      </c>
      <c r="C349" s="2260"/>
      <c r="D349" s="196" t="s">
        <v>36</v>
      </c>
      <c r="E349" s="38"/>
      <c r="F349" s="36">
        <f t="shared" si="51"/>
        <v>0</v>
      </c>
      <c r="G349" s="37" t="e">
        <f t="shared" si="52"/>
        <v>#DIV/0!</v>
      </c>
      <c r="H349" s="923"/>
      <c r="I349" s="923"/>
      <c r="J349" s="923"/>
      <c r="K349" s="923"/>
      <c r="L349" s="923"/>
      <c r="M349" s="923"/>
      <c r="N349" s="923"/>
      <c r="O349" s="923"/>
      <c r="P349" s="923"/>
      <c r="Q349" s="923"/>
      <c r="R349" s="923"/>
      <c r="S349" s="923"/>
    </row>
    <row r="350" spans="1:19" ht="26.25" customHeight="1">
      <c r="A350" s="194"/>
      <c r="B350" s="2101" t="s">
        <v>309</v>
      </c>
      <c r="C350" s="2260"/>
      <c r="D350" s="196" t="s">
        <v>36</v>
      </c>
      <c r="E350" s="38"/>
      <c r="F350" s="36">
        <f t="shared" si="51"/>
        <v>0</v>
      </c>
      <c r="G350" s="37" t="e">
        <f t="shared" si="52"/>
        <v>#DIV/0!</v>
      </c>
      <c r="H350" s="923"/>
      <c r="I350" s="923"/>
      <c r="J350" s="923"/>
      <c r="K350" s="923"/>
      <c r="L350" s="923"/>
      <c r="M350" s="923"/>
      <c r="N350" s="923"/>
      <c r="O350" s="923"/>
      <c r="P350" s="923"/>
      <c r="Q350" s="923"/>
      <c r="R350" s="923"/>
      <c r="S350" s="923"/>
    </row>
    <row r="351" spans="1:19" ht="26.25" customHeight="1">
      <c r="A351" s="194"/>
      <c r="B351" s="2101" t="s">
        <v>307</v>
      </c>
      <c r="C351" s="2260"/>
      <c r="D351" s="196" t="s">
        <v>36</v>
      </c>
      <c r="E351" s="38"/>
      <c r="F351" s="36">
        <f t="shared" si="51"/>
        <v>0</v>
      </c>
      <c r="G351" s="37" t="e">
        <f t="shared" si="52"/>
        <v>#DIV/0!</v>
      </c>
      <c r="H351" s="923"/>
      <c r="I351" s="923"/>
      <c r="J351" s="923"/>
      <c r="K351" s="923"/>
      <c r="L351" s="923"/>
      <c r="M351" s="923"/>
      <c r="N351" s="923"/>
      <c r="O351" s="923"/>
      <c r="P351" s="923"/>
      <c r="Q351" s="923"/>
      <c r="R351" s="923"/>
      <c r="S351" s="923"/>
    </row>
    <row r="352" spans="1:19" ht="26.25" customHeight="1">
      <c r="A352" s="240"/>
      <c r="B352" s="357" t="s">
        <v>37</v>
      </c>
      <c r="C352" s="347"/>
      <c r="D352" s="236" t="s">
        <v>24</v>
      </c>
      <c r="E352" s="346">
        <f>SUM(E353:E357)</f>
        <v>0</v>
      </c>
      <c r="F352" s="153">
        <f t="shared" si="51"/>
        <v>0</v>
      </c>
      <c r="G352" s="379" t="e">
        <f t="shared" si="52"/>
        <v>#DIV/0!</v>
      </c>
      <c r="H352" s="950">
        <f>SUM(H353:H357)</f>
        <v>0</v>
      </c>
      <c r="I352" s="950">
        <f t="shared" ref="I352:S352" si="59">SUM(I353:I357)</f>
        <v>0</v>
      </c>
      <c r="J352" s="950">
        <f t="shared" si="59"/>
        <v>0</v>
      </c>
      <c r="K352" s="950">
        <f t="shared" si="59"/>
        <v>0</v>
      </c>
      <c r="L352" s="950">
        <f t="shared" si="59"/>
        <v>0</v>
      </c>
      <c r="M352" s="950">
        <f t="shared" si="59"/>
        <v>0</v>
      </c>
      <c r="N352" s="950">
        <f t="shared" si="59"/>
        <v>0</v>
      </c>
      <c r="O352" s="950">
        <f t="shared" si="59"/>
        <v>0</v>
      </c>
      <c r="P352" s="950">
        <f t="shared" si="59"/>
        <v>0</v>
      </c>
      <c r="Q352" s="1921">
        <f t="shared" si="59"/>
        <v>0</v>
      </c>
      <c r="R352" s="1921">
        <f t="shared" si="59"/>
        <v>0</v>
      </c>
      <c r="S352" s="1921">
        <f t="shared" si="59"/>
        <v>0</v>
      </c>
    </row>
    <row r="353" spans="1:19" ht="26.25" customHeight="1">
      <c r="A353" s="194"/>
      <c r="B353" s="195"/>
      <c r="C353" s="221" t="s">
        <v>25</v>
      </c>
      <c r="D353" s="196" t="s">
        <v>24</v>
      </c>
      <c r="E353" s="38"/>
      <c r="F353" s="36">
        <f t="shared" si="51"/>
        <v>0</v>
      </c>
      <c r="G353" s="37" t="e">
        <f t="shared" si="52"/>
        <v>#DIV/0!</v>
      </c>
      <c r="H353" s="923"/>
      <c r="I353" s="923"/>
      <c r="J353" s="923"/>
      <c r="K353" s="923"/>
      <c r="L353" s="923"/>
      <c r="M353" s="923"/>
      <c r="N353" s="923"/>
      <c r="O353" s="923"/>
      <c r="P353" s="923"/>
      <c r="Q353" s="923"/>
      <c r="R353" s="923"/>
      <c r="S353" s="923"/>
    </row>
    <row r="354" spans="1:19" ht="26.25" customHeight="1">
      <c r="A354" s="194"/>
      <c r="B354" s="195"/>
      <c r="C354" s="221" t="s">
        <v>26</v>
      </c>
      <c r="D354" s="196" t="s">
        <v>24</v>
      </c>
      <c r="E354" s="38"/>
      <c r="F354" s="36">
        <f t="shared" si="51"/>
        <v>0</v>
      </c>
      <c r="G354" s="37" t="e">
        <f t="shared" si="52"/>
        <v>#DIV/0!</v>
      </c>
      <c r="H354" s="923"/>
      <c r="I354" s="923"/>
      <c r="J354" s="923"/>
      <c r="K354" s="923"/>
      <c r="L354" s="923"/>
      <c r="M354" s="923"/>
      <c r="N354" s="923"/>
      <c r="O354" s="923"/>
      <c r="P354" s="923"/>
      <c r="Q354" s="923"/>
      <c r="R354" s="923"/>
      <c r="S354" s="923"/>
    </row>
    <row r="355" spans="1:19" ht="26.25" customHeight="1">
      <c r="A355" s="194"/>
      <c r="B355" s="195"/>
      <c r="C355" s="221" t="s">
        <v>27</v>
      </c>
      <c r="D355" s="196" t="s">
        <v>24</v>
      </c>
      <c r="E355" s="38"/>
      <c r="F355" s="36">
        <f t="shared" si="51"/>
        <v>0</v>
      </c>
      <c r="G355" s="37" t="e">
        <f t="shared" si="52"/>
        <v>#DIV/0!</v>
      </c>
      <c r="H355" s="923"/>
      <c r="I355" s="923"/>
      <c r="J355" s="923"/>
      <c r="K355" s="923"/>
      <c r="L355" s="923"/>
      <c r="M355" s="923"/>
      <c r="N355" s="923"/>
      <c r="O355" s="923"/>
      <c r="P355" s="923"/>
      <c r="Q355" s="923"/>
      <c r="R355" s="923"/>
      <c r="S355" s="923"/>
    </row>
    <row r="356" spans="1:19" ht="26.25" customHeight="1">
      <c r="A356" s="194"/>
      <c r="B356" s="195"/>
      <c r="C356" s="221" t="s">
        <v>28</v>
      </c>
      <c r="D356" s="196" t="s">
        <v>24</v>
      </c>
      <c r="E356" s="38"/>
      <c r="F356" s="36">
        <f t="shared" si="51"/>
        <v>0</v>
      </c>
      <c r="G356" s="37" t="e">
        <f t="shared" si="52"/>
        <v>#DIV/0!</v>
      </c>
      <c r="H356" s="923"/>
      <c r="I356" s="923"/>
      <c r="J356" s="923"/>
      <c r="K356" s="923"/>
      <c r="L356" s="923"/>
      <c r="M356" s="923"/>
      <c r="N356" s="923"/>
      <c r="O356" s="923"/>
      <c r="P356" s="923"/>
      <c r="Q356" s="923"/>
      <c r="R356" s="923"/>
      <c r="S356" s="923"/>
    </row>
    <row r="357" spans="1:19" ht="26.25" customHeight="1">
      <c r="A357" s="277"/>
      <c r="B357" s="278"/>
      <c r="C357" s="279" t="s">
        <v>29</v>
      </c>
      <c r="D357" s="280" t="s">
        <v>24</v>
      </c>
      <c r="E357" s="632"/>
      <c r="F357" s="116">
        <f t="shared" si="51"/>
        <v>0</v>
      </c>
      <c r="G357" s="120" t="e">
        <f t="shared" si="52"/>
        <v>#DIV/0!</v>
      </c>
      <c r="H357" s="946"/>
      <c r="I357" s="924"/>
      <c r="J357" s="924"/>
      <c r="K357" s="924"/>
      <c r="L357" s="924"/>
      <c r="M357" s="924"/>
      <c r="N357" s="924"/>
      <c r="O357" s="924"/>
      <c r="P357" s="924"/>
      <c r="Q357" s="924"/>
      <c r="R357" s="924"/>
      <c r="S357" s="924"/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86">
        <f t="shared" si="51"/>
        <v>0</v>
      </c>
      <c r="G358" s="633" t="e">
        <f t="shared" si="52"/>
        <v>#DIV/0!</v>
      </c>
      <c r="H358" s="964"/>
      <c r="I358" s="964"/>
      <c r="J358" s="964"/>
      <c r="K358" s="964"/>
      <c r="L358" s="964"/>
      <c r="M358" s="964"/>
      <c r="N358" s="964"/>
      <c r="O358" s="964"/>
      <c r="P358" s="964"/>
      <c r="Q358" s="964"/>
      <c r="R358" s="964"/>
      <c r="S358" s="96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51"/>
        <v>0</v>
      </c>
      <c r="G359" s="631" t="e">
        <f t="shared" si="52"/>
        <v>#DIV/0!</v>
      </c>
      <c r="H359" s="967"/>
      <c r="I359" s="967"/>
      <c r="J359" s="967"/>
      <c r="K359" s="967"/>
      <c r="L359" s="967"/>
      <c r="M359" s="967"/>
      <c r="N359" s="967"/>
      <c r="O359" s="967"/>
      <c r="P359" s="967"/>
      <c r="Q359" s="967"/>
      <c r="R359" s="967"/>
      <c r="S359" s="967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51"/>
        <v>0</v>
      </c>
      <c r="G360" s="37" t="e">
        <f t="shared" si="52"/>
        <v>#DIV/0!</v>
      </c>
      <c r="H360" s="971"/>
      <c r="I360" s="971"/>
      <c r="J360" s="971"/>
      <c r="K360" s="971"/>
      <c r="L360" s="971"/>
      <c r="M360" s="971"/>
      <c r="N360" s="971"/>
      <c r="O360" s="971"/>
      <c r="P360" s="971"/>
      <c r="Q360" s="971"/>
      <c r="R360" s="971"/>
      <c r="S360" s="971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51"/>
        <v>0</v>
      </c>
      <c r="G361" s="37" t="e">
        <f t="shared" si="52"/>
        <v>#DIV/0!</v>
      </c>
      <c r="H361" s="971"/>
      <c r="I361" s="971"/>
      <c r="J361" s="971"/>
      <c r="K361" s="971"/>
      <c r="L361" s="971"/>
      <c r="M361" s="971"/>
      <c r="N361" s="971"/>
      <c r="O361" s="971"/>
      <c r="P361" s="971"/>
      <c r="Q361" s="971"/>
      <c r="R361" s="971"/>
      <c r="S361" s="971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51"/>
        <v>0</v>
      </c>
      <c r="G362" s="379" t="e">
        <f t="shared" si="52"/>
        <v>#DIV/0!</v>
      </c>
      <c r="H362" s="970">
        <f>SUM(H363:H367)</f>
        <v>0</v>
      </c>
      <c r="I362" s="970">
        <f>SUM(I363:I367)</f>
        <v>0</v>
      </c>
      <c r="J362" s="970">
        <f>SUM(J363:J367)</f>
        <v>0</v>
      </c>
      <c r="K362" s="970">
        <f t="shared" ref="K362:S362" si="60">SUM(K363:K367)</f>
        <v>0</v>
      </c>
      <c r="L362" s="970">
        <f t="shared" si="60"/>
        <v>0</v>
      </c>
      <c r="M362" s="970">
        <f t="shared" si="60"/>
        <v>0</v>
      </c>
      <c r="N362" s="970">
        <f t="shared" si="60"/>
        <v>0</v>
      </c>
      <c r="O362" s="970">
        <f t="shared" si="60"/>
        <v>0</v>
      </c>
      <c r="P362" s="970">
        <f t="shared" si="60"/>
        <v>0</v>
      </c>
      <c r="Q362" s="1923">
        <f t="shared" si="60"/>
        <v>0</v>
      </c>
      <c r="R362" s="1923">
        <f t="shared" si="60"/>
        <v>0</v>
      </c>
      <c r="S362" s="1923">
        <f t="shared" si="60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51"/>
        <v>0</v>
      </c>
      <c r="G363" s="37" t="e">
        <f t="shared" si="52"/>
        <v>#DIV/0!</v>
      </c>
      <c r="H363" s="971"/>
      <c r="I363" s="971"/>
      <c r="J363" s="971"/>
      <c r="K363" s="971"/>
      <c r="L363" s="971"/>
      <c r="M363" s="971"/>
      <c r="N363" s="971"/>
      <c r="O363" s="971"/>
      <c r="P363" s="971"/>
      <c r="Q363" s="971"/>
      <c r="R363" s="971"/>
      <c r="S363" s="971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51"/>
        <v>0</v>
      </c>
      <c r="G364" s="37" t="e">
        <f t="shared" si="52"/>
        <v>#DIV/0!</v>
      </c>
      <c r="H364" s="971"/>
      <c r="I364" s="971"/>
      <c r="J364" s="971"/>
      <c r="K364" s="971"/>
      <c r="L364" s="971"/>
      <c r="M364" s="971"/>
      <c r="N364" s="971"/>
      <c r="O364" s="971"/>
      <c r="P364" s="971"/>
      <c r="Q364" s="971"/>
      <c r="R364" s="971"/>
      <c r="S364" s="971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51"/>
        <v>0</v>
      </c>
      <c r="G365" s="37" t="e">
        <f t="shared" si="52"/>
        <v>#DIV/0!</v>
      </c>
      <c r="H365" s="971"/>
      <c r="I365" s="971"/>
      <c r="J365" s="971"/>
      <c r="K365" s="971"/>
      <c r="L365" s="971"/>
      <c r="M365" s="971"/>
      <c r="N365" s="971"/>
      <c r="O365" s="971"/>
      <c r="P365" s="971"/>
      <c r="Q365" s="971"/>
      <c r="R365" s="971"/>
      <c r="S365" s="971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51"/>
        <v>0</v>
      </c>
      <c r="G366" s="37" t="e">
        <f t="shared" si="52"/>
        <v>#DIV/0!</v>
      </c>
      <c r="H366" s="971"/>
      <c r="I366" s="971"/>
      <c r="J366" s="971"/>
      <c r="K366" s="971"/>
      <c r="L366" s="971"/>
      <c r="M366" s="971"/>
      <c r="N366" s="971"/>
      <c r="O366" s="971"/>
      <c r="P366" s="971"/>
      <c r="Q366" s="971"/>
      <c r="R366" s="971"/>
      <c r="S366" s="971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51"/>
        <v>0</v>
      </c>
      <c r="G367" s="120" t="e">
        <f t="shared" si="52"/>
        <v>#DIV/0!</v>
      </c>
      <c r="H367" s="972"/>
      <c r="I367" s="972"/>
      <c r="J367" s="971"/>
      <c r="K367" s="971"/>
      <c r="L367" s="971"/>
      <c r="M367" s="971"/>
      <c r="N367" s="971"/>
      <c r="O367" s="971"/>
      <c r="P367" s="971"/>
      <c r="Q367" s="971"/>
      <c r="R367" s="971"/>
      <c r="S367" s="971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51"/>
        <v>0</v>
      </c>
      <c r="G368" s="631" t="e">
        <f t="shared" si="52"/>
        <v>#DIV/0!</v>
      </c>
      <c r="H368" s="967"/>
      <c r="I368" s="967"/>
      <c r="J368" s="967"/>
      <c r="K368" s="967"/>
      <c r="L368" s="967"/>
      <c r="M368" s="967"/>
      <c r="N368" s="967"/>
      <c r="O368" s="967"/>
      <c r="P368" s="967"/>
      <c r="Q368" s="967"/>
      <c r="R368" s="967"/>
      <c r="S368" s="967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51"/>
        <v>0</v>
      </c>
      <c r="G369" s="37" t="e">
        <f t="shared" si="52"/>
        <v>#DIV/0!</v>
      </c>
      <c r="H369" s="969"/>
      <c r="I369" s="969"/>
      <c r="J369" s="971"/>
      <c r="K369" s="971"/>
      <c r="L369" s="971"/>
      <c r="M369" s="971"/>
      <c r="N369" s="971"/>
      <c r="O369" s="971"/>
      <c r="P369" s="971"/>
      <c r="Q369" s="971"/>
      <c r="R369" s="971"/>
      <c r="S369" s="971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51"/>
        <v>0</v>
      </c>
      <c r="G370" s="37" t="e">
        <f t="shared" si="52"/>
        <v>#DIV/0!</v>
      </c>
      <c r="H370" s="971"/>
      <c r="I370" s="971"/>
      <c r="J370" s="971"/>
      <c r="K370" s="971"/>
      <c r="L370" s="971"/>
      <c r="M370" s="971"/>
      <c r="N370" s="971"/>
      <c r="O370" s="971"/>
      <c r="P370" s="971"/>
      <c r="Q370" s="971"/>
      <c r="R370" s="971"/>
      <c r="S370" s="971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51"/>
        <v>0</v>
      </c>
      <c r="G371" s="379" t="e">
        <f t="shared" si="52"/>
        <v>#DIV/0!</v>
      </c>
      <c r="H371" s="970">
        <f>SUM(H372:H376)</f>
        <v>0</v>
      </c>
      <c r="I371" s="970">
        <f>SUM(I372:I376)</f>
        <v>0</v>
      </c>
      <c r="J371" s="970">
        <f>SUM(J372:J376)</f>
        <v>0</v>
      </c>
      <c r="K371" s="970">
        <f t="shared" ref="K371:S371" si="61">SUM(K372:K376)</f>
        <v>0</v>
      </c>
      <c r="L371" s="970">
        <f t="shared" si="61"/>
        <v>0</v>
      </c>
      <c r="M371" s="970">
        <f t="shared" si="61"/>
        <v>0</v>
      </c>
      <c r="N371" s="970">
        <f t="shared" si="61"/>
        <v>0</v>
      </c>
      <c r="O371" s="970">
        <f t="shared" si="61"/>
        <v>0</v>
      </c>
      <c r="P371" s="970">
        <f t="shared" si="61"/>
        <v>0</v>
      </c>
      <c r="Q371" s="1923">
        <f t="shared" si="61"/>
        <v>0</v>
      </c>
      <c r="R371" s="1923">
        <f t="shared" si="61"/>
        <v>0</v>
      </c>
      <c r="S371" s="1923">
        <f t="shared" si="61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51"/>
        <v>0</v>
      </c>
      <c r="G372" s="37" t="e">
        <f t="shared" si="52"/>
        <v>#DIV/0!</v>
      </c>
      <c r="H372" s="971"/>
      <c r="I372" s="971"/>
      <c r="J372" s="971"/>
      <c r="K372" s="971"/>
      <c r="L372" s="971"/>
      <c r="M372" s="971"/>
      <c r="N372" s="971"/>
      <c r="O372" s="971"/>
      <c r="P372" s="971"/>
      <c r="Q372" s="971"/>
      <c r="R372" s="971"/>
      <c r="S372" s="971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51"/>
        <v>0</v>
      </c>
      <c r="G373" s="37" t="e">
        <f t="shared" si="52"/>
        <v>#DIV/0!</v>
      </c>
      <c r="H373" s="971"/>
      <c r="I373" s="971"/>
      <c r="J373" s="971"/>
      <c r="K373" s="971"/>
      <c r="L373" s="971"/>
      <c r="M373" s="971"/>
      <c r="N373" s="971"/>
      <c r="O373" s="971"/>
      <c r="P373" s="971"/>
      <c r="Q373" s="971"/>
      <c r="R373" s="971"/>
      <c r="S373" s="971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51"/>
        <v>0</v>
      </c>
      <c r="G374" s="37" t="e">
        <f t="shared" si="52"/>
        <v>#DIV/0!</v>
      </c>
      <c r="H374" s="971"/>
      <c r="I374" s="971"/>
      <c r="J374" s="971"/>
      <c r="K374" s="971"/>
      <c r="L374" s="971"/>
      <c r="M374" s="971"/>
      <c r="N374" s="971"/>
      <c r="O374" s="971"/>
      <c r="P374" s="971"/>
      <c r="Q374" s="971"/>
      <c r="R374" s="971"/>
      <c r="S374" s="971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51"/>
        <v>0</v>
      </c>
      <c r="G375" s="37" t="e">
        <f t="shared" si="52"/>
        <v>#DIV/0!</v>
      </c>
      <c r="H375" s="971"/>
      <c r="I375" s="971"/>
      <c r="J375" s="971"/>
      <c r="K375" s="971"/>
      <c r="L375" s="971"/>
      <c r="M375" s="971"/>
      <c r="N375" s="971"/>
      <c r="O375" s="971"/>
      <c r="P375" s="971"/>
      <c r="Q375" s="971"/>
      <c r="R375" s="971"/>
      <c r="S375" s="971"/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51"/>
        <v>0</v>
      </c>
      <c r="G376" s="120" t="e">
        <f t="shared" si="52"/>
        <v>#DIV/0!</v>
      </c>
      <c r="H376" s="972"/>
      <c r="I376" s="972"/>
      <c r="J376" s="971"/>
      <c r="K376" s="971"/>
      <c r="L376" s="971"/>
      <c r="M376" s="971"/>
      <c r="N376" s="971"/>
      <c r="O376" s="971"/>
      <c r="P376" s="971"/>
      <c r="Q376" s="971"/>
      <c r="R376" s="971"/>
      <c r="S376" s="971"/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 t="shared" si="51"/>
        <v>0</v>
      </c>
      <c r="G377" s="631" t="e">
        <f t="shared" si="52"/>
        <v>#DIV/0!</v>
      </c>
      <c r="H377" s="967"/>
      <c r="I377" s="967"/>
      <c r="J377" s="967"/>
      <c r="K377" s="967"/>
      <c r="L377" s="967"/>
      <c r="M377" s="967"/>
      <c r="N377" s="967"/>
      <c r="O377" s="967"/>
      <c r="P377" s="967"/>
      <c r="Q377" s="967"/>
      <c r="R377" s="967"/>
      <c r="S377" s="967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51"/>
        <v>0</v>
      </c>
      <c r="G378" s="37" t="e">
        <f t="shared" si="52"/>
        <v>#DIV/0!</v>
      </c>
      <c r="H378" s="971"/>
      <c r="I378" s="971"/>
      <c r="J378" s="971"/>
      <c r="K378" s="971"/>
      <c r="L378" s="971"/>
      <c r="M378" s="971"/>
      <c r="N378" s="971"/>
      <c r="O378" s="971"/>
      <c r="P378" s="971"/>
      <c r="Q378" s="971"/>
      <c r="R378" s="971"/>
      <c r="S378" s="971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ref="F379:F394" si="62">SUM(H379:S379)</f>
        <v>0</v>
      </c>
      <c r="G379" s="37" t="e">
        <f t="shared" ref="G379:G394" si="63">+F379*100/E379</f>
        <v>#DIV/0!</v>
      </c>
      <c r="H379" s="971"/>
      <c r="I379" s="971"/>
      <c r="J379" s="971"/>
      <c r="K379" s="971"/>
      <c r="L379" s="971"/>
      <c r="M379" s="971"/>
      <c r="N379" s="971"/>
      <c r="O379" s="971"/>
      <c r="P379" s="971"/>
      <c r="Q379" s="971"/>
      <c r="R379" s="971"/>
      <c r="S379" s="971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62"/>
        <v>0</v>
      </c>
      <c r="G380" s="379" t="e">
        <f t="shared" si="63"/>
        <v>#DIV/0!</v>
      </c>
      <c r="H380" s="970">
        <f>SUM(H381:H385)</f>
        <v>0</v>
      </c>
      <c r="I380" s="970">
        <f t="shared" ref="I380:S380" si="64">SUM(I381:I385)</f>
        <v>0</v>
      </c>
      <c r="J380" s="970">
        <f t="shared" si="64"/>
        <v>0</v>
      </c>
      <c r="K380" s="970">
        <f t="shared" si="64"/>
        <v>0</v>
      </c>
      <c r="L380" s="970">
        <f t="shared" si="64"/>
        <v>0</v>
      </c>
      <c r="M380" s="970">
        <f t="shared" si="64"/>
        <v>0</v>
      </c>
      <c r="N380" s="970">
        <f t="shared" si="64"/>
        <v>0</v>
      </c>
      <c r="O380" s="970">
        <f t="shared" si="64"/>
        <v>0</v>
      </c>
      <c r="P380" s="970">
        <f t="shared" si="64"/>
        <v>0</v>
      </c>
      <c r="Q380" s="1923">
        <f t="shared" si="64"/>
        <v>0</v>
      </c>
      <c r="R380" s="1923">
        <f t="shared" si="64"/>
        <v>0</v>
      </c>
      <c r="S380" s="1923">
        <f t="shared" si="64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62"/>
        <v>0</v>
      </c>
      <c r="G381" s="37" t="e">
        <f t="shared" si="63"/>
        <v>#DIV/0!</v>
      </c>
      <c r="H381" s="971"/>
      <c r="I381" s="971"/>
      <c r="J381" s="971"/>
      <c r="K381" s="971"/>
      <c r="L381" s="971"/>
      <c r="M381" s="971"/>
      <c r="N381" s="971"/>
      <c r="O381" s="971"/>
      <c r="P381" s="971"/>
      <c r="Q381" s="971"/>
      <c r="R381" s="971"/>
      <c r="S381" s="971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62"/>
        <v>0</v>
      </c>
      <c r="G382" s="37" t="e">
        <f t="shared" si="63"/>
        <v>#DIV/0!</v>
      </c>
      <c r="H382" s="971"/>
      <c r="I382" s="971"/>
      <c r="J382" s="971"/>
      <c r="K382" s="971"/>
      <c r="L382" s="971"/>
      <c r="M382" s="971"/>
      <c r="N382" s="971"/>
      <c r="O382" s="971"/>
      <c r="P382" s="971"/>
      <c r="Q382" s="971"/>
      <c r="R382" s="971"/>
      <c r="S382" s="971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62"/>
        <v>0</v>
      </c>
      <c r="G383" s="37" t="e">
        <f t="shared" si="63"/>
        <v>#DIV/0!</v>
      </c>
      <c r="H383" s="971"/>
      <c r="I383" s="971"/>
      <c r="J383" s="971"/>
      <c r="K383" s="971"/>
      <c r="L383" s="971"/>
      <c r="M383" s="971"/>
      <c r="N383" s="971"/>
      <c r="O383" s="971"/>
      <c r="P383" s="971"/>
      <c r="Q383" s="971"/>
      <c r="R383" s="971"/>
      <c r="S383" s="971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62"/>
        <v>0</v>
      </c>
      <c r="G384" s="37" t="e">
        <f t="shared" si="63"/>
        <v>#DIV/0!</v>
      </c>
      <c r="H384" s="971"/>
      <c r="I384" s="971"/>
      <c r="J384" s="971"/>
      <c r="K384" s="971"/>
      <c r="L384" s="971"/>
      <c r="M384" s="971"/>
      <c r="N384" s="971"/>
      <c r="O384" s="971"/>
      <c r="P384" s="971"/>
      <c r="Q384" s="971"/>
      <c r="R384" s="971"/>
      <c r="S384" s="971"/>
    </row>
    <row r="385" spans="1:19" ht="25.5" customHeight="1">
      <c r="A385" s="588"/>
      <c r="B385" s="589"/>
      <c r="C385" s="568" t="s">
        <v>29</v>
      </c>
      <c r="D385" s="569" t="s">
        <v>24</v>
      </c>
      <c r="E385" s="116">
        <v>0</v>
      </c>
      <c r="F385" s="116">
        <f t="shared" si="62"/>
        <v>0</v>
      </c>
      <c r="G385" s="120" t="e">
        <f t="shared" si="63"/>
        <v>#DIV/0!</v>
      </c>
      <c r="H385" s="968"/>
      <c r="I385" s="968"/>
      <c r="J385" s="968"/>
      <c r="K385" s="968"/>
      <c r="L385" s="968"/>
      <c r="M385" s="968"/>
      <c r="N385" s="968"/>
      <c r="O385" s="968"/>
      <c r="P385" s="968"/>
      <c r="Q385" s="968"/>
      <c r="R385" s="968"/>
      <c r="S385" s="972"/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62"/>
        <v>0</v>
      </c>
      <c r="G386" s="631" t="e">
        <f t="shared" si="63"/>
        <v>#DIV/0!</v>
      </c>
      <c r="H386" s="967"/>
      <c r="I386" s="967"/>
      <c r="J386" s="967"/>
      <c r="K386" s="967"/>
      <c r="L386" s="967"/>
      <c r="M386" s="967"/>
      <c r="N386" s="967"/>
      <c r="O386" s="967"/>
      <c r="P386" s="967"/>
      <c r="Q386" s="967"/>
      <c r="R386" s="967"/>
      <c r="S386" s="967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62"/>
        <v>0</v>
      </c>
      <c r="G387" s="37" t="e">
        <f t="shared" si="63"/>
        <v>#DIV/0!</v>
      </c>
      <c r="H387" s="971"/>
      <c r="I387" s="971"/>
      <c r="J387" s="971"/>
      <c r="K387" s="971"/>
      <c r="L387" s="971"/>
      <c r="M387" s="971"/>
      <c r="N387" s="971"/>
      <c r="O387" s="971"/>
      <c r="P387" s="971"/>
      <c r="Q387" s="971"/>
      <c r="R387" s="971"/>
      <c r="S387" s="971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62"/>
        <v>0</v>
      </c>
      <c r="G388" s="37" t="e">
        <f t="shared" si="63"/>
        <v>#DIV/0!</v>
      </c>
      <c r="H388" s="971"/>
      <c r="I388" s="971"/>
      <c r="J388" s="971"/>
      <c r="K388" s="971"/>
      <c r="L388" s="971"/>
      <c r="M388" s="971"/>
      <c r="N388" s="971"/>
      <c r="O388" s="971"/>
      <c r="P388" s="971"/>
      <c r="Q388" s="971"/>
      <c r="R388" s="971"/>
      <c r="S388" s="971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62"/>
        <v>0</v>
      </c>
      <c r="G389" s="379" t="e">
        <f t="shared" si="63"/>
        <v>#DIV/0!</v>
      </c>
      <c r="H389" s="970">
        <f t="shared" ref="H389:S389" si="65">SUM(H390:H394)</f>
        <v>0</v>
      </c>
      <c r="I389" s="970">
        <f t="shared" si="65"/>
        <v>0</v>
      </c>
      <c r="J389" s="970">
        <f t="shared" si="65"/>
        <v>0</v>
      </c>
      <c r="K389" s="970">
        <f t="shared" si="65"/>
        <v>0</v>
      </c>
      <c r="L389" s="970">
        <f t="shared" si="65"/>
        <v>0</v>
      </c>
      <c r="M389" s="970">
        <f t="shared" si="65"/>
        <v>0</v>
      </c>
      <c r="N389" s="970">
        <f t="shared" si="65"/>
        <v>0</v>
      </c>
      <c r="O389" s="970">
        <f t="shared" si="65"/>
        <v>0</v>
      </c>
      <c r="P389" s="970">
        <f t="shared" si="65"/>
        <v>0</v>
      </c>
      <c r="Q389" s="1923">
        <f t="shared" si="65"/>
        <v>0</v>
      </c>
      <c r="R389" s="1923">
        <f t="shared" si="65"/>
        <v>0</v>
      </c>
      <c r="S389" s="1923">
        <f t="shared" si="65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62"/>
        <v>0</v>
      </c>
      <c r="G390" s="37" t="e">
        <f t="shared" si="63"/>
        <v>#DIV/0!</v>
      </c>
      <c r="H390" s="971"/>
      <c r="I390" s="971"/>
      <c r="J390" s="971"/>
      <c r="K390" s="971"/>
      <c r="L390" s="971"/>
      <c r="M390" s="971"/>
      <c r="N390" s="971"/>
      <c r="O390" s="971"/>
      <c r="P390" s="971"/>
      <c r="Q390" s="971"/>
      <c r="R390" s="971"/>
      <c r="S390" s="971"/>
    </row>
    <row r="391" spans="1:19" ht="25.5" customHeight="1">
      <c r="A391" s="525"/>
      <c r="B391" s="532"/>
      <c r="C391" s="533" t="s">
        <v>26</v>
      </c>
      <c r="D391" s="527" t="s">
        <v>24</v>
      </c>
      <c r="E391" s="96">
        <v>0</v>
      </c>
      <c r="F391" s="36">
        <f t="shared" si="62"/>
        <v>0</v>
      </c>
      <c r="G391" s="37" t="e">
        <f t="shared" si="63"/>
        <v>#DIV/0!</v>
      </c>
      <c r="H391" s="971"/>
      <c r="I391" s="971"/>
      <c r="J391" s="971"/>
      <c r="K391" s="971"/>
      <c r="L391" s="971"/>
      <c r="M391" s="971"/>
      <c r="N391" s="971"/>
      <c r="O391" s="971"/>
      <c r="P391" s="971"/>
      <c r="Q391" s="971"/>
      <c r="R391" s="971"/>
      <c r="S391" s="971"/>
    </row>
    <row r="392" spans="1:19" ht="25.5" customHeight="1">
      <c r="A392" s="525"/>
      <c r="B392" s="532"/>
      <c r="C392" s="533" t="s">
        <v>27</v>
      </c>
      <c r="D392" s="527" t="s">
        <v>24</v>
      </c>
      <c r="E392" s="96">
        <v>0</v>
      </c>
      <c r="F392" s="36">
        <f t="shared" si="62"/>
        <v>0</v>
      </c>
      <c r="G392" s="37" t="e">
        <f t="shared" si="63"/>
        <v>#DIV/0!</v>
      </c>
      <c r="H392" s="971"/>
      <c r="I392" s="971"/>
      <c r="J392" s="971"/>
      <c r="K392" s="971"/>
      <c r="L392" s="971"/>
      <c r="M392" s="971"/>
      <c r="N392" s="971"/>
      <c r="O392" s="971"/>
      <c r="P392" s="971"/>
      <c r="Q392" s="971"/>
      <c r="R392" s="971"/>
      <c r="S392" s="971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62"/>
        <v>0</v>
      </c>
      <c r="G393" s="37" t="e">
        <f t="shared" si="63"/>
        <v>#DIV/0!</v>
      </c>
      <c r="H393" s="971"/>
      <c r="I393" s="971"/>
      <c r="J393" s="971"/>
      <c r="K393" s="971"/>
      <c r="L393" s="971"/>
      <c r="M393" s="971"/>
      <c r="N393" s="971"/>
      <c r="O393" s="971"/>
      <c r="P393" s="971"/>
      <c r="Q393" s="971"/>
      <c r="R393" s="971"/>
      <c r="S393" s="971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62"/>
        <v>0</v>
      </c>
      <c r="G394" s="503" t="e">
        <f t="shared" si="63"/>
        <v>#DIV/0!</v>
      </c>
      <c r="H394" s="968"/>
      <c r="I394" s="968"/>
      <c r="J394" s="968"/>
      <c r="K394" s="968"/>
      <c r="L394" s="968"/>
      <c r="M394" s="968"/>
      <c r="N394" s="968"/>
      <c r="O394" s="968"/>
      <c r="P394" s="968"/>
      <c r="Q394" s="968"/>
      <c r="R394" s="968"/>
      <c r="S394" s="968"/>
    </row>
  </sheetData>
  <mergeCells count="57">
    <mergeCell ref="B335:C335"/>
    <mergeCell ref="B277:C277"/>
    <mergeCell ref="B347:C347"/>
    <mergeCell ref="B348:C348"/>
    <mergeCell ref="B349:C349"/>
    <mergeCell ref="B350:C350"/>
    <mergeCell ref="B289:C289"/>
    <mergeCell ref="B291:C291"/>
    <mergeCell ref="B293:C293"/>
    <mergeCell ref="B323:C323"/>
    <mergeCell ref="B351:C351"/>
    <mergeCell ref="A333:D333"/>
    <mergeCell ref="A344:C344"/>
    <mergeCell ref="B346:C346"/>
    <mergeCell ref="B334:C334"/>
    <mergeCell ref="B199:C199"/>
    <mergeCell ref="B336:C336"/>
    <mergeCell ref="A224:C224"/>
    <mergeCell ref="A287:C287"/>
    <mergeCell ref="B288:C288"/>
    <mergeCell ref="H3:S3"/>
    <mergeCell ref="A8:C8"/>
    <mergeCell ref="A131:C131"/>
    <mergeCell ref="A142:C142"/>
    <mergeCell ref="A153:C153"/>
    <mergeCell ref="A201:C201"/>
    <mergeCell ref="B200:C200"/>
    <mergeCell ref="B188:C188"/>
    <mergeCell ref="A195:C195"/>
    <mergeCell ref="A197:C197"/>
    <mergeCell ref="A109:C109"/>
    <mergeCell ref="A225:C225"/>
    <mergeCell ref="B118:C118"/>
    <mergeCell ref="A165:C165"/>
    <mergeCell ref="B166:C166"/>
    <mergeCell ref="A175:C175"/>
    <mergeCell ref="B176:C176"/>
    <mergeCell ref="B187:C187"/>
    <mergeCell ref="B214:C214"/>
    <mergeCell ref="A221:C221"/>
    <mergeCell ref="D1:G1"/>
    <mergeCell ref="A3:C4"/>
    <mergeCell ref="F3:F4"/>
    <mergeCell ref="G3:G4"/>
    <mergeCell ref="A74:C74"/>
    <mergeCell ref="B101:C101"/>
    <mergeCell ref="B154:C154"/>
    <mergeCell ref="B198:C198"/>
    <mergeCell ref="B300:C300"/>
    <mergeCell ref="B305:C305"/>
    <mergeCell ref="A313:D313"/>
    <mergeCell ref="B314:C314"/>
    <mergeCell ref="A233:C233"/>
    <mergeCell ref="A223:C223"/>
    <mergeCell ref="B235:C235"/>
    <mergeCell ref="A247:C247"/>
    <mergeCell ref="B265:C265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E189" activePane="bottomRight" state="frozen"/>
      <selection pane="topRight" activeCell="E1" sqref="E1"/>
      <selection pane="bottomLeft" activeCell="A6" sqref="A6"/>
      <selection pane="bottomRight" activeCell="C236" sqref="C236"/>
    </sheetView>
  </sheetViews>
  <sheetFormatPr defaultColWidth="9.125" defaultRowHeight="18.600000000000001"/>
  <cols>
    <col min="1" max="2" width="4.625" style="12" customWidth="1"/>
    <col min="3" max="3" width="67.875" style="12" customWidth="1"/>
    <col min="4" max="4" width="9.125" style="12"/>
    <col min="5" max="5" width="11.75" style="12" customWidth="1"/>
    <col min="6" max="6" width="11.875" style="12" customWidth="1"/>
    <col min="7" max="7" width="7" style="12" customWidth="1"/>
    <col min="8" max="16" width="7" style="129" customWidth="1"/>
    <col min="17" max="17" width="9.25" style="129" bestFit="1" customWidth="1"/>
    <col min="18" max="19" width="7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196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35.4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439500</v>
      </c>
      <c r="F6" s="670">
        <f>SUM(F8+F74+F109+F153+F247)</f>
        <v>478098</v>
      </c>
      <c r="G6" s="135">
        <f>+F6*100/E6</f>
        <v>108.78225255972696</v>
      </c>
      <c r="H6" s="1254">
        <f t="shared" ref="H6:S6" si="0">SUM(H8+H74+H109+H153+H247)</f>
        <v>16000</v>
      </c>
      <c r="I6" s="1254">
        <f t="shared" si="0"/>
        <v>35960</v>
      </c>
      <c r="J6" s="1254">
        <f t="shared" si="0"/>
        <v>29940</v>
      </c>
      <c r="K6" s="1566">
        <f t="shared" si="0"/>
        <v>23000</v>
      </c>
      <c r="L6" s="1566">
        <f t="shared" si="0"/>
        <v>20508</v>
      </c>
      <c r="M6" s="1566">
        <f t="shared" si="0"/>
        <v>19600</v>
      </c>
      <c r="N6" s="1566">
        <f t="shared" si="0"/>
        <v>17600</v>
      </c>
      <c r="O6" s="1566">
        <f t="shared" si="0"/>
        <v>28590</v>
      </c>
      <c r="P6" s="1566">
        <f t="shared" si="0"/>
        <v>81000</v>
      </c>
      <c r="Q6" s="1919">
        <f t="shared" si="0"/>
        <v>105000</v>
      </c>
      <c r="R6" s="1919">
        <f t="shared" si="0"/>
        <v>88100</v>
      </c>
      <c r="S6" s="1919">
        <f t="shared" si="0"/>
        <v>12800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223"/>
      <c r="I7" s="1223"/>
      <c r="J7" s="1223"/>
      <c r="K7" s="1539"/>
      <c r="L7" s="1539"/>
      <c r="M7" s="1539"/>
      <c r="N7" s="1539"/>
      <c r="O7" s="1539"/>
      <c r="P7" s="1539"/>
      <c r="Q7" s="1892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168500</v>
      </c>
      <c r="F8" s="137">
        <f>SUM(H8:S8)</f>
        <v>177098</v>
      </c>
      <c r="G8" s="140">
        <f>+F8*100/E8</f>
        <v>105.1026706231454</v>
      </c>
      <c r="H8" s="463">
        <f>SUM(H10+H57)</f>
        <v>3000</v>
      </c>
      <c r="I8" s="463">
        <f t="shared" ref="I8:S8" si="1">SUM(I10+I57)</f>
        <v>16000</v>
      </c>
      <c r="J8" s="463">
        <f t="shared" si="1"/>
        <v>10000</v>
      </c>
      <c r="K8" s="463">
        <f t="shared" si="1"/>
        <v>10000</v>
      </c>
      <c r="L8" s="463">
        <f t="shared" si="1"/>
        <v>8508</v>
      </c>
      <c r="M8" s="463">
        <f t="shared" si="1"/>
        <v>10000</v>
      </c>
      <c r="N8" s="463">
        <f t="shared" si="1"/>
        <v>8000</v>
      </c>
      <c r="O8" s="463">
        <f t="shared" si="1"/>
        <v>9590</v>
      </c>
      <c r="P8" s="463">
        <f t="shared" si="1"/>
        <v>12000</v>
      </c>
      <c r="Q8" s="463">
        <f t="shared" si="1"/>
        <v>40000</v>
      </c>
      <c r="R8" s="463">
        <f>SUM(R10+R57)</f>
        <v>40000</v>
      </c>
      <c r="S8" s="463">
        <f t="shared" si="1"/>
        <v>10000</v>
      </c>
    </row>
    <row r="9" spans="1:19" ht="21.75" customHeight="1">
      <c r="A9" s="127"/>
      <c r="B9" s="128"/>
      <c r="C9" s="2" t="s">
        <v>42</v>
      </c>
      <c r="D9" s="130"/>
      <c r="E9" s="141">
        <v>1500</v>
      </c>
      <c r="F9" s="58">
        <f>SUM(H9:S9)</f>
        <v>1500</v>
      </c>
      <c r="G9" s="47"/>
      <c r="H9" s="1031">
        <v>0</v>
      </c>
      <c r="I9" s="1030">
        <v>0</v>
      </c>
      <c r="J9" s="1030">
        <v>200</v>
      </c>
      <c r="K9" s="1551">
        <v>500</v>
      </c>
      <c r="L9" s="1551">
        <v>500</v>
      </c>
      <c r="M9" s="1551">
        <v>300</v>
      </c>
      <c r="N9" s="1236">
        <v>0</v>
      </c>
      <c r="O9" s="1236">
        <v>0</v>
      </c>
      <c r="P9" s="1236">
        <v>0</v>
      </c>
      <c r="Q9" s="1905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1500</v>
      </c>
      <c r="F10" s="134">
        <f>SUM(F11+F23+F39)</f>
        <v>1098</v>
      </c>
      <c r="G10" s="142">
        <f>+F10*100/E10</f>
        <v>73.2</v>
      </c>
      <c r="H10" s="1224">
        <f t="shared" ref="H10:S10" si="2">SUM(H11+H23+H39)</f>
        <v>0</v>
      </c>
      <c r="I10" s="1224">
        <f t="shared" si="2"/>
        <v>0</v>
      </c>
      <c r="J10" s="1224">
        <f t="shared" si="2"/>
        <v>0</v>
      </c>
      <c r="K10" s="1541">
        <f t="shared" si="2"/>
        <v>0</v>
      </c>
      <c r="L10" s="1541">
        <f t="shared" si="2"/>
        <v>508</v>
      </c>
      <c r="M10" s="1541">
        <f t="shared" si="2"/>
        <v>0</v>
      </c>
      <c r="N10" s="1541">
        <f t="shared" si="2"/>
        <v>0</v>
      </c>
      <c r="O10" s="1541">
        <f t="shared" si="2"/>
        <v>590</v>
      </c>
      <c r="P10" s="1541">
        <f t="shared" si="2"/>
        <v>0</v>
      </c>
      <c r="Q10" s="1894">
        <f t="shared" si="2"/>
        <v>0</v>
      </c>
      <c r="R10" s="1894">
        <f t="shared" si="2"/>
        <v>0</v>
      </c>
      <c r="S10" s="1894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200</v>
      </c>
      <c r="F11" s="134">
        <f>SUM(F12:F22)</f>
        <v>157</v>
      </c>
      <c r="G11" s="140">
        <f>+F11*100/E11</f>
        <v>78.5</v>
      </c>
      <c r="H11" s="1224">
        <f>SUM(H12:H22)</f>
        <v>0</v>
      </c>
      <c r="I11" s="1224">
        <f t="shared" ref="I11:S11" si="3">SUM(I12:I22)</f>
        <v>0</v>
      </c>
      <c r="J11" s="1224">
        <f t="shared" si="3"/>
        <v>0</v>
      </c>
      <c r="K11" s="1541">
        <f t="shared" si="3"/>
        <v>0</v>
      </c>
      <c r="L11" s="1541">
        <f t="shared" si="3"/>
        <v>48</v>
      </c>
      <c r="M11" s="1541">
        <f t="shared" si="3"/>
        <v>0</v>
      </c>
      <c r="N11" s="1541">
        <f t="shared" si="3"/>
        <v>0</v>
      </c>
      <c r="O11" s="1541">
        <f t="shared" si="3"/>
        <v>109</v>
      </c>
      <c r="P11" s="1541">
        <f t="shared" si="3"/>
        <v>0</v>
      </c>
      <c r="Q11" s="1894">
        <f t="shared" si="3"/>
        <v>0</v>
      </c>
      <c r="R11" s="1894">
        <f t="shared" si="3"/>
        <v>0</v>
      </c>
      <c r="S11" s="1894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100</v>
      </c>
      <c r="F12" s="36">
        <f>SUM(H12:S12)</f>
        <v>48</v>
      </c>
      <c r="G12" s="37">
        <f>+F12*100/E12</f>
        <v>48</v>
      </c>
      <c r="H12" s="471">
        <v>0</v>
      </c>
      <c r="I12" s="471"/>
      <c r="J12" s="471"/>
      <c r="K12" s="471"/>
      <c r="L12" s="471">
        <v>48</v>
      </c>
      <c r="M12" s="471"/>
      <c r="N12" s="471"/>
      <c r="O12" s="471"/>
      <c r="P12" s="471"/>
      <c r="Q12" s="471"/>
      <c r="R12" s="471"/>
      <c r="S12" s="471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>
        <v>0</v>
      </c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>
        <v>0</v>
      </c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>
        <v>0</v>
      </c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>
        <v>0</v>
      </c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100</v>
      </c>
      <c r="F17" s="36">
        <f t="shared" si="4"/>
        <v>109</v>
      </c>
      <c r="G17" s="37">
        <f t="shared" si="5"/>
        <v>109</v>
      </c>
      <c r="H17" s="471">
        <v>0</v>
      </c>
      <c r="I17" s="471"/>
      <c r="J17" s="471"/>
      <c r="K17" s="471"/>
      <c r="L17" s="471"/>
      <c r="M17" s="471"/>
      <c r="N17" s="471"/>
      <c r="O17" s="471">
        <v>109</v>
      </c>
      <c r="P17" s="471"/>
      <c r="Q17" s="471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>
        <v>0</v>
      </c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>
        <v>0</v>
      </c>
      <c r="I19" s="471"/>
      <c r="J19" s="471"/>
      <c r="K19" s="471"/>
      <c r="L19" s="471"/>
      <c r="M19" s="471"/>
      <c r="N19" s="471"/>
      <c r="O19" s="471"/>
      <c r="P19" s="471"/>
      <c r="Q19" s="471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>
        <v>0</v>
      </c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>
        <v>0</v>
      </c>
      <c r="I21" s="471"/>
      <c r="J21" s="471"/>
      <c r="K21" s="471"/>
      <c r="L21" s="471"/>
      <c r="M21" s="471"/>
      <c r="N21" s="471"/>
      <c r="O21" s="471"/>
      <c r="P21" s="471"/>
      <c r="Q21" s="471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>
        <v>0</v>
      </c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800</v>
      </c>
      <c r="F23" s="134">
        <f>SUM(F24:F38)</f>
        <v>708</v>
      </c>
      <c r="G23" s="140">
        <f t="shared" si="5"/>
        <v>88.5</v>
      </c>
      <c r="H23" s="1224">
        <f>SUM(H24:H38)</f>
        <v>0</v>
      </c>
      <c r="I23" s="1224">
        <f t="shared" ref="I23:S23" si="6">SUM(I24:I38)</f>
        <v>0</v>
      </c>
      <c r="J23" s="1224">
        <f t="shared" si="6"/>
        <v>0</v>
      </c>
      <c r="K23" s="1541">
        <f t="shared" si="6"/>
        <v>0</v>
      </c>
      <c r="L23" s="1541">
        <f t="shared" si="6"/>
        <v>460</v>
      </c>
      <c r="M23" s="1541">
        <f t="shared" si="6"/>
        <v>0</v>
      </c>
      <c r="N23" s="1541">
        <f t="shared" si="6"/>
        <v>0</v>
      </c>
      <c r="O23" s="1541">
        <f t="shared" si="6"/>
        <v>248</v>
      </c>
      <c r="P23" s="1541">
        <f t="shared" si="6"/>
        <v>0</v>
      </c>
      <c r="Q23" s="1894">
        <f t="shared" si="6"/>
        <v>0</v>
      </c>
      <c r="R23" s="1894">
        <f t="shared" si="6"/>
        <v>0</v>
      </c>
      <c r="S23" s="1894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471">
        <v>0</v>
      </c>
      <c r="I24" s="471"/>
      <c r="J24" s="471"/>
      <c r="K24" s="471"/>
      <c r="L24" s="471"/>
      <c r="M24" s="471"/>
      <c r="N24" s="471"/>
      <c r="O24" s="471"/>
      <c r="P24" s="471"/>
      <c r="Q24" s="471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>
        <v>0</v>
      </c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>
        <v>0</v>
      </c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>
        <v>0</v>
      </c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>
        <v>0</v>
      </c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500</v>
      </c>
      <c r="F29" s="36">
        <f t="shared" si="4"/>
        <v>460</v>
      </c>
      <c r="G29" s="37">
        <f t="shared" si="5"/>
        <v>92</v>
      </c>
      <c r="H29" s="471">
        <v>0</v>
      </c>
      <c r="I29" s="471"/>
      <c r="J29" s="471"/>
      <c r="K29" s="471"/>
      <c r="L29" s="471">
        <v>460</v>
      </c>
      <c r="M29" s="471"/>
      <c r="N29" s="471"/>
      <c r="O29" s="471"/>
      <c r="P29" s="471"/>
      <c r="Q29" s="471"/>
      <c r="R29" s="471"/>
      <c r="S29" s="471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>
        <v>0</v>
      </c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300</v>
      </c>
      <c r="F31" s="36">
        <f t="shared" si="4"/>
        <v>248</v>
      </c>
      <c r="G31" s="37">
        <f t="shared" si="5"/>
        <v>82.666666666666671</v>
      </c>
      <c r="H31" s="471">
        <v>0</v>
      </c>
      <c r="I31" s="471"/>
      <c r="J31" s="471"/>
      <c r="K31" s="471"/>
      <c r="L31" s="471"/>
      <c r="M31" s="471"/>
      <c r="N31" s="471"/>
      <c r="O31" s="471">
        <v>248</v>
      </c>
      <c r="P31" s="471"/>
      <c r="Q31" s="471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471">
        <v>0</v>
      </c>
      <c r="I32" s="471"/>
      <c r="J32" s="471"/>
      <c r="K32" s="471"/>
      <c r="L32" s="471"/>
      <c r="M32" s="471"/>
      <c r="N32" s="471"/>
      <c r="O32" s="471"/>
      <c r="P32" s="471"/>
      <c r="Q32" s="471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37" t="e">
        <f t="shared" si="5"/>
        <v>#DIV/0!</v>
      </c>
      <c r="H33" s="471">
        <v>0</v>
      </c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9">
        <v>0</v>
      </c>
      <c r="F34" s="36">
        <f t="shared" si="4"/>
        <v>0</v>
      </c>
      <c r="G34" s="37" t="e">
        <f t="shared" si="5"/>
        <v>#DIV/0!</v>
      </c>
      <c r="H34" s="471">
        <v>0</v>
      </c>
      <c r="I34" s="471"/>
      <c r="J34" s="471"/>
      <c r="K34" s="471"/>
      <c r="L34" s="471"/>
      <c r="M34" s="471"/>
      <c r="N34" s="471"/>
      <c r="O34" s="471"/>
      <c r="P34" s="471"/>
      <c r="Q34" s="471"/>
      <c r="R34" s="471"/>
      <c r="S34" s="471"/>
    </row>
    <row r="35" spans="1:19" ht="21.75" customHeight="1">
      <c r="A35" s="32"/>
      <c r="B35" s="33"/>
      <c r="C35" s="320" t="s">
        <v>17</v>
      </c>
      <c r="D35" s="35" t="s">
        <v>47</v>
      </c>
      <c r="E35" s="39">
        <v>0</v>
      </c>
      <c r="F35" s="36">
        <f t="shared" si="4"/>
        <v>0</v>
      </c>
      <c r="G35" s="37" t="e">
        <f t="shared" si="5"/>
        <v>#DIV/0!</v>
      </c>
      <c r="H35" s="471">
        <v>0</v>
      </c>
      <c r="I35" s="471"/>
      <c r="J35" s="471"/>
      <c r="K35" s="471"/>
      <c r="L35" s="471"/>
      <c r="M35" s="471"/>
      <c r="N35" s="471"/>
      <c r="O35" s="471"/>
      <c r="P35" s="471"/>
      <c r="Q35" s="471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9">
        <v>0</v>
      </c>
      <c r="F36" s="36">
        <f t="shared" si="4"/>
        <v>0</v>
      </c>
      <c r="G36" s="37" t="e">
        <f t="shared" si="5"/>
        <v>#DIV/0!</v>
      </c>
      <c r="H36" s="471">
        <v>0</v>
      </c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9">
        <v>0</v>
      </c>
      <c r="F37" s="36">
        <f t="shared" si="4"/>
        <v>0</v>
      </c>
      <c r="G37" s="37" t="e">
        <f t="shared" si="5"/>
        <v>#DIV/0!</v>
      </c>
      <c r="H37" s="471">
        <v>0</v>
      </c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9">
        <v>0</v>
      </c>
      <c r="F38" s="36">
        <f t="shared" si="4"/>
        <v>0</v>
      </c>
      <c r="G38" s="37" t="e">
        <f t="shared" si="5"/>
        <v>#DIV/0!</v>
      </c>
      <c r="H38" s="471">
        <v>0</v>
      </c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500</v>
      </c>
      <c r="F39" s="134">
        <f>SUM(F40:F53)</f>
        <v>233</v>
      </c>
      <c r="G39" s="140">
        <f t="shared" si="5"/>
        <v>46.6</v>
      </c>
      <c r="H39" s="1224">
        <f>SUM(H40:H53)</f>
        <v>0</v>
      </c>
      <c r="I39" s="1224">
        <f t="shared" ref="I39:S39" si="7">SUM(I40:I53)</f>
        <v>0</v>
      </c>
      <c r="J39" s="1224">
        <f t="shared" si="7"/>
        <v>0</v>
      </c>
      <c r="K39" s="1541">
        <f t="shared" si="7"/>
        <v>0</v>
      </c>
      <c r="L39" s="1541">
        <f t="shared" si="7"/>
        <v>0</v>
      </c>
      <c r="M39" s="1541">
        <f t="shared" si="7"/>
        <v>0</v>
      </c>
      <c r="N39" s="1541">
        <f t="shared" si="7"/>
        <v>0</v>
      </c>
      <c r="O39" s="1541">
        <f t="shared" si="7"/>
        <v>233</v>
      </c>
      <c r="P39" s="1541">
        <f t="shared" si="7"/>
        <v>0</v>
      </c>
      <c r="Q39" s="1894">
        <f t="shared" si="7"/>
        <v>0</v>
      </c>
      <c r="R39" s="1894">
        <f t="shared" si="7"/>
        <v>0</v>
      </c>
      <c r="S39" s="1894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471">
        <v>0</v>
      </c>
      <c r="I40" s="471"/>
      <c r="J40" s="471"/>
      <c r="K40" s="471"/>
      <c r="L40" s="471"/>
      <c r="M40" s="471"/>
      <c r="N40" s="471"/>
      <c r="O40" s="471"/>
      <c r="P40" s="471"/>
      <c r="Q40" s="471"/>
      <c r="R40" s="471"/>
      <c r="S40" s="471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>
        <v>0</v>
      </c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>
        <v>0</v>
      </c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500</v>
      </c>
      <c r="F43" s="36">
        <f t="shared" si="4"/>
        <v>233</v>
      </c>
      <c r="G43" s="37">
        <f t="shared" si="5"/>
        <v>46.6</v>
      </c>
      <c r="H43" s="471">
        <v>0</v>
      </c>
      <c r="I43" s="471"/>
      <c r="J43" s="471"/>
      <c r="K43" s="471"/>
      <c r="L43" s="471"/>
      <c r="M43" s="471"/>
      <c r="N43" s="471"/>
      <c r="O43" s="471">
        <v>233</v>
      </c>
      <c r="P43" s="471"/>
      <c r="Q43" s="471"/>
      <c r="R43" s="471"/>
      <c r="S43" s="471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>
        <v>0</v>
      </c>
      <c r="I44" s="471"/>
      <c r="J44" s="471"/>
      <c r="K44" s="471"/>
      <c r="L44" s="471"/>
      <c r="M44" s="471"/>
      <c r="N44" s="471"/>
      <c r="O44" s="471"/>
      <c r="P44" s="471"/>
      <c r="Q44" s="471"/>
      <c r="R44" s="471"/>
      <c r="S44" s="471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>
        <v>0</v>
      </c>
      <c r="I45" s="471"/>
      <c r="J45" s="471"/>
      <c r="K45" s="471"/>
      <c r="L45" s="471"/>
      <c r="M45" s="471"/>
      <c r="N45" s="471"/>
      <c r="O45" s="471"/>
      <c r="P45" s="471"/>
      <c r="Q45" s="471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>
        <v>0</v>
      </c>
      <c r="I46" s="471"/>
      <c r="J46" s="471"/>
      <c r="K46" s="471"/>
      <c r="L46" s="471"/>
      <c r="M46" s="471"/>
      <c r="N46" s="471"/>
      <c r="O46" s="471"/>
      <c r="P46" s="471"/>
      <c r="Q46" s="471"/>
      <c r="R46" s="471"/>
      <c r="S46" s="471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471">
        <v>0</v>
      </c>
      <c r="I47" s="471"/>
      <c r="J47" s="471"/>
      <c r="K47" s="471"/>
      <c r="L47" s="471"/>
      <c r="M47" s="471"/>
      <c r="N47" s="471"/>
      <c r="O47" s="471"/>
      <c r="P47" s="471"/>
      <c r="Q47" s="471"/>
      <c r="R47" s="471"/>
      <c r="S47" s="471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>
        <v>0</v>
      </c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>
        <v>0</v>
      </c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>
        <v>0</v>
      </c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>
        <v>0</v>
      </c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471">
        <v>0</v>
      </c>
      <c r="I52" s="471"/>
      <c r="J52" s="471"/>
      <c r="K52" s="471"/>
      <c r="L52" s="471"/>
      <c r="M52" s="471"/>
      <c r="N52" s="471"/>
      <c r="O52" s="471"/>
      <c r="P52" s="471"/>
      <c r="Q52" s="471"/>
      <c r="R52" s="471"/>
      <c r="S52" s="471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>
        <v>0</v>
      </c>
      <c r="I53" s="471"/>
      <c r="J53" s="471"/>
      <c r="K53" s="471"/>
      <c r="L53" s="471"/>
      <c r="M53" s="471"/>
      <c r="N53" s="471"/>
      <c r="O53" s="471"/>
      <c r="P53" s="471"/>
      <c r="Q53" s="471"/>
      <c r="R53" s="471"/>
      <c r="S53" s="471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471">
        <v>0</v>
      </c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500</v>
      </c>
      <c r="F55" s="36">
        <f t="shared" si="4"/>
        <v>0</v>
      </c>
      <c r="G55" s="43">
        <f>+F55*100/E55</f>
        <v>0</v>
      </c>
      <c r="H55" s="471">
        <v>0</v>
      </c>
      <c r="I55" s="471"/>
      <c r="J55" s="471"/>
      <c r="K55" s="471"/>
      <c r="L55" s="471"/>
      <c r="M55" s="471"/>
      <c r="N55" s="471"/>
      <c r="O55" s="471"/>
      <c r="P55" s="471"/>
      <c r="Q55" s="471"/>
      <c r="R55" s="471"/>
      <c r="S55" s="471"/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167000</v>
      </c>
      <c r="F56" s="58">
        <f>SUM(H56:S56)</f>
        <v>167000</v>
      </c>
      <c r="G56" s="47"/>
      <c r="H56" s="1029">
        <v>6000</v>
      </c>
      <c r="I56" s="1029">
        <v>6000</v>
      </c>
      <c r="J56" s="1029">
        <v>12000</v>
      </c>
      <c r="K56" s="1552">
        <v>12000</v>
      </c>
      <c r="L56" s="1552">
        <v>13000</v>
      </c>
      <c r="M56" s="1552">
        <v>13000</v>
      </c>
      <c r="N56" s="1552">
        <v>13000</v>
      </c>
      <c r="O56" s="1552">
        <v>13000</v>
      </c>
      <c r="P56" s="1552">
        <v>20000</v>
      </c>
      <c r="Q56" s="1906">
        <v>20000</v>
      </c>
      <c r="R56" s="1906">
        <v>20000</v>
      </c>
      <c r="S56" s="1906">
        <v>19000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167000</v>
      </c>
      <c r="F57" s="134">
        <f>SUM(F58:F64)</f>
        <v>176000</v>
      </c>
      <c r="G57" s="142">
        <f>+F57*100/E57</f>
        <v>105.38922155688623</v>
      </c>
      <c r="H57" s="1082">
        <f>SUM(H58:H64)</f>
        <v>3000</v>
      </c>
      <c r="I57" s="1082">
        <f t="shared" ref="I57:R57" si="8">SUM(I58:I64)</f>
        <v>16000</v>
      </c>
      <c r="J57" s="1082">
        <f t="shared" si="8"/>
        <v>10000</v>
      </c>
      <c r="K57" s="1569">
        <f t="shared" si="8"/>
        <v>10000</v>
      </c>
      <c r="L57" s="1569">
        <f t="shared" si="8"/>
        <v>8000</v>
      </c>
      <c r="M57" s="1569">
        <f t="shared" si="8"/>
        <v>10000</v>
      </c>
      <c r="N57" s="1569">
        <f t="shared" si="8"/>
        <v>8000</v>
      </c>
      <c r="O57" s="1569">
        <f t="shared" si="8"/>
        <v>9000</v>
      </c>
      <c r="P57" s="1569">
        <f t="shared" si="8"/>
        <v>12000</v>
      </c>
      <c r="Q57" s="1902">
        <f t="shared" si="8"/>
        <v>40000</v>
      </c>
      <c r="R57" s="1902">
        <f t="shared" si="8"/>
        <v>40000</v>
      </c>
      <c r="S57" s="1902">
        <f>SUM(S58:S64)</f>
        <v>10000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30000</v>
      </c>
      <c r="F58" s="36">
        <f t="shared" ref="F58:F72" si="9">SUM(H58:S58)</f>
        <v>39000</v>
      </c>
      <c r="G58" s="43">
        <f t="shared" ref="G58:G74" si="10">+F58*100/E58</f>
        <v>130</v>
      </c>
      <c r="H58" s="471">
        <v>1000</v>
      </c>
      <c r="I58" s="471">
        <v>6000</v>
      </c>
      <c r="J58" s="471">
        <v>4000</v>
      </c>
      <c r="K58" s="471">
        <v>6000</v>
      </c>
      <c r="L58" s="471">
        <v>4000</v>
      </c>
      <c r="M58" s="471">
        <v>4000</v>
      </c>
      <c r="N58" s="471">
        <v>4000</v>
      </c>
      <c r="O58" s="471">
        <v>5000</v>
      </c>
      <c r="P58" s="471">
        <v>5000</v>
      </c>
      <c r="Q58" s="471"/>
      <c r="R58" s="471"/>
      <c r="S58" s="471"/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135000</v>
      </c>
      <c r="F59" s="36">
        <f t="shared" si="9"/>
        <v>135000</v>
      </c>
      <c r="G59" s="43">
        <f t="shared" si="10"/>
        <v>100</v>
      </c>
      <c r="H59" s="471">
        <v>2000</v>
      </c>
      <c r="I59" s="471">
        <v>10000</v>
      </c>
      <c r="J59" s="471">
        <v>6000</v>
      </c>
      <c r="K59" s="471">
        <v>4000</v>
      </c>
      <c r="L59" s="471">
        <v>4000</v>
      </c>
      <c r="M59" s="471">
        <v>6000</v>
      </c>
      <c r="N59" s="471">
        <v>4000</v>
      </c>
      <c r="O59" s="471">
        <v>4000</v>
      </c>
      <c r="P59" s="471">
        <v>5000</v>
      </c>
      <c r="Q59" s="471">
        <v>40000</v>
      </c>
      <c r="R59" s="471">
        <v>40000</v>
      </c>
      <c r="S59" s="471">
        <v>10000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>SUM(H60:S60)</f>
        <v>0</v>
      </c>
      <c r="G60" s="43" t="e">
        <f t="shared" si="10"/>
        <v>#DIV/0!</v>
      </c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1"/>
      <c r="S61" s="471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471"/>
      <c r="I63" s="471"/>
      <c r="J63" s="471"/>
      <c r="K63" s="471"/>
      <c r="L63" s="471"/>
      <c r="M63" s="471"/>
      <c r="N63" s="471"/>
      <c r="O63" s="471"/>
      <c r="P63" s="471">
        <v>2000</v>
      </c>
      <c r="Q63" s="471"/>
      <c r="R63" s="471"/>
      <c r="S63" s="471"/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5000</v>
      </c>
      <c r="F65" s="55">
        <f t="shared" si="9"/>
        <v>5000</v>
      </c>
      <c r="G65" s="28">
        <f t="shared" si="10"/>
        <v>100</v>
      </c>
      <c r="H65" s="1239"/>
      <c r="I65" s="1239"/>
      <c r="J65" s="1239"/>
      <c r="K65" s="1553"/>
      <c r="L65" s="1553">
        <v>5000</v>
      </c>
      <c r="M65" s="1553"/>
      <c r="N65" s="1553"/>
      <c r="O65" s="1553"/>
      <c r="P65" s="1553"/>
      <c r="Q65" s="1907"/>
      <c r="R65" s="1907"/>
      <c r="S65" s="1907"/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f>--334</f>
        <v>334</v>
      </c>
      <c r="F66" s="55">
        <f t="shared" si="9"/>
        <v>368</v>
      </c>
      <c r="G66" s="28">
        <f t="shared" si="10"/>
        <v>110.17964071856288</v>
      </c>
      <c r="H66" s="1239">
        <v>6</v>
      </c>
      <c r="I66" s="1239">
        <v>22</v>
      </c>
      <c r="J66" s="1239">
        <v>20</v>
      </c>
      <c r="K66" s="1553">
        <v>20</v>
      </c>
      <c r="L66" s="1553">
        <v>16</v>
      </c>
      <c r="M66" s="1553">
        <v>20</v>
      </c>
      <c r="N66" s="1553">
        <v>16</v>
      </c>
      <c r="O66" s="1553">
        <v>18</v>
      </c>
      <c r="P66" s="1553">
        <v>120</v>
      </c>
      <c r="Q66" s="1907">
        <v>50</v>
      </c>
      <c r="R66" s="1907">
        <v>60</v>
      </c>
      <c r="S66" s="1907"/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1"/>
      <c r="S67" s="471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1700520</v>
      </c>
      <c r="F68" s="50">
        <f>SUM(H68:S68)</f>
        <v>1750468.06</v>
      </c>
      <c r="G68" s="112">
        <f t="shared" si="10"/>
        <v>102.93722273187025</v>
      </c>
      <c r="H68" s="1226">
        <f>SUM(H69:H73)</f>
        <v>20319.93</v>
      </c>
      <c r="I68" s="1226">
        <f t="shared" ref="I68:S68" si="11">SUM(I69:I73)</f>
        <v>108809.01</v>
      </c>
      <c r="J68" s="1226">
        <f t="shared" si="11"/>
        <v>137601.13</v>
      </c>
      <c r="K68" s="1543">
        <f t="shared" si="11"/>
        <v>44612.32</v>
      </c>
      <c r="L68" s="1543">
        <f t="shared" si="11"/>
        <v>63128.76</v>
      </c>
      <c r="M68" s="1543">
        <f t="shared" si="11"/>
        <v>59914.47</v>
      </c>
      <c r="N68" s="1543">
        <f t="shared" si="11"/>
        <v>43484.42</v>
      </c>
      <c r="O68" s="1543">
        <f t="shared" si="11"/>
        <v>84347.76</v>
      </c>
      <c r="P68" s="1543">
        <f t="shared" si="11"/>
        <v>79669.84</v>
      </c>
      <c r="Q68" s="1896">
        <f t="shared" si="11"/>
        <v>353338.06</v>
      </c>
      <c r="R68" s="1896">
        <f t="shared" si="11"/>
        <v>683527.61</v>
      </c>
      <c r="S68" s="1896">
        <f t="shared" si="11"/>
        <v>71714.75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605600+703120+391800</f>
        <v>1700520</v>
      </c>
      <c r="F70" s="36">
        <f t="shared" si="9"/>
        <v>1750468.06</v>
      </c>
      <c r="G70" s="43">
        <f t="shared" si="10"/>
        <v>102.93722273187025</v>
      </c>
      <c r="H70" s="471">
        <v>20319.93</v>
      </c>
      <c r="I70" s="471">
        <v>108809.01</v>
      </c>
      <c r="J70" s="471">
        <v>137601.13</v>
      </c>
      <c r="K70" s="471">
        <v>44612.32</v>
      </c>
      <c r="L70" s="471">
        <v>63128.76</v>
      </c>
      <c r="M70" s="471">
        <v>59914.47</v>
      </c>
      <c r="N70" s="471">
        <v>43484.42</v>
      </c>
      <c r="O70" s="471">
        <v>84347.76</v>
      </c>
      <c r="P70" s="471">
        <v>79669.84</v>
      </c>
      <c r="Q70" s="471">
        <v>353338.06</v>
      </c>
      <c r="R70" s="471">
        <v>683527.61</v>
      </c>
      <c r="S70" s="471">
        <v>71714.75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133000</v>
      </c>
      <c r="F74" s="55">
        <f>SUM(H74:S74)</f>
        <v>133000</v>
      </c>
      <c r="G74" s="142">
        <f t="shared" si="10"/>
        <v>100</v>
      </c>
      <c r="H74" s="1224">
        <f>H75</f>
        <v>1000</v>
      </c>
      <c r="I74" s="1224">
        <f t="shared" ref="I74:S74" si="12">I75</f>
        <v>6960</v>
      </c>
      <c r="J74" s="1224">
        <f t="shared" si="12"/>
        <v>10940</v>
      </c>
      <c r="K74" s="1541">
        <f t="shared" si="12"/>
        <v>5000</v>
      </c>
      <c r="L74" s="1541">
        <f t="shared" si="12"/>
        <v>4000</v>
      </c>
      <c r="M74" s="1541">
        <f t="shared" si="12"/>
        <v>1600</v>
      </c>
      <c r="N74" s="1541">
        <f t="shared" si="12"/>
        <v>1600</v>
      </c>
      <c r="O74" s="1541">
        <f t="shared" si="12"/>
        <v>9000</v>
      </c>
      <c r="P74" s="1541">
        <f t="shared" si="12"/>
        <v>49000</v>
      </c>
      <c r="Q74" s="1894">
        <f t="shared" si="12"/>
        <v>25000</v>
      </c>
      <c r="R74" s="1894">
        <f t="shared" si="12"/>
        <v>18100</v>
      </c>
      <c r="S74" s="1894">
        <f t="shared" si="12"/>
        <v>800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133000</v>
      </c>
      <c r="G75" s="142"/>
      <c r="H75" s="1028">
        <f>H77+H79+H81+H83+H85+H87</f>
        <v>1000</v>
      </c>
      <c r="I75" s="1028">
        <f t="shared" ref="I75:S75" si="13">I77+I79+I81+I83+I85+I87</f>
        <v>6960</v>
      </c>
      <c r="J75" s="1028">
        <f t="shared" si="13"/>
        <v>10940</v>
      </c>
      <c r="K75" s="1542">
        <f t="shared" si="13"/>
        <v>5000</v>
      </c>
      <c r="L75" s="1542">
        <f t="shared" si="13"/>
        <v>4000</v>
      </c>
      <c r="M75" s="1542">
        <f t="shared" si="13"/>
        <v>1600</v>
      </c>
      <c r="N75" s="1542">
        <f t="shared" si="13"/>
        <v>1600</v>
      </c>
      <c r="O75" s="1542">
        <f t="shared" si="13"/>
        <v>9000</v>
      </c>
      <c r="P75" s="1542">
        <f t="shared" si="13"/>
        <v>49000</v>
      </c>
      <c r="Q75" s="1895">
        <f t="shared" si="13"/>
        <v>25000</v>
      </c>
      <c r="R75" s="1895">
        <f t="shared" si="13"/>
        <v>18100</v>
      </c>
      <c r="S75" s="1895">
        <f t="shared" si="13"/>
        <v>800</v>
      </c>
    </row>
    <row r="76" spans="1:19" ht="21" customHeight="1">
      <c r="A76" s="44"/>
      <c r="B76" s="56"/>
      <c r="C76" s="3" t="s">
        <v>38</v>
      </c>
      <c r="D76" s="57"/>
      <c r="E76" s="147">
        <v>80000</v>
      </c>
      <c r="F76" s="58">
        <f>SUM(H76:S76)</f>
        <v>80000</v>
      </c>
      <c r="G76" s="47"/>
      <c r="H76" s="1029">
        <v>5000</v>
      </c>
      <c r="I76" s="1029">
        <v>8000</v>
      </c>
      <c r="J76" s="1029">
        <v>8000</v>
      </c>
      <c r="K76" s="1552">
        <v>8000</v>
      </c>
      <c r="L76" s="1552">
        <v>8000</v>
      </c>
      <c r="M76" s="1552">
        <v>8000</v>
      </c>
      <c r="N76" s="1552">
        <v>8000</v>
      </c>
      <c r="O76" s="1552">
        <v>7000</v>
      </c>
      <c r="P76" s="1552">
        <v>5000</v>
      </c>
      <c r="Q76" s="1906">
        <v>5000</v>
      </c>
      <c r="R76" s="1906">
        <v>5000</v>
      </c>
      <c r="S76" s="190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80000</v>
      </c>
      <c r="F77" s="36">
        <f t="shared" ref="F77:F83" si="14">SUM(H77:S77)</f>
        <v>80000</v>
      </c>
      <c r="G77" s="43">
        <f>F77*100/E77</f>
        <v>100</v>
      </c>
      <c r="H77" s="471">
        <v>0</v>
      </c>
      <c r="I77" s="471">
        <v>4960</v>
      </c>
      <c r="J77" s="471">
        <v>4940</v>
      </c>
      <c r="K77" s="471"/>
      <c r="L77" s="471"/>
      <c r="M77" s="471"/>
      <c r="N77" s="471"/>
      <c r="O77" s="471"/>
      <c r="P77" s="471">
        <v>37000</v>
      </c>
      <c r="Q77" s="471">
        <v>20000</v>
      </c>
      <c r="R77" s="471">
        <v>13100</v>
      </c>
      <c r="S77" s="471"/>
    </row>
    <row r="78" spans="1:19" ht="21.75" customHeight="1">
      <c r="A78" s="60"/>
      <c r="B78" s="61"/>
      <c r="C78" s="2" t="s">
        <v>118</v>
      </c>
      <c r="D78" s="46"/>
      <c r="E78" s="147">
        <v>5000</v>
      </c>
      <c r="F78" s="58">
        <f>SUM(H78:S78)</f>
        <v>5000</v>
      </c>
      <c r="G78" s="62"/>
      <c r="H78" s="1027">
        <v>0</v>
      </c>
      <c r="I78" s="1027">
        <v>1000</v>
      </c>
      <c r="J78" s="1027">
        <v>1000</v>
      </c>
      <c r="K78" s="1546">
        <v>1000</v>
      </c>
      <c r="L78" s="1546">
        <v>1000</v>
      </c>
      <c r="M78" s="1546">
        <v>1000</v>
      </c>
      <c r="N78" s="1546">
        <v>0</v>
      </c>
      <c r="O78" s="1546">
        <v>0</v>
      </c>
      <c r="P78" s="1546">
        <v>0</v>
      </c>
      <c r="Q78" s="1899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5000</v>
      </c>
      <c r="F79" s="36">
        <f t="shared" si="14"/>
        <v>5000</v>
      </c>
      <c r="G79" s="43">
        <f>F79*100/E79</f>
        <v>100</v>
      </c>
      <c r="H79" s="471">
        <v>0</v>
      </c>
      <c r="I79" s="471">
        <v>0</v>
      </c>
      <c r="J79" s="471"/>
      <c r="K79" s="471"/>
      <c r="L79" s="471"/>
      <c r="M79" s="471"/>
      <c r="N79" s="471"/>
      <c r="O79" s="471"/>
      <c r="P79" s="471">
        <v>5000</v>
      </c>
      <c r="Q79" s="471"/>
      <c r="R79" s="471"/>
      <c r="S79" s="471"/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026">
        <v>0</v>
      </c>
      <c r="I80" s="1026">
        <v>0</v>
      </c>
      <c r="J80" s="1026">
        <v>0</v>
      </c>
      <c r="K80" s="1547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900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471">
        <v>0</v>
      </c>
      <c r="I81" s="471">
        <v>0</v>
      </c>
      <c r="J81" s="471"/>
      <c r="K81" s="471"/>
      <c r="L81" s="471"/>
      <c r="M81" s="471"/>
      <c r="N81" s="471"/>
      <c r="O81" s="471"/>
      <c r="P81" s="471"/>
      <c r="Q81" s="471"/>
      <c r="R81" s="471"/>
      <c r="S81" s="471"/>
    </row>
    <row r="82" spans="1:19" ht="21.75" customHeight="1">
      <c r="A82" s="60"/>
      <c r="B82" s="61"/>
      <c r="C82" s="2" t="s">
        <v>39</v>
      </c>
      <c r="D82" s="46"/>
      <c r="E82" s="147">
        <v>6000</v>
      </c>
      <c r="F82" s="58">
        <f>SUM(H82:S82)</f>
        <v>6000</v>
      </c>
      <c r="G82" s="47">
        <f>F82*100/E82</f>
        <v>100</v>
      </c>
      <c r="H82" s="1231">
        <v>0</v>
      </c>
      <c r="I82" s="1231">
        <v>1000</v>
      </c>
      <c r="J82" s="1231">
        <v>1000</v>
      </c>
      <c r="K82" s="1548">
        <v>1000</v>
      </c>
      <c r="L82" s="1548">
        <v>1000</v>
      </c>
      <c r="M82" s="1548">
        <v>1000</v>
      </c>
      <c r="N82" s="1548">
        <v>1000</v>
      </c>
      <c r="O82" s="1548">
        <v>0</v>
      </c>
      <c r="P82" s="1548">
        <v>0</v>
      </c>
      <c r="Q82" s="1901">
        <v>0</v>
      </c>
      <c r="R82" s="1901">
        <v>0</v>
      </c>
      <c r="S82" s="1901">
        <v>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6000</v>
      </c>
      <c r="F83" s="36">
        <f t="shared" si="14"/>
        <v>6000</v>
      </c>
      <c r="G83" s="43">
        <v>0</v>
      </c>
      <c r="H83" s="471">
        <v>0</v>
      </c>
      <c r="I83" s="471">
        <v>0</v>
      </c>
      <c r="J83" s="471"/>
      <c r="K83" s="471"/>
      <c r="L83" s="471"/>
      <c r="M83" s="471"/>
      <c r="N83" s="471"/>
      <c r="O83" s="471">
        <v>4000</v>
      </c>
      <c r="P83" s="471">
        <v>2000</v>
      </c>
      <c r="Q83" s="471"/>
      <c r="R83" s="471"/>
      <c r="S83" s="471"/>
    </row>
    <row r="84" spans="1:19" ht="21.75" customHeight="1">
      <c r="A84" s="60"/>
      <c r="B84" s="61"/>
      <c r="C84" s="2" t="s">
        <v>40</v>
      </c>
      <c r="D84" s="46"/>
      <c r="E84" s="147">
        <v>42000</v>
      </c>
      <c r="F84" s="58">
        <f>SUM(H84:S84)</f>
        <v>42000</v>
      </c>
      <c r="G84" s="47">
        <f>F84*100/E84</f>
        <v>100</v>
      </c>
      <c r="H84" s="1029">
        <v>5000</v>
      </c>
      <c r="I84" s="1029">
        <v>5000</v>
      </c>
      <c r="J84" s="1029">
        <v>5000</v>
      </c>
      <c r="K84" s="1552">
        <v>1650</v>
      </c>
      <c r="L84" s="1552">
        <v>1650</v>
      </c>
      <c r="M84" s="1552">
        <v>1600</v>
      </c>
      <c r="N84" s="1552">
        <v>1600</v>
      </c>
      <c r="O84" s="1552">
        <v>2500</v>
      </c>
      <c r="P84" s="1552">
        <v>5000</v>
      </c>
      <c r="Q84" s="1906">
        <v>5000</v>
      </c>
      <c r="R84" s="1906">
        <v>5000</v>
      </c>
      <c r="S84" s="1906">
        <v>3000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42000</v>
      </c>
      <c r="F85" s="36">
        <f>SUM(H85:S85)</f>
        <v>42000</v>
      </c>
      <c r="G85" s="43">
        <f>F85*100/E85</f>
        <v>100</v>
      </c>
      <c r="H85" s="471">
        <v>1000</v>
      </c>
      <c r="I85" s="471">
        <v>2000</v>
      </c>
      <c r="J85" s="471">
        <v>6000</v>
      </c>
      <c r="K85" s="471">
        <v>5000</v>
      </c>
      <c r="L85" s="471">
        <v>4000</v>
      </c>
      <c r="M85" s="471">
        <v>1600</v>
      </c>
      <c r="N85" s="471">
        <v>1600</v>
      </c>
      <c r="O85" s="471">
        <v>5000</v>
      </c>
      <c r="P85" s="471">
        <v>5000</v>
      </c>
      <c r="Q85" s="471">
        <v>5000</v>
      </c>
      <c r="R85" s="471">
        <v>5000</v>
      </c>
      <c r="S85" s="471">
        <v>800</v>
      </c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/>
      <c r="H86" s="1231">
        <v>0</v>
      </c>
      <c r="I86" s="1231">
        <v>0</v>
      </c>
      <c r="J86" s="1231">
        <v>0</v>
      </c>
      <c r="K86" s="1548">
        <v>0</v>
      </c>
      <c r="L86" s="1548">
        <v>0</v>
      </c>
      <c r="M86" s="1548">
        <v>0</v>
      </c>
      <c r="N86" s="1548">
        <v>0</v>
      </c>
      <c r="O86" s="1548">
        <v>0</v>
      </c>
      <c r="P86" s="1548">
        <v>0</v>
      </c>
      <c r="Q86" s="1901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471">
        <v>0</v>
      </c>
      <c r="I87" s="471">
        <v>0</v>
      </c>
      <c r="J87" s="471"/>
      <c r="K87" s="471"/>
      <c r="L87" s="471"/>
      <c r="M87" s="471"/>
      <c r="N87" s="471"/>
      <c r="O87" s="471"/>
      <c r="P87" s="471"/>
      <c r="Q87" s="471"/>
      <c r="R87" s="471"/>
      <c r="S87" s="471"/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436</v>
      </c>
      <c r="F88" s="1216">
        <f>F89+F91+F93+F95+F97+F99</f>
        <v>167</v>
      </c>
      <c r="G88" s="146">
        <f>+F88*100/E88</f>
        <v>38.302752293577981</v>
      </c>
      <c r="H88" s="1216">
        <f>H89+H91+H93+H95+H97+H99</f>
        <v>2</v>
      </c>
      <c r="I88" s="1216">
        <f>I89+I91+I93+I95+I97+I99</f>
        <v>4</v>
      </c>
      <c r="J88" s="1025">
        <f>SUM(J89:J99)</f>
        <v>20</v>
      </c>
      <c r="K88" s="1568">
        <f t="shared" ref="K88:Q88" si="15">K89+K91+K93+K95+K97+K99</f>
        <v>10</v>
      </c>
      <c r="L88" s="1568">
        <f t="shared" si="15"/>
        <v>8</v>
      </c>
      <c r="M88" s="1568">
        <f t="shared" si="15"/>
        <v>5</v>
      </c>
      <c r="N88" s="1568">
        <f t="shared" si="15"/>
        <v>5</v>
      </c>
      <c r="O88" s="1568">
        <f t="shared" si="15"/>
        <v>10</v>
      </c>
      <c r="P88" s="1568">
        <f t="shared" si="15"/>
        <v>73</v>
      </c>
      <c r="Q88" s="1888">
        <f t="shared" si="15"/>
        <v>30</v>
      </c>
      <c r="R88" s="1888">
        <f>R89+R91+R93+R95+R97+R99</f>
        <v>0</v>
      </c>
      <c r="S88" s="1888">
        <f>S89+S91+S93+S95+S97+S99</f>
        <v>0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267</v>
      </c>
      <c r="F89" s="36">
        <f>SUM(H89:S89)</f>
        <v>26</v>
      </c>
      <c r="G89" s="37">
        <f t="shared" ref="G89:G103" si="16">+F89*100/E89</f>
        <v>9.7378277153558059</v>
      </c>
      <c r="H89" s="471">
        <v>0</v>
      </c>
      <c r="I89" s="471">
        <v>0</v>
      </c>
      <c r="J89" s="471"/>
      <c r="K89" s="471"/>
      <c r="L89" s="471"/>
      <c r="M89" s="471"/>
      <c r="N89" s="471"/>
      <c r="O89" s="471"/>
      <c r="P89" s="471">
        <v>26</v>
      </c>
      <c r="Q89" s="471"/>
      <c r="R89" s="471">
        <v>0</v>
      </c>
      <c r="S89" s="471"/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4000</v>
      </c>
      <c r="G90" s="37" t="e">
        <f t="shared" si="16"/>
        <v>#DIV/0!</v>
      </c>
      <c r="H90" s="471">
        <v>0</v>
      </c>
      <c r="I90" s="471">
        <v>0</v>
      </c>
      <c r="J90" s="471"/>
      <c r="K90" s="471"/>
      <c r="L90" s="471"/>
      <c r="M90" s="471"/>
      <c r="N90" s="471"/>
      <c r="O90" s="471"/>
      <c r="P90" s="471"/>
      <c r="Q90" s="471"/>
      <c r="R90" s="471">
        <v>0</v>
      </c>
      <c r="S90" s="471">
        <v>4000</v>
      </c>
    </row>
    <row r="91" spans="1:19" ht="21.75" customHeight="1">
      <c r="A91" s="68"/>
      <c r="B91" s="49"/>
      <c r="C91" s="70" t="s">
        <v>229</v>
      </c>
      <c r="D91" s="35" t="s">
        <v>9</v>
      </c>
      <c r="E91" s="42">
        <v>17</v>
      </c>
      <c r="F91" s="36">
        <f t="shared" si="17"/>
        <v>17</v>
      </c>
      <c r="G91" s="37">
        <f t="shared" si="16"/>
        <v>100</v>
      </c>
      <c r="H91" s="471">
        <v>0</v>
      </c>
      <c r="I91" s="471">
        <v>0</v>
      </c>
      <c r="J91" s="471"/>
      <c r="K91" s="471"/>
      <c r="L91" s="471"/>
      <c r="M91" s="471"/>
      <c r="N91" s="471"/>
      <c r="O91" s="471"/>
      <c r="P91" s="471">
        <v>17</v>
      </c>
      <c r="Q91" s="471"/>
      <c r="R91" s="471">
        <v>0</v>
      </c>
      <c r="S91" s="471"/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0</v>
      </c>
      <c r="G92" s="37" t="e">
        <f t="shared" si="16"/>
        <v>#DIV/0!</v>
      </c>
      <c r="H92" s="471">
        <v>0</v>
      </c>
      <c r="I92" s="471">
        <v>0</v>
      </c>
      <c r="J92" s="471"/>
      <c r="K92" s="471"/>
      <c r="L92" s="471"/>
      <c r="M92" s="471"/>
      <c r="N92" s="471"/>
      <c r="O92" s="471"/>
      <c r="P92" s="471"/>
      <c r="Q92" s="471"/>
      <c r="R92" s="471">
        <v>0</v>
      </c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6"/>
        <v>#DIV/0!</v>
      </c>
      <c r="H93" s="471">
        <v>0</v>
      </c>
      <c r="I93" s="471">
        <v>0</v>
      </c>
      <c r="J93" s="471"/>
      <c r="K93" s="471"/>
      <c r="L93" s="471"/>
      <c r="M93" s="471"/>
      <c r="N93" s="471"/>
      <c r="O93" s="471"/>
      <c r="P93" s="471"/>
      <c r="Q93" s="471"/>
      <c r="R93" s="471">
        <v>0</v>
      </c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471">
        <v>0</v>
      </c>
      <c r="I94" s="471">
        <v>0</v>
      </c>
      <c r="J94" s="471"/>
      <c r="K94" s="471"/>
      <c r="L94" s="471"/>
      <c r="M94" s="471"/>
      <c r="N94" s="471"/>
      <c r="O94" s="471"/>
      <c r="P94" s="471"/>
      <c r="Q94" s="471"/>
      <c r="R94" s="471">
        <v>0</v>
      </c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12</v>
      </c>
      <c r="F95" s="36">
        <f t="shared" si="17"/>
        <v>0</v>
      </c>
      <c r="G95" s="37">
        <f t="shared" si="16"/>
        <v>0</v>
      </c>
      <c r="H95" s="471">
        <v>0</v>
      </c>
      <c r="I95" s="471">
        <v>0</v>
      </c>
      <c r="J95" s="471"/>
      <c r="K95" s="471"/>
      <c r="L95" s="471"/>
      <c r="M95" s="471"/>
      <c r="N95" s="471"/>
      <c r="O95" s="471"/>
      <c r="P95" s="471"/>
      <c r="Q95" s="471"/>
      <c r="R95" s="471">
        <v>0</v>
      </c>
      <c r="S95" s="471"/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0</v>
      </c>
      <c r="G96" s="37" t="e">
        <f t="shared" si="16"/>
        <v>#DIV/0!</v>
      </c>
      <c r="H96" s="471">
        <v>0</v>
      </c>
      <c r="I96" s="471">
        <v>0</v>
      </c>
      <c r="J96" s="471"/>
      <c r="K96" s="471"/>
      <c r="L96" s="471"/>
      <c r="M96" s="471"/>
      <c r="N96" s="471"/>
      <c r="O96" s="471"/>
      <c r="P96" s="471"/>
      <c r="Q96" s="471"/>
      <c r="R96" s="471">
        <v>0</v>
      </c>
      <c r="S96" s="471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140</v>
      </c>
      <c r="F97" s="36">
        <f t="shared" si="17"/>
        <v>124</v>
      </c>
      <c r="G97" s="37">
        <f t="shared" si="16"/>
        <v>88.571428571428569</v>
      </c>
      <c r="H97" s="471">
        <v>2</v>
      </c>
      <c r="I97" s="471">
        <v>4</v>
      </c>
      <c r="J97" s="471">
        <v>20</v>
      </c>
      <c r="K97" s="471">
        <v>10</v>
      </c>
      <c r="L97" s="471">
        <v>8</v>
      </c>
      <c r="M97" s="471">
        <v>5</v>
      </c>
      <c r="N97" s="471">
        <v>5</v>
      </c>
      <c r="O97" s="471">
        <v>10</v>
      </c>
      <c r="P97" s="471">
        <v>30</v>
      </c>
      <c r="Q97" s="471">
        <v>30</v>
      </c>
      <c r="R97" s="471">
        <v>0</v>
      </c>
      <c r="S97" s="471">
        <v>0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0</v>
      </c>
      <c r="G98" s="37" t="e">
        <f t="shared" si="16"/>
        <v>#DIV/0!</v>
      </c>
      <c r="H98" s="471">
        <v>0</v>
      </c>
      <c r="I98" s="471">
        <v>0</v>
      </c>
      <c r="J98" s="471"/>
      <c r="K98" s="471"/>
      <c r="L98" s="471"/>
      <c r="M98" s="471"/>
      <c r="N98" s="471"/>
      <c r="O98" s="471"/>
      <c r="P98" s="471"/>
      <c r="Q98" s="471"/>
      <c r="R98" s="471">
        <v>0</v>
      </c>
      <c r="S98" s="471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7"/>
        <v>0</v>
      </c>
      <c r="G99" s="37" t="e">
        <f t="shared" si="16"/>
        <v>#DIV/0!</v>
      </c>
      <c r="H99" s="471">
        <v>0</v>
      </c>
      <c r="I99" s="471">
        <v>0</v>
      </c>
      <c r="J99" s="471"/>
      <c r="K99" s="471"/>
      <c r="L99" s="471"/>
      <c r="M99" s="471"/>
      <c r="N99" s="471"/>
      <c r="O99" s="471"/>
      <c r="P99" s="471"/>
      <c r="Q99" s="471"/>
      <c r="R99" s="471">
        <v>0</v>
      </c>
      <c r="S99" s="471"/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0</v>
      </c>
      <c r="G100" s="37" t="e">
        <f t="shared" si="16"/>
        <v>#DIV/0!</v>
      </c>
      <c r="H100" s="471">
        <v>0</v>
      </c>
      <c r="I100" s="471">
        <v>0</v>
      </c>
      <c r="J100" s="471"/>
      <c r="K100" s="471"/>
      <c r="L100" s="471"/>
      <c r="M100" s="471"/>
      <c r="N100" s="471"/>
      <c r="O100" s="471"/>
      <c r="P100" s="471"/>
      <c r="Q100" s="471"/>
      <c r="R100" s="471">
        <v>0</v>
      </c>
      <c r="S100" s="471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6"/>
        <v>100</v>
      </c>
      <c r="H101" s="1239">
        <v>0</v>
      </c>
      <c r="I101" s="1239">
        <v>0</v>
      </c>
      <c r="J101" s="1239"/>
      <c r="K101" s="1553"/>
      <c r="L101" s="1553"/>
      <c r="M101" s="1553"/>
      <c r="N101" s="1553"/>
      <c r="O101" s="1553"/>
      <c r="P101" s="1553"/>
      <c r="Q101" s="1907">
        <v>2</v>
      </c>
      <c r="R101" s="1907"/>
      <c r="S101" s="1907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7" si="18">SUM(H102:S102)</f>
        <v>2</v>
      </c>
      <c r="G102" s="78" t="e">
        <f t="shared" si="16"/>
        <v>#DIV/0!</v>
      </c>
      <c r="H102" s="471">
        <v>0</v>
      </c>
      <c r="I102" s="471">
        <v>0</v>
      </c>
      <c r="J102" s="1240"/>
      <c r="K102" s="1554"/>
      <c r="L102" s="1554"/>
      <c r="M102" s="1554">
        <v>1</v>
      </c>
      <c r="N102" s="1554"/>
      <c r="O102" s="1554">
        <v>1</v>
      </c>
      <c r="P102" s="1554"/>
      <c r="Q102" s="1908"/>
      <c r="R102" s="1908"/>
      <c r="S102" s="190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1000820</v>
      </c>
      <c r="F103" s="153">
        <f>SUM(H103:S103)</f>
        <v>972951.2</v>
      </c>
      <c r="G103" s="112">
        <f t="shared" si="16"/>
        <v>97.215403369237222</v>
      </c>
      <c r="H103" s="1226">
        <f>SUM(H104:H108)</f>
        <v>0</v>
      </c>
      <c r="I103" s="1226">
        <f t="shared" ref="I103:R103" si="19">SUM(I104:I108)</f>
        <v>24432</v>
      </c>
      <c r="J103" s="1896">
        <f t="shared" si="19"/>
        <v>0</v>
      </c>
      <c r="K103" s="1896">
        <f t="shared" si="19"/>
        <v>25049.200000000001</v>
      </c>
      <c r="L103" s="1896">
        <f t="shared" si="19"/>
        <v>32250</v>
      </c>
      <c r="M103" s="1896">
        <f t="shared" si="19"/>
        <v>0</v>
      </c>
      <c r="N103" s="1896">
        <f t="shared" si="19"/>
        <v>0</v>
      </c>
      <c r="O103" s="1896">
        <f t="shared" si="19"/>
        <v>891220</v>
      </c>
      <c r="P103" s="1896">
        <f t="shared" si="19"/>
        <v>0</v>
      </c>
      <c r="Q103" s="1896">
        <f t="shared" si="19"/>
        <v>0</v>
      </c>
      <c r="R103" s="1896">
        <f t="shared" si="19"/>
        <v>0</v>
      </c>
      <c r="S103" s="1896">
        <v>0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8"/>
        <v>0</v>
      </c>
      <c r="G104" s="43" t="e">
        <f t="shared" ref="G104:G110" si="20">+F104*100/E104</f>
        <v>#DIV/0!</v>
      </c>
      <c r="H104" s="471">
        <v>0</v>
      </c>
      <c r="I104" s="471">
        <v>0</v>
      </c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f>112100+40720</f>
        <v>152820</v>
      </c>
      <c r="F105" s="36">
        <f t="shared" si="18"/>
        <v>126951.2</v>
      </c>
      <c r="G105" s="43">
        <f t="shared" si="20"/>
        <v>83.072372726082975</v>
      </c>
      <c r="H105" s="471">
        <v>0</v>
      </c>
      <c r="I105" s="471">
        <v>24432</v>
      </c>
      <c r="J105" s="471"/>
      <c r="K105" s="471">
        <v>25049.200000000001</v>
      </c>
      <c r="L105" s="471">
        <v>32250</v>
      </c>
      <c r="M105" s="471"/>
      <c r="N105" s="471"/>
      <c r="O105" s="471">
        <v>45220</v>
      </c>
      <c r="P105" s="471"/>
      <c r="Q105" s="471"/>
      <c r="R105" s="471"/>
      <c r="S105" s="471"/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848000</v>
      </c>
      <c r="F106" s="36">
        <f t="shared" si="18"/>
        <v>846000</v>
      </c>
      <c r="G106" s="43">
        <f t="shared" si="20"/>
        <v>99.764150943396231</v>
      </c>
      <c r="H106" s="471">
        <v>0</v>
      </c>
      <c r="I106" s="471">
        <v>0</v>
      </c>
      <c r="J106" s="471"/>
      <c r="K106" s="471"/>
      <c r="L106" s="471"/>
      <c r="M106" s="471"/>
      <c r="N106" s="471"/>
      <c r="O106" s="471">
        <v>846000</v>
      </c>
      <c r="P106" s="471"/>
      <c r="Q106" s="471"/>
      <c r="R106" s="471"/>
      <c r="S106" s="471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471">
        <v>0</v>
      </c>
      <c r="I107" s="471">
        <v>0</v>
      </c>
      <c r="J107" s="471"/>
      <c r="K107" s="471"/>
      <c r="L107" s="471"/>
      <c r="M107" s="471"/>
      <c r="N107" s="471"/>
      <c r="O107" s="471"/>
      <c r="P107" s="471"/>
      <c r="Q107" s="471"/>
      <c r="R107" s="471"/>
      <c r="S107" s="471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>SUM(H108:S108)</f>
        <v>0</v>
      </c>
      <c r="G108" s="43" t="e">
        <f t="shared" si="20"/>
        <v>#DIV/0!</v>
      </c>
      <c r="H108" s="471">
        <v>0</v>
      </c>
      <c r="I108" s="471">
        <v>0</v>
      </c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138000</v>
      </c>
      <c r="F109" s="54">
        <f>SUM(H109:S109)</f>
        <v>168000</v>
      </c>
      <c r="G109" s="140">
        <f t="shared" si="20"/>
        <v>121.73913043478261</v>
      </c>
      <c r="H109" s="1024">
        <f>SUM(H113+H117)</f>
        <v>12000</v>
      </c>
      <c r="I109" s="1024">
        <f t="shared" ref="I109:P109" si="21">SUM(I113+I117)</f>
        <v>13000</v>
      </c>
      <c r="J109" s="1024">
        <f t="shared" si="21"/>
        <v>9000</v>
      </c>
      <c r="K109" s="1024">
        <f t="shared" si="21"/>
        <v>8000</v>
      </c>
      <c r="L109" s="149">
        <f t="shared" si="21"/>
        <v>8000</v>
      </c>
      <c r="M109" s="149">
        <f t="shared" si="21"/>
        <v>8000</v>
      </c>
      <c r="N109" s="149">
        <f t="shared" si="21"/>
        <v>8000</v>
      </c>
      <c r="O109" s="149">
        <f t="shared" si="21"/>
        <v>10000</v>
      </c>
      <c r="P109" s="149">
        <f t="shared" si="21"/>
        <v>20000</v>
      </c>
      <c r="Q109" s="1860">
        <f>SUM(Q113+Q117)</f>
        <v>40000</v>
      </c>
      <c r="R109" s="1860">
        <f>SUM(R113+R117)</f>
        <v>30000</v>
      </c>
      <c r="S109" s="1860">
        <f>SUM(S113+S117)</f>
        <v>2000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10000</v>
      </c>
      <c r="F110" s="58">
        <f>SUM(H110:S110)</f>
        <v>10000</v>
      </c>
      <c r="G110" s="47">
        <f t="shared" si="20"/>
        <v>100</v>
      </c>
      <c r="H110" s="1023">
        <v>0</v>
      </c>
      <c r="I110" s="1023">
        <v>0</v>
      </c>
      <c r="J110" s="1023">
        <v>0</v>
      </c>
      <c r="K110" s="1555">
        <v>0</v>
      </c>
      <c r="L110" s="1555">
        <v>0</v>
      </c>
      <c r="M110" s="1555">
        <v>0</v>
      </c>
      <c r="N110" s="1555">
        <v>0</v>
      </c>
      <c r="O110" s="1552">
        <v>2500</v>
      </c>
      <c r="P110" s="1552">
        <v>2500</v>
      </c>
      <c r="Q110" s="1906">
        <v>2500</v>
      </c>
      <c r="R110" s="1906">
        <v>2500</v>
      </c>
      <c r="S110" s="1876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239"/>
      <c r="I111" s="1239"/>
      <c r="J111" s="1239"/>
      <c r="K111" s="1553"/>
      <c r="L111" s="1553"/>
      <c r="M111" s="1553"/>
      <c r="N111" s="1553"/>
      <c r="O111" s="1553"/>
      <c r="P111" s="1553"/>
      <c r="Q111" s="1907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5</v>
      </c>
      <c r="F112" s="36">
        <f>SUM(H112:S112)</f>
        <v>5</v>
      </c>
      <c r="G112" s="37">
        <f>+F112*100/E112</f>
        <v>100</v>
      </c>
      <c r="H112" s="471">
        <v>5</v>
      </c>
      <c r="I112" s="471">
        <v>0</v>
      </c>
      <c r="J112" s="471"/>
      <c r="K112" s="471"/>
      <c r="L112" s="471"/>
      <c r="M112" s="471"/>
      <c r="N112" s="471"/>
      <c r="O112" s="471"/>
      <c r="P112" s="471"/>
      <c r="Q112" s="471"/>
      <c r="R112" s="471"/>
      <c r="S112" s="471"/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10000</v>
      </c>
      <c r="F113" s="36">
        <f>SUM(H113:S113)</f>
        <v>40000</v>
      </c>
      <c r="G113" s="37">
        <f>+F113*100/E113</f>
        <v>400</v>
      </c>
      <c r="H113" s="484">
        <v>2000</v>
      </c>
      <c r="I113" s="484">
        <v>8000</v>
      </c>
      <c r="J113" s="484">
        <v>4000</v>
      </c>
      <c r="K113" s="471">
        <v>4000</v>
      </c>
      <c r="L113" s="471">
        <v>4000</v>
      </c>
      <c r="M113" s="471">
        <v>4000</v>
      </c>
      <c r="N113" s="471">
        <v>4000</v>
      </c>
      <c r="O113" s="471">
        <v>5000</v>
      </c>
      <c r="P113" s="471">
        <v>5000</v>
      </c>
      <c r="Q113" s="471">
        <v>0</v>
      </c>
      <c r="R113" s="471"/>
      <c r="S113" s="471"/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128000</v>
      </c>
      <c r="F114" s="58">
        <f>SUM(H114:S114)</f>
        <v>128000</v>
      </c>
      <c r="G114" s="47">
        <f>+F114*100/E114</f>
        <v>100</v>
      </c>
      <c r="H114" s="1029">
        <v>5000</v>
      </c>
      <c r="I114" s="1029">
        <v>15000</v>
      </c>
      <c r="J114" s="1029">
        <v>15000</v>
      </c>
      <c r="K114" s="1552">
        <v>15000</v>
      </c>
      <c r="L114" s="1552">
        <v>15000</v>
      </c>
      <c r="M114" s="1552">
        <v>15000</v>
      </c>
      <c r="N114" s="1552">
        <v>14000</v>
      </c>
      <c r="O114" s="1552">
        <v>5000</v>
      </c>
      <c r="P114" s="1552">
        <v>5000</v>
      </c>
      <c r="Q114" s="1906">
        <v>8000</v>
      </c>
      <c r="R114" s="1906">
        <v>8000</v>
      </c>
      <c r="S114" s="1906">
        <v>8000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239"/>
      <c r="I115" s="1239"/>
      <c r="J115" s="1239"/>
      <c r="K115" s="1553"/>
      <c r="L115" s="1553"/>
      <c r="M115" s="1553"/>
      <c r="N115" s="1553"/>
      <c r="O115" s="1553"/>
      <c r="P115" s="1553"/>
      <c r="Q115" s="1907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5</v>
      </c>
      <c r="F116" s="36">
        <f>SUM(H116:S116)</f>
        <v>5</v>
      </c>
      <c r="G116" s="37">
        <f t="shared" ref="G116:G122" si="22">+F116*100/E116</f>
        <v>100</v>
      </c>
      <c r="H116" s="471">
        <v>5</v>
      </c>
      <c r="I116" s="471">
        <v>0</v>
      </c>
      <c r="J116" s="471"/>
      <c r="K116" s="471"/>
      <c r="L116" s="471"/>
      <c r="M116" s="471"/>
      <c r="N116" s="471"/>
      <c r="O116" s="471"/>
      <c r="P116" s="471"/>
      <c r="Q116" s="471">
        <v>0</v>
      </c>
      <c r="R116" s="471"/>
      <c r="S116" s="471"/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128000</v>
      </c>
      <c r="F117" s="36">
        <f>SUM(H117:S117)</f>
        <v>128000</v>
      </c>
      <c r="G117" s="37">
        <f t="shared" si="22"/>
        <v>100</v>
      </c>
      <c r="H117" s="484">
        <v>10000</v>
      </c>
      <c r="I117" s="484">
        <v>5000</v>
      </c>
      <c r="J117" s="484">
        <v>5000</v>
      </c>
      <c r="K117" s="471">
        <v>4000</v>
      </c>
      <c r="L117" s="471">
        <v>4000</v>
      </c>
      <c r="M117" s="471">
        <v>4000</v>
      </c>
      <c r="N117" s="471">
        <v>4000</v>
      </c>
      <c r="O117" s="471">
        <v>5000</v>
      </c>
      <c r="P117" s="471">
        <v>15000</v>
      </c>
      <c r="Q117" s="471">
        <v>40000</v>
      </c>
      <c r="R117" s="471">
        <v>30000</v>
      </c>
      <c r="S117" s="471">
        <v>2000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239"/>
      <c r="I118" s="1239"/>
      <c r="J118" s="1239"/>
      <c r="K118" s="1553"/>
      <c r="L118" s="1553"/>
      <c r="M118" s="1553"/>
      <c r="N118" s="1553"/>
      <c r="O118" s="1553"/>
      <c r="P118" s="1553"/>
      <c r="Q118" s="1907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 t="shared" ref="F119:F124" si="23">SUM(H119:S119)</f>
        <v>1</v>
      </c>
      <c r="G119" s="37">
        <f t="shared" si="22"/>
        <v>100</v>
      </c>
      <c r="H119" s="471">
        <v>1</v>
      </c>
      <c r="I119" s="471">
        <v>0</v>
      </c>
      <c r="J119" s="471"/>
      <c r="K119" s="471"/>
      <c r="L119" s="471"/>
      <c r="M119" s="471"/>
      <c r="N119" s="471"/>
      <c r="O119" s="471"/>
      <c r="P119" s="471"/>
      <c r="Q119" s="471"/>
      <c r="R119" s="471"/>
      <c r="S119" s="471"/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0</v>
      </c>
      <c r="F120" s="36">
        <f t="shared" si="23"/>
        <v>0</v>
      </c>
      <c r="G120" s="37" t="e">
        <f t="shared" si="22"/>
        <v>#DIV/0!</v>
      </c>
      <c r="H120" s="471">
        <v>0</v>
      </c>
      <c r="I120" s="471">
        <v>0</v>
      </c>
      <c r="J120" s="471"/>
      <c r="K120" s="471"/>
      <c r="L120" s="471"/>
      <c r="M120" s="471"/>
      <c r="N120" s="471"/>
      <c r="O120" s="471"/>
      <c r="P120" s="471"/>
      <c r="Q120" s="471"/>
      <c r="R120" s="471"/>
      <c r="S120" s="471"/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0</v>
      </c>
      <c r="F121" s="36">
        <f t="shared" si="23"/>
        <v>0</v>
      </c>
      <c r="G121" s="37" t="e">
        <f t="shared" si="22"/>
        <v>#DIV/0!</v>
      </c>
      <c r="H121" s="471">
        <v>0</v>
      </c>
      <c r="I121" s="471">
        <v>0</v>
      </c>
      <c r="J121" s="471"/>
      <c r="K121" s="471"/>
      <c r="L121" s="471"/>
      <c r="M121" s="471"/>
      <c r="N121" s="471"/>
      <c r="O121" s="471"/>
      <c r="P121" s="471"/>
      <c r="Q121" s="471"/>
      <c r="R121" s="471"/>
      <c r="S121" s="471"/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10</v>
      </c>
      <c r="F122" s="36">
        <f t="shared" si="23"/>
        <v>10</v>
      </c>
      <c r="G122" s="37">
        <f t="shared" si="22"/>
        <v>100</v>
      </c>
      <c r="H122" s="471">
        <v>0</v>
      </c>
      <c r="I122" s="471">
        <v>0</v>
      </c>
      <c r="J122" s="471"/>
      <c r="K122" s="471"/>
      <c r="L122" s="471">
        <v>1</v>
      </c>
      <c r="M122" s="471"/>
      <c r="N122" s="471"/>
      <c r="O122" s="471"/>
      <c r="P122" s="471">
        <v>9</v>
      </c>
      <c r="Q122" s="471"/>
      <c r="R122" s="471"/>
      <c r="S122" s="471"/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3"/>
        <v>0</v>
      </c>
      <c r="G123" s="66"/>
      <c r="H123" s="1219"/>
      <c r="I123" s="1219"/>
      <c r="J123" s="1219"/>
      <c r="K123" s="1537"/>
      <c r="L123" s="1537"/>
      <c r="M123" s="1537"/>
      <c r="N123" s="1537"/>
      <c r="O123" s="1537"/>
      <c r="P123" s="1537"/>
      <c r="Q123" s="1890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>+F124*100/E124</f>
        <v>#DIV/0!</v>
      </c>
      <c r="H124" s="471">
        <v>0</v>
      </c>
      <c r="I124" s="471">
        <v>0</v>
      </c>
      <c r="J124" s="471"/>
      <c r="K124" s="471"/>
      <c r="L124" s="471"/>
      <c r="M124" s="471"/>
      <c r="N124" s="471"/>
      <c r="O124" s="471"/>
      <c r="P124" s="471"/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51800</v>
      </c>
      <c r="F125" s="153">
        <f t="shared" ref="F125:F188" si="24">SUM(H125:S125)</f>
        <v>63346.979999999996</v>
      </c>
      <c r="G125" s="379">
        <f t="shared" ref="G125:G188" si="25">+F125*100/E125</f>
        <v>122.29146718146718</v>
      </c>
      <c r="H125" s="1226">
        <f>SUM(H126:H130)</f>
        <v>0</v>
      </c>
      <c r="I125" s="1226">
        <f t="shared" ref="I125:S125" si="26">SUM(I126:I130)</f>
        <v>0</v>
      </c>
      <c r="J125" s="1226">
        <f t="shared" si="26"/>
        <v>0</v>
      </c>
      <c r="K125" s="1543">
        <f t="shared" si="26"/>
        <v>0</v>
      </c>
      <c r="L125" s="1543">
        <f t="shared" si="26"/>
        <v>1344</v>
      </c>
      <c r="M125" s="1543">
        <f t="shared" si="26"/>
        <v>1712</v>
      </c>
      <c r="N125" s="1543">
        <f t="shared" si="26"/>
        <v>17352.7</v>
      </c>
      <c r="O125" s="1543">
        <f t="shared" si="26"/>
        <v>7150</v>
      </c>
      <c r="P125" s="1543">
        <f t="shared" si="26"/>
        <v>35788.28</v>
      </c>
      <c r="Q125" s="1896">
        <f t="shared" si="26"/>
        <v>0</v>
      </c>
      <c r="R125" s="1896">
        <f t="shared" si="26"/>
        <v>0</v>
      </c>
      <c r="S125" s="1896">
        <f t="shared" si="26"/>
        <v>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4"/>
        <v>0</v>
      </c>
      <c r="G126" s="37" t="e">
        <f t="shared" si="25"/>
        <v>#DIV/0!</v>
      </c>
      <c r="H126" s="471">
        <v>0</v>
      </c>
      <c r="I126" s="471">
        <v>0</v>
      </c>
      <c r="J126" s="471"/>
      <c r="K126" s="471"/>
      <c r="L126" s="471"/>
      <c r="M126" s="471"/>
      <c r="N126" s="471"/>
      <c r="O126" s="471"/>
      <c r="P126" s="471"/>
      <c r="Q126" s="471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f>16800+35000</f>
        <v>51800</v>
      </c>
      <c r="F127" s="36">
        <f t="shared" si="24"/>
        <v>63346.979999999996</v>
      </c>
      <c r="G127" s="37">
        <f t="shared" si="25"/>
        <v>122.29146718146718</v>
      </c>
      <c r="H127" s="471">
        <v>0</v>
      </c>
      <c r="I127" s="471">
        <v>0</v>
      </c>
      <c r="J127" s="471"/>
      <c r="K127" s="471"/>
      <c r="L127" s="471">
        <v>1344</v>
      </c>
      <c r="M127" s="471">
        <v>1712</v>
      </c>
      <c r="N127" s="471">
        <v>17352.7</v>
      </c>
      <c r="O127" s="471">
        <v>7150</v>
      </c>
      <c r="P127" s="471">
        <v>35788.28</v>
      </c>
      <c r="Q127" s="471"/>
      <c r="R127" s="471"/>
      <c r="S127" s="471"/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4"/>
        <v>0</v>
      </c>
      <c r="G128" s="37" t="e">
        <f t="shared" si="25"/>
        <v>#DIV/0!</v>
      </c>
      <c r="H128" s="471">
        <v>0</v>
      </c>
      <c r="I128" s="471">
        <v>0</v>
      </c>
      <c r="J128" s="471"/>
      <c r="K128" s="471"/>
      <c r="L128" s="471"/>
      <c r="M128" s="471"/>
      <c r="N128" s="471"/>
      <c r="O128" s="471"/>
      <c r="P128" s="471"/>
      <c r="Q128" s="471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4"/>
        <v>0</v>
      </c>
      <c r="G129" s="37" t="e">
        <f t="shared" si="25"/>
        <v>#DIV/0!</v>
      </c>
      <c r="H129" s="471">
        <v>0</v>
      </c>
      <c r="I129" s="471">
        <v>0</v>
      </c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4"/>
        <v>0</v>
      </c>
      <c r="G130" s="37" t="e">
        <f t="shared" si="25"/>
        <v>#DIV/0!</v>
      </c>
      <c r="H130" s="471">
        <v>0</v>
      </c>
      <c r="I130" s="471">
        <v>0</v>
      </c>
      <c r="J130" s="471"/>
      <c r="K130" s="471"/>
      <c r="L130" s="471"/>
      <c r="M130" s="471"/>
      <c r="N130" s="471"/>
      <c r="O130" s="471"/>
      <c r="P130" s="471"/>
      <c r="Q130" s="471"/>
      <c r="R130" s="471"/>
      <c r="S130" s="471"/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4"/>
        <v>0</v>
      </c>
      <c r="G131" s="67" t="e">
        <f t="shared" si="25"/>
        <v>#DIV/0!</v>
      </c>
      <c r="H131" s="1239"/>
      <c r="I131" s="1239"/>
      <c r="J131" s="1239"/>
      <c r="K131" s="1553"/>
      <c r="L131" s="1553"/>
      <c r="M131" s="1553"/>
      <c r="N131" s="1553"/>
      <c r="O131" s="1553"/>
      <c r="P131" s="1553"/>
      <c r="Q131" s="1907"/>
      <c r="R131" s="1907"/>
      <c r="S131" s="1907"/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1</v>
      </c>
      <c r="F132" s="55">
        <f t="shared" si="24"/>
        <v>1</v>
      </c>
      <c r="G132" s="67">
        <f t="shared" si="25"/>
        <v>100</v>
      </c>
      <c r="H132" s="1224">
        <f>SUM(H133:H134)</f>
        <v>0</v>
      </c>
      <c r="I132" s="1224">
        <f t="shared" ref="I132:S132" si="27">SUM(I133:I134)</f>
        <v>1</v>
      </c>
      <c r="J132" s="1224">
        <f t="shared" si="27"/>
        <v>0</v>
      </c>
      <c r="K132" s="1541">
        <f t="shared" si="27"/>
        <v>0</v>
      </c>
      <c r="L132" s="1541">
        <f t="shared" si="27"/>
        <v>0</v>
      </c>
      <c r="M132" s="1541">
        <f t="shared" si="27"/>
        <v>0</v>
      </c>
      <c r="N132" s="1541">
        <f t="shared" si="27"/>
        <v>0</v>
      </c>
      <c r="O132" s="1541">
        <f t="shared" si="27"/>
        <v>0</v>
      </c>
      <c r="P132" s="1541">
        <f t="shared" si="27"/>
        <v>0</v>
      </c>
      <c r="Q132" s="1894">
        <f t="shared" si="27"/>
        <v>0</v>
      </c>
      <c r="R132" s="1894">
        <f t="shared" si="27"/>
        <v>0</v>
      </c>
      <c r="S132" s="1894">
        <f t="shared" si="27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1</v>
      </c>
      <c r="F133" s="36">
        <f t="shared" si="24"/>
        <v>1</v>
      </c>
      <c r="G133" s="37">
        <f t="shared" si="25"/>
        <v>100</v>
      </c>
      <c r="H133" s="471">
        <v>0</v>
      </c>
      <c r="I133" s="471">
        <v>1</v>
      </c>
      <c r="J133" s="471"/>
      <c r="K133" s="471"/>
      <c r="L133" s="471"/>
      <c r="M133" s="471"/>
      <c r="N133" s="471"/>
      <c r="O133" s="471"/>
      <c r="P133" s="471"/>
      <c r="Q133" s="471"/>
      <c r="R133" s="471"/>
      <c r="S133" s="471"/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4"/>
        <v>0</v>
      </c>
      <c r="G134" s="37" t="e">
        <f t="shared" si="25"/>
        <v>#DIV/0!</v>
      </c>
      <c r="H134" s="471">
        <v>0</v>
      </c>
      <c r="I134" s="471">
        <v>0</v>
      </c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4"/>
        <v>0</v>
      </c>
      <c r="G135" s="37" t="e">
        <f t="shared" si="25"/>
        <v>#DIV/0!</v>
      </c>
      <c r="H135" s="471">
        <v>0</v>
      </c>
      <c r="I135" s="471">
        <v>0</v>
      </c>
      <c r="J135" s="471"/>
      <c r="K135" s="471"/>
      <c r="L135" s="471"/>
      <c r="M135" s="471"/>
      <c r="N135" s="471"/>
      <c r="O135" s="471"/>
      <c r="P135" s="471"/>
      <c r="Q135" s="471"/>
      <c r="R135" s="471"/>
      <c r="S135" s="471"/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43700</v>
      </c>
      <c r="F136" s="153">
        <f t="shared" si="24"/>
        <v>19545.3</v>
      </c>
      <c r="G136" s="379">
        <f t="shared" si="25"/>
        <v>44.72608695652174</v>
      </c>
      <c r="H136" s="1226">
        <f>SUM(H137:H141)</f>
        <v>0</v>
      </c>
      <c r="I136" s="1226">
        <f t="shared" ref="I136:S136" si="28">SUM(I137:I141)</f>
        <v>0</v>
      </c>
      <c r="J136" s="1226">
        <f t="shared" si="28"/>
        <v>1744</v>
      </c>
      <c r="K136" s="1543">
        <f t="shared" si="28"/>
        <v>2460</v>
      </c>
      <c r="L136" s="1543">
        <f t="shared" si="28"/>
        <v>7562</v>
      </c>
      <c r="M136" s="1543">
        <f t="shared" si="28"/>
        <v>0</v>
      </c>
      <c r="N136" s="1543">
        <f t="shared" si="28"/>
        <v>6599.3</v>
      </c>
      <c r="O136" s="1543">
        <f t="shared" si="28"/>
        <v>1180</v>
      </c>
      <c r="P136" s="1543">
        <f t="shared" si="28"/>
        <v>0</v>
      </c>
      <c r="Q136" s="1896">
        <f t="shared" si="28"/>
        <v>0</v>
      </c>
      <c r="R136" s="1896">
        <f t="shared" si="28"/>
        <v>0</v>
      </c>
      <c r="S136" s="1896">
        <f t="shared" si="28"/>
        <v>0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4"/>
        <v>0</v>
      </c>
      <c r="G137" s="37" t="e">
        <f t="shared" si="25"/>
        <v>#DIV/0!</v>
      </c>
      <c r="H137" s="471">
        <v>0</v>
      </c>
      <c r="I137" s="471">
        <v>0</v>
      </c>
      <c r="J137" s="471"/>
      <c r="K137" s="471"/>
      <c r="L137" s="471"/>
      <c r="M137" s="471"/>
      <c r="N137" s="471"/>
      <c r="O137" s="471"/>
      <c r="P137" s="471"/>
      <c r="Q137" s="471"/>
      <c r="R137" s="471"/>
      <c r="S137" s="471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43700</v>
      </c>
      <c r="F138" s="36">
        <f t="shared" si="24"/>
        <v>19545.3</v>
      </c>
      <c r="G138" s="37">
        <f t="shared" si="25"/>
        <v>44.72608695652174</v>
      </c>
      <c r="H138" s="471">
        <v>0</v>
      </c>
      <c r="I138" s="471">
        <v>0</v>
      </c>
      <c r="J138" s="471">
        <v>1744</v>
      </c>
      <c r="K138" s="471">
        <v>2460</v>
      </c>
      <c r="L138" s="471">
        <v>7562</v>
      </c>
      <c r="M138" s="471"/>
      <c r="N138" s="471">
        <v>6599.3</v>
      </c>
      <c r="O138" s="471">
        <v>1180</v>
      </c>
      <c r="P138" s="471"/>
      <c r="Q138" s="471"/>
      <c r="R138" s="471"/>
      <c r="S138" s="471"/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4"/>
        <v>0</v>
      </c>
      <c r="G139" s="37" t="e">
        <f t="shared" si="25"/>
        <v>#DIV/0!</v>
      </c>
      <c r="H139" s="471">
        <v>0</v>
      </c>
      <c r="I139" s="471">
        <v>0</v>
      </c>
      <c r="J139" s="471"/>
      <c r="K139" s="471"/>
      <c r="L139" s="471"/>
      <c r="M139" s="471"/>
      <c r="N139" s="471"/>
      <c r="O139" s="471"/>
      <c r="P139" s="471"/>
      <c r="Q139" s="471"/>
      <c r="R139" s="471"/>
      <c r="S139" s="471"/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4"/>
        <v>0</v>
      </c>
      <c r="G140" s="37" t="e">
        <f t="shared" si="25"/>
        <v>#DIV/0!</v>
      </c>
      <c r="H140" s="471">
        <v>0</v>
      </c>
      <c r="I140" s="471">
        <v>0</v>
      </c>
      <c r="J140" s="471"/>
      <c r="K140" s="471"/>
      <c r="L140" s="471"/>
      <c r="M140" s="471"/>
      <c r="N140" s="471"/>
      <c r="O140" s="471"/>
      <c r="P140" s="471"/>
      <c r="Q140" s="471"/>
      <c r="R140" s="471"/>
      <c r="S140" s="471"/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4"/>
        <v>0</v>
      </c>
      <c r="G141" s="37" t="e">
        <f t="shared" si="25"/>
        <v>#DIV/0!</v>
      </c>
      <c r="H141" s="471">
        <v>0</v>
      </c>
      <c r="I141" s="471">
        <v>0</v>
      </c>
      <c r="J141" s="471"/>
      <c r="K141" s="471"/>
      <c r="L141" s="471"/>
      <c r="M141" s="471"/>
      <c r="N141" s="471"/>
      <c r="O141" s="471"/>
      <c r="P141" s="471"/>
      <c r="Q141" s="471"/>
      <c r="R141" s="471"/>
      <c r="S141" s="471"/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4"/>
        <v>0</v>
      </c>
      <c r="G142" s="67" t="e">
        <f t="shared" si="25"/>
        <v>#DIV/0!</v>
      </c>
      <c r="H142" s="1025">
        <v>0</v>
      </c>
      <c r="I142" s="1025">
        <v>0</v>
      </c>
      <c r="J142" s="1025">
        <v>0</v>
      </c>
      <c r="K142" s="1539">
        <f t="shared" ref="K142:S142" si="29">K145</f>
        <v>0</v>
      </c>
      <c r="L142" s="1539">
        <f t="shared" si="29"/>
        <v>0</v>
      </c>
      <c r="M142" s="1539">
        <f t="shared" si="29"/>
        <v>0</v>
      </c>
      <c r="N142" s="1539">
        <f t="shared" si="29"/>
        <v>0</v>
      </c>
      <c r="O142" s="1539">
        <f t="shared" si="29"/>
        <v>0</v>
      </c>
      <c r="P142" s="1539">
        <f t="shared" si="29"/>
        <v>0</v>
      </c>
      <c r="Q142" s="1892">
        <f t="shared" si="29"/>
        <v>0</v>
      </c>
      <c r="R142" s="1892">
        <f t="shared" si="29"/>
        <v>0</v>
      </c>
      <c r="S142" s="1892">
        <f t="shared" si="29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4"/>
        <v>0</v>
      </c>
      <c r="G143" s="67" t="e">
        <f t="shared" si="25"/>
        <v>#DIV/0!</v>
      </c>
      <c r="H143" s="1223"/>
      <c r="I143" s="1223"/>
      <c r="J143" s="1223"/>
      <c r="K143" s="1539"/>
      <c r="L143" s="1539"/>
      <c r="M143" s="1539"/>
      <c r="N143" s="1539"/>
      <c r="O143" s="1539"/>
      <c r="P143" s="1539"/>
      <c r="Q143" s="1892"/>
      <c r="R143" s="1892"/>
      <c r="S143" s="189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4"/>
        <v>0</v>
      </c>
      <c r="G144" s="37" t="e">
        <f t="shared" si="25"/>
        <v>#DIV/0!</v>
      </c>
      <c r="H144" s="471"/>
      <c r="I144" s="471"/>
      <c r="J144" s="471"/>
      <c r="K144" s="471"/>
      <c r="L144" s="471"/>
      <c r="M144" s="471"/>
      <c r="N144" s="471"/>
      <c r="O144" s="471"/>
      <c r="P144" s="471"/>
      <c r="Q144" s="471"/>
      <c r="R144" s="471"/>
      <c r="S144" s="471"/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4"/>
        <v>0</v>
      </c>
      <c r="G145" s="37" t="e">
        <f t="shared" si="25"/>
        <v>#DIV/0!</v>
      </c>
      <c r="H145" s="471"/>
      <c r="I145" s="471"/>
      <c r="J145" s="471"/>
      <c r="K145" s="471"/>
      <c r="L145" s="471"/>
      <c r="M145" s="471"/>
      <c r="N145" s="471"/>
      <c r="O145" s="471"/>
      <c r="P145" s="471"/>
      <c r="Q145" s="471"/>
      <c r="R145" s="471"/>
      <c r="S145" s="471"/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4"/>
        <v>0</v>
      </c>
      <c r="G146" s="37" t="e">
        <f t="shared" si="25"/>
        <v>#DIV/0!</v>
      </c>
      <c r="H146" s="471"/>
      <c r="I146" s="471"/>
      <c r="J146" s="471"/>
      <c r="K146" s="471"/>
      <c r="L146" s="471"/>
      <c r="M146" s="471"/>
      <c r="N146" s="471"/>
      <c r="O146" s="471"/>
      <c r="P146" s="471"/>
      <c r="Q146" s="471"/>
      <c r="R146" s="471"/>
      <c r="S146" s="471"/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4"/>
        <v>0</v>
      </c>
      <c r="G147" s="379" t="e">
        <f t="shared" si="25"/>
        <v>#DIV/0!</v>
      </c>
      <c r="H147" s="1226">
        <f>SUM(H148:H152)</f>
        <v>0</v>
      </c>
      <c r="I147" s="1226">
        <f t="shared" ref="I147:S147" si="30">SUM(I148:I152)</f>
        <v>0</v>
      </c>
      <c r="J147" s="1226">
        <f t="shared" si="30"/>
        <v>0</v>
      </c>
      <c r="K147" s="1543">
        <f t="shared" si="30"/>
        <v>0</v>
      </c>
      <c r="L147" s="1543">
        <f t="shared" si="30"/>
        <v>0</v>
      </c>
      <c r="M147" s="1543">
        <f t="shared" si="30"/>
        <v>0</v>
      </c>
      <c r="N147" s="1543">
        <f t="shared" si="30"/>
        <v>0</v>
      </c>
      <c r="O147" s="1543">
        <f t="shared" si="30"/>
        <v>0</v>
      </c>
      <c r="P147" s="1543">
        <f t="shared" si="30"/>
        <v>0</v>
      </c>
      <c r="Q147" s="1896">
        <f t="shared" si="30"/>
        <v>0</v>
      </c>
      <c r="R147" s="1896">
        <f t="shared" si="30"/>
        <v>0</v>
      </c>
      <c r="S147" s="1896">
        <f t="shared" si="30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4"/>
        <v>0</v>
      </c>
      <c r="G148" s="37" t="e">
        <f t="shared" si="25"/>
        <v>#DIV/0!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4"/>
        <v>0</v>
      </c>
      <c r="G149" s="37" t="e">
        <f t="shared" si="25"/>
        <v>#DIV/0!</v>
      </c>
      <c r="H149" s="471"/>
      <c r="I149" s="471"/>
      <c r="J149" s="471"/>
      <c r="K149" s="471"/>
      <c r="L149" s="471"/>
      <c r="M149" s="471"/>
      <c r="N149" s="471"/>
      <c r="O149" s="471"/>
      <c r="P149" s="471"/>
      <c r="Q149" s="471"/>
      <c r="R149" s="471"/>
      <c r="S149" s="471"/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4"/>
        <v>0</v>
      </c>
      <c r="G150" s="37" t="e">
        <f t="shared" si="25"/>
        <v>#DIV/0!</v>
      </c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4"/>
        <v>0</v>
      </c>
      <c r="G151" s="37" t="e">
        <f t="shared" si="25"/>
        <v>#DIV/0!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4"/>
        <v>0</v>
      </c>
      <c r="G152" s="37" t="e">
        <f t="shared" si="25"/>
        <v>#DIV/0!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4"/>
        <v>0</v>
      </c>
      <c r="G153" s="67" t="e">
        <f t="shared" si="25"/>
        <v>#DIV/0!</v>
      </c>
      <c r="H153" s="1025">
        <f>H154</f>
        <v>0</v>
      </c>
      <c r="I153" s="1025">
        <f t="shared" ref="I153:S153" si="31">I154</f>
        <v>0</v>
      </c>
      <c r="J153" s="1025">
        <f t="shared" si="31"/>
        <v>0</v>
      </c>
      <c r="K153" s="1539">
        <f t="shared" si="31"/>
        <v>0</v>
      </c>
      <c r="L153" s="1539">
        <f t="shared" si="31"/>
        <v>0</v>
      </c>
      <c r="M153" s="1539">
        <f t="shared" si="31"/>
        <v>0</v>
      </c>
      <c r="N153" s="1539">
        <f t="shared" si="31"/>
        <v>0</v>
      </c>
      <c r="O153" s="1539">
        <f t="shared" si="31"/>
        <v>0</v>
      </c>
      <c r="P153" s="1539">
        <f t="shared" si="31"/>
        <v>0</v>
      </c>
      <c r="Q153" s="1892">
        <f t="shared" si="31"/>
        <v>0</v>
      </c>
      <c r="R153" s="1892">
        <f t="shared" si="31"/>
        <v>0</v>
      </c>
      <c r="S153" s="1892">
        <f t="shared" si="31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4"/>
        <v>0</v>
      </c>
      <c r="G154" s="37" t="e">
        <f t="shared" si="25"/>
        <v>#DIV/0!</v>
      </c>
      <c r="H154" s="476"/>
      <c r="I154" s="476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4"/>
        <v>0</v>
      </c>
      <c r="G155" s="37" t="e">
        <f t="shared" si="25"/>
        <v>#DIV/0!</v>
      </c>
      <c r="H155" s="476"/>
      <c r="I155" s="476"/>
      <c r="J155" s="476"/>
      <c r="K155" s="476"/>
      <c r="L155" s="476"/>
      <c r="M155" s="476"/>
      <c r="N155" s="476"/>
      <c r="O155" s="476"/>
      <c r="P155" s="476"/>
      <c r="Q155" s="476"/>
      <c r="R155" s="476"/>
      <c r="S155" s="476"/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4"/>
        <v>0</v>
      </c>
      <c r="G156" s="37" t="e">
        <f t="shared" si="25"/>
        <v>#DIV/0!</v>
      </c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4"/>
        <v>0</v>
      </c>
      <c r="G157" s="37" t="e">
        <f t="shared" si="25"/>
        <v>#DIV/0!</v>
      </c>
      <c r="H157" s="476"/>
      <c r="I157" s="476"/>
      <c r="J157" s="476"/>
      <c r="K157" s="476"/>
      <c r="L157" s="476"/>
      <c r="M157" s="476"/>
      <c r="N157" s="476"/>
      <c r="O157" s="476"/>
      <c r="P157" s="476"/>
      <c r="Q157" s="476"/>
      <c r="R157" s="476"/>
      <c r="S157" s="476"/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4"/>
        <v>0</v>
      </c>
      <c r="G158" s="37" t="e">
        <f t="shared" si="25"/>
        <v>#DIV/0!</v>
      </c>
      <c r="H158" s="471"/>
      <c r="I158" s="471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4"/>
        <v>0</v>
      </c>
      <c r="G159" s="379" t="e">
        <f t="shared" si="25"/>
        <v>#DIV/0!</v>
      </c>
      <c r="H159" s="1226">
        <f>SUM(H160:H164)</f>
        <v>0</v>
      </c>
      <c r="I159" s="1226">
        <f t="shared" ref="I159:S159" si="32">SUM(I160:I164)</f>
        <v>0</v>
      </c>
      <c r="J159" s="1226">
        <f t="shared" si="32"/>
        <v>0</v>
      </c>
      <c r="K159" s="1543">
        <f t="shared" si="32"/>
        <v>0</v>
      </c>
      <c r="L159" s="1543">
        <f t="shared" si="32"/>
        <v>0</v>
      </c>
      <c r="M159" s="1543">
        <f t="shared" si="32"/>
        <v>0</v>
      </c>
      <c r="N159" s="1543">
        <f t="shared" si="32"/>
        <v>0</v>
      </c>
      <c r="O159" s="1543">
        <f t="shared" si="32"/>
        <v>0</v>
      </c>
      <c r="P159" s="1543">
        <f t="shared" si="32"/>
        <v>0</v>
      </c>
      <c r="Q159" s="1896">
        <f t="shared" si="32"/>
        <v>0</v>
      </c>
      <c r="R159" s="1896">
        <f t="shared" si="32"/>
        <v>0</v>
      </c>
      <c r="S159" s="1896">
        <f t="shared" si="32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4"/>
        <v>0</v>
      </c>
      <c r="G160" s="37" t="e">
        <f t="shared" si="25"/>
        <v>#DIV/0!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4"/>
        <v>0</v>
      </c>
      <c r="G161" s="37" t="e">
        <f t="shared" si="25"/>
        <v>#DIV/0!</v>
      </c>
      <c r="H161" s="471"/>
      <c r="I161" s="471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4"/>
        <v>0</v>
      </c>
      <c r="G162" s="37" t="e">
        <f t="shared" si="25"/>
        <v>#DIV/0!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4"/>
        <v>0</v>
      </c>
      <c r="G163" s="37" t="e">
        <f t="shared" si="25"/>
        <v>#DIV/0!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4"/>
        <v>0</v>
      </c>
      <c r="G164" s="37" t="e">
        <f t="shared" si="25"/>
        <v>#DIV/0!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</row>
    <row r="165" spans="1:19" ht="19.5" customHeight="1">
      <c r="A165" s="2152" t="s">
        <v>222</v>
      </c>
      <c r="B165" s="2113"/>
      <c r="C165" s="2114"/>
      <c r="D165" s="693"/>
      <c r="E165" s="705"/>
      <c r="F165" s="55">
        <f t="shared" si="24"/>
        <v>0</v>
      </c>
      <c r="G165" s="67" t="e">
        <f t="shared" si="25"/>
        <v>#DIV/0!</v>
      </c>
      <c r="H165" s="1239"/>
      <c r="I165" s="1239"/>
      <c r="J165" s="1239"/>
      <c r="K165" s="1553"/>
      <c r="L165" s="1553"/>
      <c r="M165" s="1553"/>
      <c r="N165" s="1553"/>
      <c r="O165" s="1553"/>
      <c r="P165" s="1553"/>
      <c r="Q165" s="1907"/>
      <c r="R165" s="1907"/>
      <c r="S165" s="190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4"/>
        <v>0</v>
      </c>
      <c r="G166" s="37" t="e">
        <f t="shared" si="25"/>
        <v>#DIV/0!</v>
      </c>
      <c r="H166" s="1240"/>
      <c r="I166" s="1240"/>
      <c r="J166" s="1240"/>
      <c r="K166" s="1554"/>
      <c r="L166" s="1554"/>
      <c r="M166" s="1554"/>
      <c r="N166" s="1554"/>
      <c r="O166" s="1554"/>
      <c r="P166" s="1554"/>
      <c r="Q166" s="1908"/>
      <c r="R166" s="1908"/>
      <c r="S166" s="1908"/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4"/>
        <v>0</v>
      </c>
      <c r="G167" s="37" t="e">
        <f t="shared" si="25"/>
        <v>#DIV/0!</v>
      </c>
      <c r="H167" s="1240"/>
      <c r="I167" s="1240"/>
      <c r="J167" s="1240"/>
      <c r="K167" s="1554"/>
      <c r="L167" s="1554"/>
      <c r="M167" s="1554"/>
      <c r="N167" s="1554"/>
      <c r="O167" s="1554"/>
      <c r="P167" s="1554"/>
      <c r="Q167" s="1908"/>
      <c r="R167" s="1908"/>
      <c r="S167" s="1908"/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4"/>
        <v>0</v>
      </c>
      <c r="G168" s="37" t="e">
        <f t="shared" si="25"/>
        <v>#DIV/0!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153">
        <f t="shared" si="24"/>
        <v>0</v>
      </c>
      <c r="G169" s="379" t="e">
        <f t="shared" si="25"/>
        <v>#DIV/0!</v>
      </c>
      <c r="H169" s="1022">
        <f>SUM(H170:H174)</f>
        <v>0</v>
      </c>
      <c r="I169" s="1022">
        <f t="shared" ref="I169:S169" si="33">SUM(I170:I174)</f>
        <v>0</v>
      </c>
      <c r="J169" s="1022">
        <f t="shared" si="33"/>
        <v>0</v>
      </c>
      <c r="K169" s="1556">
        <f t="shared" si="33"/>
        <v>0</v>
      </c>
      <c r="L169" s="1556">
        <f t="shared" si="33"/>
        <v>0</v>
      </c>
      <c r="M169" s="1556">
        <f t="shared" si="33"/>
        <v>0</v>
      </c>
      <c r="N169" s="1556">
        <f t="shared" si="33"/>
        <v>0</v>
      </c>
      <c r="O169" s="1556">
        <f t="shared" si="33"/>
        <v>0</v>
      </c>
      <c r="P169" s="1556">
        <f t="shared" si="33"/>
        <v>0</v>
      </c>
      <c r="Q169" s="1909">
        <f t="shared" si="33"/>
        <v>0</v>
      </c>
      <c r="R169" s="1909">
        <f t="shared" si="33"/>
        <v>0</v>
      </c>
      <c r="S169" s="1911">
        <f t="shared" si="33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4"/>
        <v>0</v>
      </c>
      <c r="G170" s="37" t="e">
        <f t="shared" si="25"/>
        <v>#DIV/0!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4"/>
        <v>0</v>
      </c>
      <c r="G171" s="37" t="e">
        <f t="shared" si="25"/>
        <v>#DIV/0!</v>
      </c>
      <c r="H171" s="471"/>
      <c r="I171" s="471"/>
      <c r="J171" s="471"/>
      <c r="K171" s="471"/>
      <c r="L171" s="471"/>
      <c r="M171" s="471"/>
      <c r="N171" s="471"/>
      <c r="O171" s="471"/>
      <c r="P171" s="471"/>
      <c r="Q171" s="471"/>
      <c r="R171" s="471"/>
      <c r="S171" s="471"/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4"/>
        <v>0</v>
      </c>
      <c r="G172" s="37" t="e">
        <f t="shared" si="25"/>
        <v>#DIV/0!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4"/>
        <v>0</v>
      </c>
      <c r="G173" s="37" t="e">
        <f t="shared" si="25"/>
        <v>#DIV/0!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4"/>
        <v>0</v>
      </c>
      <c r="G174" s="120" t="e">
        <f t="shared" si="25"/>
        <v>#DIV/0!</v>
      </c>
      <c r="H174" s="478"/>
      <c r="I174" s="478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</row>
    <row r="175" spans="1:19" ht="31.2" customHeight="1">
      <c r="A175" s="2226" t="s">
        <v>225</v>
      </c>
      <c r="B175" s="2227"/>
      <c r="C175" s="2228"/>
      <c r="D175" s="710"/>
      <c r="E175" s="711">
        <f>E176</f>
        <v>0</v>
      </c>
      <c r="F175" s="92">
        <f t="shared" si="24"/>
        <v>0</v>
      </c>
      <c r="G175" s="631" t="e">
        <f t="shared" si="25"/>
        <v>#DIV/0!</v>
      </c>
      <c r="H175" s="1243"/>
      <c r="I175" s="1243"/>
      <c r="J175" s="1243"/>
      <c r="K175" s="1557"/>
      <c r="L175" s="1557"/>
      <c r="M175" s="1557"/>
      <c r="N175" s="1557"/>
      <c r="O175" s="1557"/>
      <c r="P175" s="1557"/>
      <c r="Q175" s="1910"/>
      <c r="R175" s="1910"/>
      <c r="S175" s="1910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0</v>
      </c>
      <c r="F176" s="55">
        <f>SUM(H176:S176)</f>
        <v>0</v>
      </c>
      <c r="G176" s="67" t="e">
        <f t="shared" si="25"/>
        <v>#DIV/0!</v>
      </c>
      <c r="H176" s="713">
        <f>H177+H179</f>
        <v>0</v>
      </c>
      <c r="I176" s="713">
        <f>I177+I179</f>
        <v>0</v>
      </c>
      <c r="J176" s="1239"/>
      <c r="K176" s="1567">
        <f t="shared" ref="K176:S176" si="34">K177+K179</f>
        <v>0</v>
      </c>
      <c r="L176" s="1567">
        <f t="shared" si="34"/>
        <v>0</v>
      </c>
      <c r="M176" s="1567">
        <f t="shared" si="34"/>
        <v>0</v>
      </c>
      <c r="N176" s="1567">
        <f t="shared" si="34"/>
        <v>0</v>
      </c>
      <c r="O176" s="1567">
        <f t="shared" si="34"/>
        <v>0</v>
      </c>
      <c r="P176" s="1567">
        <f t="shared" si="34"/>
        <v>0</v>
      </c>
      <c r="Q176" s="1920">
        <f t="shared" si="34"/>
        <v>0</v>
      </c>
      <c r="R176" s="1920">
        <f t="shared" si="34"/>
        <v>0</v>
      </c>
      <c r="S176" s="1920">
        <f t="shared" si="34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36">
        <f>SUM(H177:S177)</f>
        <v>0</v>
      </c>
      <c r="G177" s="37" t="e">
        <f t="shared" si="25"/>
        <v>#DIV/0!</v>
      </c>
      <c r="H177" s="471"/>
      <c r="I177" s="471"/>
      <c r="J177" s="471"/>
      <c r="K177" s="471"/>
      <c r="L177" s="471"/>
      <c r="M177" s="471"/>
      <c r="N177" s="471"/>
      <c r="O177" s="471"/>
      <c r="P177" s="471"/>
      <c r="Q177" s="471"/>
      <c r="R177" s="471"/>
      <c r="S177" s="471"/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36">
        <f t="shared" si="24"/>
        <v>0</v>
      </c>
      <c r="G178" s="37" t="e">
        <f t="shared" si="25"/>
        <v>#DIV/0!</v>
      </c>
      <c r="H178" s="471"/>
      <c r="I178" s="471"/>
      <c r="J178" s="471"/>
      <c r="K178" s="471"/>
      <c r="L178" s="471"/>
      <c r="M178" s="471"/>
      <c r="N178" s="471"/>
      <c r="O178" s="471"/>
      <c r="P178" s="471"/>
      <c r="Q178" s="471"/>
      <c r="R178" s="471"/>
      <c r="S178" s="471"/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36">
        <f t="shared" si="24"/>
        <v>0</v>
      </c>
      <c r="G179" s="37" t="e">
        <f t="shared" si="25"/>
        <v>#DIV/0!</v>
      </c>
      <c r="H179" s="471">
        <f>SUM(H180:H186)</f>
        <v>0</v>
      </c>
      <c r="I179" s="471">
        <f t="shared" ref="I179:S179" si="35">SUM(I180:I186)</f>
        <v>0</v>
      </c>
      <c r="J179" s="471">
        <f t="shared" si="35"/>
        <v>0</v>
      </c>
      <c r="K179" s="471">
        <f t="shared" si="35"/>
        <v>0</v>
      </c>
      <c r="L179" s="471">
        <f t="shared" si="35"/>
        <v>0</v>
      </c>
      <c r="M179" s="471">
        <f t="shared" si="35"/>
        <v>0</v>
      </c>
      <c r="N179" s="471">
        <f t="shared" si="35"/>
        <v>0</v>
      </c>
      <c r="O179" s="471">
        <f t="shared" si="35"/>
        <v>0</v>
      </c>
      <c r="P179" s="471">
        <f t="shared" si="35"/>
        <v>0</v>
      </c>
      <c r="Q179" s="471">
        <f t="shared" si="35"/>
        <v>0</v>
      </c>
      <c r="R179" s="471">
        <f t="shared" si="35"/>
        <v>0</v>
      </c>
      <c r="S179" s="471">
        <f t="shared" si="35"/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4"/>
        <v>0</v>
      </c>
      <c r="G180" s="37" t="e">
        <f t="shared" si="25"/>
        <v>#DIV/0!</v>
      </c>
      <c r="H180" s="471"/>
      <c r="I180" s="471"/>
      <c r="J180" s="471"/>
      <c r="K180" s="471"/>
      <c r="L180" s="471"/>
      <c r="M180" s="471"/>
      <c r="N180" s="471"/>
      <c r="O180" s="471"/>
      <c r="P180" s="471"/>
      <c r="Q180" s="471"/>
      <c r="R180" s="471"/>
      <c r="S180" s="471"/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4"/>
        <v>0</v>
      </c>
      <c r="G181" s="37" t="e">
        <f t="shared" si="25"/>
        <v>#DIV/0!</v>
      </c>
      <c r="H181" s="471"/>
      <c r="I181" s="471"/>
      <c r="J181" s="471"/>
      <c r="K181" s="471"/>
      <c r="L181" s="471"/>
      <c r="M181" s="471"/>
      <c r="N181" s="471"/>
      <c r="O181" s="471"/>
      <c r="P181" s="471"/>
      <c r="Q181" s="471"/>
      <c r="R181" s="471"/>
      <c r="S181" s="471"/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4"/>
        <v>0</v>
      </c>
      <c r="G182" s="37" t="e">
        <f t="shared" si="25"/>
        <v>#DIV/0!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471"/>
      <c r="R182" s="471"/>
      <c r="S182" s="471"/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4"/>
        <v>0</v>
      </c>
      <c r="G183" s="37" t="e">
        <f t="shared" si="25"/>
        <v>#DIV/0!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4"/>
        <v>0</v>
      </c>
      <c r="G184" s="37" t="e">
        <f t="shared" si="25"/>
        <v>#DIV/0!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471"/>
      <c r="R184" s="471"/>
      <c r="S184" s="471"/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4"/>
        <v>0</v>
      </c>
      <c r="G185" s="37" t="e">
        <f t="shared" si="25"/>
        <v>#DIV/0!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4"/>
        <v>0</v>
      </c>
      <c r="G186" s="37" t="e">
        <f t="shared" si="25"/>
        <v>#DIV/0!</v>
      </c>
      <c r="H186" s="478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55">
        <f t="shared" si="24"/>
        <v>0</v>
      </c>
      <c r="G187" s="67" t="e">
        <f t="shared" si="25"/>
        <v>#DIV/0!</v>
      </c>
      <c r="H187" s="1239"/>
      <c r="I187" s="1239"/>
      <c r="J187" s="1239"/>
      <c r="K187" s="1553"/>
      <c r="L187" s="1553"/>
      <c r="M187" s="1553"/>
      <c r="N187" s="1553"/>
      <c r="O187" s="1553"/>
      <c r="P187" s="1553"/>
      <c r="Q187" s="1907"/>
      <c r="R187" s="1907"/>
      <c r="S187" s="1907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24"/>
        <v>0</v>
      </c>
      <c r="G188" s="37" t="e">
        <f t="shared" si="25"/>
        <v>#DIV/0!</v>
      </c>
      <c r="H188" s="471"/>
      <c r="I188" s="471"/>
      <c r="J188" s="471"/>
      <c r="K188" s="471"/>
      <c r="L188" s="471"/>
      <c r="M188" s="471"/>
      <c r="N188" s="471"/>
      <c r="O188" s="471"/>
      <c r="P188" s="471"/>
      <c r="Q188" s="471"/>
      <c r="R188" s="471"/>
      <c r="S188" s="471"/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0</v>
      </c>
      <c r="F189" s="153">
        <f t="shared" ref="F189:F252" si="36">SUM(H189:S189)</f>
        <v>0</v>
      </c>
      <c r="G189" s="379" t="e">
        <f t="shared" ref="G189:G252" si="37">+F189*100/E189</f>
        <v>#DIV/0!</v>
      </c>
      <c r="H189" s="1022">
        <f>SUM(H190:H194)</f>
        <v>0</v>
      </c>
      <c r="I189" s="1022">
        <f t="shared" ref="I189:S189" si="38">SUM(I190:I194)</f>
        <v>0</v>
      </c>
      <c r="J189" s="1022">
        <f t="shared" si="38"/>
        <v>0</v>
      </c>
      <c r="K189" s="1022">
        <f t="shared" si="38"/>
        <v>0</v>
      </c>
      <c r="L189" s="1022">
        <f t="shared" si="38"/>
        <v>0</v>
      </c>
      <c r="M189" s="1022">
        <f t="shared" si="38"/>
        <v>0</v>
      </c>
      <c r="N189" s="1022">
        <f t="shared" si="38"/>
        <v>0</v>
      </c>
      <c r="O189" s="1022">
        <f t="shared" si="38"/>
        <v>0</v>
      </c>
      <c r="P189" s="1022">
        <f t="shared" si="38"/>
        <v>0</v>
      </c>
      <c r="Q189" s="1022">
        <f t="shared" si="38"/>
        <v>0</v>
      </c>
      <c r="R189" s="1022">
        <f t="shared" si="38"/>
        <v>0</v>
      </c>
      <c r="S189" s="1022">
        <f t="shared" si="38"/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>SUM(H190:S190)</f>
        <v>0</v>
      </c>
      <c r="G190" s="37" t="e">
        <f t="shared" si="37"/>
        <v>#DIV/0!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471"/>
      <c r="R190" s="471"/>
      <c r="S190" s="471"/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0</v>
      </c>
      <c r="F191" s="36">
        <f t="shared" si="36"/>
        <v>0</v>
      </c>
      <c r="G191" s="37" t="e">
        <f t="shared" si="37"/>
        <v>#DIV/0!</v>
      </c>
      <c r="H191" s="471"/>
      <c r="I191" s="471"/>
      <c r="J191" s="471"/>
      <c r="K191" s="471"/>
      <c r="L191" s="471"/>
      <c r="M191" s="471"/>
      <c r="N191" s="471"/>
      <c r="O191" s="471"/>
      <c r="P191" s="471"/>
      <c r="Q191" s="471"/>
      <c r="R191" s="471"/>
      <c r="S191" s="471"/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6"/>
        <v>0</v>
      </c>
      <c r="G192" s="37" t="e">
        <f t="shared" si="37"/>
        <v>#DIV/0!</v>
      </c>
      <c r="H192" s="471"/>
      <c r="I192" s="471"/>
      <c r="J192" s="471"/>
      <c r="K192" s="471"/>
      <c r="L192" s="471"/>
      <c r="M192" s="471"/>
      <c r="N192" s="471"/>
      <c r="O192" s="471"/>
      <c r="P192" s="471"/>
      <c r="Q192" s="471"/>
      <c r="R192" s="471"/>
      <c r="S192" s="471"/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6"/>
        <v>0</v>
      </c>
      <c r="G193" s="37" t="e">
        <f t="shared" si="37"/>
        <v>#DIV/0!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6"/>
        <v>0</v>
      </c>
      <c r="G194" s="120" t="e">
        <f t="shared" si="37"/>
        <v>#DIV/0!</v>
      </c>
      <c r="H194" s="478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</row>
    <row r="195" spans="1:19" ht="21.75" customHeight="1">
      <c r="A195" s="2158" t="s">
        <v>237</v>
      </c>
      <c r="B195" s="2159"/>
      <c r="C195" s="2160"/>
      <c r="D195" s="725"/>
      <c r="E195" s="711"/>
      <c r="F195" s="92"/>
      <c r="G195" s="631" t="e">
        <f t="shared" si="37"/>
        <v>#DIV/0!</v>
      </c>
      <c r="H195" s="1243"/>
      <c r="I195" s="1243"/>
      <c r="J195" s="1243"/>
      <c r="K195" s="1557"/>
      <c r="L195" s="1557"/>
      <c r="M195" s="1557"/>
      <c r="N195" s="1557"/>
      <c r="O195" s="1557"/>
      <c r="P195" s="1557"/>
      <c r="Q195" s="1910"/>
      <c r="R195" s="1910"/>
      <c r="S195" s="1910"/>
    </row>
    <row r="196" spans="1:19" ht="21.75" customHeight="1">
      <c r="A196" s="413" t="s">
        <v>238</v>
      </c>
      <c r="B196" s="726"/>
      <c r="C196" s="727"/>
      <c r="D196" s="693"/>
      <c r="E196" s="713"/>
      <c r="F196" s="55"/>
      <c r="G196" s="67" t="e">
        <f t="shared" si="37"/>
        <v>#DIV/0!</v>
      </c>
      <c r="H196" s="1239"/>
      <c r="I196" s="1239"/>
      <c r="J196" s="1239"/>
      <c r="K196" s="1553"/>
      <c r="L196" s="1553"/>
      <c r="M196" s="1553"/>
      <c r="N196" s="1553"/>
      <c r="O196" s="1553"/>
      <c r="P196" s="1553"/>
      <c r="Q196" s="1907"/>
      <c r="R196" s="1907"/>
      <c r="S196" s="190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 t="shared" si="36"/>
        <v>0</v>
      </c>
      <c r="G197" s="37" t="e">
        <f t="shared" si="37"/>
        <v>#DIV/0!</v>
      </c>
      <c r="H197" s="471"/>
      <c r="I197" s="471"/>
      <c r="J197" s="471"/>
      <c r="K197" s="471"/>
      <c r="L197" s="471"/>
      <c r="M197" s="471"/>
      <c r="N197" s="471"/>
      <c r="O197" s="471"/>
      <c r="P197" s="471"/>
      <c r="Q197" s="471"/>
      <c r="R197" s="471"/>
      <c r="S197" s="471"/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36"/>
        <v>0</v>
      </c>
      <c r="G198" s="37" t="e">
        <f t="shared" si="37"/>
        <v>#DIV/0!</v>
      </c>
      <c r="H198" s="471"/>
      <c r="I198" s="471"/>
      <c r="J198" s="471"/>
      <c r="K198" s="471"/>
      <c r="L198" s="471"/>
      <c r="M198" s="471"/>
      <c r="N198" s="471"/>
      <c r="O198" s="471"/>
      <c r="P198" s="471"/>
      <c r="Q198" s="471"/>
      <c r="R198" s="471"/>
      <c r="S198" s="471"/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6"/>
        <v>0</v>
      </c>
      <c r="G199" s="37" t="e">
        <f t="shared" si="37"/>
        <v>#DIV/0!</v>
      </c>
      <c r="H199" s="471"/>
      <c r="I199" s="471"/>
      <c r="J199" s="471"/>
      <c r="K199" s="471"/>
      <c r="L199" s="471"/>
      <c r="M199" s="471"/>
      <c r="N199" s="471"/>
      <c r="O199" s="471"/>
      <c r="P199" s="471"/>
      <c r="Q199" s="471"/>
      <c r="R199" s="471"/>
      <c r="S199" s="471"/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6"/>
        <v>0</v>
      </c>
      <c r="G200" s="37" t="e">
        <f t="shared" si="37"/>
        <v>#DIV/0!</v>
      </c>
      <c r="H200" s="471"/>
      <c r="I200" s="471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359">
        <f>F202+F214</f>
        <v>0</v>
      </c>
      <c r="G201" s="37" t="e">
        <f t="shared" si="37"/>
        <v>#DIV/0!</v>
      </c>
      <c r="H201" s="471"/>
      <c r="I201" s="471"/>
      <c r="J201" s="471"/>
      <c r="K201" s="471"/>
      <c r="L201" s="471"/>
      <c r="M201" s="471"/>
      <c r="N201" s="471"/>
      <c r="O201" s="471"/>
      <c r="P201" s="471"/>
      <c r="Q201" s="471"/>
      <c r="R201" s="471"/>
      <c r="S201" s="471"/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359">
        <f>SUM(F203:F213)</f>
        <v>0</v>
      </c>
      <c r="G202" s="37" t="e">
        <f t="shared" si="37"/>
        <v>#DIV/0!</v>
      </c>
      <c r="H202" s="471"/>
      <c r="I202" s="471"/>
      <c r="J202" s="471"/>
      <c r="K202" s="471"/>
      <c r="L202" s="471"/>
      <c r="M202" s="471"/>
      <c r="N202" s="471"/>
      <c r="O202" s="471"/>
      <c r="P202" s="471"/>
      <c r="Q202" s="471"/>
      <c r="R202" s="471"/>
      <c r="S202" s="471"/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6"/>
        <v>0</v>
      </c>
      <c r="G203" s="37" t="e">
        <f t="shared" si="37"/>
        <v>#DIV/0!</v>
      </c>
      <c r="H203" s="471"/>
      <c r="I203" s="471"/>
      <c r="J203" s="471"/>
      <c r="K203" s="471"/>
      <c r="L203" s="471"/>
      <c r="M203" s="471"/>
      <c r="N203" s="471"/>
      <c r="O203" s="471"/>
      <c r="P203" s="471"/>
      <c r="Q203" s="471"/>
      <c r="R203" s="471"/>
      <c r="S203" s="471"/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6"/>
        <v>0</v>
      </c>
      <c r="G204" s="37" t="e">
        <f t="shared" si="37"/>
        <v>#DIV/0!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6"/>
        <v>0</v>
      </c>
      <c r="G205" s="37" t="e">
        <f t="shared" si="37"/>
        <v>#DIV/0!</v>
      </c>
      <c r="H205" s="471"/>
      <c r="I205" s="471"/>
      <c r="J205" s="471"/>
      <c r="K205" s="471"/>
      <c r="L205" s="471"/>
      <c r="M205" s="471"/>
      <c r="N205" s="471"/>
      <c r="O205" s="471"/>
      <c r="P205" s="471"/>
      <c r="Q205" s="471"/>
      <c r="R205" s="471"/>
      <c r="S205" s="471"/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6"/>
        <v>0</v>
      </c>
      <c r="G206" s="37" t="e">
        <f t="shared" si="37"/>
        <v>#DIV/0!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6"/>
        <v>0</v>
      </c>
      <c r="G207" s="37" t="e">
        <f t="shared" si="37"/>
        <v>#DIV/0!</v>
      </c>
      <c r="H207" s="471"/>
      <c r="I207" s="471"/>
      <c r="J207" s="471"/>
      <c r="K207" s="471"/>
      <c r="L207" s="471"/>
      <c r="M207" s="471"/>
      <c r="N207" s="471"/>
      <c r="O207" s="471"/>
      <c r="P207" s="471"/>
      <c r="Q207" s="471"/>
      <c r="R207" s="471"/>
      <c r="S207" s="471"/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6"/>
        <v>0</v>
      </c>
      <c r="G208" s="37" t="e">
        <f t="shared" si="37"/>
        <v>#DIV/0!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6"/>
        <v>0</v>
      </c>
      <c r="G209" s="37" t="e">
        <f t="shared" si="37"/>
        <v>#DIV/0!</v>
      </c>
      <c r="H209" s="471"/>
      <c r="I209" s="471"/>
      <c r="J209" s="471"/>
      <c r="K209" s="471"/>
      <c r="L209" s="471"/>
      <c r="M209" s="471"/>
      <c r="N209" s="471"/>
      <c r="O209" s="471"/>
      <c r="P209" s="471"/>
      <c r="Q209" s="471"/>
      <c r="R209" s="471"/>
      <c r="S209" s="471"/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6"/>
        <v>0</v>
      </c>
      <c r="G210" s="37" t="e">
        <f t="shared" si="37"/>
        <v>#DIV/0!</v>
      </c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6"/>
        <v>0</v>
      </c>
      <c r="G211" s="37" t="e">
        <f t="shared" si="37"/>
        <v>#DIV/0!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6"/>
        <v>0</v>
      </c>
      <c r="G212" s="37" t="e">
        <f t="shared" si="37"/>
        <v>#DIV/0!</v>
      </c>
      <c r="H212" s="471"/>
      <c r="I212" s="471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6"/>
        <v>0</v>
      </c>
      <c r="G213" s="37" t="e">
        <f t="shared" si="37"/>
        <v>#DIV/0!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471"/>
      <c r="R213" s="471"/>
      <c r="S213" s="471"/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6"/>
        <v>0</v>
      </c>
      <c r="G214" s="37" t="e">
        <f t="shared" si="37"/>
        <v>#DIV/0!</v>
      </c>
      <c r="H214" s="471"/>
      <c r="I214" s="471"/>
      <c r="J214" s="471"/>
      <c r="K214" s="471"/>
      <c r="L214" s="471"/>
      <c r="M214" s="471"/>
      <c r="N214" s="471"/>
      <c r="O214" s="471"/>
      <c r="P214" s="471"/>
      <c r="Q214" s="471"/>
      <c r="R214" s="471"/>
      <c r="S214" s="471"/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6"/>
        <v>0</v>
      </c>
      <c r="G215" s="37" t="e">
        <f t="shared" si="37"/>
        <v>#DIV/0!</v>
      </c>
      <c r="H215" s="471"/>
      <c r="I215" s="471"/>
      <c r="J215" s="471"/>
      <c r="K215" s="471"/>
      <c r="L215" s="471"/>
      <c r="M215" s="471"/>
      <c r="N215" s="471"/>
      <c r="O215" s="471"/>
      <c r="P215" s="471"/>
      <c r="Q215" s="471"/>
      <c r="R215" s="471"/>
      <c r="S215" s="471"/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6"/>
        <v>0</v>
      </c>
      <c r="G216" s="37" t="e">
        <f t="shared" si="37"/>
        <v>#DIV/0!</v>
      </c>
      <c r="H216" s="471"/>
      <c r="I216" s="471"/>
      <c r="J216" s="471"/>
      <c r="K216" s="471"/>
      <c r="L216" s="471"/>
      <c r="M216" s="471"/>
      <c r="N216" s="471"/>
      <c r="O216" s="471"/>
      <c r="P216" s="471"/>
      <c r="Q216" s="471"/>
      <c r="R216" s="471"/>
      <c r="S216" s="471"/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6"/>
        <v>0</v>
      </c>
      <c r="G217" s="37" t="e">
        <f t="shared" si="37"/>
        <v>#DIV/0!</v>
      </c>
      <c r="H217" s="471"/>
      <c r="I217" s="471"/>
      <c r="J217" s="471"/>
      <c r="K217" s="471"/>
      <c r="L217" s="471"/>
      <c r="M217" s="471"/>
      <c r="N217" s="471"/>
      <c r="O217" s="471"/>
      <c r="P217" s="471"/>
      <c r="Q217" s="471"/>
      <c r="R217" s="471"/>
      <c r="S217" s="471"/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6"/>
        <v>0</v>
      </c>
      <c r="G218" s="37" t="e">
        <f t="shared" si="37"/>
        <v>#DIV/0!</v>
      </c>
      <c r="H218" s="471"/>
      <c r="I218" s="471"/>
      <c r="J218" s="471"/>
      <c r="K218" s="471"/>
      <c r="L218" s="471"/>
      <c r="M218" s="471"/>
      <c r="N218" s="471"/>
      <c r="O218" s="471"/>
      <c r="P218" s="471"/>
      <c r="Q218" s="471"/>
      <c r="R218" s="471"/>
      <c r="S218" s="471"/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6"/>
        <v>0</v>
      </c>
      <c r="G219" s="37" t="e">
        <f t="shared" si="37"/>
        <v>#DIV/0!</v>
      </c>
      <c r="H219" s="471"/>
      <c r="I219" s="471"/>
      <c r="J219" s="471"/>
      <c r="K219" s="471"/>
      <c r="L219" s="471"/>
      <c r="M219" s="471"/>
      <c r="N219" s="471"/>
      <c r="O219" s="471"/>
      <c r="P219" s="471"/>
      <c r="Q219" s="471"/>
      <c r="R219" s="471"/>
      <c r="S219" s="471"/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6"/>
        <v>0</v>
      </c>
      <c r="G220" s="37" t="e">
        <f t="shared" si="37"/>
        <v>#DIV/0!</v>
      </c>
      <c r="H220" s="471"/>
      <c r="I220" s="471"/>
      <c r="J220" s="471"/>
      <c r="K220" s="471"/>
      <c r="L220" s="471"/>
      <c r="M220" s="471"/>
      <c r="N220" s="471"/>
      <c r="O220" s="471"/>
      <c r="P220" s="471"/>
      <c r="Q220" s="471"/>
      <c r="R220" s="471"/>
      <c r="S220" s="471"/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6"/>
        <v>1</v>
      </c>
      <c r="G221" s="37">
        <f t="shared" si="37"/>
        <v>100</v>
      </c>
      <c r="H221" s="471">
        <v>1</v>
      </c>
      <c r="I221" s="471"/>
      <c r="J221" s="471"/>
      <c r="K221" s="471"/>
      <c r="L221" s="471"/>
      <c r="M221" s="471"/>
      <c r="N221" s="471"/>
      <c r="O221" s="471"/>
      <c r="P221" s="471"/>
      <c r="Q221" s="471"/>
      <c r="R221" s="471"/>
      <c r="S221" s="471"/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6"/>
        <v>230</v>
      </c>
      <c r="G222" s="37">
        <f t="shared" si="37"/>
        <v>230</v>
      </c>
      <c r="H222" s="471"/>
      <c r="I222" s="471">
        <v>20</v>
      </c>
      <c r="J222" s="471">
        <v>100</v>
      </c>
      <c r="K222" s="471">
        <v>20</v>
      </c>
      <c r="L222" s="471">
        <v>20</v>
      </c>
      <c r="M222" s="471">
        <v>30</v>
      </c>
      <c r="N222" s="471">
        <v>10</v>
      </c>
      <c r="O222" s="471">
        <v>10</v>
      </c>
      <c r="P222" s="471">
        <v>10</v>
      </c>
      <c r="Q222" s="471">
        <v>10</v>
      </c>
      <c r="R222" s="471"/>
      <c r="S222" s="471"/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6"/>
        <v>0</v>
      </c>
      <c r="G223" s="37" t="e">
        <f t="shared" si="37"/>
        <v>#DIV/0!</v>
      </c>
      <c r="H223" s="471"/>
      <c r="I223" s="471"/>
      <c r="J223" s="471"/>
      <c r="K223" s="471"/>
      <c r="L223" s="471"/>
      <c r="M223" s="471"/>
      <c r="N223" s="471"/>
      <c r="O223" s="471"/>
      <c r="P223" s="471"/>
      <c r="Q223" s="471"/>
      <c r="R223" s="471"/>
      <c r="S223" s="471"/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6"/>
        <v>0</v>
      </c>
      <c r="G224" s="37" t="e">
        <f t="shared" si="37"/>
        <v>#DIV/0!</v>
      </c>
      <c r="H224" s="471"/>
      <c r="I224" s="471"/>
      <c r="J224" s="471"/>
      <c r="K224" s="471"/>
      <c r="L224" s="471"/>
      <c r="M224" s="471"/>
      <c r="N224" s="471"/>
      <c r="O224" s="471"/>
      <c r="P224" s="471"/>
      <c r="Q224" s="471"/>
      <c r="R224" s="471"/>
      <c r="S224" s="471"/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6"/>
        <v>0</v>
      </c>
      <c r="G225" s="37" t="e">
        <f t="shared" si="37"/>
        <v>#DIV/0!</v>
      </c>
      <c r="H225" s="471"/>
      <c r="I225" s="471"/>
      <c r="J225" s="471"/>
      <c r="K225" s="471"/>
      <c r="L225" s="471"/>
      <c r="M225" s="471"/>
      <c r="N225" s="471"/>
      <c r="O225" s="471"/>
      <c r="P225" s="471"/>
      <c r="Q225" s="471"/>
      <c r="R225" s="471"/>
      <c r="S225" s="471"/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6"/>
        <v>0</v>
      </c>
      <c r="G226" s="37" t="e">
        <f t="shared" si="37"/>
        <v>#DIV/0!</v>
      </c>
      <c r="H226" s="471"/>
      <c r="I226" s="471"/>
      <c r="J226" s="471"/>
      <c r="K226" s="471"/>
      <c r="L226" s="471"/>
      <c r="M226" s="471"/>
      <c r="N226" s="471"/>
      <c r="O226" s="471"/>
      <c r="P226" s="471"/>
      <c r="Q226" s="471"/>
      <c r="R226" s="471"/>
      <c r="S226" s="471"/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20500</v>
      </c>
      <c r="F227" s="153">
        <f t="shared" si="36"/>
        <v>20500</v>
      </c>
      <c r="G227" s="379">
        <f t="shared" si="37"/>
        <v>100</v>
      </c>
      <c r="H227" s="1021">
        <f>SUM(H228:H232)</f>
        <v>0</v>
      </c>
      <c r="I227" s="1021">
        <f t="shared" ref="I227:S227" si="39">SUM(I228:I232)</f>
        <v>8000</v>
      </c>
      <c r="J227" s="1021">
        <f t="shared" si="39"/>
        <v>0</v>
      </c>
      <c r="K227" s="1558">
        <f t="shared" si="39"/>
        <v>0</v>
      </c>
      <c r="L227" s="1558">
        <f t="shared" si="39"/>
        <v>3500</v>
      </c>
      <c r="M227" s="1558">
        <f t="shared" si="39"/>
        <v>0</v>
      </c>
      <c r="N227" s="1558">
        <f t="shared" si="39"/>
        <v>0</v>
      </c>
      <c r="O227" s="1558">
        <f t="shared" si="39"/>
        <v>5500</v>
      </c>
      <c r="P227" s="1558">
        <f t="shared" si="39"/>
        <v>3500</v>
      </c>
      <c r="Q227" s="1911">
        <f t="shared" si="39"/>
        <v>0</v>
      </c>
      <c r="R227" s="1911">
        <f t="shared" si="39"/>
        <v>0</v>
      </c>
      <c r="S227" s="1911">
        <f t="shared" si="39"/>
        <v>0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36"/>
        <v>0</v>
      </c>
      <c r="G228" s="37" t="e">
        <f t="shared" si="37"/>
        <v>#DIV/0!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20500</v>
      </c>
      <c r="F229" s="36">
        <f t="shared" si="36"/>
        <v>20500</v>
      </c>
      <c r="G229" s="37">
        <f t="shared" si="37"/>
        <v>100</v>
      </c>
      <c r="H229" s="471"/>
      <c r="I229" s="471">
        <v>8000</v>
      </c>
      <c r="J229" s="471"/>
      <c r="K229" s="471"/>
      <c r="L229" s="471">
        <v>3500</v>
      </c>
      <c r="M229" s="471"/>
      <c r="N229" s="471"/>
      <c r="O229" s="471">
        <v>5500</v>
      </c>
      <c r="P229" s="471">
        <v>3500</v>
      </c>
      <c r="Q229" s="471"/>
      <c r="R229" s="471"/>
      <c r="S229" s="471"/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6"/>
        <v>0</v>
      </c>
      <c r="G230" s="37" t="e">
        <f t="shared" si="37"/>
        <v>#DIV/0!</v>
      </c>
      <c r="H230" s="471"/>
      <c r="I230" s="471"/>
      <c r="J230" s="471"/>
      <c r="K230" s="471"/>
      <c r="L230" s="471"/>
      <c r="M230" s="471"/>
      <c r="N230" s="471"/>
      <c r="O230" s="471"/>
      <c r="P230" s="471"/>
      <c r="Q230" s="471"/>
      <c r="R230" s="471"/>
      <c r="S230" s="471"/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6"/>
        <v>0</v>
      </c>
      <c r="G231" s="37" t="e">
        <f t="shared" si="37"/>
        <v>#DIV/0!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6"/>
        <v>0</v>
      </c>
      <c r="G232" s="120" t="e">
        <f t="shared" si="37"/>
        <v>#DIV/0!</v>
      </c>
      <c r="H232" s="478"/>
      <c r="I232" s="478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6"/>
        <v>0</v>
      </c>
      <c r="G233" s="631" t="e">
        <f t="shared" si="37"/>
        <v>#DIV/0!</v>
      </c>
      <c r="H233" s="1243"/>
      <c r="I233" s="1243"/>
      <c r="J233" s="1243"/>
      <c r="K233" s="1557"/>
      <c r="L233" s="1557"/>
      <c r="M233" s="1557"/>
      <c r="N233" s="1557"/>
      <c r="O233" s="1557"/>
      <c r="P233" s="1557"/>
      <c r="Q233" s="1910"/>
      <c r="R233" s="1910"/>
      <c r="S233" s="1910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6"/>
        <v>0</v>
      </c>
      <c r="G234" s="67" t="e">
        <f t="shared" si="37"/>
        <v>#DIV/0!</v>
      </c>
      <c r="H234" s="1239"/>
      <c r="I234" s="1239"/>
      <c r="J234" s="1239"/>
      <c r="K234" s="1553"/>
      <c r="L234" s="1553"/>
      <c r="M234" s="1553"/>
      <c r="N234" s="1553"/>
      <c r="O234" s="1553"/>
      <c r="P234" s="1553"/>
      <c r="Q234" s="1907"/>
      <c r="R234" s="1907"/>
      <c r="S234" s="1907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6"/>
        <v>0</v>
      </c>
      <c r="G235" s="67" t="e">
        <f t="shared" si="37"/>
        <v>#DIV/0!</v>
      </c>
      <c r="H235" s="1239"/>
      <c r="I235" s="1239"/>
      <c r="J235" s="1239"/>
      <c r="K235" s="1553"/>
      <c r="L235" s="1553"/>
      <c r="M235" s="1553"/>
      <c r="N235" s="1553"/>
      <c r="O235" s="1553"/>
      <c r="P235" s="1553"/>
      <c r="Q235" s="1907"/>
      <c r="R235" s="1907"/>
      <c r="S235" s="190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2</v>
      </c>
      <c r="F236" s="36">
        <f t="shared" si="36"/>
        <v>2</v>
      </c>
      <c r="G236" s="37">
        <f t="shared" si="37"/>
        <v>100</v>
      </c>
      <c r="H236" s="476">
        <v>0</v>
      </c>
      <c r="I236" s="476">
        <v>1</v>
      </c>
      <c r="J236" s="476"/>
      <c r="K236" s="476"/>
      <c r="L236" s="476"/>
      <c r="M236" s="476"/>
      <c r="N236" s="476"/>
      <c r="O236" s="476">
        <v>1</v>
      </c>
      <c r="P236" s="476"/>
      <c r="Q236" s="476"/>
      <c r="R236" s="476"/>
      <c r="S236" s="476"/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20</v>
      </c>
      <c r="F237" s="36">
        <f>SUM(H237:S237)</f>
        <v>20</v>
      </c>
      <c r="G237" s="37">
        <f t="shared" si="37"/>
        <v>100</v>
      </c>
      <c r="H237" s="476">
        <v>0</v>
      </c>
      <c r="I237" s="476">
        <v>10</v>
      </c>
      <c r="J237" s="476"/>
      <c r="K237" s="476"/>
      <c r="L237" s="476"/>
      <c r="M237" s="476"/>
      <c r="N237" s="476"/>
      <c r="O237" s="476">
        <v>10</v>
      </c>
      <c r="P237" s="476"/>
      <c r="Q237" s="476"/>
      <c r="R237" s="476"/>
      <c r="S237" s="476"/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2</v>
      </c>
      <c r="F238" s="36">
        <f t="shared" si="36"/>
        <v>2</v>
      </c>
      <c r="G238" s="37">
        <f t="shared" si="37"/>
        <v>100</v>
      </c>
      <c r="H238" s="476">
        <v>0</v>
      </c>
      <c r="I238" s="476">
        <v>1</v>
      </c>
      <c r="J238" s="476"/>
      <c r="K238" s="476"/>
      <c r="L238" s="476"/>
      <c r="M238" s="476"/>
      <c r="N238" s="476"/>
      <c r="O238" s="476">
        <v>1</v>
      </c>
      <c r="P238" s="476"/>
      <c r="Q238" s="476"/>
      <c r="R238" s="476"/>
      <c r="S238" s="476"/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6"/>
        <v>0</v>
      </c>
      <c r="G239" s="37" t="e">
        <f t="shared" si="37"/>
        <v>#DIV/0!</v>
      </c>
      <c r="H239" s="476"/>
      <c r="I239" s="476"/>
      <c r="J239" s="476"/>
      <c r="K239" s="476"/>
      <c r="L239" s="476"/>
      <c r="M239" s="476"/>
      <c r="N239" s="476"/>
      <c r="O239" s="476"/>
      <c r="P239" s="476"/>
      <c r="Q239" s="476"/>
      <c r="R239" s="476"/>
      <c r="S239" s="476"/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21500</v>
      </c>
      <c r="F240" s="153">
        <f t="shared" si="36"/>
        <v>22460</v>
      </c>
      <c r="G240" s="379">
        <f t="shared" si="37"/>
        <v>104.46511627906976</v>
      </c>
      <c r="H240" s="1226">
        <f>SUM(H241:H245)</f>
        <v>0</v>
      </c>
      <c r="I240" s="1226">
        <f t="shared" ref="I240:Q240" si="40">SUM(I241:I245)</f>
        <v>0</v>
      </c>
      <c r="J240" s="1226">
        <f t="shared" si="40"/>
        <v>0</v>
      </c>
      <c r="K240" s="1543">
        <f t="shared" si="40"/>
        <v>0</v>
      </c>
      <c r="L240" s="1543">
        <f t="shared" si="40"/>
        <v>1704</v>
      </c>
      <c r="M240" s="1543">
        <f t="shared" si="40"/>
        <v>2608</v>
      </c>
      <c r="N240" s="1543">
        <f t="shared" si="40"/>
        <v>0</v>
      </c>
      <c r="O240" s="1543">
        <f t="shared" si="40"/>
        <v>15828</v>
      </c>
      <c r="P240" s="1543">
        <f t="shared" si="40"/>
        <v>400</v>
      </c>
      <c r="Q240" s="1896">
        <f t="shared" si="40"/>
        <v>0</v>
      </c>
      <c r="R240" s="1896">
        <v>960</v>
      </c>
      <c r="S240" s="1896">
        <f>SUM(S241:S245)</f>
        <v>960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6"/>
        <v>0</v>
      </c>
      <c r="G241" s="37" t="e">
        <f t="shared" si="37"/>
        <v>#DIV/0!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471"/>
      <c r="R241" s="471"/>
      <c r="S241" s="471"/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1500+20000</f>
        <v>21500</v>
      </c>
      <c r="F242" s="36">
        <f t="shared" si="36"/>
        <v>21500</v>
      </c>
      <c r="G242" s="37">
        <f t="shared" si="37"/>
        <v>100</v>
      </c>
      <c r="H242" s="471"/>
      <c r="I242" s="471"/>
      <c r="J242" s="471"/>
      <c r="K242" s="471"/>
      <c r="L242" s="471">
        <v>1704</v>
      </c>
      <c r="M242" s="471">
        <v>2608</v>
      </c>
      <c r="N242" s="471"/>
      <c r="O242" s="471">
        <v>15828</v>
      </c>
      <c r="P242" s="471">
        <v>400</v>
      </c>
      <c r="Q242" s="471"/>
      <c r="R242" s="471"/>
      <c r="S242" s="471">
        <v>960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0</v>
      </c>
      <c r="F243" s="36">
        <f t="shared" si="36"/>
        <v>0</v>
      </c>
      <c r="G243" s="37" t="e">
        <f t="shared" si="37"/>
        <v>#DIV/0!</v>
      </c>
      <c r="H243" s="471"/>
      <c r="I243" s="471"/>
      <c r="J243" s="471"/>
      <c r="K243" s="471"/>
      <c r="L243" s="471"/>
      <c r="M243" s="471"/>
      <c r="N243" s="471"/>
      <c r="O243" s="471"/>
      <c r="P243" s="471"/>
      <c r="Q243" s="471"/>
      <c r="R243" s="471"/>
      <c r="S243" s="471"/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6"/>
        <v>0</v>
      </c>
      <c r="G244" s="37" t="e">
        <f t="shared" si="37"/>
        <v>#DIV/0!</v>
      </c>
      <c r="H244" s="471"/>
      <c r="I244" s="471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6"/>
        <v>0</v>
      </c>
      <c r="G245" s="120" t="e">
        <f t="shared" si="37"/>
        <v>#DIV/0!</v>
      </c>
      <c r="H245" s="478"/>
      <c r="I245" s="478"/>
      <c r="J245" s="478"/>
      <c r="K245" s="478"/>
      <c r="L245" s="478"/>
      <c r="M245" s="478"/>
      <c r="N245" s="478"/>
      <c r="O245" s="478"/>
      <c r="P245" s="478"/>
      <c r="Q245" s="478"/>
      <c r="R245" s="478"/>
      <c r="S245" s="478"/>
    </row>
    <row r="246" spans="1:19" ht="21.75" customHeight="1">
      <c r="A246" s="340" t="s">
        <v>255</v>
      </c>
      <c r="B246" s="430"/>
      <c r="C246" s="754"/>
      <c r="D246" s="755"/>
      <c r="E246" s="756"/>
      <c r="F246" s="360">
        <f t="shared" si="36"/>
        <v>0</v>
      </c>
      <c r="G246" s="636" t="e">
        <f t="shared" si="37"/>
        <v>#DIV/0!</v>
      </c>
      <c r="H246" s="1245"/>
      <c r="I246" s="1245"/>
      <c r="J246" s="1245"/>
      <c r="K246" s="1559"/>
      <c r="L246" s="1559"/>
      <c r="M246" s="1559"/>
      <c r="N246" s="1559"/>
      <c r="O246" s="1559"/>
      <c r="P246" s="1559"/>
      <c r="Q246" s="1912"/>
      <c r="R246" s="1912"/>
      <c r="S246" s="1912"/>
    </row>
    <row r="247" spans="1:19" ht="21.75" customHeight="1">
      <c r="A247" s="2247" t="s">
        <v>249</v>
      </c>
      <c r="B247" s="2247"/>
      <c r="C247" s="2248"/>
      <c r="D247" s="757"/>
      <c r="E247" s="658"/>
      <c r="F247" s="92">
        <f t="shared" si="36"/>
        <v>0</v>
      </c>
      <c r="G247" s="631" t="e">
        <f t="shared" si="37"/>
        <v>#DIV/0!</v>
      </c>
      <c r="H247" s="1243"/>
      <c r="I247" s="1246"/>
      <c r="J247" s="1246"/>
      <c r="K247" s="1560"/>
      <c r="L247" s="1560"/>
      <c r="M247" s="1560"/>
      <c r="N247" s="1560"/>
      <c r="O247" s="1560"/>
      <c r="P247" s="1560"/>
      <c r="Q247" s="1913"/>
      <c r="R247" s="1913"/>
      <c r="S247" s="191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6"/>
        <v>0</v>
      </c>
      <c r="G248" s="67" t="e">
        <f t="shared" si="37"/>
        <v>#DIV/0!</v>
      </c>
      <c r="H248" s="1239"/>
      <c r="I248" s="1239"/>
      <c r="J248" s="1239"/>
      <c r="K248" s="1553"/>
      <c r="L248" s="1553"/>
      <c r="M248" s="1553"/>
      <c r="N248" s="1553"/>
      <c r="O248" s="1553"/>
      <c r="P248" s="1553"/>
      <c r="Q248" s="1907"/>
      <c r="R248" s="1907"/>
      <c r="S248" s="1907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36"/>
        <v>0</v>
      </c>
      <c r="G249" s="37" t="e">
        <f t="shared" si="37"/>
        <v>#DIV/0!</v>
      </c>
      <c r="H249" s="471"/>
      <c r="I249" s="471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6"/>
        <v>0</v>
      </c>
      <c r="G250" s="37" t="e">
        <f t="shared" si="37"/>
        <v>#DIV/0!</v>
      </c>
      <c r="H250" s="471"/>
      <c r="I250" s="471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</row>
    <row r="251" spans="1:19" ht="20.25" customHeight="1">
      <c r="A251" s="684"/>
      <c r="B251" s="685"/>
      <c r="C251" s="458" t="s">
        <v>233</v>
      </c>
      <c r="D251" s="762" t="s">
        <v>33</v>
      </c>
      <c r="E251" s="95">
        <v>1</v>
      </c>
      <c r="F251" s="36">
        <f t="shared" si="36"/>
        <v>1</v>
      </c>
      <c r="G251" s="37">
        <f t="shared" si="37"/>
        <v>100</v>
      </c>
      <c r="H251" s="471"/>
      <c r="I251" s="471"/>
      <c r="J251" s="471"/>
      <c r="K251" s="471"/>
      <c r="L251" s="471"/>
      <c r="M251" s="471">
        <v>1</v>
      </c>
      <c r="N251" s="471"/>
      <c r="O251" s="471"/>
      <c r="P251" s="471"/>
      <c r="Q251" s="471"/>
      <c r="R251" s="471"/>
      <c r="S251" s="471"/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36"/>
        <v>0</v>
      </c>
      <c r="G252" s="37" t="e">
        <f t="shared" si="37"/>
        <v>#DIV/0!</v>
      </c>
      <c r="H252" s="471"/>
      <c r="I252" s="471"/>
      <c r="J252" s="471"/>
      <c r="K252" s="471"/>
      <c r="L252" s="471"/>
      <c r="M252" s="471"/>
      <c r="N252" s="471"/>
      <c r="O252" s="471"/>
      <c r="P252" s="471"/>
      <c r="Q252" s="471"/>
      <c r="R252" s="471"/>
      <c r="S252" s="471"/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ref="F253:F316" si="41">SUM(H253:S253)</f>
        <v>0</v>
      </c>
      <c r="G253" s="37" t="e">
        <f t="shared" ref="G253:G316" si="42">+F253*100/E253</f>
        <v>#DIV/0!</v>
      </c>
      <c r="H253" s="471"/>
      <c r="I253" s="471"/>
      <c r="J253" s="471"/>
      <c r="K253" s="471"/>
      <c r="L253" s="471"/>
      <c r="M253" s="471"/>
      <c r="N253" s="471"/>
      <c r="O253" s="471"/>
      <c r="P253" s="471"/>
      <c r="Q253" s="471"/>
      <c r="R253" s="471"/>
      <c r="S253" s="471"/>
    </row>
    <row r="254" spans="1:19" ht="29.4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1"/>
        <v>1</v>
      </c>
      <c r="G254" s="37">
        <f t="shared" si="42"/>
        <v>100</v>
      </c>
      <c r="H254" s="471"/>
      <c r="I254" s="471"/>
      <c r="J254" s="471"/>
      <c r="K254" s="471"/>
      <c r="L254" s="471"/>
      <c r="M254" s="471"/>
      <c r="N254" s="471"/>
      <c r="O254" s="471"/>
      <c r="P254" s="471">
        <v>1</v>
      </c>
      <c r="Q254" s="471"/>
      <c r="R254" s="471"/>
      <c r="S254" s="471"/>
    </row>
    <row r="255" spans="1:19" ht="24.6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1"/>
        <v>0</v>
      </c>
      <c r="G255" s="37" t="e">
        <f t="shared" si="42"/>
        <v>#DIV/0!</v>
      </c>
      <c r="H255" s="471"/>
      <c r="I255" s="471"/>
      <c r="J255" s="471"/>
      <c r="K255" s="471"/>
      <c r="L255" s="471"/>
      <c r="M255" s="471"/>
      <c r="N255" s="471"/>
      <c r="O255" s="471"/>
      <c r="P255" s="471"/>
      <c r="Q255" s="471"/>
      <c r="R255" s="471"/>
      <c r="S255" s="471"/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36">
        <f t="shared" si="41"/>
        <v>5</v>
      </c>
      <c r="G256" s="37">
        <f t="shared" si="42"/>
        <v>100</v>
      </c>
      <c r="H256" s="471"/>
      <c r="I256" s="471"/>
      <c r="J256" s="471"/>
      <c r="K256" s="471"/>
      <c r="L256" s="471"/>
      <c r="M256" s="471"/>
      <c r="N256" s="471"/>
      <c r="O256" s="471">
        <v>2</v>
      </c>
      <c r="P256" s="471">
        <v>3</v>
      </c>
      <c r="Q256" s="471"/>
      <c r="R256" s="471"/>
      <c r="S256" s="471"/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1"/>
        <v>0</v>
      </c>
      <c r="G257" s="37" t="e">
        <f t="shared" si="42"/>
        <v>#DIV/0!</v>
      </c>
      <c r="H257" s="471"/>
      <c r="I257" s="471"/>
      <c r="J257" s="471"/>
      <c r="K257" s="471"/>
      <c r="L257" s="471"/>
      <c r="M257" s="471"/>
      <c r="N257" s="471"/>
      <c r="O257" s="471"/>
      <c r="P257" s="471"/>
      <c r="Q257" s="471"/>
      <c r="R257" s="471"/>
      <c r="S257" s="471"/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1"/>
        <v>0</v>
      </c>
      <c r="G258" s="37" t="e">
        <f t="shared" si="42"/>
        <v>#DIV/0!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471"/>
      <c r="R258" s="471"/>
      <c r="S258" s="471"/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114900</v>
      </c>
      <c r="F259" s="153">
        <f t="shared" si="41"/>
        <v>112499.1</v>
      </c>
      <c r="G259" s="379">
        <f t="shared" si="42"/>
        <v>97.910443864229762</v>
      </c>
      <c r="H259" s="1226">
        <f>SUM(H260:H264)</f>
        <v>0</v>
      </c>
      <c r="I259" s="1226">
        <f t="shared" ref="I259:S259" si="43">SUM(I260:I264)</f>
        <v>0</v>
      </c>
      <c r="J259" s="1226">
        <f t="shared" si="43"/>
        <v>0</v>
      </c>
      <c r="K259" s="1543">
        <f t="shared" si="43"/>
        <v>0</v>
      </c>
      <c r="L259" s="1543">
        <f t="shared" si="43"/>
        <v>0</v>
      </c>
      <c r="M259" s="1543">
        <f t="shared" si="43"/>
        <v>0</v>
      </c>
      <c r="N259" s="1543">
        <f t="shared" si="43"/>
        <v>0</v>
      </c>
      <c r="O259" s="1543">
        <f t="shared" si="43"/>
        <v>28900.1</v>
      </c>
      <c r="P259" s="1543">
        <f t="shared" si="43"/>
        <v>4159</v>
      </c>
      <c r="Q259" s="1896">
        <f t="shared" si="43"/>
        <v>0</v>
      </c>
      <c r="R259" s="1896">
        <f t="shared" si="43"/>
        <v>0</v>
      </c>
      <c r="S259" s="1896">
        <f t="shared" si="43"/>
        <v>79440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1"/>
        <v>0</v>
      </c>
      <c r="G260" s="37" t="e">
        <f t="shared" si="42"/>
        <v>#DIV/0!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f>39900+75000</f>
        <v>114900</v>
      </c>
      <c r="F261" s="36">
        <f t="shared" si="41"/>
        <v>112499.1</v>
      </c>
      <c r="G261" s="37">
        <f t="shared" si="42"/>
        <v>97.910443864229762</v>
      </c>
      <c r="H261" s="471"/>
      <c r="I261" s="471"/>
      <c r="J261" s="471"/>
      <c r="K261" s="471"/>
      <c r="L261" s="471"/>
      <c r="M261" s="471"/>
      <c r="N261" s="471"/>
      <c r="O261" s="471">
        <v>28900.1</v>
      </c>
      <c r="P261" s="471">
        <v>4159</v>
      </c>
      <c r="Q261" s="471"/>
      <c r="R261" s="471"/>
      <c r="S261" s="471">
        <v>79440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1"/>
        <v>0</v>
      </c>
      <c r="G262" s="37" t="e">
        <f t="shared" si="42"/>
        <v>#DIV/0!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1"/>
        <v>0</v>
      </c>
      <c r="G263" s="37" t="e">
        <f t="shared" si="42"/>
        <v>#DIV/0!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1"/>
        <v>0</v>
      </c>
      <c r="G264" s="37" t="e">
        <f t="shared" si="42"/>
        <v>#DIV/0!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471"/>
      <c r="R264" s="471"/>
      <c r="S264" s="471"/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1"/>
        <v>0</v>
      </c>
      <c r="G265" s="67" t="e">
        <f t="shared" si="42"/>
        <v>#DIV/0!</v>
      </c>
      <c r="H265" s="1239"/>
      <c r="I265" s="1239"/>
      <c r="J265" s="1239"/>
      <c r="K265" s="1553"/>
      <c r="L265" s="1553"/>
      <c r="M265" s="1553"/>
      <c r="N265" s="1553"/>
      <c r="O265" s="1553"/>
      <c r="P265" s="1553"/>
      <c r="Q265" s="1907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/>
      <c r="F266" s="36">
        <f t="shared" si="41"/>
        <v>0</v>
      </c>
      <c r="G266" s="37" t="e">
        <f t="shared" si="42"/>
        <v>#DIV/0!</v>
      </c>
      <c r="H266" s="471"/>
      <c r="I266" s="471"/>
      <c r="J266" s="471"/>
      <c r="K266" s="471"/>
      <c r="L266" s="471"/>
      <c r="M266" s="471"/>
      <c r="N266" s="471"/>
      <c r="O266" s="471"/>
      <c r="P266" s="471"/>
      <c r="Q266" s="471"/>
      <c r="R266" s="471"/>
      <c r="S266" s="471"/>
    </row>
    <row r="267" spans="1:19" ht="23.25" customHeight="1">
      <c r="A267" s="684"/>
      <c r="B267" s="685"/>
      <c r="C267" s="769" t="s">
        <v>136</v>
      </c>
      <c r="D267" s="762" t="s">
        <v>87</v>
      </c>
      <c r="E267" s="93"/>
      <c r="F267" s="36">
        <f t="shared" si="41"/>
        <v>0</v>
      </c>
      <c r="G267" s="37" t="e">
        <f t="shared" si="42"/>
        <v>#DIV/0!</v>
      </c>
      <c r="H267" s="471"/>
      <c r="I267" s="471"/>
      <c r="J267" s="471"/>
      <c r="K267" s="471"/>
      <c r="L267" s="471"/>
      <c r="M267" s="471"/>
      <c r="N267" s="471"/>
      <c r="O267" s="471"/>
      <c r="P267" s="471"/>
      <c r="Q267" s="471"/>
      <c r="R267" s="471"/>
      <c r="S267" s="471"/>
    </row>
    <row r="268" spans="1:19" ht="23.25" customHeight="1">
      <c r="A268" s="684"/>
      <c r="B268" s="685"/>
      <c r="C268" s="769" t="s">
        <v>137</v>
      </c>
      <c r="D268" s="762" t="s">
        <v>32</v>
      </c>
      <c r="E268" s="93"/>
      <c r="F268" s="36">
        <f t="shared" si="41"/>
        <v>0</v>
      </c>
      <c r="G268" s="37" t="e">
        <f t="shared" si="42"/>
        <v>#DIV/0!</v>
      </c>
      <c r="H268" s="47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</row>
    <row r="269" spans="1:19" ht="23.25" customHeight="1">
      <c r="A269" s="684"/>
      <c r="B269" s="685"/>
      <c r="C269" s="769" t="s">
        <v>138</v>
      </c>
      <c r="D269" s="762" t="s">
        <v>32</v>
      </c>
      <c r="E269" s="93"/>
      <c r="F269" s="36">
        <f t="shared" si="41"/>
        <v>0</v>
      </c>
      <c r="G269" s="37" t="e">
        <f t="shared" si="42"/>
        <v>#DIV/0!</v>
      </c>
      <c r="H269" s="471"/>
      <c r="I269" s="471"/>
      <c r="J269" s="471"/>
      <c r="K269" s="471"/>
      <c r="L269" s="471"/>
      <c r="M269" s="471"/>
      <c r="N269" s="471"/>
      <c r="O269" s="471"/>
      <c r="P269" s="471"/>
      <c r="Q269" s="471"/>
      <c r="R269" s="471"/>
      <c r="S269" s="471"/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1"/>
        <v>0</v>
      </c>
      <c r="G270" s="37" t="e">
        <f t="shared" si="42"/>
        <v>#DIV/0!</v>
      </c>
      <c r="H270" s="471"/>
      <c r="I270" s="471"/>
      <c r="J270" s="471"/>
      <c r="K270" s="471"/>
      <c r="L270" s="471"/>
      <c r="M270" s="471"/>
      <c r="N270" s="471"/>
      <c r="O270" s="471"/>
      <c r="P270" s="471"/>
      <c r="Q270" s="471"/>
      <c r="R270" s="471"/>
      <c r="S270" s="471"/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0</v>
      </c>
      <c r="F271" s="153">
        <f t="shared" si="41"/>
        <v>0</v>
      </c>
      <c r="G271" s="379" t="e">
        <f t="shared" si="42"/>
        <v>#DIV/0!</v>
      </c>
      <c r="H271" s="1226">
        <f>SUM(H272:H276)</f>
        <v>0</v>
      </c>
      <c r="I271" s="1226">
        <f t="shared" ref="I271:S271" si="44">SUM(I272:I276)</f>
        <v>0</v>
      </c>
      <c r="J271" s="1226">
        <f t="shared" si="44"/>
        <v>0</v>
      </c>
      <c r="K271" s="1543">
        <f t="shared" si="44"/>
        <v>0</v>
      </c>
      <c r="L271" s="1543">
        <f t="shared" si="44"/>
        <v>0</v>
      </c>
      <c r="M271" s="1543">
        <f t="shared" si="44"/>
        <v>0</v>
      </c>
      <c r="N271" s="1543">
        <f t="shared" si="44"/>
        <v>0</v>
      </c>
      <c r="O271" s="1543">
        <f t="shared" si="44"/>
        <v>0</v>
      </c>
      <c r="P271" s="1543">
        <f t="shared" si="44"/>
        <v>0</v>
      </c>
      <c r="Q271" s="1896">
        <f t="shared" si="44"/>
        <v>0</v>
      </c>
      <c r="R271" s="1896">
        <f t="shared" si="44"/>
        <v>0</v>
      </c>
      <c r="S271" s="1896">
        <f t="shared" si="44"/>
        <v>0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1"/>
        <v>0</v>
      </c>
      <c r="G272" s="37" t="e">
        <f t="shared" si="42"/>
        <v>#DIV/0!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</row>
    <row r="273" spans="1:19" ht="21.75" customHeight="1">
      <c r="A273" s="684"/>
      <c r="B273" s="685"/>
      <c r="C273" s="686" t="s">
        <v>26</v>
      </c>
      <c r="D273" s="687" t="s">
        <v>24</v>
      </c>
      <c r="E273" s="42"/>
      <c r="F273" s="36">
        <f t="shared" si="41"/>
        <v>0</v>
      </c>
      <c r="G273" s="37" t="e">
        <f t="shared" si="42"/>
        <v>#DIV/0!</v>
      </c>
      <c r="H273" s="471"/>
      <c r="I273" s="471"/>
      <c r="J273" s="471"/>
      <c r="K273" s="471"/>
      <c r="L273" s="471"/>
      <c r="M273" s="471"/>
      <c r="N273" s="471"/>
      <c r="O273" s="471"/>
      <c r="P273" s="471"/>
      <c r="Q273" s="471"/>
      <c r="R273" s="471"/>
      <c r="S273" s="471"/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1"/>
        <v>0</v>
      </c>
      <c r="G274" s="37" t="e">
        <f t="shared" si="42"/>
        <v>#DIV/0!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1"/>
        <v>0</v>
      </c>
      <c r="G275" s="37" t="e">
        <f t="shared" si="42"/>
        <v>#DIV/0!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1"/>
        <v>0</v>
      </c>
      <c r="G276" s="37" t="e">
        <f t="shared" si="42"/>
        <v>#DIV/0!</v>
      </c>
      <c r="H276" s="478"/>
      <c r="I276" s="478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</row>
    <row r="277" spans="1:19" ht="24" customHeight="1">
      <c r="A277" s="509"/>
      <c r="B277" s="2281" t="s">
        <v>302</v>
      </c>
      <c r="C277" s="2282"/>
      <c r="D277" s="770"/>
      <c r="E277" s="511"/>
      <c r="F277" s="55">
        <f t="shared" si="41"/>
        <v>0</v>
      </c>
      <c r="G277" s="67" t="e">
        <f t="shared" si="42"/>
        <v>#DIV/0!</v>
      </c>
      <c r="H277" s="1239"/>
      <c r="I277" s="1239"/>
      <c r="J277" s="1239"/>
      <c r="K277" s="1553"/>
      <c r="L277" s="1553"/>
      <c r="M277" s="1553"/>
      <c r="N277" s="1553"/>
      <c r="O277" s="1553"/>
      <c r="P277" s="1553"/>
      <c r="Q277" s="1907"/>
      <c r="R277" s="1907"/>
      <c r="S277" s="190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0</v>
      </c>
      <c r="F278" s="36">
        <f t="shared" si="41"/>
        <v>0</v>
      </c>
      <c r="G278" s="37" t="e">
        <f t="shared" si="42"/>
        <v>#DIV/0!</v>
      </c>
      <c r="H278" s="471"/>
      <c r="I278" s="471"/>
      <c r="J278" s="471"/>
      <c r="K278" s="471"/>
      <c r="L278" s="471"/>
      <c r="M278" s="471"/>
      <c r="N278" s="471"/>
      <c r="O278" s="471"/>
      <c r="P278" s="471"/>
      <c r="Q278" s="471"/>
      <c r="R278" s="471"/>
      <c r="S278" s="471"/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0</v>
      </c>
      <c r="F279" s="36">
        <f t="shared" si="41"/>
        <v>0</v>
      </c>
      <c r="G279" s="37" t="e">
        <f t="shared" si="42"/>
        <v>#DIV/0!</v>
      </c>
      <c r="H279" s="471"/>
      <c r="I279" s="471"/>
      <c r="J279" s="471"/>
      <c r="K279" s="471"/>
      <c r="L279" s="471"/>
      <c r="M279" s="471"/>
      <c r="N279" s="471"/>
      <c r="O279" s="471"/>
      <c r="P279" s="471"/>
      <c r="Q279" s="471"/>
      <c r="R279" s="471"/>
      <c r="S279" s="471"/>
    </row>
    <row r="280" spans="1:19" ht="21.75" customHeight="1">
      <c r="A280" s="772"/>
      <c r="B280" s="496"/>
      <c r="C280" s="774" t="s">
        <v>187</v>
      </c>
      <c r="D280" s="775" t="s">
        <v>114</v>
      </c>
      <c r="E280" s="77">
        <v>0</v>
      </c>
      <c r="F280" s="36">
        <f t="shared" si="41"/>
        <v>0</v>
      </c>
      <c r="G280" s="37" t="e">
        <f t="shared" si="42"/>
        <v>#DIV/0!</v>
      </c>
      <c r="H280" s="471"/>
      <c r="I280" s="471"/>
      <c r="J280" s="471"/>
      <c r="K280" s="471"/>
      <c r="L280" s="471"/>
      <c r="M280" s="471"/>
      <c r="N280" s="471"/>
      <c r="O280" s="471"/>
      <c r="P280" s="471"/>
      <c r="Q280" s="471"/>
      <c r="R280" s="471"/>
      <c r="S280" s="471"/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0</v>
      </c>
      <c r="F281" s="153">
        <f t="shared" si="41"/>
        <v>0</v>
      </c>
      <c r="G281" s="379" t="e">
        <f t="shared" si="42"/>
        <v>#DIV/0!</v>
      </c>
      <c r="H281" s="1248">
        <f>SUM(H282:H286)</f>
        <v>0</v>
      </c>
      <c r="I281" s="1248">
        <f>SUM(I282:I286)</f>
        <v>0</v>
      </c>
      <c r="J281" s="1248"/>
      <c r="K281" s="1563">
        <f t="shared" ref="K281:S281" si="45">SUM(K282:K286)</f>
        <v>0</v>
      </c>
      <c r="L281" s="1563">
        <f t="shared" si="45"/>
        <v>0</v>
      </c>
      <c r="M281" s="1563">
        <f t="shared" si="45"/>
        <v>0</v>
      </c>
      <c r="N281" s="1563">
        <f t="shared" si="45"/>
        <v>0</v>
      </c>
      <c r="O281" s="1563">
        <f t="shared" si="45"/>
        <v>0</v>
      </c>
      <c r="P281" s="1563">
        <f t="shared" si="45"/>
        <v>0</v>
      </c>
      <c r="Q281" s="1916">
        <f t="shared" si="45"/>
        <v>0</v>
      </c>
      <c r="R281" s="1916">
        <f t="shared" si="45"/>
        <v>0</v>
      </c>
      <c r="S281" s="1916">
        <f t="shared" si="45"/>
        <v>0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1"/>
        <v>0</v>
      </c>
      <c r="G282" s="37" t="e">
        <f t="shared" si="42"/>
        <v>#DIV/0!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0</v>
      </c>
      <c r="F283" s="36">
        <f t="shared" si="41"/>
        <v>0</v>
      </c>
      <c r="G283" s="37" t="e">
        <f t="shared" si="42"/>
        <v>#DIV/0!</v>
      </c>
      <c r="H283" s="471"/>
      <c r="I283" s="471"/>
      <c r="J283" s="471"/>
      <c r="K283" s="471"/>
      <c r="L283" s="471"/>
      <c r="M283" s="471"/>
      <c r="N283" s="471"/>
      <c r="O283" s="471"/>
      <c r="P283" s="471"/>
      <c r="Q283" s="471"/>
      <c r="R283" s="471"/>
      <c r="S283" s="471"/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1"/>
        <v>0</v>
      </c>
      <c r="G284" s="37" t="e">
        <f t="shared" si="42"/>
        <v>#DIV/0!</v>
      </c>
      <c r="H284" s="471"/>
      <c r="I284" s="471"/>
      <c r="J284" s="471"/>
      <c r="K284" s="471"/>
      <c r="L284" s="471"/>
      <c r="M284" s="471"/>
      <c r="N284" s="471"/>
      <c r="O284" s="471"/>
      <c r="P284" s="471"/>
      <c r="Q284" s="471"/>
      <c r="R284" s="471"/>
      <c r="S284" s="471"/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0</v>
      </c>
      <c r="F285" s="36">
        <f t="shared" si="41"/>
        <v>0</v>
      </c>
      <c r="G285" s="37" t="e">
        <f t="shared" si="42"/>
        <v>#DIV/0!</v>
      </c>
      <c r="H285" s="471"/>
      <c r="I285" s="471"/>
      <c r="J285" s="471"/>
      <c r="K285" s="471"/>
      <c r="L285" s="471"/>
      <c r="M285" s="471"/>
      <c r="N285" s="471"/>
      <c r="O285" s="471"/>
      <c r="P285" s="471"/>
      <c r="Q285" s="471"/>
      <c r="R285" s="471"/>
      <c r="S285" s="471"/>
    </row>
    <row r="286" spans="1:19" ht="21.75" customHeight="1">
      <c r="A286" s="783"/>
      <c r="B286" s="784"/>
      <c r="C286" s="785" t="s">
        <v>29</v>
      </c>
      <c r="D286" s="786" t="s">
        <v>24</v>
      </c>
      <c r="E286" s="117">
        <v>0</v>
      </c>
      <c r="F286" s="116">
        <f t="shared" si="41"/>
        <v>0</v>
      </c>
      <c r="G286" s="120" t="e">
        <f t="shared" si="42"/>
        <v>#DIV/0!</v>
      </c>
      <c r="H286" s="478"/>
      <c r="I286" s="47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1"/>
        <v>0</v>
      </c>
      <c r="G287" s="631" t="e">
        <f t="shared" si="42"/>
        <v>#DIV/0!</v>
      </c>
      <c r="H287" s="1220">
        <f t="shared" ref="H287:S287" si="46">SUM(H288:H296)</f>
        <v>0</v>
      </c>
      <c r="I287" s="1220">
        <f t="shared" si="46"/>
        <v>0</v>
      </c>
      <c r="J287" s="1220">
        <f t="shared" si="46"/>
        <v>0</v>
      </c>
      <c r="K287" s="1538">
        <f t="shared" si="46"/>
        <v>0</v>
      </c>
      <c r="L287" s="1538">
        <f t="shared" si="46"/>
        <v>0</v>
      </c>
      <c r="M287" s="1538">
        <f t="shared" si="46"/>
        <v>0</v>
      </c>
      <c r="N287" s="1538">
        <f t="shared" si="46"/>
        <v>0</v>
      </c>
      <c r="O287" s="1538">
        <f t="shared" si="46"/>
        <v>0</v>
      </c>
      <c r="P287" s="1538">
        <f t="shared" si="46"/>
        <v>0</v>
      </c>
      <c r="Q287" s="1891">
        <f t="shared" si="46"/>
        <v>0</v>
      </c>
      <c r="R287" s="1891">
        <f t="shared" si="46"/>
        <v>0</v>
      </c>
      <c r="S287" s="1891">
        <f t="shared" si="46"/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55">
        <f t="shared" si="41"/>
        <v>0</v>
      </c>
      <c r="G288" s="67" t="e">
        <f t="shared" si="42"/>
        <v>#DIV/0!</v>
      </c>
      <c r="H288" s="1239"/>
      <c r="I288" s="1239"/>
      <c r="J288" s="1239"/>
      <c r="K288" s="1553"/>
      <c r="L288" s="1553"/>
      <c r="M288" s="1553"/>
      <c r="N288" s="1553"/>
      <c r="O288" s="1553"/>
      <c r="P288" s="1553"/>
      <c r="Q288" s="1907"/>
      <c r="R288" s="1907"/>
      <c r="S288" s="1907"/>
    </row>
    <row r="289" spans="1:19" ht="25.5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 t="shared" si="41"/>
        <v>0</v>
      </c>
      <c r="G289" s="37" t="e">
        <f t="shared" si="42"/>
        <v>#DIV/0!</v>
      </c>
      <c r="H289" s="471"/>
      <c r="I289" s="471"/>
      <c r="J289" s="471"/>
      <c r="K289" s="471"/>
      <c r="L289" s="471"/>
      <c r="M289" s="471"/>
      <c r="N289" s="471"/>
      <c r="O289" s="471"/>
      <c r="P289" s="471"/>
      <c r="Q289" s="471"/>
      <c r="R289" s="471"/>
      <c r="S289" s="471"/>
    </row>
    <row r="290" spans="1:19" ht="25.5" customHeight="1">
      <c r="A290" s="723"/>
      <c r="B290" s="452" t="s">
        <v>180</v>
      </c>
      <c r="C290" s="789"/>
      <c r="D290" s="455" t="s">
        <v>87</v>
      </c>
      <c r="E290" s="42"/>
      <c r="F290" s="36">
        <f t="shared" si="41"/>
        <v>0</v>
      </c>
      <c r="G290" s="37" t="e">
        <f t="shared" si="42"/>
        <v>#DIV/0!</v>
      </c>
      <c r="H290" s="471"/>
      <c r="I290" s="471"/>
      <c r="J290" s="471"/>
      <c r="K290" s="471"/>
      <c r="L290" s="471"/>
      <c r="M290" s="471"/>
      <c r="N290" s="471"/>
      <c r="O290" s="471"/>
      <c r="P290" s="471"/>
      <c r="Q290" s="471"/>
      <c r="R290" s="471"/>
      <c r="S290" s="471"/>
    </row>
    <row r="291" spans="1:19" ht="25.5" customHeight="1">
      <c r="A291" s="790"/>
      <c r="B291" s="2193" t="s">
        <v>292</v>
      </c>
      <c r="C291" s="2194"/>
      <c r="D291" s="455" t="s">
        <v>114</v>
      </c>
      <c r="E291" s="42"/>
      <c r="F291" s="36">
        <f t="shared" si="41"/>
        <v>0</v>
      </c>
      <c r="G291" s="37" t="e">
        <f t="shared" si="42"/>
        <v>#DIV/0!</v>
      </c>
      <c r="H291" s="471"/>
      <c r="I291" s="471"/>
      <c r="J291" s="471"/>
      <c r="K291" s="471"/>
      <c r="L291" s="471"/>
      <c r="M291" s="471"/>
      <c r="N291" s="471"/>
      <c r="O291" s="471"/>
      <c r="P291" s="471"/>
      <c r="Q291" s="471"/>
      <c r="R291" s="471"/>
      <c r="S291" s="471"/>
    </row>
    <row r="292" spans="1:19" ht="25.5" customHeight="1">
      <c r="A292" s="723"/>
      <c r="B292" s="452" t="s">
        <v>293</v>
      </c>
      <c r="C292" s="791"/>
      <c r="D292" s="420" t="s">
        <v>294</v>
      </c>
      <c r="E292" s="164"/>
      <c r="F292" s="36">
        <f t="shared" si="41"/>
        <v>0</v>
      </c>
      <c r="G292" s="37" t="e">
        <f t="shared" si="42"/>
        <v>#DIV/0!</v>
      </c>
      <c r="H292" s="471"/>
      <c r="I292" s="471"/>
      <c r="J292" s="471"/>
      <c r="K292" s="471"/>
      <c r="L292" s="471"/>
      <c r="M292" s="471"/>
      <c r="N292" s="471"/>
      <c r="O292" s="471"/>
      <c r="P292" s="471"/>
      <c r="Q292" s="471"/>
      <c r="R292" s="471"/>
      <c r="S292" s="471"/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1"/>
        <v>0</v>
      </c>
      <c r="G293" s="37" t="e">
        <f t="shared" si="42"/>
        <v>#DIV/0!</v>
      </c>
      <c r="H293" s="471"/>
      <c r="I293" s="471"/>
      <c r="J293" s="471"/>
      <c r="K293" s="471"/>
      <c r="L293" s="471"/>
      <c r="M293" s="471"/>
      <c r="N293" s="471"/>
      <c r="O293" s="471"/>
      <c r="P293" s="471"/>
      <c r="Q293" s="471"/>
      <c r="R293" s="471"/>
      <c r="S293" s="471"/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153">
        <f t="shared" si="41"/>
        <v>0</v>
      </c>
      <c r="G294" s="379" t="e">
        <f t="shared" si="42"/>
        <v>#DIV/0!</v>
      </c>
      <c r="H294" s="1226">
        <f>SUM(H295:H299)</f>
        <v>0</v>
      </c>
      <c r="I294" s="1226">
        <f t="shared" ref="I294:S294" si="47">SUM(I295:I299)</f>
        <v>0</v>
      </c>
      <c r="J294" s="1226">
        <f t="shared" si="47"/>
        <v>0</v>
      </c>
      <c r="K294" s="1543">
        <f t="shared" si="47"/>
        <v>0</v>
      </c>
      <c r="L294" s="1543">
        <f t="shared" si="47"/>
        <v>0</v>
      </c>
      <c r="M294" s="1543">
        <f t="shared" si="47"/>
        <v>0</v>
      </c>
      <c r="N294" s="1543">
        <f t="shared" si="47"/>
        <v>0</v>
      </c>
      <c r="O294" s="1543">
        <f t="shared" si="47"/>
        <v>0</v>
      </c>
      <c r="P294" s="1543">
        <f t="shared" si="47"/>
        <v>0</v>
      </c>
      <c r="Q294" s="1896">
        <f t="shared" si="47"/>
        <v>0</v>
      </c>
      <c r="R294" s="1896">
        <f t="shared" si="47"/>
        <v>0</v>
      </c>
      <c r="S294" s="1896">
        <f t="shared" si="47"/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1"/>
        <v>0</v>
      </c>
      <c r="G295" s="37" t="e">
        <f t="shared" si="42"/>
        <v>#DIV/0!</v>
      </c>
      <c r="H295" s="471"/>
      <c r="I295" s="471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36">
        <f t="shared" si="41"/>
        <v>0</v>
      </c>
      <c r="G296" s="37" t="e">
        <f t="shared" si="42"/>
        <v>#DIV/0!</v>
      </c>
      <c r="H296" s="471"/>
      <c r="I296" s="471"/>
      <c r="J296" s="471"/>
      <c r="K296" s="471"/>
      <c r="L296" s="471"/>
      <c r="M296" s="471"/>
      <c r="N296" s="471"/>
      <c r="O296" s="471"/>
      <c r="P296" s="471"/>
      <c r="Q296" s="471"/>
      <c r="R296" s="471"/>
      <c r="S296" s="471"/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1"/>
        <v>0</v>
      </c>
      <c r="G297" s="37" t="e">
        <f t="shared" si="42"/>
        <v>#DIV/0!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1"/>
        <v>0</v>
      </c>
      <c r="G298" s="37" t="e">
        <f t="shared" si="42"/>
        <v>#DIV/0!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1"/>
        <v>0</v>
      </c>
      <c r="G299" s="37" t="e">
        <f t="shared" si="42"/>
        <v>#DIV/0!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41"/>
        <v>0</v>
      </c>
      <c r="G300" s="67" t="e">
        <f t="shared" si="42"/>
        <v>#DIV/0!</v>
      </c>
      <c r="H300" s="1239"/>
      <c r="I300" s="1239"/>
      <c r="J300" s="1239"/>
      <c r="K300" s="1553"/>
      <c r="L300" s="1553"/>
      <c r="M300" s="1553"/>
      <c r="N300" s="1553"/>
      <c r="O300" s="1553"/>
      <c r="P300" s="1553"/>
      <c r="Q300" s="1907"/>
      <c r="R300" s="1907"/>
      <c r="S300" s="1907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1"/>
        <v>0</v>
      </c>
      <c r="G301" s="37" t="e">
        <f t="shared" si="42"/>
        <v>#DIV/0!</v>
      </c>
      <c r="H301" s="471"/>
      <c r="I301" s="471"/>
      <c r="J301" s="471"/>
      <c r="K301" s="471"/>
      <c r="L301" s="471"/>
      <c r="M301" s="471"/>
      <c r="N301" s="471"/>
      <c r="O301" s="471"/>
      <c r="P301" s="471"/>
      <c r="Q301" s="471"/>
      <c r="R301" s="471"/>
      <c r="S301" s="471"/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41"/>
        <v>0</v>
      </c>
      <c r="G302" s="37" t="e">
        <f t="shared" si="42"/>
        <v>#DIV/0!</v>
      </c>
      <c r="H302" s="471"/>
      <c r="I302" s="471"/>
      <c r="J302" s="471"/>
      <c r="K302" s="471"/>
      <c r="L302" s="471"/>
      <c r="M302" s="471"/>
      <c r="N302" s="471"/>
      <c r="O302" s="471"/>
      <c r="P302" s="471"/>
      <c r="Q302" s="471"/>
      <c r="R302" s="471"/>
      <c r="S302" s="471"/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1"/>
        <v>0</v>
      </c>
      <c r="G303" s="37" t="e">
        <f t="shared" si="42"/>
        <v>#DIV/0!</v>
      </c>
      <c r="H303" s="471"/>
      <c r="I303" s="471"/>
      <c r="J303" s="471"/>
      <c r="K303" s="471"/>
      <c r="L303" s="471"/>
      <c r="M303" s="471"/>
      <c r="N303" s="471"/>
      <c r="O303" s="471"/>
      <c r="P303" s="471"/>
      <c r="Q303" s="471"/>
      <c r="R303" s="471"/>
      <c r="S303" s="471"/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1"/>
        <v>0</v>
      </c>
      <c r="G304" s="37" t="e">
        <f t="shared" si="42"/>
        <v>#DIV/0!</v>
      </c>
      <c r="H304" s="471"/>
      <c r="I304" s="471"/>
      <c r="J304" s="471"/>
      <c r="K304" s="471"/>
      <c r="L304" s="471"/>
      <c r="M304" s="471"/>
      <c r="N304" s="471"/>
      <c r="O304" s="471"/>
      <c r="P304" s="471"/>
      <c r="Q304" s="471"/>
      <c r="R304" s="471"/>
      <c r="S304" s="471"/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1"/>
        <v>0</v>
      </c>
      <c r="G305" s="37" t="e">
        <f t="shared" si="42"/>
        <v>#DIV/0!</v>
      </c>
      <c r="H305" s="471"/>
      <c r="I305" s="471"/>
      <c r="J305" s="471"/>
      <c r="K305" s="471"/>
      <c r="L305" s="471"/>
      <c r="M305" s="471"/>
      <c r="N305" s="471"/>
      <c r="O305" s="471"/>
      <c r="P305" s="471"/>
      <c r="Q305" s="471"/>
      <c r="R305" s="471"/>
      <c r="S305" s="471"/>
    </row>
    <row r="306" spans="1:19" ht="27" customHeight="1">
      <c r="A306" s="735"/>
      <c r="B306" s="777" t="s">
        <v>37</v>
      </c>
      <c r="C306" s="793"/>
      <c r="D306" s="738" t="s">
        <v>24</v>
      </c>
      <c r="E306" s="153"/>
      <c r="F306" s="153">
        <f t="shared" si="41"/>
        <v>0</v>
      </c>
      <c r="G306" s="379" t="e">
        <f t="shared" si="42"/>
        <v>#DIV/0!</v>
      </c>
      <c r="H306" s="1248">
        <f>SUM(H307:H311)</f>
        <v>0</v>
      </c>
      <c r="I306" s="1248">
        <f>SUM(I307:I311)</f>
        <v>0</v>
      </c>
      <c r="J306" s="1249"/>
      <c r="K306" s="1563">
        <f t="shared" ref="K306:S306" si="48">SUM(K307:K311)</f>
        <v>0</v>
      </c>
      <c r="L306" s="1563">
        <f t="shared" si="48"/>
        <v>0</v>
      </c>
      <c r="M306" s="1563">
        <f t="shared" si="48"/>
        <v>0</v>
      </c>
      <c r="N306" s="1563">
        <f t="shared" si="48"/>
        <v>0</v>
      </c>
      <c r="O306" s="1563">
        <f t="shared" si="48"/>
        <v>0</v>
      </c>
      <c r="P306" s="1563">
        <f t="shared" si="48"/>
        <v>0</v>
      </c>
      <c r="Q306" s="1916">
        <f t="shared" si="48"/>
        <v>0</v>
      </c>
      <c r="R306" s="1916">
        <f t="shared" si="48"/>
        <v>0</v>
      </c>
      <c r="S306" s="1916">
        <f t="shared" si="48"/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1"/>
        <v>0</v>
      </c>
      <c r="G307" s="37" t="e">
        <f t="shared" si="42"/>
        <v>#DIV/0!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471"/>
      <c r="R307" s="471"/>
      <c r="S307" s="471"/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si="41"/>
        <v>0</v>
      </c>
      <c r="G308" s="37" t="e">
        <f t="shared" si="42"/>
        <v>#DIV/0!</v>
      </c>
      <c r="H308" s="471"/>
      <c r="I308" s="471"/>
      <c r="J308" s="471"/>
      <c r="K308" s="471"/>
      <c r="L308" s="471"/>
      <c r="M308" s="471"/>
      <c r="N308" s="471"/>
      <c r="O308" s="471"/>
      <c r="P308" s="471"/>
      <c r="Q308" s="471"/>
      <c r="R308" s="471"/>
      <c r="S308" s="471"/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1"/>
        <v>0</v>
      </c>
      <c r="G309" s="37" t="e">
        <f t="shared" si="42"/>
        <v>#DIV/0!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471"/>
      <c r="R309" s="471"/>
      <c r="S309" s="471"/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1"/>
        <v>0</v>
      </c>
      <c r="G310" s="37" t="e">
        <f t="shared" si="42"/>
        <v>#DIV/0!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</row>
    <row r="311" spans="1:19" ht="27" customHeight="1">
      <c r="A311" s="794"/>
      <c r="B311" s="784"/>
      <c r="C311" s="795" t="s">
        <v>29</v>
      </c>
      <c r="D311" s="786" t="s">
        <v>24</v>
      </c>
      <c r="E311" s="97"/>
      <c r="F311" s="116">
        <f t="shared" si="41"/>
        <v>0</v>
      </c>
      <c r="G311" s="120" t="e">
        <f t="shared" si="42"/>
        <v>#DIV/0!</v>
      </c>
      <c r="H311" s="478"/>
      <c r="I311" s="488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</row>
    <row r="312" spans="1:19" ht="26.4" customHeight="1">
      <c r="A312" s="375" t="s">
        <v>325</v>
      </c>
      <c r="B312" s="796"/>
      <c r="C312" s="797"/>
      <c r="D312" s="798"/>
      <c r="E312" s="386"/>
      <c r="F312" s="360">
        <f t="shared" si="41"/>
        <v>0</v>
      </c>
      <c r="G312" s="636" t="e">
        <f t="shared" si="42"/>
        <v>#DIV/0!</v>
      </c>
      <c r="H312" s="1245"/>
      <c r="I312" s="1247"/>
      <c r="J312" s="1247"/>
      <c r="K312" s="1561"/>
      <c r="L312" s="1561"/>
      <c r="M312" s="1561"/>
      <c r="N312" s="1561"/>
      <c r="O312" s="1561"/>
      <c r="P312" s="1561"/>
      <c r="Q312" s="1914"/>
      <c r="R312" s="1914"/>
      <c r="S312" s="1914"/>
    </row>
    <row r="313" spans="1:19" ht="27" customHeight="1">
      <c r="A313" s="2110" t="s">
        <v>257</v>
      </c>
      <c r="B313" s="2111"/>
      <c r="C313" s="2111"/>
      <c r="D313" s="2112"/>
      <c r="E313" s="92"/>
      <c r="F313" s="92">
        <f t="shared" si="41"/>
        <v>0</v>
      </c>
      <c r="G313" s="631" t="e">
        <f t="shared" si="42"/>
        <v>#DIV/0!</v>
      </c>
      <c r="H313" s="1243"/>
      <c r="I313" s="1243"/>
      <c r="J313" s="1243"/>
      <c r="K313" s="1557"/>
      <c r="L313" s="1557"/>
      <c r="M313" s="1557"/>
      <c r="N313" s="1557"/>
      <c r="O313" s="1557"/>
      <c r="P313" s="1557"/>
      <c r="Q313" s="1910"/>
      <c r="R313" s="1910"/>
      <c r="S313" s="1910"/>
    </row>
    <row r="314" spans="1:19" ht="27" customHeight="1">
      <c r="A314" s="388"/>
      <c r="B314" s="2177" t="s">
        <v>251</v>
      </c>
      <c r="C314" s="2178"/>
      <c r="D314" s="799"/>
      <c r="E314" s="106">
        <f>E315</f>
        <v>0</v>
      </c>
      <c r="F314" s="55">
        <f t="shared" si="41"/>
        <v>0</v>
      </c>
      <c r="G314" s="67" t="e">
        <f t="shared" si="42"/>
        <v>#DIV/0!</v>
      </c>
      <c r="H314" s="1239"/>
      <c r="I314" s="1239"/>
      <c r="J314" s="1239"/>
      <c r="K314" s="1553"/>
      <c r="L314" s="1553"/>
      <c r="M314" s="1553"/>
      <c r="N314" s="1553"/>
      <c r="O314" s="1553"/>
      <c r="P314" s="1553"/>
      <c r="Q314" s="1907"/>
      <c r="R314" s="1907"/>
      <c r="S314" s="1907"/>
    </row>
    <row r="315" spans="1:19" ht="27" customHeight="1">
      <c r="A315" s="660"/>
      <c r="B315" s="730"/>
      <c r="C315" s="800" t="s">
        <v>139</v>
      </c>
      <c r="D315" s="679" t="s">
        <v>88</v>
      </c>
      <c r="E315" s="77">
        <v>0</v>
      </c>
      <c r="F315" s="36">
        <f t="shared" si="41"/>
        <v>0</v>
      </c>
      <c r="G315" s="37" t="e">
        <f t="shared" si="42"/>
        <v>#DIV/0!</v>
      </c>
      <c r="H315" s="471"/>
      <c r="I315" s="471"/>
      <c r="J315" s="471"/>
      <c r="K315" s="471"/>
      <c r="L315" s="471"/>
      <c r="M315" s="471"/>
      <c r="N315" s="471"/>
      <c r="O315" s="471"/>
      <c r="P315" s="471"/>
      <c r="Q315" s="471"/>
      <c r="R315" s="471"/>
      <c r="S315" s="471"/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1"/>
        <v>0</v>
      </c>
      <c r="G316" s="37" t="e">
        <f t="shared" si="42"/>
        <v>#DIV/0!</v>
      </c>
      <c r="H316" s="471"/>
      <c r="I316" s="471"/>
      <c r="J316" s="471"/>
      <c r="K316" s="471"/>
      <c r="L316" s="471"/>
      <c r="M316" s="471"/>
      <c r="N316" s="471"/>
      <c r="O316" s="471"/>
      <c r="P316" s="471"/>
      <c r="Q316" s="471"/>
      <c r="R316" s="471"/>
      <c r="S316" s="471"/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0</v>
      </c>
      <c r="F317" s="153">
        <f t="shared" ref="F317:F380" si="49">SUM(H317:S317)</f>
        <v>0</v>
      </c>
      <c r="G317" s="379" t="e">
        <f t="shared" ref="G317:G380" si="50">+F317*100/E317</f>
        <v>#DIV/0!</v>
      </c>
      <c r="H317" s="1226">
        <f>SUM(H318:H322)</f>
        <v>0</v>
      </c>
      <c r="I317" s="1228">
        <f t="shared" ref="I317:S317" si="51">SUM(I318:I322)</f>
        <v>0</v>
      </c>
      <c r="J317" s="1228">
        <f t="shared" si="51"/>
        <v>0</v>
      </c>
      <c r="K317" s="1545">
        <f t="shared" si="51"/>
        <v>0</v>
      </c>
      <c r="L317" s="1545">
        <f t="shared" si="51"/>
        <v>0</v>
      </c>
      <c r="M317" s="1545">
        <f t="shared" si="51"/>
        <v>0</v>
      </c>
      <c r="N317" s="1545">
        <f t="shared" si="51"/>
        <v>0</v>
      </c>
      <c r="O317" s="1545">
        <f t="shared" si="51"/>
        <v>0</v>
      </c>
      <c r="P317" s="1545">
        <f t="shared" si="51"/>
        <v>0</v>
      </c>
      <c r="Q317" s="1898">
        <f t="shared" si="51"/>
        <v>0</v>
      </c>
      <c r="R317" s="1898">
        <f t="shared" si="51"/>
        <v>0</v>
      </c>
      <c r="S317" s="1898">
        <f t="shared" si="51"/>
        <v>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49"/>
        <v>0</v>
      </c>
      <c r="G318" s="37" t="e">
        <f t="shared" si="50"/>
        <v>#DIV/0!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0</v>
      </c>
      <c r="F319" s="36">
        <f t="shared" si="49"/>
        <v>0</v>
      </c>
      <c r="G319" s="37" t="e">
        <f t="shared" si="50"/>
        <v>#DIV/0!</v>
      </c>
      <c r="H319" s="471"/>
      <c r="I319" s="471"/>
      <c r="J319" s="471"/>
      <c r="K319" s="471"/>
      <c r="L319" s="471"/>
      <c r="M319" s="471"/>
      <c r="N319" s="471"/>
      <c r="O319" s="471"/>
      <c r="P319" s="471"/>
      <c r="Q319" s="471"/>
      <c r="R319" s="471"/>
      <c r="S319" s="471"/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49"/>
        <v>0</v>
      </c>
      <c r="G320" s="37" t="e">
        <f t="shared" si="50"/>
        <v>#DIV/0!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49"/>
        <v>0</v>
      </c>
      <c r="G321" s="37" t="e">
        <f t="shared" si="50"/>
        <v>#DIV/0!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471"/>
      <c r="R321" s="471"/>
      <c r="S321" s="471"/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49"/>
        <v>0</v>
      </c>
      <c r="G322" s="37" t="e">
        <f t="shared" si="50"/>
        <v>#DIV/0!</v>
      </c>
      <c r="H322" s="471"/>
      <c r="I322" s="471"/>
      <c r="J322" s="471"/>
      <c r="K322" s="471"/>
      <c r="L322" s="471"/>
      <c r="M322" s="471"/>
      <c r="N322" s="471"/>
      <c r="O322" s="471"/>
      <c r="P322" s="471"/>
      <c r="Q322" s="471"/>
      <c r="R322" s="471"/>
      <c r="S322" s="471"/>
    </row>
    <row r="323" spans="1:19" ht="23.4" customHeight="1">
      <c r="A323" s="225"/>
      <c r="B323" s="2179" t="s">
        <v>252</v>
      </c>
      <c r="C323" s="2180"/>
      <c r="D323" s="693"/>
      <c r="E323" s="54">
        <f>E325</f>
        <v>0</v>
      </c>
      <c r="F323" s="1218">
        <f t="shared" si="49"/>
        <v>0</v>
      </c>
      <c r="G323" s="67" t="e">
        <f t="shared" si="50"/>
        <v>#DIV/0!</v>
      </c>
      <c r="H323" s="1239">
        <f>H325</f>
        <v>0</v>
      </c>
      <c r="I323" s="1239">
        <f t="shared" ref="I323:S323" si="52">I325</f>
        <v>0</v>
      </c>
      <c r="J323" s="1239">
        <f t="shared" si="52"/>
        <v>0</v>
      </c>
      <c r="K323" s="1553">
        <f t="shared" si="52"/>
        <v>0</v>
      </c>
      <c r="L323" s="1553">
        <f t="shared" si="52"/>
        <v>0</v>
      </c>
      <c r="M323" s="1553">
        <f t="shared" si="52"/>
        <v>0</v>
      </c>
      <c r="N323" s="1553">
        <f t="shared" si="52"/>
        <v>0</v>
      </c>
      <c r="O323" s="1553">
        <f t="shared" si="52"/>
        <v>0</v>
      </c>
      <c r="P323" s="1553">
        <f t="shared" si="52"/>
        <v>0</v>
      </c>
      <c r="Q323" s="1907">
        <f t="shared" si="52"/>
        <v>0</v>
      </c>
      <c r="R323" s="1907">
        <f t="shared" si="52"/>
        <v>0</v>
      </c>
      <c r="S323" s="1907">
        <f t="shared" si="52"/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0</v>
      </c>
      <c r="F324" s="36">
        <f t="shared" si="49"/>
        <v>0</v>
      </c>
      <c r="G324" s="37" t="e">
        <f t="shared" si="50"/>
        <v>#DIV/0!</v>
      </c>
      <c r="H324" s="471"/>
      <c r="I324" s="471"/>
      <c r="J324" s="471"/>
      <c r="K324" s="471"/>
      <c r="L324" s="471"/>
      <c r="M324" s="471"/>
      <c r="N324" s="471"/>
      <c r="O324" s="471"/>
      <c r="P324" s="471"/>
      <c r="Q324" s="471"/>
      <c r="R324" s="471"/>
      <c r="S324" s="471"/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0</v>
      </c>
      <c r="F325" s="36">
        <f t="shared" si="49"/>
        <v>0</v>
      </c>
      <c r="G325" s="37" t="e">
        <f t="shared" si="50"/>
        <v>#DIV/0!</v>
      </c>
      <c r="H325" s="471"/>
      <c r="I325" s="471"/>
      <c r="J325" s="471"/>
      <c r="K325" s="471"/>
      <c r="L325" s="471"/>
      <c r="M325" s="471"/>
      <c r="N325" s="471"/>
      <c r="O325" s="471"/>
      <c r="P325" s="471"/>
      <c r="Q325" s="471"/>
      <c r="R325" s="471"/>
      <c r="S325" s="471"/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49"/>
        <v>0</v>
      </c>
      <c r="G326" s="37" t="e">
        <f t="shared" si="50"/>
        <v>#DIV/0!</v>
      </c>
      <c r="H326" s="471"/>
      <c r="I326" s="471"/>
      <c r="J326" s="471"/>
      <c r="K326" s="471"/>
      <c r="L326" s="471"/>
      <c r="M326" s="471"/>
      <c r="N326" s="471"/>
      <c r="O326" s="471"/>
      <c r="P326" s="471"/>
      <c r="Q326" s="471"/>
      <c r="R326" s="471"/>
      <c r="S326" s="471"/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0</v>
      </c>
      <c r="F327" s="153">
        <f t="shared" si="49"/>
        <v>0</v>
      </c>
      <c r="G327" s="379" t="e">
        <f t="shared" si="50"/>
        <v>#DIV/0!</v>
      </c>
      <c r="H327" s="1226">
        <f>SUM(H328:H332)</f>
        <v>0</v>
      </c>
      <c r="I327" s="1228">
        <f t="shared" ref="I327:S327" si="53">SUM(I328:I332)</f>
        <v>0</v>
      </c>
      <c r="J327" s="1228">
        <f t="shared" si="53"/>
        <v>0</v>
      </c>
      <c r="K327" s="1545">
        <f t="shared" si="53"/>
        <v>0</v>
      </c>
      <c r="L327" s="1545">
        <f t="shared" si="53"/>
        <v>0</v>
      </c>
      <c r="M327" s="1545">
        <f t="shared" si="53"/>
        <v>0</v>
      </c>
      <c r="N327" s="1545">
        <f t="shared" si="53"/>
        <v>0</v>
      </c>
      <c r="O327" s="1545">
        <f t="shared" si="53"/>
        <v>0</v>
      </c>
      <c r="P327" s="1545">
        <f t="shared" si="53"/>
        <v>0</v>
      </c>
      <c r="Q327" s="1898">
        <f t="shared" si="53"/>
        <v>0</v>
      </c>
      <c r="R327" s="1898">
        <f t="shared" si="53"/>
        <v>0</v>
      </c>
      <c r="S327" s="1898">
        <f t="shared" si="53"/>
        <v>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49"/>
        <v>0</v>
      </c>
      <c r="G328" s="37" t="e">
        <f t="shared" si="50"/>
        <v>#DIV/0!</v>
      </c>
      <c r="H328" s="471"/>
      <c r="I328" s="471"/>
      <c r="J328" s="471"/>
      <c r="K328" s="471"/>
      <c r="L328" s="471"/>
      <c r="M328" s="471"/>
      <c r="N328" s="471"/>
      <c r="O328" s="471"/>
      <c r="P328" s="471"/>
      <c r="Q328" s="471"/>
      <c r="R328" s="471"/>
      <c r="S328" s="471"/>
    </row>
    <row r="329" spans="1:19" ht="26.4" customHeight="1">
      <c r="A329" s="684"/>
      <c r="B329" s="685"/>
      <c r="C329" s="686" t="s">
        <v>26</v>
      </c>
      <c r="D329" s="687" t="s">
        <v>24</v>
      </c>
      <c r="E329" s="42"/>
      <c r="F329" s="36">
        <f t="shared" si="49"/>
        <v>0</v>
      </c>
      <c r="G329" s="37" t="e">
        <f t="shared" si="50"/>
        <v>#DIV/0!</v>
      </c>
      <c r="H329" s="471"/>
      <c r="I329" s="471"/>
      <c r="J329" s="471"/>
      <c r="K329" s="471"/>
      <c r="L329" s="471"/>
      <c r="M329" s="471"/>
      <c r="N329" s="471"/>
      <c r="O329" s="471"/>
      <c r="P329" s="471"/>
      <c r="Q329" s="471"/>
      <c r="R329" s="471"/>
      <c r="S329" s="471"/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49"/>
        <v>0</v>
      </c>
      <c r="G330" s="37" t="e">
        <f t="shared" si="50"/>
        <v>#DIV/0!</v>
      </c>
      <c r="H330" s="471"/>
      <c r="I330" s="471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49"/>
        <v>0</v>
      </c>
      <c r="G331" s="37" t="e">
        <f t="shared" si="50"/>
        <v>#DIV/0!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471"/>
      <c r="R331" s="471"/>
      <c r="S331" s="471"/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49"/>
        <v>0</v>
      </c>
      <c r="G332" s="120" t="e">
        <f t="shared" si="50"/>
        <v>#DIV/0!</v>
      </c>
      <c r="H332" s="478"/>
      <c r="I332" s="478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49"/>
        <v>0</v>
      </c>
      <c r="G333" s="631" t="e">
        <f t="shared" si="50"/>
        <v>#DIV/0!</v>
      </c>
      <c r="H333" s="1233"/>
      <c r="I333" s="1227"/>
      <c r="J333" s="1227"/>
      <c r="K333" s="1544"/>
      <c r="L333" s="1544"/>
      <c r="M333" s="1544"/>
      <c r="N333" s="1544"/>
      <c r="O333" s="1544"/>
      <c r="P333" s="1544"/>
      <c r="Q333" s="1897"/>
      <c r="R333" s="1897"/>
      <c r="S333" s="1897"/>
    </row>
    <row r="334" spans="1:19" ht="26.4" customHeight="1">
      <c r="A334" s="225"/>
      <c r="B334" s="2113" t="s">
        <v>260</v>
      </c>
      <c r="C334" s="2114"/>
      <c r="D334" s="788"/>
      <c r="E334" s="54">
        <f>E335</f>
        <v>130</v>
      </c>
      <c r="F334" s="55">
        <f t="shared" si="49"/>
        <v>130</v>
      </c>
      <c r="G334" s="67">
        <f t="shared" si="50"/>
        <v>100</v>
      </c>
      <c r="H334" s="1234">
        <f>H335</f>
        <v>0</v>
      </c>
      <c r="I334" s="1234">
        <f>I335</f>
        <v>0</v>
      </c>
      <c r="J334" s="1234">
        <f t="shared" ref="J334:Q334" si="54">J335</f>
        <v>0</v>
      </c>
      <c r="K334" s="1549">
        <f t="shared" si="54"/>
        <v>0</v>
      </c>
      <c r="L334" s="1549">
        <f t="shared" si="54"/>
        <v>0</v>
      </c>
      <c r="M334" s="1549">
        <f t="shared" si="54"/>
        <v>0</v>
      </c>
      <c r="N334" s="1549">
        <f t="shared" si="54"/>
        <v>0</v>
      </c>
      <c r="O334" s="1549">
        <f t="shared" si="54"/>
        <v>0</v>
      </c>
      <c r="P334" s="1549">
        <f t="shared" si="54"/>
        <v>80</v>
      </c>
      <c r="Q334" s="1903">
        <f t="shared" si="54"/>
        <v>40</v>
      </c>
      <c r="R334" s="1903">
        <v>10</v>
      </c>
      <c r="S334" s="1903">
        <f>S335</f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>
        <v>130</v>
      </c>
      <c r="F335" s="36">
        <f t="shared" si="49"/>
        <v>130</v>
      </c>
      <c r="G335" s="37">
        <f t="shared" si="50"/>
        <v>100</v>
      </c>
      <c r="H335" s="158"/>
      <c r="I335" s="152"/>
      <c r="J335" s="152"/>
      <c r="K335" s="152"/>
      <c r="L335" s="152"/>
      <c r="M335" s="152"/>
      <c r="N335" s="152"/>
      <c r="O335" s="152"/>
      <c r="P335" s="152">
        <v>80</v>
      </c>
      <c r="Q335" s="152">
        <v>40</v>
      </c>
      <c r="R335" s="152">
        <v>10</v>
      </c>
      <c r="S335" s="152"/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49"/>
        <v>0</v>
      </c>
      <c r="G336" s="37" t="e">
        <f t="shared" si="50"/>
        <v>#DIV/0!</v>
      </c>
      <c r="H336" s="158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10000</v>
      </c>
      <c r="F337" s="153">
        <f t="shared" si="49"/>
        <v>14000</v>
      </c>
      <c r="G337" s="379">
        <f t="shared" si="50"/>
        <v>140</v>
      </c>
      <c r="H337" s="1226">
        <f>SUM(H338:H342)</f>
        <v>0</v>
      </c>
      <c r="I337" s="1226">
        <f t="shared" ref="I337:Q337" si="55">SUM(I338:I342)</f>
        <v>0</v>
      </c>
      <c r="J337" s="1226">
        <f t="shared" si="55"/>
        <v>0</v>
      </c>
      <c r="K337" s="1543">
        <f t="shared" si="55"/>
        <v>0</v>
      </c>
      <c r="L337" s="1543">
        <f t="shared" si="55"/>
        <v>0</v>
      </c>
      <c r="M337" s="1543">
        <f t="shared" si="55"/>
        <v>0</v>
      </c>
      <c r="N337" s="1543">
        <f t="shared" si="55"/>
        <v>0</v>
      </c>
      <c r="O337" s="1543">
        <f t="shared" si="55"/>
        <v>4800</v>
      </c>
      <c r="P337" s="1543">
        <f t="shared" si="55"/>
        <v>200</v>
      </c>
      <c r="Q337" s="1896">
        <f t="shared" si="55"/>
        <v>0</v>
      </c>
      <c r="R337" s="1896">
        <v>4000</v>
      </c>
      <c r="S337" s="1896">
        <f>SUM(S338:S342)</f>
        <v>5000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49"/>
        <v>0</v>
      </c>
      <c r="G338" s="37" t="e">
        <f t="shared" si="50"/>
        <v>#DIV/0!</v>
      </c>
      <c r="H338" s="158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</row>
    <row r="339" spans="1:19" ht="26.4" customHeight="1">
      <c r="A339" s="684"/>
      <c r="B339" s="685"/>
      <c r="C339" s="686" t="s">
        <v>26</v>
      </c>
      <c r="D339" s="687" t="s">
        <v>24</v>
      </c>
      <c r="E339" s="36">
        <v>10000</v>
      </c>
      <c r="F339" s="36">
        <f t="shared" si="49"/>
        <v>10000</v>
      </c>
      <c r="G339" s="37">
        <f t="shared" si="50"/>
        <v>100</v>
      </c>
      <c r="H339" s="158"/>
      <c r="I339" s="152"/>
      <c r="J339" s="152"/>
      <c r="K339" s="152"/>
      <c r="L339" s="152"/>
      <c r="M339" s="152"/>
      <c r="N339" s="152"/>
      <c r="O339" s="152">
        <v>4800</v>
      </c>
      <c r="P339" s="152">
        <v>200</v>
      </c>
      <c r="Q339" s="152"/>
      <c r="R339" s="152"/>
      <c r="S339" s="152">
        <v>5000</v>
      </c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49"/>
        <v>0</v>
      </c>
      <c r="G340" s="37" t="e">
        <f t="shared" si="50"/>
        <v>#DIV/0!</v>
      </c>
      <c r="H340" s="158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49"/>
        <v>0</v>
      </c>
      <c r="G341" s="37" t="e">
        <f t="shared" si="50"/>
        <v>#DIV/0!</v>
      </c>
      <c r="H341" s="158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49"/>
        <v>0</v>
      </c>
      <c r="G342" s="120" t="e">
        <f t="shared" si="50"/>
        <v>#DIV/0!</v>
      </c>
      <c r="H342" s="467"/>
      <c r="I342" s="361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386">
        <f t="shared" si="49"/>
        <v>0</v>
      </c>
      <c r="G343" s="633" t="e">
        <f t="shared" si="50"/>
        <v>#DIV/0!</v>
      </c>
      <c r="H343" s="1235"/>
      <c r="I343" s="1235"/>
      <c r="J343" s="1250"/>
      <c r="K343" s="1564"/>
      <c r="L343" s="1564"/>
      <c r="M343" s="1564"/>
      <c r="N343" s="1564"/>
      <c r="O343" s="1564"/>
      <c r="P343" s="1564"/>
      <c r="Q343" s="1917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49"/>
        <v>0</v>
      </c>
      <c r="G344" s="631" t="e">
        <f t="shared" si="50"/>
        <v>#DIV/0!</v>
      </c>
      <c r="H344" s="1253"/>
      <c r="I344" s="1253"/>
      <c r="J344" s="1105"/>
      <c r="K344" s="1562"/>
      <c r="L344" s="1562"/>
      <c r="M344" s="1562"/>
      <c r="N344" s="1562"/>
      <c r="O344" s="1562"/>
      <c r="P344" s="1562"/>
      <c r="Q344" s="1915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49"/>
        <v>0</v>
      </c>
      <c r="G345" s="67" t="e">
        <f t="shared" si="50"/>
        <v>#DIV/0!</v>
      </c>
      <c r="H345" s="1218">
        <f>SUM(H346:H349)</f>
        <v>0</v>
      </c>
      <c r="I345" s="1218">
        <f t="shared" ref="I345:S345" si="56">SUM(I346:I349)</f>
        <v>0</v>
      </c>
      <c r="J345" s="1218">
        <f t="shared" si="56"/>
        <v>0</v>
      </c>
      <c r="K345" s="1536">
        <f t="shared" si="56"/>
        <v>0</v>
      </c>
      <c r="L345" s="1536">
        <f t="shared" si="56"/>
        <v>0</v>
      </c>
      <c r="M345" s="1536">
        <f t="shared" si="56"/>
        <v>0</v>
      </c>
      <c r="N345" s="1536">
        <f t="shared" si="56"/>
        <v>0</v>
      </c>
      <c r="O345" s="1536">
        <f t="shared" si="56"/>
        <v>0</v>
      </c>
      <c r="P345" s="1536">
        <f t="shared" si="56"/>
        <v>0</v>
      </c>
      <c r="Q345" s="1889">
        <f t="shared" si="56"/>
        <v>0</v>
      </c>
      <c r="R345" s="1889">
        <f t="shared" si="56"/>
        <v>0</v>
      </c>
      <c r="S345" s="1889">
        <f t="shared" si="56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49"/>
        <v>0</v>
      </c>
      <c r="G346" s="37" t="e">
        <f t="shared" si="50"/>
        <v>#DIV/0!</v>
      </c>
      <c r="H346" s="471"/>
      <c r="I346" s="471"/>
      <c r="J346" s="471"/>
      <c r="K346" s="471"/>
      <c r="L346" s="471"/>
      <c r="M346" s="471"/>
      <c r="N346" s="471"/>
      <c r="O346" s="471"/>
      <c r="P346" s="471"/>
      <c r="Q346" s="471"/>
      <c r="R346" s="471"/>
      <c r="S346" s="471"/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49"/>
        <v>0</v>
      </c>
      <c r="G347" s="37" t="e">
        <f t="shared" si="50"/>
        <v>#DIV/0!</v>
      </c>
      <c r="H347" s="471"/>
      <c r="I347" s="471"/>
      <c r="J347" s="471"/>
      <c r="K347" s="471"/>
      <c r="L347" s="471"/>
      <c r="M347" s="471"/>
      <c r="N347" s="471"/>
      <c r="O347" s="471"/>
      <c r="P347" s="471"/>
      <c r="Q347" s="471"/>
      <c r="R347" s="471"/>
      <c r="S347" s="471"/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49"/>
        <v>0</v>
      </c>
      <c r="G348" s="37" t="e">
        <f t="shared" si="50"/>
        <v>#DIV/0!</v>
      </c>
      <c r="H348" s="471"/>
      <c r="I348" s="471"/>
      <c r="J348" s="471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49"/>
        <v>0</v>
      </c>
      <c r="G349" s="37" t="e">
        <f t="shared" si="50"/>
        <v>#DIV/0!</v>
      </c>
      <c r="H349" s="471"/>
      <c r="I349" s="471"/>
      <c r="J349" s="471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26.25" customHeight="1">
      <c r="A350" s="684"/>
      <c r="B350" s="2101" t="s">
        <v>309</v>
      </c>
      <c r="C350" s="2102"/>
      <c r="D350" s="687" t="s">
        <v>36</v>
      </c>
      <c r="E350" s="38">
        <v>1</v>
      </c>
      <c r="F350" s="36">
        <f t="shared" si="49"/>
        <v>1</v>
      </c>
      <c r="G350" s="37">
        <f t="shared" si="50"/>
        <v>100</v>
      </c>
      <c r="H350" s="471"/>
      <c r="I350" s="471"/>
      <c r="J350" s="471"/>
      <c r="K350" s="471"/>
      <c r="L350" s="471"/>
      <c r="M350" s="471"/>
      <c r="N350" s="471"/>
      <c r="O350" s="471"/>
      <c r="P350" s="471">
        <v>1</v>
      </c>
      <c r="Q350" s="471"/>
      <c r="R350" s="471"/>
      <c r="S350" s="471"/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49"/>
        <v>0</v>
      </c>
      <c r="G351" s="37" t="e">
        <f t="shared" si="50"/>
        <v>#DIV/0!</v>
      </c>
      <c r="H351" s="471"/>
      <c r="I351" s="471"/>
      <c r="J351" s="471"/>
      <c r="K351" s="471"/>
      <c r="L351" s="471"/>
      <c r="M351" s="471"/>
      <c r="N351" s="471"/>
      <c r="O351" s="471"/>
      <c r="P351" s="471"/>
      <c r="Q351" s="471"/>
      <c r="R351" s="471"/>
      <c r="S351" s="471"/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15000</v>
      </c>
      <c r="F352" s="153">
        <f t="shared" si="49"/>
        <v>15000</v>
      </c>
      <c r="G352" s="379">
        <f t="shared" si="50"/>
        <v>100</v>
      </c>
      <c r="H352" s="1248">
        <f>SUM(H353:H357)</f>
        <v>0</v>
      </c>
      <c r="I352" s="1248">
        <f t="shared" ref="I352:S352" si="57">SUM(I353:I357)</f>
        <v>0</v>
      </c>
      <c r="J352" s="1248">
        <f t="shared" si="57"/>
        <v>3604</v>
      </c>
      <c r="K352" s="1563">
        <f t="shared" si="57"/>
        <v>0</v>
      </c>
      <c r="L352" s="1563">
        <f t="shared" si="57"/>
        <v>3392</v>
      </c>
      <c r="M352" s="1563">
        <f t="shared" si="57"/>
        <v>8004</v>
      </c>
      <c r="N352" s="1563">
        <f t="shared" si="57"/>
        <v>0</v>
      </c>
      <c r="O352" s="1563">
        <f t="shared" si="57"/>
        <v>0</v>
      </c>
      <c r="P352" s="1563">
        <f t="shared" si="57"/>
        <v>0</v>
      </c>
      <c r="Q352" s="1916">
        <f t="shared" si="57"/>
        <v>0</v>
      </c>
      <c r="R352" s="1916">
        <f t="shared" si="57"/>
        <v>0</v>
      </c>
      <c r="S352" s="1916">
        <f t="shared" si="57"/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49"/>
        <v>0</v>
      </c>
      <c r="G353" s="37" t="e">
        <f t="shared" si="50"/>
        <v>#DIV/0!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684"/>
      <c r="B354" s="685"/>
      <c r="C354" s="686" t="s">
        <v>26</v>
      </c>
      <c r="D354" s="687" t="s">
        <v>24</v>
      </c>
      <c r="E354" s="38">
        <v>15000</v>
      </c>
      <c r="F354" s="36">
        <f t="shared" si="49"/>
        <v>15000</v>
      </c>
      <c r="G354" s="37">
        <f t="shared" si="50"/>
        <v>100</v>
      </c>
      <c r="H354" s="471"/>
      <c r="I354" s="471"/>
      <c r="J354" s="471">
        <v>3604</v>
      </c>
      <c r="K354" s="471"/>
      <c r="L354" s="471">
        <v>3392</v>
      </c>
      <c r="M354" s="471">
        <v>8004</v>
      </c>
      <c r="N354" s="471"/>
      <c r="O354" s="471"/>
      <c r="P354" s="471"/>
      <c r="Q354" s="471"/>
      <c r="R354" s="471"/>
      <c r="S354" s="471"/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49"/>
        <v>0</v>
      </c>
      <c r="G355" s="37" t="e">
        <f t="shared" si="50"/>
        <v>#DIV/0!</v>
      </c>
      <c r="H355" s="471"/>
      <c r="I355" s="471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49"/>
        <v>0</v>
      </c>
      <c r="G356" s="37" t="e">
        <f t="shared" si="50"/>
        <v>#DIV/0!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794"/>
      <c r="B357" s="809"/>
      <c r="C357" s="810" t="s">
        <v>29</v>
      </c>
      <c r="D357" s="704" t="s">
        <v>24</v>
      </c>
      <c r="E357" s="632"/>
      <c r="F357" s="116">
        <f t="shared" si="49"/>
        <v>0</v>
      </c>
      <c r="G357" s="120" t="e">
        <f t="shared" si="50"/>
        <v>#DIV/0!</v>
      </c>
      <c r="H357" s="478"/>
      <c r="I357" s="478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73"/>
      <c r="E358" s="635"/>
      <c r="F358" s="360">
        <f t="shared" si="49"/>
        <v>0</v>
      </c>
      <c r="G358" s="636" t="e">
        <f t="shared" si="50"/>
        <v>#DIV/0!</v>
      </c>
      <c r="H358" s="1250"/>
      <c r="I358" s="1250"/>
      <c r="J358" s="1235"/>
      <c r="K358" s="1550"/>
      <c r="L358" s="1550"/>
      <c r="M358" s="1550"/>
      <c r="N358" s="1550"/>
      <c r="O358" s="1550"/>
      <c r="P358" s="1550"/>
      <c r="Q358" s="1904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49"/>
        <v>0</v>
      </c>
      <c r="G359" s="631" t="e">
        <f t="shared" si="50"/>
        <v>#DIV/0!</v>
      </c>
      <c r="H359" s="1252"/>
      <c r="I359" s="1252"/>
      <c r="J359" s="1252"/>
      <c r="K359" s="1565"/>
      <c r="L359" s="1565"/>
      <c r="M359" s="1565"/>
      <c r="N359" s="1565"/>
      <c r="O359" s="1565"/>
      <c r="P359" s="1565"/>
      <c r="Q359" s="1918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49"/>
        <v>0</v>
      </c>
      <c r="G360" s="37" t="e">
        <f t="shared" si="50"/>
        <v>#DIV/0!</v>
      </c>
      <c r="H360" s="484"/>
      <c r="I360" s="484"/>
      <c r="J360" s="484"/>
      <c r="K360" s="484"/>
      <c r="L360" s="484"/>
      <c r="M360" s="484"/>
      <c r="N360" s="484"/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49"/>
        <v>0</v>
      </c>
      <c r="G361" s="37" t="e">
        <f t="shared" si="50"/>
        <v>#DIV/0!</v>
      </c>
      <c r="H361" s="484"/>
      <c r="I361" s="484"/>
      <c r="J361" s="484"/>
      <c r="K361" s="484"/>
      <c r="L361" s="484"/>
      <c r="M361" s="484"/>
      <c r="N361" s="484"/>
      <c r="O361" s="484"/>
      <c r="P361" s="484"/>
      <c r="Q361" s="484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49"/>
        <v>0</v>
      </c>
      <c r="G362" s="379" t="e">
        <f t="shared" si="50"/>
        <v>#DIV/0!</v>
      </c>
      <c r="H362" s="1251">
        <f>SUM(H363:H367)</f>
        <v>0</v>
      </c>
      <c r="I362" s="1251">
        <f>SUM(I363:I367)</f>
        <v>0</v>
      </c>
      <c r="J362" s="1251"/>
      <c r="K362" s="1570">
        <f t="shared" ref="K362:S362" si="58">SUM(K363:K367)</f>
        <v>0</v>
      </c>
      <c r="L362" s="1570">
        <f t="shared" si="58"/>
        <v>0</v>
      </c>
      <c r="M362" s="1570">
        <f t="shared" si="58"/>
        <v>0</v>
      </c>
      <c r="N362" s="1570">
        <f t="shared" si="58"/>
        <v>0</v>
      </c>
      <c r="O362" s="1570">
        <f t="shared" si="58"/>
        <v>0</v>
      </c>
      <c r="P362" s="1570">
        <f t="shared" si="58"/>
        <v>0</v>
      </c>
      <c r="Q362" s="1886">
        <f t="shared" si="58"/>
        <v>0</v>
      </c>
      <c r="R362" s="1886">
        <f t="shared" si="58"/>
        <v>0</v>
      </c>
      <c r="S362" s="1886">
        <f t="shared" si="58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49"/>
        <v>0</v>
      </c>
      <c r="G363" s="37" t="e">
        <f t="shared" si="50"/>
        <v>#DIV/0!</v>
      </c>
      <c r="H363" s="484"/>
      <c r="I363" s="484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49"/>
        <v>0</v>
      </c>
      <c r="G364" s="37" t="e">
        <f t="shared" si="50"/>
        <v>#DIV/0!</v>
      </c>
      <c r="H364" s="484"/>
      <c r="I364" s="484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49"/>
        <v>0</v>
      </c>
      <c r="G365" s="37" t="e">
        <f t="shared" si="50"/>
        <v>#DIV/0!</v>
      </c>
      <c r="H365" s="484"/>
      <c r="I365" s="484"/>
      <c r="J365" s="484"/>
      <c r="K365" s="484"/>
      <c r="L365" s="484"/>
      <c r="M365" s="484"/>
      <c r="N365" s="484"/>
      <c r="O365" s="484"/>
      <c r="P365" s="484"/>
      <c r="Q365" s="484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49"/>
        <v>0</v>
      </c>
      <c r="G366" s="37" t="e">
        <f t="shared" si="50"/>
        <v>#DIV/0!</v>
      </c>
      <c r="H366" s="484"/>
      <c r="I366" s="484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49"/>
        <v>0</v>
      </c>
      <c r="G367" s="120" t="e">
        <f t="shared" si="50"/>
        <v>#DIV/0!</v>
      </c>
      <c r="H367" s="485"/>
      <c r="I367" s="484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49"/>
        <v>0</v>
      </c>
      <c r="G368" s="631" t="e">
        <f t="shared" si="50"/>
        <v>#DIV/0!</v>
      </c>
      <c r="H368" s="1252"/>
      <c r="I368" s="1252"/>
      <c r="J368" s="1252"/>
      <c r="K368" s="1565"/>
      <c r="L368" s="1565"/>
      <c r="M368" s="1565"/>
      <c r="N368" s="1565"/>
      <c r="O368" s="1565"/>
      <c r="P368" s="1565"/>
      <c r="Q368" s="1918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49"/>
        <v>0</v>
      </c>
      <c r="G369" s="37" t="e">
        <f t="shared" si="50"/>
        <v>#DIV/0!</v>
      </c>
      <c r="H369" s="484"/>
      <c r="I369" s="484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49"/>
        <v>0</v>
      </c>
      <c r="G370" s="37" t="e">
        <f t="shared" si="50"/>
        <v>#DIV/0!</v>
      </c>
      <c r="H370" s="484"/>
      <c r="I370" s="484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49"/>
        <v>0</v>
      </c>
      <c r="G371" s="379" t="e">
        <f t="shared" si="50"/>
        <v>#DIV/0!</v>
      </c>
      <c r="H371" s="1251">
        <f>SUM(H372:H376)</f>
        <v>0</v>
      </c>
      <c r="I371" s="1251">
        <f>SUM(I372:I376)</f>
        <v>0</v>
      </c>
      <c r="J371" s="1251"/>
      <c r="K371" s="1570">
        <f t="shared" ref="K371:S371" si="59">SUM(K372:K376)</f>
        <v>0</v>
      </c>
      <c r="L371" s="1570">
        <f t="shared" si="59"/>
        <v>0</v>
      </c>
      <c r="M371" s="1570">
        <f t="shared" si="59"/>
        <v>0</v>
      </c>
      <c r="N371" s="1570">
        <f t="shared" si="59"/>
        <v>0</v>
      </c>
      <c r="O371" s="1570">
        <f t="shared" si="59"/>
        <v>0</v>
      </c>
      <c r="P371" s="1570">
        <f t="shared" si="59"/>
        <v>0</v>
      </c>
      <c r="Q371" s="1886">
        <f t="shared" si="59"/>
        <v>0</v>
      </c>
      <c r="R371" s="1886">
        <f t="shared" si="59"/>
        <v>0</v>
      </c>
      <c r="S371" s="1886">
        <f t="shared" si="59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49"/>
        <v>0</v>
      </c>
      <c r="G372" s="37" t="e">
        <f t="shared" si="50"/>
        <v>#DIV/0!</v>
      </c>
      <c r="H372" s="484"/>
      <c r="I372" s="484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49"/>
        <v>0</v>
      </c>
      <c r="G373" s="37" t="e">
        <f t="shared" si="50"/>
        <v>#DIV/0!</v>
      </c>
      <c r="H373" s="484"/>
      <c r="I373" s="484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49"/>
        <v>0</v>
      </c>
      <c r="G374" s="37" t="e">
        <f t="shared" si="50"/>
        <v>#DIV/0!</v>
      </c>
      <c r="H374" s="484"/>
      <c r="I374" s="484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49"/>
        <v>0</v>
      </c>
      <c r="G375" s="37" t="e">
        <f t="shared" si="50"/>
        <v>#DIV/0!</v>
      </c>
      <c r="H375" s="484"/>
      <c r="I375" s="484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36">
        <v>0</v>
      </c>
      <c r="F376" s="116">
        <f t="shared" si="49"/>
        <v>0</v>
      </c>
      <c r="G376" s="120" t="e">
        <f t="shared" si="50"/>
        <v>#DIV/0!</v>
      </c>
      <c r="H376" s="485"/>
      <c r="I376" s="484"/>
      <c r="J376" s="484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25.5" customHeight="1">
      <c r="A377" s="638" t="s">
        <v>333</v>
      </c>
      <c r="B377" s="536"/>
      <c r="C377" s="537"/>
      <c r="D377" s="544"/>
      <c r="E377" s="535"/>
      <c r="F377" s="92"/>
      <c r="G377" s="631" t="e">
        <f t="shared" si="50"/>
        <v>#DIV/0!</v>
      </c>
      <c r="H377" s="1252"/>
      <c r="I377" s="1252"/>
      <c r="J377" s="1252"/>
      <c r="K377" s="1565"/>
      <c r="L377" s="1565"/>
      <c r="M377" s="1565"/>
      <c r="N377" s="1565"/>
      <c r="O377" s="1565"/>
      <c r="P377" s="1565"/>
      <c r="Q377" s="1918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49"/>
        <v>0</v>
      </c>
      <c r="G378" s="37" t="e">
        <f t="shared" si="50"/>
        <v>#DIV/0!</v>
      </c>
      <c r="H378" s="484"/>
      <c r="I378" s="484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49"/>
        <v>0</v>
      </c>
      <c r="G379" s="37" t="e">
        <f t="shared" si="50"/>
        <v>#DIV/0!</v>
      </c>
      <c r="H379" s="484"/>
      <c r="I379" s="484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49"/>
        <v>0</v>
      </c>
      <c r="G380" s="379" t="e">
        <f t="shared" si="50"/>
        <v>#DIV/0!</v>
      </c>
      <c r="H380" s="1251">
        <f>SUM(H381:H385)</f>
        <v>0</v>
      </c>
      <c r="I380" s="1251">
        <f>SUM(I381:I385)</f>
        <v>0</v>
      </c>
      <c r="J380" s="1251"/>
      <c r="K380" s="1570">
        <f t="shared" ref="K380:S380" si="60">SUM(K381:K385)</f>
        <v>0</v>
      </c>
      <c r="L380" s="1570">
        <f t="shared" si="60"/>
        <v>0</v>
      </c>
      <c r="M380" s="1570">
        <f t="shared" si="60"/>
        <v>0</v>
      </c>
      <c r="N380" s="1570">
        <f t="shared" si="60"/>
        <v>0</v>
      </c>
      <c r="O380" s="1570">
        <f t="shared" si="60"/>
        <v>0</v>
      </c>
      <c r="P380" s="1570">
        <f t="shared" si="60"/>
        <v>0</v>
      </c>
      <c r="Q380" s="1886">
        <f t="shared" si="60"/>
        <v>0</v>
      </c>
      <c r="R380" s="1886">
        <f t="shared" si="60"/>
        <v>0</v>
      </c>
      <c r="S380" s="1886">
        <f t="shared" si="60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ref="F381:F393" si="61">SUM(H381:S381)</f>
        <v>0</v>
      </c>
      <c r="G381" s="37" t="e">
        <f t="shared" ref="G381:G393" si="62">+F381*100/E381</f>
        <v>#DIV/0!</v>
      </c>
      <c r="H381" s="484"/>
      <c r="I381" s="484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61"/>
        <v>0</v>
      </c>
      <c r="G382" s="37" t="e">
        <f t="shared" si="62"/>
        <v>#DIV/0!</v>
      </c>
      <c r="H382" s="484"/>
      <c r="I382" s="484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61"/>
        <v>0</v>
      </c>
      <c r="G383" s="37" t="e">
        <f t="shared" si="62"/>
        <v>#DIV/0!</v>
      </c>
      <c r="H383" s="484"/>
      <c r="I383" s="484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61"/>
        <v>0</v>
      </c>
      <c r="G384" s="37" t="e">
        <f t="shared" si="62"/>
        <v>#DIV/0!</v>
      </c>
      <c r="H384" s="484"/>
      <c r="I384" s="484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88"/>
      <c r="B385" s="589"/>
      <c r="C385" s="568" t="s">
        <v>29</v>
      </c>
      <c r="D385" s="569" t="s">
        <v>24</v>
      </c>
      <c r="E385" s="116">
        <v>0</v>
      </c>
      <c r="F385" s="116">
        <f t="shared" si="61"/>
        <v>0</v>
      </c>
      <c r="G385" s="120" t="e">
        <f t="shared" si="62"/>
        <v>#DIV/0!</v>
      </c>
      <c r="H385" s="485"/>
      <c r="I385" s="485"/>
      <c r="J385" s="485"/>
      <c r="K385" s="485"/>
      <c r="L385" s="485"/>
      <c r="M385" s="485"/>
      <c r="N385" s="485"/>
      <c r="O385" s="485"/>
      <c r="P385" s="485"/>
      <c r="Q385" s="485"/>
      <c r="R385" s="485"/>
      <c r="S385" s="485"/>
    </row>
    <row r="386" spans="1:19" ht="25.5" customHeight="1">
      <c r="A386" s="638" t="s">
        <v>331</v>
      </c>
      <c r="B386" s="536"/>
      <c r="C386" s="537"/>
      <c r="D386" s="544"/>
      <c r="E386" s="535"/>
      <c r="F386" s="92"/>
      <c r="G386" s="631" t="e">
        <f t="shared" si="62"/>
        <v>#DIV/0!</v>
      </c>
      <c r="H386" s="1252"/>
      <c r="I386" s="1252"/>
      <c r="J386" s="1252"/>
      <c r="K386" s="1565"/>
      <c r="L386" s="1565"/>
      <c r="M386" s="1565"/>
      <c r="N386" s="1565"/>
      <c r="O386" s="1565"/>
      <c r="P386" s="1565"/>
      <c r="Q386" s="1918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61"/>
        <v>0</v>
      </c>
      <c r="G387" s="37" t="e">
        <f t="shared" si="62"/>
        <v>#DIV/0!</v>
      </c>
      <c r="H387" s="484"/>
      <c r="I387" s="484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61"/>
        <v>0</v>
      </c>
      <c r="G388" s="37" t="e">
        <f t="shared" si="62"/>
        <v>#DIV/0!</v>
      </c>
      <c r="H388" s="484"/>
      <c r="I388" s="484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61"/>
        <v>0</v>
      </c>
      <c r="G389" s="379" t="e">
        <f t="shared" si="62"/>
        <v>#DIV/0!</v>
      </c>
      <c r="H389" s="1251">
        <f>SUM(H390:H394)</f>
        <v>0</v>
      </c>
      <c r="I389" s="1251">
        <f>SUM(I390:I394)</f>
        <v>0</v>
      </c>
      <c r="J389" s="1251"/>
      <c r="K389" s="1570">
        <f t="shared" ref="K389:S389" si="63">SUM(K390:K394)</f>
        <v>0</v>
      </c>
      <c r="L389" s="1570">
        <f t="shared" si="63"/>
        <v>0</v>
      </c>
      <c r="M389" s="1570">
        <f t="shared" si="63"/>
        <v>0</v>
      </c>
      <c r="N389" s="1570">
        <f t="shared" si="63"/>
        <v>0</v>
      </c>
      <c r="O389" s="1570">
        <f t="shared" si="63"/>
        <v>0</v>
      </c>
      <c r="P389" s="1570">
        <f t="shared" si="63"/>
        <v>0</v>
      </c>
      <c r="Q389" s="1886">
        <f t="shared" si="63"/>
        <v>0</v>
      </c>
      <c r="R389" s="1886">
        <f t="shared" si="63"/>
        <v>0</v>
      </c>
      <c r="S389" s="1886">
        <f t="shared" si="63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61"/>
        <v>0</v>
      </c>
      <c r="G390" s="37" t="e">
        <f t="shared" si="62"/>
        <v>#DIV/0!</v>
      </c>
      <c r="H390" s="484"/>
      <c r="I390" s="484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61"/>
        <v>0</v>
      </c>
      <c r="G391" s="37" t="e">
        <f t="shared" si="62"/>
        <v>#DIV/0!</v>
      </c>
      <c r="H391" s="484"/>
      <c r="I391" s="484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61"/>
        <v>0</v>
      </c>
      <c r="G392" s="37" t="e">
        <f t="shared" si="62"/>
        <v>#DIV/0!</v>
      </c>
      <c r="H392" s="484"/>
      <c r="I392" s="484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61"/>
        <v>0</v>
      </c>
      <c r="G393" s="37" t="e">
        <f t="shared" si="62"/>
        <v>#DIV/0!</v>
      </c>
      <c r="H393" s="484"/>
      <c r="I393" s="484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>SUM(H394:S394)</f>
        <v>0</v>
      </c>
      <c r="G394" s="503" t="e">
        <f>+F394*100/E394</f>
        <v>#DIV/0!</v>
      </c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57">
    <mergeCell ref="B335:C335"/>
    <mergeCell ref="B277:C277"/>
    <mergeCell ref="B347:C347"/>
    <mergeCell ref="B348:C348"/>
    <mergeCell ref="B349:C349"/>
    <mergeCell ref="B350:C350"/>
    <mergeCell ref="B289:C289"/>
    <mergeCell ref="B291:C291"/>
    <mergeCell ref="B293:C293"/>
    <mergeCell ref="B323:C323"/>
    <mergeCell ref="B351:C351"/>
    <mergeCell ref="A333:D333"/>
    <mergeCell ref="A344:C344"/>
    <mergeCell ref="B346:C346"/>
    <mergeCell ref="B334:C334"/>
    <mergeCell ref="B199:C199"/>
    <mergeCell ref="B336:C336"/>
    <mergeCell ref="A224:C224"/>
    <mergeCell ref="A287:C287"/>
    <mergeCell ref="B288:C288"/>
    <mergeCell ref="H3:S3"/>
    <mergeCell ref="A8:C8"/>
    <mergeCell ref="A131:C131"/>
    <mergeCell ref="A142:C142"/>
    <mergeCell ref="A153:C153"/>
    <mergeCell ref="A201:C201"/>
    <mergeCell ref="B200:C200"/>
    <mergeCell ref="B188:C188"/>
    <mergeCell ref="A195:C195"/>
    <mergeCell ref="A197:C197"/>
    <mergeCell ref="A109:C109"/>
    <mergeCell ref="A225:C225"/>
    <mergeCell ref="B118:C118"/>
    <mergeCell ref="A165:C165"/>
    <mergeCell ref="B166:C166"/>
    <mergeCell ref="A175:C175"/>
    <mergeCell ref="B176:C176"/>
    <mergeCell ref="B187:C187"/>
    <mergeCell ref="B214:C214"/>
    <mergeCell ref="A221:C221"/>
    <mergeCell ref="D1:G1"/>
    <mergeCell ref="A3:C4"/>
    <mergeCell ref="F3:F4"/>
    <mergeCell ref="G3:G4"/>
    <mergeCell ref="A74:C74"/>
    <mergeCell ref="B101:C101"/>
    <mergeCell ref="B154:C154"/>
    <mergeCell ref="B198:C198"/>
    <mergeCell ref="B300:C300"/>
    <mergeCell ref="B305:C305"/>
    <mergeCell ref="A313:D313"/>
    <mergeCell ref="B314:C314"/>
    <mergeCell ref="A233:C233"/>
    <mergeCell ref="A223:C223"/>
    <mergeCell ref="B235:C235"/>
    <mergeCell ref="A247:C247"/>
    <mergeCell ref="B265:C26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90" zoomScaleNormal="90" workbookViewId="0">
      <pane xSplit="4" ySplit="5" topLeftCell="E183" activePane="bottomRight" state="frozen"/>
      <selection pane="topRight" activeCell="E1" sqref="E1"/>
      <selection pane="bottomLeft" activeCell="A6" sqref="A6"/>
      <selection pane="bottomRight" activeCell="F296" sqref="F296"/>
    </sheetView>
  </sheetViews>
  <sheetFormatPr defaultColWidth="9.125" defaultRowHeight="18.600000000000001"/>
  <cols>
    <col min="1" max="2" width="4.625" style="12" customWidth="1"/>
    <col min="3" max="3" width="68.75" style="12" customWidth="1"/>
    <col min="4" max="4" width="9.125" style="12"/>
    <col min="5" max="5" width="11.75" style="12" customWidth="1"/>
    <col min="6" max="6" width="9.75" style="12" customWidth="1"/>
    <col min="7" max="7" width="8.75" style="12" customWidth="1"/>
    <col min="8" max="19" width="8.7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197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599100</v>
      </c>
      <c r="F6" s="670">
        <f>SUM(F8+F74+F109+F153+F247)</f>
        <v>644632</v>
      </c>
      <c r="G6" s="135">
        <f>+F6*100/E6</f>
        <v>107.60006676681689</v>
      </c>
      <c r="H6" s="1112">
        <f t="shared" ref="H6:S6" si="0">SUM(H8+H74+H109+H153+H247)</f>
        <v>7300</v>
      </c>
      <c r="I6" s="1112">
        <f t="shared" si="0"/>
        <v>171850</v>
      </c>
      <c r="J6" s="1254">
        <f t="shared" si="0"/>
        <v>32680</v>
      </c>
      <c r="K6" s="1566">
        <f t="shared" si="0"/>
        <v>18481</v>
      </c>
      <c r="L6" s="1566">
        <f t="shared" si="0"/>
        <v>3250</v>
      </c>
      <c r="M6" s="1566">
        <f t="shared" si="0"/>
        <v>5850</v>
      </c>
      <c r="N6" s="1566">
        <f t="shared" si="0"/>
        <v>6807</v>
      </c>
      <c r="O6" s="1566">
        <f t="shared" si="0"/>
        <v>122274</v>
      </c>
      <c r="P6" s="1566">
        <f t="shared" si="0"/>
        <v>76760</v>
      </c>
      <c r="Q6" s="1919">
        <f t="shared" si="0"/>
        <v>141080</v>
      </c>
      <c r="R6" s="1919">
        <f t="shared" si="0"/>
        <v>58300</v>
      </c>
      <c r="S6" s="1919">
        <f t="shared" si="0"/>
        <v>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079"/>
      <c r="I7" s="1079"/>
      <c r="J7" s="1223"/>
      <c r="K7" s="1539"/>
      <c r="L7" s="1539"/>
      <c r="M7" s="1539"/>
      <c r="N7" s="1539"/>
      <c r="O7" s="1539"/>
      <c r="P7" s="1539"/>
      <c r="Q7" s="1892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157100</v>
      </c>
      <c r="F8" s="137">
        <f>SUM(H8:S8)</f>
        <v>190332</v>
      </c>
      <c r="G8" s="140">
        <f>+F8*100/E8</f>
        <v>121.15340547422024</v>
      </c>
      <c r="H8" s="463">
        <f t="shared" ref="H8:S8" si="1">SUM(H10+H57)</f>
        <v>0</v>
      </c>
      <c r="I8" s="463">
        <f t="shared" si="1"/>
        <v>8250</v>
      </c>
      <c r="J8" s="463">
        <f t="shared" si="1"/>
        <v>1180</v>
      </c>
      <c r="K8" s="463">
        <f t="shared" si="1"/>
        <v>3181</v>
      </c>
      <c r="L8" s="463">
        <f t="shared" si="1"/>
        <v>3250</v>
      </c>
      <c r="M8" s="463">
        <f t="shared" si="1"/>
        <v>4550</v>
      </c>
      <c r="N8" s="463">
        <f t="shared" si="1"/>
        <v>4007</v>
      </c>
      <c r="O8" s="463">
        <f t="shared" si="1"/>
        <v>31874</v>
      </c>
      <c r="P8" s="463">
        <f t="shared" si="1"/>
        <v>48460</v>
      </c>
      <c r="Q8" s="463">
        <f t="shared" si="1"/>
        <v>48280</v>
      </c>
      <c r="R8" s="463">
        <f t="shared" si="1"/>
        <v>37300</v>
      </c>
      <c r="S8" s="463">
        <f t="shared" si="1"/>
        <v>0</v>
      </c>
    </row>
    <row r="9" spans="1:19" ht="21.75" customHeight="1">
      <c r="A9" s="127"/>
      <c r="B9" s="128"/>
      <c r="C9" s="2" t="s">
        <v>42</v>
      </c>
      <c r="D9" s="130"/>
      <c r="E9" s="141">
        <v>8100</v>
      </c>
      <c r="F9" s="58">
        <f>SUM(H9:S9)</f>
        <v>8100</v>
      </c>
      <c r="G9" s="47"/>
      <c r="H9" s="1093">
        <v>0</v>
      </c>
      <c r="I9" s="1094">
        <v>0</v>
      </c>
      <c r="J9" s="1237">
        <v>500</v>
      </c>
      <c r="K9" s="1551">
        <v>600</v>
      </c>
      <c r="L9" s="1551">
        <v>1000</v>
      </c>
      <c r="M9" s="1551">
        <v>1500</v>
      </c>
      <c r="N9" s="1236">
        <v>1500</v>
      </c>
      <c r="O9" s="1236">
        <v>1500</v>
      </c>
      <c r="P9" s="1236">
        <v>1500</v>
      </c>
      <c r="Q9" s="1905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8100</v>
      </c>
      <c r="F10" s="134">
        <f>SUM(F11+F23+F39)</f>
        <v>2592</v>
      </c>
      <c r="G10" s="142">
        <f>+F10*100/E10</f>
        <v>32</v>
      </c>
      <c r="H10" s="1080">
        <f t="shared" ref="H10:S10" si="2">SUM(H11+H23+H39)</f>
        <v>0</v>
      </c>
      <c r="I10" s="1080">
        <f t="shared" si="2"/>
        <v>0</v>
      </c>
      <c r="J10" s="1224">
        <f t="shared" si="2"/>
        <v>0</v>
      </c>
      <c r="K10" s="1541">
        <f t="shared" si="2"/>
        <v>1111</v>
      </c>
      <c r="L10" s="1541">
        <f t="shared" si="2"/>
        <v>0</v>
      </c>
      <c r="M10" s="1541">
        <f t="shared" si="2"/>
        <v>0</v>
      </c>
      <c r="N10" s="1541">
        <f t="shared" si="2"/>
        <v>907</v>
      </c>
      <c r="O10" s="1541">
        <f t="shared" si="2"/>
        <v>574</v>
      </c>
      <c r="P10" s="1541">
        <f t="shared" si="2"/>
        <v>0</v>
      </c>
      <c r="Q10" s="1894">
        <f t="shared" si="2"/>
        <v>0</v>
      </c>
      <c r="R10" s="1894">
        <f t="shared" si="2"/>
        <v>0</v>
      </c>
      <c r="S10" s="1894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100</v>
      </c>
      <c r="F11" s="134">
        <f>SUM(F12:F22)</f>
        <v>116</v>
      </c>
      <c r="G11" s="140">
        <f>+F11*100/E11</f>
        <v>116</v>
      </c>
      <c r="H11" s="1080">
        <f>SUM(H12:H22)</f>
        <v>0</v>
      </c>
      <c r="I11" s="1224">
        <f t="shared" ref="I11:S11" si="3">SUM(I12:I22)</f>
        <v>0</v>
      </c>
      <c r="J11" s="1224">
        <f t="shared" si="3"/>
        <v>0</v>
      </c>
      <c r="K11" s="1541">
        <f t="shared" si="3"/>
        <v>116</v>
      </c>
      <c r="L11" s="1541">
        <f t="shared" si="3"/>
        <v>0</v>
      </c>
      <c r="M11" s="1541">
        <f t="shared" si="3"/>
        <v>0</v>
      </c>
      <c r="N11" s="1541">
        <f t="shared" si="3"/>
        <v>0</v>
      </c>
      <c r="O11" s="1541">
        <f t="shared" si="3"/>
        <v>0</v>
      </c>
      <c r="P11" s="1541">
        <f t="shared" si="3"/>
        <v>0</v>
      </c>
      <c r="Q11" s="1894">
        <f t="shared" si="3"/>
        <v>0</v>
      </c>
      <c r="R11" s="1894">
        <f t="shared" si="3"/>
        <v>0</v>
      </c>
      <c r="S11" s="1894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/>
      <c r="I12" s="471"/>
      <c r="J12" s="471"/>
      <c r="K12" s="471"/>
      <c r="L12" s="471"/>
      <c r="M12" s="471"/>
      <c r="N12" s="471"/>
      <c r="O12" s="471"/>
      <c r="P12" s="471"/>
      <c r="Q12" s="471"/>
      <c r="R12" s="471"/>
      <c r="S12" s="471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/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100</v>
      </c>
      <c r="F15" s="36">
        <f t="shared" si="4"/>
        <v>116</v>
      </c>
      <c r="G15" s="37">
        <f t="shared" si="5"/>
        <v>116</v>
      </c>
      <c r="H15" s="471"/>
      <c r="I15" s="471"/>
      <c r="J15" s="471"/>
      <c r="K15" s="471">
        <v>116</v>
      </c>
      <c r="L15" s="471"/>
      <c r="M15" s="471"/>
      <c r="N15" s="471"/>
      <c r="O15" s="471"/>
      <c r="P15" s="471"/>
      <c r="Q15" s="471"/>
      <c r="R15" s="471"/>
      <c r="S15" s="471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/>
      <c r="I19" s="471"/>
      <c r="J19" s="471"/>
      <c r="K19" s="471"/>
      <c r="L19" s="471"/>
      <c r="M19" s="471"/>
      <c r="N19" s="471"/>
      <c r="O19" s="471"/>
      <c r="P19" s="471"/>
      <c r="Q19" s="471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/>
      <c r="I21" s="471"/>
      <c r="J21" s="471"/>
      <c r="K21" s="471"/>
      <c r="L21" s="471"/>
      <c r="M21" s="471"/>
      <c r="N21" s="471"/>
      <c r="O21" s="471"/>
      <c r="P21" s="471"/>
      <c r="Q21" s="471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1500</v>
      </c>
      <c r="F23" s="134">
        <f>SUM(F24:F38)</f>
        <v>574</v>
      </c>
      <c r="G23" s="140">
        <f t="shared" si="5"/>
        <v>38.266666666666666</v>
      </c>
      <c r="H23" s="1080">
        <f>SUM(H24:H38)</f>
        <v>0</v>
      </c>
      <c r="I23" s="1224">
        <f t="shared" ref="I23:S23" si="6">SUM(I24:I38)</f>
        <v>0</v>
      </c>
      <c r="J23" s="1224">
        <f t="shared" si="6"/>
        <v>0</v>
      </c>
      <c r="K23" s="1541">
        <f t="shared" si="6"/>
        <v>0</v>
      </c>
      <c r="L23" s="1541">
        <f t="shared" si="6"/>
        <v>0</v>
      </c>
      <c r="M23" s="1541">
        <f t="shared" si="6"/>
        <v>0</v>
      </c>
      <c r="N23" s="1541">
        <f t="shared" si="6"/>
        <v>0</v>
      </c>
      <c r="O23" s="1541">
        <f t="shared" si="6"/>
        <v>574</v>
      </c>
      <c r="P23" s="1541">
        <f t="shared" si="6"/>
        <v>0</v>
      </c>
      <c r="Q23" s="1894">
        <f t="shared" si="6"/>
        <v>0</v>
      </c>
      <c r="R23" s="1894">
        <f t="shared" si="6"/>
        <v>0</v>
      </c>
      <c r="S23" s="1894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500</v>
      </c>
      <c r="F24" s="36">
        <f t="shared" si="4"/>
        <v>234</v>
      </c>
      <c r="G24" s="37">
        <f t="shared" si="5"/>
        <v>46.8</v>
      </c>
      <c r="H24" s="471"/>
      <c r="I24" s="471"/>
      <c r="J24" s="471"/>
      <c r="K24" s="471"/>
      <c r="L24" s="471"/>
      <c r="M24" s="471"/>
      <c r="N24" s="471"/>
      <c r="O24" s="471">
        <v>234</v>
      </c>
      <c r="P24" s="471"/>
      <c r="Q24" s="471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1"/>
      <c r="S29" s="471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9"/>
      <c r="F33" s="36">
        <f t="shared" si="4"/>
        <v>0</v>
      </c>
      <c r="G33" s="37" t="e">
        <f t="shared" si="5"/>
        <v>#DIV/0!</v>
      </c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0</v>
      </c>
      <c r="F34" s="36">
        <f t="shared" si="4"/>
        <v>0</v>
      </c>
      <c r="G34" s="37" t="e">
        <f t="shared" si="5"/>
        <v>#DIV/0!</v>
      </c>
      <c r="H34" s="471"/>
      <c r="I34" s="471"/>
      <c r="J34" s="471"/>
      <c r="K34" s="471"/>
      <c r="L34" s="471"/>
      <c r="M34" s="471"/>
      <c r="N34" s="471"/>
      <c r="O34" s="471"/>
      <c r="P34" s="471"/>
      <c r="Q34" s="471"/>
      <c r="R34" s="471"/>
      <c r="S34" s="471"/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1000</v>
      </c>
      <c r="F35" s="36">
        <f t="shared" si="4"/>
        <v>340</v>
      </c>
      <c r="G35" s="37">
        <f t="shared" si="5"/>
        <v>34</v>
      </c>
      <c r="H35" s="471"/>
      <c r="I35" s="471"/>
      <c r="J35" s="471"/>
      <c r="K35" s="471"/>
      <c r="L35" s="471"/>
      <c r="M35" s="471"/>
      <c r="N35" s="471"/>
      <c r="O35" s="471">
        <v>340</v>
      </c>
      <c r="P35" s="471"/>
      <c r="Q35" s="471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 t="shared" si="4"/>
        <v>0</v>
      </c>
      <c r="G36" s="37" t="e">
        <f t="shared" si="5"/>
        <v>#DIV/0!</v>
      </c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6">
        <v>0</v>
      </c>
      <c r="F37" s="36">
        <f t="shared" si="4"/>
        <v>0</v>
      </c>
      <c r="G37" s="37" t="e">
        <f t="shared" si="5"/>
        <v>#DIV/0!</v>
      </c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6">
        <v>0</v>
      </c>
      <c r="F38" s="36">
        <f t="shared" si="4"/>
        <v>0</v>
      </c>
      <c r="G38" s="37" t="e">
        <f t="shared" si="5"/>
        <v>#DIV/0!</v>
      </c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6500</v>
      </c>
      <c r="F39" s="151">
        <f>SUM(F40:F53)</f>
        <v>1902</v>
      </c>
      <c r="G39" s="140">
        <f t="shared" si="5"/>
        <v>29.261538461538461</v>
      </c>
      <c r="H39" s="1080">
        <f>SUM(H40:H53)</f>
        <v>0</v>
      </c>
      <c r="I39" s="1224">
        <f t="shared" ref="I39:S39" si="7">SUM(I40:I53)</f>
        <v>0</v>
      </c>
      <c r="J39" s="1224">
        <f t="shared" si="7"/>
        <v>0</v>
      </c>
      <c r="K39" s="1541">
        <f t="shared" si="7"/>
        <v>995</v>
      </c>
      <c r="L39" s="1541">
        <f t="shared" si="7"/>
        <v>0</v>
      </c>
      <c r="M39" s="1541">
        <f t="shared" si="7"/>
        <v>0</v>
      </c>
      <c r="N39" s="1541">
        <f t="shared" si="7"/>
        <v>907</v>
      </c>
      <c r="O39" s="1541">
        <f t="shared" si="7"/>
        <v>0</v>
      </c>
      <c r="P39" s="1541">
        <f t="shared" si="7"/>
        <v>0</v>
      </c>
      <c r="Q39" s="1894">
        <f t="shared" si="7"/>
        <v>0</v>
      </c>
      <c r="R39" s="1894">
        <f t="shared" si="7"/>
        <v>0</v>
      </c>
      <c r="S39" s="1894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471"/>
      <c r="I40" s="471"/>
      <c r="J40" s="471"/>
      <c r="K40" s="471"/>
      <c r="L40" s="471"/>
      <c r="M40" s="471"/>
      <c r="N40" s="471"/>
      <c r="O40" s="471"/>
      <c r="P40" s="471"/>
      <c r="Q40" s="471"/>
      <c r="R40" s="471"/>
      <c r="S40" s="471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>SUM(H41:S41)</f>
        <v>0</v>
      </c>
      <c r="G41" s="37" t="e">
        <f t="shared" si="5"/>
        <v>#DIV/0!</v>
      </c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1000</v>
      </c>
      <c r="F43" s="36">
        <f t="shared" si="4"/>
        <v>995</v>
      </c>
      <c r="G43" s="37">
        <f t="shared" si="5"/>
        <v>99.5</v>
      </c>
      <c r="H43" s="471"/>
      <c r="I43" s="471"/>
      <c r="J43" s="471"/>
      <c r="K43" s="471">
        <v>995</v>
      </c>
      <c r="L43" s="471"/>
      <c r="M43" s="471"/>
      <c r="N43" s="471"/>
      <c r="O43" s="471"/>
      <c r="P43" s="471"/>
      <c r="Q43" s="471"/>
      <c r="R43" s="471"/>
      <c r="S43" s="471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/>
      <c r="I44" s="471"/>
      <c r="J44" s="471"/>
      <c r="K44" s="471"/>
      <c r="L44" s="471"/>
      <c r="M44" s="471"/>
      <c r="N44" s="471"/>
      <c r="O44" s="471"/>
      <c r="P44" s="471"/>
      <c r="Q44" s="471"/>
      <c r="R44" s="471"/>
      <c r="S44" s="471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/>
      <c r="I45" s="471"/>
      <c r="J45" s="471"/>
      <c r="K45" s="471"/>
      <c r="L45" s="471"/>
      <c r="M45" s="471"/>
      <c r="N45" s="471"/>
      <c r="O45" s="471"/>
      <c r="P45" s="471"/>
      <c r="Q45" s="471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/>
      <c r="I46" s="471"/>
      <c r="J46" s="471"/>
      <c r="K46" s="471"/>
      <c r="L46" s="471"/>
      <c r="M46" s="471"/>
      <c r="N46" s="471"/>
      <c r="O46" s="471"/>
      <c r="P46" s="471"/>
      <c r="Q46" s="471"/>
      <c r="R46" s="471"/>
      <c r="S46" s="471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471"/>
      <c r="I47" s="471"/>
      <c r="J47" s="471"/>
      <c r="K47" s="471"/>
      <c r="L47" s="471"/>
      <c r="M47" s="471"/>
      <c r="N47" s="471"/>
      <c r="O47" s="471"/>
      <c r="P47" s="471"/>
      <c r="Q47" s="471"/>
      <c r="R47" s="471"/>
      <c r="S47" s="471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500</v>
      </c>
      <c r="F52" s="36">
        <f t="shared" si="4"/>
        <v>311</v>
      </c>
      <c r="G52" s="37">
        <f t="shared" si="5"/>
        <v>62.2</v>
      </c>
      <c r="H52" s="471"/>
      <c r="I52" s="471"/>
      <c r="J52" s="471"/>
      <c r="K52" s="471"/>
      <c r="L52" s="471"/>
      <c r="M52" s="471"/>
      <c r="N52" s="471">
        <v>311</v>
      </c>
      <c r="O52" s="471"/>
      <c r="P52" s="471"/>
      <c r="Q52" s="471"/>
      <c r="R52" s="471"/>
      <c r="S52" s="471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5000</v>
      </c>
      <c r="F53" s="36">
        <f>SUM(H53:S53)</f>
        <v>596</v>
      </c>
      <c r="G53" s="124">
        <f t="shared" si="5"/>
        <v>11.92</v>
      </c>
      <c r="H53" s="471"/>
      <c r="I53" s="471"/>
      <c r="J53" s="471"/>
      <c r="K53" s="471"/>
      <c r="L53" s="471"/>
      <c r="M53" s="471"/>
      <c r="N53" s="471">
        <v>596</v>
      </c>
      <c r="O53" s="471"/>
      <c r="P53" s="471"/>
      <c r="Q53" s="471"/>
      <c r="R53" s="471"/>
      <c r="S53" s="471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500</v>
      </c>
      <c r="F55" s="36">
        <f t="shared" si="4"/>
        <v>501</v>
      </c>
      <c r="G55" s="43">
        <f>+F55*100/E55</f>
        <v>100.2</v>
      </c>
      <c r="H55" s="471"/>
      <c r="I55" s="471"/>
      <c r="J55" s="471"/>
      <c r="K55" s="471"/>
      <c r="L55" s="471"/>
      <c r="M55" s="471"/>
      <c r="N55" s="471"/>
      <c r="O55" s="471">
        <v>71</v>
      </c>
      <c r="P55" s="471">
        <v>256</v>
      </c>
      <c r="Q55" s="471">
        <v>174</v>
      </c>
      <c r="R55" s="471"/>
      <c r="S55" s="471"/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149000</v>
      </c>
      <c r="F56" s="58">
        <f>SUM(H56:S56)</f>
        <v>149000</v>
      </c>
      <c r="G56" s="47"/>
      <c r="H56" s="1095">
        <v>6000</v>
      </c>
      <c r="I56" s="1095">
        <v>6000</v>
      </c>
      <c r="J56" s="1238">
        <v>6000</v>
      </c>
      <c r="K56" s="1552">
        <v>6000</v>
      </c>
      <c r="L56" s="1552">
        <v>6000</v>
      </c>
      <c r="M56" s="1552">
        <v>6000</v>
      </c>
      <c r="N56" s="1552">
        <v>8000</v>
      </c>
      <c r="O56" s="1552">
        <v>23000</v>
      </c>
      <c r="P56" s="1552">
        <v>23000</v>
      </c>
      <c r="Q56" s="1906">
        <v>24000</v>
      </c>
      <c r="R56" s="1906">
        <v>20000</v>
      </c>
      <c r="S56" s="1906">
        <v>15000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149000</v>
      </c>
      <c r="F57" s="134">
        <f>SUM(F58:F64)</f>
        <v>187740</v>
      </c>
      <c r="G57" s="142">
        <f>+F57*100/E57</f>
        <v>126</v>
      </c>
      <c r="H57" s="1089">
        <f>SUM(H58:H64)</f>
        <v>0</v>
      </c>
      <c r="I57" s="1232">
        <f t="shared" ref="I57:S57" si="8">SUM(I58:I64)</f>
        <v>8250</v>
      </c>
      <c r="J57" s="1232">
        <f t="shared" si="8"/>
        <v>1180</v>
      </c>
      <c r="K57" s="1569">
        <f t="shared" si="8"/>
        <v>2070</v>
      </c>
      <c r="L57" s="1569">
        <f t="shared" si="8"/>
        <v>3250</v>
      </c>
      <c r="M57" s="1569">
        <f t="shared" si="8"/>
        <v>4550</v>
      </c>
      <c r="N57" s="1569">
        <f t="shared" si="8"/>
        <v>3100</v>
      </c>
      <c r="O57" s="1569">
        <f t="shared" si="8"/>
        <v>31300</v>
      </c>
      <c r="P57" s="1569">
        <f t="shared" si="8"/>
        <v>48460</v>
      </c>
      <c r="Q57" s="1902">
        <f t="shared" si="8"/>
        <v>48280</v>
      </c>
      <c r="R57" s="1902">
        <f t="shared" si="8"/>
        <v>37300</v>
      </c>
      <c r="S57" s="1902">
        <f t="shared" si="8"/>
        <v>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12000</v>
      </c>
      <c r="F58" s="36">
        <f t="shared" ref="F58:F72" si="9">SUM(H58:S58)</f>
        <v>18850</v>
      </c>
      <c r="G58" s="43">
        <f t="shared" ref="G58:G74" si="10">+F58*100/E58</f>
        <v>157.08333333333334</v>
      </c>
      <c r="H58" s="471"/>
      <c r="I58" s="471">
        <v>2500</v>
      </c>
      <c r="J58" s="471">
        <v>950</v>
      </c>
      <c r="K58" s="471"/>
      <c r="L58" s="471"/>
      <c r="M58" s="471"/>
      <c r="N58" s="471"/>
      <c r="O58" s="471">
        <v>2900</v>
      </c>
      <c r="P58" s="471">
        <v>4200</v>
      </c>
      <c r="Q58" s="471">
        <v>3600</v>
      </c>
      <c r="R58" s="471">
        <v>4700</v>
      </c>
      <c r="S58" s="471"/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135000</v>
      </c>
      <c r="F59" s="36">
        <f>SUM(H59:S59)</f>
        <v>166810</v>
      </c>
      <c r="G59" s="43">
        <f t="shared" si="10"/>
        <v>123.56296296296296</v>
      </c>
      <c r="H59" s="471"/>
      <c r="I59" s="471">
        <v>5750</v>
      </c>
      <c r="J59" s="471">
        <v>230</v>
      </c>
      <c r="K59" s="471">
        <v>2070</v>
      </c>
      <c r="L59" s="471">
        <v>3250</v>
      </c>
      <c r="M59" s="471">
        <v>4550</v>
      </c>
      <c r="N59" s="471">
        <v>3100</v>
      </c>
      <c r="O59" s="471">
        <v>28400</v>
      </c>
      <c r="P59" s="471">
        <v>44260</v>
      </c>
      <c r="Q59" s="471">
        <v>42600</v>
      </c>
      <c r="R59" s="471">
        <v>32600</v>
      </c>
      <c r="S59" s="471"/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1"/>
      <c r="S61" s="471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>SUM(H63:S63)</f>
        <v>2080</v>
      </c>
      <c r="G63" s="43">
        <f t="shared" si="10"/>
        <v>104</v>
      </c>
      <c r="H63" s="471"/>
      <c r="I63" s="471"/>
      <c r="J63" s="471"/>
      <c r="K63" s="471"/>
      <c r="L63" s="471"/>
      <c r="M63" s="471"/>
      <c r="N63" s="471"/>
      <c r="O63" s="471"/>
      <c r="P63" s="471"/>
      <c r="Q63" s="471">
        <v>2080</v>
      </c>
      <c r="R63" s="471"/>
      <c r="S63" s="471"/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5000</v>
      </c>
      <c r="F65" s="55">
        <f t="shared" si="9"/>
        <v>5150</v>
      </c>
      <c r="G65" s="28">
        <f t="shared" si="10"/>
        <v>103</v>
      </c>
      <c r="H65" s="1096"/>
      <c r="I65" s="1096"/>
      <c r="J65" s="1239"/>
      <c r="K65" s="1553"/>
      <c r="L65" s="1553">
        <v>400</v>
      </c>
      <c r="M65" s="1553"/>
      <c r="N65" s="1553">
        <v>3300</v>
      </c>
      <c r="O65" s="1553">
        <v>1450</v>
      </c>
      <c r="P65" s="1553"/>
      <c r="Q65" s="1907"/>
      <c r="R65" s="1907"/>
      <c r="S65" s="1907"/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298</v>
      </c>
      <c r="F66" s="55">
        <f t="shared" si="9"/>
        <v>406</v>
      </c>
      <c r="G66" s="28">
        <f t="shared" si="10"/>
        <v>136.24161073825502</v>
      </c>
      <c r="H66" s="1096"/>
      <c r="I66" s="1096">
        <v>19</v>
      </c>
      <c r="J66" s="1239">
        <v>7</v>
      </c>
      <c r="K66" s="1553">
        <v>5</v>
      </c>
      <c r="L66" s="1553">
        <v>8</v>
      </c>
      <c r="M66" s="1553">
        <v>11</v>
      </c>
      <c r="N66" s="1553">
        <v>7</v>
      </c>
      <c r="O66" s="1553">
        <v>90</v>
      </c>
      <c r="P66" s="1553">
        <v>119</v>
      </c>
      <c r="Q66" s="1907">
        <v>97</v>
      </c>
      <c r="R66" s="1907">
        <v>43</v>
      </c>
      <c r="S66" s="1907"/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1"/>
      <c r="S67" s="471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724980</v>
      </c>
      <c r="F68" s="50">
        <f>SUM(H68:S68)</f>
        <v>771758.14000000013</v>
      </c>
      <c r="G68" s="112">
        <f t="shared" si="10"/>
        <v>106.45233523683414</v>
      </c>
      <c r="H68" s="1083">
        <f>SUM(H69:H73)</f>
        <v>0</v>
      </c>
      <c r="I68" s="1226">
        <f t="shared" ref="I68:S68" si="11">SUM(I69:I73)</f>
        <v>144236.60999999999</v>
      </c>
      <c r="J68" s="1226">
        <f t="shared" si="11"/>
        <v>157272.35</v>
      </c>
      <c r="K68" s="1543">
        <f t="shared" si="11"/>
        <v>129690.53</v>
      </c>
      <c r="L68" s="1543">
        <f t="shared" si="11"/>
        <v>46842.78</v>
      </c>
      <c r="M68" s="1543">
        <f t="shared" si="11"/>
        <v>62079.05</v>
      </c>
      <c r="N68" s="1543">
        <f t="shared" si="11"/>
        <v>35040.21</v>
      </c>
      <c r="O68" s="1543">
        <f t="shared" si="11"/>
        <v>30464.28</v>
      </c>
      <c r="P68" s="1543">
        <f t="shared" si="11"/>
        <v>55981.75</v>
      </c>
      <c r="Q68" s="1896">
        <f t="shared" si="11"/>
        <v>30778.400000000001</v>
      </c>
      <c r="R68" s="1896">
        <f t="shared" si="11"/>
        <v>27004</v>
      </c>
      <c r="S68" s="1896">
        <f t="shared" si="11"/>
        <v>52368.18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682600+42380</f>
        <v>724980</v>
      </c>
      <c r="F70" s="36">
        <f>SUM(H70:S70)</f>
        <v>771758.14000000013</v>
      </c>
      <c r="G70" s="43">
        <f t="shared" si="10"/>
        <v>106.45233523683414</v>
      </c>
      <c r="H70" s="471"/>
      <c r="I70" s="471">
        <v>144236.60999999999</v>
      </c>
      <c r="J70" s="471">
        <v>157272.35</v>
      </c>
      <c r="K70" s="471">
        <v>129690.53</v>
      </c>
      <c r="L70" s="471">
        <v>46842.78</v>
      </c>
      <c r="M70" s="471">
        <v>62079.05</v>
      </c>
      <c r="N70" s="471">
        <v>35040.21</v>
      </c>
      <c r="O70" s="471">
        <v>30464.28</v>
      </c>
      <c r="P70" s="471">
        <v>55981.75</v>
      </c>
      <c r="Q70" s="471">
        <v>30778.400000000001</v>
      </c>
      <c r="R70" s="471">
        <v>27004</v>
      </c>
      <c r="S70" s="471">
        <v>52368.18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220000</v>
      </c>
      <c r="F74" s="55">
        <f>SUM(H74:S74)</f>
        <v>210300</v>
      </c>
      <c r="G74" s="142">
        <f t="shared" si="10"/>
        <v>95.590909090909093</v>
      </c>
      <c r="H74" s="1080">
        <f>H75</f>
        <v>7300</v>
      </c>
      <c r="I74" s="1080">
        <f t="shared" ref="I74:Q74" si="12">I75</f>
        <v>3600</v>
      </c>
      <c r="J74" s="1224">
        <f t="shared" si="12"/>
        <v>8400</v>
      </c>
      <c r="K74" s="1541">
        <f t="shared" si="12"/>
        <v>15300</v>
      </c>
      <c r="L74" s="1541">
        <f t="shared" si="12"/>
        <v>0</v>
      </c>
      <c r="M74" s="1541">
        <f t="shared" si="12"/>
        <v>1300</v>
      </c>
      <c r="N74" s="1541">
        <f t="shared" si="12"/>
        <v>2800</v>
      </c>
      <c r="O74" s="1541">
        <f t="shared" si="12"/>
        <v>52800</v>
      </c>
      <c r="P74" s="1541">
        <f t="shared" si="12"/>
        <v>8400</v>
      </c>
      <c r="Q74" s="1894">
        <f t="shared" si="12"/>
        <v>92800</v>
      </c>
      <c r="R74" s="1894">
        <f>R75</f>
        <v>17600</v>
      </c>
      <c r="S74" s="1894">
        <f>S75</f>
        <v>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210300</v>
      </c>
      <c r="G75" s="142"/>
      <c r="H75" s="1081">
        <f>H77+H79+H81+H83+H85+H87</f>
        <v>7300</v>
      </c>
      <c r="I75" s="1081">
        <f t="shared" ref="I75:Q75" si="13">I77+I79+I81+I83+I85+I87</f>
        <v>3600</v>
      </c>
      <c r="J75" s="1225">
        <f t="shared" si="13"/>
        <v>8400</v>
      </c>
      <c r="K75" s="1542">
        <f t="shared" si="13"/>
        <v>15300</v>
      </c>
      <c r="L75" s="1542">
        <f t="shared" si="13"/>
        <v>0</v>
      </c>
      <c r="M75" s="1542">
        <f t="shared" si="13"/>
        <v>1300</v>
      </c>
      <c r="N75" s="1542">
        <f t="shared" si="13"/>
        <v>2800</v>
      </c>
      <c r="O75" s="1542">
        <f t="shared" si="13"/>
        <v>52800</v>
      </c>
      <c r="P75" s="1542">
        <f t="shared" si="13"/>
        <v>8400</v>
      </c>
      <c r="Q75" s="1895">
        <f t="shared" si="13"/>
        <v>92800</v>
      </c>
      <c r="R75" s="1895">
        <f>R77+R79+R81+R83+R85+R87</f>
        <v>17600</v>
      </c>
      <c r="S75" s="1895">
        <f>S77+S79+S81+S83+S85+S87</f>
        <v>0</v>
      </c>
    </row>
    <row r="76" spans="1:19" ht="21" customHeight="1">
      <c r="A76" s="44"/>
      <c r="B76" s="56"/>
      <c r="C76" s="3" t="s">
        <v>38</v>
      </c>
      <c r="D76" s="57"/>
      <c r="E76" s="147">
        <v>80000</v>
      </c>
      <c r="F76" s="58">
        <f>SUM(H76:S76)</f>
        <v>80000</v>
      </c>
      <c r="G76" s="47"/>
      <c r="H76" s="1095">
        <v>5000</v>
      </c>
      <c r="I76" s="1095">
        <v>5000</v>
      </c>
      <c r="J76" s="1238">
        <v>5000</v>
      </c>
      <c r="K76" s="1552">
        <v>10000</v>
      </c>
      <c r="L76" s="1552">
        <v>10000</v>
      </c>
      <c r="M76" s="1552">
        <v>10000</v>
      </c>
      <c r="N76" s="1552">
        <v>10000</v>
      </c>
      <c r="O76" s="1552">
        <v>5000</v>
      </c>
      <c r="P76" s="1552">
        <v>5000</v>
      </c>
      <c r="Q76" s="1906">
        <v>5000</v>
      </c>
      <c r="R76" s="1906">
        <v>5000</v>
      </c>
      <c r="S76" s="190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80000</v>
      </c>
      <c r="F77" s="36">
        <f t="shared" ref="F77:F83" si="14">SUM(H77:S77)</f>
        <v>81000</v>
      </c>
      <c r="G77" s="43">
        <f>F77*100/E77</f>
        <v>101.25</v>
      </c>
      <c r="H77" s="471"/>
      <c r="I77" s="471"/>
      <c r="J77" s="471"/>
      <c r="K77" s="471">
        <v>12900</v>
      </c>
      <c r="L77" s="471"/>
      <c r="M77" s="471"/>
      <c r="N77" s="471"/>
      <c r="O77" s="471">
        <v>39400</v>
      </c>
      <c r="P77" s="471"/>
      <c r="Q77" s="471">
        <v>28700</v>
      </c>
      <c r="R77" s="471">
        <v>0</v>
      </c>
      <c r="S77" s="471"/>
    </row>
    <row r="78" spans="1:19" ht="21.75" customHeight="1">
      <c r="A78" s="60"/>
      <c r="B78" s="61"/>
      <c r="C78" s="2" t="s">
        <v>118</v>
      </c>
      <c r="D78" s="46"/>
      <c r="E78" s="147">
        <v>10000</v>
      </c>
      <c r="F78" s="58">
        <f>SUM(H78:S78)</f>
        <v>10000</v>
      </c>
      <c r="G78" s="62"/>
      <c r="H78" s="1086">
        <v>1000</v>
      </c>
      <c r="I78" s="1086">
        <v>1000</v>
      </c>
      <c r="J78" s="1229">
        <v>2000</v>
      </c>
      <c r="K78" s="1546">
        <v>2000</v>
      </c>
      <c r="L78" s="1546">
        <v>2000</v>
      </c>
      <c r="M78" s="1546">
        <v>2000</v>
      </c>
      <c r="N78" s="1546">
        <v>0</v>
      </c>
      <c r="O78" s="1546">
        <v>0</v>
      </c>
      <c r="P78" s="1546">
        <v>0</v>
      </c>
      <c r="Q78" s="1899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10000</v>
      </c>
      <c r="F79" s="36">
        <f t="shared" si="14"/>
        <v>10800</v>
      </c>
      <c r="G79" s="43">
        <f>F79*100/E79</f>
        <v>108</v>
      </c>
      <c r="H79" s="471"/>
      <c r="I79" s="471"/>
      <c r="J79" s="471"/>
      <c r="K79" s="471"/>
      <c r="L79" s="471"/>
      <c r="M79" s="471"/>
      <c r="N79" s="471"/>
      <c r="O79" s="471">
        <v>6200</v>
      </c>
      <c r="P79" s="471"/>
      <c r="Q79" s="471">
        <v>4600</v>
      </c>
      <c r="R79" s="471">
        <v>0</v>
      </c>
      <c r="S79" s="471"/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087">
        <v>0</v>
      </c>
      <c r="I80" s="1087">
        <v>0</v>
      </c>
      <c r="J80" s="1230">
        <v>0</v>
      </c>
      <c r="K80" s="1547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900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471"/>
      <c r="I81" s="471"/>
      <c r="J81" s="471"/>
      <c r="K81" s="471"/>
      <c r="L81" s="471"/>
      <c r="M81" s="471"/>
      <c r="N81" s="471"/>
      <c r="O81" s="471"/>
      <c r="P81" s="471"/>
      <c r="Q81" s="471"/>
      <c r="R81" s="471">
        <v>0</v>
      </c>
      <c r="S81" s="471"/>
    </row>
    <row r="82" spans="1:19" ht="21.75" customHeight="1">
      <c r="A82" s="60"/>
      <c r="B82" s="61"/>
      <c r="C82" s="2" t="s">
        <v>39</v>
      </c>
      <c r="D82" s="46"/>
      <c r="E82" s="147">
        <v>88000</v>
      </c>
      <c r="F82" s="58">
        <f>SUM(H82:S82)</f>
        <v>88000</v>
      </c>
      <c r="G82" s="47">
        <f>F82*100/E82</f>
        <v>100</v>
      </c>
      <c r="H82" s="1088">
        <v>5000</v>
      </c>
      <c r="I82" s="1088">
        <v>5000</v>
      </c>
      <c r="J82" s="1231">
        <v>5000</v>
      </c>
      <c r="K82" s="1548">
        <v>5000</v>
      </c>
      <c r="L82" s="1548">
        <v>5000</v>
      </c>
      <c r="M82" s="1548">
        <v>7000</v>
      </c>
      <c r="N82" s="1548">
        <v>8000</v>
      </c>
      <c r="O82" s="1548">
        <v>8000</v>
      </c>
      <c r="P82" s="1548">
        <v>10000</v>
      </c>
      <c r="Q82" s="1901">
        <v>10000</v>
      </c>
      <c r="R82" s="1901">
        <v>10000</v>
      </c>
      <c r="S82" s="1901">
        <v>10000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88000</v>
      </c>
      <c r="F83" s="36">
        <f t="shared" si="14"/>
        <v>48300</v>
      </c>
      <c r="G83" s="43">
        <v>0</v>
      </c>
      <c r="H83" s="471"/>
      <c r="I83" s="471"/>
      <c r="J83" s="471"/>
      <c r="K83" s="471"/>
      <c r="L83" s="471"/>
      <c r="M83" s="471"/>
      <c r="N83" s="471"/>
      <c r="O83" s="471"/>
      <c r="P83" s="471"/>
      <c r="Q83" s="471">
        <v>48300</v>
      </c>
      <c r="R83" s="471">
        <v>0</v>
      </c>
      <c r="S83" s="471"/>
    </row>
    <row r="84" spans="1:19" ht="21.75" customHeight="1">
      <c r="A84" s="60"/>
      <c r="B84" s="61"/>
      <c r="C84" s="2" t="s">
        <v>40</v>
      </c>
      <c r="D84" s="46"/>
      <c r="E84" s="147">
        <v>42000</v>
      </c>
      <c r="F84" s="58">
        <f>SUM(H84:S84)</f>
        <v>42000</v>
      </c>
      <c r="G84" s="47">
        <f>F84*100/E84</f>
        <v>100</v>
      </c>
      <c r="H84" s="1095">
        <v>3000</v>
      </c>
      <c r="I84" s="1095">
        <v>3000</v>
      </c>
      <c r="J84" s="1238">
        <v>3400</v>
      </c>
      <c r="K84" s="1552">
        <v>4000</v>
      </c>
      <c r="L84" s="1552">
        <v>4000</v>
      </c>
      <c r="M84" s="1552">
        <v>4000</v>
      </c>
      <c r="N84" s="1552">
        <v>4000</v>
      </c>
      <c r="O84" s="1552">
        <v>4000</v>
      </c>
      <c r="P84" s="1552">
        <v>3500</v>
      </c>
      <c r="Q84" s="1906">
        <v>3400</v>
      </c>
      <c r="R84" s="1906">
        <v>3200</v>
      </c>
      <c r="S84" s="1906">
        <v>2500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42000</v>
      </c>
      <c r="F85" s="36">
        <f>SUM(H85:S85)</f>
        <v>70200</v>
      </c>
      <c r="G85" s="43">
        <f>F85*100/E85</f>
        <v>167.14285714285714</v>
      </c>
      <c r="H85" s="1264">
        <v>7300</v>
      </c>
      <c r="I85" s="1268">
        <v>3600</v>
      </c>
      <c r="J85" s="471">
        <v>8400</v>
      </c>
      <c r="K85" s="471">
        <v>2400</v>
      </c>
      <c r="L85" s="471"/>
      <c r="M85" s="471">
        <v>1300</v>
      </c>
      <c r="N85" s="471">
        <v>2800</v>
      </c>
      <c r="O85" s="471">
        <v>7200</v>
      </c>
      <c r="P85" s="471">
        <v>8400</v>
      </c>
      <c r="Q85" s="471">
        <v>11200</v>
      </c>
      <c r="R85" s="471">
        <v>17600</v>
      </c>
      <c r="S85" s="471"/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/>
      <c r="H86" s="1088">
        <v>0</v>
      </c>
      <c r="I86" s="1088">
        <v>0</v>
      </c>
      <c r="J86" s="1231">
        <v>0</v>
      </c>
      <c r="K86" s="1548">
        <v>0</v>
      </c>
      <c r="L86" s="1548">
        <v>0</v>
      </c>
      <c r="M86" s="1548">
        <v>0</v>
      </c>
      <c r="N86" s="1548">
        <v>0</v>
      </c>
      <c r="O86" s="1548">
        <v>0</v>
      </c>
      <c r="P86" s="1548">
        <v>0</v>
      </c>
      <c r="Q86" s="1901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471"/>
      <c r="S87" s="471"/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616</v>
      </c>
      <c r="F88" s="1216">
        <f>F89+F91+F93+F95+F97+F99</f>
        <v>149</v>
      </c>
      <c r="G88" s="146">
        <f>+F88*100/E88</f>
        <v>24.188311688311689</v>
      </c>
      <c r="H88" s="1079">
        <f>H89+H91+H93+H95+H97+H99</f>
        <v>16</v>
      </c>
      <c r="I88" s="1223">
        <f t="shared" ref="I88:S88" si="15">I89+I91+I93+I95+I97+I99</f>
        <v>8</v>
      </c>
      <c r="J88" s="1223">
        <f t="shared" si="15"/>
        <v>18</v>
      </c>
      <c r="K88" s="1539">
        <f t="shared" si="15"/>
        <v>7</v>
      </c>
      <c r="L88" s="1539">
        <f t="shared" si="15"/>
        <v>0</v>
      </c>
      <c r="M88" s="1539">
        <f t="shared" si="15"/>
        <v>3</v>
      </c>
      <c r="N88" s="1539">
        <f t="shared" si="15"/>
        <v>7</v>
      </c>
      <c r="O88" s="1539">
        <f t="shared" si="15"/>
        <v>15</v>
      </c>
      <c r="P88" s="1539">
        <f t="shared" si="15"/>
        <v>17</v>
      </c>
      <c r="Q88" s="1892">
        <f t="shared" si="15"/>
        <v>26</v>
      </c>
      <c r="R88" s="1892">
        <f t="shared" si="15"/>
        <v>32</v>
      </c>
      <c r="S88" s="1892">
        <f t="shared" si="15"/>
        <v>0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267</v>
      </c>
      <c r="F89" s="36">
        <f>SUM(H89:S89)</f>
        <v>0</v>
      </c>
      <c r="G89" s="37">
        <f t="shared" ref="G89:G103" si="16">+F89*100/E89</f>
        <v>0</v>
      </c>
      <c r="H89" s="471"/>
      <c r="I89" s="471"/>
      <c r="J89" s="471"/>
      <c r="K89" s="471"/>
      <c r="L89" s="471"/>
      <c r="M89" s="471"/>
      <c r="N89" s="471"/>
      <c r="O89" s="471"/>
      <c r="P89" s="471"/>
      <c r="Q89" s="471"/>
      <c r="R89" s="471"/>
      <c r="S89" s="471"/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0</v>
      </c>
      <c r="G90" s="37" t="e">
        <f t="shared" si="16"/>
        <v>#DIV/0!</v>
      </c>
      <c r="H90" s="471"/>
      <c r="I90" s="471"/>
      <c r="J90" s="471"/>
      <c r="K90" s="471"/>
      <c r="L90" s="471"/>
      <c r="M90" s="471"/>
      <c r="N90" s="471"/>
      <c r="O90" s="471"/>
      <c r="P90" s="471"/>
      <c r="Q90" s="471"/>
      <c r="R90" s="471"/>
      <c r="S90" s="471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33</v>
      </c>
      <c r="F91" s="36">
        <f t="shared" si="17"/>
        <v>0</v>
      </c>
      <c r="G91" s="37">
        <f t="shared" si="16"/>
        <v>0</v>
      </c>
      <c r="H91" s="471"/>
      <c r="I91" s="471"/>
      <c r="J91" s="471"/>
      <c r="K91" s="471"/>
      <c r="L91" s="471"/>
      <c r="M91" s="471"/>
      <c r="N91" s="471"/>
      <c r="O91" s="471"/>
      <c r="P91" s="471"/>
      <c r="Q91" s="471"/>
      <c r="R91" s="471"/>
      <c r="S91" s="471"/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0</v>
      </c>
      <c r="G92" s="37" t="e">
        <f t="shared" si="16"/>
        <v>#DIV/0!</v>
      </c>
      <c r="H92" s="471"/>
      <c r="I92" s="471"/>
      <c r="J92" s="471"/>
      <c r="K92" s="471"/>
      <c r="L92" s="471"/>
      <c r="M92" s="471"/>
      <c r="N92" s="471"/>
      <c r="O92" s="471"/>
      <c r="P92" s="471"/>
      <c r="Q92" s="471"/>
      <c r="R92" s="471"/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6"/>
        <v>#DIV/0!</v>
      </c>
      <c r="H93" s="471"/>
      <c r="I93" s="471"/>
      <c r="J93" s="471"/>
      <c r="K93" s="471"/>
      <c r="L93" s="471"/>
      <c r="M93" s="471"/>
      <c r="N93" s="471"/>
      <c r="O93" s="471"/>
      <c r="P93" s="471"/>
      <c r="Q93" s="471"/>
      <c r="R93" s="471"/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471"/>
      <c r="I94" s="471"/>
      <c r="J94" s="471"/>
      <c r="K94" s="471"/>
      <c r="L94" s="471"/>
      <c r="M94" s="471"/>
      <c r="N94" s="471"/>
      <c r="O94" s="471"/>
      <c r="P94" s="471"/>
      <c r="Q94" s="471"/>
      <c r="R94" s="471"/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176</v>
      </c>
      <c r="F95" s="36">
        <f t="shared" si="17"/>
        <v>0</v>
      </c>
      <c r="G95" s="37">
        <f t="shared" si="16"/>
        <v>0</v>
      </c>
      <c r="H95" s="471"/>
      <c r="I95" s="471"/>
      <c r="J95" s="471"/>
      <c r="K95" s="471"/>
      <c r="L95" s="471"/>
      <c r="M95" s="471"/>
      <c r="N95" s="471"/>
      <c r="O95" s="471"/>
      <c r="P95" s="471"/>
      <c r="Q95" s="471"/>
      <c r="R95" s="471"/>
      <c r="S95" s="471"/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0</v>
      </c>
      <c r="G96" s="37" t="e">
        <f t="shared" si="16"/>
        <v>#DIV/0!</v>
      </c>
      <c r="H96" s="471"/>
      <c r="I96" s="471"/>
      <c r="J96" s="471"/>
      <c r="K96" s="471"/>
      <c r="L96" s="471"/>
      <c r="M96" s="471"/>
      <c r="N96" s="471"/>
      <c r="O96" s="471"/>
      <c r="P96" s="471"/>
      <c r="Q96" s="471"/>
      <c r="R96" s="471"/>
      <c r="S96" s="471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140</v>
      </c>
      <c r="F97" s="36">
        <f t="shared" si="17"/>
        <v>149</v>
      </c>
      <c r="G97" s="37">
        <f t="shared" si="16"/>
        <v>106.42857142857143</v>
      </c>
      <c r="H97" s="1264">
        <v>16</v>
      </c>
      <c r="I97" s="1268">
        <v>8</v>
      </c>
      <c r="J97" s="471">
        <v>18</v>
      </c>
      <c r="K97" s="471">
        <v>7</v>
      </c>
      <c r="L97" s="471"/>
      <c r="M97" s="471">
        <v>3</v>
      </c>
      <c r="N97" s="471">
        <v>7</v>
      </c>
      <c r="O97" s="471">
        <v>15</v>
      </c>
      <c r="P97" s="471">
        <v>17</v>
      </c>
      <c r="Q97" s="471">
        <v>26</v>
      </c>
      <c r="R97" s="471">
        <v>32</v>
      </c>
      <c r="S97" s="471"/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0</v>
      </c>
      <c r="G98" s="37" t="e">
        <f t="shared" si="16"/>
        <v>#DIV/0!</v>
      </c>
      <c r="H98" s="471"/>
      <c r="I98" s="471"/>
      <c r="J98" s="471"/>
      <c r="K98" s="471"/>
      <c r="L98" s="471"/>
      <c r="M98" s="471"/>
      <c r="N98" s="471"/>
      <c r="O98" s="471"/>
      <c r="P98" s="471"/>
      <c r="Q98" s="471"/>
      <c r="R98" s="471"/>
      <c r="S98" s="471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7"/>
        <v>0</v>
      </c>
      <c r="G99" s="37" t="e">
        <f t="shared" si="16"/>
        <v>#DIV/0!</v>
      </c>
      <c r="H99" s="471"/>
      <c r="I99" s="471"/>
      <c r="J99" s="471"/>
      <c r="K99" s="471"/>
      <c r="L99" s="471"/>
      <c r="M99" s="471"/>
      <c r="N99" s="471"/>
      <c r="O99" s="471"/>
      <c r="P99" s="471"/>
      <c r="Q99" s="471"/>
      <c r="R99" s="471"/>
      <c r="S99" s="471"/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0</v>
      </c>
      <c r="G100" s="37" t="e">
        <f t="shared" si="16"/>
        <v>#DIV/0!</v>
      </c>
      <c r="H100" s="471"/>
      <c r="I100" s="471"/>
      <c r="J100" s="471"/>
      <c r="K100" s="471"/>
      <c r="L100" s="471"/>
      <c r="M100" s="471"/>
      <c r="N100" s="471"/>
      <c r="O100" s="471"/>
      <c r="P100" s="471"/>
      <c r="Q100" s="471"/>
      <c r="R100" s="471"/>
      <c r="S100" s="471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6"/>
        <v>100</v>
      </c>
      <c r="H101" s="1096"/>
      <c r="I101" s="1096"/>
      <c r="J101" s="1239"/>
      <c r="K101" s="1553"/>
      <c r="L101" s="1553"/>
      <c r="M101" s="1553">
        <v>2</v>
      </c>
      <c r="N101" s="1553"/>
      <c r="O101" s="1553"/>
      <c r="P101" s="1553"/>
      <c r="Q101" s="1907"/>
      <c r="R101" s="1907"/>
      <c r="S101" s="1907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18">SUM(H102:S102)</f>
        <v>0</v>
      </c>
      <c r="G102" s="78" t="e">
        <f t="shared" si="16"/>
        <v>#DIV/0!</v>
      </c>
      <c r="H102" s="1097"/>
      <c r="I102" s="1097"/>
      <c r="J102" s="1240"/>
      <c r="K102" s="1554"/>
      <c r="L102" s="1554"/>
      <c r="M102" s="1554"/>
      <c r="N102" s="1554"/>
      <c r="O102" s="1554"/>
      <c r="P102" s="1554"/>
      <c r="Q102" s="1908"/>
      <c r="R102" s="1908"/>
      <c r="S102" s="190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554600</v>
      </c>
      <c r="F103" s="153">
        <f>SUM(H103:S103)</f>
        <v>154599.53999999998</v>
      </c>
      <c r="G103" s="112">
        <f t="shared" si="16"/>
        <v>27.875863685539123</v>
      </c>
      <c r="H103" s="1083">
        <f>SUM(H104:H108)</f>
        <v>0</v>
      </c>
      <c r="I103" s="1226">
        <f>SUM(I104:I108)</f>
        <v>41515</v>
      </c>
      <c r="J103" s="1226">
        <f>SUM(J104:J108)</f>
        <v>25508</v>
      </c>
      <c r="K103" s="1543">
        <f>SUM(K104:K108)</f>
        <v>32812.239999999998</v>
      </c>
      <c r="L103" s="1543">
        <f>SUM(L104:L108)</f>
        <v>0</v>
      </c>
      <c r="M103" s="1543">
        <f t="shared" ref="M103:S103" si="19">SUM(M104:M108)</f>
        <v>4020.3</v>
      </c>
      <c r="N103" s="1543">
        <f t="shared" si="19"/>
        <v>820</v>
      </c>
      <c r="O103" s="1543">
        <f t="shared" si="19"/>
        <v>0</v>
      </c>
      <c r="P103" s="1543">
        <f t="shared" si="19"/>
        <v>17990</v>
      </c>
      <c r="Q103" s="1896">
        <f t="shared" si="19"/>
        <v>14900</v>
      </c>
      <c r="R103" s="1896">
        <f t="shared" si="19"/>
        <v>0</v>
      </c>
      <c r="S103" s="1896">
        <f t="shared" si="19"/>
        <v>17034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8"/>
        <v>0</v>
      </c>
      <c r="G104" s="43" t="e">
        <f t="shared" ref="G104:G110" si="20">+F104*100/E104</f>
        <v>#DIV/0!</v>
      </c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154600</v>
      </c>
      <c r="F105" s="36">
        <f t="shared" si="18"/>
        <v>154599.53999999998</v>
      </c>
      <c r="G105" s="43">
        <f t="shared" si="20"/>
        <v>99.999702457956005</v>
      </c>
      <c r="H105" s="471"/>
      <c r="I105" s="471">
        <v>41515</v>
      </c>
      <c r="J105" s="471">
        <v>25508</v>
      </c>
      <c r="K105" s="471">
        <v>32812.239999999998</v>
      </c>
      <c r="L105" s="471"/>
      <c r="M105" s="471">
        <v>4020.3</v>
      </c>
      <c r="N105" s="471">
        <v>820</v>
      </c>
      <c r="O105" s="471"/>
      <c r="P105" s="471">
        <v>17990</v>
      </c>
      <c r="Q105" s="471">
        <v>14900</v>
      </c>
      <c r="R105" s="471"/>
      <c r="S105" s="471">
        <v>17034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400000</v>
      </c>
      <c r="F106" s="36">
        <f t="shared" si="18"/>
        <v>0</v>
      </c>
      <c r="G106" s="43">
        <f t="shared" si="20"/>
        <v>0</v>
      </c>
      <c r="H106" s="471"/>
      <c r="I106" s="471"/>
      <c r="J106" s="471"/>
      <c r="K106" s="471"/>
      <c r="L106" s="471"/>
      <c r="M106" s="471"/>
      <c r="N106" s="471"/>
      <c r="O106" s="471"/>
      <c r="P106" s="471"/>
      <c r="Q106" s="471"/>
      <c r="R106" s="471"/>
      <c r="S106" s="471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471"/>
      <c r="I107" s="471"/>
      <c r="J107" s="471"/>
      <c r="K107" s="471"/>
      <c r="L107" s="471"/>
      <c r="M107" s="471"/>
      <c r="N107" s="471"/>
      <c r="O107" s="471"/>
      <c r="P107" s="471"/>
      <c r="Q107" s="471"/>
      <c r="R107" s="471"/>
      <c r="S107" s="471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8"/>
        <v>0</v>
      </c>
      <c r="G108" s="43" t="e">
        <f t="shared" si="20"/>
        <v>#DIV/0!</v>
      </c>
      <c r="H108" s="471"/>
      <c r="I108" s="471"/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222000</v>
      </c>
      <c r="F109" s="1536">
        <f>SUM(H109:S109)</f>
        <v>244000</v>
      </c>
      <c r="G109" s="140">
        <f t="shared" si="20"/>
        <v>109.90990990990991</v>
      </c>
      <c r="H109" s="149">
        <f>SUM(H113+H117)</f>
        <v>0</v>
      </c>
      <c r="I109" s="149">
        <f t="shared" ref="I109:S109" si="21">SUM(I113+I117)</f>
        <v>160000</v>
      </c>
      <c r="J109" s="149">
        <f t="shared" si="21"/>
        <v>23100</v>
      </c>
      <c r="K109" s="149">
        <f t="shared" si="21"/>
        <v>0</v>
      </c>
      <c r="L109" s="149">
        <f t="shared" si="21"/>
        <v>0</v>
      </c>
      <c r="M109" s="149">
        <f t="shared" si="21"/>
        <v>0</v>
      </c>
      <c r="N109" s="149">
        <f t="shared" si="21"/>
        <v>0</v>
      </c>
      <c r="O109" s="149">
        <f t="shared" si="21"/>
        <v>37600</v>
      </c>
      <c r="P109" s="149">
        <f t="shared" si="21"/>
        <v>19900</v>
      </c>
      <c r="Q109" s="1860">
        <f t="shared" si="21"/>
        <v>0</v>
      </c>
      <c r="R109" s="1860">
        <f t="shared" si="21"/>
        <v>3400</v>
      </c>
      <c r="S109" s="1860">
        <f t="shared" si="21"/>
        <v>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20000</v>
      </c>
      <c r="F110" s="58">
        <f>SUM(H110:S110)</f>
        <v>20000</v>
      </c>
      <c r="G110" s="47">
        <f t="shared" si="20"/>
        <v>100</v>
      </c>
      <c r="H110" s="1098">
        <v>0</v>
      </c>
      <c r="I110" s="1098">
        <v>0</v>
      </c>
      <c r="J110" s="1241">
        <v>0</v>
      </c>
      <c r="K110" s="1555">
        <v>0</v>
      </c>
      <c r="L110" s="1555">
        <v>0</v>
      </c>
      <c r="M110" s="1555">
        <v>0</v>
      </c>
      <c r="N110" s="1555">
        <v>0</v>
      </c>
      <c r="O110" s="1552">
        <v>5000</v>
      </c>
      <c r="P110" s="1552">
        <v>5000</v>
      </c>
      <c r="Q110" s="1906">
        <v>5000</v>
      </c>
      <c r="R110" s="1906">
        <v>5000</v>
      </c>
      <c r="S110" s="1876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096"/>
      <c r="I111" s="1096"/>
      <c r="J111" s="1239"/>
      <c r="K111" s="1553"/>
      <c r="L111" s="1553"/>
      <c r="M111" s="1553"/>
      <c r="N111" s="1553"/>
      <c r="O111" s="1553"/>
      <c r="P111" s="1553"/>
      <c r="Q111" s="1907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10</v>
      </c>
      <c r="F112" s="36">
        <f>SUM(H112:S112)</f>
        <v>11</v>
      </c>
      <c r="G112" s="37">
        <f>+F112*100/E112</f>
        <v>110</v>
      </c>
      <c r="H112" s="471"/>
      <c r="I112" s="471"/>
      <c r="J112" s="471"/>
      <c r="K112" s="471"/>
      <c r="L112" s="471"/>
      <c r="M112" s="471"/>
      <c r="N112" s="471"/>
      <c r="O112" s="471">
        <v>8</v>
      </c>
      <c r="P112" s="471">
        <v>3</v>
      </c>
      <c r="Q112" s="471"/>
      <c r="R112" s="471"/>
      <c r="S112" s="471"/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20000</v>
      </c>
      <c r="F113" s="36">
        <f>SUM(H113:S113)</f>
        <v>23700</v>
      </c>
      <c r="G113" s="37">
        <f>+F113*100/E113</f>
        <v>118.5</v>
      </c>
      <c r="H113" s="471"/>
      <c r="I113" s="471"/>
      <c r="J113" s="471"/>
      <c r="K113" s="471"/>
      <c r="L113" s="471"/>
      <c r="M113" s="471"/>
      <c r="N113" s="471"/>
      <c r="O113" s="471">
        <v>16400</v>
      </c>
      <c r="P113" s="471">
        <v>3900</v>
      </c>
      <c r="Q113" s="471"/>
      <c r="R113" s="471">
        <v>3400</v>
      </c>
      <c r="S113" s="471"/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202000</v>
      </c>
      <c r="F114" s="58">
        <f>SUM(H114:S114)</f>
        <v>202000</v>
      </c>
      <c r="G114" s="47">
        <f>+F114*100/E114</f>
        <v>100</v>
      </c>
      <c r="H114" s="1095">
        <v>7000</v>
      </c>
      <c r="I114" s="1095">
        <v>20000</v>
      </c>
      <c r="J114" s="1238">
        <v>20000</v>
      </c>
      <c r="K114" s="1552">
        <v>20000</v>
      </c>
      <c r="L114" s="1552">
        <v>20000</v>
      </c>
      <c r="M114" s="1552">
        <v>20000</v>
      </c>
      <c r="N114" s="1552">
        <v>20000</v>
      </c>
      <c r="O114" s="1552">
        <v>15000</v>
      </c>
      <c r="P114" s="1552">
        <v>15000</v>
      </c>
      <c r="Q114" s="1906">
        <v>15000</v>
      </c>
      <c r="R114" s="1906">
        <v>15000</v>
      </c>
      <c r="S114" s="1906">
        <v>15000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096"/>
      <c r="I115" s="1096"/>
      <c r="J115" s="1239"/>
      <c r="K115" s="1553"/>
      <c r="L115" s="1553"/>
      <c r="M115" s="1553"/>
      <c r="N115" s="1553"/>
      <c r="O115" s="1553"/>
      <c r="P115" s="1553"/>
      <c r="Q115" s="1907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7</v>
      </c>
      <c r="F116" s="36">
        <f>SUM(H116:S116)</f>
        <v>8</v>
      </c>
      <c r="G116" s="37">
        <f t="shared" ref="G116:G122" si="22">+F116*100/E116</f>
        <v>114.28571428571429</v>
      </c>
      <c r="H116" s="471"/>
      <c r="I116" s="471">
        <v>2</v>
      </c>
      <c r="J116" s="471">
        <v>3</v>
      </c>
      <c r="K116" s="471"/>
      <c r="L116" s="471"/>
      <c r="M116" s="471"/>
      <c r="N116" s="471"/>
      <c r="O116" s="471">
        <v>2</v>
      </c>
      <c r="P116" s="471">
        <v>1</v>
      </c>
      <c r="Q116" s="471"/>
      <c r="R116" s="471"/>
      <c r="S116" s="471"/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202000</v>
      </c>
      <c r="F117" s="36">
        <f>SUM(H117:S117)</f>
        <v>220300</v>
      </c>
      <c r="G117" s="37">
        <f t="shared" si="22"/>
        <v>109.05940594059406</v>
      </c>
      <c r="H117" s="471"/>
      <c r="I117" s="471">
        <v>160000</v>
      </c>
      <c r="J117" s="471">
        <v>23100</v>
      </c>
      <c r="K117" s="471"/>
      <c r="L117" s="471"/>
      <c r="M117" s="471"/>
      <c r="N117" s="471"/>
      <c r="O117" s="471">
        <v>21200</v>
      </c>
      <c r="P117" s="471">
        <v>16000</v>
      </c>
      <c r="Q117" s="471"/>
      <c r="R117" s="471"/>
      <c r="S117" s="471"/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096"/>
      <c r="I118" s="1096"/>
      <c r="J118" s="1239"/>
      <c r="K118" s="1553"/>
      <c r="L118" s="1553"/>
      <c r="M118" s="1553"/>
      <c r="N118" s="1553"/>
      <c r="O118" s="1553"/>
      <c r="P118" s="1553"/>
      <c r="Q118" s="1907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>SUM(H119:S119)</f>
        <v>1</v>
      </c>
      <c r="G119" s="37">
        <f t="shared" si="22"/>
        <v>100</v>
      </c>
      <c r="H119" s="471"/>
      <c r="I119" s="471">
        <v>1</v>
      </c>
      <c r="J119" s="471"/>
      <c r="K119" s="471"/>
      <c r="L119" s="471"/>
      <c r="M119" s="471"/>
      <c r="N119" s="471"/>
      <c r="O119" s="471"/>
      <c r="P119" s="471"/>
      <c r="Q119" s="471"/>
      <c r="R119" s="471"/>
      <c r="S119" s="471"/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0</v>
      </c>
      <c r="F120" s="36">
        <f>SUM(H120:S120)</f>
        <v>0</v>
      </c>
      <c r="G120" s="37" t="e">
        <f t="shared" si="22"/>
        <v>#DIV/0!</v>
      </c>
      <c r="H120" s="471"/>
      <c r="I120" s="471"/>
      <c r="J120" s="471"/>
      <c r="K120" s="471"/>
      <c r="L120" s="471"/>
      <c r="M120" s="471"/>
      <c r="N120" s="471"/>
      <c r="O120" s="471"/>
      <c r="P120" s="471"/>
      <c r="Q120" s="471"/>
      <c r="R120" s="471"/>
      <c r="S120" s="471"/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0</v>
      </c>
      <c r="F121" s="36">
        <f>SUM(H121:S121)</f>
        <v>0</v>
      </c>
      <c r="G121" s="37" t="e">
        <f t="shared" si="22"/>
        <v>#DIV/0!</v>
      </c>
      <c r="H121" s="471"/>
      <c r="I121" s="471"/>
      <c r="J121" s="471"/>
      <c r="K121" s="471"/>
      <c r="L121" s="471"/>
      <c r="M121" s="471"/>
      <c r="N121" s="471"/>
      <c r="O121" s="471"/>
      <c r="P121" s="471"/>
      <c r="Q121" s="471"/>
      <c r="R121" s="471"/>
      <c r="S121" s="471"/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30</v>
      </c>
      <c r="F122" s="36">
        <f>SUM(H122:S122)</f>
        <v>31</v>
      </c>
      <c r="G122" s="37">
        <f t="shared" si="22"/>
        <v>103.33333333333333</v>
      </c>
      <c r="H122" s="471"/>
      <c r="I122" s="471"/>
      <c r="J122" s="471"/>
      <c r="K122" s="471"/>
      <c r="L122" s="471"/>
      <c r="M122" s="471"/>
      <c r="N122" s="471"/>
      <c r="O122" s="471"/>
      <c r="P122" s="471"/>
      <c r="Q122" s="471">
        <v>24</v>
      </c>
      <c r="R122" s="471">
        <v>7</v>
      </c>
      <c r="S122" s="471"/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55">
        <f t="shared" ref="F123:F186" si="23">SUM(H123:S123)</f>
        <v>0</v>
      </c>
      <c r="G123" s="67" t="e">
        <f t="shared" ref="G123:G186" si="24">+F123*100/E123</f>
        <v>#DIV/0!</v>
      </c>
      <c r="H123" s="1077"/>
      <c r="I123" s="1077"/>
      <c r="J123" s="1219"/>
      <c r="K123" s="1537"/>
      <c r="L123" s="1537"/>
      <c r="M123" s="1537"/>
      <c r="N123" s="1537"/>
      <c r="O123" s="1537"/>
      <c r="P123" s="1537"/>
      <c r="Q123" s="1890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4"/>
        <v>#DIV/0!</v>
      </c>
      <c r="H124" s="471"/>
      <c r="I124" s="471"/>
      <c r="J124" s="471"/>
      <c r="K124" s="471"/>
      <c r="L124" s="471"/>
      <c r="M124" s="471"/>
      <c r="N124" s="471"/>
      <c r="O124" s="471"/>
      <c r="P124" s="471"/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16800</v>
      </c>
      <c r="F125" s="153">
        <f t="shared" si="23"/>
        <v>16740</v>
      </c>
      <c r="G125" s="379">
        <f t="shared" si="24"/>
        <v>99.642857142857139</v>
      </c>
      <c r="H125" s="1083">
        <f>SUM(H126:H130)</f>
        <v>0</v>
      </c>
      <c r="I125" s="1226">
        <f t="shared" ref="I125:S125" si="25">SUM(I126:I130)</f>
        <v>0</v>
      </c>
      <c r="J125" s="1226">
        <f t="shared" si="25"/>
        <v>0</v>
      </c>
      <c r="K125" s="1543">
        <f t="shared" si="25"/>
        <v>0</v>
      </c>
      <c r="L125" s="1543">
        <f t="shared" si="25"/>
        <v>0</v>
      </c>
      <c r="M125" s="1543">
        <f t="shared" si="25"/>
        <v>0</v>
      </c>
      <c r="N125" s="1543">
        <f t="shared" si="25"/>
        <v>980</v>
      </c>
      <c r="O125" s="1543">
        <f t="shared" si="25"/>
        <v>0</v>
      </c>
      <c r="P125" s="1543">
        <f t="shared" si="25"/>
        <v>7762</v>
      </c>
      <c r="Q125" s="1896">
        <f t="shared" si="25"/>
        <v>0</v>
      </c>
      <c r="R125" s="1896">
        <f t="shared" si="25"/>
        <v>2000</v>
      </c>
      <c r="S125" s="1896">
        <f t="shared" si="25"/>
        <v>5998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3"/>
        <v>0</v>
      </c>
      <c r="G126" s="37" t="e">
        <f t="shared" si="24"/>
        <v>#DIV/0!</v>
      </c>
      <c r="H126" s="471"/>
      <c r="I126" s="471"/>
      <c r="J126" s="471"/>
      <c r="K126" s="471"/>
      <c r="L126" s="471"/>
      <c r="M126" s="471"/>
      <c r="N126" s="471"/>
      <c r="O126" s="471"/>
      <c r="P126" s="471"/>
      <c r="Q126" s="471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16800</v>
      </c>
      <c r="F127" s="36">
        <f t="shared" si="23"/>
        <v>16740</v>
      </c>
      <c r="G127" s="37">
        <f t="shared" si="24"/>
        <v>99.642857142857139</v>
      </c>
      <c r="H127" s="471"/>
      <c r="I127" s="471"/>
      <c r="J127" s="471"/>
      <c r="K127" s="471"/>
      <c r="L127" s="471"/>
      <c r="M127" s="471"/>
      <c r="N127" s="471">
        <v>980</v>
      </c>
      <c r="O127" s="471"/>
      <c r="P127" s="471">
        <v>7762</v>
      </c>
      <c r="Q127" s="471"/>
      <c r="R127" s="471">
        <v>2000</v>
      </c>
      <c r="S127" s="471">
        <v>5998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3"/>
        <v>0</v>
      </c>
      <c r="G128" s="37" t="e">
        <f t="shared" si="24"/>
        <v>#DIV/0!</v>
      </c>
      <c r="H128" s="471"/>
      <c r="I128" s="471"/>
      <c r="J128" s="471"/>
      <c r="K128" s="471"/>
      <c r="L128" s="471"/>
      <c r="M128" s="471"/>
      <c r="N128" s="471"/>
      <c r="O128" s="471"/>
      <c r="P128" s="471"/>
      <c r="Q128" s="471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3"/>
        <v>0</v>
      </c>
      <c r="G129" s="37" t="e">
        <f t="shared" si="24"/>
        <v>#DIV/0!</v>
      </c>
      <c r="H129" s="471"/>
      <c r="I129" s="471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119"/>
      <c r="F130" s="116">
        <f t="shared" si="23"/>
        <v>0</v>
      </c>
      <c r="G130" s="120" t="e">
        <f t="shared" si="24"/>
        <v>#DIV/0!</v>
      </c>
      <c r="H130" s="478"/>
      <c r="I130" s="478"/>
      <c r="J130" s="471"/>
      <c r="K130" s="471"/>
      <c r="L130" s="471"/>
      <c r="M130" s="471"/>
      <c r="N130" s="471"/>
      <c r="O130" s="471"/>
      <c r="P130" s="471"/>
      <c r="Q130" s="471"/>
      <c r="R130" s="471"/>
      <c r="S130" s="471"/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3"/>
        <v>0</v>
      </c>
      <c r="G131" s="67" t="e">
        <f t="shared" si="24"/>
        <v>#DIV/0!</v>
      </c>
      <c r="H131" s="1096"/>
      <c r="I131" s="1096"/>
      <c r="J131" s="1239"/>
      <c r="K131" s="1553"/>
      <c r="L131" s="1553"/>
      <c r="M131" s="1553"/>
      <c r="N131" s="1553"/>
      <c r="O131" s="1553"/>
      <c r="P131" s="1553"/>
      <c r="Q131" s="1907"/>
      <c r="R131" s="1907"/>
      <c r="S131" s="1907"/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1</v>
      </c>
      <c r="F132" s="55">
        <f t="shared" si="23"/>
        <v>1</v>
      </c>
      <c r="G132" s="67">
        <f t="shared" si="24"/>
        <v>100</v>
      </c>
      <c r="H132" s="1080">
        <f>SUM(H133:H134)</f>
        <v>0</v>
      </c>
      <c r="I132" s="1080">
        <f t="shared" ref="I132:S132" si="26">SUM(I133:I134)</f>
        <v>0</v>
      </c>
      <c r="J132" s="1224">
        <f t="shared" si="26"/>
        <v>0</v>
      </c>
      <c r="K132" s="1541">
        <f t="shared" si="26"/>
        <v>0</v>
      </c>
      <c r="L132" s="1541">
        <f t="shared" si="26"/>
        <v>0</v>
      </c>
      <c r="M132" s="1541">
        <f t="shared" si="26"/>
        <v>0</v>
      </c>
      <c r="N132" s="1541">
        <f t="shared" si="26"/>
        <v>1</v>
      </c>
      <c r="O132" s="1541">
        <f t="shared" si="26"/>
        <v>0</v>
      </c>
      <c r="P132" s="1541">
        <f t="shared" si="26"/>
        <v>0</v>
      </c>
      <c r="Q132" s="1894">
        <f t="shared" si="26"/>
        <v>0</v>
      </c>
      <c r="R132" s="1894">
        <f t="shared" si="26"/>
        <v>0</v>
      </c>
      <c r="S132" s="1894">
        <f t="shared" si="26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1</v>
      </c>
      <c r="F133" s="36">
        <f t="shared" si="23"/>
        <v>1</v>
      </c>
      <c r="G133" s="37">
        <f t="shared" si="24"/>
        <v>100</v>
      </c>
      <c r="H133" s="471"/>
      <c r="I133" s="471"/>
      <c r="J133" s="471"/>
      <c r="K133" s="471"/>
      <c r="L133" s="471"/>
      <c r="M133" s="471"/>
      <c r="N133" s="471">
        <v>1</v>
      </c>
      <c r="O133" s="471"/>
      <c r="P133" s="471"/>
      <c r="Q133" s="471"/>
      <c r="R133" s="471"/>
      <c r="S133" s="471"/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3"/>
        <v>0</v>
      </c>
      <c r="G134" s="37" t="e">
        <f t="shared" si="24"/>
        <v>#DIV/0!</v>
      </c>
      <c r="H134" s="471"/>
      <c r="I134" s="471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3"/>
        <v>0</v>
      </c>
      <c r="G135" s="37" t="e">
        <f t="shared" si="24"/>
        <v>#DIV/0!</v>
      </c>
      <c r="H135" s="471"/>
      <c r="I135" s="471"/>
      <c r="J135" s="471"/>
      <c r="K135" s="471"/>
      <c r="L135" s="471"/>
      <c r="M135" s="471"/>
      <c r="N135" s="471"/>
      <c r="O135" s="471"/>
      <c r="P135" s="471"/>
      <c r="Q135" s="471"/>
      <c r="R135" s="471"/>
      <c r="S135" s="471"/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64900</v>
      </c>
      <c r="F136" s="153">
        <f t="shared" si="23"/>
        <v>78631</v>
      </c>
      <c r="G136" s="379">
        <f t="shared" si="24"/>
        <v>121.15716486902927</v>
      </c>
      <c r="H136" s="1083">
        <f>SUM(H137:H141)</f>
        <v>0</v>
      </c>
      <c r="I136" s="1226">
        <f t="shared" ref="I136:S136" si="27">SUM(I137:I141)</f>
        <v>0</v>
      </c>
      <c r="J136" s="1226">
        <f t="shared" si="27"/>
        <v>1730</v>
      </c>
      <c r="K136" s="1543">
        <f t="shared" si="27"/>
        <v>720</v>
      </c>
      <c r="L136" s="1543">
        <f t="shared" si="27"/>
        <v>15355</v>
      </c>
      <c r="M136" s="1543">
        <f t="shared" si="27"/>
        <v>7700</v>
      </c>
      <c r="N136" s="1543">
        <f t="shared" si="27"/>
        <v>13760</v>
      </c>
      <c r="O136" s="1543">
        <f t="shared" si="27"/>
        <v>13760</v>
      </c>
      <c r="P136" s="1543">
        <f t="shared" si="27"/>
        <v>16154</v>
      </c>
      <c r="Q136" s="1896">
        <f t="shared" si="27"/>
        <v>817</v>
      </c>
      <c r="R136" s="1896">
        <f t="shared" si="27"/>
        <v>6460</v>
      </c>
      <c r="S136" s="1896">
        <f t="shared" si="27"/>
        <v>2175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3"/>
        <v>0</v>
      </c>
      <c r="G137" s="37" t="e">
        <f t="shared" si="24"/>
        <v>#DIV/0!</v>
      </c>
      <c r="H137" s="471"/>
      <c r="I137" s="471"/>
      <c r="J137" s="471"/>
      <c r="K137" s="471"/>
      <c r="L137" s="471"/>
      <c r="M137" s="471"/>
      <c r="N137" s="471"/>
      <c r="O137" s="471"/>
      <c r="P137" s="471"/>
      <c r="Q137" s="471"/>
      <c r="R137" s="471"/>
      <c r="S137" s="471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64900</v>
      </c>
      <c r="F138" s="36">
        <f t="shared" si="23"/>
        <v>78631</v>
      </c>
      <c r="G138" s="37">
        <f t="shared" si="24"/>
        <v>121.15716486902927</v>
      </c>
      <c r="H138" s="471"/>
      <c r="I138" s="471"/>
      <c r="J138" s="471">
        <v>1730</v>
      </c>
      <c r="K138" s="471">
        <v>720</v>
      </c>
      <c r="L138" s="471">
        <v>15355</v>
      </c>
      <c r="M138" s="471">
        <v>7700</v>
      </c>
      <c r="N138" s="471">
        <v>13760</v>
      </c>
      <c r="O138" s="471">
        <v>13760</v>
      </c>
      <c r="P138" s="471">
        <v>16154</v>
      </c>
      <c r="Q138" s="471">
        <v>817</v>
      </c>
      <c r="R138" s="471">
        <v>6460</v>
      </c>
      <c r="S138" s="471">
        <v>2175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3"/>
        <v>0</v>
      </c>
      <c r="G139" s="37" t="e">
        <f t="shared" si="24"/>
        <v>#DIV/0!</v>
      </c>
      <c r="H139" s="471"/>
      <c r="I139" s="471"/>
      <c r="J139" s="471"/>
      <c r="K139" s="471"/>
      <c r="L139" s="471"/>
      <c r="M139" s="471"/>
      <c r="N139" s="471"/>
      <c r="O139" s="471"/>
      <c r="P139" s="471"/>
      <c r="Q139" s="471"/>
      <c r="R139" s="471"/>
      <c r="S139" s="471"/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3"/>
        <v>0</v>
      </c>
      <c r="G140" s="37" t="e">
        <f t="shared" si="24"/>
        <v>#DIV/0!</v>
      </c>
      <c r="H140" s="471"/>
      <c r="I140" s="471"/>
      <c r="J140" s="471"/>
      <c r="K140" s="471"/>
      <c r="L140" s="471"/>
      <c r="M140" s="471"/>
      <c r="N140" s="471"/>
      <c r="O140" s="471"/>
      <c r="P140" s="471"/>
      <c r="Q140" s="471"/>
      <c r="R140" s="471"/>
      <c r="S140" s="471"/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3"/>
        <v>0</v>
      </c>
      <c r="G141" s="37" t="e">
        <f t="shared" si="24"/>
        <v>#DIV/0!</v>
      </c>
      <c r="H141" s="471"/>
      <c r="I141" s="471"/>
      <c r="J141" s="471"/>
      <c r="K141" s="471"/>
      <c r="L141" s="471"/>
      <c r="M141" s="471"/>
      <c r="N141" s="471"/>
      <c r="O141" s="471"/>
      <c r="P141" s="471"/>
      <c r="Q141" s="471"/>
      <c r="R141" s="471"/>
      <c r="S141" s="471"/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3"/>
        <v>0</v>
      </c>
      <c r="G142" s="67" t="e">
        <f t="shared" si="24"/>
        <v>#DIV/0!</v>
      </c>
      <c r="H142" s="1079">
        <f t="shared" ref="H142:S142" si="28">H145</f>
        <v>0</v>
      </c>
      <c r="I142" s="1079">
        <f t="shared" si="28"/>
        <v>0</v>
      </c>
      <c r="J142" s="1223">
        <f t="shared" si="28"/>
        <v>0</v>
      </c>
      <c r="K142" s="1539">
        <f t="shared" si="28"/>
        <v>0</v>
      </c>
      <c r="L142" s="1539">
        <f t="shared" si="28"/>
        <v>0</v>
      </c>
      <c r="M142" s="1539">
        <f t="shared" si="28"/>
        <v>0</v>
      </c>
      <c r="N142" s="1539">
        <f t="shared" si="28"/>
        <v>0</v>
      </c>
      <c r="O142" s="1539">
        <f t="shared" si="28"/>
        <v>0</v>
      </c>
      <c r="P142" s="1539">
        <f t="shared" si="28"/>
        <v>0</v>
      </c>
      <c r="Q142" s="1892">
        <f t="shared" si="28"/>
        <v>0</v>
      </c>
      <c r="R142" s="1892">
        <f t="shared" si="28"/>
        <v>0</v>
      </c>
      <c r="S142" s="1892">
        <f t="shared" si="28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3"/>
        <v>0</v>
      </c>
      <c r="G143" s="67" t="e">
        <f t="shared" si="24"/>
        <v>#DIV/0!</v>
      </c>
      <c r="H143" s="1079"/>
      <c r="I143" s="1079"/>
      <c r="J143" s="1223"/>
      <c r="K143" s="1539"/>
      <c r="L143" s="1539"/>
      <c r="M143" s="1539"/>
      <c r="N143" s="1539"/>
      <c r="O143" s="1539"/>
      <c r="P143" s="1539"/>
      <c r="Q143" s="1892"/>
      <c r="R143" s="1892"/>
      <c r="S143" s="189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3"/>
        <v>0</v>
      </c>
      <c r="G144" s="37" t="e">
        <f t="shared" si="24"/>
        <v>#DIV/0!</v>
      </c>
      <c r="H144" s="471"/>
      <c r="I144" s="471"/>
      <c r="J144" s="471"/>
      <c r="K144" s="471"/>
      <c r="L144" s="471"/>
      <c r="M144" s="471"/>
      <c r="N144" s="471"/>
      <c r="O144" s="471"/>
      <c r="P144" s="471"/>
      <c r="Q144" s="471"/>
      <c r="R144" s="471"/>
      <c r="S144" s="471"/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3"/>
        <v>0</v>
      </c>
      <c r="G145" s="37" t="e">
        <f t="shared" si="24"/>
        <v>#DIV/0!</v>
      </c>
      <c r="H145" s="471"/>
      <c r="I145" s="471"/>
      <c r="J145" s="471"/>
      <c r="K145" s="471"/>
      <c r="L145" s="471"/>
      <c r="M145" s="471"/>
      <c r="N145" s="471"/>
      <c r="O145" s="471"/>
      <c r="P145" s="471"/>
      <c r="Q145" s="471"/>
      <c r="R145" s="471"/>
      <c r="S145" s="471"/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3"/>
        <v>0</v>
      </c>
      <c r="G146" s="37" t="e">
        <f t="shared" si="24"/>
        <v>#DIV/0!</v>
      </c>
      <c r="H146" s="471"/>
      <c r="I146" s="471"/>
      <c r="J146" s="471"/>
      <c r="K146" s="471"/>
      <c r="L146" s="471"/>
      <c r="M146" s="471"/>
      <c r="N146" s="471"/>
      <c r="O146" s="471"/>
      <c r="P146" s="471"/>
      <c r="Q146" s="471"/>
      <c r="R146" s="471"/>
      <c r="S146" s="471"/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3"/>
        <v>0</v>
      </c>
      <c r="G147" s="379" t="e">
        <f t="shared" si="24"/>
        <v>#DIV/0!</v>
      </c>
      <c r="H147" s="1083">
        <f>SUM(H148:H152)</f>
        <v>0</v>
      </c>
      <c r="I147" s="1226">
        <f t="shared" ref="I147:S147" si="29">SUM(I148:I152)</f>
        <v>0</v>
      </c>
      <c r="J147" s="1226">
        <f t="shared" si="29"/>
        <v>0</v>
      </c>
      <c r="K147" s="1543">
        <f t="shared" si="29"/>
        <v>0</v>
      </c>
      <c r="L147" s="1543">
        <f t="shared" si="29"/>
        <v>0</v>
      </c>
      <c r="M147" s="1543">
        <f t="shared" si="29"/>
        <v>0</v>
      </c>
      <c r="N147" s="1543">
        <f t="shared" si="29"/>
        <v>0</v>
      </c>
      <c r="O147" s="1543">
        <f t="shared" si="29"/>
        <v>0</v>
      </c>
      <c r="P147" s="1543">
        <f t="shared" si="29"/>
        <v>0</v>
      </c>
      <c r="Q147" s="1896">
        <f t="shared" si="29"/>
        <v>0</v>
      </c>
      <c r="R147" s="1896">
        <f t="shared" si="29"/>
        <v>0</v>
      </c>
      <c r="S147" s="1896">
        <f t="shared" si="29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3"/>
        <v>0</v>
      </c>
      <c r="G148" s="37" t="e">
        <f t="shared" si="24"/>
        <v>#DIV/0!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3"/>
        <v>0</v>
      </c>
      <c r="G149" s="37" t="e">
        <f t="shared" si="24"/>
        <v>#DIV/0!</v>
      </c>
      <c r="H149" s="471"/>
      <c r="I149" s="471"/>
      <c r="J149" s="471"/>
      <c r="K149" s="471"/>
      <c r="L149" s="471"/>
      <c r="M149" s="471"/>
      <c r="N149" s="471"/>
      <c r="O149" s="471"/>
      <c r="P149" s="471"/>
      <c r="Q149" s="471"/>
      <c r="R149" s="471"/>
      <c r="S149" s="471"/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3"/>
        <v>0</v>
      </c>
      <c r="G150" s="37" t="e">
        <f t="shared" si="24"/>
        <v>#DIV/0!</v>
      </c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3"/>
        <v>0</v>
      </c>
      <c r="G151" s="37" t="e">
        <f t="shared" si="24"/>
        <v>#DIV/0!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3"/>
        <v>0</v>
      </c>
      <c r="G152" s="37" t="e">
        <f t="shared" si="24"/>
        <v>#DIV/0!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3"/>
        <v>0</v>
      </c>
      <c r="G153" s="67" t="e">
        <f t="shared" si="24"/>
        <v>#DIV/0!</v>
      </c>
      <c r="H153" s="1079">
        <f>H154</f>
        <v>0</v>
      </c>
      <c r="I153" s="1079">
        <f t="shared" ref="I153:S153" si="30">I154</f>
        <v>0</v>
      </c>
      <c r="J153" s="1223">
        <f t="shared" si="30"/>
        <v>0</v>
      </c>
      <c r="K153" s="1539">
        <f t="shared" si="30"/>
        <v>0</v>
      </c>
      <c r="L153" s="1539">
        <f t="shared" si="30"/>
        <v>0</v>
      </c>
      <c r="M153" s="1539">
        <f t="shared" si="30"/>
        <v>0</v>
      </c>
      <c r="N153" s="1539">
        <f t="shared" si="30"/>
        <v>0</v>
      </c>
      <c r="O153" s="1539">
        <f t="shared" si="30"/>
        <v>0</v>
      </c>
      <c r="P153" s="1539">
        <f t="shared" si="30"/>
        <v>0</v>
      </c>
      <c r="Q153" s="1892">
        <f t="shared" si="30"/>
        <v>0</v>
      </c>
      <c r="R153" s="1892">
        <f t="shared" si="30"/>
        <v>0</v>
      </c>
      <c r="S153" s="1892">
        <f t="shared" si="30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3"/>
        <v>0</v>
      </c>
      <c r="G154" s="37" t="e">
        <f t="shared" si="24"/>
        <v>#DIV/0!</v>
      </c>
      <c r="H154" s="476"/>
      <c r="I154" s="476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3"/>
        <v>0</v>
      </c>
      <c r="G155" s="37" t="e">
        <f t="shared" si="24"/>
        <v>#DIV/0!</v>
      </c>
      <c r="H155" s="476"/>
      <c r="I155" s="476"/>
      <c r="J155" s="476"/>
      <c r="K155" s="476"/>
      <c r="L155" s="476"/>
      <c r="M155" s="476"/>
      <c r="N155" s="476"/>
      <c r="O155" s="476"/>
      <c r="P155" s="476"/>
      <c r="Q155" s="476"/>
      <c r="R155" s="476"/>
      <c r="S155" s="476"/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3"/>
        <v>0</v>
      </c>
      <c r="G156" s="37" t="e">
        <f t="shared" si="24"/>
        <v>#DIV/0!</v>
      </c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3"/>
        <v>0</v>
      </c>
      <c r="G157" s="37" t="e">
        <f t="shared" si="24"/>
        <v>#DIV/0!</v>
      </c>
      <c r="H157" s="476"/>
      <c r="I157" s="476"/>
      <c r="J157" s="476"/>
      <c r="K157" s="476"/>
      <c r="L157" s="476"/>
      <c r="M157" s="476"/>
      <c r="N157" s="476"/>
      <c r="O157" s="476"/>
      <c r="P157" s="476"/>
      <c r="Q157" s="476"/>
      <c r="R157" s="476"/>
      <c r="S157" s="476"/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3"/>
        <v>0</v>
      </c>
      <c r="G158" s="37" t="e">
        <f t="shared" si="24"/>
        <v>#DIV/0!</v>
      </c>
      <c r="H158" s="471"/>
      <c r="I158" s="471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3"/>
        <v>0</v>
      </c>
      <c r="G159" s="379" t="e">
        <f t="shared" si="24"/>
        <v>#DIV/0!</v>
      </c>
      <c r="H159" s="1083">
        <f>SUM(H160:H164)</f>
        <v>0</v>
      </c>
      <c r="I159" s="1226">
        <f t="shared" ref="I159:S159" si="31">SUM(I160:I164)</f>
        <v>0</v>
      </c>
      <c r="J159" s="1226">
        <f t="shared" si="31"/>
        <v>0</v>
      </c>
      <c r="K159" s="1543">
        <f t="shared" si="31"/>
        <v>0</v>
      </c>
      <c r="L159" s="1543">
        <f t="shared" si="31"/>
        <v>0</v>
      </c>
      <c r="M159" s="1543">
        <f t="shared" si="31"/>
        <v>0</v>
      </c>
      <c r="N159" s="1543">
        <f t="shared" si="31"/>
        <v>0</v>
      </c>
      <c r="O159" s="1543">
        <f t="shared" si="31"/>
        <v>0</v>
      </c>
      <c r="P159" s="1543">
        <f t="shared" si="31"/>
        <v>0</v>
      </c>
      <c r="Q159" s="1896">
        <f t="shared" si="31"/>
        <v>0</v>
      </c>
      <c r="R159" s="1896">
        <f t="shared" si="31"/>
        <v>0</v>
      </c>
      <c r="S159" s="1896">
        <f t="shared" si="31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3"/>
        <v>0</v>
      </c>
      <c r="G160" s="37" t="e">
        <f t="shared" si="24"/>
        <v>#DIV/0!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3"/>
        <v>0</v>
      </c>
      <c r="G161" s="37" t="e">
        <f t="shared" si="24"/>
        <v>#DIV/0!</v>
      </c>
      <c r="H161" s="471"/>
      <c r="I161" s="471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3"/>
        <v>0</v>
      </c>
      <c r="G162" s="37" t="e">
        <f t="shared" si="24"/>
        <v>#DIV/0!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3"/>
        <v>0</v>
      </c>
      <c r="G163" s="37" t="e">
        <f t="shared" si="24"/>
        <v>#DIV/0!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3"/>
        <v>0</v>
      </c>
      <c r="G164" s="37" t="e">
        <f t="shared" si="24"/>
        <v>#DIV/0!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</row>
    <row r="165" spans="1:19" ht="19.5" customHeight="1">
      <c r="A165" s="2152" t="s">
        <v>222</v>
      </c>
      <c r="B165" s="2113"/>
      <c r="C165" s="2114"/>
      <c r="D165" s="693"/>
      <c r="E165" s="705"/>
      <c r="F165" s="55">
        <f t="shared" si="23"/>
        <v>0</v>
      </c>
      <c r="G165" s="67" t="e">
        <f t="shared" si="24"/>
        <v>#DIV/0!</v>
      </c>
      <c r="H165" s="1096"/>
      <c r="I165" s="1096"/>
      <c r="J165" s="1239"/>
      <c r="K165" s="1553"/>
      <c r="L165" s="1553"/>
      <c r="M165" s="1553"/>
      <c r="N165" s="1553"/>
      <c r="O165" s="1553"/>
      <c r="P165" s="1553"/>
      <c r="Q165" s="1907"/>
      <c r="R165" s="1907"/>
      <c r="S165" s="190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3"/>
        <v>0</v>
      </c>
      <c r="G166" s="37" t="e">
        <f t="shared" si="24"/>
        <v>#DIV/0!</v>
      </c>
      <c r="H166" s="1097"/>
      <c r="I166" s="1097"/>
      <c r="J166" s="1240"/>
      <c r="K166" s="1554"/>
      <c r="L166" s="1554"/>
      <c r="M166" s="1554"/>
      <c r="N166" s="1554"/>
      <c r="O166" s="1554"/>
      <c r="P166" s="1554"/>
      <c r="Q166" s="1908"/>
      <c r="R166" s="1908"/>
      <c r="S166" s="1908"/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3"/>
        <v>0</v>
      </c>
      <c r="G167" s="37" t="e">
        <f t="shared" si="24"/>
        <v>#DIV/0!</v>
      </c>
      <c r="H167" s="1097"/>
      <c r="I167" s="1097"/>
      <c r="J167" s="1240"/>
      <c r="K167" s="1554"/>
      <c r="L167" s="1554"/>
      <c r="M167" s="1554"/>
      <c r="N167" s="1554"/>
      <c r="O167" s="1554"/>
      <c r="P167" s="1554"/>
      <c r="Q167" s="1908"/>
      <c r="R167" s="1908"/>
      <c r="S167" s="1908"/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3"/>
        <v>0</v>
      </c>
      <c r="G168" s="37" t="e">
        <f t="shared" si="24"/>
        <v>#DIV/0!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153">
        <f t="shared" si="23"/>
        <v>0</v>
      </c>
      <c r="G169" s="379" t="e">
        <f t="shared" si="24"/>
        <v>#DIV/0!</v>
      </c>
      <c r="H169" s="1099">
        <f>SUM(H170:H174)</f>
        <v>0</v>
      </c>
      <c r="I169" s="1242">
        <f t="shared" ref="I169:S169" si="32">SUM(I170:I174)</f>
        <v>0</v>
      </c>
      <c r="J169" s="1242">
        <f t="shared" si="32"/>
        <v>0</v>
      </c>
      <c r="K169" s="1556">
        <f t="shared" si="32"/>
        <v>0</v>
      </c>
      <c r="L169" s="1556">
        <f t="shared" si="32"/>
        <v>0</v>
      </c>
      <c r="M169" s="1556">
        <f t="shared" si="32"/>
        <v>0</v>
      </c>
      <c r="N169" s="1556">
        <f t="shared" si="32"/>
        <v>0</v>
      </c>
      <c r="O169" s="1556">
        <f t="shared" si="32"/>
        <v>0</v>
      </c>
      <c r="P169" s="1556">
        <f t="shared" si="32"/>
        <v>0</v>
      </c>
      <c r="Q169" s="1909">
        <f t="shared" si="32"/>
        <v>0</v>
      </c>
      <c r="R169" s="1909">
        <f t="shared" si="32"/>
        <v>0</v>
      </c>
      <c r="S169" s="1909">
        <f t="shared" si="32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3"/>
        <v>0</v>
      </c>
      <c r="G170" s="37" t="e">
        <f t="shared" si="24"/>
        <v>#DIV/0!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3"/>
        <v>0</v>
      </c>
      <c r="G171" s="37" t="e">
        <f t="shared" si="24"/>
        <v>#DIV/0!</v>
      </c>
      <c r="H171" s="471"/>
      <c r="I171" s="471"/>
      <c r="J171" s="471"/>
      <c r="K171" s="471"/>
      <c r="L171" s="471"/>
      <c r="M171" s="471"/>
      <c r="N171" s="471"/>
      <c r="O171" s="471"/>
      <c r="P171" s="471"/>
      <c r="Q171" s="471"/>
      <c r="R171" s="471"/>
      <c r="S171" s="471"/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3"/>
        <v>0</v>
      </c>
      <c r="G172" s="37" t="e">
        <f t="shared" si="24"/>
        <v>#DIV/0!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3"/>
        <v>0</v>
      </c>
      <c r="G173" s="37" t="e">
        <f t="shared" si="24"/>
        <v>#DIV/0!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3"/>
        <v>0</v>
      </c>
      <c r="G174" s="120" t="e">
        <f t="shared" si="24"/>
        <v>#DIV/0!</v>
      </c>
      <c r="H174" s="478"/>
      <c r="I174" s="478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</row>
    <row r="175" spans="1:19" ht="30" customHeight="1">
      <c r="A175" s="2226" t="s">
        <v>225</v>
      </c>
      <c r="B175" s="2227"/>
      <c r="C175" s="2228"/>
      <c r="D175" s="710"/>
      <c r="E175" s="711">
        <f>E176</f>
        <v>5000</v>
      </c>
      <c r="F175" s="92">
        <f t="shared" si="23"/>
        <v>0</v>
      </c>
      <c r="G175" s="631">
        <f t="shared" si="24"/>
        <v>0</v>
      </c>
      <c r="H175" s="1100"/>
      <c r="I175" s="1100"/>
      <c r="J175" s="1243"/>
      <c r="K175" s="1557"/>
      <c r="L175" s="1557"/>
      <c r="M175" s="1557"/>
      <c r="N175" s="1557"/>
      <c r="O175" s="1557"/>
      <c r="P175" s="1557"/>
      <c r="Q175" s="1910"/>
      <c r="R175" s="1910"/>
      <c r="S175" s="1910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5000</v>
      </c>
      <c r="F176" s="55">
        <f>SUM(H176:S176)</f>
        <v>3820</v>
      </c>
      <c r="G176" s="67">
        <f t="shared" si="24"/>
        <v>76.400000000000006</v>
      </c>
      <c r="H176" s="713">
        <f>H177+H179</f>
        <v>0</v>
      </c>
      <c r="I176" s="713">
        <f t="shared" ref="I176:S176" si="33">I177+I179</f>
        <v>0</v>
      </c>
      <c r="J176" s="713">
        <f t="shared" si="33"/>
        <v>0</v>
      </c>
      <c r="K176" s="1567">
        <f t="shared" si="33"/>
        <v>0</v>
      </c>
      <c r="L176" s="1567">
        <f t="shared" si="33"/>
        <v>0</v>
      </c>
      <c r="M176" s="1567">
        <f t="shared" si="33"/>
        <v>0</v>
      </c>
      <c r="N176" s="1567">
        <f t="shared" si="33"/>
        <v>0</v>
      </c>
      <c r="O176" s="1567">
        <f t="shared" si="33"/>
        <v>3820</v>
      </c>
      <c r="P176" s="1567">
        <f t="shared" si="33"/>
        <v>0</v>
      </c>
      <c r="Q176" s="1920">
        <f t="shared" si="33"/>
        <v>0</v>
      </c>
      <c r="R176" s="1920">
        <f t="shared" si="33"/>
        <v>0</v>
      </c>
      <c r="S176" s="1920">
        <f t="shared" si="33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5000</v>
      </c>
      <c r="F177" s="36">
        <f t="shared" si="23"/>
        <v>3820</v>
      </c>
      <c r="G177" s="37">
        <f t="shared" si="24"/>
        <v>76.400000000000006</v>
      </c>
      <c r="H177" s="471">
        <f>SUM(H178)</f>
        <v>0</v>
      </c>
      <c r="I177" s="471">
        <f t="shared" ref="I177:O177" si="34">SUM(I178)</f>
        <v>0</v>
      </c>
      <c r="J177" s="471">
        <f t="shared" si="34"/>
        <v>0</v>
      </c>
      <c r="K177" s="471">
        <f t="shared" si="34"/>
        <v>0</v>
      </c>
      <c r="L177" s="471">
        <f t="shared" si="34"/>
        <v>0</v>
      </c>
      <c r="M177" s="471">
        <f t="shared" si="34"/>
        <v>0</v>
      </c>
      <c r="N177" s="471">
        <f t="shared" si="34"/>
        <v>0</v>
      </c>
      <c r="O177" s="471">
        <f t="shared" si="34"/>
        <v>3820</v>
      </c>
      <c r="P177" s="471"/>
      <c r="Q177" s="471"/>
      <c r="R177" s="471"/>
      <c r="S177" s="471"/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5000</v>
      </c>
      <c r="F178" s="36">
        <f t="shared" si="23"/>
        <v>3820</v>
      </c>
      <c r="G178" s="37">
        <f t="shared" si="24"/>
        <v>76.400000000000006</v>
      </c>
      <c r="H178" s="471"/>
      <c r="I178" s="471"/>
      <c r="J178" s="471"/>
      <c r="K178" s="471"/>
      <c r="L178" s="471"/>
      <c r="M178" s="471"/>
      <c r="N178" s="471"/>
      <c r="O178" s="471">
        <v>3820</v>
      </c>
      <c r="P178" s="471"/>
      <c r="Q178" s="471"/>
      <c r="R178" s="471"/>
      <c r="S178" s="471"/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36">
        <f>SUM(H179:S179)</f>
        <v>0</v>
      </c>
      <c r="G179" s="37" t="e">
        <f t="shared" si="24"/>
        <v>#DIV/0!</v>
      </c>
      <c r="H179" s="471">
        <f>SUM(H180:H186)</f>
        <v>0</v>
      </c>
      <c r="I179" s="471">
        <f t="shared" ref="I179:P179" si="35">SUM(I180:I186)</f>
        <v>0</v>
      </c>
      <c r="J179" s="471">
        <f t="shared" si="35"/>
        <v>0</v>
      </c>
      <c r="K179" s="471">
        <f t="shared" si="35"/>
        <v>0</v>
      </c>
      <c r="L179" s="471">
        <f t="shared" si="35"/>
        <v>0</v>
      </c>
      <c r="M179" s="471">
        <f t="shared" si="35"/>
        <v>0</v>
      </c>
      <c r="N179" s="471">
        <f t="shared" si="35"/>
        <v>0</v>
      </c>
      <c r="O179" s="471">
        <f t="shared" si="35"/>
        <v>0</v>
      </c>
      <c r="P179" s="471">
        <f t="shared" si="35"/>
        <v>0</v>
      </c>
      <c r="Q179" s="471">
        <f>SUM(Q180:Q186)</f>
        <v>0</v>
      </c>
      <c r="R179" s="471">
        <f>SUM(R180:R186)</f>
        <v>0</v>
      </c>
      <c r="S179" s="471">
        <f>SUM(S180:S186)</f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3"/>
        <v>0</v>
      </c>
      <c r="G180" s="37" t="e">
        <f t="shared" si="24"/>
        <v>#DIV/0!</v>
      </c>
      <c r="H180" s="471"/>
      <c r="I180" s="471"/>
      <c r="J180" s="471"/>
      <c r="K180" s="471"/>
      <c r="L180" s="471"/>
      <c r="M180" s="471"/>
      <c r="N180" s="471"/>
      <c r="O180" s="471"/>
      <c r="P180" s="471"/>
      <c r="Q180" s="471"/>
      <c r="R180" s="471"/>
      <c r="S180" s="471"/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3"/>
        <v>0</v>
      </c>
      <c r="G181" s="37" t="e">
        <f t="shared" si="24"/>
        <v>#DIV/0!</v>
      </c>
      <c r="H181" s="471"/>
      <c r="I181" s="471"/>
      <c r="J181" s="471"/>
      <c r="K181" s="471"/>
      <c r="L181" s="471"/>
      <c r="M181" s="471"/>
      <c r="N181" s="471"/>
      <c r="O181" s="471"/>
      <c r="P181" s="471"/>
      <c r="Q181" s="471"/>
      <c r="R181" s="471"/>
      <c r="S181" s="471"/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3"/>
        <v>0</v>
      </c>
      <c r="G182" s="37" t="e">
        <f t="shared" si="24"/>
        <v>#DIV/0!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471"/>
      <c r="R182" s="471"/>
      <c r="S182" s="471"/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3"/>
        <v>0</v>
      </c>
      <c r="G183" s="37" t="e">
        <f t="shared" si="24"/>
        <v>#DIV/0!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3"/>
        <v>0</v>
      </c>
      <c r="G184" s="37" t="e">
        <f t="shared" si="24"/>
        <v>#DIV/0!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471"/>
      <c r="R184" s="471"/>
      <c r="S184" s="471"/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3"/>
        <v>0</v>
      </c>
      <c r="G185" s="37" t="e">
        <f t="shared" si="24"/>
        <v>#DIV/0!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3"/>
        <v>0</v>
      </c>
      <c r="G186" s="37" t="e">
        <f t="shared" si="24"/>
        <v>#DIV/0!</v>
      </c>
      <c r="H186" s="478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55">
        <f t="shared" ref="F187:F250" si="36">SUM(H187:S187)</f>
        <v>0</v>
      </c>
      <c r="G187" s="67" t="e">
        <f t="shared" ref="G187:G250" si="37">+F187*100/E187</f>
        <v>#DIV/0!</v>
      </c>
      <c r="H187" s="1096"/>
      <c r="I187" s="1096"/>
      <c r="J187" s="1239"/>
      <c r="K187" s="1553"/>
      <c r="L187" s="1553"/>
      <c r="M187" s="1553"/>
      <c r="N187" s="1553"/>
      <c r="O187" s="1553"/>
      <c r="P187" s="1553"/>
      <c r="Q187" s="1907"/>
      <c r="R187" s="1907"/>
      <c r="S187" s="1907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36"/>
        <v>0</v>
      </c>
      <c r="G188" s="37" t="e">
        <f t="shared" si="37"/>
        <v>#DIV/0!</v>
      </c>
      <c r="H188" s="471"/>
      <c r="I188" s="471"/>
      <c r="J188" s="471"/>
      <c r="K188" s="471"/>
      <c r="L188" s="471"/>
      <c r="M188" s="471"/>
      <c r="N188" s="471"/>
      <c r="O188" s="471"/>
      <c r="P188" s="471"/>
      <c r="Q188" s="471"/>
      <c r="R188" s="471"/>
      <c r="S188" s="471"/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244500</v>
      </c>
      <c r="F189" s="153">
        <f t="shared" si="36"/>
        <v>244479</v>
      </c>
      <c r="G189" s="379">
        <f t="shared" si="37"/>
        <v>99.99141104294479</v>
      </c>
      <c r="H189" s="1099">
        <f>SUM(H190:H194)</f>
        <v>0</v>
      </c>
      <c r="I189" s="1242">
        <f t="shared" ref="I189:S189" si="38">SUM(I190:I194)</f>
        <v>0</v>
      </c>
      <c r="J189" s="1242">
        <f t="shared" si="38"/>
        <v>5560</v>
      </c>
      <c r="K189" s="1556">
        <f t="shared" si="38"/>
        <v>35644</v>
      </c>
      <c r="L189" s="1556">
        <f t="shared" si="38"/>
        <v>3207</v>
      </c>
      <c r="M189" s="1556">
        <f t="shared" si="38"/>
        <v>60186</v>
      </c>
      <c r="N189" s="1556">
        <f t="shared" si="38"/>
        <v>17468</v>
      </c>
      <c r="O189" s="1556">
        <f t="shared" si="38"/>
        <v>0</v>
      </c>
      <c r="P189" s="1556">
        <f t="shared" si="38"/>
        <v>56340</v>
      </c>
      <c r="Q189" s="1909">
        <f t="shared" si="38"/>
        <v>6310</v>
      </c>
      <c r="R189" s="1909">
        <f t="shared" si="38"/>
        <v>26304</v>
      </c>
      <c r="S189" s="1909">
        <f t="shared" si="38"/>
        <v>33460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36"/>
        <v>0</v>
      </c>
      <c r="G190" s="37" t="e">
        <f t="shared" si="37"/>
        <v>#DIV/0!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471"/>
      <c r="R190" s="471"/>
      <c r="S190" s="471"/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f>194500+50000</f>
        <v>244500</v>
      </c>
      <c r="F191" s="36">
        <f t="shared" si="36"/>
        <v>244479</v>
      </c>
      <c r="G191" s="37">
        <f t="shared" si="37"/>
        <v>99.99141104294479</v>
      </c>
      <c r="H191" s="471"/>
      <c r="I191" s="471"/>
      <c r="J191" s="471">
        <v>5560</v>
      </c>
      <c r="K191" s="471">
        <v>35644</v>
      </c>
      <c r="L191" s="471">
        <v>3207</v>
      </c>
      <c r="M191" s="471">
        <v>60186</v>
      </c>
      <c r="N191" s="471">
        <v>17468</v>
      </c>
      <c r="O191" s="471"/>
      <c r="P191" s="471">
        <v>56340</v>
      </c>
      <c r="Q191" s="471">
        <v>6310</v>
      </c>
      <c r="R191" s="471">
        <v>26304</v>
      </c>
      <c r="S191" s="471">
        <v>33460</v>
      </c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6"/>
        <v>0</v>
      </c>
      <c r="G192" s="37" t="e">
        <f t="shared" si="37"/>
        <v>#DIV/0!</v>
      </c>
      <c r="H192" s="471"/>
      <c r="I192" s="471"/>
      <c r="J192" s="471"/>
      <c r="K192" s="471"/>
      <c r="L192" s="471"/>
      <c r="M192" s="471"/>
      <c r="N192" s="471"/>
      <c r="O192" s="471"/>
      <c r="P192" s="471"/>
      <c r="Q192" s="471"/>
      <c r="R192" s="471"/>
      <c r="S192" s="471"/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6"/>
        <v>0</v>
      </c>
      <c r="G193" s="37" t="e">
        <f t="shared" si="37"/>
        <v>#DIV/0!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6"/>
        <v>0</v>
      </c>
      <c r="G194" s="120" t="e">
        <f t="shared" si="37"/>
        <v>#DIV/0!</v>
      </c>
      <c r="H194" s="478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6"/>
        <v>0</v>
      </c>
      <c r="G195" s="631" t="e">
        <f t="shared" si="37"/>
        <v>#DIV/0!</v>
      </c>
      <c r="H195" s="1100"/>
      <c r="I195" s="1100"/>
      <c r="J195" s="1243"/>
      <c r="K195" s="1557"/>
      <c r="L195" s="1557"/>
      <c r="M195" s="1557"/>
      <c r="N195" s="1557"/>
      <c r="O195" s="1557"/>
      <c r="P195" s="1557"/>
      <c r="Q195" s="1910"/>
      <c r="R195" s="1910"/>
      <c r="S195" s="1910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6"/>
        <v>0</v>
      </c>
      <c r="G196" s="67" t="e">
        <f t="shared" si="37"/>
        <v>#DIV/0!</v>
      </c>
      <c r="H196" s="1096"/>
      <c r="I196" s="1096"/>
      <c r="J196" s="1239"/>
      <c r="K196" s="1553"/>
      <c r="L196" s="1553"/>
      <c r="M196" s="1553"/>
      <c r="N196" s="1553"/>
      <c r="O196" s="1553"/>
      <c r="P196" s="1553"/>
      <c r="Q196" s="1907"/>
      <c r="R196" s="1907"/>
      <c r="S196" s="190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 t="shared" si="36"/>
        <v>0</v>
      </c>
      <c r="G197" s="37" t="e">
        <f t="shared" si="37"/>
        <v>#DIV/0!</v>
      </c>
      <c r="H197" s="471"/>
      <c r="I197" s="471"/>
      <c r="J197" s="471"/>
      <c r="K197" s="471"/>
      <c r="L197" s="471"/>
      <c r="M197" s="471"/>
      <c r="N197" s="471"/>
      <c r="O197" s="471"/>
      <c r="P197" s="471"/>
      <c r="Q197" s="471"/>
      <c r="R197" s="471"/>
      <c r="S197" s="471"/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36"/>
        <v>0</v>
      </c>
      <c r="G198" s="37" t="e">
        <f t="shared" si="37"/>
        <v>#DIV/0!</v>
      </c>
      <c r="H198" s="471"/>
      <c r="I198" s="471"/>
      <c r="J198" s="471"/>
      <c r="K198" s="471"/>
      <c r="L198" s="471"/>
      <c r="M198" s="471"/>
      <c r="N198" s="471"/>
      <c r="O198" s="471"/>
      <c r="P198" s="471"/>
      <c r="Q198" s="471"/>
      <c r="R198" s="471"/>
      <c r="S198" s="471"/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6"/>
        <v>0</v>
      </c>
      <c r="G199" s="37" t="e">
        <f t="shared" si="37"/>
        <v>#DIV/0!</v>
      </c>
      <c r="H199" s="471"/>
      <c r="I199" s="471"/>
      <c r="J199" s="471"/>
      <c r="K199" s="471"/>
      <c r="L199" s="471"/>
      <c r="M199" s="471"/>
      <c r="N199" s="471"/>
      <c r="O199" s="471"/>
      <c r="P199" s="471"/>
      <c r="Q199" s="471"/>
      <c r="R199" s="471"/>
      <c r="S199" s="471"/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6"/>
        <v>0</v>
      </c>
      <c r="G200" s="37" t="e">
        <f t="shared" si="37"/>
        <v>#DIV/0!</v>
      </c>
      <c r="H200" s="471"/>
      <c r="I200" s="471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36">
        <f t="shared" si="36"/>
        <v>0</v>
      </c>
      <c r="G201" s="37" t="e">
        <f t="shared" si="37"/>
        <v>#DIV/0!</v>
      </c>
      <c r="H201" s="471"/>
      <c r="I201" s="471"/>
      <c r="J201" s="471"/>
      <c r="K201" s="471"/>
      <c r="L201" s="471"/>
      <c r="M201" s="471"/>
      <c r="N201" s="471"/>
      <c r="O201" s="471"/>
      <c r="P201" s="471"/>
      <c r="Q201" s="471"/>
      <c r="R201" s="471"/>
      <c r="S201" s="471"/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36">
        <f t="shared" si="36"/>
        <v>0</v>
      </c>
      <c r="G202" s="37" t="e">
        <f t="shared" si="37"/>
        <v>#DIV/0!</v>
      </c>
      <c r="H202" s="471"/>
      <c r="I202" s="471"/>
      <c r="J202" s="471"/>
      <c r="K202" s="471"/>
      <c r="L202" s="471"/>
      <c r="M202" s="471"/>
      <c r="N202" s="471"/>
      <c r="O202" s="471"/>
      <c r="P202" s="471"/>
      <c r="Q202" s="471"/>
      <c r="R202" s="471"/>
      <c r="S202" s="471"/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6"/>
        <v>0</v>
      </c>
      <c r="G203" s="37" t="e">
        <f t="shared" si="37"/>
        <v>#DIV/0!</v>
      </c>
      <c r="H203" s="471"/>
      <c r="I203" s="471"/>
      <c r="J203" s="471"/>
      <c r="K203" s="471"/>
      <c r="L203" s="471"/>
      <c r="M203" s="471"/>
      <c r="N203" s="471"/>
      <c r="O203" s="471"/>
      <c r="P203" s="471"/>
      <c r="Q203" s="471"/>
      <c r="R203" s="471"/>
      <c r="S203" s="471"/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6"/>
        <v>0</v>
      </c>
      <c r="G204" s="37" t="e">
        <f t="shared" si="37"/>
        <v>#DIV/0!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6"/>
        <v>0</v>
      </c>
      <c r="G205" s="37" t="e">
        <f t="shared" si="37"/>
        <v>#DIV/0!</v>
      </c>
      <c r="H205" s="471"/>
      <c r="I205" s="471"/>
      <c r="J205" s="471"/>
      <c r="K205" s="471"/>
      <c r="L205" s="471"/>
      <c r="M205" s="471"/>
      <c r="N205" s="471"/>
      <c r="O205" s="471"/>
      <c r="P205" s="471"/>
      <c r="Q205" s="471"/>
      <c r="R205" s="471"/>
      <c r="S205" s="471"/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6"/>
        <v>0</v>
      </c>
      <c r="G206" s="37" t="e">
        <f t="shared" si="37"/>
        <v>#DIV/0!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6"/>
        <v>0</v>
      </c>
      <c r="G207" s="37" t="e">
        <f t="shared" si="37"/>
        <v>#DIV/0!</v>
      </c>
      <c r="H207" s="471"/>
      <c r="I207" s="471"/>
      <c r="J207" s="471"/>
      <c r="K207" s="471"/>
      <c r="L207" s="471"/>
      <c r="M207" s="471"/>
      <c r="N207" s="471"/>
      <c r="O207" s="471"/>
      <c r="P207" s="471"/>
      <c r="Q207" s="471"/>
      <c r="R207" s="471"/>
      <c r="S207" s="471"/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6"/>
        <v>0</v>
      </c>
      <c r="G208" s="37" t="e">
        <f t="shared" si="37"/>
        <v>#DIV/0!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6"/>
        <v>0</v>
      </c>
      <c r="G209" s="37" t="e">
        <f t="shared" si="37"/>
        <v>#DIV/0!</v>
      </c>
      <c r="H209" s="471"/>
      <c r="I209" s="471"/>
      <c r="J209" s="471"/>
      <c r="K209" s="471"/>
      <c r="L209" s="471"/>
      <c r="M209" s="471"/>
      <c r="N209" s="471"/>
      <c r="O209" s="471"/>
      <c r="P209" s="471"/>
      <c r="Q209" s="471"/>
      <c r="R209" s="471"/>
      <c r="S209" s="471"/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6"/>
        <v>0</v>
      </c>
      <c r="G210" s="37" t="e">
        <f t="shared" si="37"/>
        <v>#DIV/0!</v>
      </c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6"/>
        <v>0</v>
      </c>
      <c r="G211" s="37" t="e">
        <f t="shared" si="37"/>
        <v>#DIV/0!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6"/>
        <v>0</v>
      </c>
      <c r="G212" s="37" t="e">
        <f t="shared" si="37"/>
        <v>#DIV/0!</v>
      </c>
      <c r="H212" s="471"/>
      <c r="I212" s="471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6"/>
        <v>0</v>
      </c>
      <c r="G213" s="37" t="e">
        <f t="shared" si="37"/>
        <v>#DIV/0!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471"/>
      <c r="R213" s="471"/>
      <c r="S213" s="471"/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6"/>
        <v>0</v>
      </c>
      <c r="G214" s="37" t="e">
        <f t="shared" si="37"/>
        <v>#DIV/0!</v>
      </c>
      <c r="H214" s="471"/>
      <c r="I214" s="471"/>
      <c r="J214" s="471"/>
      <c r="K214" s="471"/>
      <c r="L214" s="471"/>
      <c r="M214" s="471"/>
      <c r="N214" s="471"/>
      <c r="O214" s="471"/>
      <c r="P214" s="471"/>
      <c r="Q214" s="471"/>
      <c r="R214" s="471"/>
      <c r="S214" s="471"/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6"/>
        <v>0</v>
      </c>
      <c r="G215" s="37" t="e">
        <f t="shared" si="37"/>
        <v>#DIV/0!</v>
      </c>
      <c r="H215" s="471"/>
      <c r="I215" s="471"/>
      <c r="J215" s="471"/>
      <c r="K215" s="471"/>
      <c r="L215" s="471"/>
      <c r="M215" s="471"/>
      <c r="N215" s="471"/>
      <c r="O215" s="471"/>
      <c r="P215" s="471"/>
      <c r="Q215" s="471"/>
      <c r="R215" s="471"/>
      <c r="S215" s="471"/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6"/>
        <v>0</v>
      </c>
      <c r="G216" s="37" t="e">
        <f t="shared" si="37"/>
        <v>#DIV/0!</v>
      </c>
      <c r="H216" s="471"/>
      <c r="I216" s="471"/>
      <c r="J216" s="471"/>
      <c r="K216" s="471"/>
      <c r="L216" s="471"/>
      <c r="M216" s="471"/>
      <c r="N216" s="471"/>
      <c r="O216" s="471"/>
      <c r="P216" s="471"/>
      <c r="Q216" s="471"/>
      <c r="R216" s="471"/>
      <c r="S216" s="471"/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6"/>
        <v>0</v>
      </c>
      <c r="G217" s="37" t="e">
        <f t="shared" si="37"/>
        <v>#DIV/0!</v>
      </c>
      <c r="H217" s="471"/>
      <c r="I217" s="471"/>
      <c r="J217" s="471"/>
      <c r="K217" s="471"/>
      <c r="L217" s="471"/>
      <c r="M217" s="471"/>
      <c r="N217" s="471"/>
      <c r="O217" s="471"/>
      <c r="P217" s="471"/>
      <c r="Q217" s="471"/>
      <c r="R217" s="471"/>
      <c r="S217" s="471"/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6"/>
        <v>0</v>
      </c>
      <c r="G218" s="37" t="e">
        <f t="shared" si="37"/>
        <v>#DIV/0!</v>
      </c>
      <c r="H218" s="471"/>
      <c r="I218" s="471"/>
      <c r="J218" s="471"/>
      <c r="K218" s="471"/>
      <c r="L218" s="471"/>
      <c r="M218" s="471"/>
      <c r="N218" s="471"/>
      <c r="O218" s="471"/>
      <c r="P218" s="471"/>
      <c r="Q218" s="471"/>
      <c r="R218" s="471"/>
      <c r="S218" s="471"/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6"/>
        <v>0</v>
      </c>
      <c r="G219" s="37" t="e">
        <f t="shared" si="37"/>
        <v>#DIV/0!</v>
      </c>
      <c r="H219" s="471"/>
      <c r="I219" s="471"/>
      <c r="J219" s="471"/>
      <c r="K219" s="471"/>
      <c r="L219" s="471"/>
      <c r="M219" s="471"/>
      <c r="N219" s="471"/>
      <c r="O219" s="471"/>
      <c r="P219" s="471"/>
      <c r="Q219" s="471"/>
      <c r="R219" s="471"/>
      <c r="S219" s="471"/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6"/>
        <v>0</v>
      </c>
      <c r="G220" s="37" t="e">
        <f t="shared" si="37"/>
        <v>#DIV/0!</v>
      </c>
      <c r="H220" s="471"/>
      <c r="I220" s="471"/>
      <c r="J220" s="471"/>
      <c r="K220" s="471"/>
      <c r="L220" s="471"/>
      <c r="M220" s="471"/>
      <c r="N220" s="471"/>
      <c r="O220" s="471"/>
      <c r="P220" s="471"/>
      <c r="Q220" s="471"/>
      <c r="R220" s="471"/>
      <c r="S220" s="471"/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6"/>
        <v>0</v>
      </c>
      <c r="G221" s="37">
        <f t="shared" si="37"/>
        <v>0</v>
      </c>
      <c r="H221" s="471"/>
      <c r="I221" s="471"/>
      <c r="J221" s="471"/>
      <c r="K221" s="471"/>
      <c r="L221" s="471"/>
      <c r="M221" s="471"/>
      <c r="N221" s="471"/>
      <c r="O221" s="471"/>
      <c r="P221" s="471"/>
      <c r="Q221" s="471"/>
      <c r="R221" s="471"/>
      <c r="S221" s="471"/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6"/>
        <v>102</v>
      </c>
      <c r="G222" s="37">
        <f t="shared" si="37"/>
        <v>102</v>
      </c>
      <c r="H222" s="471"/>
      <c r="I222" s="471">
        <v>60</v>
      </c>
      <c r="J222" s="471"/>
      <c r="K222" s="471"/>
      <c r="L222" s="471"/>
      <c r="M222" s="471"/>
      <c r="N222" s="471"/>
      <c r="O222" s="471">
        <v>20</v>
      </c>
      <c r="P222" s="471"/>
      <c r="Q222" s="471">
        <v>22</v>
      </c>
      <c r="R222" s="471"/>
      <c r="S222" s="471"/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6"/>
        <v>0</v>
      </c>
      <c r="G223" s="37" t="e">
        <f t="shared" si="37"/>
        <v>#DIV/0!</v>
      </c>
      <c r="H223" s="471"/>
      <c r="I223" s="471"/>
      <c r="J223" s="471"/>
      <c r="K223" s="471"/>
      <c r="L223" s="471"/>
      <c r="M223" s="471"/>
      <c r="N223" s="471"/>
      <c r="O223" s="471"/>
      <c r="P223" s="471"/>
      <c r="Q223" s="471"/>
      <c r="R223" s="471"/>
      <c r="S223" s="471"/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6"/>
        <v>0</v>
      </c>
      <c r="G224" s="37" t="e">
        <f t="shared" si="37"/>
        <v>#DIV/0!</v>
      </c>
      <c r="H224" s="471"/>
      <c r="I224" s="471"/>
      <c r="J224" s="471"/>
      <c r="K224" s="471"/>
      <c r="L224" s="471"/>
      <c r="M224" s="471"/>
      <c r="N224" s="471"/>
      <c r="O224" s="471"/>
      <c r="P224" s="471"/>
      <c r="Q224" s="471"/>
      <c r="R224" s="471"/>
      <c r="S224" s="471"/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6"/>
        <v>0</v>
      </c>
      <c r="G225" s="37" t="e">
        <f t="shared" si="37"/>
        <v>#DIV/0!</v>
      </c>
      <c r="H225" s="471"/>
      <c r="I225" s="471"/>
      <c r="J225" s="471"/>
      <c r="K225" s="471"/>
      <c r="L225" s="471"/>
      <c r="M225" s="471"/>
      <c r="N225" s="471"/>
      <c r="O225" s="471"/>
      <c r="P225" s="471"/>
      <c r="Q225" s="471"/>
      <c r="R225" s="471"/>
      <c r="S225" s="471"/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6"/>
        <v>0</v>
      </c>
      <c r="G226" s="37" t="e">
        <f t="shared" si="37"/>
        <v>#DIV/0!</v>
      </c>
      <c r="H226" s="471"/>
      <c r="I226" s="471"/>
      <c r="J226" s="471"/>
      <c r="K226" s="471"/>
      <c r="L226" s="471"/>
      <c r="M226" s="471"/>
      <c r="N226" s="471"/>
      <c r="O226" s="471"/>
      <c r="P226" s="471"/>
      <c r="Q226" s="471"/>
      <c r="R226" s="471"/>
      <c r="S226" s="471"/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20500</v>
      </c>
      <c r="F227" s="153">
        <f t="shared" si="36"/>
        <v>20484</v>
      </c>
      <c r="G227" s="379">
        <f t="shared" si="37"/>
        <v>99.921951219512195</v>
      </c>
      <c r="H227" s="1101">
        <f>SUM(H228:H232)</f>
        <v>0</v>
      </c>
      <c r="I227" s="1101">
        <f t="shared" ref="I227:S227" si="39">SUM(I228:I232)</f>
        <v>0</v>
      </c>
      <c r="J227" s="1244">
        <f t="shared" si="39"/>
        <v>1200</v>
      </c>
      <c r="K227" s="1558">
        <f t="shared" si="39"/>
        <v>0</v>
      </c>
      <c r="L227" s="1558">
        <f t="shared" si="39"/>
        <v>1700</v>
      </c>
      <c r="M227" s="1558">
        <f t="shared" si="39"/>
        <v>5745</v>
      </c>
      <c r="N227" s="1558">
        <f t="shared" si="39"/>
        <v>0</v>
      </c>
      <c r="O227" s="1558">
        <f t="shared" si="39"/>
        <v>0</v>
      </c>
      <c r="P227" s="1558">
        <f t="shared" si="39"/>
        <v>3300</v>
      </c>
      <c r="Q227" s="1911">
        <f t="shared" si="39"/>
        <v>1040</v>
      </c>
      <c r="R227" s="1911">
        <f t="shared" si="39"/>
        <v>5904</v>
      </c>
      <c r="S227" s="1911">
        <f t="shared" si="39"/>
        <v>1595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36"/>
        <v>0</v>
      </c>
      <c r="G228" s="37" t="e">
        <f t="shared" si="37"/>
        <v>#DIV/0!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20500</v>
      </c>
      <c r="F229" s="36">
        <f t="shared" si="36"/>
        <v>20484</v>
      </c>
      <c r="G229" s="37">
        <f t="shared" si="37"/>
        <v>99.921951219512195</v>
      </c>
      <c r="H229" s="471"/>
      <c r="I229" s="471"/>
      <c r="J229" s="471">
        <v>1200</v>
      </c>
      <c r="K229" s="471"/>
      <c r="L229" s="471">
        <v>1700</v>
      </c>
      <c r="M229" s="471">
        <v>5745</v>
      </c>
      <c r="N229" s="471"/>
      <c r="O229" s="471"/>
      <c r="P229" s="471">
        <v>3300</v>
      </c>
      <c r="Q229" s="471">
        <v>1040</v>
      </c>
      <c r="R229" s="471">
        <v>5904</v>
      </c>
      <c r="S229" s="471">
        <v>1595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6"/>
        <v>0</v>
      </c>
      <c r="G230" s="37" t="e">
        <f t="shared" si="37"/>
        <v>#DIV/0!</v>
      </c>
      <c r="H230" s="471"/>
      <c r="I230" s="471"/>
      <c r="J230" s="471"/>
      <c r="K230" s="471"/>
      <c r="L230" s="471"/>
      <c r="M230" s="471"/>
      <c r="N230" s="471"/>
      <c r="O230" s="471"/>
      <c r="P230" s="471"/>
      <c r="Q230" s="471"/>
      <c r="R230" s="471"/>
      <c r="S230" s="471"/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6"/>
        <v>0</v>
      </c>
      <c r="G231" s="37" t="e">
        <f t="shared" si="37"/>
        <v>#DIV/0!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6"/>
        <v>0</v>
      </c>
      <c r="G232" s="120" t="e">
        <f t="shared" si="37"/>
        <v>#DIV/0!</v>
      </c>
      <c r="H232" s="478"/>
      <c r="I232" s="478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6"/>
        <v>0</v>
      </c>
      <c r="G233" s="631" t="e">
        <f t="shared" si="37"/>
        <v>#DIV/0!</v>
      </c>
      <c r="H233" s="1100"/>
      <c r="I233" s="1100"/>
      <c r="J233" s="1243"/>
      <c r="K233" s="1557"/>
      <c r="L233" s="1557"/>
      <c r="M233" s="1557"/>
      <c r="N233" s="1557"/>
      <c r="O233" s="1557"/>
      <c r="P233" s="1557"/>
      <c r="Q233" s="1910"/>
      <c r="R233" s="1910"/>
      <c r="S233" s="1910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6"/>
        <v>0</v>
      </c>
      <c r="G234" s="67" t="e">
        <f t="shared" si="37"/>
        <v>#DIV/0!</v>
      </c>
      <c r="H234" s="1096"/>
      <c r="I234" s="1096"/>
      <c r="J234" s="1239"/>
      <c r="K234" s="1553"/>
      <c r="L234" s="1553"/>
      <c r="M234" s="1553"/>
      <c r="N234" s="1553"/>
      <c r="O234" s="1553"/>
      <c r="P234" s="1553"/>
      <c r="Q234" s="1907"/>
      <c r="R234" s="1907"/>
      <c r="S234" s="1907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6"/>
        <v>0</v>
      </c>
      <c r="G235" s="67" t="e">
        <f t="shared" si="37"/>
        <v>#DIV/0!</v>
      </c>
      <c r="H235" s="1096"/>
      <c r="I235" s="1096"/>
      <c r="J235" s="1239"/>
      <c r="K235" s="1553"/>
      <c r="L235" s="1553"/>
      <c r="M235" s="1553"/>
      <c r="N235" s="1553"/>
      <c r="O235" s="1553"/>
      <c r="P235" s="1553"/>
      <c r="Q235" s="1907"/>
      <c r="R235" s="1907"/>
      <c r="S235" s="190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1</v>
      </c>
      <c r="F236" s="36">
        <f t="shared" si="36"/>
        <v>1</v>
      </c>
      <c r="G236" s="37">
        <f t="shared" si="37"/>
        <v>100</v>
      </c>
      <c r="H236" s="476"/>
      <c r="I236" s="476"/>
      <c r="J236" s="476"/>
      <c r="K236" s="476"/>
      <c r="L236" s="476">
        <v>1</v>
      </c>
      <c r="M236" s="476"/>
      <c r="N236" s="476"/>
      <c r="O236" s="476"/>
      <c r="P236" s="476"/>
      <c r="Q236" s="476"/>
      <c r="R236" s="476"/>
      <c r="S236" s="476"/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10</v>
      </c>
      <c r="F237" s="36">
        <f t="shared" si="36"/>
        <v>10</v>
      </c>
      <c r="G237" s="37">
        <f t="shared" si="37"/>
        <v>100</v>
      </c>
      <c r="H237" s="476"/>
      <c r="I237" s="476"/>
      <c r="J237" s="476"/>
      <c r="K237" s="476"/>
      <c r="L237" s="476"/>
      <c r="M237" s="476"/>
      <c r="N237" s="476"/>
      <c r="O237" s="476">
        <v>10</v>
      </c>
      <c r="P237" s="476"/>
      <c r="Q237" s="476"/>
      <c r="R237" s="476"/>
      <c r="S237" s="476"/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1</v>
      </c>
      <c r="F238" s="36">
        <f t="shared" si="36"/>
        <v>1</v>
      </c>
      <c r="G238" s="37">
        <f t="shared" si="37"/>
        <v>100</v>
      </c>
      <c r="H238" s="476"/>
      <c r="I238" s="476"/>
      <c r="J238" s="476"/>
      <c r="K238" s="476"/>
      <c r="L238" s="476"/>
      <c r="M238" s="476"/>
      <c r="N238" s="476"/>
      <c r="O238" s="476"/>
      <c r="P238" s="476"/>
      <c r="Q238" s="476">
        <v>1</v>
      </c>
      <c r="R238" s="476"/>
      <c r="S238" s="476"/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6"/>
        <v>0</v>
      </c>
      <c r="G239" s="37" t="e">
        <f t="shared" si="37"/>
        <v>#DIV/0!</v>
      </c>
      <c r="H239" s="476"/>
      <c r="I239" s="476"/>
      <c r="J239" s="476"/>
      <c r="K239" s="476"/>
      <c r="L239" s="476"/>
      <c r="M239" s="476"/>
      <c r="N239" s="476"/>
      <c r="O239" s="476"/>
      <c r="P239" s="476"/>
      <c r="Q239" s="476"/>
      <c r="R239" s="476"/>
      <c r="S239" s="476"/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11500</v>
      </c>
      <c r="F240" s="153">
        <f t="shared" si="36"/>
        <v>11480</v>
      </c>
      <c r="G240" s="379">
        <f t="shared" si="37"/>
        <v>99.826086956521735</v>
      </c>
      <c r="H240" s="1083">
        <f>SUM(H241:H245)</f>
        <v>0</v>
      </c>
      <c r="I240" s="1226">
        <f t="shared" ref="I240:S240" si="40">SUM(I241:I245)</f>
        <v>0</v>
      </c>
      <c r="J240" s="1226">
        <f t="shared" si="40"/>
        <v>0</v>
      </c>
      <c r="K240" s="1543">
        <f t="shared" si="40"/>
        <v>0</v>
      </c>
      <c r="L240" s="1543">
        <f t="shared" si="40"/>
        <v>0</v>
      </c>
      <c r="M240" s="1543">
        <f t="shared" si="40"/>
        <v>0</v>
      </c>
      <c r="N240" s="1543">
        <f t="shared" si="40"/>
        <v>0</v>
      </c>
      <c r="O240" s="1543">
        <f t="shared" si="40"/>
        <v>0</v>
      </c>
      <c r="P240" s="1543">
        <f t="shared" si="40"/>
        <v>8296</v>
      </c>
      <c r="Q240" s="1896">
        <f t="shared" si="40"/>
        <v>0</v>
      </c>
      <c r="R240" s="1896">
        <f t="shared" si="40"/>
        <v>1704</v>
      </c>
      <c r="S240" s="1896">
        <f t="shared" si="40"/>
        <v>1480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6"/>
        <v>0</v>
      </c>
      <c r="G241" s="37" t="e">
        <f t="shared" si="37"/>
        <v>#DIV/0!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471"/>
      <c r="R241" s="471"/>
      <c r="S241" s="471"/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1500+10000</f>
        <v>11500</v>
      </c>
      <c r="F242" s="36">
        <f t="shared" si="36"/>
        <v>11480</v>
      </c>
      <c r="G242" s="37">
        <f t="shared" si="37"/>
        <v>99.826086956521735</v>
      </c>
      <c r="H242" s="471"/>
      <c r="I242" s="471"/>
      <c r="J242" s="471"/>
      <c r="K242" s="471"/>
      <c r="L242" s="471"/>
      <c r="M242" s="471"/>
      <c r="N242" s="471"/>
      <c r="O242" s="471"/>
      <c r="P242" s="471">
        <v>8296</v>
      </c>
      <c r="Q242" s="471"/>
      <c r="R242" s="471">
        <v>1704</v>
      </c>
      <c r="S242" s="471">
        <v>1480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0</v>
      </c>
      <c r="F243" s="36">
        <f t="shared" si="36"/>
        <v>0</v>
      </c>
      <c r="G243" s="37" t="e">
        <f t="shared" si="37"/>
        <v>#DIV/0!</v>
      </c>
      <c r="H243" s="471"/>
      <c r="I243" s="471"/>
      <c r="J243" s="471"/>
      <c r="K243" s="471"/>
      <c r="L243" s="471"/>
      <c r="M243" s="471"/>
      <c r="N243" s="471"/>
      <c r="O243" s="471"/>
      <c r="P243" s="471"/>
      <c r="Q243" s="471"/>
      <c r="R243" s="471"/>
      <c r="S243" s="471"/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6"/>
        <v>0</v>
      </c>
      <c r="G244" s="37" t="e">
        <f t="shared" si="37"/>
        <v>#DIV/0!</v>
      </c>
      <c r="H244" s="471"/>
      <c r="I244" s="471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6"/>
        <v>0</v>
      </c>
      <c r="G245" s="120" t="e">
        <f t="shared" si="37"/>
        <v>#DIV/0!</v>
      </c>
      <c r="H245" s="478"/>
      <c r="I245" s="478"/>
      <c r="J245" s="478"/>
      <c r="K245" s="478"/>
      <c r="L245" s="478"/>
      <c r="M245" s="478"/>
      <c r="N245" s="478"/>
      <c r="O245" s="478"/>
      <c r="P245" s="478"/>
      <c r="Q245" s="478"/>
      <c r="R245" s="478"/>
      <c r="S245" s="478"/>
    </row>
    <row r="246" spans="1:19" ht="21.75" customHeight="1">
      <c r="A246" s="340" t="s">
        <v>255</v>
      </c>
      <c r="B246" s="430"/>
      <c r="C246" s="754"/>
      <c r="D246" s="755"/>
      <c r="E246" s="756"/>
      <c r="F246" s="360">
        <f t="shared" si="36"/>
        <v>0</v>
      </c>
      <c r="G246" s="636" t="e">
        <f t="shared" si="37"/>
        <v>#DIV/0!</v>
      </c>
      <c r="H246" s="1102"/>
      <c r="I246" s="1102"/>
      <c r="J246" s="1245"/>
      <c r="K246" s="1559"/>
      <c r="L246" s="1559"/>
      <c r="M246" s="1559"/>
      <c r="N246" s="1559"/>
      <c r="O246" s="1559"/>
      <c r="P246" s="1559"/>
      <c r="Q246" s="1912"/>
      <c r="R246" s="1912"/>
      <c r="S246" s="1912"/>
    </row>
    <row r="247" spans="1:19" ht="21.75" customHeight="1">
      <c r="A247" s="2247" t="s">
        <v>249</v>
      </c>
      <c r="B247" s="2247"/>
      <c r="C247" s="2248"/>
      <c r="D247" s="757"/>
      <c r="E247" s="658"/>
      <c r="F247" s="92">
        <f t="shared" si="36"/>
        <v>0</v>
      </c>
      <c r="G247" s="631" t="e">
        <f t="shared" si="37"/>
        <v>#DIV/0!</v>
      </c>
      <c r="H247" s="1100"/>
      <c r="I247" s="1103"/>
      <c r="J247" s="1246"/>
      <c r="K247" s="1560"/>
      <c r="L247" s="1560"/>
      <c r="M247" s="1560"/>
      <c r="N247" s="1560"/>
      <c r="O247" s="1560"/>
      <c r="P247" s="1560"/>
      <c r="Q247" s="1913"/>
      <c r="R247" s="1913"/>
      <c r="S247" s="191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6"/>
        <v>0</v>
      </c>
      <c r="G248" s="67" t="e">
        <f t="shared" si="37"/>
        <v>#DIV/0!</v>
      </c>
      <c r="H248" s="1096"/>
      <c r="I248" s="1096"/>
      <c r="J248" s="1239"/>
      <c r="K248" s="1553"/>
      <c r="L248" s="1553"/>
      <c r="M248" s="1553"/>
      <c r="N248" s="1553"/>
      <c r="O248" s="1553"/>
      <c r="P248" s="1553"/>
      <c r="Q248" s="1907"/>
      <c r="R248" s="1907"/>
      <c r="S248" s="1907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36"/>
        <v>0</v>
      </c>
      <c r="G249" s="37" t="e">
        <f t="shared" si="37"/>
        <v>#DIV/0!</v>
      </c>
      <c r="H249" s="471"/>
      <c r="I249" s="471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6"/>
        <v>0</v>
      </c>
      <c r="G250" s="37" t="e">
        <f t="shared" si="37"/>
        <v>#DIV/0!</v>
      </c>
      <c r="H250" s="471"/>
      <c r="I250" s="471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ref="F251:F314" si="41">SUM(H251:S251)</f>
        <v>1</v>
      </c>
      <c r="G251" s="37">
        <f t="shared" ref="G251:G314" si="42">+F251*100/E251</f>
        <v>100</v>
      </c>
      <c r="H251" s="471"/>
      <c r="I251" s="471"/>
      <c r="J251" s="471"/>
      <c r="K251" s="471"/>
      <c r="L251" s="471"/>
      <c r="M251" s="471"/>
      <c r="N251" s="471"/>
      <c r="O251" s="471">
        <v>1</v>
      </c>
      <c r="P251" s="471"/>
      <c r="Q251" s="471"/>
      <c r="R251" s="471"/>
      <c r="S251" s="471"/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41"/>
        <v>0</v>
      </c>
      <c r="G252" s="37" t="e">
        <f t="shared" si="42"/>
        <v>#DIV/0!</v>
      </c>
      <c r="H252" s="471"/>
      <c r="I252" s="471"/>
      <c r="J252" s="471"/>
      <c r="K252" s="471"/>
      <c r="L252" s="471"/>
      <c r="M252" s="471"/>
      <c r="N252" s="471"/>
      <c r="O252" s="471"/>
      <c r="P252" s="471"/>
      <c r="Q252" s="471"/>
      <c r="R252" s="471"/>
      <c r="S252" s="471"/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si="41"/>
        <v>0</v>
      </c>
      <c r="G253" s="37" t="e">
        <f t="shared" si="42"/>
        <v>#DIV/0!</v>
      </c>
      <c r="H253" s="471"/>
      <c r="I253" s="471"/>
      <c r="J253" s="471"/>
      <c r="K253" s="471"/>
      <c r="L253" s="471"/>
      <c r="M253" s="471"/>
      <c r="N253" s="471"/>
      <c r="O253" s="471"/>
      <c r="P253" s="471"/>
      <c r="Q253" s="471"/>
      <c r="R253" s="471"/>
      <c r="S253" s="471"/>
    </row>
    <row r="254" spans="1:19" ht="31.2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1"/>
        <v>1</v>
      </c>
      <c r="G254" s="37">
        <f t="shared" si="42"/>
        <v>100</v>
      </c>
      <c r="H254" s="471"/>
      <c r="I254" s="471"/>
      <c r="J254" s="471"/>
      <c r="K254" s="471"/>
      <c r="L254" s="471">
        <v>1</v>
      </c>
      <c r="M254" s="471"/>
      <c r="N254" s="471"/>
      <c r="O254" s="471"/>
      <c r="P254" s="471"/>
      <c r="Q254" s="471"/>
      <c r="R254" s="471"/>
      <c r="S254" s="471"/>
    </row>
    <row r="255" spans="1:19" ht="31.2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1"/>
        <v>0</v>
      </c>
      <c r="G255" s="37" t="e">
        <f t="shared" si="42"/>
        <v>#DIV/0!</v>
      </c>
      <c r="H255" s="471"/>
      <c r="I255" s="471"/>
      <c r="J255" s="471"/>
      <c r="K255" s="471"/>
      <c r="L255" s="471"/>
      <c r="M255" s="471"/>
      <c r="N255" s="471"/>
      <c r="O255" s="471"/>
      <c r="P255" s="471"/>
      <c r="Q255" s="471"/>
      <c r="R255" s="471"/>
      <c r="S255" s="471"/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36">
        <f t="shared" si="41"/>
        <v>6</v>
      </c>
      <c r="G256" s="37">
        <f t="shared" si="42"/>
        <v>120</v>
      </c>
      <c r="H256" s="471"/>
      <c r="I256" s="471"/>
      <c r="J256" s="471"/>
      <c r="K256" s="471"/>
      <c r="L256" s="471">
        <v>2</v>
      </c>
      <c r="M256" s="471">
        <v>2</v>
      </c>
      <c r="N256" s="471">
        <v>2</v>
      </c>
      <c r="O256" s="471"/>
      <c r="P256" s="471"/>
      <c r="Q256" s="471"/>
      <c r="R256" s="471"/>
      <c r="S256" s="471"/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1"/>
        <v>0</v>
      </c>
      <c r="G257" s="37" t="e">
        <f t="shared" si="42"/>
        <v>#DIV/0!</v>
      </c>
      <c r="H257" s="471"/>
      <c r="I257" s="471"/>
      <c r="J257" s="471"/>
      <c r="K257" s="471"/>
      <c r="L257" s="471"/>
      <c r="M257" s="471"/>
      <c r="N257" s="471"/>
      <c r="O257" s="471"/>
      <c r="P257" s="471"/>
      <c r="Q257" s="471"/>
      <c r="R257" s="471"/>
      <c r="S257" s="471"/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1"/>
        <v>0</v>
      </c>
      <c r="G258" s="37" t="e">
        <f t="shared" si="42"/>
        <v>#DIV/0!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471"/>
      <c r="R258" s="471"/>
      <c r="S258" s="471"/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153">
        <f t="shared" si="41"/>
        <v>51407.040000000001</v>
      </c>
      <c r="G259" s="379">
        <f t="shared" si="42"/>
        <v>128.8396992481203</v>
      </c>
      <c r="H259" s="1083">
        <f>SUM(H260:H264)</f>
        <v>0</v>
      </c>
      <c r="I259" s="1083">
        <f t="shared" ref="I259:S259" si="43">SUM(I260:I264)</f>
        <v>0</v>
      </c>
      <c r="J259" s="1226">
        <f t="shared" si="43"/>
        <v>0</v>
      </c>
      <c r="K259" s="1543">
        <f t="shared" si="43"/>
        <v>0</v>
      </c>
      <c r="L259" s="1543">
        <f t="shared" si="43"/>
        <v>0</v>
      </c>
      <c r="M259" s="1543">
        <f t="shared" si="43"/>
        <v>11509</v>
      </c>
      <c r="N259" s="1543">
        <f t="shared" si="43"/>
        <v>3718.04</v>
      </c>
      <c r="O259" s="1543">
        <f t="shared" si="43"/>
        <v>0</v>
      </c>
      <c r="P259" s="1543">
        <f t="shared" si="43"/>
        <v>0</v>
      </c>
      <c r="Q259" s="1896">
        <f t="shared" si="43"/>
        <v>0</v>
      </c>
      <c r="R259" s="1896">
        <f t="shared" si="43"/>
        <v>0</v>
      </c>
      <c r="S259" s="1896">
        <f t="shared" si="43"/>
        <v>36180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1"/>
        <v>0</v>
      </c>
      <c r="G260" s="37" t="e">
        <f t="shared" si="42"/>
        <v>#DIV/0!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36">
        <f t="shared" si="41"/>
        <v>51407.040000000001</v>
      </c>
      <c r="G261" s="37">
        <f t="shared" si="42"/>
        <v>128.8396992481203</v>
      </c>
      <c r="H261" s="471"/>
      <c r="I261" s="471"/>
      <c r="J261" s="471"/>
      <c r="K261" s="471"/>
      <c r="L261" s="471"/>
      <c r="M261" s="471">
        <v>11509</v>
      </c>
      <c r="N261" s="471">
        <v>3718.04</v>
      </c>
      <c r="O261" s="471"/>
      <c r="P261" s="471"/>
      <c r="Q261" s="471"/>
      <c r="R261" s="471"/>
      <c r="S261" s="471">
        <v>36180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1"/>
        <v>0</v>
      </c>
      <c r="G262" s="37" t="e">
        <f t="shared" si="42"/>
        <v>#DIV/0!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1"/>
        <v>0</v>
      </c>
      <c r="G263" s="37" t="e">
        <f t="shared" si="42"/>
        <v>#DIV/0!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1"/>
        <v>0</v>
      </c>
      <c r="G264" s="37" t="e">
        <f t="shared" si="42"/>
        <v>#DIV/0!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471"/>
      <c r="R264" s="471"/>
      <c r="S264" s="471"/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1"/>
        <v>0</v>
      </c>
      <c r="G265" s="67" t="e">
        <f t="shared" si="42"/>
        <v>#DIV/0!</v>
      </c>
      <c r="H265" s="1096"/>
      <c r="I265" s="1096"/>
      <c r="J265" s="1239"/>
      <c r="K265" s="1553"/>
      <c r="L265" s="1553"/>
      <c r="M265" s="1553"/>
      <c r="N265" s="1553"/>
      <c r="O265" s="1553"/>
      <c r="P265" s="1553"/>
      <c r="Q265" s="1907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4</v>
      </c>
      <c r="F266" s="36">
        <f t="shared" si="41"/>
        <v>4</v>
      </c>
      <c r="G266" s="37">
        <f t="shared" si="42"/>
        <v>100</v>
      </c>
      <c r="H266" s="471"/>
      <c r="I266" s="471"/>
      <c r="J266" s="471"/>
      <c r="K266" s="471">
        <v>2</v>
      </c>
      <c r="L266" s="471">
        <v>2</v>
      </c>
      <c r="M266" s="471"/>
      <c r="N266" s="471"/>
      <c r="O266" s="471"/>
      <c r="P266" s="471"/>
      <c r="Q266" s="471"/>
      <c r="R266" s="471"/>
      <c r="S266" s="471"/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40</v>
      </c>
      <c r="F267" s="36">
        <f t="shared" si="41"/>
        <v>62</v>
      </c>
      <c r="G267" s="37">
        <f t="shared" si="42"/>
        <v>155</v>
      </c>
      <c r="H267" s="471"/>
      <c r="I267" s="471"/>
      <c r="J267" s="471"/>
      <c r="K267" s="471">
        <v>34</v>
      </c>
      <c r="L267" s="471">
        <v>28</v>
      </c>
      <c r="M267" s="471"/>
      <c r="N267" s="471"/>
      <c r="O267" s="471"/>
      <c r="P267" s="471"/>
      <c r="Q267" s="471"/>
      <c r="R267" s="471"/>
      <c r="S267" s="471"/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30</v>
      </c>
      <c r="F268" s="36">
        <f t="shared" si="41"/>
        <v>34</v>
      </c>
      <c r="G268" s="37">
        <f t="shared" si="42"/>
        <v>113.33333333333333</v>
      </c>
      <c r="H268" s="471"/>
      <c r="I268" s="471"/>
      <c r="J268" s="471"/>
      <c r="K268" s="471">
        <v>6</v>
      </c>
      <c r="L268" s="471">
        <v>28</v>
      </c>
      <c r="M268" s="471"/>
      <c r="N268" s="471"/>
      <c r="O268" s="471"/>
      <c r="P268" s="471"/>
      <c r="Q268" s="471"/>
      <c r="R268" s="471"/>
      <c r="S268" s="471"/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9</v>
      </c>
      <c r="F269" s="36">
        <f t="shared" si="41"/>
        <v>11</v>
      </c>
      <c r="G269" s="37">
        <f t="shared" si="42"/>
        <v>122.22222222222223</v>
      </c>
      <c r="H269" s="471"/>
      <c r="I269" s="471"/>
      <c r="J269" s="471"/>
      <c r="K269" s="471"/>
      <c r="L269" s="471"/>
      <c r="M269" s="471">
        <v>2</v>
      </c>
      <c r="N269" s="471">
        <v>2</v>
      </c>
      <c r="O269" s="471">
        <v>4</v>
      </c>
      <c r="P269" s="471">
        <v>3</v>
      </c>
      <c r="Q269" s="471"/>
      <c r="R269" s="471"/>
      <c r="S269" s="471"/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1"/>
        <v>0</v>
      </c>
      <c r="G270" s="37" t="e">
        <f t="shared" si="42"/>
        <v>#DIV/0!</v>
      </c>
      <c r="H270" s="471"/>
      <c r="I270" s="471"/>
      <c r="J270" s="471"/>
      <c r="K270" s="471"/>
      <c r="L270" s="471"/>
      <c r="M270" s="471"/>
      <c r="N270" s="471"/>
      <c r="O270" s="471"/>
      <c r="P270" s="471"/>
      <c r="Q270" s="471"/>
      <c r="R270" s="471"/>
      <c r="S270" s="471"/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40400</v>
      </c>
      <c r="F271" s="153">
        <f t="shared" si="41"/>
        <v>523070</v>
      </c>
      <c r="G271" s="379">
        <f t="shared" si="42"/>
        <v>1294.7277227722773</v>
      </c>
      <c r="H271" s="1083">
        <f>SUM(H272:H276)</f>
        <v>0</v>
      </c>
      <c r="I271" s="1083">
        <f t="shared" ref="I271:S271" si="44">SUM(I272:I276)</f>
        <v>0</v>
      </c>
      <c r="J271" s="1226">
        <f t="shared" si="44"/>
        <v>0</v>
      </c>
      <c r="K271" s="1543">
        <f t="shared" si="44"/>
        <v>0</v>
      </c>
      <c r="L271" s="1543">
        <f t="shared" si="44"/>
        <v>3605</v>
      </c>
      <c r="M271" s="1543">
        <f t="shared" si="44"/>
        <v>0</v>
      </c>
      <c r="N271" s="1543">
        <f t="shared" si="44"/>
        <v>5800</v>
      </c>
      <c r="O271" s="1543">
        <f t="shared" si="44"/>
        <v>0</v>
      </c>
      <c r="P271" s="1543">
        <f t="shared" si="44"/>
        <v>5522</v>
      </c>
      <c r="Q271" s="1896">
        <f t="shared" si="44"/>
        <v>700</v>
      </c>
      <c r="R271" s="1896">
        <f t="shared" si="44"/>
        <v>5380</v>
      </c>
      <c r="S271" s="1896">
        <f t="shared" si="44"/>
        <v>502063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1"/>
        <v>0</v>
      </c>
      <c r="G272" s="37" t="e">
        <f t="shared" si="42"/>
        <v>#DIV/0!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</row>
    <row r="273" spans="1:19" ht="21.75" customHeight="1">
      <c r="A273" s="684"/>
      <c r="B273" s="685"/>
      <c r="C273" s="686" t="s">
        <v>26</v>
      </c>
      <c r="D273" s="687" t="s">
        <v>24</v>
      </c>
      <c r="E273" s="42">
        <v>40400</v>
      </c>
      <c r="F273" s="36">
        <f t="shared" si="41"/>
        <v>40270</v>
      </c>
      <c r="G273" s="37">
        <f t="shared" si="42"/>
        <v>99.678217821782184</v>
      </c>
      <c r="H273" s="471"/>
      <c r="I273" s="471"/>
      <c r="J273" s="471"/>
      <c r="K273" s="471"/>
      <c r="L273" s="471">
        <v>3605</v>
      </c>
      <c r="M273" s="471"/>
      <c r="N273" s="471">
        <v>5800</v>
      </c>
      <c r="O273" s="471"/>
      <c r="P273" s="471">
        <v>5522</v>
      </c>
      <c r="Q273" s="471">
        <v>700</v>
      </c>
      <c r="R273" s="471">
        <v>5380</v>
      </c>
      <c r="S273" s="471">
        <v>19263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1"/>
        <v>482800</v>
      </c>
      <c r="G274" s="37" t="e">
        <f t="shared" si="42"/>
        <v>#DIV/0!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>
        <v>482800</v>
      </c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1"/>
        <v>0</v>
      </c>
      <c r="G275" s="37" t="e">
        <f t="shared" si="42"/>
        <v>#DIV/0!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1"/>
        <v>0</v>
      </c>
      <c r="G276" s="37" t="e">
        <f t="shared" si="42"/>
        <v>#DIV/0!</v>
      </c>
      <c r="H276" s="478"/>
      <c r="I276" s="478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</row>
    <row r="277" spans="1:19" ht="21" customHeight="1">
      <c r="A277" s="509"/>
      <c r="B277" s="2235" t="s">
        <v>302</v>
      </c>
      <c r="C277" s="2236"/>
      <c r="D277" s="770"/>
      <c r="E277" s="511"/>
      <c r="F277" s="55">
        <f t="shared" si="41"/>
        <v>0</v>
      </c>
      <c r="G277" s="67" t="e">
        <f t="shared" si="42"/>
        <v>#DIV/0!</v>
      </c>
      <c r="H277" s="1096"/>
      <c r="I277" s="1096"/>
      <c r="J277" s="1239"/>
      <c r="K277" s="1553"/>
      <c r="L277" s="1553"/>
      <c r="M277" s="1553"/>
      <c r="N277" s="1553"/>
      <c r="O277" s="1553"/>
      <c r="P277" s="1553"/>
      <c r="Q277" s="1907"/>
      <c r="R277" s="1907"/>
      <c r="S277" s="190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0</v>
      </c>
      <c r="F278" s="36">
        <f t="shared" si="41"/>
        <v>0</v>
      </c>
      <c r="G278" s="37" t="e">
        <f t="shared" si="42"/>
        <v>#DIV/0!</v>
      </c>
      <c r="H278" s="471"/>
      <c r="I278" s="471"/>
      <c r="J278" s="471"/>
      <c r="K278" s="471"/>
      <c r="L278" s="471"/>
      <c r="M278" s="471"/>
      <c r="N278" s="471"/>
      <c r="O278" s="471"/>
      <c r="P278" s="471"/>
      <c r="Q278" s="471"/>
      <c r="R278" s="471"/>
      <c r="S278" s="471"/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1</v>
      </c>
      <c r="F279" s="36">
        <f t="shared" si="41"/>
        <v>1</v>
      </c>
      <c r="G279" s="37">
        <f t="shared" si="42"/>
        <v>100</v>
      </c>
      <c r="H279" s="471"/>
      <c r="I279" s="471"/>
      <c r="J279" s="471">
        <v>1</v>
      </c>
      <c r="K279" s="471"/>
      <c r="L279" s="471"/>
      <c r="M279" s="471"/>
      <c r="N279" s="471"/>
      <c r="O279" s="471"/>
      <c r="P279" s="471"/>
      <c r="Q279" s="471"/>
      <c r="R279" s="471"/>
      <c r="S279" s="471"/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41"/>
        <v>0</v>
      </c>
      <c r="G280" s="37" t="e">
        <f t="shared" si="42"/>
        <v>#DIV/0!</v>
      </c>
      <c r="H280" s="471"/>
      <c r="I280" s="471"/>
      <c r="J280" s="471"/>
      <c r="K280" s="471"/>
      <c r="L280" s="471"/>
      <c r="M280" s="471"/>
      <c r="N280" s="471"/>
      <c r="O280" s="471"/>
      <c r="P280" s="471"/>
      <c r="Q280" s="471"/>
      <c r="R280" s="471"/>
      <c r="S280" s="471"/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110200</v>
      </c>
      <c r="F281" s="153">
        <f t="shared" si="41"/>
        <v>110183</v>
      </c>
      <c r="G281" s="379">
        <f t="shared" si="42"/>
        <v>99.984573502722327</v>
      </c>
      <c r="H281" s="1106">
        <f>SUM(H282:H286)</f>
        <v>0</v>
      </c>
      <c r="I281" s="1248">
        <f t="shared" ref="I281:N281" si="45">SUM(I282:I286)</f>
        <v>0</v>
      </c>
      <c r="J281" s="1248">
        <f t="shared" si="45"/>
        <v>0</v>
      </c>
      <c r="K281" s="1563">
        <f t="shared" si="45"/>
        <v>9000</v>
      </c>
      <c r="L281" s="1563">
        <f t="shared" si="45"/>
        <v>9000</v>
      </c>
      <c r="M281" s="1563">
        <f t="shared" si="45"/>
        <v>11220</v>
      </c>
      <c r="N281" s="1563">
        <f t="shared" si="45"/>
        <v>13290</v>
      </c>
      <c r="O281" s="1563">
        <f>SUM(O282:O286)</f>
        <v>9000</v>
      </c>
      <c r="P281" s="1563">
        <f>SUM(P282:P286)</f>
        <v>9000</v>
      </c>
      <c r="Q281" s="1916">
        <f>SUM(Q282:Q286)</f>
        <v>9000</v>
      </c>
      <c r="R281" s="1916">
        <f>SUM(R282:R286)</f>
        <v>14125</v>
      </c>
      <c r="S281" s="1916">
        <f>SUM(S282:S286)</f>
        <v>26548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1"/>
        <v>0</v>
      </c>
      <c r="G282" s="37" t="e">
        <f t="shared" si="42"/>
        <v>#DIV/0!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f>102200+8000</f>
        <v>110200</v>
      </c>
      <c r="F283" s="36">
        <f t="shared" si="41"/>
        <v>110183</v>
      </c>
      <c r="G283" s="37">
        <f t="shared" si="42"/>
        <v>99.984573502722327</v>
      </c>
      <c r="H283" s="471"/>
      <c r="I283" s="471"/>
      <c r="J283" s="471"/>
      <c r="K283" s="471">
        <v>9000</v>
      </c>
      <c r="L283" s="471">
        <v>9000</v>
      </c>
      <c r="M283" s="471">
        <v>11220</v>
      </c>
      <c r="N283" s="471">
        <v>13290</v>
      </c>
      <c r="O283" s="471">
        <v>9000</v>
      </c>
      <c r="P283" s="471">
        <v>9000</v>
      </c>
      <c r="Q283" s="471">
        <v>9000</v>
      </c>
      <c r="R283" s="471">
        <v>14125</v>
      </c>
      <c r="S283" s="471">
        <v>26548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1"/>
        <v>0</v>
      </c>
      <c r="G284" s="37" t="e">
        <f t="shared" si="42"/>
        <v>#DIV/0!</v>
      </c>
      <c r="H284" s="471"/>
      <c r="I284" s="471"/>
      <c r="J284" s="471"/>
      <c r="K284" s="471"/>
      <c r="L284" s="471"/>
      <c r="M284" s="471"/>
      <c r="N284" s="471"/>
      <c r="O284" s="471"/>
      <c r="P284" s="471"/>
      <c r="Q284" s="471"/>
      <c r="R284" s="471"/>
      <c r="S284" s="471"/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0</v>
      </c>
      <c r="F285" s="36">
        <f t="shared" si="41"/>
        <v>0</v>
      </c>
      <c r="G285" s="37" t="e">
        <f t="shared" si="42"/>
        <v>#DIV/0!</v>
      </c>
      <c r="H285" s="471"/>
      <c r="I285" s="471"/>
      <c r="J285" s="471"/>
      <c r="K285" s="471"/>
      <c r="L285" s="471"/>
      <c r="M285" s="471"/>
      <c r="N285" s="471"/>
      <c r="O285" s="471"/>
      <c r="P285" s="471"/>
      <c r="Q285" s="471"/>
      <c r="R285" s="471"/>
      <c r="S285" s="471"/>
    </row>
    <row r="286" spans="1:19" ht="21.75" customHeight="1">
      <c r="A286" s="783"/>
      <c r="B286" s="784"/>
      <c r="C286" s="785" t="s">
        <v>29</v>
      </c>
      <c r="D286" s="786" t="s">
        <v>24</v>
      </c>
      <c r="E286" s="117">
        <v>0</v>
      </c>
      <c r="F286" s="116">
        <f t="shared" si="41"/>
        <v>0</v>
      </c>
      <c r="G286" s="120" t="e">
        <f t="shared" si="42"/>
        <v>#DIV/0!</v>
      </c>
      <c r="H286" s="478"/>
      <c r="I286" s="48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1"/>
        <v>346778.86</v>
      </c>
      <c r="G287" s="631" t="e">
        <f t="shared" si="42"/>
        <v>#DIV/0!</v>
      </c>
      <c r="H287" s="1078">
        <f t="shared" ref="H287:N287" si="46">SUM(H288:H296)</f>
        <v>0</v>
      </c>
      <c r="I287" s="1078">
        <f t="shared" si="46"/>
        <v>0</v>
      </c>
      <c r="J287" s="1220">
        <f t="shared" si="46"/>
        <v>0</v>
      </c>
      <c r="K287" s="1538">
        <f t="shared" si="46"/>
        <v>0</v>
      </c>
      <c r="L287" s="1538">
        <f t="shared" si="46"/>
        <v>1920</v>
      </c>
      <c r="M287" s="1538">
        <f t="shared" si="46"/>
        <v>0</v>
      </c>
      <c r="N287" s="1538">
        <f t="shared" si="46"/>
        <v>31026</v>
      </c>
      <c r="O287" s="1538">
        <f>SUM(O288:O296)</f>
        <v>2943</v>
      </c>
      <c r="P287" s="1538">
        <f>SUM(P288:P296)</f>
        <v>57498</v>
      </c>
      <c r="Q287" s="1891">
        <f>SUM(Q288:Q296)</f>
        <v>38388</v>
      </c>
      <c r="R287" s="1891">
        <f>SUM(R288:R296)</f>
        <v>49071.86</v>
      </c>
      <c r="S287" s="1891">
        <f>SUM(S288:S296)</f>
        <v>165932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6</v>
      </c>
      <c r="F288" s="55">
        <f t="shared" si="41"/>
        <v>0</v>
      </c>
      <c r="G288" s="67">
        <f t="shared" si="42"/>
        <v>0</v>
      </c>
      <c r="H288" s="1096"/>
      <c r="I288" s="1096"/>
      <c r="J288" s="1239"/>
      <c r="K288" s="1553"/>
      <c r="L288" s="1553"/>
      <c r="M288" s="1553"/>
      <c r="N288" s="1553"/>
      <c r="O288" s="1553"/>
      <c r="P288" s="1553"/>
      <c r="Q288" s="1907"/>
      <c r="R288" s="1907"/>
      <c r="S288" s="1907"/>
    </row>
    <row r="289" spans="1:19" ht="25.5" customHeight="1">
      <c r="A289" s="723"/>
      <c r="B289" s="2170" t="s">
        <v>179</v>
      </c>
      <c r="C289" s="2171"/>
      <c r="D289" s="455" t="s">
        <v>87</v>
      </c>
      <c r="E289" s="42">
        <v>6</v>
      </c>
      <c r="F289" s="36">
        <f t="shared" si="41"/>
        <v>6</v>
      </c>
      <c r="G289" s="37">
        <f t="shared" si="42"/>
        <v>100</v>
      </c>
      <c r="H289" s="471"/>
      <c r="I289" s="471"/>
      <c r="J289" s="471"/>
      <c r="K289" s="471"/>
      <c r="L289" s="471"/>
      <c r="M289" s="471"/>
      <c r="N289" s="471"/>
      <c r="O289" s="471">
        <v>6</v>
      </c>
      <c r="P289" s="471"/>
      <c r="Q289" s="471"/>
      <c r="R289" s="471"/>
      <c r="S289" s="471"/>
    </row>
    <row r="290" spans="1:19" ht="25.5" customHeight="1">
      <c r="A290" s="723"/>
      <c r="B290" s="452" t="s">
        <v>180</v>
      </c>
      <c r="C290" s="789"/>
      <c r="D290" s="455" t="s">
        <v>87</v>
      </c>
      <c r="E290" s="42"/>
      <c r="F290" s="36">
        <f t="shared" si="41"/>
        <v>0</v>
      </c>
      <c r="G290" s="37" t="e">
        <f t="shared" si="42"/>
        <v>#DIV/0!</v>
      </c>
      <c r="H290" s="471"/>
      <c r="I290" s="471"/>
      <c r="J290" s="471"/>
      <c r="K290" s="471"/>
      <c r="L290" s="471"/>
      <c r="M290" s="471"/>
      <c r="N290" s="471"/>
      <c r="O290" s="471"/>
      <c r="P290" s="471"/>
      <c r="Q290" s="471"/>
      <c r="R290" s="471"/>
      <c r="S290" s="471"/>
    </row>
    <row r="291" spans="1:19" ht="25.5" customHeight="1">
      <c r="A291" s="790"/>
      <c r="B291" s="2193" t="s">
        <v>292</v>
      </c>
      <c r="C291" s="2194"/>
      <c r="D291" s="455" t="s">
        <v>114</v>
      </c>
      <c r="E291" s="42">
        <v>20</v>
      </c>
      <c r="F291" s="36">
        <f t="shared" si="41"/>
        <v>22</v>
      </c>
      <c r="G291" s="37">
        <f t="shared" si="42"/>
        <v>110</v>
      </c>
      <c r="H291" s="471"/>
      <c r="I291" s="471"/>
      <c r="J291" s="471"/>
      <c r="K291" s="471"/>
      <c r="L291" s="471"/>
      <c r="M291" s="471"/>
      <c r="N291" s="471"/>
      <c r="O291" s="471">
        <v>6</v>
      </c>
      <c r="P291" s="471">
        <v>6</v>
      </c>
      <c r="Q291" s="471">
        <v>10</v>
      </c>
      <c r="R291" s="471"/>
      <c r="S291" s="471"/>
    </row>
    <row r="292" spans="1:19" ht="25.5" customHeight="1">
      <c r="A292" s="723"/>
      <c r="B292" s="452" t="s">
        <v>293</v>
      </c>
      <c r="C292" s="791"/>
      <c r="D292" s="420" t="s">
        <v>294</v>
      </c>
      <c r="E292" s="164">
        <v>1</v>
      </c>
      <c r="F292" s="36">
        <f t="shared" si="41"/>
        <v>1</v>
      </c>
      <c r="G292" s="37">
        <f t="shared" si="42"/>
        <v>100</v>
      </c>
      <c r="H292" s="471"/>
      <c r="I292" s="471"/>
      <c r="J292" s="471"/>
      <c r="K292" s="471"/>
      <c r="L292" s="471"/>
      <c r="M292" s="471"/>
      <c r="N292" s="471"/>
      <c r="O292" s="471">
        <v>1</v>
      </c>
      <c r="P292" s="471"/>
      <c r="Q292" s="471"/>
      <c r="R292" s="471"/>
      <c r="S292" s="471"/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1"/>
        <v>0</v>
      </c>
      <c r="G293" s="37" t="e">
        <f t="shared" si="42"/>
        <v>#DIV/0!</v>
      </c>
      <c r="H293" s="471"/>
      <c r="I293" s="471"/>
      <c r="J293" s="471"/>
      <c r="K293" s="471"/>
      <c r="L293" s="471"/>
      <c r="M293" s="471"/>
      <c r="N293" s="471"/>
      <c r="O293" s="471"/>
      <c r="P293" s="471"/>
      <c r="Q293" s="471"/>
      <c r="R293" s="471"/>
      <c r="S293" s="471"/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112950</v>
      </c>
      <c r="F294" s="153">
        <f t="shared" si="41"/>
        <v>171909.93</v>
      </c>
      <c r="G294" s="379">
        <f t="shared" si="42"/>
        <v>152.20002656042496</v>
      </c>
      <c r="H294" s="1083">
        <f>SUM(H295:H299)</f>
        <v>0</v>
      </c>
      <c r="I294" s="1083">
        <f t="shared" ref="I294:N294" si="47">SUM(I295:I299)</f>
        <v>0</v>
      </c>
      <c r="J294" s="1226">
        <f t="shared" si="47"/>
        <v>0</v>
      </c>
      <c r="K294" s="1543">
        <f t="shared" si="47"/>
        <v>0</v>
      </c>
      <c r="L294" s="1543">
        <f t="shared" si="47"/>
        <v>960</v>
      </c>
      <c r="M294" s="1543">
        <f t="shared" si="47"/>
        <v>0</v>
      </c>
      <c r="N294" s="1543">
        <f t="shared" si="47"/>
        <v>15513</v>
      </c>
      <c r="O294" s="1543" t="s">
        <v>340</v>
      </c>
      <c r="P294" s="1543">
        <f>SUM(P295:P299)</f>
        <v>28746</v>
      </c>
      <c r="Q294" s="1896">
        <f>SUM(Q295:Q299)</f>
        <v>19189</v>
      </c>
      <c r="R294" s="1896">
        <f>SUM(R295:R299)</f>
        <v>24535.93</v>
      </c>
      <c r="S294" s="1896">
        <f>SUM(S295:S299)</f>
        <v>82966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1"/>
        <v>0</v>
      </c>
      <c r="G295" s="37" t="e">
        <f t="shared" si="42"/>
        <v>#DIV/0!</v>
      </c>
      <c r="H295" s="471"/>
      <c r="I295" s="471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f>88950+24000</f>
        <v>112950</v>
      </c>
      <c r="F296" s="36">
        <f t="shared" si="41"/>
        <v>174839.93</v>
      </c>
      <c r="G296" s="37">
        <f t="shared" si="42"/>
        <v>154.79409473218237</v>
      </c>
      <c r="H296" s="471"/>
      <c r="I296" s="471"/>
      <c r="J296" s="471"/>
      <c r="K296" s="471"/>
      <c r="L296" s="471">
        <v>960</v>
      </c>
      <c r="M296" s="471"/>
      <c r="N296" s="471">
        <v>15513</v>
      </c>
      <c r="O296" s="471">
        <v>2930</v>
      </c>
      <c r="P296" s="471">
        <v>28746</v>
      </c>
      <c r="Q296" s="471">
        <v>19189</v>
      </c>
      <c r="R296" s="471">
        <v>24535.93</v>
      </c>
      <c r="S296" s="471">
        <v>82966</v>
      </c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1"/>
        <v>0</v>
      </c>
      <c r="G297" s="37" t="e">
        <f t="shared" si="42"/>
        <v>#DIV/0!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1"/>
        <v>0</v>
      </c>
      <c r="G298" s="37" t="e">
        <f t="shared" si="42"/>
        <v>#DIV/0!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1"/>
        <v>0</v>
      </c>
      <c r="G299" s="37" t="e">
        <f t="shared" si="42"/>
        <v>#DIV/0!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41"/>
        <v>0</v>
      </c>
      <c r="G300" s="67" t="e">
        <f t="shared" si="42"/>
        <v>#DIV/0!</v>
      </c>
      <c r="H300" s="1096"/>
      <c r="I300" s="1096"/>
      <c r="J300" s="1239"/>
      <c r="K300" s="1553"/>
      <c r="L300" s="1553"/>
      <c r="M300" s="1553"/>
      <c r="N300" s="1553"/>
      <c r="O300" s="1553"/>
      <c r="P300" s="1553"/>
      <c r="Q300" s="1907"/>
      <c r="R300" s="1907"/>
      <c r="S300" s="1907"/>
    </row>
    <row r="301" spans="1:19" ht="27" customHeight="1">
      <c r="A301" s="684"/>
      <c r="B301" s="454"/>
      <c r="C301" s="515" t="s">
        <v>296</v>
      </c>
      <c r="D301" s="456" t="s">
        <v>297</v>
      </c>
      <c r="E301" s="36">
        <v>1</v>
      </c>
      <c r="F301" s="36">
        <f t="shared" si="41"/>
        <v>1</v>
      </c>
      <c r="G301" s="37">
        <f t="shared" si="42"/>
        <v>100</v>
      </c>
      <c r="H301" s="471"/>
      <c r="I301" s="471"/>
      <c r="J301" s="471"/>
      <c r="K301" s="471"/>
      <c r="L301" s="471"/>
      <c r="M301" s="471"/>
      <c r="N301" s="471"/>
      <c r="O301" s="471">
        <v>1</v>
      </c>
      <c r="P301" s="471"/>
      <c r="Q301" s="471"/>
      <c r="R301" s="471"/>
      <c r="S301" s="471"/>
    </row>
    <row r="302" spans="1:19" ht="27" customHeight="1">
      <c r="A302" s="684"/>
      <c r="B302" s="454"/>
      <c r="C302" s="516" t="s">
        <v>298</v>
      </c>
      <c r="D302" s="456" t="s">
        <v>299</v>
      </c>
      <c r="E302" s="36">
        <v>40</v>
      </c>
      <c r="F302" s="36">
        <f t="shared" si="41"/>
        <v>40</v>
      </c>
      <c r="G302" s="37">
        <f t="shared" si="42"/>
        <v>100</v>
      </c>
      <c r="H302" s="471"/>
      <c r="I302" s="471"/>
      <c r="J302" s="471"/>
      <c r="K302" s="471"/>
      <c r="L302" s="471"/>
      <c r="M302" s="471"/>
      <c r="N302" s="471"/>
      <c r="O302" s="471">
        <v>10</v>
      </c>
      <c r="P302" s="471">
        <v>10</v>
      </c>
      <c r="Q302" s="471">
        <v>10</v>
      </c>
      <c r="R302" s="471">
        <v>10</v>
      </c>
      <c r="S302" s="471"/>
    </row>
    <row r="303" spans="1:19" ht="27" customHeight="1">
      <c r="A303" s="684"/>
      <c r="B303" s="454"/>
      <c r="C303" s="516" t="s">
        <v>300</v>
      </c>
      <c r="D303" s="456" t="s">
        <v>87</v>
      </c>
      <c r="E303" s="36">
        <v>10</v>
      </c>
      <c r="F303" s="36">
        <f t="shared" si="41"/>
        <v>10</v>
      </c>
      <c r="G303" s="37">
        <f t="shared" si="42"/>
        <v>100</v>
      </c>
      <c r="H303" s="471"/>
      <c r="I303" s="471"/>
      <c r="J303" s="471"/>
      <c r="K303" s="471"/>
      <c r="L303" s="471"/>
      <c r="M303" s="471"/>
      <c r="N303" s="471"/>
      <c r="O303" s="471">
        <v>10</v>
      </c>
      <c r="P303" s="471"/>
      <c r="Q303" s="471"/>
      <c r="R303" s="471"/>
      <c r="S303" s="471"/>
    </row>
    <row r="304" spans="1:19" ht="27" customHeight="1">
      <c r="A304" s="684"/>
      <c r="B304" s="454"/>
      <c r="C304" s="516" t="s">
        <v>290</v>
      </c>
      <c r="D304" s="456" t="s">
        <v>114</v>
      </c>
      <c r="E304" s="36">
        <v>3</v>
      </c>
      <c r="F304" s="36">
        <f t="shared" si="41"/>
        <v>5</v>
      </c>
      <c r="G304" s="37">
        <f t="shared" si="42"/>
        <v>166.66666666666666</v>
      </c>
      <c r="H304" s="471"/>
      <c r="I304" s="471"/>
      <c r="J304" s="471"/>
      <c r="K304" s="471"/>
      <c r="L304" s="471"/>
      <c r="M304" s="471"/>
      <c r="N304" s="471"/>
      <c r="O304" s="471">
        <v>3</v>
      </c>
      <c r="P304" s="471">
        <v>1</v>
      </c>
      <c r="Q304" s="471">
        <v>1</v>
      </c>
      <c r="R304" s="471"/>
      <c r="S304" s="471"/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1"/>
        <v>0</v>
      </c>
      <c r="G305" s="37" t="e">
        <f t="shared" si="42"/>
        <v>#DIV/0!</v>
      </c>
      <c r="H305" s="471"/>
      <c r="I305" s="471"/>
      <c r="J305" s="471"/>
      <c r="K305" s="471"/>
      <c r="L305" s="471"/>
      <c r="M305" s="471"/>
      <c r="N305" s="471"/>
      <c r="O305" s="471"/>
      <c r="P305" s="471"/>
      <c r="Q305" s="471"/>
      <c r="R305" s="471"/>
      <c r="S305" s="471"/>
    </row>
    <row r="306" spans="1:19" ht="27" customHeight="1">
      <c r="A306" s="735"/>
      <c r="B306" s="777" t="s">
        <v>37</v>
      </c>
      <c r="C306" s="793"/>
      <c r="D306" s="738" t="s">
        <v>24</v>
      </c>
      <c r="E306" s="153">
        <f>SUM(E307:E311)</f>
        <v>73500</v>
      </c>
      <c r="F306" s="153">
        <f t="shared" si="41"/>
        <v>0</v>
      </c>
      <c r="G306" s="379">
        <f t="shared" si="42"/>
        <v>0</v>
      </c>
      <c r="H306" s="1106">
        <f>SUM(H307:H311)</f>
        <v>0</v>
      </c>
      <c r="I306" s="1248">
        <f t="shared" ref="I306:N306" si="48">SUM(I307:I311)</f>
        <v>0</v>
      </c>
      <c r="J306" s="1248">
        <f t="shared" si="48"/>
        <v>0</v>
      </c>
      <c r="K306" s="1563">
        <f t="shared" si="48"/>
        <v>0</v>
      </c>
      <c r="L306" s="1563">
        <f t="shared" si="48"/>
        <v>0</v>
      </c>
      <c r="M306" s="1563">
        <f t="shared" si="48"/>
        <v>0</v>
      </c>
      <c r="N306" s="1563">
        <f t="shared" si="48"/>
        <v>0</v>
      </c>
      <c r="O306" s="1563">
        <f>SUM(O307:O311)</f>
        <v>0</v>
      </c>
      <c r="P306" s="1563">
        <f>SUM(P307:P311)</f>
        <v>0</v>
      </c>
      <c r="Q306" s="1916">
        <f>SUM(Q307:Q311)</f>
        <v>0</v>
      </c>
      <c r="R306" s="1916">
        <f>SUM(R307:R311)</f>
        <v>0</v>
      </c>
      <c r="S306" s="1916">
        <f>SUM(S307:S311)</f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1"/>
        <v>0</v>
      </c>
      <c r="G307" s="37" t="e">
        <f t="shared" si="42"/>
        <v>#DIV/0!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471"/>
      <c r="R307" s="471"/>
      <c r="S307" s="471"/>
    </row>
    <row r="308" spans="1:19" ht="27" customHeight="1">
      <c r="A308" s="684"/>
      <c r="B308" s="781"/>
      <c r="C308" s="792" t="s">
        <v>26</v>
      </c>
      <c r="D308" s="687" t="s">
        <v>24</v>
      </c>
      <c r="E308" s="36">
        <v>73500</v>
      </c>
      <c r="F308" s="36">
        <f t="shared" si="41"/>
        <v>0</v>
      </c>
      <c r="G308" s="37">
        <f t="shared" si="42"/>
        <v>0</v>
      </c>
      <c r="H308" s="471"/>
      <c r="I308" s="471"/>
      <c r="J308" s="471"/>
      <c r="K308" s="471"/>
      <c r="L308" s="471"/>
      <c r="M308" s="471"/>
      <c r="N308" s="471"/>
      <c r="O308" s="471"/>
      <c r="P308" s="471"/>
      <c r="Q308" s="471"/>
      <c r="R308" s="471"/>
      <c r="S308" s="471"/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1"/>
        <v>0</v>
      </c>
      <c r="G309" s="37" t="e">
        <f t="shared" si="42"/>
        <v>#DIV/0!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471"/>
      <c r="R309" s="471"/>
      <c r="S309" s="471"/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1"/>
        <v>0</v>
      </c>
      <c r="G310" s="37" t="e">
        <f t="shared" si="42"/>
        <v>#DIV/0!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</row>
    <row r="311" spans="1:19" ht="27" customHeight="1">
      <c r="A311" s="794"/>
      <c r="B311" s="784"/>
      <c r="C311" s="795" t="s">
        <v>29</v>
      </c>
      <c r="D311" s="786" t="s">
        <v>24</v>
      </c>
      <c r="E311" s="116"/>
      <c r="F311" s="116">
        <f t="shared" si="41"/>
        <v>0</v>
      </c>
      <c r="G311" s="120" t="e">
        <f t="shared" si="42"/>
        <v>#DIV/0!</v>
      </c>
      <c r="H311" s="478"/>
      <c r="I311" s="478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</row>
    <row r="312" spans="1:19" ht="26.4" customHeight="1">
      <c r="A312" s="375" t="s">
        <v>325</v>
      </c>
      <c r="B312" s="796"/>
      <c r="C312" s="797"/>
      <c r="D312" s="798"/>
      <c r="E312" s="386"/>
      <c r="F312" s="386">
        <f t="shared" si="41"/>
        <v>0</v>
      </c>
      <c r="G312" s="633" t="e">
        <f t="shared" si="42"/>
        <v>#DIV/0!</v>
      </c>
      <c r="H312" s="1104"/>
      <c r="I312" s="1104"/>
      <c r="J312" s="1247"/>
      <c r="K312" s="1561"/>
      <c r="L312" s="1561"/>
      <c r="M312" s="1561"/>
      <c r="N312" s="1561"/>
      <c r="O312" s="1561"/>
      <c r="P312" s="1561"/>
      <c r="Q312" s="1914"/>
      <c r="R312" s="1914"/>
      <c r="S312" s="1914"/>
    </row>
    <row r="313" spans="1:19" ht="27" customHeight="1">
      <c r="A313" s="2110" t="s">
        <v>257</v>
      </c>
      <c r="B313" s="2111"/>
      <c r="C313" s="2111"/>
      <c r="D313" s="2112"/>
      <c r="E313" s="92"/>
      <c r="F313" s="92">
        <f t="shared" si="41"/>
        <v>0</v>
      </c>
      <c r="G313" s="631" t="e">
        <f t="shared" si="42"/>
        <v>#DIV/0!</v>
      </c>
      <c r="H313" s="1100"/>
      <c r="I313" s="1100"/>
      <c r="J313" s="1243"/>
      <c r="K313" s="1557"/>
      <c r="L313" s="1557"/>
      <c r="M313" s="1557"/>
      <c r="N313" s="1557"/>
      <c r="O313" s="1557"/>
      <c r="P313" s="1557"/>
      <c r="Q313" s="1910"/>
      <c r="R313" s="1910"/>
      <c r="S313" s="1910"/>
    </row>
    <row r="314" spans="1:19" ht="36.6" customHeight="1">
      <c r="A314" s="388"/>
      <c r="B314" s="2177" t="s">
        <v>251</v>
      </c>
      <c r="C314" s="2178"/>
      <c r="D314" s="799"/>
      <c r="E314" s="106">
        <f>E315</f>
        <v>0</v>
      </c>
      <c r="F314" s="55">
        <f t="shared" si="41"/>
        <v>0</v>
      </c>
      <c r="G314" s="67" t="e">
        <f t="shared" si="42"/>
        <v>#DIV/0!</v>
      </c>
      <c r="H314" s="1096"/>
      <c r="I314" s="1096"/>
      <c r="J314" s="1239"/>
      <c r="K314" s="1553"/>
      <c r="L314" s="1553"/>
      <c r="M314" s="1553"/>
      <c r="N314" s="1553"/>
      <c r="O314" s="1553"/>
      <c r="P314" s="1553"/>
      <c r="Q314" s="1907"/>
      <c r="R314" s="1907"/>
      <c r="S314" s="1907"/>
    </row>
    <row r="315" spans="1:19" ht="27" customHeight="1">
      <c r="A315" s="660"/>
      <c r="B315" s="730"/>
      <c r="C315" s="800" t="s">
        <v>139</v>
      </c>
      <c r="D315" s="679" t="s">
        <v>88</v>
      </c>
      <c r="E315" s="77">
        <v>0</v>
      </c>
      <c r="F315" s="36">
        <f t="shared" ref="F315:F378" si="49">SUM(H315:S315)</f>
        <v>0</v>
      </c>
      <c r="G315" s="37" t="e">
        <f t="shared" ref="G315:G378" si="50">+F315*100/E315</f>
        <v>#DIV/0!</v>
      </c>
      <c r="H315" s="471"/>
      <c r="I315" s="471"/>
      <c r="J315" s="471"/>
      <c r="K315" s="471"/>
      <c r="L315" s="471"/>
      <c r="M315" s="471"/>
      <c r="N315" s="471"/>
      <c r="O315" s="471"/>
      <c r="P315" s="471"/>
      <c r="Q315" s="471"/>
      <c r="R315" s="471"/>
      <c r="S315" s="471"/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9"/>
        <v>0</v>
      </c>
      <c r="G316" s="37" t="e">
        <f t="shared" si="50"/>
        <v>#DIV/0!</v>
      </c>
      <c r="H316" s="471"/>
      <c r="I316" s="471"/>
      <c r="J316" s="471"/>
      <c r="K316" s="471"/>
      <c r="L316" s="471"/>
      <c r="M316" s="471"/>
      <c r="N316" s="471"/>
      <c r="O316" s="471"/>
      <c r="P316" s="471"/>
      <c r="Q316" s="471"/>
      <c r="R316" s="471"/>
      <c r="S316" s="471"/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0</v>
      </c>
      <c r="F317" s="153">
        <f t="shared" si="49"/>
        <v>0</v>
      </c>
      <c r="G317" s="379" t="e">
        <f t="shared" si="50"/>
        <v>#DIV/0!</v>
      </c>
      <c r="H317" s="1083">
        <f>SUM(H318:H322)</f>
        <v>0</v>
      </c>
      <c r="I317" s="1085">
        <f t="shared" ref="I317:S317" si="51">SUM(I318:I322)</f>
        <v>0</v>
      </c>
      <c r="J317" s="1228">
        <f t="shared" si="51"/>
        <v>0</v>
      </c>
      <c r="K317" s="1545">
        <f t="shared" si="51"/>
        <v>0</v>
      </c>
      <c r="L317" s="1545">
        <f t="shared" si="51"/>
        <v>0</v>
      </c>
      <c r="M317" s="1545">
        <f t="shared" si="51"/>
        <v>0</v>
      </c>
      <c r="N317" s="1545">
        <f t="shared" si="51"/>
        <v>0</v>
      </c>
      <c r="O317" s="1545">
        <f t="shared" si="51"/>
        <v>0</v>
      </c>
      <c r="P317" s="1545">
        <f t="shared" si="51"/>
        <v>0</v>
      </c>
      <c r="Q317" s="1898">
        <f t="shared" si="51"/>
        <v>0</v>
      </c>
      <c r="R317" s="1898">
        <f t="shared" si="51"/>
        <v>0</v>
      </c>
      <c r="S317" s="1898">
        <f t="shared" si="51"/>
        <v>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49"/>
        <v>0</v>
      </c>
      <c r="G318" s="37" t="e">
        <f t="shared" si="50"/>
        <v>#DIV/0!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0</v>
      </c>
      <c r="F319" s="36">
        <f t="shared" si="49"/>
        <v>0</v>
      </c>
      <c r="G319" s="37" t="e">
        <f t="shared" si="50"/>
        <v>#DIV/0!</v>
      </c>
      <c r="H319" s="471"/>
      <c r="I319" s="471"/>
      <c r="J319" s="471"/>
      <c r="K319" s="471"/>
      <c r="L319" s="471"/>
      <c r="M319" s="471"/>
      <c r="N319" s="471"/>
      <c r="O319" s="471"/>
      <c r="P319" s="471"/>
      <c r="Q319" s="471"/>
      <c r="R319" s="471"/>
      <c r="S319" s="471"/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49"/>
        <v>0</v>
      </c>
      <c r="G320" s="37" t="e">
        <f t="shared" si="50"/>
        <v>#DIV/0!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49"/>
        <v>0</v>
      </c>
      <c r="G321" s="37" t="e">
        <f t="shared" si="50"/>
        <v>#DIV/0!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471"/>
      <c r="R321" s="471"/>
      <c r="S321" s="471"/>
    </row>
    <row r="322" spans="1:19" ht="27" customHeight="1">
      <c r="A322" s="701"/>
      <c r="B322" s="702"/>
      <c r="C322" s="801" t="s">
        <v>29</v>
      </c>
      <c r="D322" s="704" t="s">
        <v>24</v>
      </c>
      <c r="E322" s="117">
        <v>0</v>
      </c>
      <c r="F322" s="116">
        <f t="shared" si="49"/>
        <v>0</v>
      </c>
      <c r="G322" s="120" t="e">
        <f t="shared" si="50"/>
        <v>#DIV/0!</v>
      </c>
      <c r="H322" s="478"/>
      <c r="I322" s="471"/>
      <c r="J322" s="471"/>
      <c r="K322" s="471"/>
      <c r="L322" s="471"/>
      <c r="M322" s="471"/>
      <c r="N322" s="471"/>
      <c r="O322" s="471"/>
      <c r="P322" s="471"/>
      <c r="Q322" s="471"/>
      <c r="R322" s="471"/>
      <c r="S322" s="471"/>
    </row>
    <row r="323" spans="1:19" ht="25.2" customHeight="1">
      <c r="A323" s="225"/>
      <c r="B323" s="2179" t="s">
        <v>252</v>
      </c>
      <c r="C323" s="2180"/>
      <c r="D323" s="693"/>
      <c r="E323" s="54">
        <f>E325</f>
        <v>0</v>
      </c>
      <c r="F323" s="55">
        <f t="shared" si="49"/>
        <v>0</v>
      </c>
      <c r="G323" s="67" t="e">
        <f t="shared" si="50"/>
        <v>#DIV/0!</v>
      </c>
      <c r="H323" s="1096">
        <f>H325</f>
        <v>0</v>
      </c>
      <c r="I323" s="1096">
        <f t="shared" ref="I323:S323" si="52">I325</f>
        <v>0</v>
      </c>
      <c r="J323" s="1239">
        <f t="shared" si="52"/>
        <v>0</v>
      </c>
      <c r="K323" s="1553">
        <f t="shared" si="52"/>
        <v>0</v>
      </c>
      <c r="L323" s="1553">
        <f t="shared" si="52"/>
        <v>0</v>
      </c>
      <c r="M323" s="1553">
        <f t="shared" si="52"/>
        <v>0</v>
      </c>
      <c r="N323" s="1553">
        <f t="shared" si="52"/>
        <v>0</v>
      </c>
      <c r="O323" s="1553">
        <f t="shared" si="52"/>
        <v>0</v>
      </c>
      <c r="P323" s="1553">
        <f t="shared" si="52"/>
        <v>0</v>
      </c>
      <c r="Q323" s="1907">
        <f t="shared" si="52"/>
        <v>0</v>
      </c>
      <c r="R323" s="1907">
        <f t="shared" si="52"/>
        <v>0</v>
      </c>
      <c r="S323" s="1907">
        <f t="shared" si="52"/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0</v>
      </c>
      <c r="F324" s="36">
        <f t="shared" si="49"/>
        <v>0</v>
      </c>
      <c r="G324" s="37" t="e">
        <f t="shared" si="50"/>
        <v>#DIV/0!</v>
      </c>
      <c r="H324" s="471"/>
      <c r="I324" s="471"/>
      <c r="J324" s="471"/>
      <c r="K324" s="471"/>
      <c r="L324" s="471"/>
      <c r="M324" s="471"/>
      <c r="N324" s="471"/>
      <c r="O324" s="471"/>
      <c r="P324" s="471"/>
      <c r="Q324" s="471"/>
      <c r="R324" s="471"/>
      <c r="S324" s="471"/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0</v>
      </c>
      <c r="F325" s="36">
        <f t="shared" si="49"/>
        <v>0</v>
      </c>
      <c r="G325" s="37" t="e">
        <f t="shared" si="50"/>
        <v>#DIV/0!</v>
      </c>
      <c r="H325" s="471"/>
      <c r="I325" s="471"/>
      <c r="J325" s="471"/>
      <c r="K325" s="471"/>
      <c r="L325" s="471"/>
      <c r="M325" s="471"/>
      <c r="N325" s="471"/>
      <c r="O325" s="471"/>
      <c r="P325" s="471"/>
      <c r="Q325" s="471"/>
      <c r="R325" s="471"/>
      <c r="S325" s="471"/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49"/>
        <v>0</v>
      </c>
      <c r="G326" s="37" t="e">
        <f t="shared" si="50"/>
        <v>#DIV/0!</v>
      </c>
      <c r="H326" s="471"/>
      <c r="I326" s="471"/>
      <c r="J326" s="471"/>
      <c r="K326" s="471"/>
      <c r="L326" s="471"/>
      <c r="M326" s="471"/>
      <c r="N326" s="471"/>
      <c r="O326" s="471"/>
      <c r="P326" s="471"/>
      <c r="Q326" s="471"/>
      <c r="R326" s="471"/>
      <c r="S326" s="471"/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0</v>
      </c>
      <c r="F327" s="153">
        <f t="shared" si="49"/>
        <v>0</v>
      </c>
      <c r="G327" s="379" t="e">
        <f t="shared" si="50"/>
        <v>#DIV/0!</v>
      </c>
      <c r="H327" s="1083">
        <f>SUM(H328:H332)</f>
        <v>0</v>
      </c>
      <c r="I327" s="1085">
        <f t="shared" ref="I327:S327" si="53">SUM(I328:I332)</f>
        <v>0</v>
      </c>
      <c r="J327" s="1228">
        <f t="shared" si="53"/>
        <v>0</v>
      </c>
      <c r="K327" s="1545">
        <f t="shared" si="53"/>
        <v>0</v>
      </c>
      <c r="L327" s="1545">
        <f t="shared" si="53"/>
        <v>0</v>
      </c>
      <c r="M327" s="1545">
        <f t="shared" si="53"/>
        <v>0</v>
      </c>
      <c r="N327" s="1545">
        <f t="shared" si="53"/>
        <v>0</v>
      </c>
      <c r="O327" s="1545">
        <f t="shared" si="53"/>
        <v>0</v>
      </c>
      <c r="P327" s="1545">
        <f t="shared" si="53"/>
        <v>0</v>
      </c>
      <c r="Q327" s="1898">
        <f t="shared" si="53"/>
        <v>0</v>
      </c>
      <c r="R327" s="1898">
        <f t="shared" si="53"/>
        <v>0</v>
      </c>
      <c r="S327" s="1898">
        <f t="shared" si="53"/>
        <v>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49"/>
        <v>0</v>
      </c>
      <c r="G328" s="37" t="e">
        <f t="shared" si="50"/>
        <v>#DIV/0!</v>
      </c>
      <c r="H328" s="471"/>
      <c r="I328" s="471"/>
      <c r="J328" s="471"/>
      <c r="K328" s="471"/>
      <c r="L328" s="471"/>
      <c r="M328" s="471"/>
      <c r="N328" s="471"/>
      <c r="O328" s="471"/>
      <c r="P328" s="471"/>
      <c r="Q328" s="471"/>
      <c r="R328" s="471"/>
      <c r="S328" s="471"/>
    </row>
    <row r="329" spans="1:19" ht="26.4" customHeight="1">
      <c r="A329" s="684"/>
      <c r="B329" s="685"/>
      <c r="C329" s="686" t="s">
        <v>26</v>
      </c>
      <c r="D329" s="687" t="s">
        <v>24</v>
      </c>
      <c r="E329" s="42"/>
      <c r="F329" s="36">
        <f t="shared" si="49"/>
        <v>0</v>
      </c>
      <c r="G329" s="37" t="e">
        <f t="shared" si="50"/>
        <v>#DIV/0!</v>
      </c>
      <c r="H329" s="471"/>
      <c r="I329" s="471"/>
      <c r="J329" s="471"/>
      <c r="K329" s="471"/>
      <c r="L329" s="471"/>
      <c r="M329" s="471"/>
      <c r="N329" s="471"/>
      <c r="O329" s="471"/>
      <c r="P329" s="471"/>
      <c r="Q329" s="471"/>
      <c r="R329" s="471"/>
      <c r="S329" s="471"/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49"/>
        <v>0</v>
      </c>
      <c r="G330" s="37" t="e">
        <f t="shared" si="50"/>
        <v>#DIV/0!</v>
      </c>
      <c r="H330" s="471"/>
      <c r="I330" s="471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49"/>
        <v>0</v>
      </c>
      <c r="G331" s="37" t="e">
        <f t="shared" si="50"/>
        <v>#DIV/0!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471"/>
      <c r="R331" s="471"/>
      <c r="S331" s="471"/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49"/>
        <v>0</v>
      </c>
      <c r="G332" s="120" t="e">
        <f t="shared" si="50"/>
        <v>#DIV/0!</v>
      </c>
      <c r="H332" s="478"/>
      <c r="I332" s="478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49"/>
        <v>0</v>
      </c>
      <c r="G333" s="631" t="e">
        <f t="shared" si="50"/>
        <v>#DIV/0!</v>
      </c>
      <c r="H333" s="1090"/>
      <c r="I333" s="1084"/>
      <c r="J333" s="1227"/>
      <c r="K333" s="1544"/>
      <c r="L333" s="1544"/>
      <c r="M333" s="1544"/>
      <c r="N333" s="1544"/>
      <c r="O333" s="1544"/>
      <c r="P333" s="1544"/>
      <c r="Q333" s="1897"/>
      <c r="R333" s="1897"/>
      <c r="S333" s="1897"/>
    </row>
    <row r="334" spans="1:19" ht="26.4" customHeight="1">
      <c r="A334" s="225"/>
      <c r="B334" s="2113" t="s">
        <v>260</v>
      </c>
      <c r="C334" s="2114"/>
      <c r="D334" s="788"/>
      <c r="E334" s="54">
        <f>E335</f>
        <v>40</v>
      </c>
      <c r="F334" s="55">
        <f t="shared" si="49"/>
        <v>40</v>
      </c>
      <c r="G334" s="67">
        <f t="shared" si="50"/>
        <v>100</v>
      </c>
      <c r="H334" s="1091">
        <f>H335</f>
        <v>0</v>
      </c>
      <c r="I334" s="1091">
        <f>I335</f>
        <v>0</v>
      </c>
      <c r="J334" s="1234">
        <f t="shared" ref="J334:S334" si="54">J335</f>
        <v>0</v>
      </c>
      <c r="K334" s="1549">
        <f t="shared" si="54"/>
        <v>0</v>
      </c>
      <c r="L334" s="1549">
        <f t="shared" si="54"/>
        <v>0</v>
      </c>
      <c r="M334" s="1549">
        <f t="shared" si="54"/>
        <v>0</v>
      </c>
      <c r="N334" s="1549">
        <f t="shared" si="54"/>
        <v>0</v>
      </c>
      <c r="O334" s="1549">
        <f t="shared" si="54"/>
        <v>20</v>
      </c>
      <c r="P334" s="1549">
        <f t="shared" si="54"/>
        <v>20</v>
      </c>
      <c r="Q334" s="1903">
        <f t="shared" si="54"/>
        <v>0</v>
      </c>
      <c r="R334" s="1903">
        <f t="shared" si="54"/>
        <v>0</v>
      </c>
      <c r="S334" s="1903">
        <f t="shared" si="54"/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>
        <v>40</v>
      </c>
      <c r="F335" s="36">
        <f t="shared" si="49"/>
        <v>40</v>
      </c>
      <c r="G335" s="37">
        <f t="shared" si="50"/>
        <v>100</v>
      </c>
      <c r="H335" s="158"/>
      <c r="I335" s="152"/>
      <c r="J335" s="152"/>
      <c r="K335" s="152"/>
      <c r="L335" s="152"/>
      <c r="M335" s="152"/>
      <c r="N335" s="152"/>
      <c r="O335" s="152">
        <v>20</v>
      </c>
      <c r="P335" s="152">
        <v>20</v>
      </c>
      <c r="Q335" s="152"/>
      <c r="R335" s="152"/>
      <c r="S335" s="152"/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49"/>
        <v>0</v>
      </c>
      <c r="G336" s="37" t="e">
        <f t="shared" si="50"/>
        <v>#DIV/0!</v>
      </c>
      <c r="H336" s="158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51000</v>
      </c>
      <c r="F337" s="153">
        <f t="shared" si="49"/>
        <v>55967.8</v>
      </c>
      <c r="G337" s="379">
        <f t="shared" si="50"/>
        <v>109.74078431372548</v>
      </c>
      <c r="H337" s="1083">
        <f>SUM(H338:H342)</f>
        <v>0</v>
      </c>
      <c r="I337" s="1083">
        <f t="shared" ref="I337:S337" si="55">SUM(I338:I342)</f>
        <v>0</v>
      </c>
      <c r="J337" s="1226">
        <f t="shared" si="55"/>
        <v>0</v>
      </c>
      <c r="K337" s="1543">
        <f t="shared" si="55"/>
        <v>0</v>
      </c>
      <c r="L337" s="1543">
        <f t="shared" si="55"/>
        <v>0</v>
      </c>
      <c r="M337" s="1543">
        <f t="shared" si="55"/>
        <v>22240</v>
      </c>
      <c r="N337" s="1543">
        <f t="shared" si="55"/>
        <v>14240</v>
      </c>
      <c r="O337" s="1543">
        <f t="shared" si="55"/>
        <v>8008</v>
      </c>
      <c r="P337" s="1543">
        <f t="shared" si="55"/>
        <v>4750.8</v>
      </c>
      <c r="Q337" s="1896">
        <f t="shared" si="55"/>
        <v>0</v>
      </c>
      <c r="R337" s="1896">
        <f t="shared" si="55"/>
        <v>0</v>
      </c>
      <c r="S337" s="1896">
        <f t="shared" si="55"/>
        <v>6729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49"/>
        <v>0</v>
      </c>
      <c r="G338" s="37" t="e">
        <f t="shared" si="50"/>
        <v>#DIV/0!</v>
      </c>
      <c r="H338" s="158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</row>
    <row r="339" spans="1:19" ht="26.4" customHeight="1">
      <c r="A339" s="684"/>
      <c r="B339" s="685"/>
      <c r="C339" s="686" t="s">
        <v>26</v>
      </c>
      <c r="D339" s="687" t="s">
        <v>24</v>
      </c>
      <c r="E339" s="36">
        <f>6000+45000</f>
        <v>51000</v>
      </c>
      <c r="F339" s="36">
        <f t="shared" si="49"/>
        <v>55967.8</v>
      </c>
      <c r="G339" s="37">
        <f t="shared" si="50"/>
        <v>109.74078431372548</v>
      </c>
      <c r="H339" s="158"/>
      <c r="I339" s="152"/>
      <c r="J339" s="152"/>
      <c r="K339" s="152"/>
      <c r="L339" s="152"/>
      <c r="M339" s="152">
        <v>22240</v>
      </c>
      <c r="N339" s="152">
        <v>14240</v>
      </c>
      <c r="O339" s="152">
        <v>8008</v>
      </c>
      <c r="P339" s="152">
        <v>4750.8</v>
      </c>
      <c r="Q339" s="152"/>
      <c r="R339" s="152"/>
      <c r="S339" s="152">
        <v>6729</v>
      </c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49"/>
        <v>0</v>
      </c>
      <c r="G340" s="37" t="e">
        <f t="shared" si="50"/>
        <v>#DIV/0!</v>
      </c>
      <c r="H340" s="158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49"/>
        <v>0</v>
      </c>
      <c r="G341" s="37" t="e">
        <f t="shared" si="50"/>
        <v>#DIV/0!</v>
      </c>
      <c r="H341" s="158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49"/>
        <v>0</v>
      </c>
      <c r="G342" s="120" t="e">
        <f t="shared" si="50"/>
        <v>#DIV/0!</v>
      </c>
      <c r="H342" s="467"/>
      <c r="I342" s="361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386">
        <f t="shared" si="49"/>
        <v>0</v>
      </c>
      <c r="G343" s="633" t="e">
        <f t="shared" si="50"/>
        <v>#DIV/0!</v>
      </c>
      <c r="H343" s="1092"/>
      <c r="I343" s="1108"/>
      <c r="J343" s="1250"/>
      <c r="K343" s="1564"/>
      <c r="L343" s="1564"/>
      <c r="M343" s="1564"/>
      <c r="N343" s="1564"/>
      <c r="O343" s="1564"/>
      <c r="P343" s="1564"/>
      <c r="Q343" s="1917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49"/>
        <v>0</v>
      </c>
      <c r="G344" s="631" t="e">
        <f t="shared" si="50"/>
        <v>#DIV/0!</v>
      </c>
      <c r="H344" s="1111"/>
      <c r="I344" s="1105"/>
      <c r="J344" s="1105"/>
      <c r="K344" s="1562"/>
      <c r="L344" s="1562"/>
      <c r="M344" s="1562"/>
      <c r="N344" s="1562"/>
      <c r="O344" s="1562"/>
      <c r="P344" s="1562"/>
      <c r="Q344" s="1915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49"/>
        <v>0</v>
      </c>
      <c r="G345" s="67" t="e">
        <f t="shared" si="50"/>
        <v>#DIV/0!</v>
      </c>
      <c r="H345" s="1076">
        <f>SUM(H346:H349)</f>
        <v>0</v>
      </c>
      <c r="I345" s="1076">
        <f t="shared" ref="I345:S345" si="56">SUM(I346:I349)</f>
        <v>0</v>
      </c>
      <c r="J345" s="1218">
        <f t="shared" si="56"/>
        <v>0</v>
      </c>
      <c r="K345" s="1536">
        <f t="shared" si="56"/>
        <v>0</v>
      </c>
      <c r="L345" s="1536">
        <f t="shared" si="56"/>
        <v>0</v>
      </c>
      <c r="M345" s="1536">
        <f t="shared" si="56"/>
        <v>0</v>
      </c>
      <c r="N345" s="1536">
        <f t="shared" si="56"/>
        <v>0</v>
      </c>
      <c r="O345" s="1536">
        <f t="shared" si="56"/>
        <v>0</v>
      </c>
      <c r="P345" s="1536">
        <f t="shared" si="56"/>
        <v>0</v>
      </c>
      <c r="Q345" s="1889">
        <f t="shared" si="56"/>
        <v>0</v>
      </c>
      <c r="R345" s="1889">
        <f t="shared" si="56"/>
        <v>0</v>
      </c>
      <c r="S345" s="1889">
        <f t="shared" si="56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49"/>
        <v>0</v>
      </c>
      <c r="G346" s="37" t="e">
        <f t="shared" si="50"/>
        <v>#DIV/0!</v>
      </c>
      <c r="H346" s="471"/>
      <c r="I346" s="471"/>
      <c r="J346" s="471"/>
      <c r="K346" s="471"/>
      <c r="L346" s="471"/>
      <c r="M346" s="471"/>
      <c r="N346" s="471"/>
      <c r="O346" s="471"/>
      <c r="P346" s="471"/>
      <c r="Q346" s="471"/>
      <c r="R346" s="471"/>
      <c r="S346" s="471"/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49"/>
        <v>0</v>
      </c>
      <c r="G347" s="37" t="e">
        <f t="shared" si="50"/>
        <v>#DIV/0!</v>
      </c>
      <c r="H347" s="471"/>
      <c r="I347" s="471"/>
      <c r="J347" s="471"/>
      <c r="K347" s="471"/>
      <c r="L347" s="471"/>
      <c r="M347" s="471"/>
      <c r="N347" s="471"/>
      <c r="O347" s="471"/>
      <c r="P347" s="471"/>
      <c r="Q347" s="471"/>
      <c r="R347" s="471"/>
      <c r="S347" s="471"/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49"/>
        <v>0</v>
      </c>
      <c r="G348" s="37" t="e">
        <f t="shared" si="50"/>
        <v>#DIV/0!</v>
      </c>
      <c r="H348" s="471"/>
      <c r="I348" s="471"/>
      <c r="J348" s="471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49"/>
        <v>0</v>
      </c>
      <c r="G349" s="37" t="e">
        <f t="shared" si="50"/>
        <v>#DIV/0!</v>
      </c>
      <c r="H349" s="471"/>
      <c r="I349" s="471"/>
      <c r="J349" s="471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49"/>
        <v>0</v>
      </c>
      <c r="G350" s="37" t="e">
        <f t="shared" si="50"/>
        <v>#DIV/0!</v>
      </c>
      <c r="H350" s="471"/>
      <c r="I350" s="471"/>
      <c r="J350" s="471"/>
      <c r="K350" s="471"/>
      <c r="L350" s="471"/>
      <c r="M350" s="471"/>
      <c r="N350" s="471"/>
      <c r="O350" s="471"/>
      <c r="P350" s="471"/>
      <c r="Q350" s="471"/>
      <c r="R350" s="471"/>
      <c r="S350" s="471"/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49"/>
        <v>0</v>
      </c>
      <c r="G351" s="37" t="e">
        <f t="shared" si="50"/>
        <v>#DIV/0!</v>
      </c>
      <c r="H351" s="471"/>
      <c r="I351" s="471"/>
      <c r="J351" s="471"/>
      <c r="K351" s="471"/>
      <c r="L351" s="471"/>
      <c r="M351" s="471"/>
      <c r="N351" s="471"/>
      <c r="O351" s="471"/>
      <c r="P351" s="471"/>
      <c r="Q351" s="471"/>
      <c r="R351" s="471"/>
      <c r="S351" s="471"/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153">
        <f t="shared" si="49"/>
        <v>0</v>
      </c>
      <c r="G352" s="379" t="e">
        <f t="shared" si="50"/>
        <v>#DIV/0!</v>
      </c>
      <c r="H352" s="1106">
        <f>SUM(H353:H357)</f>
        <v>0</v>
      </c>
      <c r="I352" s="1106">
        <f t="shared" ref="I352:S352" si="57">SUM(I353:I357)</f>
        <v>0</v>
      </c>
      <c r="J352" s="1248">
        <f t="shared" si="57"/>
        <v>0</v>
      </c>
      <c r="K352" s="1563">
        <f t="shared" si="57"/>
        <v>0</v>
      </c>
      <c r="L352" s="1563">
        <f t="shared" si="57"/>
        <v>0</v>
      </c>
      <c r="M352" s="1563">
        <f t="shared" si="57"/>
        <v>0</v>
      </c>
      <c r="N352" s="1563">
        <f t="shared" si="57"/>
        <v>0</v>
      </c>
      <c r="O352" s="1563">
        <f t="shared" si="57"/>
        <v>0</v>
      </c>
      <c r="P352" s="1563">
        <f t="shared" si="57"/>
        <v>0</v>
      </c>
      <c r="Q352" s="1916">
        <f t="shared" si="57"/>
        <v>0</v>
      </c>
      <c r="R352" s="1916">
        <f t="shared" si="57"/>
        <v>0</v>
      </c>
      <c r="S352" s="1916">
        <f t="shared" si="57"/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49"/>
        <v>0</v>
      </c>
      <c r="G353" s="37" t="e">
        <f t="shared" si="50"/>
        <v>#DIV/0!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49"/>
        <v>0</v>
      </c>
      <c r="G354" s="37" t="e">
        <f t="shared" si="50"/>
        <v>#DIV/0!</v>
      </c>
      <c r="H354" s="471"/>
      <c r="I354" s="471"/>
      <c r="J354" s="471"/>
      <c r="K354" s="471"/>
      <c r="L354" s="471"/>
      <c r="M354" s="471"/>
      <c r="N354" s="471"/>
      <c r="O354" s="471"/>
      <c r="P354" s="471"/>
      <c r="Q354" s="471"/>
      <c r="R354" s="471"/>
      <c r="S354" s="471"/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49"/>
        <v>0</v>
      </c>
      <c r="G355" s="37" t="e">
        <f t="shared" si="50"/>
        <v>#DIV/0!</v>
      </c>
      <c r="H355" s="471"/>
      <c r="I355" s="471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49"/>
        <v>0</v>
      </c>
      <c r="G356" s="37" t="e">
        <f t="shared" si="50"/>
        <v>#DIV/0!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116">
        <f t="shared" si="49"/>
        <v>0</v>
      </c>
      <c r="G357" s="120" t="e">
        <f t="shared" si="50"/>
        <v>#DIV/0!</v>
      </c>
      <c r="H357" s="478"/>
      <c r="I357" s="488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635"/>
      <c r="F358" s="360">
        <f t="shared" si="49"/>
        <v>0</v>
      </c>
      <c r="G358" s="636" t="e">
        <f t="shared" si="50"/>
        <v>#DIV/0!</v>
      </c>
      <c r="H358" s="1108"/>
      <c r="I358" s="1092"/>
      <c r="J358" s="1235"/>
      <c r="K358" s="1550"/>
      <c r="L358" s="1550"/>
      <c r="M358" s="1550"/>
      <c r="N358" s="1550"/>
      <c r="O358" s="1550"/>
      <c r="P358" s="1550"/>
      <c r="Q358" s="1904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49"/>
        <v>0</v>
      </c>
      <c r="G359" s="631" t="e">
        <f t="shared" si="50"/>
        <v>#DIV/0!</v>
      </c>
      <c r="H359" s="1110"/>
      <c r="I359" s="1110"/>
      <c r="J359" s="1252"/>
      <c r="K359" s="1565"/>
      <c r="L359" s="1565"/>
      <c r="M359" s="1565"/>
      <c r="N359" s="1565"/>
      <c r="O359" s="1565"/>
      <c r="P359" s="1565"/>
      <c r="Q359" s="1918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49"/>
        <v>0</v>
      </c>
      <c r="G360" s="37" t="e">
        <f t="shared" si="50"/>
        <v>#DIV/0!</v>
      </c>
      <c r="H360" s="484"/>
      <c r="I360" s="484"/>
      <c r="J360" s="484"/>
      <c r="K360" s="484"/>
      <c r="L360" s="484"/>
      <c r="M360" s="484"/>
      <c r="N360" s="484"/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49"/>
        <v>0</v>
      </c>
      <c r="G361" s="37" t="e">
        <f t="shared" si="50"/>
        <v>#DIV/0!</v>
      </c>
      <c r="H361" s="484"/>
      <c r="I361" s="484"/>
      <c r="J361" s="484"/>
      <c r="K361" s="484"/>
      <c r="L361" s="484"/>
      <c r="M361" s="484"/>
      <c r="N361" s="484"/>
      <c r="O361" s="484"/>
      <c r="P361" s="484"/>
      <c r="Q361" s="484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49"/>
        <v>0</v>
      </c>
      <c r="G362" s="379" t="e">
        <f t="shared" si="50"/>
        <v>#DIV/0!</v>
      </c>
      <c r="H362" s="1109">
        <f>SUM(H363:H367)</f>
        <v>0</v>
      </c>
      <c r="I362" s="1251">
        <f t="shared" ref="I362:S362" si="58">SUM(I363:I367)</f>
        <v>0</v>
      </c>
      <c r="J362" s="1251">
        <f t="shared" si="58"/>
        <v>0</v>
      </c>
      <c r="K362" s="1570">
        <f t="shared" si="58"/>
        <v>0</v>
      </c>
      <c r="L362" s="1570">
        <f t="shared" si="58"/>
        <v>0</v>
      </c>
      <c r="M362" s="1570">
        <f t="shared" si="58"/>
        <v>0</v>
      </c>
      <c r="N362" s="1570">
        <f t="shared" si="58"/>
        <v>0</v>
      </c>
      <c r="O362" s="1570">
        <f t="shared" si="58"/>
        <v>0</v>
      </c>
      <c r="P362" s="1570">
        <f t="shared" si="58"/>
        <v>0</v>
      </c>
      <c r="Q362" s="1886">
        <f t="shared" si="58"/>
        <v>0</v>
      </c>
      <c r="R362" s="1886">
        <f t="shared" si="58"/>
        <v>0</v>
      </c>
      <c r="S362" s="1886">
        <f t="shared" si="58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49"/>
        <v>0</v>
      </c>
      <c r="G363" s="37" t="e">
        <f t="shared" si="50"/>
        <v>#DIV/0!</v>
      </c>
      <c r="H363" s="484"/>
      <c r="I363" s="484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49"/>
        <v>0</v>
      </c>
      <c r="G364" s="37" t="e">
        <f t="shared" si="50"/>
        <v>#DIV/0!</v>
      </c>
      <c r="H364" s="484"/>
      <c r="I364" s="484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49"/>
        <v>0</v>
      </c>
      <c r="G365" s="37" t="e">
        <f t="shared" si="50"/>
        <v>#DIV/0!</v>
      </c>
      <c r="H365" s="484"/>
      <c r="I365" s="484"/>
      <c r="J365" s="484"/>
      <c r="K365" s="484"/>
      <c r="L365" s="484"/>
      <c r="M365" s="484"/>
      <c r="N365" s="484"/>
      <c r="O365" s="484"/>
      <c r="P365" s="484"/>
      <c r="Q365" s="484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49"/>
        <v>0</v>
      </c>
      <c r="G366" s="37" t="e">
        <f t="shared" si="50"/>
        <v>#DIV/0!</v>
      </c>
      <c r="H366" s="484"/>
      <c r="I366" s="484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49"/>
        <v>0</v>
      </c>
      <c r="G367" s="120" t="e">
        <f t="shared" si="50"/>
        <v>#DIV/0!</v>
      </c>
      <c r="H367" s="485"/>
      <c r="I367" s="484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49"/>
        <v>0</v>
      </c>
      <c r="G368" s="631" t="e">
        <f t="shared" si="50"/>
        <v>#DIV/0!</v>
      </c>
      <c r="H368" s="1110"/>
      <c r="I368" s="1110"/>
      <c r="J368" s="1252"/>
      <c r="K368" s="1565"/>
      <c r="L368" s="1565"/>
      <c r="M368" s="1565"/>
      <c r="N368" s="1565"/>
      <c r="O368" s="1565"/>
      <c r="P368" s="1565"/>
      <c r="Q368" s="1918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49"/>
        <v>0</v>
      </c>
      <c r="G369" s="37" t="e">
        <f t="shared" si="50"/>
        <v>#DIV/0!</v>
      </c>
      <c r="H369" s="484"/>
      <c r="I369" s="484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49"/>
        <v>0</v>
      </c>
      <c r="G370" s="37" t="e">
        <f t="shared" si="50"/>
        <v>#DIV/0!</v>
      </c>
      <c r="H370" s="484"/>
      <c r="I370" s="484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49"/>
        <v>0</v>
      </c>
      <c r="G371" s="379" t="e">
        <f t="shared" si="50"/>
        <v>#DIV/0!</v>
      </c>
      <c r="H371" s="1109">
        <f>SUM(H372:H376)</f>
        <v>0</v>
      </c>
      <c r="I371" s="1251">
        <f t="shared" ref="I371:S371" si="59">SUM(I372:I376)</f>
        <v>0</v>
      </c>
      <c r="J371" s="1251">
        <f t="shared" si="59"/>
        <v>0</v>
      </c>
      <c r="K371" s="1570">
        <f t="shared" si="59"/>
        <v>0</v>
      </c>
      <c r="L371" s="1570">
        <f t="shared" si="59"/>
        <v>0</v>
      </c>
      <c r="M371" s="1570">
        <f t="shared" si="59"/>
        <v>0</v>
      </c>
      <c r="N371" s="1570">
        <f t="shared" si="59"/>
        <v>0</v>
      </c>
      <c r="O371" s="1570">
        <f t="shared" si="59"/>
        <v>0</v>
      </c>
      <c r="P371" s="1570">
        <f t="shared" si="59"/>
        <v>0</v>
      </c>
      <c r="Q371" s="1886">
        <f t="shared" si="59"/>
        <v>0</v>
      </c>
      <c r="R371" s="1886">
        <f t="shared" si="59"/>
        <v>0</v>
      </c>
      <c r="S371" s="1886">
        <f t="shared" si="59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49"/>
        <v>0</v>
      </c>
      <c r="G372" s="37" t="e">
        <f t="shared" si="50"/>
        <v>#DIV/0!</v>
      </c>
      <c r="H372" s="484"/>
      <c r="I372" s="484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49"/>
        <v>0</v>
      </c>
      <c r="G373" s="37" t="e">
        <f t="shared" si="50"/>
        <v>#DIV/0!</v>
      </c>
      <c r="H373" s="484"/>
      <c r="I373" s="484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49"/>
        <v>0</v>
      </c>
      <c r="G374" s="37" t="e">
        <f t="shared" si="50"/>
        <v>#DIV/0!</v>
      </c>
      <c r="H374" s="484"/>
      <c r="I374" s="484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49"/>
        <v>0</v>
      </c>
      <c r="G375" s="37" t="e">
        <f t="shared" si="50"/>
        <v>#DIV/0!</v>
      </c>
      <c r="H375" s="484"/>
      <c r="I375" s="484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49"/>
        <v>0</v>
      </c>
      <c r="G376" s="120" t="e">
        <f t="shared" si="50"/>
        <v>#DIV/0!</v>
      </c>
      <c r="H376" s="485"/>
      <c r="I376" s="484"/>
      <c r="J376" s="484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 t="shared" si="49"/>
        <v>0</v>
      </c>
      <c r="G377" s="631" t="e">
        <f t="shared" si="50"/>
        <v>#DIV/0!</v>
      </c>
      <c r="H377" s="1110"/>
      <c r="I377" s="1110"/>
      <c r="J377" s="1252"/>
      <c r="K377" s="1565"/>
      <c r="L377" s="1565"/>
      <c r="M377" s="1565"/>
      <c r="N377" s="1565"/>
      <c r="O377" s="1565"/>
      <c r="P377" s="1565"/>
      <c r="Q377" s="1918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49"/>
        <v>0</v>
      </c>
      <c r="G378" s="37" t="e">
        <f t="shared" si="50"/>
        <v>#DIV/0!</v>
      </c>
      <c r="H378" s="484"/>
      <c r="I378" s="484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ref="F379:F394" si="60">SUM(H379:S379)</f>
        <v>0</v>
      </c>
      <c r="G379" s="37" t="e">
        <f t="shared" ref="G379:G394" si="61">+F379*100/E379</f>
        <v>#DIV/0!</v>
      </c>
      <c r="H379" s="484"/>
      <c r="I379" s="484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60"/>
        <v>0</v>
      </c>
      <c r="G380" s="379" t="e">
        <f t="shared" si="61"/>
        <v>#DIV/0!</v>
      </c>
      <c r="H380" s="1109">
        <f>SUM(H381:H385)</f>
        <v>0</v>
      </c>
      <c r="I380" s="1251">
        <f t="shared" ref="I380:P380" si="62">SUM(I381:I385)</f>
        <v>0</v>
      </c>
      <c r="J380" s="1251">
        <f t="shared" si="62"/>
        <v>0</v>
      </c>
      <c r="K380" s="1570">
        <f t="shared" si="62"/>
        <v>0</v>
      </c>
      <c r="L380" s="1570">
        <f t="shared" si="62"/>
        <v>0</v>
      </c>
      <c r="M380" s="1570">
        <f t="shared" si="62"/>
        <v>0</v>
      </c>
      <c r="N380" s="1570">
        <f t="shared" si="62"/>
        <v>0</v>
      </c>
      <c r="O380" s="1570">
        <f t="shared" si="62"/>
        <v>0</v>
      </c>
      <c r="P380" s="1570">
        <f t="shared" si="62"/>
        <v>0</v>
      </c>
      <c r="Q380" s="1886">
        <f>SUM(Q381:Q385)</f>
        <v>0</v>
      </c>
      <c r="R380" s="1886">
        <f>SUM(R381:R385)</f>
        <v>0</v>
      </c>
      <c r="S380" s="1886">
        <f>SUM(S381:S385)</f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60"/>
        <v>0</v>
      </c>
      <c r="G381" s="37" t="e">
        <f t="shared" si="61"/>
        <v>#DIV/0!</v>
      </c>
      <c r="H381" s="484"/>
      <c r="I381" s="484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60"/>
        <v>0</v>
      </c>
      <c r="G382" s="37" t="e">
        <f t="shared" si="61"/>
        <v>#DIV/0!</v>
      </c>
      <c r="H382" s="484"/>
      <c r="I382" s="484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60"/>
        <v>0</v>
      </c>
      <c r="G383" s="37" t="e">
        <f t="shared" si="61"/>
        <v>#DIV/0!</v>
      </c>
      <c r="H383" s="484"/>
      <c r="I383" s="484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60"/>
        <v>0</v>
      </c>
      <c r="G384" s="37" t="e">
        <f t="shared" si="61"/>
        <v>#DIV/0!</v>
      </c>
      <c r="H384" s="484"/>
      <c r="I384" s="484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88"/>
      <c r="B385" s="589"/>
      <c r="C385" s="568" t="s">
        <v>29</v>
      </c>
      <c r="D385" s="569" t="s">
        <v>24</v>
      </c>
      <c r="E385" s="116">
        <v>0</v>
      </c>
      <c r="F385" s="116">
        <f t="shared" si="60"/>
        <v>0</v>
      </c>
      <c r="G385" s="120" t="e">
        <f t="shared" si="61"/>
        <v>#DIV/0!</v>
      </c>
      <c r="H385" s="485"/>
      <c r="I385" s="485"/>
      <c r="J385" s="485"/>
      <c r="K385" s="485"/>
      <c r="L385" s="485"/>
      <c r="M385" s="485"/>
      <c r="N385" s="485"/>
      <c r="O385" s="485"/>
      <c r="P385" s="485"/>
      <c r="Q385" s="485"/>
      <c r="R385" s="485"/>
      <c r="S385" s="485"/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60"/>
        <v>0</v>
      </c>
      <c r="G386" s="631" t="e">
        <f t="shared" si="61"/>
        <v>#DIV/0!</v>
      </c>
      <c r="H386" s="1110"/>
      <c r="I386" s="1110"/>
      <c r="J386" s="1252"/>
      <c r="K386" s="1565"/>
      <c r="L386" s="1565"/>
      <c r="M386" s="1565"/>
      <c r="N386" s="1565"/>
      <c r="O386" s="1565"/>
      <c r="P386" s="1565"/>
      <c r="Q386" s="1918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60"/>
        <v>0</v>
      </c>
      <c r="G387" s="37" t="e">
        <f t="shared" si="61"/>
        <v>#DIV/0!</v>
      </c>
      <c r="H387" s="484"/>
      <c r="I387" s="484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60"/>
        <v>0</v>
      </c>
      <c r="G388" s="37" t="e">
        <f t="shared" si="61"/>
        <v>#DIV/0!</v>
      </c>
      <c r="H388" s="484"/>
      <c r="I388" s="484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60"/>
        <v>0</v>
      </c>
      <c r="G389" s="379" t="e">
        <f t="shared" si="61"/>
        <v>#DIV/0!</v>
      </c>
      <c r="H389" s="1109">
        <f t="shared" ref="H389:S389" si="63">SUM(H390:H394)</f>
        <v>0</v>
      </c>
      <c r="I389" s="1251">
        <f t="shared" si="63"/>
        <v>0</v>
      </c>
      <c r="J389" s="1251">
        <f t="shared" si="63"/>
        <v>0</v>
      </c>
      <c r="K389" s="1570">
        <f t="shared" si="63"/>
        <v>0</v>
      </c>
      <c r="L389" s="1570">
        <f t="shared" si="63"/>
        <v>0</v>
      </c>
      <c r="M389" s="1570">
        <f t="shared" si="63"/>
        <v>0</v>
      </c>
      <c r="N389" s="1570">
        <f t="shared" si="63"/>
        <v>0</v>
      </c>
      <c r="O389" s="1570">
        <f t="shared" si="63"/>
        <v>0</v>
      </c>
      <c r="P389" s="1570">
        <f t="shared" si="63"/>
        <v>0</v>
      </c>
      <c r="Q389" s="1886">
        <f t="shared" si="63"/>
        <v>0</v>
      </c>
      <c r="R389" s="1886">
        <f t="shared" si="63"/>
        <v>0</v>
      </c>
      <c r="S389" s="1886">
        <f t="shared" si="63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60"/>
        <v>0</v>
      </c>
      <c r="G390" s="37" t="e">
        <f t="shared" si="61"/>
        <v>#DIV/0!</v>
      </c>
      <c r="H390" s="484"/>
      <c r="I390" s="484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60"/>
        <v>0</v>
      </c>
      <c r="G391" s="37" t="e">
        <f t="shared" si="61"/>
        <v>#DIV/0!</v>
      </c>
      <c r="H391" s="484"/>
      <c r="I391" s="484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60"/>
        <v>0</v>
      </c>
      <c r="G392" s="37" t="e">
        <f t="shared" si="61"/>
        <v>#DIV/0!</v>
      </c>
      <c r="H392" s="484"/>
      <c r="I392" s="484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60"/>
        <v>0</v>
      </c>
      <c r="G393" s="37" t="e">
        <f t="shared" si="61"/>
        <v>#DIV/0!</v>
      </c>
      <c r="H393" s="484"/>
      <c r="I393" s="484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60"/>
        <v>0</v>
      </c>
      <c r="G394" s="503" t="e">
        <f t="shared" si="61"/>
        <v>#DIV/0!</v>
      </c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57">
    <mergeCell ref="B335:C335"/>
    <mergeCell ref="B277:C277"/>
    <mergeCell ref="B347:C347"/>
    <mergeCell ref="B348:C348"/>
    <mergeCell ref="B349:C349"/>
    <mergeCell ref="B350:C350"/>
    <mergeCell ref="B289:C289"/>
    <mergeCell ref="B291:C291"/>
    <mergeCell ref="B293:C293"/>
    <mergeCell ref="B323:C323"/>
    <mergeCell ref="B351:C351"/>
    <mergeCell ref="A333:D333"/>
    <mergeCell ref="A344:C344"/>
    <mergeCell ref="B346:C346"/>
    <mergeCell ref="B334:C334"/>
    <mergeCell ref="B199:C199"/>
    <mergeCell ref="B336:C336"/>
    <mergeCell ref="A224:C224"/>
    <mergeCell ref="A287:C287"/>
    <mergeCell ref="B288:C288"/>
    <mergeCell ref="H3:S3"/>
    <mergeCell ref="A8:C8"/>
    <mergeCell ref="A131:C131"/>
    <mergeCell ref="A142:C142"/>
    <mergeCell ref="A153:C153"/>
    <mergeCell ref="A201:C201"/>
    <mergeCell ref="B200:C200"/>
    <mergeCell ref="B188:C188"/>
    <mergeCell ref="A195:C195"/>
    <mergeCell ref="A197:C197"/>
    <mergeCell ref="A109:C109"/>
    <mergeCell ref="A225:C225"/>
    <mergeCell ref="B118:C118"/>
    <mergeCell ref="A165:C165"/>
    <mergeCell ref="B166:C166"/>
    <mergeCell ref="A175:C175"/>
    <mergeCell ref="B176:C176"/>
    <mergeCell ref="B187:C187"/>
    <mergeCell ref="B214:C214"/>
    <mergeCell ref="A221:C221"/>
    <mergeCell ref="D1:G1"/>
    <mergeCell ref="A3:C4"/>
    <mergeCell ref="F3:F4"/>
    <mergeCell ref="G3:G4"/>
    <mergeCell ref="A74:C74"/>
    <mergeCell ref="B101:C101"/>
    <mergeCell ref="B154:C154"/>
    <mergeCell ref="B198:C198"/>
    <mergeCell ref="B300:C300"/>
    <mergeCell ref="B305:C305"/>
    <mergeCell ref="A313:D313"/>
    <mergeCell ref="B314:C314"/>
    <mergeCell ref="A233:C233"/>
    <mergeCell ref="A223:C223"/>
    <mergeCell ref="B235:C235"/>
    <mergeCell ref="A247:C247"/>
    <mergeCell ref="B265:C265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E182" activePane="bottomRight" state="frozen"/>
      <selection pane="topRight" activeCell="E1" sqref="E1"/>
      <selection pane="bottomLeft" activeCell="A6" sqref="A6"/>
      <selection pane="bottomRight" activeCell="A382" sqref="A382:IV382"/>
    </sheetView>
  </sheetViews>
  <sheetFormatPr defaultRowHeight="18.600000000000001"/>
  <cols>
    <col min="1" max="2" width="4.625" style="12" customWidth="1"/>
    <col min="3" max="3" width="82.125" style="12" customWidth="1"/>
    <col min="4" max="4" width="9.125" style="12" customWidth="1"/>
    <col min="5" max="5" width="11.75" style="12" customWidth="1"/>
    <col min="6" max="6" width="12.625" style="12" customWidth="1"/>
    <col min="7" max="7" width="10.875" style="12" customWidth="1"/>
    <col min="8" max="8" width="7.375" style="129" customWidth="1"/>
    <col min="9" max="9" width="8.875" style="129" customWidth="1"/>
    <col min="10" max="10" width="10" style="129" customWidth="1"/>
    <col min="11" max="11" width="10.375" style="129" customWidth="1"/>
    <col min="12" max="12" width="9.375" style="129" customWidth="1"/>
    <col min="13" max="13" width="8" style="129" bestFit="1" customWidth="1"/>
    <col min="14" max="14" width="8.375" style="129" bestFit="1" customWidth="1"/>
    <col min="15" max="15" width="8.75" style="129" bestFit="1" customWidth="1"/>
    <col min="16" max="18" width="8.625" style="129" bestFit="1" customWidth="1"/>
    <col min="19" max="19" width="7" style="129" bestFit="1" customWidth="1"/>
    <col min="20" max="16384" width="9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198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1550"/>
      <c r="P5" s="1550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3905400</v>
      </c>
      <c r="F6" s="670">
        <f>SUM(F8+F74+F109+F153+F247)</f>
        <v>3904959</v>
      </c>
      <c r="G6" s="135">
        <f>+F6*100/E6</f>
        <v>99.988707942848364</v>
      </c>
      <c r="H6" s="1112">
        <f t="shared" ref="H6:M6" si="0">SUM(H8+H74+H109+H153+H247)</f>
        <v>500</v>
      </c>
      <c r="I6" s="1112">
        <f t="shared" si="0"/>
        <v>539000</v>
      </c>
      <c r="J6" s="1254">
        <f t="shared" si="0"/>
        <v>386600</v>
      </c>
      <c r="K6" s="1254">
        <f t="shared" si="0"/>
        <v>447000</v>
      </c>
      <c r="L6" s="1566">
        <f t="shared" si="0"/>
        <v>383000</v>
      </c>
      <c r="M6" s="1566">
        <f t="shared" si="0"/>
        <v>383959</v>
      </c>
      <c r="N6" s="1566">
        <f t="shared" ref="N6:S6" si="1">SUM(N8+N74+N109+N153+N247)</f>
        <v>380000</v>
      </c>
      <c r="O6" s="1566">
        <f t="shared" si="1"/>
        <v>450000</v>
      </c>
      <c r="P6" s="1566">
        <f t="shared" si="1"/>
        <v>377400</v>
      </c>
      <c r="Q6" s="1811">
        <f t="shared" si="1"/>
        <v>330500</v>
      </c>
      <c r="R6" s="1811">
        <f t="shared" si="1"/>
        <v>203000</v>
      </c>
      <c r="S6" s="1811">
        <f t="shared" si="1"/>
        <v>24000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079"/>
      <c r="I7" s="1079"/>
      <c r="J7" s="1223"/>
      <c r="K7" s="1223"/>
      <c r="L7" s="1539"/>
      <c r="M7" s="1539"/>
      <c r="N7" s="1539"/>
      <c r="O7" s="1539"/>
      <c r="P7" s="1539"/>
      <c r="Q7" s="1812"/>
      <c r="R7" s="1812"/>
      <c r="S7" s="1812"/>
    </row>
    <row r="8" spans="1:19" ht="21.75" customHeight="1">
      <c r="A8" s="2181" t="s">
        <v>141</v>
      </c>
      <c r="B8" s="2182"/>
      <c r="C8" s="2183"/>
      <c r="D8" s="19"/>
      <c r="E8" s="151">
        <f>SUM(E10+E57)</f>
        <v>151400</v>
      </c>
      <c r="F8" s="137">
        <f>SUM(H8:S8)</f>
        <v>150959</v>
      </c>
      <c r="G8" s="140">
        <f>+F8*100/E8</f>
        <v>99.708718626155886</v>
      </c>
      <c r="H8" s="463">
        <f>SUM(H10+H57)</f>
        <v>500</v>
      </c>
      <c r="I8" s="463">
        <f t="shared" ref="I8:S8" si="2">SUM(I10+I57)</f>
        <v>2500</v>
      </c>
      <c r="J8" s="463">
        <f t="shared" si="2"/>
        <v>1600</v>
      </c>
      <c r="K8" s="463">
        <f t="shared" si="2"/>
        <v>0</v>
      </c>
      <c r="L8" s="463">
        <f t="shared" si="2"/>
        <v>0</v>
      </c>
      <c r="M8" s="463">
        <f t="shared" si="2"/>
        <v>1959</v>
      </c>
      <c r="N8" s="463">
        <f t="shared" si="2"/>
        <v>0</v>
      </c>
      <c r="O8" s="463">
        <f t="shared" si="2"/>
        <v>0</v>
      </c>
      <c r="P8" s="463">
        <f t="shared" si="2"/>
        <v>111900</v>
      </c>
      <c r="Q8" s="1813">
        <f t="shared" si="2"/>
        <v>30500</v>
      </c>
      <c r="R8" s="1813">
        <f t="shared" si="2"/>
        <v>0</v>
      </c>
      <c r="S8" s="1813">
        <f t="shared" si="2"/>
        <v>2000</v>
      </c>
    </row>
    <row r="9" spans="1:19" ht="21.75" customHeight="1">
      <c r="A9" s="127"/>
      <c r="B9" s="128"/>
      <c r="C9" s="2" t="s">
        <v>42</v>
      </c>
      <c r="D9" s="130"/>
      <c r="E9" s="141">
        <v>2400</v>
      </c>
      <c r="F9" s="58">
        <f>SUM(H9:S9)</f>
        <v>2400</v>
      </c>
      <c r="G9" s="47"/>
      <c r="H9" s="1093">
        <v>0</v>
      </c>
      <c r="I9" s="1094">
        <v>0</v>
      </c>
      <c r="J9" s="1237">
        <v>200</v>
      </c>
      <c r="K9" s="1237">
        <v>500</v>
      </c>
      <c r="L9" s="1551">
        <v>500</v>
      </c>
      <c r="M9" s="1551">
        <v>600</v>
      </c>
      <c r="N9" s="1236">
        <v>600</v>
      </c>
      <c r="O9" s="1031">
        <v>0</v>
      </c>
      <c r="P9" s="1031">
        <v>0</v>
      </c>
      <c r="Q9" s="1814">
        <v>0</v>
      </c>
      <c r="R9" s="1814">
        <v>0</v>
      </c>
      <c r="S9" s="1814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2400</v>
      </c>
      <c r="F10" s="134">
        <f>SUM(F11+F23+F39)</f>
        <v>1959</v>
      </c>
      <c r="G10" s="142">
        <f>+F10*100/E10</f>
        <v>81.625</v>
      </c>
      <c r="H10" s="1080">
        <f t="shared" ref="H10:S10" si="3">SUM(H11+H23+H39)</f>
        <v>0</v>
      </c>
      <c r="I10" s="1080">
        <f t="shared" si="3"/>
        <v>0</v>
      </c>
      <c r="J10" s="1224">
        <f t="shared" si="3"/>
        <v>0</v>
      </c>
      <c r="K10" s="1224">
        <f t="shared" si="3"/>
        <v>0</v>
      </c>
      <c r="L10" s="1541">
        <f t="shared" si="3"/>
        <v>0</v>
      </c>
      <c r="M10" s="1541">
        <f t="shared" si="3"/>
        <v>1959</v>
      </c>
      <c r="N10" s="1541">
        <f t="shared" si="3"/>
        <v>0</v>
      </c>
      <c r="O10" s="1541">
        <f t="shared" si="3"/>
        <v>0</v>
      </c>
      <c r="P10" s="1541">
        <f t="shared" si="3"/>
        <v>0</v>
      </c>
      <c r="Q10" s="1815">
        <f t="shared" si="3"/>
        <v>0</v>
      </c>
      <c r="R10" s="1815">
        <f t="shared" si="3"/>
        <v>0</v>
      </c>
      <c r="S10" s="1815">
        <f t="shared" si="3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200</v>
      </c>
      <c r="F11" s="134">
        <f>SUM(F12:F22)</f>
        <v>110</v>
      </c>
      <c r="G11" s="140">
        <f>+F11*100/E11</f>
        <v>55</v>
      </c>
      <c r="H11" s="1080">
        <f>SUM(H12:H22)</f>
        <v>0</v>
      </c>
      <c r="I11" s="1080">
        <f t="shared" ref="I11:S11" si="4">SUM(I12:I22)</f>
        <v>0</v>
      </c>
      <c r="J11" s="1224">
        <f t="shared" si="4"/>
        <v>0</v>
      </c>
      <c r="K11" s="1224">
        <f t="shared" si="4"/>
        <v>0</v>
      </c>
      <c r="L11" s="1541">
        <f t="shared" si="4"/>
        <v>0</v>
      </c>
      <c r="M11" s="1541">
        <f t="shared" si="4"/>
        <v>110</v>
      </c>
      <c r="N11" s="1541">
        <f t="shared" si="4"/>
        <v>0</v>
      </c>
      <c r="O11" s="1541">
        <f t="shared" si="4"/>
        <v>0</v>
      </c>
      <c r="P11" s="1541">
        <f t="shared" si="4"/>
        <v>0</v>
      </c>
      <c r="Q11" s="1815">
        <f t="shared" si="4"/>
        <v>0</v>
      </c>
      <c r="R11" s="1815">
        <f t="shared" si="4"/>
        <v>0</v>
      </c>
      <c r="S11" s="1815">
        <f t="shared" si="4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/>
      <c r="I12" s="471"/>
      <c r="J12" s="471"/>
      <c r="K12" s="471"/>
      <c r="L12" s="471"/>
      <c r="M12" s="471"/>
      <c r="N12" s="471"/>
      <c r="O12" s="471"/>
      <c r="P12" s="471"/>
      <c r="Q12" s="1816"/>
      <c r="R12" s="1816"/>
      <c r="S12" s="1816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5">SUM(H13:S13)</f>
        <v>0</v>
      </c>
      <c r="G13" s="37" t="e">
        <f t="shared" ref="G13:G53" si="6">+F13*100/E13</f>
        <v>#DIV/0!</v>
      </c>
      <c r="H13" s="471"/>
      <c r="I13" s="471"/>
      <c r="J13" s="471"/>
      <c r="K13" s="471"/>
      <c r="L13" s="471"/>
      <c r="M13" s="471"/>
      <c r="N13" s="471"/>
      <c r="O13" s="471"/>
      <c r="P13" s="471"/>
      <c r="Q13" s="1816"/>
      <c r="R13" s="1816"/>
      <c r="S13" s="1816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5"/>
        <v>0</v>
      </c>
      <c r="G14" s="37" t="e">
        <f t="shared" si="6"/>
        <v>#DIV/0!</v>
      </c>
      <c r="H14" s="471"/>
      <c r="I14" s="471"/>
      <c r="J14" s="471"/>
      <c r="K14" s="471"/>
      <c r="L14" s="471"/>
      <c r="M14" s="471"/>
      <c r="N14" s="471"/>
      <c r="O14" s="471"/>
      <c r="P14" s="471"/>
      <c r="Q14" s="1816"/>
      <c r="R14" s="1816"/>
      <c r="S14" s="1816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5"/>
        <v>0</v>
      </c>
      <c r="G15" s="37" t="e">
        <f t="shared" si="6"/>
        <v>#DIV/0!</v>
      </c>
      <c r="H15" s="471"/>
      <c r="I15" s="471"/>
      <c r="J15" s="471"/>
      <c r="K15" s="471"/>
      <c r="L15" s="471"/>
      <c r="M15" s="471"/>
      <c r="N15" s="471"/>
      <c r="O15" s="471"/>
      <c r="P15" s="471"/>
      <c r="Q15" s="1816"/>
      <c r="R15" s="1816"/>
      <c r="S15" s="1816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5"/>
        <v>0</v>
      </c>
      <c r="G16" s="37" t="e">
        <f t="shared" si="6"/>
        <v>#DIV/0!</v>
      </c>
      <c r="H16" s="471"/>
      <c r="I16" s="471"/>
      <c r="J16" s="471"/>
      <c r="K16" s="471"/>
      <c r="L16" s="471"/>
      <c r="M16" s="471"/>
      <c r="N16" s="471"/>
      <c r="O16" s="471"/>
      <c r="P16" s="471"/>
      <c r="Q16" s="1816"/>
      <c r="R16" s="1816"/>
      <c r="S16" s="1816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5"/>
        <v>0</v>
      </c>
      <c r="G17" s="37" t="e">
        <f t="shared" si="6"/>
        <v>#DIV/0!</v>
      </c>
      <c r="H17" s="471"/>
      <c r="I17" s="471"/>
      <c r="J17" s="471"/>
      <c r="K17" s="471"/>
      <c r="L17" s="471"/>
      <c r="M17" s="471"/>
      <c r="N17" s="471"/>
      <c r="O17" s="471"/>
      <c r="P17" s="471"/>
      <c r="Q17" s="1816"/>
      <c r="R17" s="1816"/>
      <c r="S17" s="1816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5"/>
        <v>0</v>
      </c>
      <c r="G18" s="37" t="e">
        <f t="shared" si="6"/>
        <v>#DIV/0!</v>
      </c>
      <c r="H18" s="471"/>
      <c r="I18" s="471"/>
      <c r="J18" s="471"/>
      <c r="K18" s="471"/>
      <c r="L18" s="471"/>
      <c r="M18" s="471"/>
      <c r="N18" s="471"/>
      <c r="O18" s="471"/>
      <c r="P18" s="471"/>
      <c r="Q18" s="1816"/>
      <c r="R18" s="1816"/>
      <c r="S18" s="1816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200</v>
      </c>
      <c r="F19" s="36">
        <f t="shared" si="5"/>
        <v>110</v>
      </c>
      <c r="G19" s="37">
        <f t="shared" si="6"/>
        <v>55</v>
      </c>
      <c r="H19" s="471">
        <v>0</v>
      </c>
      <c r="I19" s="471">
        <v>0</v>
      </c>
      <c r="J19" s="471"/>
      <c r="K19" s="471">
        <v>0</v>
      </c>
      <c r="L19" s="471">
        <v>0</v>
      </c>
      <c r="M19" s="471">
        <v>110</v>
      </c>
      <c r="N19" s="471"/>
      <c r="O19" s="471"/>
      <c r="P19" s="471"/>
      <c r="Q19" s="1816"/>
      <c r="R19" s="1816"/>
      <c r="S19" s="1816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5"/>
        <v>0</v>
      </c>
      <c r="G20" s="37" t="e">
        <f t="shared" si="6"/>
        <v>#DIV/0!</v>
      </c>
      <c r="H20" s="471"/>
      <c r="I20" s="471"/>
      <c r="J20" s="471"/>
      <c r="K20" s="471"/>
      <c r="L20" s="471"/>
      <c r="M20" s="471"/>
      <c r="N20" s="471"/>
      <c r="O20" s="471"/>
      <c r="P20" s="471"/>
      <c r="Q20" s="1816"/>
      <c r="R20" s="1816"/>
      <c r="S20" s="1816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5"/>
        <v>0</v>
      </c>
      <c r="G21" s="37" t="e">
        <f t="shared" si="6"/>
        <v>#DIV/0!</v>
      </c>
      <c r="H21" s="471"/>
      <c r="I21" s="471"/>
      <c r="J21" s="471"/>
      <c r="K21" s="471"/>
      <c r="L21" s="471"/>
      <c r="M21" s="471"/>
      <c r="N21" s="471"/>
      <c r="O21" s="471"/>
      <c r="P21" s="471"/>
      <c r="Q21" s="1816"/>
      <c r="R21" s="1816"/>
      <c r="S21" s="1816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5"/>
        <v>0</v>
      </c>
      <c r="G22" s="37" t="e">
        <f t="shared" si="6"/>
        <v>#DIV/0!</v>
      </c>
      <c r="H22" s="471"/>
      <c r="I22" s="471"/>
      <c r="J22" s="471"/>
      <c r="K22" s="471"/>
      <c r="L22" s="471"/>
      <c r="M22" s="471"/>
      <c r="N22" s="471"/>
      <c r="O22" s="471"/>
      <c r="P22" s="471"/>
      <c r="Q22" s="1816"/>
      <c r="R22" s="1816"/>
      <c r="S22" s="1816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1500</v>
      </c>
      <c r="F23" s="134">
        <f>SUM(F24:F38)</f>
        <v>1047</v>
      </c>
      <c r="G23" s="140">
        <f t="shared" si="6"/>
        <v>69.8</v>
      </c>
      <c r="H23" s="1080">
        <f>SUM(H24:H38)</f>
        <v>0</v>
      </c>
      <c r="I23" s="1080">
        <f t="shared" ref="I23:S23" si="7">SUM(I24:I38)</f>
        <v>0</v>
      </c>
      <c r="J23" s="1224">
        <f t="shared" si="7"/>
        <v>0</v>
      </c>
      <c r="K23" s="1224">
        <f t="shared" si="7"/>
        <v>0</v>
      </c>
      <c r="L23" s="1541">
        <f t="shared" si="7"/>
        <v>0</v>
      </c>
      <c r="M23" s="1541">
        <f t="shared" si="7"/>
        <v>1047</v>
      </c>
      <c r="N23" s="1541">
        <f t="shared" si="7"/>
        <v>0</v>
      </c>
      <c r="O23" s="1541">
        <f t="shared" si="7"/>
        <v>0</v>
      </c>
      <c r="P23" s="1541">
        <f t="shared" si="7"/>
        <v>0</v>
      </c>
      <c r="Q23" s="1815">
        <f t="shared" si="7"/>
        <v>0</v>
      </c>
      <c r="R23" s="1815">
        <f t="shared" si="7"/>
        <v>0</v>
      </c>
      <c r="S23" s="1815">
        <f t="shared" si="7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>SUM(H24:S24)</f>
        <v>0</v>
      </c>
      <c r="G24" s="37" t="e">
        <f t="shared" si="6"/>
        <v>#DIV/0!</v>
      </c>
      <c r="H24" s="471"/>
      <c r="I24" s="471"/>
      <c r="J24" s="471"/>
      <c r="K24" s="471"/>
      <c r="L24" s="471"/>
      <c r="M24" s="471"/>
      <c r="N24" s="471"/>
      <c r="O24" s="471"/>
      <c r="P24" s="471"/>
      <c r="Q24" s="1816"/>
      <c r="R24" s="1816"/>
      <c r="S24" s="1816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5"/>
        <v>0</v>
      </c>
      <c r="G25" s="37" t="e">
        <f t="shared" si="6"/>
        <v>#DIV/0!</v>
      </c>
      <c r="H25" s="471"/>
      <c r="I25" s="471"/>
      <c r="J25" s="471"/>
      <c r="K25" s="471"/>
      <c r="L25" s="471"/>
      <c r="M25" s="471"/>
      <c r="N25" s="471"/>
      <c r="O25" s="471"/>
      <c r="P25" s="471"/>
      <c r="Q25" s="1816"/>
      <c r="R25" s="1816"/>
      <c r="S25" s="1816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5"/>
        <v>0</v>
      </c>
      <c r="G26" s="37" t="e">
        <f t="shared" si="6"/>
        <v>#DIV/0!</v>
      </c>
      <c r="H26" s="471"/>
      <c r="I26" s="471"/>
      <c r="J26" s="471"/>
      <c r="K26" s="471"/>
      <c r="L26" s="471"/>
      <c r="M26" s="471"/>
      <c r="N26" s="471"/>
      <c r="O26" s="471"/>
      <c r="P26" s="471"/>
      <c r="Q26" s="1816"/>
      <c r="R26" s="1816"/>
      <c r="S26" s="1816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5"/>
        <v>0</v>
      </c>
      <c r="G27" s="37" t="e">
        <f t="shared" si="6"/>
        <v>#DIV/0!</v>
      </c>
      <c r="H27" s="471"/>
      <c r="I27" s="471"/>
      <c r="J27" s="471"/>
      <c r="K27" s="471"/>
      <c r="L27" s="471"/>
      <c r="M27" s="471"/>
      <c r="N27" s="471"/>
      <c r="O27" s="471"/>
      <c r="P27" s="471"/>
      <c r="Q27" s="1816"/>
      <c r="R27" s="1816"/>
      <c r="S27" s="1816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500</v>
      </c>
      <c r="F28" s="36">
        <f t="shared" si="5"/>
        <v>387</v>
      </c>
      <c r="G28" s="37">
        <f t="shared" si="6"/>
        <v>77.400000000000006</v>
      </c>
      <c r="H28" s="471">
        <v>0</v>
      </c>
      <c r="I28" s="471">
        <v>0</v>
      </c>
      <c r="J28" s="471"/>
      <c r="K28" s="471">
        <v>0</v>
      </c>
      <c r="L28" s="471">
        <v>0</v>
      </c>
      <c r="M28" s="471">
        <v>387</v>
      </c>
      <c r="N28" s="471"/>
      <c r="O28" s="471"/>
      <c r="P28" s="471"/>
      <c r="Q28" s="1816"/>
      <c r="R28" s="1816"/>
      <c r="S28" s="1816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5"/>
        <v>0</v>
      </c>
      <c r="G29" s="37" t="e">
        <f t="shared" si="6"/>
        <v>#DIV/0!</v>
      </c>
      <c r="H29" s="471"/>
      <c r="I29" s="471"/>
      <c r="J29" s="471"/>
      <c r="K29" s="471"/>
      <c r="L29" s="471"/>
      <c r="M29" s="471"/>
      <c r="N29" s="471"/>
      <c r="O29" s="471"/>
      <c r="P29" s="471"/>
      <c r="Q29" s="1816"/>
      <c r="R29" s="1816"/>
      <c r="S29" s="1816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5"/>
        <v>0</v>
      </c>
      <c r="G30" s="37" t="e">
        <f t="shared" si="6"/>
        <v>#DIV/0!</v>
      </c>
      <c r="H30" s="471"/>
      <c r="I30" s="471"/>
      <c r="J30" s="471"/>
      <c r="K30" s="471"/>
      <c r="L30" s="471"/>
      <c r="M30" s="471"/>
      <c r="N30" s="471"/>
      <c r="O30" s="471"/>
      <c r="P30" s="471"/>
      <c r="Q30" s="1816"/>
      <c r="R30" s="1816"/>
      <c r="S30" s="1816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5"/>
        <v>0</v>
      </c>
      <c r="G31" s="37" t="e">
        <f t="shared" si="6"/>
        <v>#DIV/0!</v>
      </c>
      <c r="H31" s="471"/>
      <c r="I31" s="471"/>
      <c r="J31" s="471"/>
      <c r="K31" s="471"/>
      <c r="L31" s="471"/>
      <c r="M31" s="471"/>
      <c r="N31" s="471"/>
      <c r="O31" s="471"/>
      <c r="P31" s="471"/>
      <c r="Q31" s="1816"/>
      <c r="R31" s="1816"/>
      <c r="S31" s="1816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5"/>
        <v>0</v>
      </c>
      <c r="G32" s="37" t="e">
        <f t="shared" si="6"/>
        <v>#DIV/0!</v>
      </c>
      <c r="H32" s="471"/>
      <c r="I32" s="471"/>
      <c r="J32" s="471"/>
      <c r="K32" s="471"/>
      <c r="L32" s="471"/>
      <c r="M32" s="471"/>
      <c r="N32" s="471"/>
      <c r="O32" s="471"/>
      <c r="P32" s="471"/>
      <c r="Q32" s="1816"/>
      <c r="R32" s="1816"/>
      <c r="S32" s="1816"/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5"/>
        <v>0</v>
      </c>
      <c r="G33" s="37" t="e">
        <f t="shared" si="6"/>
        <v>#DIV/0!</v>
      </c>
      <c r="H33" s="471"/>
      <c r="I33" s="471"/>
      <c r="J33" s="471"/>
      <c r="K33" s="471"/>
      <c r="L33" s="471"/>
      <c r="M33" s="471"/>
      <c r="N33" s="471"/>
      <c r="O33" s="471"/>
      <c r="P33" s="471"/>
      <c r="Q33" s="1816"/>
      <c r="R33" s="1816"/>
      <c r="S33" s="1816"/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500</v>
      </c>
      <c r="F34" s="36">
        <f t="shared" si="5"/>
        <v>167</v>
      </c>
      <c r="G34" s="37">
        <f t="shared" si="6"/>
        <v>33.4</v>
      </c>
      <c r="H34" s="471">
        <v>0</v>
      </c>
      <c r="I34" s="471">
        <v>0</v>
      </c>
      <c r="J34" s="471"/>
      <c r="K34" s="471">
        <v>0</v>
      </c>
      <c r="L34" s="471">
        <v>0</v>
      </c>
      <c r="M34" s="471">
        <v>167</v>
      </c>
      <c r="N34" s="471"/>
      <c r="O34" s="471"/>
      <c r="P34" s="471"/>
      <c r="Q34" s="1816"/>
      <c r="R34" s="1816"/>
      <c r="S34" s="1816"/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0</v>
      </c>
      <c r="F35" s="36">
        <f t="shared" si="5"/>
        <v>0</v>
      </c>
      <c r="G35" s="37" t="e">
        <f t="shared" si="6"/>
        <v>#DIV/0!</v>
      </c>
      <c r="H35" s="471"/>
      <c r="I35" s="471"/>
      <c r="J35" s="471"/>
      <c r="K35" s="471"/>
      <c r="L35" s="471"/>
      <c r="M35" s="471"/>
      <c r="N35" s="471"/>
      <c r="O35" s="471"/>
      <c r="P35" s="471"/>
      <c r="Q35" s="1816"/>
      <c r="R35" s="1816"/>
      <c r="S35" s="1816"/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 t="shared" si="5"/>
        <v>0</v>
      </c>
      <c r="G36" s="37" t="e">
        <f t="shared" si="6"/>
        <v>#DIV/0!</v>
      </c>
      <c r="H36" s="471"/>
      <c r="I36" s="471"/>
      <c r="J36" s="471"/>
      <c r="K36" s="471"/>
      <c r="L36" s="471"/>
      <c r="M36" s="471"/>
      <c r="N36" s="471"/>
      <c r="O36" s="471"/>
      <c r="P36" s="471"/>
      <c r="Q36" s="1816"/>
      <c r="R36" s="1816"/>
      <c r="S36" s="1816"/>
    </row>
    <row r="37" spans="1:19" ht="21.75" customHeight="1">
      <c r="A37" s="32"/>
      <c r="B37" s="33"/>
      <c r="C37" s="320" t="s">
        <v>270</v>
      </c>
      <c r="D37" s="35" t="s">
        <v>47</v>
      </c>
      <c r="E37" s="36">
        <v>500</v>
      </c>
      <c r="F37" s="36">
        <f t="shared" si="5"/>
        <v>493</v>
      </c>
      <c r="G37" s="37">
        <f t="shared" si="6"/>
        <v>98.6</v>
      </c>
      <c r="H37" s="471">
        <v>0</v>
      </c>
      <c r="I37" s="471">
        <v>0</v>
      </c>
      <c r="J37" s="471"/>
      <c r="K37" s="471">
        <v>0</v>
      </c>
      <c r="L37" s="471"/>
      <c r="M37" s="471">
        <v>493</v>
      </c>
      <c r="N37" s="471"/>
      <c r="O37" s="471"/>
      <c r="P37" s="471"/>
      <c r="Q37" s="1816"/>
      <c r="R37" s="1816"/>
      <c r="S37" s="1816"/>
    </row>
    <row r="38" spans="1:19" ht="21.75" customHeight="1">
      <c r="A38" s="32"/>
      <c r="B38" s="33"/>
      <c r="C38" s="320" t="s">
        <v>264</v>
      </c>
      <c r="D38" s="35" t="s">
        <v>47</v>
      </c>
      <c r="E38" s="36">
        <v>0</v>
      </c>
      <c r="F38" s="36">
        <f t="shared" si="5"/>
        <v>0</v>
      </c>
      <c r="G38" s="37" t="e">
        <f t="shared" si="6"/>
        <v>#DIV/0!</v>
      </c>
      <c r="H38" s="471"/>
      <c r="I38" s="471"/>
      <c r="J38" s="471"/>
      <c r="K38" s="471"/>
      <c r="L38" s="471"/>
      <c r="M38" s="471"/>
      <c r="N38" s="471"/>
      <c r="O38" s="471"/>
      <c r="P38" s="471"/>
      <c r="Q38" s="1816"/>
      <c r="R38" s="1816"/>
      <c r="S38" s="1816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700</v>
      </c>
      <c r="F39" s="134">
        <f>SUM(F40:F53)</f>
        <v>802</v>
      </c>
      <c r="G39" s="140">
        <f t="shared" si="6"/>
        <v>114.57142857142857</v>
      </c>
      <c r="H39" s="1080">
        <f>SUM(H40:H53)</f>
        <v>0</v>
      </c>
      <c r="I39" s="1224">
        <f t="shared" ref="I39:S39" si="8">SUM(I40:I53)</f>
        <v>0</v>
      </c>
      <c r="J39" s="1224">
        <f t="shared" si="8"/>
        <v>0</v>
      </c>
      <c r="K39" s="1224">
        <f t="shared" si="8"/>
        <v>0</v>
      </c>
      <c r="L39" s="1541">
        <f t="shared" si="8"/>
        <v>0</v>
      </c>
      <c r="M39" s="1541">
        <f t="shared" si="8"/>
        <v>802</v>
      </c>
      <c r="N39" s="1541">
        <f t="shared" si="8"/>
        <v>0</v>
      </c>
      <c r="O39" s="1541">
        <f t="shared" si="8"/>
        <v>0</v>
      </c>
      <c r="P39" s="1541">
        <f t="shared" si="8"/>
        <v>0</v>
      </c>
      <c r="Q39" s="1815">
        <f t="shared" si="8"/>
        <v>0</v>
      </c>
      <c r="R39" s="1815">
        <f t="shared" si="8"/>
        <v>0</v>
      </c>
      <c r="S39" s="1815">
        <f t="shared" si="8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500</v>
      </c>
      <c r="F40" s="36">
        <f t="shared" si="5"/>
        <v>707</v>
      </c>
      <c r="G40" s="37">
        <f t="shared" si="6"/>
        <v>141.4</v>
      </c>
      <c r="H40" s="471">
        <v>0</v>
      </c>
      <c r="I40" s="471">
        <v>0</v>
      </c>
      <c r="J40" s="471"/>
      <c r="K40" s="471">
        <v>0</v>
      </c>
      <c r="L40" s="471">
        <v>0</v>
      </c>
      <c r="M40" s="471">
        <v>707</v>
      </c>
      <c r="N40" s="471"/>
      <c r="O40" s="471"/>
      <c r="P40" s="471"/>
      <c r="Q40" s="1816"/>
      <c r="R40" s="1816"/>
      <c r="S40" s="1816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5"/>
        <v>0</v>
      </c>
      <c r="G41" s="37" t="e">
        <f t="shared" si="6"/>
        <v>#DIV/0!</v>
      </c>
      <c r="H41" s="471"/>
      <c r="I41" s="471"/>
      <c r="J41" s="471"/>
      <c r="K41" s="471"/>
      <c r="L41" s="471"/>
      <c r="M41" s="471"/>
      <c r="N41" s="471"/>
      <c r="O41" s="471"/>
      <c r="P41" s="471"/>
      <c r="Q41" s="1816"/>
      <c r="R41" s="1816"/>
      <c r="S41" s="1816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5"/>
        <v>0</v>
      </c>
      <c r="G42" s="37" t="e">
        <f t="shared" si="6"/>
        <v>#DIV/0!</v>
      </c>
      <c r="H42" s="471"/>
      <c r="I42" s="471"/>
      <c r="J42" s="471"/>
      <c r="K42" s="471"/>
      <c r="L42" s="471"/>
      <c r="M42" s="471"/>
      <c r="N42" s="471"/>
      <c r="O42" s="471"/>
      <c r="P42" s="471"/>
      <c r="Q42" s="1816"/>
      <c r="R42" s="1816"/>
      <c r="S42" s="1816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5"/>
        <v>0</v>
      </c>
      <c r="G43" s="37" t="e">
        <f t="shared" si="6"/>
        <v>#DIV/0!</v>
      </c>
      <c r="H43" s="471"/>
      <c r="I43" s="471"/>
      <c r="J43" s="471"/>
      <c r="K43" s="471"/>
      <c r="L43" s="471"/>
      <c r="M43" s="471"/>
      <c r="N43" s="471"/>
      <c r="O43" s="471"/>
      <c r="P43" s="471"/>
      <c r="Q43" s="1816"/>
      <c r="R43" s="1816"/>
      <c r="S43" s="1816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5"/>
        <v>0</v>
      </c>
      <c r="G44" s="37" t="e">
        <f t="shared" si="6"/>
        <v>#DIV/0!</v>
      </c>
      <c r="H44" s="471"/>
      <c r="I44" s="471"/>
      <c r="J44" s="471"/>
      <c r="K44" s="471"/>
      <c r="L44" s="471"/>
      <c r="M44" s="471"/>
      <c r="N44" s="471"/>
      <c r="O44" s="471"/>
      <c r="P44" s="471"/>
      <c r="Q44" s="1816"/>
      <c r="R44" s="1816"/>
      <c r="S44" s="1816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5"/>
        <v>0</v>
      </c>
      <c r="G45" s="37" t="e">
        <f t="shared" si="6"/>
        <v>#DIV/0!</v>
      </c>
      <c r="H45" s="471"/>
      <c r="I45" s="471"/>
      <c r="J45" s="471"/>
      <c r="K45" s="471"/>
      <c r="L45" s="471"/>
      <c r="M45" s="471"/>
      <c r="N45" s="471"/>
      <c r="O45" s="471"/>
      <c r="P45" s="471"/>
      <c r="Q45" s="1816"/>
      <c r="R45" s="1816"/>
      <c r="S45" s="1816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5"/>
        <v>0</v>
      </c>
      <c r="G46" s="37" t="e">
        <f t="shared" si="6"/>
        <v>#DIV/0!</v>
      </c>
      <c r="H46" s="471"/>
      <c r="I46" s="471"/>
      <c r="J46" s="471"/>
      <c r="K46" s="471"/>
      <c r="L46" s="471"/>
      <c r="M46" s="471"/>
      <c r="N46" s="471"/>
      <c r="O46" s="471"/>
      <c r="P46" s="471"/>
      <c r="Q46" s="1816"/>
      <c r="R46" s="1816"/>
      <c r="S46" s="1816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200</v>
      </c>
      <c r="F47" s="36">
        <f t="shared" si="5"/>
        <v>95</v>
      </c>
      <c r="G47" s="37">
        <f t="shared" si="6"/>
        <v>47.5</v>
      </c>
      <c r="H47" s="471">
        <v>0</v>
      </c>
      <c r="I47" s="471">
        <v>0</v>
      </c>
      <c r="J47" s="471"/>
      <c r="K47" s="471">
        <v>0</v>
      </c>
      <c r="L47" s="471">
        <v>0</v>
      </c>
      <c r="M47" s="471">
        <v>95</v>
      </c>
      <c r="N47" s="471"/>
      <c r="O47" s="471"/>
      <c r="P47" s="471"/>
      <c r="Q47" s="1816"/>
      <c r="R47" s="1816"/>
      <c r="S47" s="1816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5"/>
        <v>0</v>
      </c>
      <c r="G48" s="37" t="e">
        <f t="shared" si="6"/>
        <v>#DIV/0!</v>
      </c>
      <c r="H48" s="471"/>
      <c r="I48" s="471"/>
      <c r="J48" s="471"/>
      <c r="K48" s="471"/>
      <c r="L48" s="471"/>
      <c r="M48" s="471"/>
      <c r="N48" s="471"/>
      <c r="O48" s="471"/>
      <c r="P48" s="471"/>
      <c r="Q48" s="1816"/>
      <c r="R48" s="1816"/>
      <c r="S48" s="1816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5"/>
        <v>0</v>
      </c>
      <c r="G49" s="37" t="e">
        <f t="shared" si="6"/>
        <v>#DIV/0!</v>
      </c>
      <c r="H49" s="471"/>
      <c r="I49" s="471"/>
      <c r="J49" s="471"/>
      <c r="K49" s="471"/>
      <c r="L49" s="471"/>
      <c r="M49" s="471"/>
      <c r="N49" s="471"/>
      <c r="O49" s="471"/>
      <c r="P49" s="471"/>
      <c r="Q49" s="1816"/>
      <c r="R49" s="1816"/>
      <c r="S49" s="1816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5"/>
        <v>0</v>
      </c>
      <c r="G50" s="37" t="e">
        <f t="shared" si="6"/>
        <v>#DIV/0!</v>
      </c>
      <c r="H50" s="471"/>
      <c r="I50" s="471"/>
      <c r="J50" s="471"/>
      <c r="K50" s="471"/>
      <c r="L50" s="471"/>
      <c r="M50" s="471"/>
      <c r="N50" s="471"/>
      <c r="O50" s="471"/>
      <c r="P50" s="471"/>
      <c r="Q50" s="1816"/>
      <c r="R50" s="1816"/>
      <c r="S50" s="1816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5"/>
        <v>0</v>
      </c>
      <c r="G51" s="37" t="e">
        <f t="shared" si="6"/>
        <v>#DIV/0!</v>
      </c>
      <c r="H51" s="471"/>
      <c r="I51" s="471"/>
      <c r="J51" s="471"/>
      <c r="K51" s="471"/>
      <c r="L51" s="471"/>
      <c r="M51" s="471"/>
      <c r="N51" s="471"/>
      <c r="O51" s="471"/>
      <c r="P51" s="471"/>
      <c r="Q51" s="1816"/>
      <c r="R51" s="1816"/>
      <c r="S51" s="1816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5"/>
        <v>0</v>
      </c>
      <c r="G52" s="37" t="e">
        <f t="shared" si="6"/>
        <v>#DIV/0!</v>
      </c>
      <c r="H52" s="471"/>
      <c r="I52" s="471"/>
      <c r="J52" s="471"/>
      <c r="K52" s="471"/>
      <c r="L52" s="471"/>
      <c r="M52" s="471"/>
      <c r="N52" s="471"/>
      <c r="O52" s="471"/>
      <c r="P52" s="471"/>
      <c r="Q52" s="1816"/>
      <c r="R52" s="1816"/>
      <c r="S52" s="1816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6"/>
        <v>#DIV/0!</v>
      </c>
      <c r="H53" s="471"/>
      <c r="I53" s="471"/>
      <c r="J53" s="471"/>
      <c r="K53" s="471"/>
      <c r="L53" s="471"/>
      <c r="M53" s="471"/>
      <c r="N53" s="471"/>
      <c r="O53" s="471"/>
      <c r="P53" s="471"/>
      <c r="Q53" s="1816"/>
      <c r="R53" s="1816"/>
      <c r="S53" s="1816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6650</v>
      </c>
      <c r="F54" s="2040">
        <f t="shared" si="5"/>
        <v>4903.8999999999996</v>
      </c>
      <c r="G54" s="43">
        <f>+F54*100/E54</f>
        <v>73.742857142857133</v>
      </c>
      <c r="H54" s="471"/>
      <c r="I54" s="471"/>
      <c r="J54" s="471"/>
      <c r="K54" s="471">
        <v>0</v>
      </c>
      <c r="L54" s="471">
        <v>0</v>
      </c>
      <c r="M54" s="471">
        <v>1959</v>
      </c>
      <c r="N54" s="471">
        <v>0</v>
      </c>
      <c r="O54" s="471">
        <v>2876.9</v>
      </c>
      <c r="P54" s="471">
        <v>0</v>
      </c>
      <c r="Q54" s="1816">
        <v>0</v>
      </c>
      <c r="R54" s="1816"/>
      <c r="S54" s="1816">
        <v>68</v>
      </c>
    </row>
    <row r="55" spans="1:19" ht="21.75" customHeight="1">
      <c r="A55" s="32"/>
      <c r="B55" s="33"/>
      <c r="C55" s="123" t="s">
        <v>20</v>
      </c>
      <c r="D55" s="41" t="s">
        <v>9</v>
      </c>
      <c r="E55" s="42">
        <v>1000</v>
      </c>
      <c r="F55" s="36">
        <f t="shared" si="5"/>
        <v>1000</v>
      </c>
      <c r="G55" s="43">
        <f>+F55*100/E55</f>
        <v>100</v>
      </c>
      <c r="H55" s="471"/>
      <c r="I55" s="471"/>
      <c r="J55" s="471"/>
      <c r="K55" s="471">
        <v>0</v>
      </c>
      <c r="L55" s="471">
        <v>0</v>
      </c>
      <c r="M55" s="471">
        <v>0</v>
      </c>
      <c r="N55" s="471">
        <v>0</v>
      </c>
      <c r="O55" s="471">
        <v>159</v>
      </c>
      <c r="P55" s="471">
        <v>31</v>
      </c>
      <c r="Q55" s="1816">
        <v>39</v>
      </c>
      <c r="R55" s="1816">
        <v>228</v>
      </c>
      <c r="S55" s="1816">
        <v>543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149000</v>
      </c>
      <c r="F56" s="58">
        <f>SUM(H56:S56)</f>
        <v>149000</v>
      </c>
      <c r="G56" s="47"/>
      <c r="H56" s="1095">
        <v>6000</v>
      </c>
      <c r="I56" s="1095">
        <v>6000</v>
      </c>
      <c r="J56" s="1238">
        <v>6000</v>
      </c>
      <c r="K56" s="1238">
        <v>6000</v>
      </c>
      <c r="L56" s="1552">
        <v>6000</v>
      </c>
      <c r="M56" s="1552">
        <v>10000</v>
      </c>
      <c r="N56" s="1552">
        <v>10000</v>
      </c>
      <c r="O56" s="1029">
        <v>19000</v>
      </c>
      <c r="P56" s="1029">
        <v>20000</v>
      </c>
      <c r="Q56" s="1817">
        <v>20000</v>
      </c>
      <c r="R56" s="1817">
        <v>20000</v>
      </c>
      <c r="S56" s="1817">
        <v>20000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149000</v>
      </c>
      <c r="F57" s="134">
        <f>SUM(F58:F64)</f>
        <v>149000</v>
      </c>
      <c r="G57" s="142">
        <f>+F57*100/E57</f>
        <v>100</v>
      </c>
      <c r="H57" s="1089">
        <f>SUM(H58:H64)</f>
        <v>500</v>
      </c>
      <c r="I57" s="1089">
        <f t="shared" ref="I57:S57" si="9">SUM(I58:I64)</f>
        <v>2500</v>
      </c>
      <c r="J57" s="1232">
        <f t="shared" si="9"/>
        <v>1600</v>
      </c>
      <c r="K57" s="1232">
        <f t="shared" si="9"/>
        <v>0</v>
      </c>
      <c r="L57" s="1569">
        <f t="shared" si="9"/>
        <v>0</v>
      </c>
      <c r="M57" s="1569">
        <f t="shared" si="9"/>
        <v>0</v>
      </c>
      <c r="N57" s="1569">
        <f t="shared" si="9"/>
        <v>0</v>
      </c>
      <c r="O57" s="1082">
        <f t="shared" si="9"/>
        <v>0</v>
      </c>
      <c r="P57" s="1082">
        <f t="shared" si="9"/>
        <v>111900</v>
      </c>
      <c r="Q57" s="1818">
        <f t="shared" si="9"/>
        <v>30500</v>
      </c>
      <c r="R57" s="1818">
        <f t="shared" si="9"/>
        <v>0</v>
      </c>
      <c r="S57" s="1818">
        <f t="shared" si="9"/>
        <v>2000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48000</v>
      </c>
      <c r="F58" s="36">
        <f t="shared" ref="F58:F72" si="10">SUM(H58:S58)</f>
        <v>48000</v>
      </c>
      <c r="G58" s="43">
        <f t="shared" ref="G58:G74" si="11">+F58*100/E58</f>
        <v>100</v>
      </c>
      <c r="H58" s="471">
        <v>0</v>
      </c>
      <c r="I58" s="471">
        <v>500</v>
      </c>
      <c r="J58" s="471">
        <v>600</v>
      </c>
      <c r="K58" s="471">
        <v>0</v>
      </c>
      <c r="L58" s="471">
        <v>0</v>
      </c>
      <c r="M58" s="471">
        <v>0</v>
      </c>
      <c r="N58" s="471">
        <v>0</v>
      </c>
      <c r="O58" s="471">
        <v>0</v>
      </c>
      <c r="P58" s="471">
        <v>46900</v>
      </c>
      <c r="Q58" s="1816">
        <v>0</v>
      </c>
      <c r="R58" s="1816"/>
      <c r="S58" s="1816"/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99000</v>
      </c>
      <c r="F59" s="36">
        <f t="shared" si="10"/>
        <v>99000</v>
      </c>
      <c r="G59" s="43">
        <f t="shared" si="11"/>
        <v>100</v>
      </c>
      <c r="H59" s="1264">
        <v>500</v>
      </c>
      <c r="I59" s="1268">
        <v>2000</v>
      </c>
      <c r="J59" s="471">
        <v>1000</v>
      </c>
      <c r="K59" s="471">
        <v>0</v>
      </c>
      <c r="L59" s="471">
        <v>0</v>
      </c>
      <c r="M59" s="471">
        <v>0</v>
      </c>
      <c r="N59" s="471">
        <v>0</v>
      </c>
      <c r="O59" s="471">
        <v>0</v>
      </c>
      <c r="P59" s="471">
        <v>65000</v>
      </c>
      <c r="Q59" s="1816">
        <v>30500</v>
      </c>
      <c r="R59" s="1816"/>
      <c r="S59" s="1816"/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10"/>
        <v>0</v>
      </c>
      <c r="G60" s="43" t="e">
        <f t="shared" si="11"/>
        <v>#DIV/0!</v>
      </c>
      <c r="H60" s="471"/>
      <c r="I60" s="471"/>
      <c r="J60" s="471"/>
      <c r="K60" s="471"/>
      <c r="L60" s="471"/>
      <c r="M60" s="471"/>
      <c r="N60" s="471"/>
      <c r="O60" s="471"/>
      <c r="P60" s="471"/>
      <c r="Q60" s="1816"/>
      <c r="R60" s="1816"/>
      <c r="S60" s="1816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10"/>
        <v>0</v>
      </c>
      <c r="G61" s="43" t="e">
        <f t="shared" si="11"/>
        <v>#DIV/0!</v>
      </c>
      <c r="H61" s="471"/>
      <c r="I61" s="471"/>
      <c r="J61" s="471"/>
      <c r="K61" s="471"/>
      <c r="L61" s="471"/>
      <c r="M61" s="471"/>
      <c r="N61" s="471"/>
      <c r="O61" s="471"/>
      <c r="P61" s="471"/>
      <c r="Q61" s="1816"/>
      <c r="R61" s="1816"/>
      <c r="S61" s="1816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10"/>
        <v>0</v>
      </c>
      <c r="G62" s="43" t="e">
        <f t="shared" si="11"/>
        <v>#DIV/0!</v>
      </c>
      <c r="H62" s="471"/>
      <c r="I62" s="471"/>
      <c r="J62" s="471"/>
      <c r="K62" s="471"/>
      <c r="L62" s="471"/>
      <c r="M62" s="471"/>
      <c r="N62" s="471"/>
      <c r="O62" s="471"/>
      <c r="P62" s="471"/>
      <c r="Q62" s="1816"/>
      <c r="R62" s="1816"/>
      <c r="S62" s="1816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10"/>
        <v>2000</v>
      </c>
      <c r="G63" s="43">
        <f t="shared" si="11"/>
        <v>100</v>
      </c>
      <c r="H63" s="471">
        <v>0</v>
      </c>
      <c r="I63" s="471">
        <v>0</v>
      </c>
      <c r="J63" s="471"/>
      <c r="K63" s="471"/>
      <c r="L63" s="471"/>
      <c r="M63" s="471"/>
      <c r="N63" s="471"/>
      <c r="O63" s="471"/>
      <c r="P63" s="471"/>
      <c r="Q63" s="1816"/>
      <c r="R63" s="1816"/>
      <c r="S63" s="1816">
        <v>2000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10"/>
        <v>0</v>
      </c>
      <c r="G64" s="43" t="e">
        <f t="shared" si="11"/>
        <v>#DIV/0!</v>
      </c>
      <c r="H64" s="471"/>
      <c r="I64" s="471"/>
      <c r="J64" s="471"/>
      <c r="K64" s="471"/>
      <c r="L64" s="471"/>
      <c r="M64" s="471"/>
      <c r="N64" s="471"/>
      <c r="O64" s="471"/>
      <c r="P64" s="471"/>
      <c r="Q64" s="1816"/>
      <c r="R64" s="1816"/>
      <c r="S64" s="1816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15000</v>
      </c>
      <c r="F65" s="55">
        <f t="shared" si="10"/>
        <v>15000</v>
      </c>
      <c r="G65" s="28">
        <f t="shared" si="11"/>
        <v>100</v>
      </c>
      <c r="H65" s="1096">
        <v>0</v>
      </c>
      <c r="I65" s="1096">
        <v>0</v>
      </c>
      <c r="J65" s="1239"/>
      <c r="K65" s="1239"/>
      <c r="L65" s="1553"/>
      <c r="M65" s="1553"/>
      <c r="N65" s="1553"/>
      <c r="O65" s="1553">
        <v>5000</v>
      </c>
      <c r="P65" s="1553">
        <v>5000</v>
      </c>
      <c r="Q65" s="1819">
        <v>5000</v>
      </c>
      <c r="R65" s="1819"/>
      <c r="S65" s="1819"/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298</v>
      </c>
      <c r="F66" s="55">
        <f t="shared" si="10"/>
        <v>298</v>
      </c>
      <c r="G66" s="28">
        <f t="shared" si="11"/>
        <v>100</v>
      </c>
      <c r="H66" s="1096">
        <v>0</v>
      </c>
      <c r="I66" s="1096">
        <v>5</v>
      </c>
      <c r="J66" s="1239">
        <v>3</v>
      </c>
      <c r="K66" s="1239">
        <v>0</v>
      </c>
      <c r="L66" s="1553">
        <v>0</v>
      </c>
      <c r="M66" s="1553">
        <v>0</v>
      </c>
      <c r="N66" s="1553">
        <v>0</v>
      </c>
      <c r="O66" s="1553">
        <v>56</v>
      </c>
      <c r="P66" s="1553">
        <v>58</v>
      </c>
      <c r="Q66" s="1819">
        <v>176</v>
      </c>
      <c r="R66" s="1819"/>
      <c r="S66" s="1819"/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10"/>
        <v>0</v>
      </c>
      <c r="G67" s="43" t="e">
        <f t="shared" si="11"/>
        <v>#DIV/0!</v>
      </c>
      <c r="H67" s="471"/>
      <c r="I67" s="471"/>
      <c r="J67" s="471"/>
      <c r="K67" s="471"/>
      <c r="L67" s="471"/>
      <c r="M67" s="471"/>
      <c r="N67" s="471"/>
      <c r="O67" s="471"/>
      <c r="P67" s="471"/>
      <c r="Q67" s="1816"/>
      <c r="R67" s="1816"/>
      <c r="S67" s="1816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690900</v>
      </c>
      <c r="F68" s="50">
        <f>SUM(H68:S68)</f>
        <v>1307512.49</v>
      </c>
      <c r="G68" s="112">
        <f t="shared" si="11"/>
        <v>189.24771891735418</v>
      </c>
      <c r="H68" s="1083">
        <f>SUM(H69:H73)</f>
        <v>33590</v>
      </c>
      <c r="I68" s="1226">
        <f>SUM(I69:I73)</f>
        <v>47137.78</v>
      </c>
      <c r="J68" s="1226">
        <f>SUM(J69:J73)</f>
        <v>48768.58</v>
      </c>
      <c r="K68" s="1226">
        <f>SUM(K69:K73)</f>
        <v>69030</v>
      </c>
      <c r="L68" s="1543">
        <v>160300</v>
      </c>
      <c r="M68" s="1543">
        <f t="shared" ref="M68:S68" si="12">SUM(M69:M73)</f>
        <v>8000</v>
      </c>
      <c r="N68" s="1543">
        <f t="shared" si="12"/>
        <v>22056.560000000001</v>
      </c>
      <c r="O68" s="1543">
        <f t="shared" si="12"/>
        <v>208025.57</v>
      </c>
      <c r="P68" s="1543">
        <f t="shared" si="12"/>
        <v>257786</v>
      </c>
      <c r="Q68" s="1820">
        <f t="shared" si="12"/>
        <v>315243</v>
      </c>
      <c r="R68" s="1820">
        <f t="shared" si="12"/>
        <v>39536</v>
      </c>
      <c r="S68" s="1820">
        <f t="shared" si="12"/>
        <v>98039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10"/>
        <v>0</v>
      </c>
      <c r="G69" s="43" t="e">
        <f t="shared" si="11"/>
        <v>#DIV/0!</v>
      </c>
      <c r="H69" s="471"/>
      <c r="I69" s="471"/>
      <c r="J69" s="471"/>
      <c r="K69" s="471"/>
      <c r="L69" s="471"/>
      <c r="M69" s="471"/>
      <c r="N69" s="471"/>
      <c r="O69" s="471"/>
      <c r="P69" s="471"/>
      <c r="Q69" s="1816"/>
      <c r="R69" s="1816"/>
      <c r="S69" s="1816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640800+50100</f>
        <v>690900</v>
      </c>
      <c r="F70" s="36">
        <f>SUM(H70:S70)</f>
        <v>1147212.49</v>
      </c>
      <c r="G70" s="43">
        <f t="shared" si="11"/>
        <v>166.04609784339269</v>
      </c>
      <c r="H70" s="471">
        <v>33590</v>
      </c>
      <c r="I70" s="471">
        <v>47137.78</v>
      </c>
      <c r="J70" s="471">
        <v>48768.58</v>
      </c>
      <c r="K70" s="471">
        <v>69030</v>
      </c>
      <c r="L70" s="471"/>
      <c r="M70" s="471">
        <v>8000</v>
      </c>
      <c r="N70" s="471">
        <v>22056.560000000001</v>
      </c>
      <c r="O70" s="471">
        <v>208025.57</v>
      </c>
      <c r="P70" s="471">
        <v>257786</v>
      </c>
      <c r="Q70" s="1816">
        <v>315243</v>
      </c>
      <c r="R70" s="1816">
        <v>39536</v>
      </c>
      <c r="S70" s="1816">
        <v>98039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10"/>
        <v>0</v>
      </c>
      <c r="G71" s="43" t="e">
        <f t="shared" si="11"/>
        <v>#DIV/0!</v>
      </c>
      <c r="H71" s="471"/>
      <c r="I71" s="471"/>
      <c r="J71" s="471"/>
      <c r="K71" s="471"/>
      <c r="L71" s="471"/>
      <c r="M71" s="471"/>
      <c r="N71" s="471"/>
      <c r="O71" s="471"/>
      <c r="P71" s="471"/>
      <c r="Q71" s="1816"/>
      <c r="R71" s="1816"/>
      <c r="S71" s="1816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10"/>
        <v>0</v>
      </c>
      <c r="G72" s="43" t="e">
        <f t="shared" si="11"/>
        <v>#DIV/0!</v>
      </c>
      <c r="H72" s="471"/>
      <c r="I72" s="471"/>
      <c r="J72" s="471"/>
      <c r="K72" s="471"/>
      <c r="L72" s="471"/>
      <c r="M72" s="471"/>
      <c r="N72" s="471"/>
      <c r="O72" s="471"/>
      <c r="P72" s="471"/>
      <c r="Q72" s="1816"/>
      <c r="R72" s="1816"/>
      <c r="S72" s="1816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1"/>
        <v>#DIV/0!</v>
      </c>
      <c r="H73" s="471"/>
      <c r="I73" s="471"/>
      <c r="J73" s="471"/>
      <c r="K73" s="471"/>
      <c r="L73" s="471"/>
      <c r="M73" s="471"/>
      <c r="N73" s="471"/>
      <c r="O73" s="471"/>
      <c r="P73" s="471"/>
      <c r="Q73" s="1816"/>
      <c r="R73" s="1816"/>
      <c r="S73" s="1816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144000</v>
      </c>
      <c r="F74" s="55">
        <f>SUM(H74:S74)</f>
        <v>144000</v>
      </c>
      <c r="G74" s="142">
        <f t="shared" si="11"/>
        <v>100</v>
      </c>
      <c r="H74" s="1080">
        <f>H75</f>
        <v>0</v>
      </c>
      <c r="I74" s="1080">
        <f t="shared" ref="I74:S74" si="13">I75</f>
        <v>6500</v>
      </c>
      <c r="J74" s="1224">
        <f t="shared" si="13"/>
        <v>5000</v>
      </c>
      <c r="K74" s="1224">
        <f t="shared" si="13"/>
        <v>67000</v>
      </c>
      <c r="L74" s="1541">
        <f t="shared" si="13"/>
        <v>3000</v>
      </c>
      <c r="M74" s="1541">
        <f t="shared" si="13"/>
        <v>2000</v>
      </c>
      <c r="N74" s="1541">
        <f t="shared" si="13"/>
        <v>0</v>
      </c>
      <c r="O74" s="1541">
        <f t="shared" si="13"/>
        <v>8000</v>
      </c>
      <c r="P74" s="1541">
        <f t="shared" si="13"/>
        <v>27500</v>
      </c>
      <c r="Q74" s="1821">
        <f t="shared" si="13"/>
        <v>0</v>
      </c>
      <c r="R74" s="1821">
        <f t="shared" si="13"/>
        <v>3000</v>
      </c>
      <c r="S74" s="1821">
        <f t="shared" si="13"/>
        <v>22000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144000</v>
      </c>
      <c r="G75" s="142"/>
      <c r="H75" s="1081">
        <f>H77+H79+H81+H83+H85+H87</f>
        <v>0</v>
      </c>
      <c r="I75" s="1081">
        <f t="shared" ref="I75:S75" si="14">I77+I79+I81+I83+I85+I87</f>
        <v>6500</v>
      </c>
      <c r="J75" s="1225">
        <f t="shared" si="14"/>
        <v>5000</v>
      </c>
      <c r="K75" s="1225">
        <f t="shared" si="14"/>
        <v>67000</v>
      </c>
      <c r="L75" s="1542">
        <f t="shared" si="14"/>
        <v>3000</v>
      </c>
      <c r="M75" s="1542">
        <f t="shared" si="14"/>
        <v>2000</v>
      </c>
      <c r="N75" s="1542">
        <f t="shared" si="14"/>
        <v>0</v>
      </c>
      <c r="O75" s="1542">
        <f t="shared" si="14"/>
        <v>8000</v>
      </c>
      <c r="P75" s="1542">
        <f t="shared" si="14"/>
        <v>27500</v>
      </c>
      <c r="Q75" s="1822">
        <f t="shared" si="14"/>
        <v>0</v>
      </c>
      <c r="R75" s="1822">
        <f t="shared" si="14"/>
        <v>3000</v>
      </c>
      <c r="S75" s="1822">
        <f t="shared" si="14"/>
        <v>22000</v>
      </c>
    </row>
    <row r="76" spans="1:19" ht="21" customHeight="1">
      <c r="A76" s="44"/>
      <c r="B76" s="56"/>
      <c r="C76" s="3" t="s">
        <v>38</v>
      </c>
      <c r="D76" s="57"/>
      <c r="E76" s="147">
        <v>60000</v>
      </c>
      <c r="F76" s="58">
        <f>SUM(H76:S76)</f>
        <v>60000</v>
      </c>
      <c r="G76" s="47"/>
      <c r="H76" s="1095">
        <v>5000</v>
      </c>
      <c r="I76" s="1095">
        <v>5000</v>
      </c>
      <c r="J76" s="1238">
        <v>5000</v>
      </c>
      <c r="K76" s="1238">
        <v>5000</v>
      </c>
      <c r="L76" s="1552">
        <v>5000</v>
      </c>
      <c r="M76" s="1552">
        <v>5000</v>
      </c>
      <c r="N76" s="1552">
        <v>5000</v>
      </c>
      <c r="O76" s="1029">
        <v>5000</v>
      </c>
      <c r="P76" s="1029">
        <v>5000</v>
      </c>
      <c r="Q76" s="1817">
        <v>5000</v>
      </c>
      <c r="R76" s="1817">
        <v>5000</v>
      </c>
      <c r="S76" s="1817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60000</v>
      </c>
      <c r="F77" s="36">
        <f t="shared" ref="F77:F83" si="15">SUM(H77:S77)</f>
        <v>60000</v>
      </c>
      <c r="G77" s="43">
        <f>F77*100/E77</f>
        <v>100</v>
      </c>
      <c r="H77" s="471">
        <v>0</v>
      </c>
      <c r="I77" s="471">
        <v>0</v>
      </c>
      <c r="J77" s="471"/>
      <c r="K77" s="471">
        <v>60000</v>
      </c>
      <c r="L77" s="471"/>
      <c r="M77" s="471"/>
      <c r="N77" s="471"/>
      <c r="O77" s="471"/>
      <c r="P77" s="471"/>
      <c r="Q77" s="1816"/>
      <c r="R77" s="1816"/>
      <c r="S77" s="1816"/>
    </row>
    <row r="78" spans="1:19" ht="21.75" customHeight="1">
      <c r="A78" s="60"/>
      <c r="B78" s="61"/>
      <c r="C78" s="2" t="s">
        <v>118</v>
      </c>
      <c r="D78" s="46"/>
      <c r="E78" s="147">
        <v>5000</v>
      </c>
      <c r="F78" s="58">
        <f>SUM(H78:S78)</f>
        <v>5000</v>
      </c>
      <c r="G78" s="62"/>
      <c r="H78" s="1086">
        <v>1000</v>
      </c>
      <c r="I78" s="1086">
        <v>1000</v>
      </c>
      <c r="J78" s="1229">
        <v>1000</v>
      </c>
      <c r="K78" s="1229">
        <v>1000</v>
      </c>
      <c r="L78" s="1546">
        <v>1000</v>
      </c>
      <c r="M78" s="1546">
        <v>0</v>
      </c>
      <c r="N78" s="1546">
        <v>0</v>
      </c>
      <c r="O78" s="1027">
        <v>0</v>
      </c>
      <c r="P78" s="1027">
        <v>0</v>
      </c>
      <c r="Q78" s="1823">
        <v>0</v>
      </c>
      <c r="R78" s="1823">
        <v>0</v>
      </c>
      <c r="S78" s="1823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5000</v>
      </c>
      <c r="F79" s="36">
        <f t="shared" si="15"/>
        <v>5000</v>
      </c>
      <c r="G79" s="43">
        <f>F79*100/E79</f>
        <v>100</v>
      </c>
      <c r="H79" s="471">
        <v>0</v>
      </c>
      <c r="I79" s="471">
        <v>0</v>
      </c>
      <c r="J79" s="471"/>
      <c r="K79" s="471">
        <v>5000</v>
      </c>
      <c r="L79" s="471"/>
      <c r="M79" s="471"/>
      <c r="N79" s="471"/>
      <c r="O79" s="471"/>
      <c r="P79" s="471"/>
      <c r="Q79" s="1816"/>
      <c r="R79" s="1816"/>
      <c r="S79" s="1816"/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087">
        <v>0</v>
      </c>
      <c r="I80" s="1087">
        <v>0</v>
      </c>
      <c r="J80" s="1230">
        <v>0</v>
      </c>
      <c r="K80" s="1230">
        <v>0</v>
      </c>
      <c r="L80" s="1547">
        <v>0</v>
      </c>
      <c r="M80" s="1547">
        <v>0</v>
      </c>
      <c r="N80" s="1547">
        <v>0</v>
      </c>
      <c r="O80" s="1026">
        <v>0</v>
      </c>
      <c r="P80" s="1026">
        <v>0</v>
      </c>
      <c r="Q80" s="1824">
        <v>0</v>
      </c>
      <c r="R80" s="1824">
        <v>0</v>
      </c>
      <c r="S80" s="1824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471">
        <v>0</v>
      </c>
      <c r="I81" s="471">
        <v>0</v>
      </c>
      <c r="J81" s="471"/>
      <c r="K81" s="471"/>
      <c r="L81" s="471"/>
      <c r="M81" s="471"/>
      <c r="N81" s="471"/>
      <c r="O81" s="471"/>
      <c r="P81" s="471"/>
      <c r="Q81" s="1816"/>
      <c r="R81" s="1816"/>
      <c r="S81" s="1816"/>
    </row>
    <row r="82" spans="1:19" ht="21.75" customHeight="1">
      <c r="A82" s="60"/>
      <c r="B82" s="61"/>
      <c r="C82" s="2" t="s">
        <v>39</v>
      </c>
      <c r="D82" s="46"/>
      <c r="E82" s="147">
        <v>29000</v>
      </c>
      <c r="F82" s="58">
        <f>SUM(H82:S82)</f>
        <v>29000</v>
      </c>
      <c r="G82" s="47">
        <f>F82*100/E82</f>
        <v>100</v>
      </c>
      <c r="H82" s="1088">
        <v>0</v>
      </c>
      <c r="I82" s="1088">
        <v>2000</v>
      </c>
      <c r="J82" s="1231">
        <v>2000</v>
      </c>
      <c r="K82" s="1231">
        <v>2000</v>
      </c>
      <c r="L82" s="1548">
        <v>2000</v>
      </c>
      <c r="M82" s="1548">
        <v>3000</v>
      </c>
      <c r="N82" s="1548">
        <v>3000</v>
      </c>
      <c r="O82" s="1548">
        <v>3000</v>
      </c>
      <c r="P82" s="1548">
        <v>3000</v>
      </c>
      <c r="Q82" s="1825">
        <v>3000</v>
      </c>
      <c r="R82" s="1825">
        <v>3000</v>
      </c>
      <c r="S82" s="1825">
        <v>3000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29000</v>
      </c>
      <c r="F83" s="36">
        <f t="shared" si="15"/>
        <v>29000</v>
      </c>
      <c r="G83" s="43">
        <v>0</v>
      </c>
      <c r="H83" s="471">
        <v>0</v>
      </c>
      <c r="I83" s="471">
        <v>0</v>
      </c>
      <c r="J83" s="471"/>
      <c r="K83" s="471"/>
      <c r="L83" s="471">
        <v>0</v>
      </c>
      <c r="M83" s="471"/>
      <c r="N83" s="471"/>
      <c r="O83" s="471">
        <v>0</v>
      </c>
      <c r="P83" s="471">
        <v>9000</v>
      </c>
      <c r="Q83" s="1816"/>
      <c r="R83" s="1816">
        <v>0</v>
      </c>
      <c r="S83" s="1816">
        <v>20000</v>
      </c>
    </row>
    <row r="84" spans="1:19" ht="21.75" customHeight="1">
      <c r="A84" s="60"/>
      <c r="B84" s="61"/>
      <c r="C84" s="2" t="s">
        <v>40</v>
      </c>
      <c r="D84" s="46"/>
      <c r="E84" s="147">
        <v>45000</v>
      </c>
      <c r="F84" s="58">
        <f>SUM(H84:S84)</f>
        <v>45000</v>
      </c>
      <c r="G84" s="47">
        <f>F84*100/E84</f>
        <v>100</v>
      </c>
      <c r="H84" s="1095">
        <v>3000</v>
      </c>
      <c r="I84" s="1095">
        <v>3500</v>
      </c>
      <c r="J84" s="1238">
        <v>3500</v>
      </c>
      <c r="K84" s="1238">
        <v>3500</v>
      </c>
      <c r="L84" s="1552">
        <v>3500</v>
      </c>
      <c r="M84" s="1552">
        <v>3500</v>
      </c>
      <c r="N84" s="1552">
        <v>3500</v>
      </c>
      <c r="O84" s="1029">
        <v>3500</v>
      </c>
      <c r="P84" s="1029">
        <v>5000</v>
      </c>
      <c r="Q84" s="1817">
        <v>5000</v>
      </c>
      <c r="R84" s="1817">
        <v>4000</v>
      </c>
      <c r="S84" s="1817">
        <v>3500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45000</v>
      </c>
      <c r="F85" s="36">
        <f>SUM(H85:S85)</f>
        <v>45000</v>
      </c>
      <c r="G85" s="43">
        <f>F85*100/E85</f>
        <v>100</v>
      </c>
      <c r="H85" s="471">
        <v>0</v>
      </c>
      <c r="I85" s="471">
        <v>6500</v>
      </c>
      <c r="J85" s="471">
        <v>5000</v>
      </c>
      <c r="K85" s="471">
        <v>2000</v>
      </c>
      <c r="L85" s="471">
        <v>3000</v>
      </c>
      <c r="M85" s="471">
        <v>2000</v>
      </c>
      <c r="N85" s="471">
        <v>0</v>
      </c>
      <c r="O85" s="471">
        <v>8000</v>
      </c>
      <c r="P85" s="471">
        <v>18500</v>
      </c>
      <c r="Q85" s="1816"/>
      <c r="R85" s="1816"/>
      <c r="S85" s="1816"/>
    </row>
    <row r="86" spans="1:19" ht="21.75" customHeight="1">
      <c r="A86" s="170"/>
      <c r="B86" s="3"/>
      <c r="C86" s="171" t="s">
        <v>217</v>
      </c>
      <c r="D86" s="126"/>
      <c r="E86" s="147">
        <v>5000</v>
      </c>
      <c r="F86" s="58">
        <f>SUM(H86:S86)</f>
        <v>5000</v>
      </c>
      <c r="G86" s="47"/>
      <c r="H86" s="1088"/>
      <c r="I86" s="1088">
        <v>1000</v>
      </c>
      <c r="J86" s="1231">
        <v>1000</v>
      </c>
      <c r="K86" s="1231">
        <v>1000</v>
      </c>
      <c r="L86" s="1548">
        <v>1000</v>
      </c>
      <c r="M86" s="1548">
        <v>1000</v>
      </c>
      <c r="N86" s="1548">
        <v>0</v>
      </c>
      <c r="O86" s="1548">
        <v>0</v>
      </c>
      <c r="P86" s="1548">
        <v>0</v>
      </c>
      <c r="Q86" s="1825">
        <v>0</v>
      </c>
      <c r="R86" s="1825">
        <v>0</v>
      </c>
      <c r="S86" s="1825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5000</v>
      </c>
      <c r="F87" s="36">
        <f>SUM(H87:S87)</f>
        <v>5000</v>
      </c>
      <c r="G87" s="43">
        <f>F87*100/E87</f>
        <v>100</v>
      </c>
      <c r="H87" s="471">
        <v>0</v>
      </c>
      <c r="I87" s="471">
        <v>0</v>
      </c>
      <c r="J87" s="471"/>
      <c r="K87" s="471"/>
      <c r="L87" s="471">
        <v>0</v>
      </c>
      <c r="M87" s="471"/>
      <c r="N87" s="471">
        <v>0</v>
      </c>
      <c r="O87" s="471">
        <v>0</v>
      </c>
      <c r="P87" s="471"/>
      <c r="Q87" s="1816"/>
      <c r="R87" s="1816">
        <v>3000</v>
      </c>
      <c r="S87" s="1816">
        <v>2000</v>
      </c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492</v>
      </c>
      <c r="F88" s="1216">
        <f>F89+F91+F93+F95+F97+F99</f>
        <v>384</v>
      </c>
      <c r="G88" s="146">
        <f>+F88*100/E88</f>
        <v>78.048780487804876</v>
      </c>
      <c r="H88" s="1079">
        <f>H89+H91+H93+H95+H97+H99</f>
        <v>0</v>
      </c>
      <c r="I88" s="1079">
        <f t="shared" ref="I88:S88" si="16">I89+I91+I93+I95+I97+I99</f>
        <v>5</v>
      </c>
      <c r="J88" s="1223">
        <f t="shared" si="16"/>
        <v>5</v>
      </c>
      <c r="K88" s="1223">
        <f t="shared" si="16"/>
        <v>3</v>
      </c>
      <c r="L88" s="1539">
        <f t="shared" si="16"/>
        <v>5</v>
      </c>
      <c r="M88" s="1539">
        <f t="shared" si="16"/>
        <v>65</v>
      </c>
      <c r="N88" s="1539">
        <f t="shared" si="16"/>
        <v>45</v>
      </c>
      <c r="O88" s="1539">
        <f t="shared" si="16"/>
        <v>30</v>
      </c>
      <c r="P88" s="1539">
        <f t="shared" si="16"/>
        <v>60</v>
      </c>
      <c r="Q88" s="1812">
        <f t="shared" si="16"/>
        <v>69</v>
      </c>
      <c r="R88" s="1812">
        <f t="shared" si="16"/>
        <v>21</v>
      </c>
      <c r="S88" s="1812">
        <f t="shared" si="16"/>
        <v>76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200</v>
      </c>
      <c r="F89" s="36">
        <f>SUM(H89:S89)</f>
        <v>200</v>
      </c>
      <c r="G89" s="37">
        <f t="shared" ref="G89:G103" si="17">+F89*100/E89</f>
        <v>100</v>
      </c>
      <c r="H89" s="471">
        <v>0</v>
      </c>
      <c r="I89" s="471">
        <v>0</v>
      </c>
      <c r="J89" s="471"/>
      <c r="K89" s="471">
        <v>0</v>
      </c>
      <c r="L89" s="471"/>
      <c r="M89" s="471">
        <v>61</v>
      </c>
      <c r="N89" s="471">
        <v>45</v>
      </c>
      <c r="O89" s="471"/>
      <c r="P89" s="471"/>
      <c r="Q89" s="1816">
        <v>0</v>
      </c>
      <c r="R89" s="1816">
        <v>18</v>
      </c>
      <c r="S89" s="1816">
        <v>76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8">SUM(H90:S90)</f>
        <v>0</v>
      </c>
      <c r="G90" s="37" t="e">
        <f t="shared" si="17"/>
        <v>#DIV/0!</v>
      </c>
      <c r="H90" s="471"/>
      <c r="I90" s="471"/>
      <c r="J90" s="471"/>
      <c r="K90" s="471"/>
      <c r="L90" s="471"/>
      <c r="M90" s="471"/>
      <c r="N90" s="471"/>
      <c r="O90" s="471"/>
      <c r="P90" s="471"/>
      <c r="Q90" s="1816"/>
      <c r="R90" s="1816"/>
      <c r="S90" s="1816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17</v>
      </c>
      <c r="F91" s="36">
        <f t="shared" si="18"/>
        <v>17</v>
      </c>
      <c r="G91" s="37">
        <f t="shared" si="17"/>
        <v>100</v>
      </c>
      <c r="H91" s="471">
        <v>0</v>
      </c>
      <c r="I91" s="471">
        <v>0</v>
      </c>
      <c r="J91" s="471"/>
      <c r="K91" s="471">
        <v>0</v>
      </c>
      <c r="L91" s="471"/>
      <c r="M91" s="471">
        <v>0</v>
      </c>
      <c r="N91" s="471">
        <v>0</v>
      </c>
      <c r="O91" s="471">
        <v>14</v>
      </c>
      <c r="P91" s="471"/>
      <c r="Q91" s="1816">
        <v>0</v>
      </c>
      <c r="R91" s="1816">
        <v>3</v>
      </c>
      <c r="S91" s="1816"/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8"/>
        <v>0</v>
      </c>
      <c r="G92" s="37" t="e">
        <f t="shared" si="17"/>
        <v>#DIV/0!</v>
      </c>
      <c r="H92" s="471"/>
      <c r="I92" s="471"/>
      <c r="J92" s="471"/>
      <c r="K92" s="471"/>
      <c r="L92" s="471"/>
      <c r="M92" s="471"/>
      <c r="N92" s="471"/>
      <c r="O92" s="471"/>
      <c r="P92" s="471"/>
      <c r="Q92" s="1816"/>
      <c r="R92" s="1816"/>
      <c r="S92" s="1816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8"/>
        <v>0</v>
      </c>
      <c r="G93" s="37" t="e">
        <f t="shared" si="17"/>
        <v>#DIV/0!</v>
      </c>
      <c r="H93" s="471"/>
      <c r="I93" s="471"/>
      <c r="J93" s="471"/>
      <c r="K93" s="471"/>
      <c r="L93" s="471"/>
      <c r="M93" s="471"/>
      <c r="N93" s="471"/>
      <c r="O93" s="471"/>
      <c r="P93" s="471"/>
      <c r="Q93" s="1816"/>
      <c r="R93" s="1816"/>
      <c r="S93" s="1816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8"/>
        <v>0</v>
      </c>
      <c r="G94" s="37" t="e">
        <f t="shared" si="17"/>
        <v>#DIV/0!</v>
      </c>
      <c r="H94" s="471"/>
      <c r="I94" s="471"/>
      <c r="J94" s="471"/>
      <c r="K94" s="471"/>
      <c r="L94" s="471"/>
      <c r="M94" s="471"/>
      <c r="N94" s="471"/>
      <c r="O94" s="471"/>
      <c r="P94" s="471"/>
      <c r="Q94" s="1816"/>
      <c r="R94" s="1816"/>
      <c r="S94" s="1816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58</v>
      </c>
      <c r="F95" s="36">
        <f t="shared" si="18"/>
        <v>0</v>
      </c>
      <c r="G95" s="37">
        <f t="shared" si="17"/>
        <v>0</v>
      </c>
      <c r="H95" s="471">
        <v>0</v>
      </c>
      <c r="I95" s="471">
        <v>0</v>
      </c>
      <c r="J95" s="471"/>
      <c r="K95" s="471">
        <v>0</v>
      </c>
      <c r="L95" s="471"/>
      <c r="M95" s="471">
        <v>0</v>
      </c>
      <c r="N95" s="471">
        <v>0</v>
      </c>
      <c r="O95" s="471"/>
      <c r="P95" s="471"/>
      <c r="Q95" s="1816"/>
      <c r="R95" s="1816">
        <v>0</v>
      </c>
      <c r="S95" s="1816"/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8"/>
        <v>0</v>
      </c>
      <c r="G96" s="37" t="e">
        <f t="shared" si="17"/>
        <v>#DIV/0!</v>
      </c>
      <c r="H96" s="471"/>
      <c r="I96" s="471"/>
      <c r="J96" s="471"/>
      <c r="K96" s="471"/>
      <c r="L96" s="471"/>
      <c r="M96" s="471"/>
      <c r="N96" s="471"/>
      <c r="O96" s="471"/>
      <c r="P96" s="471"/>
      <c r="Q96" s="1816"/>
      <c r="R96" s="1816"/>
      <c r="S96" s="1816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167</v>
      </c>
      <c r="F97" s="36">
        <f t="shared" si="18"/>
        <v>167</v>
      </c>
      <c r="G97" s="37">
        <f t="shared" si="17"/>
        <v>100</v>
      </c>
      <c r="H97" s="471">
        <v>0</v>
      </c>
      <c r="I97" s="471">
        <v>5</v>
      </c>
      <c r="J97" s="471">
        <v>5</v>
      </c>
      <c r="K97" s="471">
        <v>3</v>
      </c>
      <c r="L97" s="471">
        <v>5</v>
      </c>
      <c r="M97" s="471">
        <v>4</v>
      </c>
      <c r="N97" s="471">
        <v>0</v>
      </c>
      <c r="O97" s="471">
        <v>16</v>
      </c>
      <c r="P97" s="471">
        <v>60</v>
      </c>
      <c r="Q97" s="1816">
        <v>69</v>
      </c>
      <c r="R97" s="1816">
        <v>0</v>
      </c>
      <c r="S97" s="1816"/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8"/>
        <v>0</v>
      </c>
      <c r="G98" s="37" t="e">
        <f t="shared" si="17"/>
        <v>#DIV/0!</v>
      </c>
      <c r="H98" s="471"/>
      <c r="I98" s="471"/>
      <c r="J98" s="471"/>
      <c r="K98" s="471"/>
      <c r="L98" s="471"/>
      <c r="M98" s="471"/>
      <c r="N98" s="471"/>
      <c r="O98" s="471"/>
      <c r="P98" s="471"/>
      <c r="Q98" s="1816"/>
      <c r="R98" s="1816"/>
      <c r="S98" s="1816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50</v>
      </c>
      <c r="F99" s="36">
        <f t="shared" si="18"/>
        <v>0</v>
      </c>
      <c r="G99" s="37">
        <f t="shared" si="17"/>
        <v>0</v>
      </c>
      <c r="H99" s="471">
        <v>0</v>
      </c>
      <c r="I99" s="471">
        <v>0</v>
      </c>
      <c r="J99" s="471"/>
      <c r="K99" s="471">
        <v>0</v>
      </c>
      <c r="L99" s="471"/>
      <c r="M99" s="471">
        <v>0</v>
      </c>
      <c r="N99" s="471">
        <v>0</v>
      </c>
      <c r="O99" s="471"/>
      <c r="P99" s="471"/>
      <c r="Q99" s="1816">
        <v>0</v>
      </c>
      <c r="R99" s="1816">
        <v>0</v>
      </c>
      <c r="S99" s="1816"/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8"/>
        <v>0</v>
      </c>
      <c r="G100" s="37" t="e">
        <f t="shared" si="17"/>
        <v>#DIV/0!</v>
      </c>
      <c r="H100" s="471"/>
      <c r="I100" s="471"/>
      <c r="J100" s="471"/>
      <c r="K100" s="471"/>
      <c r="L100" s="471"/>
      <c r="M100" s="471"/>
      <c r="N100" s="471"/>
      <c r="O100" s="471"/>
      <c r="P100" s="471"/>
      <c r="Q100" s="1816"/>
      <c r="R100" s="1816"/>
      <c r="S100" s="1816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7"/>
        <v>100</v>
      </c>
      <c r="H101" s="1096"/>
      <c r="I101" s="1096"/>
      <c r="J101" s="1239"/>
      <c r="K101" s="1239">
        <v>1</v>
      </c>
      <c r="L101" s="1553"/>
      <c r="M101" s="1553"/>
      <c r="N101" s="1553">
        <v>1</v>
      </c>
      <c r="O101" s="1553"/>
      <c r="P101" s="1553"/>
      <c r="Q101" s="1819"/>
      <c r="R101" s="1819"/>
      <c r="S101" s="1819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9" si="19">SUM(H102:S102)</f>
        <v>1</v>
      </c>
      <c r="G102" s="78" t="e">
        <f t="shared" si="17"/>
        <v>#DIV/0!</v>
      </c>
      <c r="H102" s="1097"/>
      <c r="I102" s="1097"/>
      <c r="J102" s="1240"/>
      <c r="K102" s="1240"/>
      <c r="L102" s="1554">
        <v>0</v>
      </c>
      <c r="M102" s="1554">
        <v>0</v>
      </c>
      <c r="N102" s="1554">
        <v>1</v>
      </c>
      <c r="O102" s="1554"/>
      <c r="P102" s="1554"/>
      <c r="Q102" s="1826"/>
      <c r="R102" s="1826"/>
      <c r="S102" s="1826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177200</v>
      </c>
      <c r="F103" s="153">
        <f>SUM(H103:S103)</f>
        <v>127691.8</v>
      </c>
      <c r="G103" s="112">
        <f t="shared" si="17"/>
        <v>72.060835214446954</v>
      </c>
      <c r="H103" s="1083">
        <f>SUM(H104:H108)</f>
        <v>0</v>
      </c>
      <c r="I103" s="1226">
        <f>SUM(I104:I108)</f>
        <v>2450</v>
      </c>
      <c r="J103" s="1226">
        <f>SUM(J104:J108)</f>
        <v>28410</v>
      </c>
      <c r="K103" s="1226">
        <f>SUM(K104:K108)</f>
        <v>24587.8</v>
      </c>
      <c r="L103" s="1543">
        <v>43435</v>
      </c>
      <c r="M103" s="1543">
        <f t="shared" ref="M103:S103" si="20">SUM(M104:M108)</f>
        <v>0</v>
      </c>
      <c r="N103" s="1543">
        <f t="shared" si="20"/>
        <v>0</v>
      </c>
      <c r="O103" s="1543">
        <f t="shared" si="20"/>
        <v>0</v>
      </c>
      <c r="P103" s="1543">
        <f t="shared" si="20"/>
        <v>17000</v>
      </c>
      <c r="Q103" s="1820">
        <f t="shared" si="20"/>
        <v>0</v>
      </c>
      <c r="R103" s="1820">
        <f t="shared" si="20"/>
        <v>6510</v>
      </c>
      <c r="S103" s="1820">
        <f t="shared" si="20"/>
        <v>5299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9"/>
        <v>0</v>
      </c>
      <c r="G104" s="43" t="e">
        <f t="shared" ref="G104:G110" si="21">+F104*100/E104</f>
        <v>#DIV/0!</v>
      </c>
      <c r="H104" s="471"/>
      <c r="I104" s="471"/>
      <c r="J104" s="471"/>
      <c r="K104" s="471"/>
      <c r="L104" s="471"/>
      <c r="M104" s="471"/>
      <c r="N104" s="471"/>
      <c r="O104" s="471"/>
      <c r="P104" s="471"/>
      <c r="Q104" s="1816"/>
      <c r="R104" s="1816"/>
      <c r="S104" s="1816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f>127200+50000</f>
        <v>177200</v>
      </c>
      <c r="F105" s="36">
        <f t="shared" si="19"/>
        <v>84256.8</v>
      </c>
      <c r="G105" s="43">
        <f t="shared" si="21"/>
        <v>47.548984198645599</v>
      </c>
      <c r="H105" s="471"/>
      <c r="I105" s="471">
        <v>2450</v>
      </c>
      <c r="J105" s="471">
        <v>28410</v>
      </c>
      <c r="K105" s="471">
        <v>24587.8</v>
      </c>
      <c r="L105" s="471"/>
      <c r="M105" s="471">
        <v>0</v>
      </c>
      <c r="N105" s="471">
        <v>0</v>
      </c>
      <c r="O105" s="471">
        <v>0</v>
      </c>
      <c r="P105" s="471">
        <v>17000</v>
      </c>
      <c r="Q105" s="1816">
        <v>0</v>
      </c>
      <c r="R105" s="1816">
        <v>6510</v>
      </c>
      <c r="S105" s="1816">
        <v>5299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/>
      <c r="F106" s="36">
        <f t="shared" si="19"/>
        <v>0</v>
      </c>
      <c r="G106" s="43" t="e">
        <f t="shared" si="21"/>
        <v>#DIV/0!</v>
      </c>
      <c r="H106" s="471"/>
      <c r="I106" s="471"/>
      <c r="J106" s="471"/>
      <c r="K106" s="471"/>
      <c r="L106" s="471"/>
      <c r="M106" s="471"/>
      <c r="N106" s="471"/>
      <c r="O106" s="471"/>
      <c r="P106" s="471"/>
      <c r="Q106" s="1816"/>
      <c r="R106" s="1816"/>
      <c r="S106" s="1816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9"/>
        <v>0</v>
      </c>
      <c r="G107" s="43" t="e">
        <f t="shared" si="21"/>
        <v>#DIV/0!</v>
      </c>
      <c r="H107" s="471"/>
      <c r="I107" s="471"/>
      <c r="J107" s="471"/>
      <c r="K107" s="471"/>
      <c r="L107" s="471"/>
      <c r="M107" s="471"/>
      <c r="N107" s="471"/>
      <c r="O107" s="471"/>
      <c r="P107" s="471"/>
      <c r="Q107" s="1816"/>
      <c r="R107" s="1816"/>
      <c r="S107" s="1816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9"/>
        <v>0</v>
      </c>
      <c r="G108" s="43" t="e">
        <f t="shared" si="21"/>
        <v>#DIV/0!</v>
      </c>
      <c r="H108" s="471"/>
      <c r="I108" s="471"/>
      <c r="J108" s="471"/>
      <c r="K108" s="471"/>
      <c r="L108" s="471"/>
      <c r="M108" s="471"/>
      <c r="N108" s="471"/>
      <c r="O108" s="471"/>
      <c r="P108" s="471"/>
      <c r="Q108" s="1816"/>
      <c r="R108" s="1816"/>
      <c r="S108" s="1816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3610000</v>
      </c>
      <c r="F109" s="54">
        <f t="shared" si="19"/>
        <v>3610000</v>
      </c>
      <c r="G109" s="140">
        <f t="shared" si="21"/>
        <v>100</v>
      </c>
      <c r="H109" s="149">
        <f>SUM(H113+H117)</f>
        <v>0</v>
      </c>
      <c r="I109" s="149">
        <f t="shared" ref="I109:S109" si="22">SUM(I113+I117)</f>
        <v>530000</v>
      </c>
      <c r="J109" s="149">
        <f t="shared" si="22"/>
        <v>380000</v>
      </c>
      <c r="K109" s="149">
        <f t="shared" si="22"/>
        <v>380000</v>
      </c>
      <c r="L109" s="149">
        <f t="shared" si="22"/>
        <v>380000</v>
      </c>
      <c r="M109" s="149">
        <f t="shared" si="22"/>
        <v>380000</v>
      </c>
      <c r="N109" s="149">
        <f t="shared" si="22"/>
        <v>380000</v>
      </c>
      <c r="O109" s="1024">
        <f t="shared" si="22"/>
        <v>442000</v>
      </c>
      <c r="P109" s="1024">
        <f t="shared" si="22"/>
        <v>238000</v>
      </c>
      <c r="Q109" s="1827">
        <f t="shared" si="22"/>
        <v>300000</v>
      </c>
      <c r="R109" s="1827">
        <f t="shared" si="22"/>
        <v>200000</v>
      </c>
      <c r="S109" s="1827">
        <f t="shared" si="22"/>
        <v>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100000</v>
      </c>
      <c r="F110" s="58">
        <f>SUM(H110:S110)</f>
        <v>100000</v>
      </c>
      <c r="G110" s="47">
        <f t="shared" si="21"/>
        <v>100</v>
      </c>
      <c r="H110" s="1098">
        <v>0</v>
      </c>
      <c r="I110" s="1098">
        <v>0</v>
      </c>
      <c r="J110" s="1241">
        <v>0</v>
      </c>
      <c r="K110" s="1241">
        <v>0</v>
      </c>
      <c r="L110" s="1555">
        <v>0</v>
      </c>
      <c r="M110" s="1555">
        <v>0</v>
      </c>
      <c r="N110" s="1555">
        <v>0</v>
      </c>
      <c r="O110" s="1029">
        <v>30000</v>
      </c>
      <c r="P110" s="1029">
        <v>30000</v>
      </c>
      <c r="Q110" s="1817">
        <v>20000</v>
      </c>
      <c r="R110" s="1817">
        <v>20000</v>
      </c>
      <c r="S110" s="2038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096"/>
      <c r="I111" s="1096"/>
      <c r="J111" s="1239"/>
      <c r="K111" s="1239"/>
      <c r="L111" s="1553"/>
      <c r="M111" s="1553"/>
      <c r="N111" s="1553"/>
      <c r="O111" s="1553"/>
      <c r="P111" s="1553"/>
      <c r="Q111" s="1819"/>
      <c r="R111" s="1819"/>
      <c r="S111" s="1819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50</v>
      </c>
      <c r="F112" s="36">
        <f>SUM(H112:S112)</f>
        <v>50</v>
      </c>
      <c r="G112" s="37">
        <f>+F112*100/E112</f>
        <v>100</v>
      </c>
      <c r="H112" s="471">
        <v>0</v>
      </c>
      <c r="I112" s="471">
        <v>0</v>
      </c>
      <c r="J112" s="471"/>
      <c r="K112" s="471">
        <v>0</v>
      </c>
      <c r="L112" s="471"/>
      <c r="M112" s="471"/>
      <c r="N112" s="471">
        <v>0</v>
      </c>
      <c r="O112" s="471">
        <v>38</v>
      </c>
      <c r="P112" s="471">
        <v>12</v>
      </c>
      <c r="Q112" s="1816">
        <v>0</v>
      </c>
      <c r="R112" s="1816">
        <v>0</v>
      </c>
      <c r="S112" s="1816"/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100000</v>
      </c>
      <c r="F113" s="36">
        <f>SUM(H113:S113)</f>
        <v>100000</v>
      </c>
      <c r="G113" s="37">
        <f>+F113*100/E113</f>
        <v>100</v>
      </c>
      <c r="H113" s="471">
        <v>0</v>
      </c>
      <c r="I113" s="471">
        <v>0</v>
      </c>
      <c r="J113" s="471"/>
      <c r="K113" s="471">
        <v>0</v>
      </c>
      <c r="L113" s="471"/>
      <c r="M113" s="471"/>
      <c r="N113" s="471">
        <v>0</v>
      </c>
      <c r="O113" s="471">
        <v>62000</v>
      </c>
      <c r="P113" s="471">
        <v>38000</v>
      </c>
      <c r="Q113" s="1816">
        <v>0</v>
      </c>
      <c r="R113" s="1816">
        <v>0</v>
      </c>
      <c r="S113" s="1816"/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3510000</v>
      </c>
      <c r="F114" s="58">
        <f>SUM(H114:S114)</f>
        <v>3510000</v>
      </c>
      <c r="G114" s="47">
        <f>+F114*100/E114</f>
        <v>100</v>
      </c>
      <c r="H114" s="1095">
        <v>150000</v>
      </c>
      <c r="I114" s="1095">
        <v>380000</v>
      </c>
      <c r="J114" s="1238">
        <v>380000</v>
      </c>
      <c r="K114" s="1238">
        <v>380000</v>
      </c>
      <c r="L114" s="1552">
        <v>380000</v>
      </c>
      <c r="M114" s="1552">
        <v>380000</v>
      </c>
      <c r="N114" s="1552">
        <v>380000</v>
      </c>
      <c r="O114" s="1029">
        <v>380000</v>
      </c>
      <c r="P114" s="1029">
        <v>200000</v>
      </c>
      <c r="Q114" s="1817">
        <v>200000</v>
      </c>
      <c r="R114" s="1817">
        <v>200000</v>
      </c>
      <c r="S114" s="1817">
        <v>100000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096"/>
      <c r="I115" s="1096"/>
      <c r="J115" s="1239"/>
      <c r="K115" s="1239"/>
      <c r="L115" s="1553"/>
      <c r="M115" s="1553"/>
      <c r="N115" s="1553"/>
      <c r="O115" s="1553"/>
      <c r="P115" s="1553"/>
      <c r="Q115" s="1819"/>
      <c r="R115" s="1819"/>
      <c r="S115" s="1819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117</v>
      </c>
      <c r="F116" s="36">
        <f>SUM(H116:S116)</f>
        <v>117</v>
      </c>
      <c r="G116" s="37">
        <f t="shared" ref="G116:G124" si="23">+F116*100/E116</f>
        <v>100</v>
      </c>
      <c r="H116" s="471">
        <v>0</v>
      </c>
      <c r="I116" s="471">
        <v>117</v>
      </c>
      <c r="J116" s="471"/>
      <c r="K116" s="471">
        <v>0</v>
      </c>
      <c r="L116" s="471"/>
      <c r="M116" s="471"/>
      <c r="N116" s="471"/>
      <c r="O116" s="471"/>
      <c r="P116" s="471"/>
      <c r="Q116" s="1816">
        <v>0</v>
      </c>
      <c r="R116" s="1816"/>
      <c r="S116" s="1816"/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3510000</v>
      </c>
      <c r="F117" s="36">
        <f>SUM(H117:S117)</f>
        <v>3510000</v>
      </c>
      <c r="G117" s="37">
        <f t="shared" si="23"/>
        <v>100</v>
      </c>
      <c r="H117" s="471">
        <v>0</v>
      </c>
      <c r="I117" s="471">
        <v>530000</v>
      </c>
      <c r="J117" s="471">
        <v>380000</v>
      </c>
      <c r="K117" s="471">
        <v>380000</v>
      </c>
      <c r="L117" s="471">
        <v>380000</v>
      </c>
      <c r="M117" s="471">
        <v>380000</v>
      </c>
      <c r="N117" s="471">
        <v>380000</v>
      </c>
      <c r="O117" s="471">
        <v>380000</v>
      </c>
      <c r="P117" s="471">
        <v>200000</v>
      </c>
      <c r="Q117" s="1816">
        <v>300000</v>
      </c>
      <c r="R117" s="1816">
        <v>200000</v>
      </c>
      <c r="S117" s="1816"/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096"/>
      <c r="I118" s="1096"/>
      <c r="J118" s="1239"/>
      <c r="K118" s="1239"/>
      <c r="L118" s="1553"/>
      <c r="M118" s="1553"/>
      <c r="N118" s="1553"/>
      <c r="O118" s="1553"/>
      <c r="P118" s="1553"/>
      <c r="Q118" s="1819"/>
      <c r="R118" s="1819"/>
      <c r="S118" s="1819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 t="shared" ref="F119:F124" si="24">SUM(H119:S119)</f>
        <v>1</v>
      </c>
      <c r="G119" s="37">
        <f t="shared" si="23"/>
        <v>100</v>
      </c>
      <c r="H119" s="471">
        <v>0</v>
      </c>
      <c r="I119" s="471">
        <v>1</v>
      </c>
      <c r="J119" s="471"/>
      <c r="K119" s="471">
        <v>0</v>
      </c>
      <c r="L119" s="471"/>
      <c r="M119" s="471">
        <v>0</v>
      </c>
      <c r="N119" s="471">
        <v>0</v>
      </c>
      <c r="O119" s="471"/>
      <c r="P119" s="471"/>
      <c r="Q119" s="1816"/>
      <c r="R119" s="1816"/>
      <c r="S119" s="1816"/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10</v>
      </c>
      <c r="F120" s="36">
        <f t="shared" si="24"/>
        <v>10</v>
      </c>
      <c r="G120" s="37">
        <f t="shared" si="23"/>
        <v>100</v>
      </c>
      <c r="H120" s="471">
        <v>0</v>
      </c>
      <c r="I120" s="471">
        <v>0</v>
      </c>
      <c r="J120" s="471"/>
      <c r="K120" s="471">
        <v>0</v>
      </c>
      <c r="L120" s="471"/>
      <c r="M120" s="471">
        <v>0</v>
      </c>
      <c r="N120" s="471">
        <v>0</v>
      </c>
      <c r="O120" s="471"/>
      <c r="P120" s="471">
        <v>0</v>
      </c>
      <c r="Q120" s="1816">
        <v>10</v>
      </c>
      <c r="R120" s="1816">
        <v>0</v>
      </c>
      <c r="S120" s="1816"/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2</v>
      </c>
      <c r="F121" s="36">
        <f t="shared" si="24"/>
        <v>2</v>
      </c>
      <c r="G121" s="37">
        <f t="shared" si="23"/>
        <v>100</v>
      </c>
      <c r="H121" s="471">
        <v>0</v>
      </c>
      <c r="I121" s="471">
        <v>0</v>
      </c>
      <c r="J121" s="471"/>
      <c r="K121" s="471">
        <v>0</v>
      </c>
      <c r="L121" s="471"/>
      <c r="M121" s="471">
        <v>0</v>
      </c>
      <c r="N121" s="471">
        <v>0</v>
      </c>
      <c r="O121" s="471">
        <v>1</v>
      </c>
      <c r="P121" s="471">
        <v>0</v>
      </c>
      <c r="Q121" s="1816">
        <v>0</v>
      </c>
      <c r="R121" s="1816">
        <v>0</v>
      </c>
      <c r="S121" s="1816">
        <v>1</v>
      </c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60</v>
      </c>
      <c r="F122" s="36">
        <f t="shared" si="24"/>
        <v>60</v>
      </c>
      <c r="G122" s="37">
        <f t="shared" si="23"/>
        <v>100</v>
      </c>
      <c r="H122" s="471">
        <v>0</v>
      </c>
      <c r="I122" s="471">
        <v>0</v>
      </c>
      <c r="J122" s="471"/>
      <c r="K122" s="471">
        <v>0</v>
      </c>
      <c r="L122" s="471"/>
      <c r="M122" s="471">
        <v>0</v>
      </c>
      <c r="N122" s="471">
        <v>0</v>
      </c>
      <c r="O122" s="471">
        <v>30</v>
      </c>
      <c r="P122" s="471">
        <v>0</v>
      </c>
      <c r="Q122" s="1816">
        <v>0</v>
      </c>
      <c r="R122" s="1816">
        <v>30</v>
      </c>
      <c r="S122" s="1816"/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4"/>
        <v>0</v>
      </c>
      <c r="G123" s="66"/>
      <c r="H123" s="1077"/>
      <c r="I123" s="1077"/>
      <c r="J123" s="1219"/>
      <c r="K123" s="1219"/>
      <c r="L123" s="1537"/>
      <c r="M123" s="1537"/>
      <c r="N123" s="1537"/>
      <c r="O123" s="1537"/>
      <c r="P123" s="1537"/>
      <c r="Q123" s="1828"/>
      <c r="R123" s="1828"/>
      <c r="S123" s="1828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4"/>
        <v>0</v>
      </c>
      <c r="G124" s="37" t="e">
        <f t="shared" si="23"/>
        <v>#DIV/0!</v>
      </c>
      <c r="H124" s="471"/>
      <c r="I124" s="471"/>
      <c r="J124" s="471"/>
      <c r="K124" s="471"/>
      <c r="L124" s="471"/>
      <c r="M124" s="471"/>
      <c r="N124" s="471"/>
      <c r="O124" s="471"/>
      <c r="P124" s="471"/>
      <c r="Q124" s="1816"/>
      <c r="R124" s="1816"/>
      <c r="S124" s="1816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141800</v>
      </c>
      <c r="F125" s="153">
        <f t="shared" ref="F125:F188" si="25">SUM(H125:S125)</f>
        <v>85305</v>
      </c>
      <c r="G125" s="379">
        <f t="shared" ref="G125:G188" si="26">+F125*100/E125</f>
        <v>60.158674188998589</v>
      </c>
      <c r="H125" s="1083">
        <f>SUM(H126:H130)</f>
        <v>0</v>
      </c>
      <c r="I125" s="1083">
        <f t="shared" ref="I125:S125" si="27">SUM(I126:I130)</f>
        <v>0</v>
      </c>
      <c r="J125" s="1226">
        <f t="shared" si="27"/>
        <v>0</v>
      </c>
      <c r="K125" s="1226">
        <f t="shared" si="27"/>
        <v>0</v>
      </c>
      <c r="L125" s="1543">
        <f t="shared" si="27"/>
        <v>4000</v>
      </c>
      <c r="M125" s="1543">
        <f t="shared" si="27"/>
        <v>26010</v>
      </c>
      <c r="N125" s="1543">
        <f t="shared" si="27"/>
        <v>0</v>
      </c>
      <c r="O125" s="1543">
        <f t="shared" si="27"/>
        <v>5778</v>
      </c>
      <c r="P125" s="1543">
        <f t="shared" si="27"/>
        <v>8138</v>
      </c>
      <c r="Q125" s="1820">
        <f t="shared" si="27"/>
        <v>16020</v>
      </c>
      <c r="R125" s="1820">
        <f t="shared" si="27"/>
        <v>9409</v>
      </c>
      <c r="S125" s="1820">
        <f t="shared" si="27"/>
        <v>15950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5"/>
        <v>0</v>
      </c>
      <c r="G126" s="37" t="e">
        <f t="shared" si="26"/>
        <v>#DIV/0!</v>
      </c>
      <c r="H126" s="471"/>
      <c r="I126" s="471"/>
      <c r="J126" s="471"/>
      <c r="K126" s="471"/>
      <c r="L126" s="471"/>
      <c r="M126" s="471"/>
      <c r="N126" s="471"/>
      <c r="O126" s="471"/>
      <c r="P126" s="471"/>
      <c r="Q126" s="1816"/>
      <c r="R126" s="1816"/>
      <c r="S126" s="1816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f>91800+50000</f>
        <v>141800</v>
      </c>
      <c r="F127" s="36">
        <f t="shared" si="25"/>
        <v>85305</v>
      </c>
      <c r="G127" s="37">
        <f t="shared" si="26"/>
        <v>60.158674188998589</v>
      </c>
      <c r="H127" s="471"/>
      <c r="I127" s="471"/>
      <c r="J127" s="471"/>
      <c r="K127" s="471"/>
      <c r="L127" s="471">
        <v>4000</v>
      </c>
      <c r="M127" s="471">
        <v>26010</v>
      </c>
      <c r="N127" s="471">
        <v>0</v>
      </c>
      <c r="O127" s="471">
        <v>5778</v>
      </c>
      <c r="P127" s="471">
        <v>8138</v>
      </c>
      <c r="Q127" s="1816">
        <v>16020</v>
      </c>
      <c r="R127" s="1816">
        <v>9409</v>
      </c>
      <c r="S127" s="1816">
        <v>15950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5"/>
        <v>0</v>
      </c>
      <c r="G128" s="37" t="e">
        <f t="shared" si="26"/>
        <v>#DIV/0!</v>
      </c>
      <c r="H128" s="471"/>
      <c r="I128" s="471"/>
      <c r="J128" s="471"/>
      <c r="K128" s="471"/>
      <c r="L128" s="471"/>
      <c r="M128" s="471"/>
      <c r="N128" s="471"/>
      <c r="O128" s="471"/>
      <c r="P128" s="471"/>
      <c r="Q128" s="1816"/>
      <c r="R128" s="1816"/>
      <c r="S128" s="1816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5"/>
        <v>0</v>
      </c>
      <c r="G129" s="37" t="e">
        <f t="shared" si="26"/>
        <v>#DIV/0!</v>
      </c>
      <c r="H129" s="471"/>
      <c r="I129" s="471"/>
      <c r="J129" s="471"/>
      <c r="K129" s="471"/>
      <c r="L129" s="471"/>
      <c r="M129" s="471"/>
      <c r="N129" s="471"/>
      <c r="O129" s="471"/>
      <c r="P129" s="471"/>
      <c r="Q129" s="1816"/>
      <c r="R129" s="1816"/>
      <c r="S129" s="1816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5"/>
        <v>0</v>
      </c>
      <c r="G130" s="37" t="e">
        <f t="shared" si="26"/>
        <v>#DIV/0!</v>
      </c>
      <c r="H130" s="471"/>
      <c r="I130" s="471"/>
      <c r="J130" s="471"/>
      <c r="K130" s="471"/>
      <c r="L130" s="471"/>
      <c r="M130" s="471"/>
      <c r="N130" s="471"/>
      <c r="O130" s="471"/>
      <c r="P130" s="471"/>
      <c r="Q130" s="1816"/>
      <c r="R130" s="1816"/>
      <c r="S130" s="1816"/>
    </row>
    <row r="131" spans="1:19" ht="21.75" customHeight="1">
      <c r="A131" s="2267" t="s">
        <v>158</v>
      </c>
      <c r="B131" s="2268"/>
      <c r="C131" s="2269"/>
      <c r="D131" s="672"/>
      <c r="E131" s="27"/>
      <c r="F131" s="55">
        <f t="shared" si="25"/>
        <v>0</v>
      </c>
      <c r="G131" s="67" t="e">
        <f t="shared" si="26"/>
        <v>#DIV/0!</v>
      </c>
      <c r="H131" s="1096"/>
      <c r="I131" s="1096"/>
      <c r="J131" s="1239"/>
      <c r="K131" s="1239"/>
      <c r="L131" s="1553"/>
      <c r="M131" s="1553"/>
      <c r="N131" s="1553"/>
      <c r="O131" s="1553"/>
      <c r="P131" s="1553"/>
      <c r="Q131" s="1819"/>
      <c r="R131" s="1819"/>
      <c r="S131" s="1819"/>
    </row>
    <row r="132" spans="1:19" ht="21.75" customHeight="1">
      <c r="A132" s="159"/>
      <c r="B132" s="673" t="s">
        <v>159</v>
      </c>
      <c r="C132" s="674"/>
      <c r="D132" s="675" t="s">
        <v>33</v>
      </c>
      <c r="E132" s="409">
        <f>SUM(E133:E134)</f>
        <v>2</v>
      </c>
      <c r="F132" s="55">
        <f t="shared" si="25"/>
        <v>2</v>
      </c>
      <c r="G132" s="67">
        <f t="shared" si="26"/>
        <v>100</v>
      </c>
      <c r="H132" s="1080">
        <f>SUM(H133:H134)</f>
        <v>0</v>
      </c>
      <c r="I132" s="1080">
        <f t="shared" ref="I132:S132" si="28">SUM(I133:I134)</f>
        <v>1</v>
      </c>
      <c r="J132" s="1224">
        <f t="shared" si="28"/>
        <v>1</v>
      </c>
      <c r="K132" s="1224">
        <f t="shared" si="28"/>
        <v>0</v>
      </c>
      <c r="L132" s="1541">
        <f t="shared" si="28"/>
        <v>0</v>
      </c>
      <c r="M132" s="1541">
        <f t="shared" si="28"/>
        <v>0</v>
      </c>
      <c r="N132" s="1541">
        <f t="shared" si="28"/>
        <v>0</v>
      </c>
      <c r="O132" s="1541">
        <f t="shared" si="28"/>
        <v>0</v>
      </c>
      <c r="P132" s="1541">
        <f t="shared" si="28"/>
        <v>0</v>
      </c>
      <c r="Q132" s="1815">
        <f t="shared" si="28"/>
        <v>0</v>
      </c>
      <c r="R132" s="1815">
        <f t="shared" si="28"/>
        <v>0</v>
      </c>
      <c r="S132" s="1815">
        <f t="shared" si="28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2</v>
      </c>
      <c r="F133" s="36">
        <f t="shared" si="25"/>
        <v>2</v>
      </c>
      <c r="G133" s="37">
        <f t="shared" si="26"/>
        <v>100</v>
      </c>
      <c r="H133" s="471">
        <v>0</v>
      </c>
      <c r="I133" s="471">
        <v>1</v>
      </c>
      <c r="J133" s="471">
        <v>1</v>
      </c>
      <c r="K133" s="471">
        <v>0</v>
      </c>
      <c r="L133" s="471"/>
      <c r="M133" s="471"/>
      <c r="N133" s="471"/>
      <c r="O133" s="471"/>
      <c r="P133" s="471"/>
      <c r="Q133" s="1816"/>
      <c r="R133" s="1816"/>
      <c r="S133" s="1816"/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5"/>
        <v>0</v>
      </c>
      <c r="G134" s="37" t="e">
        <f t="shared" si="26"/>
        <v>#DIV/0!</v>
      </c>
      <c r="H134" s="471">
        <v>0</v>
      </c>
      <c r="I134" s="471">
        <v>0</v>
      </c>
      <c r="J134" s="471"/>
      <c r="K134" s="471">
        <v>0</v>
      </c>
      <c r="L134" s="471"/>
      <c r="M134" s="471"/>
      <c r="N134" s="471"/>
      <c r="O134" s="471"/>
      <c r="P134" s="471"/>
      <c r="Q134" s="1816"/>
      <c r="R134" s="1816"/>
      <c r="S134" s="1816"/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5"/>
        <v>0</v>
      </c>
      <c r="G135" s="37" t="e">
        <f t="shared" si="26"/>
        <v>#DIV/0!</v>
      </c>
      <c r="H135" s="471">
        <v>0</v>
      </c>
      <c r="I135" s="471">
        <v>0</v>
      </c>
      <c r="J135" s="471"/>
      <c r="K135" s="471">
        <v>0</v>
      </c>
      <c r="L135" s="471"/>
      <c r="M135" s="471"/>
      <c r="N135" s="471"/>
      <c r="O135" s="471"/>
      <c r="P135" s="471"/>
      <c r="Q135" s="1816"/>
      <c r="R135" s="1816"/>
      <c r="S135" s="1816"/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69700</v>
      </c>
      <c r="F136" s="153">
        <f t="shared" si="25"/>
        <v>99696</v>
      </c>
      <c r="G136" s="379">
        <f t="shared" si="26"/>
        <v>143.03586800573888</v>
      </c>
      <c r="H136" s="1083">
        <f>SUM(H137:H141)</f>
        <v>0</v>
      </c>
      <c r="I136" s="1083">
        <f t="shared" ref="I136:S136" si="29">SUM(I137:I141)</f>
        <v>6546</v>
      </c>
      <c r="J136" s="1226">
        <f t="shared" si="29"/>
        <v>0</v>
      </c>
      <c r="K136" s="1226">
        <f t="shared" si="29"/>
        <v>4990</v>
      </c>
      <c r="L136" s="1543">
        <f t="shared" si="29"/>
        <v>1075</v>
      </c>
      <c r="M136" s="1543">
        <f t="shared" si="29"/>
        <v>10900</v>
      </c>
      <c r="N136" s="1543">
        <f t="shared" si="29"/>
        <v>0</v>
      </c>
      <c r="O136" s="1543">
        <f t="shared" si="29"/>
        <v>2268</v>
      </c>
      <c r="P136" s="1543">
        <f t="shared" si="29"/>
        <v>3000</v>
      </c>
      <c r="Q136" s="1820">
        <f t="shared" si="29"/>
        <v>0</v>
      </c>
      <c r="R136" s="1820">
        <f t="shared" si="29"/>
        <v>36214</v>
      </c>
      <c r="S136" s="1820">
        <f t="shared" si="29"/>
        <v>34703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5"/>
        <v>0</v>
      </c>
      <c r="G137" s="37" t="e">
        <f t="shared" si="26"/>
        <v>#DIV/0!</v>
      </c>
      <c r="H137" s="471"/>
      <c r="I137" s="471"/>
      <c r="J137" s="471"/>
      <c r="K137" s="471"/>
      <c r="L137" s="471"/>
      <c r="M137" s="471"/>
      <c r="N137" s="471"/>
      <c r="O137" s="471"/>
      <c r="P137" s="471"/>
      <c r="Q137" s="1816"/>
      <c r="R137" s="1816"/>
      <c r="S137" s="1816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69700</v>
      </c>
      <c r="F138" s="36">
        <f t="shared" si="25"/>
        <v>99696</v>
      </c>
      <c r="G138" s="37">
        <f t="shared" si="26"/>
        <v>143.03586800573888</v>
      </c>
      <c r="H138" s="471"/>
      <c r="I138" s="471">
        <v>6546</v>
      </c>
      <c r="J138" s="471"/>
      <c r="K138" s="471">
        <v>4990</v>
      </c>
      <c r="L138" s="471">
        <v>1075</v>
      </c>
      <c r="M138" s="471">
        <v>10900</v>
      </c>
      <c r="N138" s="471">
        <v>0</v>
      </c>
      <c r="O138" s="471">
        <v>2268</v>
      </c>
      <c r="P138" s="471">
        <v>3000</v>
      </c>
      <c r="Q138" s="1816">
        <v>0</v>
      </c>
      <c r="R138" s="1816">
        <v>36214</v>
      </c>
      <c r="S138" s="1816">
        <v>34703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5"/>
        <v>0</v>
      </c>
      <c r="G139" s="37" t="e">
        <f t="shared" si="26"/>
        <v>#DIV/0!</v>
      </c>
      <c r="H139" s="471"/>
      <c r="I139" s="471"/>
      <c r="J139" s="471"/>
      <c r="K139" s="471"/>
      <c r="L139" s="471"/>
      <c r="M139" s="471"/>
      <c r="N139" s="471"/>
      <c r="O139" s="471"/>
      <c r="P139" s="471"/>
      <c r="Q139" s="1816"/>
      <c r="R139" s="1816"/>
      <c r="S139" s="1816"/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5"/>
        <v>0</v>
      </c>
      <c r="G140" s="37" t="e">
        <f t="shared" si="26"/>
        <v>#DIV/0!</v>
      </c>
      <c r="H140" s="471"/>
      <c r="I140" s="471"/>
      <c r="J140" s="471"/>
      <c r="K140" s="471"/>
      <c r="L140" s="471"/>
      <c r="M140" s="471"/>
      <c r="N140" s="471"/>
      <c r="O140" s="471"/>
      <c r="P140" s="471"/>
      <c r="Q140" s="1816"/>
      <c r="R140" s="1816"/>
      <c r="S140" s="1816"/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5"/>
        <v>0</v>
      </c>
      <c r="G141" s="37" t="e">
        <f t="shared" si="26"/>
        <v>#DIV/0!</v>
      </c>
      <c r="H141" s="471"/>
      <c r="I141" s="471"/>
      <c r="J141" s="471"/>
      <c r="K141" s="471"/>
      <c r="L141" s="471"/>
      <c r="M141" s="471"/>
      <c r="N141" s="471"/>
      <c r="O141" s="471"/>
      <c r="P141" s="471"/>
      <c r="Q141" s="1816"/>
      <c r="R141" s="1816"/>
      <c r="S141" s="1816"/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300</v>
      </c>
      <c r="F142" s="55">
        <f t="shared" si="25"/>
        <v>300</v>
      </c>
      <c r="G142" s="67">
        <f t="shared" si="26"/>
        <v>100</v>
      </c>
      <c r="H142" s="1079">
        <f t="shared" ref="H142:S142" si="30">H145</f>
        <v>0</v>
      </c>
      <c r="I142" s="1079">
        <f t="shared" si="30"/>
        <v>16</v>
      </c>
      <c r="J142" s="1223">
        <f t="shared" si="30"/>
        <v>9</v>
      </c>
      <c r="K142" s="1223">
        <f t="shared" si="30"/>
        <v>47</v>
      </c>
      <c r="L142" s="1539">
        <f t="shared" si="30"/>
        <v>94</v>
      </c>
      <c r="M142" s="1539">
        <f t="shared" si="30"/>
        <v>40</v>
      </c>
      <c r="N142" s="1539">
        <f t="shared" si="30"/>
        <v>29</v>
      </c>
      <c r="O142" s="1539">
        <f t="shared" si="30"/>
        <v>16</v>
      </c>
      <c r="P142" s="1539">
        <f t="shared" si="30"/>
        <v>18</v>
      </c>
      <c r="Q142" s="1812">
        <f t="shared" si="30"/>
        <v>7</v>
      </c>
      <c r="R142" s="1812">
        <f t="shared" si="30"/>
        <v>24</v>
      </c>
      <c r="S142" s="1812">
        <f t="shared" si="30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5"/>
        <v>0</v>
      </c>
      <c r="G143" s="67" t="e">
        <f t="shared" si="26"/>
        <v>#DIV/0!</v>
      </c>
      <c r="H143" s="1079"/>
      <c r="I143" s="1079"/>
      <c r="J143" s="1223"/>
      <c r="K143" s="1223"/>
      <c r="L143" s="1539"/>
      <c r="M143" s="1539"/>
      <c r="N143" s="1539"/>
      <c r="O143" s="1539"/>
      <c r="P143" s="1539"/>
      <c r="Q143" s="1812"/>
      <c r="R143" s="1812"/>
      <c r="S143" s="181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50</v>
      </c>
      <c r="F144" s="36">
        <f t="shared" si="25"/>
        <v>50</v>
      </c>
      <c r="G144" s="37">
        <f t="shared" si="26"/>
        <v>100</v>
      </c>
      <c r="H144" s="471">
        <v>0</v>
      </c>
      <c r="I144" s="471">
        <v>7</v>
      </c>
      <c r="J144" s="471">
        <v>4</v>
      </c>
      <c r="K144" s="471">
        <v>11</v>
      </c>
      <c r="L144" s="471">
        <v>13</v>
      </c>
      <c r="M144" s="471">
        <v>10</v>
      </c>
      <c r="N144" s="471">
        <v>5</v>
      </c>
      <c r="O144" s="471">
        <v>0</v>
      </c>
      <c r="P144" s="471">
        <v>0</v>
      </c>
      <c r="Q144" s="1816">
        <v>0</v>
      </c>
      <c r="R144" s="1816">
        <v>0</v>
      </c>
      <c r="S144" s="1816"/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300</v>
      </c>
      <c r="F145" s="36">
        <f t="shared" si="25"/>
        <v>300</v>
      </c>
      <c r="G145" s="37">
        <f t="shared" si="26"/>
        <v>100</v>
      </c>
      <c r="H145" s="471">
        <v>0</v>
      </c>
      <c r="I145" s="471">
        <v>16</v>
      </c>
      <c r="J145" s="471">
        <v>9</v>
      </c>
      <c r="K145" s="471">
        <v>47</v>
      </c>
      <c r="L145" s="471">
        <v>94</v>
      </c>
      <c r="M145" s="471">
        <v>40</v>
      </c>
      <c r="N145" s="471">
        <v>29</v>
      </c>
      <c r="O145" s="471">
        <v>16</v>
      </c>
      <c r="P145" s="471">
        <v>18</v>
      </c>
      <c r="Q145" s="1816">
        <v>7</v>
      </c>
      <c r="R145" s="1816">
        <v>24</v>
      </c>
      <c r="S145" s="1816"/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5"/>
        <v>0</v>
      </c>
      <c r="G146" s="37" t="e">
        <f t="shared" si="26"/>
        <v>#DIV/0!</v>
      </c>
      <c r="H146" s="471"/>
      <c r="I146" s="471"/>
      <c r="J146" s="471"/>
      <c r="K146" s="471"/>
      <c r="L146" s="471"/>
      <c r="M146" s="471"/>
      <c r="N146" s="471"/>
      <c r="O146" s="471"/>
      <c r="P146" s="471"/>
      <c r="Q146" s="1816"/>
      <c r="R146" s="1816"/>
      <c r="S146" s="1816"/>
    </row>
    <row r="147" spans="1:19" ht="21.75" customHeight="1">
      <c r="A147" s="680"/>
      <c r="B147" s="681" t="s">
        <v>58</v>
      </c>
      <c r="C147" s="682"/>
      <c r="D147" s="683" t="s">
        <v>24</v>
      </c>
      <c r="E147" s="50">
        <f>SUM(E148:E152)</f>
        <v>5191700</v>
      </c>
      <c r="F147" s="163">
        <f t="shared" si="25"/>
        <v>5135691</v>
      </c>
      <c r="G147" s="90">
        <f t="shared" si="26"/>
        <v>98.921181886472638</v>
      </c>
      <c r="H147" s="1085">
        <f>SUM(H148:H152)</f>
        <v>18000</v>
      </c>
      <c r="I147" s="1083">
        <f t="shared" ref="I147:S147" si="31">SUM(I148:I152)</f>
        <v>28982</v>
      </c>
      <c r="J147" s="1226">
        <f t="shared" si="31"/>
        <v>26000</v>
      </c>
      <c r="K147" s="1226">
        <f t="shared" si="31"/>
        <v>30330</v>
      </c>
      <c r="L147" s="1543">
        <f t="shared" si="31"/>
        <v>3979800</v>
      </c>
      <c r="M147" s="1543">
        <f t="shared" si="31"/>
        <v>26000</v>
      </c>
      <c r="N147" s="1543">
        <f t="shared" si="31"/>
        <v>26000</v>
      </c>
      <c r="O147" s="1543">
        <f t="shared" si="31"/>
        <v>846000</v>
      </c>
      <c r="P147" s="1543">
        <f t="shared" si="31"/>
        <v>65012</v>
      </c>
      <c r="Q147" s="1820">
        <f t="shared" si="31"/>
        <v>26400</v>
      </c>
      <c r="R147" s="1820">
        <f t="shared" si="31"/>
        <v>32138</v>
      </c>
      <c r="S147" s="1820">
        <f t="shared" si="31"/>
        <v>31029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5"/>
        <v>0</v>
      </c>
      <c r="G148" s="37" t="e">
        <f t="shared" si="26"/>
        <v>#DIV/0!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1816"/>
      <c r="R148" s="1816"/>
      <c r="S148" s="1816"/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412000</v>
      </c>
      <c r="F149" s="36">
        <f t="shared" si="25"/>
        <v>276579</v>
      </c>
      <c r="G149" s="37">
        <f t="shared" si="26"/>
        <v>67.130825242718444</v>
      </c>
      <c r="H149" s="471">
        <v>18000</v>
      </c>
      <c r="I149" s="471"/>
      <c r="J149" s="471"/>
      <c r="K149" s="471">
        <v>0</v>
      </c>
      <c r="L149" s="471">
        <v>26000</v>
      </c>
      <c r="M149" s="471">
        <v>26000</v>
      </c>
      <c r="N149" s="471">
        <v>26000</v>
      </c>
      <c r="O149" s="471">
        <v>26000</v>
      </c>
      <c r="P149" s="471">
        <v>65012</v>
      </c>
      <c r="Q149" s="1816">
        <v>26400</v>
      </c>
      <c r="R149" s="1816">
        <v>32138</v>
      </c>
      <c r="S149" s="1816">
        <v>31029</v>
      </c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4779700</v>
      </c>
      <c r="F150" s="36">
        <f t="shared" si="25"/>
        <v>4859112</v>
      </c>
      <c r="G150" s="37">
        <f t="shared" si="26"/>
        <v>101.66144318681089</v>
      </c>
      <c r="H150" s="471"/>
      <c r="I150" s="471">
        <v>28982</v>
      </c>
      <c r="J150" s="471">
        <v>26000</v>
      </c>
      <c r="K150" s="471">
        <v>30330</v>
      </c>
      <c r="L150" s="973">
        <v>3953800</v>
      </c>
      <c r="M150" s="471">
        <v>0</v>
      </c>
      <c r="N150" s="471">
        <v>0</v>
      </c>
      <c r="O150" s="471">
        <v>820000</v>
      </c>
      <c r="P150" s="471">
        <v>0</v>
      </c>
      <c r="Q150" s="1816">
        <v>0</v>
      </c>
      <c r="R150" s="1816"/>
      <c r="S150" s="1816"/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5"/>
        <v>0</v>
      </c>
      <c r="G151" s="37" t="e">
        <f t="shared" si="26"/>
        <v>#DIV/0!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1816"/>
      <c r="R151" s="1816"/>
      <c r="S151" s="1816"/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5"/>
        <v>0</v>
      </c>
      <c r="G152" s="37" t="e">
        <f t="shared" si="26"/>
        <v>#DIV/0!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1816"/>
      <c r="R152" s="1816"/>
      <c r="S152" s="1816"/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5"/>
        <v>0</v>
      </c>
      <c r="G153" s="67" t="e">
        <f t="shared" si="26"/>
        <v>#DIV/0!</v>
      </c>
      <c r="H153" s="1079">
        <f>H154</f>
        <v>0</v>
      </c>
      <c r="I153" s="1079">
        <f t="shared" ref="I153:S153" si="32">I154</f>
        <v>0</v>
      </c>
      <c r="J153" s="1223">
        <f t="shared" si="32"/>
        <v>0</v>
      </c>
      <c r="K153" s="1223">
        <f t="shared" si="32"/>
        <v>0</v>
      </c>
      <c r="L153" s="1539">
        <f t="shared" si="32"/>
        <v>0</v>
      </c>
      <c r="M153" s="1539">
        <f t="shared" si="32"/>
        <v>0</v>
      </c>
      <c r="N153" s="1539">
        <f t="shared" si="32"/>
        <v>0</v>
      </c>
      <c r="O153" s="1539">
        <f t="shared" si="32"/>
        <v>0</v>
      </c>
      <c r="P153" s="1539">
        <f t="shared" si="32"/>
        <v>0</v>
      </c>
      <c r="Q153" s="1812">
        <f t="shared" si="32"/>
        <v>0</v>
      </c>
      <c r="R153" s="1812">
        <f t="shared" si="32"/>
        <v>0</v>
      </c>
      <c r="S153" s="1812">
        <f t="shared" si="32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5"/>
        <v>0</v>
      </c>
      <c r="G154" s="37" t="e">
        <f t="shared" si="26"/>
        <v>#DIV/0!</v>
      </c>
      <c r="H154" s="476"/>
      <c r="I154" s="476"/>
      <c r="J154" s="476"/>
      <c r="K154" s="476">
        <v>0</v>
      </c>
      <c r="L154" s="476"/>
      <c r="M154" s="476"/>
      <c r="N154" s="476"/>
      <c r="O154" s="476"/>
      <c r="P154" s="476"/>
      <c r="Q154" s="1829"/>
      <c r="R154" s="1829"/>
      <c r="S154" s="1829"/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5"/>
        <v>0</v>
      </c>
      <c r="G155" s="37" t="e">
        <f t="shared" si="26"/>
        <v>#DIV/0!</v>
      </c>
      <c r="H155" s="476"/>
      <c r="I155" s="476"/>
      <c r="J155" s="476"/>
      <c r="K155" s="476">
        <v>0</v>
      </c>
      <c r="L155" s="476"/>
      <c r="M155" s="476"/>
      <c r="N155" s="476"/>
      <c r="O155" s="476"/>
      <c r="P155" s="476"/>
      <c r="Q155" s="1829"/>
      <c r="R155" s="1829"/>
      <c r="S155" s="1829"/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5"/>
        <v>0</v>
      </c>
      <c r="G156" s="37" t="e">
        <f t="shared" si="26"/>
        <v>#DIV/0!</v>
      </c>
      <c r="H156" s="476"/>
      <c r="I156" s="476"/>
      <c r="J156" s="476"/>
      <c r="K156" s="476">
        <v>0</v>
      </c>
      <c r="L156" s="476"/>
      <c r="M156" s="476"/>
      <c r="N156" s="476"/>
      <c r="O156" s="476"/>
      <c r="P156" s="476"/>
      <c r="Q156" s="1829"/>
      <c r="R156" s="1829"/>
      <c r="S156" s="1829"/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5"/>
        <v>0</v>
      </c>
      <c r="G157" s="37" t="e">
        <f t="shared" si="26"/>
        <v>#DIV/0!</v>
      </c>
      <c r="H157" s="476"/>
      <c r="I157" s="476"/>
      <c r="J157" s="476"/>
      <c r="K157" s="476">
        <v>0</v>
      </c>
      <c r="L157" s="476"/>
      <c r="M157" s="476"/>
      <c r="N157" s="476"/>
      <c r="O157" s="476"/>
      <c r="P157" s="476"/>
      <c r="Q157" s="1829"/>
      <c r="R157" s="1829"/>
      <c r="S157" s="1829"/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5"/>
        <v>0</v>
      </c>
      <c r="G158" s="37" t="e">
        <f t="shared" si="26"/>
        <v>#DIV/0!</v>
      </c>
      <c r="H158" s="471"/>
      <c r="I158" s="471"/>
      <c r="J158" s="471"/>
      <c r="K158" s="476">
        <v>0</v>
      </c>
      <c r="L158" s="471"/>
      <c r="M158" s="471"/>
      <c r="N158" s="471"/>
      <c r="O158" s="471"/>
      <c r="P158" s="471"/>
      <c r="Q158" s="1816"/>
      <c r="R158" s="1816"/>
      <c r="S158" s="1816"/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5"/>
        <v>0</v>
      </c>
      <c r="G159" s="379" t="e">
        <f t="shared" si="26"/>
        <v>#DIV/0!</v>
      </c>
      <c r="H159" s="1083">
        <f>SUM(H160:H164)</f>
        <v>0</v>
      </c>
      <c r="I159" s="1083">
        <f t="shared" ref="I159:S159" si="33">SUM(I160:I164)</f>
        <v>0</v>
      </c>
      <c r="J159" s="1226">
        <f t="shared" si="33"/>
        <v>0</v>
      </c>
      <c r="K159" s="1226">
        <f t="shared" si="33"/>
        <v>0</v>
      </c>
      <c r="L159" s="1543">
        <f t="shared" si="33"/>
        <v>0</v>
      </c>
      <c r="M159" s="1543">
        <f t="shared" si="33"/>
        <v>0</v>
      </c>
      <c r="N159" s="1543">
        <f t="shared" si="33"/>
        <v>0</v>
      </c>
      <c r="O159" s="1543">
        <f t="shared" si="33"/>
        <v>0</v>
      </c>
      <c r="P159" s="1543">
        <f t="shared" si="33"/>
        <v>0</v>
      </c>
      <c r="Q159" s="1820">
        <f t="shared" si="33"/>
        <v>0</v>
      </c>
      <c r="R159" s="1820">
        <f t="shared" si="33"/>
        <v>0</v>
      </c>
      <c r="S159" s="1820">
        <f t="shared" si="33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5"/>
        <v>0</v>
      </c>
      <c r="G160" s="37" t="e">
        <f t="shared" si="26"/>
        <v>#DIV/0!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1816"/>
      <c r="R160" s="1816"/>
      <c r="S160" s="1816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5"/>
        <v>0</v>
      </c>
      <c r="G161" s="37" t="e">
        <f t="shared" si="26"/>
        <v>#DIV/0!</v>
      </c>
      <c r="H161" s="471"/>
      <c r="I161" s="471"/>
      <c r="J161" s="471"/>
      <c r="K161" s="471"/>
      <c r="L161" s="471"/>
      <c r="M161" s="471"/>
      <c r="N161" s="471"/>
      <c r="O161" s="471"/>
      <c r="P161" s="471"/>
      <c r="Q161" s="1816"/>
      <c r="R161" s="1816"/>
      <c r="S161" s="1816"/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5"/>
        <v>0</v>
      </c>
      <c r="G162" s="37" t="e">
        <f t="shared" si="26"/>
        <v>#DIV/0!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1816"/>
      <c r="R162" s="1816"/>
      <c r="S162" s="1816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5"/>
        <v>0</v>
      </c>
      <c r="G163" s="37" t="e">
        <f t="shared" si="26"/>
        <v>#DIV/0!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1816"/>
      <c r="R163" s="1816"/>
      <c r="S163" s="1816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5"/>
        <v>0</v>
      </c>
      <c r="G164" s="37" t="e">
        <f t="shared" si="26"/>
        <v>#DIV/0!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1816"/>
      <c r="R164" s="1816"/>
      <c r="S164" s="1816"/>
    </row>
    <row r="165" spans="1:19" ht="19.5" customHeight="1">
      <c r="A165" s="2152" t="s">
        <v>222</v>
      </c>
      <c r="B165" s="2113"/>
      <c r="C165" s="2114"/>
      <c r="D165" s="693"/>
      <c r="E165" s="705"/>
      <c r="F165" s="55">
        <f t="shared" si="25"/>
        <v>0</v>
      </c>
      <c r="G165" s="67" t="e">
        <f t="shared" si="26"/>
        <v>#DIV/0!</v>
      </c>
      <c r="H165" s="1096"/>
      <c r="I165" s="1096"/>
      <c r="J165" s="1239"/>
      <c r="K165" s="1239"/>
      <c r="L165" s="1553"/>
      <c r="M165" s="1553"/>
      <c r="N165" s="1553"/>
      <c r="O165" s="1553"/>
      <c r="P165" s="1553"/>
      <c r="Q165" s="1819"/>
      <c r="R165" s="1819"/>
      <c r="S165" s="1819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5"/>
        <v>0</v>
      </c>
      <c r="G166" s="37" t="e">
        <f t="shared" si="26"/>
        <v>#DIV/0!</v>
      </c>
      <c r="H166" s="1097"/>
      <c r="I166" s="1097"/>
      <c r="J166" s="1240"/>
      <c r="K166" s="1240"/>
      <c r="L166" s="1554"/>
      <c r="M166" s="1554"/>
      <c r="N166" s="1554"/>
      <c r="O166" s="1554"/>
      <c r="P166" s="1554"/>
      <c r="Q166" s="1826"/>
      <c r="R166" s="1826"/>
      <c r="S166" s="1826"/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5"/>
        <v>0</v>
      </c>
      <c r="G167" s="37" t="e">
        <f t="shared" si="26"/>
        <v>#DIV/0!</v>
      </c>
      <c r="H167" s="1097"/>
      <c r="I167" s="1097"/>
      <c r="J167" s="1240"/>
      <c r="K167" s="1240"/>
      <c r="L167" s="1554"/>
      <c r="M167" s="1554"/>
      <c r="N167" s="1554"/>
      <c r="O167" s="1554"/>
      <c r="P167" s="1554"/>
      <c r="Q167" s="1826"/>
      <c r="R167" s="1826"/>
      <c r="S167" s="1826"/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5"/>
        <v>0</v>
      </c>
      <c r="G168" s="37" t="e">
        <f t="shared" si="26"/>
        <v>#DIV/0!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1816"/>
      <c r="R168" s="1816"/>
      <c r="S168" s="1816"/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153">
        <f t="shared" si="25"/>
        <v>0</v>
      </c>
      <c r="G169" s="379" t="e">
        <f t="shared" si="26"/>
        <v>#DIV/0!</v>
      </c>
      <c r="H169" s="1099">
        <f>SUM(H170:H174)</f>
        <v>0</v>
      </c>
      <c r="I169" s="1099">
        <f t="shared" ref="I169:S169" si="34">SUM(I170:I174)</f>
        <v>0</v>
      </c>
      <c r="J169" s="1242">
        <f t="shared" si="34"/>
        <v>0</v>
      </c>
      <c r="K169" s="1242">
        <f t="shared" si="34"/>
        <v>0</v>
      </c>
      <c r="L169" s="1556">
        <f t="shared" si="34"/>
        <v>0</v>
      </c>
      <c r="M169" s="1556">
        <f t="shared" si="34"/>
        <v>0</v>
      </c>
      <c r="N169" s="1556">
        <f t="shared" si="34"/>
        <v>0</v>
      </c>
      <c r="O169" s="1022">
        <f t="shared" si="34"/>
        <v>0</v>
      </c>
      <c r="P169" s="1022">
        <f t="shared" si="34"/>
        <v>0</v>
      </c>
      <c r="Q169" s="1830">
        <f t="shared" si="34"/>
        <v>0</v>
      </c>
      <c r="R169" s="1830">
        <f t="shared" si="34"/>
        <v>0</v>
      </c>
      <c r="S169" s="1834">
        <f t="shared" si="34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5"/>
        <v>0</v>
      </c>
      <c r="G170" s="37" t="e">
        <f t="shared" si="26"/>
        <v>#DIV/0!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1816"/>
      <c r="R170" s="1816"/>
      <c r="S170" s="1816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5"/>
        <v>0</v>
      </c>
      <c r="G171" s="37" t="e">
        <f t="shared" si="26"/>
        <v>#DIV/0!</v>
      </c>
      <c r="H171" s="471"/>
      <c r="I171" s="471"/>
      <c r="J171" s="471"/>
      <c r="K171" s="471"/>
      <c r="L171" s="471"/>
      <c r="M171" s="471"/>
      <c r="N171" s="471"/>
      <c r="O171" s="471"/>
      <c r="P171" s="471"/>
      <c r="Q171" s="1816"/>
      <c r="R171" s="1816"/>
      <c r="S171" s="1816"/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5"/>
        <v>0</v>
      </c>
      <c r="G172" s="37" t="e">
        <f t="shared" si="26"/>
        <v>#DIV/0!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1816"/>
      <c r="R172" s="1816"/>
      <c r="S172" s="1816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5"/>
        <v>0</v>
      </c>
      <c r="G173" s="37" t="e">
        <f t="shared" si="26"/>
        <v>#DIV/0!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1816"/>
      <c r="R173" s="1816"/>
      <c r="S173" s="1816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5"/>
        <v>0</v>
      </c>
      <c r="G174" s="120" t="e">
        <f t="shared" si="26"/>
        <v>#DIV/0!</v>
      </c>
      <c r="H174" s="478"/>
      <c r="I174" s="478"/>
      <c r="J174" s="478"/>
      <c r="K174" s="478"/>
      <c r="L174" s="478"/>
      <c r="M174" s="478"/>
      <c r="N174" s="478"/>
      <c r="O174" s="478"/>
      <c r="P174" s="478"/>
      <c r="Q174" s="1831"/>
      <c r="R174" s="1831"/>
      <c r="S174" s="1831"/>
    </row>
    <row r="175" spans="1:19" ht="23.4" customHeight="1">
      <c r="A175" s="2226" t="s">
        <v>225</v>
      </c>
      <c r="B175" s="2227"/>
      <c r="C175" s="2228"/>
      <c r="D175" s="710"/>
      <c r="E175" s="711">
        <f>E176</f>
        <v>10000</v>
      </c>
      <c r="F175" s="92">
        <f t="shared" si="25"/>
        <v>0</v>
      </c>
      <c r="G175" s="631">
        <f t="shared" si="26"/>
        <v>0</v>
      </c>
      <c r="H175" s="1100"/>
      <c r="I175" s="1100"/>
      <c r="J175" s="1243"/>
      <c r="K175" s="1243"/>
      <c r="L175" s="1557"/>
      <c r="M175" s="1557"/>
      <c r="N175" s="1557"/>
      <c r="O175" s="1557"/>
      <c r="P175" s="1557"/>
      <c r="Q175" s="1832"/>
      <c r="R175" s="1832"/>
      <c r="S175" s="1832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10000</v>
      </c>
      <c r="F176" s="55">
        <f t="shared" si="25"/>
        <v>5500</v>
      </c>
      <c r="G176" s="67">
        <f t="shared" si="26"/>
        <v>55</v>
      </c>
      <c r="H176" s="713">
        <f>H177+H179</f>
        <v>0</v>
      </c>
      <c r="I176" s="713">
        <f t="shared" ref="I176:S176" si="35">I177+I179</f>
        <v>0</v>
      </c>
      <c r="J176" s="713">
        <f t="shared" si="35"/>
        <v>5500</v>
      </c>
      <c r="K176" s="713">
        <f t="shared" si="35"/>
        <v>0</v>
      </c>
      <c r="L176" s="1567">
        <f t="shared" si="35"/>
        <v>0</v>
      </c>
      <c r="M176" s="1567">
        <f t="shared" si="35"/>
        <v>0</v>
      </c>
      <c r="N176" s="1567">
        <f t="shared" si="35"/>
        <v>0</v>
      </c>
      <c r="O176" s="1412">
        <f t="shared" si="35"/>
        <v>0</v>
      </c>
      <c r="P176" s="1412">
        <f t="shared" si="35"/>
        <v>0</v>
      </c>
      <c r="Q176" s="1833">
        <f t="shared" si="35"/>
        <v>0</v>
      </c>
      <c r="R176" s="1833">
        <f t="shared" si="35"/>
        <v>0</v>
      </c>
      <c r="S176" s="1833">
        <f t="shared" si="35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36">
        <f t="shared" si="25"/>
        <v>0</v>
      </c>
      <c r="G177" s="37" t="e">
        <f t="shared" si="26"/>
        <v>#DIV/0!</v>
      </c>
      <c r="H177" s="471"/>
      <c r="I177" s="471"/>
      <c r="J177" s="471"/>
      <c r="K177" s="471"/>
      <c r="L177" s="471"/>
      <c r="M177" s="471"/>
      <c r="N177" s="471"/>
      <c r="O177" s="471"/>
      <c r="P177" s="471"/>
      <c r="Q177" s="1816"/>
      <c r="R177" s="1816"/>
      <c r="S177" s="1816"/>
    </row>
    <row r="178" spans="1:19" ht="21.75" customHeight="1">
      <c r="A178" s="714"/>
      <c r="B178" s="715"/>
      <c r="C178" s="718" t="s">
        <v>10</v>
      </c>
      <c r="D178" s="717" t="s">
        <v>47</v>
      </c>
      <c r="E178" s="548"/>
      <c r="F178" s="36">
        <f t="shared" si="25"/>
        <v>0</v>
      </c>
      <c r="G178" s="37" t="e">
        <f t="shared" si="26"/>
        <v>#DIV/0!</v>
      </c>
      <c r="H178" s="471"/>
      <c r="I178" s="471"/>
      <c r="J178" s="471"/>
      <c r="K178" s="471"/>
      <c r="L178" s="471"/>
      <c r="M178" s="471"/>
      <c r="N178" s="471"/>
      <c r="O178" s="471"/>
      <c r="P178" s="471"/>
      <c r="Q178" s="1816"/>
      <c r="R178" s="1816"/>
      <c r="S178" s="1816"/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v>10000</v>
      </c>
      <c r="F179" s="36">
        <f t="shared" si="25"/>
        <v>5500</v>
      </c>
      <c r="G179" s="37">
        <f t="shared" si="26"/>
        <v>55</v>
      </c>
      <c r="H179" s="471">
        <f>SUM(H180:H186)</f>
        <v>0</v>
      </c>
      <c r="I179" s="471">
        <f t="shared" ref="I179:S179" si="36">SUM(I180:I186)</f>
        <v>0</v>
      </c>
      <c r="J179" s="471">
        <f t="shared" si="36"/>
        <v>5500</v>
      </c>
      <c r="K179" s="471">
        <f t="shared" si="36"/>
        <v>0</v>
      </c>
      <c r="L179" s="471">
        <f t="shared" si="36"/>
        <v>0</v>
      </c>
      <c r="M179" s="471">
        <f t="shared" si="36"/>
        <v>0</v>
      </c>
      <c r="N179" s="471">
        <f t="shared" si="36"/>
        <v>0</v>
      </c>
      <c r="O179" s="471">
        <f t="shared" si="36"/>
        <v>0</v>
      </c>
      <c r="P179" s="471">
        <f t="shared" si="36"/>
        <v>0</v>
      </c>
      <c r="Q179" s="1816">
        <f t="shared" si="36"/>
        <v>0</v>
      </c>
      <c r="R179" s="1816">
        <f t="shared" si="36"/>
        <v>0</v>
      </c>
      <c r="S179" s="1816">
        <f t="shared" si="36"/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5"/>
        <v>5500</v>
      </c>
      <c r="G180" s="37" t="e">
        <f t="shared" si="26"/>
        <v>#DIV/0!</v>
      </c>
      <c r="H180" s="471">
        <v>0</v>
      </c>
      <c r="I180" s="471">
        <v>0</v>
      </c>
      <c r="J180" s="471">
        <v>5500</v>
      </c>
      <c r="K180" s="471">
        <v>0</v>
      </c>
      <c r="L180" s="471"/>
      <c r="M180" s="471">
        <v>0</v>
      </c>
      <c r="N180" s="471"/>
      <c r="O180" s="471"/>
      <c r="P180" s="471"/>
      <c r="Q180" s="1816">
        <v>0</v>
      </c>
      <c r="R180" s="1816">
        <v>0</v>
      </c>
      <c r="S180" s="1816">
        <v>0</v>
      </c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5"/>
        <v>0</v>
      </c>
      <c r="G181" s="37" t="e">
        <f t="shared" si="26"/>
        <v>#DIV/0!</v>
      </c>
      <c r="H181" s="471"/>
      <c r="I181" s="471"/>
      <c r="J181" s="471"/>
      <c r="K181" s="471"/>
      <c r="L181" s="471"/>
      <c r="M181" s="471"/>
      <c r="N181" s="471"/>
      <c r="O181" s="471"/>
      <c r="P181" s="471"/>
      <c r="Q181" s="1816"/>
      <c r="R181" s="1816"/>
      <c r="S181" s="1816"/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5"/>
        <v>0</v>
      </c>
      <c r="G182" s="37" t="e">
        <f t="shared" si="26"/>
        <v>#DIV/0!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1816"/>
      <c r="R182" s="1816"/>
      <c r="S182" s="1816"/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5"/>
        <v>0</v>
      </c>
      <c r="G183" s="37" t="e">
        <f t="shared" si="26"/>
        <v>#DIV/0!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1816"/>
      <c r="R183" s="1816"/>
      <c r="S183" s="1816"/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5"/>
        <v>0</v>
      </c>
      <c r="G184" s="37" t="e">
        <f t="shared" si="26"/>
        <v>#DIV/0!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1816"/>
      <c r="R184" s="1816"/>
      <c r="S184" s="1816"/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5"/>
        <v>0</v>
      </c>
      <c r="G185" s="37" t="e">
        <f t="shared" si="26"/>
        <v>#DIV/0!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1816"/>
      <c r="R185" s="1816"/>
      <c r="S185" s="1816"/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5"/>
        <v>0</v>
      </c>
      <c r="G186" s="37" t="e">
        <f t="shared" si="26"/>
        <v>#DIV/0!</v>
      </c>
      <c r="H186" s="478"/>
      <c r="I186" s="478"/>
      <c r="J186" s="478"/>
      <c r="K186" s="478"/>
      <c r="L186" s="478"/>
      <c r="M186" s="478"/>
      <c r="N186" s="478"/>
      <c r="O186" s="478"/>
      <c r="P186" s="478"/>
      <c r="Q186" s="1831"/>
      <c r="R186" s="1831"/>
      <c r="S186" s="1831"/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55">
        <f t="shared" si="25"/>
        <v>0</v>
      </c>
      <c r="G187" s="67" t="e">
        <f t="shared" si="26"/>
        <v>#DIV/0!</v>
      </c>
      <c r="H187" s="1096"/>
      <c r="I187" s="1096"/>
      <c r="J187" s="1239"/>
      <c r="K187" s="1239"/>
      <c r="L187" s="1553"/>
      <c r="M187" s="1553"/>
      <c r="N187" s="1553"/>
      <c r="O187" s="1553"/>
      <c r="P187" s="1553"/>
      <c r="Q187" s="1819"/>
      <c r="R187" s="1819"/>
      <c r="S187" s="1819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25"/>
        <v>0</v>
      </c>
      <c r="G188" s="37" t="e">
        <f t="shared" si="26"/>
        <v>#DIV/0!</v>
      </c>
      <c r="H188" s="471"/>
      <c r="I188" s="471"/>
      <c r="J188" s="471"/>
      <c r="K188" s="471"/>
      <c r="L188" s="471"/>
      <c r="M188" s="471"/>
      <c r="N188" s="471"/>
      <c r="O188" s="471"/>
      <c r="P188" s="471"/>
      <c r="Q188" s="1816"/>
      <c r="R188" s="1816"/>
      <c r="S188" s="1816"/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16100</v>
      </c>
      <c r="F189" s="153">
        <f t="shared" ref="F189:F252" si="37">SUM(H189:S189)</f>
        <v>0</v>
      </c>
      <c r="G189" s="379">
        <f t="shared" ref="G189:G252" si="38">+F189*100/E189</f>
        <v>0</v>
      </c>
      <c r="H189" s="1099">
        <f>SUM(H190:H194)</f>
        <v>0</v>
      </c>
      <c r="I189" s="1099">
        <f t="shared" ref="I189:R189" si="39">SUM(I190:I194)</f>
        <v>0</v>
      </c>
      <c r="J189" s="1242">
        <f t="shared" si="39"/>
        <v>0</v>
      </c>
      <c r="K189" s="1242">
        <f t="shared" si="39"/>
        <v>0</v>
      </c>
      <c r="L189" s="1556">
        <f t="shared" si="39"/>
        <v>0</v>
      </c>
      <c r="M189" s="1556">
        <f t="shared" si="39"/>
        <v>0</v>
      </c>
      <c r="N189" s="1556">
        <f t="shared" si="39"/>
        <v>0</v>
      </c>
      <c r="O189" s="1022">
        <f t="shared" si="39"/>
        <v>0</v>
      </c>
      <c r="P189" s="1022">
        <f t="shared" si="39"/>
        <v>0</v>
      </c>
      <c r="Q189" s="1830">
        <f t="shared" si="39"/>
        <v>0</v>
      </c>
      <c r="R189" s="1830">
        <f t="shared" si="39"/>
        <v>0</v>
      </c>
      <c r="S189" s="1834">
        <f>SUM(S190:S194)</f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37"/>
        <v>0</v>
      </c>
      <c r="G190" s="37" t="e">
        <f t="shared" si="38"/>
        <v>#DIV/0!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1816"/>
      <c r="R190" s="1816"/>
      <c r="S190" s="1816"/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16100</v>
      </c>
      <c r="F191" s="36">
        <f t="shared" si="37"/>
        <v>0</v>
      </c>
      <c r="G191" s="37">
        <f t="shared" si="38"/>
        <v>0</v>
      </c>
      <c r="H191" s="471">
        <v>0</v>
      </c>
      <c r="I191" s="471">
        <v>0</v>
      </c>
      <c r="J191" s="471"/>
      <c r="K191" s="471">
        <v>0</v>
      </c>
      <c r="L191" s="471"/>
      <c r="M191" s="471">
        <v>0</v>
      </c>
      <c r="N191" s="471">
        <v>0</v>
      </c>
      <c r="O191" s="471">
        <v>0</v>
      </c>
      <c r="P191" s="471">
        <v>0</v>
      </c>
      <c r="Q191" s="1816">
        <v>0</v>
      </c>
      <c r="R191" s="1816">
        <v>0</v>
      </c>
      <c r="S191" s="1816"/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7"/>
        <v>0</v>
      </c>
      <c r="G192" s="37" t="e">
        <f t="shared" si="38"/>
        <v>#DIV/0!</v>
      </c>
      <c r="H192" s="471"/>
      <c r="I192" s="471"/>
      <c r="J192" s="471"/>
      <c r="K192" s="471"/>
      <c r="L192" s="471"/>
      <c r="M192" s="471"/>
      <c r="N192" s="471"/>
      <c r="O192" s="471"/>
      <c r="P192" s="471"/>
      <c r="Q192" s="1816"/>
      <c r="R192" s="1816"/>
      <c r="S192" s="1816"/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7"/>
        <v>0</v>
      </c>
      <c r="G193" s="37" t="e">
        <f t="shared" si="38"/>
        <v>#DIV/0!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1816"/>
      <c r="R193" s="1816"/>
      <c r="S193" s="1816"/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7"/>
        <v>0</v>
      </c>
      <c r="G194" s="120" t="e">
        <f t="shared" si="38"/>
        <v>#DIV/0!</v>
      </c>
      <c r="H194" s="478"/>
      <c r="I194" s="478"/>
      <c r="J194" s="478"/>
      <c r="K194" s="478"/>
      <c r="L194" s="478"/>
      <c r="M194" s="478"/>
      <c r="N194" s="478"/>
      <c r="O194" s="478"/>
      <c r="P194" s="478"/>
      <c r="Q194" s="1831"/>
      <c r="R194" s="1831"/>
      <c r="S194" s="1831"/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7"/>
        <v>0</v>
      </c>
      <c r="G195" s="631" t="e">
        <f t="shared" si="38"/>
        <v>#DIV/0!</v>
      </c>
      <c r="H195" s="1100"/>
      <c r="I195" s="1100"/>
      <c r="J195" s="1243"/>
      <c r="K195" s="1243"/>
      <c r="L195" s="1557"/>
      <c r="M195" s="1557"/>
      <c r="N195" s="1557"/>
      <c r="O195" s="1557"/>
      <c r="P195" s="1557"/>
      <c r="Q195" s="1832"/>
      <c r="R195" s="1832"/>
      <c r="S195" s="1832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7"/>
        <v>0</v>
      </c>
      <c r="G196" s="67" t="e">
        <f t="shared" si="38"/>
        <v>#DIV/0!</v>
      </c>
      <c r="H196" s="1096"/>
      <c r="I196" s="1096"/>
      <c r="J196" s="1239"/>
      <c r="K196" s="1239"/>
      <c r="L196" s="1553"/>
      <c r="M196" s="1553"/>
      <c r="N196" s="1553"/>
      <c r="O196" s="1553"/>
      <c r="P196" s="1553"/>
      <c r="Q196" s="1819"/>
      <c r="R196" s="1819"/>
      <c r="S196" s="1819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50</v>
      </c>
      <c r="F197" s="36">
        <f t="shared" si="37"/>
        <v>50</v>
      </c>
      <c r="G197" s="37">
        <f t="shared" si="38"/>
        <v>100</v>
      </c>
      <c r="H197" s="1554">
        <f>SUM(H198:H200)</f>
        <v>0</v>
      </c>
      <c r="I197" s="1908">
        <f t="shared" ref="I197:Q197" si="40">SUM(I198:I200)</f>
        <v>0</v>
      </c>
      <c r="J197" s="1908">
        <f t="shared" si="40"/>
        <v>0</v>
      </c>
      <c r="K197" s="1908">
        <f t="shared" si="40"/>
        <v>15</v>
      </c>
      <c r="L197" s="1908">
        <f t="shared" si="40"/>
        <v>10</v>
      </c>
      <c r="M197" s="1908">
        <f t="shared" si="40"/>
        <v>10</v>
      </c>
      <c r="N197" s="1908">
        <f t="shared" si="40"/>
        <v>5</v>
      </c>
      <c r="O197" s="1908">
        <f t="shared" si="40"/>
        <v>10</v>
      </c>
      <c r="P197" s="1908">
        <f t="shared" si="40"/>
        <v>0</v>
      </c>
      <c r="Q197" s="1908">
        <f t="shared" si="40"/>
        <v>0</v>
      </c>
      <c r="R197" s="1816"/>
      <c r="S197" s="1816"/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50</v>
      </c>
      <c r="F198" s="36">
        <f t="shared" si="37"/>
        <v>50</v>
      </c>
      <c r="G198" s="37">
        <f t="shared" si="38"/>
        <v>100</v>
      </c>
      <c r="H198" s="471">
        <v>0</v>
      </c>
      <c r="I198" s="471">
        <v>0</v>
      </c>
      <c r="J198" s="471"/>
      <c r="K198" s="471">
        <v>15</v>
      </c>
      <c r="L198" s="471">
        <v>10</v>
      </c>
      <c r="M198" s="471">
        <v>10</v>
      </c>
      <c r="N198" s="471">
        <v>5</v>
      </c>
      <c r="O198" s="471">
        <v>10</v>
      </c>
      <c r="P198" s="471">
        <v>0</v>
      </c>
      <c r="Q198" s="1816">
        <v>0</v>
      </c>
      <c r="R198" s="1816">
        <v>0</v>
      </c>
      <c r="S198" s="1816"/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7"/>
        <v>0</v>
      </c>
      <c r="G199" s="37" t="e">
        <f t="shared" si="38"/>
        <v>#DIV/0!</v>
      </c>
      <c r="H199" s="471"/>
      <c r="I199" s="471"/>
      <c r="J199" s="471"/>
      <c r="K199" s="471"/>
      <c r="L199" s="471"/>
      <c r="M199" s="471"/>
      <c r="N199" s="471"/>
      <c r="O199" s="471"/>
      <c r="P199" s="471"/>
      <c r="Q199" s="1816"/>
      <c r="R199" s="1816"/>
      <c r="S199" s="1816"/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7"/>
        <v>0</v>
      </c>
      <c r="G200" s="37" t="e">
        <f t="shared" si="38"/>
        <v>#DIV/0!</v>
      </c>
      <c r="H200" s="471"/>
      <c r="I200" s="471"/>
      <c r="J200" s="471"/>
      <c r="K200" s="471"/>
      <c r="L200" s="471"/>
      <c r="M200" s="471"/>
      <c r="N200" s="471"/>
      <c r="O200" s="471"/>
      <c r="P200" s="471"/>
      <c r="Q200" s="1816"/>
      <c r="R200" s="1816"/>
      <c r="S200" s="1816"/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2</v>
      </c>
      <c r="F201" s="36">
        <f t="shared" si="37"/>
        <v>2</v>
      </c>
      <c r="G201" s="37">
        <f t="shared" si="38"/>
        <v>100</v>
      </c>
      <c r="H201" s="471">
        <f>H202+H214</f>
        <v>0</v>
      </c>
      <c r="I201" s="471">
        <f t="shared" ref="I201:Q201" si="41">I202+I214</f>
        <v>0</v>
      </c>
      <c r="J201" s="471">
        <f t="shared" si="41"/>
        <v>0</v>
      </c>
      <c r="K201" s="471">
        <f t="shared" si="41"/>
        <v>0</v>
      </c>
      <c r="L201" s="471">
        <f t="shared" si="41"/>
        <v>0</v>
      </c>
      <c r="M201" s="471">
        <f t="shared" si="41"/>
        <v>0</v>
      </c>
      <c r="N201" s="471">
        <f t="shared" si="41"/>
        <v>0</v>
      </c>
      <c r="O201" s="471">
        <f t="shared" si="41"/>
        <v>0</v>
      </c>
      <c r="P201" s="471">
        <f t="shared" si="41"/>
        <v>0</v>
      </c>
      <c r="Q201" s="471">
        <f t="shared" si="41"/>
        <v>2</v>
      </c>
      <c r="R201" s="1816"/>
      <c r="S201" s="1816"/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2</v>
      </c>
      <c r="F202" s="36">
        <f>SUM(H202:S202)</f>
        <v>2</v>
      </c>
      <c r="G202" s="37">
        <f t="shared" si="38"/>
        <v>100</v>
      </c>
      <c r="H202" s="471">
        <f>SUM(H203:H213)</f>
        <v>0</v>
      </c>
      <c r="I202" s="471">
        <f t="shared" ref="I202:Q202" si="42">SUM(I203:I213)</f>
        <v>0</v>
      </c>
      <c r="J202" s="471">
        <f t="shared" si="42"/>
        <v>0</v>
      </c>
      <c r="K202" s="471">
        <f t="shared" si="42"/>
        <v>0</v>
      </c>
      <c r="L202" s="471">
        <f t="shared" si="42"/>
        <v>0</v>
      </c>
      <c r="M202" s="471">
        <f t="shared" si="42"/>
        <v>0</v>
      </c>
      <c r="N202" s="471">
        <f t="shared" si="42"/>
        <v>0</v>
      </c>
      <c r="O202" s="471">
        <f t="shared" si="42"/>
        <v>0</v>
      </c>
      <c r="P202" s="471">
        <f t="shared" si="42"/>
        <v>0</v>
      </c>
      <c r="Q202" s="471">
        <f t="shared" si="42"/>
        <v>2</v>
      </c>
      <c r="R202" s="1816"/>
      <c r="S202" s="1816"/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7"/>
        <v>0</v>
      </c>
      <c r="G203" s="37" t="e">
        <f t="shared" si="38"/>
        <v>#DIV/0!</v>
      </c>
      <c r="H203" s="471"/>
      <c r="I203" s="471"/>
      <c r="J203" s="471"/>
      <c r="K203" s="471"/>
      <c r="L203" s="471"/>
      <c r="M203" s="471"/>
      <c r="N203" s="471"/>
      <c r="O203" s="471"/>
      <c r="P203" s="471"/>
      <c r="Q203" s="1816"/>
      <c r="R203" s="1816"/>
      <c r="S203" s="1816"/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7"/>
        <v>0</v>
      </c>
      <c r="G204" s="37" t="e">
        <f t="shared" si="38"/>
        <v>#DIV/0!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1816"/>
      <c r="R204" s="1816"/>
      <c r="S204" s="1816"/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7"/>
        <v>0</v>
      </c>
      <c r="G205" s="37" t="e">
        <f t="shared" si="38"/>
        <v>#DIV/0!</v>
      </c>
      <c r="H205" s="471"/>
      <c r="I205" s="471"/>
      <c r="J205" s="471"/>
      <c r="K205" s="471"/>
      <c r="L205" s="471"/>
      <c r="M205" s="471"/>
      <c r="N205" s="471"/>
      <c r="O205" s="471"/>
      <c r="P205" s="471"/>
      <c r="Q205" s="1816"/>
      <c r="R205" s="1816"/>
      <c r="S205" s="1816"/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7"/>
        <v>0</v>
      </c>
      <c r="G206" s="37" t="e">
        <f t="shared" si="38"/>
        <v>#DIV/0!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1816"/>
      <c r="R206" s="1816"/>
      <c r="S206" s="1816"/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7"/>
        <v>0</v>
      </c>
      <c r="G207" s="37" t="e">
        <f t="shared" si="38"/>
        <v>#DIV/0!</v>
      </c>
      <c r="H207" s="471"/>
      <c r="I207" s="471"/>
      <c r="J207" s="471"/>
      <c r="K207" s="471"/>
      <c r="L207" s="471"/>
      <c r="M207" s="471"/>
      <c r="N207" s="471"/>
      <c r="O207" s="471"/>
      <c r="P207" s="471"/>
      <c r="Q207" s="1816"/>
      <c r="R207" s="1816"/>
      <c r="S207" s="1816"/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7"/>
        <v>0</v>
      </c>
      <c r="G208" s="37" t="e">
        <f t="shared" si="38"/>
        <v>#DIV/0!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1816"/>
      <c r="R208" s="1816"/>
      <c r="S208" s="1816"/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7"/>
        <v>0</v>
      </c>
      <c r="G209" s="37" t="e">
        <f t="shared" si="38"/>
        <v>#DIV/0!</v>
      </c>
      <c r="H209" s="471"/>
      <c r="I209" s="471"/>
      <c r="J209" s="471"/>
      <c r="K209" s="471"/>
      <c r="L209" s="471"/>
      <c r="M209" s="471"/>
      <c r="N209" s="471"/>
      <c r="O209" s="471"/>
      <c r="P209" s="471"/>
      <c r="Q209" s="1816"/>
      <c r="R209" s="1816"/>
      <c r="S209" s="1816"/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1</v>
      </c>
      <c r="F210" s="36">
        <f t="shared" si="37"/>
        <v>1</v>
      </c>
      <c r="G210" s="37">
        <f t="shared" si="38"/>
        <v>100</v>
      </c>
      <c r="H210" s="471">
        <v>0</v>
      </c>
      <c r="I210" s="471">
        <v>0</v>
      </c>
      <c r="J210" s="471"/>
      <c r="K210" s="471">
        <v>0</v>
      </c>
      <c r="L210" s="471"/>
      <c r="M210" s="471"/>
      <c r="N210" s="471">
        <v>0</v>
      </c>
      <c r="O210" s="471">
        <v>0</v>
      </c>
      <c r="P210" s="471">
        <v>0</v>
      </c>
      <c r="Q210" s="1816">
        <v>1</v>
      </c>
      <c r="R210" s="1816">
        <v>0</v>
      </c>
      <c r="S210" s="1816"/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7"/>
        <v>0</v>
      </c>
      <c r="G211" s="37" t="e">
        <f t="shared" si="38"/>
        <v>#DIV/0!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1816"/>
      <c r="R211" s="1816"/>
      <c r="S211" s="1816"/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1</v>
      </c>
      <c r="F212" s="36">
        <f t="shared" si="37"/>
        <v>1</v>
      </c>
      <c r="G212" s="37">
        <f t="shared" si="38"/>
        <v>100</v>
      </c>
      <c r="H212" s="471">
        <v>0</v>
      </c>
      <c r="I212" s="471">
        <v>0</v>
      </c>
      <c r="J212" s="471"/>
      <c r="K212" s="471">
        <v>0</v>
      </c>
      <c r="L212" s="471"/>
      <c r="M212" s="471"/>
      <c r="N212" s="471">
        <v>0</v>
      </c>
      <c r="O212" s="471">
        <v>0</v>
      </c>
      <c r="P212" s="471">
        <v>0</v>
      </c>
      <c r="Q212" s="1816">
        <v>1</v>
      </c>
      <c r="R212" s="1816">
        <v>0</v>
      </c>
      <c r="S212" s="1816"/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7"/>
        <v>0</v>
      </c>
      <c r="G213" s="37" t="e">
        <f t="shared" si="38"/>
        <v>#DIV/0!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1816"/>
      <c r="R213" s="1816"/>
      <c r="S213" s="1816"/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7"/>
        <v>0</v>
      </c>
      <c r="G214" s="37" t="e">
        <f t="shared" si="38"/>
        <v>#DIV/0!</v>
      </c>
      <c r="H214" s="471">
        <f>SUM(H215:H220)</f>
        <v>0</v>
      </c>
      <c r="I214" s="471">
        <f t="shared" ref="I214:Q214" si="43">SUM(I215:I220)</f>
        <v>0</v>
      </c>
      <c r="J214" s="471">
        <f t="shared" si="43"/>
        <v>0</v>
      </c>
      <c r="K214" s="471">
        <f t="shared" si="43"/>
        <v>0</v>
      </c>
      <c r="L214" s="471">
        <f t="shared" si="43"/>
        <v>0</v>
      </c>
      <c r="M214" s="471">
        <f t="shared" si="43"/>
        <v>0</v>
      </c>
      <c r="N214" s="471">
        <f t="shared" si="43"/>
        <v>0</v>
      </c>
      <c r="O214" s="471">
        <f t="shared" si="43"/>
        <v>0</v>
      </c>
      <c r="P214" s="471">
        <f t="shared" si="43"/>
        <v>0</v>
      </c>
      <c r="Q214" s="471">
        <f t="shared" si="43"/>
        <v>0</v>
      </c>
      <c r="R214" s="1816"/>
      <c r="S214" s="1816"/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7"/>
        <v>0</v>
      </c>
      <c r="G215" s="37" t="e">
        <f t="shared" si="38"/>
        <v>#DIV/0!</v>
      </c>
      <c r="H215" s="471"/>
      <c r="I215" s="471"/>
      <c r="J215" s="471"/>
      <c r="K215" s="471"/>
      <c r="L215" s="471"/>
      <c r="M215" s="471"/>
      <c r="N215" s="471"/>
      <c r="O215" s="471"/>
      <c r="P215" s="471"/>
      <c r="Q215" s="1816"/>
      <c r="R215" s="1816"/>
      <c r="S215" s="1816"/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7"/>
        <v>0</v>
      </c>
      <c r="G216" s="37" t="e">
        <f t="shared" si="38"/>
        <v>#DIV/0!</v>
      </c>
      <c r="H216" s="471"/>
      <c r="I216" s="471"/>
      <c r="J216" s="471"/>
      <c r="K216" s="471"/>
      <c r="L216" s="471"/>
      <c r="M216" s="471"/>
      <c r="N216" s="471"/>
      <c r="O216" s="471"/>
      <c r="P216" s="471"/>
      <c r="Q216" s="1816"/>
      <c r="R216" s="1816"/>
      <c r="S216" s="1816"/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7"/>
        <v>0</v>
      </c>
      <c r="G217" s="37" t="e">
        <f t="shared" si="38"/>
        <v>#DIV/0!</v>
      </c>
      <c r="H217" s="471"/>
      <c r="I217" s="471"/>
      <c r="J217" s="471"/>
      <c r="K217" s="471"/>
      <c r="L217" s="471"/>
      <c r="M217" s="471"/>
      <c r="N217" s="471"/>
      <c r="O217" s="471"/>
      <c r="P217" s="471"/>
      <c r="Q217" s="1816"/>
      <c r="R217" s="1816"/>
      <c r="S217" s="1816"/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7"/>
        <v>0</v>
      </c>
      <c r="G218" s="37" t="e">
        <f t="shared" si="38"/>
        <v>#DIV/0!</v>
      </c>
      <c r="H218" s="471"/>
      <c r="I218" s="471"/>
      <c r="J218" s="471"/>
      <c r="K218" s="471"/>
      <c r="L218" s="471"/>
      <c r="M218" s="471"/>
      <c r="N218" s="471"/>
      <c r="O218" s="471"/>
      <c r="P218" s="471"/>
      <c r="Q218" s="1816"/>
      <c r="R218" s="1816"/>
      <c r="S218" s="1816"/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7"/>
        <v>0</v>
      </c>
      <c r="G219" s="37" t="e">
        <f t="shared" si="38"/>
        <v>#DIV/0!</v>
      </c>
      <c r="H219" s="471"/>
      <c r="I219" s="471"/>
      <c r="J219" s="471"/>
      <c r="K219" s="471"/>
      <c r="L219" s="471"/>
      <c r="M219" s="471"/>
      <c r="N219" s="471"/>
      <c r="O219" s="471"/>
      <c r="P219" s="471"/>
      <c r="Q219" s="1816"/>
      <c r="R219" s="1816"/>
      <c r="S219" s="1816"/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7"/>
        <v>0</v>
      </c>
      <c r="G220" s="37" t="e">
        <f t="shared" si="38"/>
        <v>#DIV/0!</v>
      </c>
      <c r="H220" s="471"/>
      <c r="I220" s="471"/>
      <c r="J220" s="471"/>
      <c r="K220" s="471"/>
      <c r="L220" s="471"/>
      <c r="M220" s="471"/>
      <c r="N220" s="471"/>
      <c r="O220" s="471"/>
      <c r="P220" s="471"/>
      <c r="Q220" s="1816"/>
      <c r="R220" s="1816"/>
      <c r="S220" s="1816"/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7"/>
        <v>1</v>
      </c>
      <c r="G221" s="37">
        <f t="shared" si="38"/>
        <v>100</v>
      </c>
      <c r="H221" s="471">
        <v>0</v>
      </c>
      <c r="I221" s="471">
        <v>1</v>
      </c>
      <c r="J221" s="471"/>
      <c r="K221" s="471">
        <v>0</v>
      </c>
      <c r="L221" s="471"/>
      <c r="M221" s="471"/>
      <c r="N221" s="471"/>
      <c r="O221" s="471"/>
      <c r="P221" s="471"/>
      <c r="Q221" s="1816"/>
      <c r="R221" s="1816"/>
      <c r="S221" s="1816"/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7"/>
        <v>268</v>
      </c>
      <c r="G222" s="37">
        <f t="shared" si="38"/>
        <v>268</v>
      </c>
      <c r="H222" s="471">
        <v>0</v>
      </c>
      <c r="I222" s="471">
        <v>10</v>
      </c>
      <c r="J222" s="471"/>
      <c r="K222" s="471">
        <v>2</v>
      </c>
      <c r="L222" s="471">
        <v>5</v>
      </c>
      <c r="M222" s="471">
        <v>23</v>
      </c>
      <c r="N222" s="471">
        <v>22</v>
      </c>
      <c r="O222" s="471">
        <v>32</v>
      </c>
      <c r="P222" s="471">
        <v>31</v>
      </c>
      <c r="Q222" s="1816">
        <v>3</v>
      </c>
      <c r="R222" s="1816">
        <v>9</v>
      </c>
      <c r="S222" s="1816">
        <v>131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1</v>
      </c>
      <c r="F223" s="36">
        <f t="shared" si="37"/>
        <v>1</v>
      </c>
      <c r="G223" s="37">
        <f t="shared" si="38"/>
        <v>100</v>
      </c>
      <c r="H223" s="471"/>
      <c r="I223" s="471"/>
      <c r="J223" s="471"/>
      <c r="K223" s="471"/>
      <c r="L223" s="471"/>
      <c r="M223" s="471"/>
      <c r="N223" s="471"/>
      <c r="O223" s="471">
        <v>0</v>
      </c>
      <c r="P223" s="471">
        <v>0</v>
      </c>
      <c r="Q223" s="1816">
        <v>1</v>
      </c>
      <c r="R223" s="1816">
        <v>0</v>
      </c>
      <c r="S223" s="1816">
        <v>0</v>
      </c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7"/>
        <v>0</v>
      </c>
      <c r="G224" s="37" t="e">
        <f t="shared" si="38"/>
        <v>#DIV/0!</v>
      </c>
      <c r="H224" s="471"/>
      <c r="I224" s="471"/>
      <c r="J224" s="471"/>
      <c r="K224" s="471"/>
      <c r="L224" s="471"/>
      <c r="M224" s="471"/>
      <c r="N224" s="471"/>
      <c r="O224" s="471"/>
      <c r="P224" s="471"/>
      <c r="Q224" s="1816"/>
      <c r="R224" s="1816"/>
      <c r="S224" s="1816"/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7"/>
        <v>0</v>
      </c>
      <c r="G225" s="37" t="e">
        <f t="shared" si="38"/>
        <v>#DIV/0!</v>
      </c>
      <c r="H225" s="471"/>
      <c r="I225" s="471"/>
      <c r="J225" s="471"/>
      <c r="K225" s="471"/>
      <c r="L225" s="471"/>
      <c r="M225" s="471"/>
      <c r="N225" s="471"/>
      <c r="O225" s="471"/>
      <c r="P225" s="471"/>
      <c r="Q225" s="1816"/>
      <c r="R225" s="1816"/>
      <c r="S225" s="1816"/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7"/>
        <v>0</v>
      </c>
      <c r="G226" s="37" t="e">
        <f t="shared" si="38"/>
        <v>#DIV/0!</v>
      </c>
      <c r="H226" s="471"/>
      <c r="I226" s="471"/>
      <c r="J226" s="471"/>
      <c r="K226" s="471"/>
      <c r="L226" s="471"/>
      <c r="M226" s="471"/>
      <c r="N226" s="471"/>
      <c r="O226" s="471"/>
      <c r="P226" s="471"/>
      <c r="Q226" s="1816"/>
      <c r="R226" s="1816"/>
      <c r="S226" s="1816"/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163000</v>
      </c>
      <c r="F227" s="153">
        <f t="shared" si="37"/>
        <v>162992</v>
      </c>
      <c r="G227" s="379">
        <f t="shared" si="38"/>
        <v>99.995092024539872</v>
      </c>
      <c r="H227" s="1101">
        <f>SUM(H228:H232)</f>
        <v>0</v>
      </c>
      <c r="I227" s="1101">
        <f t="shared" ref="I227:S227" si="44">SUM(I228:I232)</f>
        <v>27970</v>
      </c>
      <c r="J227" s="1244">
        <f t="shared" si="44"/>
        <v>2400</v>
      </c>
      <c r="K227" s="1244">
        <f t="shared" si="44"/>
        <v>1703</v>
      </c>
      <c r="L227" s="1558">
        <f t="shared" si="44"/>
        <v>0</v>
      </c>
      <c r="M227" s="1558">
        <f t="shared" si="44"/>
        <v>8683</v>
      </c>
      <c r="N227" s="1558">
        <f t="shared" si="44"/>
        <v>0</v>
      </c>
      <c r="O227" s="1021">
        <f t="shared" si="44"/>
        <v>14485</v>
      </c>
      <c r="P227" s="1021">
        <f t="shared" si="44"/>
        <v>4900</v>
      </c>
      <c r="Q227" s="1834">
        <f t="shared" si="44"/>
        <v>4200</v>
      </c>
      <c r="R227" s="1834">
        <f t="shared" si="44"/>
        <v>29361</v>
      </c>
      <c r="S227" s="1834">
        <f t="shared" si="44"/>
        <v>69290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37"/>
        <v>0</v>
      </c>
      <c r="G228" s="37" t="e">
        <f t="shared" si="38"/>
        <v>#DIV/0!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1816"/>
      <c r="R228" s="1816"/>
      <c r="S228" s="1816"/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163000</v>
      </c>
      <c r="F229" s="36">
        <f t="shared" si="37"/>
        <v>162992</v>
      </c>
      <c r="G229" s="37">
        <f t="shared" si="38"/>
        <v>99.995092024539872</v>
      </c>
      <c r="H229" s="471"/>
      <c r="I229" s="471">
        <v>27970</v>
      </c>
      <c r="J229" s="471">
        <v>2400</v>
      </c>
      <c r="K229" s="471">
        <v>1703</v>
      </c>
      <c r="L229" s="471">
        <v>0</v>
      </c>
      <c r="M229" s="471">
        <v>8683</v>
      </c>
      <c r="N229" s="471">
        <v>0</v>
      </c>
      <c r="O229" s="471">
        <v>14485</v>
      </c>
      <c r="P229" s="471">
        <v>4900</v>
      </c>
      <c r="Q229" s="1816">
        <v>4200</v>
      </c>
      <c r="R229" s="1816">
        <v>29361</v>
      </c>
      <c r="S229" s="1816">
        <v>69290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7"/>
        <v>0</v>
      </c>
      <c r="G230" s="37" t="e">
        <f t="shared" si="38"/>
        <v>#DIV/0!</v>
      </c>
      <c r="H230" s="471"/>
      <c r="I230" s="471"/>
      <c r="J230" s="471"/>
      <c r="K230" s="471"/>
      <c r="L230" s="471"/>
      <c r="M230" s="471"/>
      <c r="N230" s="471"/>
      <c r="O230" s="471"/>
      <c r="P230" s="471"/>
      <c r="Q230" s="1816"/>
      <c r="R230" s="1816"/>
      <c r="S230" s="1816"/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7"/>
        <v>0</v>
      </c>
      <c r="G231" s="37" t="e">
        <f t="shared" si="38"/>
        <v>#DIV/0!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1816"/>
      <c r="R231" s="1816"/>
      <c r="S231" s="1816"/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7"/>
        <v>0</v>
      </c>
      <c r="G232" s="120" t="e">
        <f t="shared" si="38"/>
        <v>#DIV/0!</v>
      </c>
      <c r="H232" s="478"/>
      <c r="I232" s="478"/>
      <c r="J232" s="478"/>
      <c r="K232" s="478"/>
      <c r="L232" s="478"/>
      <c r="M232" s="478"/>
      <c r="N232" s="478"/>
      <c r="O232" s="478"/>
      <c r="P232" s="478"/>
      <c r="Q232" s="1831"/>
      <c r="R232" s="1831"/>
      <c r="S232" s="1831"/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7"/>
        <v>0</v>
      </c>
      <c r="G233" s="631" t="e">
        <f t="shared" si="38"/>
        <v>#DIV/0!</v>
      </c>
      <c r="H233" s="1100"/>
      <c r="I233" s="1100"/>
      <c r="J233" s="1243"/>
      <c r="K233" s="1243"/>
      <c r="L233" s="1557"/>
      <c r="M233" s="1557"/>
      <c r="N233" s="1557"/>
      <c r="O233" s="1557"/>
      <c r="P233" s="1557"/>
      <c r="Q233" s="1832"/>
      <c r="R233" s="1832"/>
      <c r="S233" s="1832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7"/>
        <v>0</v>
      </c>
      <c r="G234" s="67" t="e">
        <f t="shared" si="38"/>
        <v>#DIV/0!</v>
      </c>
      <c r="H234" s="1096"/>
      <c r="I234" s="1096"/>
      <c r="J234" s="1239"/>
      <c r="K234" s="1239"/>
      <c r="L234" s="1553"/>
      <c r="M234" s="1553"/>
      <c r="N234" s="1553"/>
      <c r="O234" s="1553"/>
      <c r="P234" s="1553"/>
      <c r="Q234" s="1819"/>
      <c r="R234" s="1819"/>
      <c r="S234" s="1819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7"/>
        <v>0</v>
      </c>
      <c r="G235" s="67" t="e">
        <f t="shared" si="38"/>
        <v>#DIV/0!</v>
      </c>
      <c r="H235" s="1096"/>
      <c r="I235" s="1096"/>
      <c r="J235" s="1239"/>
      <c r="K235" s="1239"/>
      <c r="L235" s="1553"/>
      <c r="M235" s="1553"/>
      <c r="N235" s="1553"/>
      <c r="O235" s="1553"/>
      <c r="P235" s="1553"/>
      <c r="Q235" s="1819"/>
      <c r="R235" s="1819"/>
      <c r="S235" s="1819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2</v>
      </c>
      <c r="F236" s="36">
        <f t="shared" si="37"/>
        <v>2</v>
      </c>
      <c r="G236" s="37">
        <f t="shared" si="38"/>
        <v>100</v>
      </c>
      <c r="H236" s="476">
        <v>0</v>
      </c>
      <c r="I236" s="476">
        <v>0</v>
      </c>
      <c r="J236" s="476"/>
      <c r="K236" s="476">
        <v>0</v>
      </c>
      <c r="L236" s="476">
        <v>1</v>
      </c>
      <c r="M236" s="476">
        <v>0</v>
      </c>
      <c r="N236" s="476">
        <v>1</v>
      </c>
      <c r="O236" s="476"/>
      <c r="P236" s="476">
        <v>0</v>
      </c>
      <c r="Q236" s="1829"/>
      <c r="R236" s="1829"/>
      <c r="S236" s="1829"/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20</v>
      </c>
      <c r="F237" s="36">
        <f t="shared" si="37"/>
        <v>20</v>
      </c>
      <c r="G237" s="37">
        <f t="shared" si="38"/>
        <v>100</v>
      </c>
      <c r="H237" s="476">
        <v>0</v>
      </c>
      <c r="I237" s="476">
        <v>0</v>
      </c>
      <c r="J237" s="476"/>
      <c r="K237" s="476">
        <v>0</v>
      </c>
      <c r="L237" s="476">
        <v>0</v>
      </c>
      <c r="M237" s="476">
        <v>0</v>
      </c>
      <c r="N237" s="476">
        <v>0</v>
      </c>
      <c r="O237" s="476"/>
      <c r="P237" s="476">
        <v>0</v>
      </c>
      <c r="Q237" s="1829"/>
      <c r="R237" s="1829">
        <v>20</v>
      </c>
      <c r="S237" s="1829"/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2</v>
      </c>
      <c r="F238" s="36">
        <f t="shared" si="37"/>
        <v>2</v>
      </c>
      <c r="G238" s="37">
        <f t="shared" si="38"/>
        <v>100</v>
      </c>
      <c r="H238" s="476">
        <v>0</v>
      </c>
      <c r="I238" s="476">
        <v>0</v>
      </c>
      <c r="J238" s="476"/>
      <c r="K238" s="476">
        <v>0</v>
      </c>
      <c r="L238" s="476">
        <v>1</v>
      </c>
      <c r="M238" s="476">
        <v>0</v>
      </c>
      <c r="N238" s="476">
        <v>0</v>
      </c>
      <c r="O238" s="476"/>
      <c r="P238" s="476">
        <v>1</v>
      </c>
      <c r="Q238" s="1829"/>
      <c r="R238" s="1829">
        <v>0</v>
      </c>
      <c r="S238" s="1829"/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7"/>
        <v>0</v>
      </c>
      <c r="G239" s="37" t="e">
        <f t="shared" si="38"/>
        <v>#DIV/0!</v>
      </c>
      <c r="H239" s="476"/>
      <c r="I239" s="476"/>
      <c r="J239" s="476"/>
      <c r="K239" s="476"/>
      <c r="L239" s="476"/>
      <c r="M239" s="476"/>
      <c r="N239" s="476"/>
      <c r="O239" s="476"/>
      <c r="P239" s="476"/>
      <c r="Q239" s="1829"/>
      <c r="R239" s="1829"/>
      <c r="S239" s="1829"/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21500</v>
      </c>
      <c r="F240" s="153">
        <f t="shared" si="37"/>
        <v>21405.8</v>
      </c>
      <c r="G240" s="379">
        <f t="shared" si="38"/>
        <v>99.561860465116283</v>
      </c>
      <c r="H240" s="1083">
        <f>SUM(H241:H245)</f>
        <v>0</v>
      </c>
      <c r="I240" s="1083">
        <f t="shared" ref="I240:S240" si="45">SUM(I241:I245)</f>
        <v>0</v>
      </c>
      <c r="J240" s="1226">
        <f t="shared" si="45"/>
        <v>0</v>
      </c>
      <c r="K240" s="1226">
        <f t="shared" si="45"/>
        <v>5820.8</v>
      </c>
      <c r="L240" s="1543">
        <f t="shared" si="45"/>
        <v>5115</v>
      </c>
      <c r="M240" s="1543">
        <f t="shared" si="45"/>
        <v>0</v>
      </c>
      <c r="N240" s="1543">
        <f t="shared" si="45"/>
        <v>0</v>
      </c>
      <c r="O240" s="1543">
        <f t="shared" si="45"/>
        <v>5750</v>
      </c>
      <c r="P240" s="1543">
        <f t="shared" si="45"/>
        <v>4720</v>
      </c>
      <c r="Q240" s="1820">
        <f t="shared" si="45"/>
        <v>0</v>
      </c>
      <c r="R240" s="1820">
        <f t="shared" si="45"/>
        <v>0</v>
      </c>
      <c r="S240" s="1820">
        <f t="shared" si="45"/>
        <v>0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7"/>
        <v>0</v>
      </c>
      <c r="G241" s="37" t="e">
        <f t="shared" si="38"/>
        <v>#DIV/0!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1816"/>
      <c r="R241" s="1816"/>
      <c r="S241" s="1816"/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1500+20000</f>
        <v>21500</v>
      </c>
      <c r="F242" s="36">
        <f t="shared" si="37"/>
        <v>21405.8</v>
      </c>
      <c r="G242" s="37">
        <f t="shared" si="38"/>
        <v>99.561860465116283</v>
      </c>
      <c r="H242" s="471"/>
      <c r="I242" s="471"/>
      <c r="J242" s="471"/>
      <c r="K242" s="471">
        <v>5820.8</v>
      </c>
      <c r="L242" s="471">
        <v>5115</v>
      </c>
      <c r="M242" s="471">
        <v>0</v>
      </c>
      <c r="N242" s="471">
        <v>0</v>
      </c>
      <c r="O242" s="471">
        <v>5750</v>
      </c>
      <c r="P242" s="471">
        <v>4720</v>
      </c>
      <c r="Q242" s="1816">
        <v>0</v>
      </c>
      <c r="R242" s="1816">
        <v>0</v>
      </c>
      <c r="S242" s="1816">
        <v>0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0</v>
      </c>
      <c r="F243" s="36">
        <f t="shared" si="37"/>
        <v>0</v>
      </c>
      <c r="G243" s="37" t="e">
        <f t="shared" si="38"/>
        <v>#DIV/0!</v>
      </c>
      <c r="H243" s="471"/>
      <c r="I243" s="471"/>
      <c r="J243" s="471"/>
      <c r="K243" s="471"/>
      <c r="L243" s="471"/>
      <c r="M243" s="471"/>
      <c r="N243" s="471"/>
      <c r="O243" s="471"/>
      <c r="P243" s="471"/>
      <c r="Q243" s="1816"/>
      <c r="R243" s="1816"/>
      <c r="S243" s="1816"/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7"/>
        <v>0</v>
      </c>
      <c r="G244" s="37" t="e">
        <f t="shared" si="38"/>
        <v>#DIV/0!</v>
      </c>
      <c r="H244" s="471"/>
      <c r="I244" s="471"/>
      <c r="J244" s="471"/>
      <c r="K244" s="471"/>
      <c r="L244" s="471"/>
      <c r="M244" s="471"/>
      <c r="N244" s="471"/>
      <c r="O244" s="471"/>
      <c r="P244" s="471"/>
      <c r="Q244" s="1816"/>
      <c r="R244" s="1816"/>
      <c r="S244" s="1816"/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7"/>
        <v>0</v>
      </c>
      <c r="G245" s="120" t="e">
        <f t="shared" si="38"/>
        <v>#DIV/0!</v>
      </c>
      <c r="H245" s="478"/>
      <c r="I245" s="478"/>
      <c r="J245" s="478"/>
      <c r="K245" s="478"/>
      <c r="L245" s="478"/>
      <c r="M245" s="478"/>
      <c r="N245" s="478"/>
      <c r="O245" s="478"/>
      <c r="P245" s="478"/>
      <c r="Q245" s="1831"/>
      <c r="R245" s="1831"/>
      <c r="S245" s="1831"/>
    </row>
    <row r="246" spans="1:19" ht="21.75" customHeight="1">
      <c r="A246" s="340" t="s">
        <v>255</v>
      </c>
      <c r="B246" s="430"/>
      <c r="C246" s="754"/>
      <c r="D246" s="755"/>
      <c r="E246" s="756"/>
      <c r="F246" s="360">
        <f t="shared" si="37"/>
        <v>0</v>
      </c>
      <c r="G246" s="636" t="e">
        <f t="shared" si="38"/>
        <v>#DIV/0!</v>
      </c>
      <c r="H246" s="1102"/>
      <c r="I246" s="1104"/>
      <c r="J246" s="1245"/>
      <c r="K246" s="1245"/>
      <c r="L246" s="1559"/>
      <c r="M246" s="1559"/>
      <c r="N246" s="1559"/>
      <c r="O246" s="1559"/>
      <c r="P246" s="1559"/>
      <c r="Q246" s="1835"/>
      <c r="R246" s="1835"/>
      <c r="S246" s="1835"/>
    </row>
    <row r="247" spans="1:19" ht="21.75" customHeight="1">
      <c r="A247" s="2247" t="s">
        <v>249</v>
      </c>
      <c r="B247" s="2247"/>
      <c r="C247" s="2248"/>
      <c r="D247" s="757"/>
      <c r="E247" s="658"/>
      <c r="F247" s="92">
        <f t="shared" si="37"/>
        <v>0</v>
      </c>
      <c r="G247" s="631" t="e">
        <f t="shared" si="38"/>
        <v>#DIV/0!</v>
      </c>
      <c r="H247" s="1100"/>
      <c r="I247" s="1100"/>
      <c r="J247" s="1246"/>
      <c r="K247" s="1246"/>
      <c r="L247" s="1560"/>
      <c r="M247" s="1560"/>
      <c r="N247" s="1560"/>
      <c r="O247" s="1560"/>
      <c r="P247" s="1560"/>
      <c r="Q247" s="1836"/>
      <c r="R247" s="1836"/>
      <c r="S247" s="1836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7"/>
        <v>0</v>
      </c>
      <c r="G248" s="67" t="e">
        <f t="shared" si="38"/>
        <v>#DIV/0!</v>
      </c>
      <c r="H248" s="1096"/>
      <c r="I248" s="1096"/>
      <c r="J248" s="1239"/>
      <c r="K248" s="1239"/>
      <c r="L248" s="1553"/>
      <c r="M248" s="1553"/>
      <c r="N248" s="1553"/>
      <c r="O248" s="1553"/>
      <c r="P248" s="1553"/>
      <c r="Q248" s="1819"/>
      <c r="R248" s="1819"/>
      <c r="S248" s="1819"/>
    </row>
    <row r="249" spans="1:19" ht="19.9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37"/>
        <v>0</v>
      </c>
      <c r="G249" s="37" t="e">
        <f t="shared" si="38"/>
        <v>#DIV/0!</v>
      </c>
      <c r="H249" s="471"/>
      <c r="I249" s="471"/>
      <c r="J249" s="471"/>
      <c r="K249" s="471"/>
      <c r="L249" s="471"/>
      <c r="M249" s="471"/>
      <c r="N249" s="471"/>
      <c r="O249" s="471"/>
      <c r="P249" s="471"/>
      <c r="Q249" s="1816"/>
      <c r="R249" s="1816"/>
      <c r="S249" s="1816"/>
    </row>
    <row r="250" spans="1:19" ht="19.9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7"/>
        <v>0</v>
      </c>
      <c r="G250" s="37" t="e">
        <f t="shared" si="38"/>
        <v>#DIV/0!</v>
      </c>
      <c r="H250" s="471"/>
      <c r="I250" s="471"/>
      <c r="J250" s="471"/>
      <c r="K250" s="471"/>
      <c r="L250" s="471"/>
      <c r="M250" s="471"/>
      <c r="N250" s="471"/>
      <c r="O250" s="471"/>
      <c r="P250" s="471"/>
      <c r="Q250" s="1816"/>
      <c r="R250" s="1816"/>
      <c r="S250" s="1816"/>
    </row>
    <row r="251" spans="1:19" ht="19.9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si="37"/>
        <v>1</v>
      </c>
      <c r="G251" s="37">
        <f t="shared" si="38"/>
        <v>100</v>
      </c>
      <c r="H251" s="471">
        <v>0</v>
      </c>
      <c r="I251" s="471">
        <v>0</v>
      </c>
      <c r="J251" s="471"/>
      <c r="K251" s="471">
        <v>0</v>
      </c>
      <c r="L251" s="471"/>
      <c r="M251" s="471">
        <v>0</v>
      </c>
      <c r="N251" s="471">
        <v>1</v>
      </c>
      <c r="O251" s="471"/>
      <c r="P251" s="471">
        <v>0</v>
      </c>
      <c r="Q251" s="1816">
        <v>0</v>
      </c>
      <c r="R251" s="1816">
        <v>0</v>
      </c>
      <c r="S251" s="1816"/>
    </row>
    <row r="252" spans="1:19" ht="19.9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37"/>
        <v>0</v>
      </c>
      <c r="G252" s="37" t="e">
        <f t="shared" si="38"/>
        <v>#DIV/0!</v>
      </c>
      <c r="H252" s="471"/>
      <c r="I252" s="471"/>
      <c r="J252" s="471"/>
      <c r="K252" s="471"/>
      <c r="L252" s="471"/>
      <c r="M252" s="471"/>
      <c r="N252" s="471"/>
      <c r="O252" s="471"/>
      <c r="P252" s="471"/>
      <c r="Q252" s="1816"/>
      <c r="R252" s="1816"/>
      <c r="S252" s="1816"/>
    </row>
    <row r="253" spans="1:19" ht="19.9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ref="F253:F316" si="46">SUM(H253:S253)</f>
        <v>0</v>
      </c>
      <c r="G253" s="37" t="e">
        <f t="shared" ref="G253:G316" si="47">+F253*100/E253</f>
        <v>#DIV/0!</v>
      </c>
      <c r="H253" s="471"/>
      <c r="I253" s="471"/>
      <c r="J253" s="471"/>
      <c r="K253" s="471"/>
      <c r="L253" s="471"/>
      <c r="M253" s="471"/>
      <c r="N253" s="471"/>
      <c r="O253" s="471"/>
      <c r="P253" s="471"/>
      <c r="Q253" s="1816"/>
      <c r="R253" s="1816"/>
      <c r="S253" s="1816"/>
    </row>
    <row r="254" spans="1:19" ht="19.95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6"/>
        <v>1</v>
      </c>
      <c r="G254" s="37">
        <f t="shared" si="47"/>
        <v>100</v>
      </c>
      <c r="H254" s="471">
        <v>0</v>
      </c>
      <c r="I254" s="471">
        <v>0</v>
      </c>
      <c r="J254" s="471"/>
      <c r="K254" s="471">
        <v>0</v>
      </c>
      <c r="L254" s="471">
        <v>1</v>
      </c>
      <c r="M254" s="471">
        <v>0</v>
      </c>
      <c r="N254" s="471">
        <v>0</v>
      </c>
      <c r="O254" s="471"/>
      <c r="P254" s="471">
        <v>0</v>
      </c>
      <c r="Q254" s="1816"/>
      <c r="R254" s="1816"/>
      <c r="S254" s="1816"/>
    </row>
    <row r="255" spans="1:19" ht="19.95" customHeight="1">
      <c r="A255" s="684"/>
      <c r="B255" s="685"/>
      <c r="C255" s="458" t="s">
        <v>236</v>
      </c>
      <c r="D255" s="161" t="s">
        <v>32</v>
      </c>
      <c r="E255" s="95">
        <v>250</v>
      </c>
      <c r="F255" s="36">
        <f t="shared" si="46"/>
        <v>250</v>
      </c>
      <c r="G255" s="37">
        <f t="shared" si="47"/>
        <v>100</v>
      </c>
      <c r="H255" s="471">
        <v>0</v>
      </c>
      <c r="I255" s="471">
        <v>21</v>
      </c>
      <c r="J255" s="471">
        <v>60</v>
      </c>
      <c r="K255" s="471">
        <v>8</v>
      </c>
      <c r="L255" s="471">
        <v>40</v>
      </c>
      <c r="M255" s="471">
        <v>12</v>
      </c>
      <c r="N255" s="471">
        <v>16</v>
      </c>
      <c r="O255" s="471">
        <v>46</v>
      </c>
      <c r="P255" s="471">
        <v>13</v>
      </c>
      <c r="Q255" s="1816">
        <v>28</v>
      </c>
      <c r="R255" s="1816">
        <v>6</v>
      </c>
      <c r="S255" s="1816"/>
    </row>
    <row r="256" spans="1:19" ht="19.95" customHeight="1">
      <c r="A256" s="684"/>
      <c r="B256" s="685"/>
      <c r="C256" s="458"/>
      <c r="D256" s="161" t="s">
        <v>9</v>
      </c>
      <c r="E256" s="95">
        <v>20</v>
      </c>
      <c r="F256" s="36">
        <f t="shared" si="46"/>
        <v>23</v>
      </c>
      <c r="G256" s="37">
        <f t="shared" si="47"/>
        <v>115</v>
      </c>
      <c r="H256" s="471">
        <v>0</v>
      </c>
      <c r="I256" s="471">
        <v>7</v>
      </c>
      <c r="J256" s="471">
        <v>9</v>
      </c>
      <c r="K256" s="471">
        <v>1</v>
      </c>
      <c r="L256" s="471">
        <v>0</v>
      </c>
      <c r="M256" s="471">
        <v>1</v>
      </c>
      <c r="N256" s="471">
        <v>0</v>
      </c>
      <c r="O256" s="471">
        <v>1</v>
      </c>
      <c r="P256" s="471">
        <v>1</v>
      </c>
      <c r="Q256" s="1816">
        <v>1</v>
      </c>
      <c r="R256" s="1816">
        <v>2</v>
      </c>
      <c r="S256" s="1816"/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6"/>
        <v>0</v>
      </c>
      <c r="G257" s="37" t="e">
        <f t="shared" si="47"/>
        <v>#DIV/0!</v>
      </c>
      <c r="H257" s="471"/>
      <c r="I257" s="471"/>
      <c r="J257" s="471"/>
      <c r="K257" s="471"/>
      <c r="L257" s="471"/>
      <c r="M257" s="471"/>
      <c r="N257" s="471"/>
      <c r="O257" s="471"/>
      <c r="P257" s="471"/>
      <c r="Q257" s="1816"/>
      <c r="R257" s="1816"/>
      <c r="S257" s="1816"/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6"/>
        <v>0</v>
      </c>
      <c r="G258" s="37" t="e">
        <f t="shared" si="47"/>
        <v>#DIV/0!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1816"/>
      <c r="R258" s="1816"/>
      <c r="S258" s="1816"/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137500</v>
      </c>
      <c r="F259" s="153">
        <f t="shared" si="46"/>
        <v>137499</v>
      </c>
      <c r="G259" s="379">
        <f t="shared" si="47"/>
        <v>99.999272727272725</v>
      </c>
      <c r="H259" s="1083">
        <f>SUM(H260:H264)</f>
        <v>0</v>
      </c>
      <c r="I259" s="1083">
        <f t="shared" ref="I259:S259" si="48">SUM(I260:I264)</f>
        <v>0</v>
      </c>
      <c r="J259" s="1226">
        <f t="shared" si="48"/>
        <v>0</v>
      </c>
      <c r="K259" s="1226">
        <f t="shared" si="48"/>
        <v>0</v>
      </c>
      <c r="L259" s="1543">
        <f t="shared" si="48"/>
        <v>0</v>
      </c>
      <c r="M259" s="1543">
        <f t="shared" si="48"/>
        <v>1500</v>
      </c>
      <c r="N259" s="1543">
        <f t="shared" si="48"/>
        <v>74803</v>
      </c>
      <c r="O259" s="1543">
        <f t="shared" si="48"/>
        <v>680</v>
      </c>
      <c r="P259" s="1543">
        <f t="shared" si="48"/>
        <v>0</v>
      </c>
      <c r="Q259" s="1820">
        <f t="shared" si="48"/>
        <v>25142</v>
      </c>
      <c r="R259" s="1820">
        <f t="shared" si="48"/>
        <v>7813</v>
      </c>
      <c r="S259" s="1820">
        <f t="shared" si="48"/>
        <v>27561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6"/>
        <v>0</v>
      </c>
      <c r="G260" s="37" t="e">
        <f t="shared" si="47"/>
        <v>#DIV/0!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1816"/>
      <c r="R260" s="1816"/>
      <c r="S260" s="1816"/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137500</v>
      </c>
      <c r="F261" s="36">
        <f t="shared" si="46"/>
        <v>137499</v>
      </c>
      <c r="G261" s="37">
        <f t="shared" si="47"/>
        <v>99.999272727272725</v>
      </c>
      <c r="H261" s="471">
        <v>0</v>
      </c>
      <c r="I261" s="471">
        <v>0</v>
      </c>
      <c r="J261" s="471"/>
      <c r="K261" s="471"/>
      <c r="L261" s="471"/>
      <c r="M261" s="471">
        <v>1500</v>
      </c>
      <c r="N261" s="471">
        <v>74803</v>
      </c>
      <c r="O261" s="471">
        <v>680</v>
      </c>
      <c r="P261" s="471">
        <v>0</v>
      </c>
      <c r="Q261" s="1816">
        <v>25142</v>
      </c>
      <c r="R261" s="1816">
        <v>7813</v>
      </c>
      <c r="S261" s="1816">
        <v>27561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6"/>
        <v>0</v>
      </c>
      <c r="G262" s="37" t="e">
        <f t="shared" si="47"/>
        <v>#DIV/0!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1816"/>
      <c r="R262" s="1816"/>
      <c r="S262" s="1816"/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6"/>
        <v>0</v>
      </c>
      <c r="G263" s="37" t="e">
        <f t="shared" si="47"/>
        <v>#DIV/0!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1816"/>
      <c r="R263" s="1816"/>
      <c r="S263" s="1816"/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6"/>
        <v>0</v>
      </c>
      <c r="G264" s="37" t="e">
        <f t="shared" si="47"/>
        <v>#DIV/0!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1816"/>
      <c r="R264" s="1816"/>
      <c r="S264" s="1816"/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6"/>
        <v>0</v>
      </c>
      <c r="G265" s="67" t="e">
        <f t="shared" si="47"/>
        <v>#DIV/0!</v>
      </c>
      <c r="H265" s="1096"/>
      <c r="I265" s="1096"/>
      <c r="J265" s="1239"/>
      <c r="K265" s="1239"/>
      <c r="L265" s="1553"/>
      <c r="M265" s="1553"/>
      <c r="N265" s="1553"/>
      <c r="O265" s="1553"/>
      <c r="P265" s="1553"/>
      <c r="Q265" s="1819"/>
      <c r="R265" s="1819"/>
      <c r="S265" s="1819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6</v>
      </c>
      <c r="F266" s="36">
        <f t="shared" si="46"/>
        <v>6</v>
      </c>
      <c r="G266" s="37">
        <f t="shared" si="47"/>
        <v>100</v>
      </c>
      <c r="H266" s="471">
        <v>0</v>
      </c>
      <c r="I266" s="471">
        <v>0</v>
      </c>
      <c r="J266" s="471">
        <v>6</v>
      </c>
      <c r="K266" s="471">
        <v>0</v>
      </c>
      <c r="L266" s="471">
        <v>0</v>
      </c>
      <c r="M266" s="471">
        <v>0</v>
      </c>
      <c r="N266" s="471">
        <v>0</v>
      </c>
      <c r="O266" s="471"/>
      <c r="P266" s="471">
        <v>0</v>
      </c>
      <c r="Q266" s="1816"/>
      <c r="R266" s="1816"/>
      <c r="S266" s="1816"/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130</v>
      </c>
      <c r="F267" s="36">
        <f t="shared" si="46"/>
        <v>130</v>
      </c>
      <c r="G267" s="37">
        <f t="shared" si="47"/>
        <v>100</v>
      </c>
      <c r="H267" s="471">
        <v>0</v>
      </c>
      <c r="I267" s="471">
        <v>5</v>
      </c>
      <c r="J267" s="471">
        <v>5</v>
      </c>
      <c r="K267" s="471">
        <v>10</v>
      </c>
      <c r="L267" s="471">
        <v>24</v>
      </c>
      <c r="M267" s="471">
        <v>20</v>
      </c>
      <c r="N267" s="471">
        <v>20</v>
      </c>
      <c r="O267" s="471">
        <v>12</v>
      </c>
      <c r="P267" s="471">
        <v>10</v>
      </c>
      <c r="Q267" s="1816">
        <v>12</v>
      </c>
      <c r="R267" s="1816">
        <v>12</v>
      </c>
      <c r="S267" s="1816"/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70</v>
      </c>
      <c r="F268" s="36">
        <f t="shared" si="46"/>
        <v>70</v>
      </c>
      <c r="G268" s="37">
        <f t="shared" si="47"/>
        <v>100</v>
      </c>
      <c r="H268" s="471">
        <v>0</v>
      </c>
      <c r="I268" s="471">
        <v>0</v>
      </c>
      <c r="J268" s="471">
        <v>0</v>
      </c>
      <c r="K268" s="471">
        <v>40</v>
      </c>
      <c r="L268" s="471">
        <v>0</v>
      </c>
      <c r="M268" s="471">
        <v>30</v>
      </c>
      <c r="N268" s="471">
        <v>0</v>
      </c>
      <c r="O268" s="471">
        <v>0</v>
      </c>
      <c r="P268" s="471">
        <v>0</v>
      </c>
      <c r="Q268" s="1816"/>
      <c r="R268" s="1816"/>
      <c r="S268" s="1816"/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22</v>
      </c>
      <c r="F269" s="36">
        <f t="shared" si="46"/>
        <v>22</v>
      </c>
      <c r="G269" s="37">
        <f t="shared" si="47"/>
        <v>100</v>
      </c>
      <c r="H269" s="471">
        <v>0</v>
      </c>
      <c r="I269" s="471">
        <v>5</v>
      </c>
      <c r="J269" s="471">
        <v>8</v>
      </c>
      <c r="K269" s="471">
        <v>1</v>
      </c>
      <c r="L269" s="471">
        <v>4</v>
      </c>
      <c r="M269" s="471">
        <v>2</v>
      </c>
      <c r="N269" s="471">
        <v>2</v>
      </c>
      <c r="O269" s="471"/>
      <c r="P269" s="471">
        <v>0</v>
      </c>
      <c r="Q269" s="1816"/>
      <c r="R269" s="1816"/>
      <c r="S269" s="1816"/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6"/>
        <v>0</v>
      </c>
      <c r="G270" s="37" t="e">
        <f t="shared" si="47"/>
        <v>#DIV/0!</v>
      </c>
      <c r="H270" s="471"/>
      <c r="I270" s="471"/>
      <c r="J270" s="471"/>
      <c r="K270" s="471"/>
      <c r="L270" s="471"/>
      <c r="M270" s="471"/>
      <c r="N270" s="471"/>
      <c r="O270" s="471"/>
      <c r="P270" s="471"/>
      <c r="Q270" s="1816"/>
      <c r="R270" s="1816"/>
      <c r="S270" s="1816"/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93300</v>
      </c>
      <c r="F271" s="153">
        <f t="shared" si="46"/>
        <v>93296</v>
      </c>
      <c r="G271" s="379">
        <f t="shared" si="47"/>
        <v>99.9957127545552</v>
      </c>
      <c r="H271" s="1083">
        <f>SUM(H272:H276)</f>
        <v>0</v>
      </c>
      <c r="I271" s="1083">
        <f t="shared" ref="I271:S271" si="49">SUM(I272:I276)</f>
        <v>0</v>
      </c>
      <c r="J271" s="1226">
        <f t="shared" si="49"/>
        <v>0</v>
      </c>
      <c r="K271" s="1226">
        <f t="shared" si="49"/>
        <v>0</v>
      </c>
      <c r="L271" s="1543">
        <f t="shared" si="49"/>
        <v>0</v>
      </c>
      <c r="M271" s="1543">
        <f t="shared" si="49"/>
        <v>0</v>
      </c>
      <c r="N271" s="1543">
        <f t="shared" si="49"/>
        <v>46757</v>
      </c>
      <c r="O271" s="1543">
        <f t="shared" si="49"/>
        <v>4879</v>
      </c>
      <c r="P271" s="1543">
        <f t="shared" si="49"/>
        <v>0</v>
      </c>
      <c r="Q271" s="1820">
        <f t="shared" si="49"/>
        <v>0</v>
      </c>
      <c r="R271" s="1820">
        <f t="shared" si="49"/>
        <v>0</v>
      </c>
      <c r="S271" s="1820">
        <f t="shared" si="49"/>
        <v>41660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6"/>
        <v>0</v>
      </c>
      <c r="G272" s="37" t="e">
        <f t="shared" si="47"/>
        <v>#DIV/0!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1816"/>
      <c r="R272" s="1816"/>
      <c r="S272" s="1816"/>
    </row>
    <row r="273" spans="1:19" ht="21.75" customHeight="1">
      <c r="A273" s="684"/>
      <c r="B273" s="685"/>
      <c r="C273" s="686" t="s">
        <v>26</v>
      </c>
      <c r="D273" s="687" t="s">
        <v>24</v>
      </c>
      <c r="E273" s="42">
        <v>93300</v>
      </c>
      <c r="F273" s="36">
        <f t="shared" si="46"/>
        <v>93296</v>
      </c>
      <c r="G273" s="37">
        <f t="shared" si="47"/>
        <v>99.9957127545552</v>
      </c>
      <c r="H273" s="471">
        <v>0</v>
      </c>
      <c r="I273" s="471">
        <v>0</v>
      </c>
      <c r="J273" s="471"/>
      <c r="K273" s="471">
        <v>0</v>
      </c>
      <c r="L273" s="471"/>
      <c r="M273" s="471">
        <v>0</v>
      </c>
      <c r="N273" s="471">
        <v>46757</v>
      </c>
      <c r="O273" s="471">
        <v>4879</v>
      </c>
      <c r="P273" s="471">
        <v>0</v>
      </c>
      <c r="Q273" s="1816">
        <v>0</v>
      </c>
      <c r="R273" s="1816">
        <v>0</v>
      </c>
      <c r="S273" s="1816">
        <v>41660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6"/>
        <v>0</v>
      </c>
      <c r="G274" s="37" t="e">
        <f t="shared" si="47"/>
        <v>#DIV/0!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1816"/>
      <c r="R274" s="1816"/>
      <c r="S274" s="1816"/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6"/>
        <v>0</v>
      </c>
      <c r="G275" s="37" t="e">
        <f t="shared" si="47"/>
        <v>#DIV/0!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1816"/>
      <c r="R275" s="1816"/>
      <c r="S275" s="1816"/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6"/>
        <v>0</v>
      </c>
      <c r="G276" s="37" t="e">
        <f t="shared" si="47"/>
        <v>#DIV/0!</v>
      </c>
      <c r="H276" s="478"/>
      <c r="I276" s="478"/>
      <c r="J276" s="478"/>
      <c r="K276" s="478"/>
      <c r="L276" s="478"/>
      <c r="M276" s="478"/>
      <c r="N276" s="478"/>
      <c r="O276" s="478"/>
      <c r="P276" s="478"/>
      <c r="Q276" s="1831"/>
      <c r="R276" s="1831"/>
      <c r="S276" s="1831"/>
    </row>
    <row r="277" spans="1:19" ht="21.6" customHeight="1">
      <c r="A277" s="509"/>
      <c r="B277" s="2235" t="s">
        <v>302</v>
      </c>
      <c r="C277" s="2236"/>
      <c r="D277" s="770"/>
      <c r="E277" s="511"/>
      <c r="F277" s="55">
        <f t="shared" si="46"/>
        <v>0</v>
      </c>
      <c r="G277" s="67" t="e">
        <f t="shared" si="47"/>
        <v>#DIV/0!</v>
      </c>
      <c r="H277" s="1096"/>
      <c r="I277" s="1096"/>
      <c r="J277" s="1239"/>
      <c r="K277" s="1239"/>
      <c r="L277" s="1553"/>
      <c r="M277" s="1553"/>
      <c r="N277" s="1553"/>
      <c r="O277" s="1553"/>
      <c r="P277" s="1553"/>
      <c r="Q277" s="1819"/>
      <c r="R277" s="1819"/>
      <c r="S277" s="1819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2</v>
      </c>
      <c r="F278" s="36">
        <f t="shared" si="46"/>
        <v>2</v>
      </c>
      <c r="G278" s="37">
        <f t="shared" si="47"/>
        <v>100</v>
      </c>
      <c r="H278" s="471">
        <v>0</v>
      </c>
      <c r="I278" s="471">
        <v>0</v>
      </c>
      <c r="J278" s="471"/>
      <c r="K278" s="471">
        <v>0</v>
      </c>
      <c r="L278" s="471">
        <v>2</v>
      </c>
      <c r="M278" s="471">
        <v>0</v>
      </c>
      <c r="N278" s="471">
        <v>0</v>
      </c>
      <c r="O278" s="471"/>
      <c r="P278" s="471">
        <v>0</v>
      </c>
      <c r="Q278" s="1816">
        <v>0</v>
      </c>
      <c r="R278" s="1816"/>
      <c r="S278" s="1816"/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1</v>
      </c>
      <c r="F279" s="36">
        <f t="shared" si="46"/>
        <v>1</v>
      </c>
      <c r="G279" s="37">
        <f t="shared" si="47"/>
        <v>100</v>
      </c>
      <c r="H279" s="471">
        <v>0</v>
      </c>
      <c r="I279" s="471">
        <v>1</v>
      </c>
      <c r="J279" s="471"/>
      <c r="K279" s="471">
        <v>0</v>
      </c>
      <c r="L279" s="471">
        <v>0</v>
      </c>
      <c r="M279" s="471">
        <v>0</v>
      </c>
      <c r="N279" s="471">
        <v>0</v>
      </c>
      <c r="O279" s="471"/>
      <c r="P279" s="471">
        <v>0</v>
      </c>
      <c r="Q279" s="1816">
        <v>0</v>
      </c>
      <c r="R279" s="1816"/>
      <c r="S279" s="1816"/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46"/>
        <v>0</v>
      </c>
      <c r="G280" s="37" t="e">
        <f t="shared" si="47"/>
        <v>#DIV/0!</v>
      </c>
      <c r="H280" s="471"/>
      <c r="I280" s="471"/>
      <c r="J280" s="471"/>
      <c r="K280" s="471"/>
      <c r="L280" s="471"/>
      <c r="M280" s="471"/>
      <c r="N280" s="471"/>
      <c r="O280" s="471"/>
      <c r="P280" s="471"/>
      <c r="Q280" s="1816"/>
      <c r="R280" s="1816"/>
      <c r="S280" s="1816"/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230000</v>
      </c>
      <c r="F281" s="153">
        <f t="shared" si="46"/>
        <v>229966</v>
      </c>
      <c r="G281" s="379">
        <f t="shared" si="47"/>
        <v>99.985217391304346</v>
      </c>
      <c r="H281" s="1106">
        <f>SUM(H282:H286)</f>
        <v>9660</v>
      </c>
      <c r="I281" s="1248">
        <f t="shared" ref="I281:N281" si="50">SUM(I282:I286)</f>
        <v>0</v>
      </c>
      <c r="J281" s="1248">
        <f t="shared" si="50"/>
        <v>9816</v>
      </c>
      <c r="K281" s="1248">
        <f t="shared" si="50"/>
        <v>5160</v>
      </c>
      <c r="L281" s="1563">
        <f t="shared" si="50"/>
        <v>6600</v>
      </c>
      <c r="M281" s="1563">
        <f t="shared" si="50"/>
        <v>152238</v>
      </c>
      <c r="N281" s="1563">
        <f t="shared" si="50"/>
        <v>9552</v>
      </c>
      <c r="O281" s="1563">
        <f>SUM(O282:O286)</f>
        <v>9000</v>
      </c>
      <c r="P281" s="1563">
        <f>SUM(P282:P286)</f>
        <v>6900</v>
      </c>
      <c r="Q281" s="1837">
        <f>SUM(Q282:Q286)</f>
        <v>6000</v>
      </c>
      <c r="R281" s="1837">
        <f>SUM(R282:R286)</f>
        <v>6900</v>
      </c>
      <c r="S281" s="1837">
        <f>SUM(S282:S286)</f>
        <v>8140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6"/>
        <v>0</v>
      </c>
      <c r="G282" s="37" t="e">
        <f t="shared" si="47"/>
        <v>#DIV/0!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1816"/>
      <c r="R282" s="1816"/>
      <c r="S282" s="1816"/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90000</v>
      </c>
      <c r="F283" s="36">
        <f t="shared" si="46"/>
        <v>89966</v>
      </c>
      <c r="G283" s="37">
        <f t="shared" si="47"/>
        <v>99.962222222222223</v>
      </c>
      <c r="H283" s="471">
        <v>9660</v>
      </c>
      <c r="I283" s="471">
        <v>0</v>
      </c>
      <c r="J283" s="471">
        <v>9816</v>
      </c>
      <c r="K283" s="471">
        <v>5160</v>
      </c>
      <c r="L283" s="471">
        <v>6600</v>
      </c>
      <c r="M283" s="471">
        <v>12238</v>
      </c>
      <c r="N283" s="471">
        <v>9552</v>
      </c>
      <c r="O283" s="471">
        <v>9000</v>
      </c>
      <c r="P283" s="471">
        <v>6900</v>
      </c>
      <c r="Q283" s="1816">
        <v>6000</v>
      </c>
      <c r="R283" s="1816">
        <v>6900</v>
      </c>
      <c r="S283" s="1816">
        <v>8140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6"/>
        <v>0</v>
      </c>
      <c r="G284" s="37" t="e">
        <f t="shared" si="47"/>
        <v>#DIV/0!</v>
      </c>
      <c r="H284" s="471"/>
      <c r="I284" s="471"/>
      <c r="J284" s="471"/>
      <c r="K284" s="471"/>
      <c r="L284" s="471"/>
      <c r="M284" s="471"/>
      <c r="N284" s="471"/>
      <c r="O284" s="471"/>
      <c r="P284" s="471"/>
      <c r="Q284" s="1816"/>
      <c r="R284" s="1816"/>
      <c r="S284" s="1816"/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140000</v>
      </c>
      <c r="F285" s="36">
        <f t="shared" si="46"/>
        <v>140000</v>
      </c>
      <c r="G285" s="37">
        <f t="shared" si="47"/>
        <v>100</v>
      </c>
      <c r="H285" s="471">
        <v>0</v>
      </c>
      <c r="I285" s="471">
        <v>0</v>
      </c>
      <c r="J285" s="471"/>
      <c r="K285" s="471">
        <v>0</v>
      </c>
      <c r="L285" s="471"/>
      <c r="M285" s="471">
        <v>140000</v>
      </c>
      <c r="N285" s="471">
        <v>0</v>
      </c>
      <c r="O285" s="471"/>
      <c r="P285" s="471">
        <v>0</v>
      </c>
      <c r="Q285" s="1816"/>
      <c r="R285" s="1816"/>
      <c r="S285" s="1816"/>
    </row>
    <row r="286" spans="1:19" ht="21.75" customHeight="1">
      <c r="A286" s="783"/>
      <c r="B286" s="784"/>
      <c r="C286" s="785" t="s">
        <v>29</v>
      </c>
      <c r="D286" s="786" t="s">
        <v>24</v>
      </c>
      <c r="E286" s="117">
        <v>0</v>
      </c>
      <c r="F286" s="116">
        <f t="shared" si="46"/>
        <v>0</v>
      </c>
      <c r="G286" s="120" t="e">
        <f t="shared" si="47"/>
        <v>#DIV/0!</v>
      </c>
      <c r="H286" s="478"/>
      <c r="I286" s="488"/>
      <c r="J286" s="488"/>
      <c r="K286" s="488"/>
      <c r="L286" s="488"/>
      <c r="M286" s="488"/>
      <c r="N286" s="488"/>
      <c r="O286" s="488"/>
      <c r="P286" s="488"/>
      <c r="Q286" s="1838"/>
      <c r="R286" s="1838"/>
      <c r="S286" s="1838"/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6"/>
        <v>0</v>
      </c>
      <c r="G287" s="631" t="e">
        <f t="shared" si="47"/>
        <v>#DIV/0!</v>
      </c>
      <c r="H287" s="1078">
        <f t="shared" ref="H287:N287" si="51">SUM(H288:H296)</f>
        <v>0</v>
      </c>
      <c r="I287" s="1078">
        <f t="shared" si="51"/>
        <v>0</v>
      </c>
      <c r="J287" s="1220">
        <f t="shared" si="51"/>
        <v>0</v>
      </c>
      <c r="K287" s="1220">
        <f t="shared" si="51"/>
        <v>0</v>
      </c>
      <c r="L287" s="1538">
        <f t="shared" si="51"/>
        <v>0</v>
      </c>
      <c r="M287" s="1538">
        <f t="shared" si="51"/>
        <v>0</v>
      </c>
      <c r="N287" s="1538">
        <f t="shared" si="51"/>
        <v>0</v>
      </c>
      <c r="O287" s="1538">
        <f>SUM(O288:O296)</f>
        <v>0</v>
      </c>
      <c r="P287" s="1538">
        <f>SUM(P288:P296)</f>
        <v>0</v>
      </c>
      <c r="Q287" s="1839">
        <f>SUM(Q288:Q296)</f>
        <v>0</v>
      </c>
      <c r="R287" s="1839">
        <f>SUM(R288:R296)</f>
        <v>0</v>
      </c>
      <c r="S287" s="1839">
        <f>SUM(S288:S296)</f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55">
        <f t="shared" si="46"/>
        <v>0</v>
      </c>
      <c r="G288" s="67" t="e">
        <f t="shared" si="47"/>
        <v>#DIV/0!</v>
      </c>
      <c r="H288" s="1096"/>
      <c r="I288" s="1096"/>
      <c r="J288" s="1239"/>
      <c r="K288" s="1239"/>
      <c r="L288" s="1553"/>
      <c r="M288" s="1553"/>
      <c r="N288" s="1553"/>
      <c r="O288" s="1553"/>
      <c r="P288" s="1553"/>
      <c r="Q288" s="1819"/>
      <c r="R288" s="1819"/>
      <c r="S288" s="1819"/>
    </row>
    <row r="289" spans="1:19" ht="24.6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 t="shared" si="46"/>
        <v>0</v>
      </c>
      <c r="G289" s="37" t="e">
        <f t="shared" si="47"/>
        <v>#DIV/0!</v>
      </c>
      <c r="H289" s="471"/>
      <c r="I289" s="471"/>
      <c r="J289" s="471"/>
      <c r="K289" s="471"/>
      <c r="L289" s="471"/>
      <c r="M289" s="471"/>
      <c r="N289" s="471"/>
      <c r="O289" s="471"/>
      <c r="P289" s="471"/>
      <c r="Q289" s="1816"/>
      <c r="R289" s="1816"/>
      <c r="S289" s="1816"/>
    </row>
    <row r="290" spans="1:19" ht="25.5" customHeight="1">
      <c r="A290" s="723"/>
      <c r="B290" s="452" t="s">
        <v>180</v>
      </c>
      <c r="C290" s="789"/>
      <c r="D290" s="455" t="s">
        <v>87</v>
      </c>
      <c r="E290" s="42"/>
      <c r="F290" s="36">
        <f t="shared" si="46"/>
        <v>0</v>
      </c>
      <c r="G290" s="37" t="e">
        <f t="shared" si="47"/>
        <v>#DIV/0!</v>
      </c>
      <c r="H290" s="471"/>
      <c r="I290" s="471"/>
      <c r="J290" s="471"/>
      <c r="K290" s="471"/>
      <c r="L290" s="471"/>
      <c r="M290" s="471"/>
      <c r="N290" s="471"/>
      <c r="O290" s="471"/>
      <c r="P290" s="471"/>
      <c r="Q290" s="1816"/>
      <c r="R290" s="1816"/>
      <c r="S290" s="1816"/>
    </row>
    <row r="291" spans="1:19" ht="25.5" customHeight="1">
      <c r="A291" s="790"/>
      <c r="B291" s="2193" t="s">
        <v>292</v>
      </c>
      <c r="C291" s="2194"/>
      <c r="D291" s="455" t="s">
        <v>114</v>
      </c>
      <c r="E291" s="42"/>
      <c r="F291" s="36">
        <f t="shared" si="46"/>
        <v>0</v>
      </c>
      <c r="G291" s="37" t="e">
        <f t="shared" si="47"/>
        <v>#DIV/0!</v>
      </c>
      <c r="H291" s="471"/>
      <c r="I291" s="471"/>
      <c r="J291" s="471"/>
      <c r="K291" s="471"/>
      <c r="L291" s="471"/>
      <c r="M291" s="471"/>
      <c r="N291" s="471"/>
      <c r="O291" s="471"/>
      <c r="P291" s="471"/>
      <c r="Q291" s="1816"/>
      <c r="R291" s="1816"/>
      <c r="S291" s="1816"/>
    </row>
    <row r="292" spans="1:19" ht="25.5" customHeight="1">
      <c r="A292" s="723"/>
      <c r="B292" s="452" t="s">
        <v>293</v>
      </c>
      <c r="C292" s="791"/>
      <c r="D292" s="420" t="s">
        <v>294</v>
      </c>
      <c r="E292" s="164"/>
      <c r="F292" s="36">
        <f t="shared" si="46"/>
        <v>0</v>
      </c>
      <c r="G292" s="37" t="e">
        <f t="shared" si="47"/>
        <v>#DIV/0!</v>
      </c>
      <c r="H292" s="471"/>
      <c r="I292" s="471"/>
      <c r="J292" s="471"/>
      <c r="K292" s="471"/>
      <c r="L292" s="471"/>
      <c r="M292" s="471"/>
      <c r="N292" s="471"/>
      <c r="O292" s="471"/>
      <c r="P292" s="471"/>
      <c r="Q292" s="1816"/>
      <c r="R292" s="1816"/>
      <c r="S292" s="1816"/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6"/>
        <v>0</v>
      </c>
      <c r="G293" s="37" t="e">
        <f t="shared" si="47"/>
        <v>#DIV/0!</v>
      </c>
      <c r="H293" s="471"/>
      <c r="I293" s="471"/>
      <c r="J293" s="471"/>
      <c r="K293" s="471"/>
      <c r="L293" s="471"/>
      <c r="M293" s="471"/>
      <c r="N293" s="471"/>
      <c r="O293" s="471"/>
      <c r="P293" s="471"/>
      <c r="Q293" s="1816"/>
      <c r="R293" s="1816"/>
      <c r="S293" s="1816"/>
    </row>
    <row r="294" spans="1:19" ht="24.6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153">
        <f t="shared" si="46"/>
        <v>0</v>
      </c>
      <c r="G294" s="379" t="e">
        <f t="shared" si="47"/>
        <v>#DIV/0!</v>
      </c>
      <c r="H294" s="1083">
        <f>SUM(H295:H299)</f>
        <v>0</v>
      </c>
      <c r="I294" s="1083">
        <f t="shared" ref="I294:N294" si="52">SUM(I295:I299)</f>
        <v>0</v>
      </c>
      <c r="J294" s="1226">
        <f t="shared" si="52"/>
        <v>0</v>
      </c>
      <c r="K294" s="1226">
        <f t="shared" si="52"/>
        <v>0</v>
      </c>
      <c r="L294" s="1543">
        <f t="shared" si="52"/>
        <v>0</v>
      </c>
      <c r="M294" s="1543">
        <f t="shared" si="52"/>
        <v>0</v>
      </c>
      <c r="N294" s="1543">
        <f t="shared" si="52"/>
        <v>0</v>
      </c>
      <c r="O294" s="1543">
        <f>SUM(O295:O299)</f>
        <v>0</v>
      </c>
      <c r="P294" s="1543">
        <f>SUM(P295:P299)</f>
        <v>0</v>
      </c>
      <c r="Q294" s="1820">
        <f>SUM(Q295:Q299)</f>
        <v>0</v>
      </c>
      <c r="R294" s="1820">
        <f>SUM(R295:R299)</f>
        <v>0</v>
      </c>
      <c r="S294" s="1820">
        <f>SUM(S295:S299)</f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6"/>
        <v>0</v>
      </c>
      <c r="G295" s="37" t="e">
        <f t="shared" si="47"/>
        <v>#DIV/0!</v>
      </c>
      <c r="H295" s="471"/>
      <c r="I295" s="471"/>
      <c r="J295" s="471"/>
      <c r="K295" s="471"/>
      <c r="L295" s="471"/>
      <c r="M295" s="471"/>
      <c r="N295" s="471"/>
      <c r="O295" s="471"/>
      <c r="P295" s="471"/>
      <c r="Q295" s="1816"/>
      <c r="R295" s="1816"/>
      <c r="S295" s="1816"/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36">
        <f t="shared" si="46"/>
        <v>0</v>
      </c>
      <c r="G296" s="37" t="e">
        <f t="shared" si="47"/>
        <v>#DIV/0!</v>
      </c>
      <c r="H296" s="471"/>
      <c r="I296" s="471"/>
      <c r="J296" s="471"/>
      <c r="K296" s="471"/>
      <c r="L296" s="471"/>
      <c r="M296" s="471"/>
      <c r="N296" s="471"/>
      <c r="O296" s="471"/>
      <c r="P296" s="471"/>
      <c r="Q296" s="1816"/>
      <c r="R296" s="1816"/>
      <c r="S296" s="1816"/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6"/>
        <v>0</v>
      </c>
      <c r="G297" s="37" t="e">
        <f t="shared" si="47"/>
        <v>#DIV/0!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1816"/>
      <c r="R297" s="1816"/>
      <c r="S297" s="1816"/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6"/>
        <v>0</v>
      </c>
      <c r="G298" s="37" t="e">
        <f t="shared" si="47"/>
        <v>#DIV/0!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1816"/>
      <c r="R298" s="1816"/>
      <c r="S298" s="1816"/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6"/>
        <v>0</v>
      </c>
      <c r="G299" s="37" t="e">
        <f t="shared" si="47"/>
        <v>#DIV/0!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1816"/>
      <c r="R299" s="1816"/>
      <c r="S299" s="1816"/>
    </row>
    <row r="300" spans="1:19" ht="23.4" customHeight="1">
      <c r="A300" s="758"/>
      <c r="B300" s="2252" t="s">
        <v>295</v>
      </c>
      <c r="C300" s="2278"/>
      <c r="D300" s="693"/>
      <c r="E300" s="55"/>
      <c r="F300" s="55">
        <f t="shared" si="46"/>
        <v>0</v>
      </c>
      <c r="G300" s="67" t="e">
        <f t="shared" si="47"/>
        <v>#DIV/0!</v>
      </c>
      <c r="H300" s="1096"/>
      <c r="I300" s="1096"/>
      <c r="J300" s="1239"/>
      <c r="K300" s="1239"/>
      <c r="L300" s="1553"/>
      <c r="M300" s="1553"/>
      <c r="N300" s="1553"/>
      <c r="O300" s="1553"/>
      <c r="P300" s="1553"/>
      <c r="Q300" s="1819"/>
      <c r="R300" s="1819"/>
      <c r="S300" s="1819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6"/>
        <v>0</v>
      </c>
      <c r="G301" s="37" t="e">
        <f t="shared" si="47"/>
        <v>#DIV/0!</v>
      </c>
      <c r="H301" s="471"/>
      <c r="I301" s="471"/>
      <c r="J301" s="471"/>
      <c r="K301" s="471"/>
      <c r="L301" s="471"/>
      <c r="M301" s="471"/>
      <c r="N301" s="471"/>
      <c r="O301" s="471"/>
      <c r="P301" s="471"/>
      <c r="Q301" s="1816"/>
      <c r="R301" s="1816"/>
      <c r="S301" s="1816"/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46"/>
        <v>0</v>
      </c>
      <c r="G302" s="37" t="e">
        <f t="shared" si="47"/>
        <v>#DIV/0!</v>
      </c>
      <c r="H302" s="471"/>
      <c r="I302" s="471"/>
      <c r="J302" s="471"/>
      <c r="K302" s="471"/>
      <c r="L302" s="471"/>
      <c r="M302" s="471"/>
      <c r="N302" s="471"/>
      <c r="O302" s="471"/>
      <c r="P302" s="471"/>
      <c r="Q302" s="1816"/>
      <c r="R302" s="1816"/>
      <c r="S302" s="1816"/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6"/>
        <v>0</v>
      </c>
      <c r="G303" s="37" t="e">
        <f t="shared" si="47"/>
        <v>#DIV/0!</v>
      </c>
      <c r="H303" s="471"/>
      <c r="I303" s="471"/>
      <c r="J303" s="471"/>
      <c r="K303" s="471"/>
      <c r="L303" s="471"/>
      <c r="M303" s="471"/>
      <c r="N303" s="471"/>
      <c r="O303" s="471"/>
      <c r="P303" s="471"/>
      <c r="Q303" s="1816"/>
      <c r="R303" s="1816"/>
      <c r="S303" s="1816"/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6"/>
        <v>0</v>
      </c>
      <c r="G304" s="37" t="e">
        <f t="shared" si="47"/>
        <v>#DIV/0!</v>
      </c>
      <c r="H304" s="471"/>
      <c r="I304" s="471"/>
      <c r="J304" s="471"/>
      <c r="K304" s="471"/>
      <c r="L304" s="471"/>
      <c r="M304" s="471"/>
      <c r="N304" s="471"/>
      <c r="O304" s="471"/>
      <c r="P304" s="471"/>
      <c r="Q304" s="1816"/>
      <c r="R304" s="1816"/>
      <c r="S304" s="1816"/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6"/>
        <v>0</v>
      </c>
      <c r="G305" s="37" t="e">
        <f t="shared" si="47"/>
        <v>#DIV/0!</v>
      </c>
      <c r="H305" s="471"/>
      <c r="I305" s="471"/>
      <c r="J305" s="471"/>
      <c r="K305" s="471"/>
      <c r="L305" s="471"/>
      <c r="M305" s="471"/>
      <c r="N305" s="471"/>
      <c r="O305" s="471"/>
      <c r="P305" s="471"/>
      <c r="Q305" s="1816"/>
      <c r="R305" s="1816"/>
      <c r="S305" s="1816"/>
    </row>
    <row r="306" spans="1:19" ht="27" customHeight="1">
      <c r="A306" s="735"/>
      <c r="B306" s="777" t="s">
        <v>37</v>
      </c>
      <c r="C306" s="793"/>
      <c r="D306" s="738" t="s">
        <v>24</v>
      </c>
      <c r="E306" s="153"/>
      <c r="F306" s="153">
        <f t="shared" si="46"/>
        <v>0</v>
      </c>
      <c r="G306" s="379" t="e">
        <f t="shared" si="47"/>
        <v>#DIV/0!</v>
      </c>
      <c r="H306" s="1106">
        <f>SUM(H307:H311)</f>
        <v>0</v>
      </c>
      <c r="I306" s="1248">
        <f t="shared" ref="I306:N306" si="53">SUM(I307:I311)</f>
        <v>0</v>
      </c>
      <c r="J306" s="1248">
        <f t="shared" si="53"/>
        <v>0</v>
      </c>
      <c r="K306" s="1248">
        <f t="shared" si="53"/>
        <v>0</v>
      </c>
      <c r="L306" s="1563">
        <f t="shared" si="53"/>
        <v>0</v>
      </c>
      <c r="M306" s="1563">
        <f t="shared" si="53"/>
        <v>0</v>
      </c>
      <c r="N306" s="1563">
        <f t="shared" si="53"/>
        <v>0</v>
      </c>
      <c r="O306" s="1563">
        <f>SUM(O307:O311)</f>
        <v>0</v>
      </c>
      <c r="P306" s="1563">
        <f>SUM(P307:P311)</f>
        <v>0</v>
      </c>
      <c r="Q306" s="1837">
        <f>SUM(Q307:Q311)</f>
        <v>0</v>
      </c>
      <c r="R306" s="1837">
        <f>SUM(R307:R311)</f>
        <v>0</v>
      </c>
      <c r="S306" s="1837">
        <f>SUM(S307:S311)</f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6"/>
        <v>0</v>
      </c>
      <c r="G307" s="37" t="e">
        <f t="shared" si="47"/>
        <v>#DIV/0!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1816"/>
      <c r="R307" s="1816"/>
      <c r="S307" s="1816"/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si="46"/>
        <v>0</v>
      </c>
      <c r="G308" s="37" t="e">
        <f t="shared" si="47"/>
        <v>#DIV/0!</v>
      </c>
      <c r="H308" s="471"/>
      <c r="I308" s="471"/>
      <c r="J308" s="471"/>
      <c r="K308" s="471"/>
      <c r="L308" s="471"/>
      <c r="M308" s="471"/>
      <c r="N308" s="471"/>
      <c r="O308" s="471"/>
      <c r="P308" s="471"/>
      <c r="Q308" s="1816"/>
      <c r="R308" s="1816"/>
      <c r="S308" s="1816"/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6"/>
        <v>0</v>
      </c>
      <c r="G309" s="37" t="e">
        <f t="shared" si="47"/>
        <v>#DIV/0!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1816"/>
      <c r="R309" s="1816"/>
      <c r="S309" s="1816"/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6"/>
        <v>0</v>
      </c>
      <c r="G310" s="37" t="e">
        <f t="shared" si="47"/>
        <v>#DIV/0!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1816"/>
      <c r="R310" s="1816"/>
      <c r="S310" s="1816"/>
    </row>
    <row r="311" spans="1:19" ht="27" customHeight="1">
      <c r="A311" s="794"/>
      <c r="B311" s="784"/>
      <c r="C311" s="795" t="s">
        <v>29</v>
      </c>
      <c r="D311" s="786" t="s">
        <v>24</v>
      </c>
      <c r="E311" s="116"/>
      <c r="F311" s="116">
        <f t="shared" si="46"/>
        <v>0</v>
      </c>
      <c r="G311" s="120" t="e">
        <f t="shared" si="47"/>
        <v>#DIV/0!</v>
      </c>
      <c r="H311" s="478"/>
      <c r="I311" s="478"/>
      <c r="J311" s="488"/>
      <c r="K311" s="488"/>
      <c r="L311" s="488"/>
      <c r="M311" s="488"/>
      <c r="N311" s="488"/>
      <c r="O311" s="488"/>
      <c r="P311" s="488"/>
      <c r="Q311" s="1838"/>
      <c r="R311" s="1838"/>
      <c r="S311" s="1838"/>
    </row>
    <row r="312" spans="1:19" ht="26.4" customHeight="1">
      <c r="A312" s="375" t="s">
        <v>325</v>
      </c>
      <c r="B312" s="796"/>
      <c r="C312" s="797"/>
      <c r="D312" s="798"/>
      <c r="E312" s="386"/>
      <c r="F312" s="386">
        <f t="shared" si="46"/>
        <v>0</v>
      </c>
      <c r="G312" s="633" t="e">
        <f t="shared" si="47"/>
        <v>#DIV/0!</v>
      </c>
      <c r="H312" s="1104"/>
      <c r="I312" s="1104"/>
      <c r="J312" s="1247"/>
      <c r="K312" s="1247"/>
      <c r="L312" s="1561"/>
      <c r="M312" s="1561"/>
      <c r="N312" s="1561"/>
      <c r="O312" s="1561"/>
      <c r="P312" s="1561"/>
      <c r="Q312" s="1840"/>
      <c r="R312" s="1840"/>
      <c r="S312" s="1840"/>
    </row>
    <row r="313" spans="1:19" ht="24.6" customHeight="1">
      <c r="A313" s="2110" t="s">
        <v>257</v>
      </c>
      <c r="B313" s="2111"/>
      <c r="C313" s="2111"/>
      <c r="D313" s="2112"/>
      <c r="E313" s="92"/>
      <c r="F313" s="92">
        <f t="shared" si="46"/>
        <v>0</v>
      </c>
      <c r="G313" s="631" t="e">
        <f t="shared" si="47"/>
        <v>#DIV/0!</v>
      </c>
      <c r="H313" s="1100"/>
      <c r="I313" s="1100"/>
      <c r="J313" s="1243"/>
      <c r="K313" s="1243"/>
      <c r="L313" s="1557"/>
      <c r="M313" s="1557"/>
      <c r="N313" s="1557"/>
      <c r="O313" s="1557"/>
      <c r="P313" s="1557"/>
      <c r="Q313" s="1832"/>
      <c r="R313" s="1832"/>
      <c r="S313" s="1832"/>
    </row>
    <row r="314" spans="1:19" ht="24.6" customHeight="1">
      <c r="A314" s="388"/>
      <c r="B314" s="2177" t="s">
        <v>251</v>
      </c>
      <c r="C314" s="2178"/>
      <c r="D314" s="799"/>
      <c r="E314" s="106">
        <f>E315</f>
        <v>400</v>
      </c>
      <c r="F314" s="55">
        <f t="shared" si="46"/>
        <v>0</v>
      </c>
      <c r="G314" s="67">
        <f t="shared" si="47"/>
        <v>0</v>
      </c>
      <c r="H314" s="1096"/>
      <c r="I314" s="1096"/>
      <c r="J314" s="1239"/>
      <c r="K314" s="1239"/>
      <c r="L314" s="1553"/>
      <c r="M314" s="1553"/>
      <c r="N314" s="1553"/>
      <c r="O314" s="1553"/>
      <c r="P314" s="1553"/>
      <c r="Q314" s="1819"/>
      <c r="R314" s="1819"/>
      <c r="S314" s="1819"/>
    </row>
    <row r="315" spans="1:19" ht="24.6" customHeight="1">
      <c r="A315" s="660"/>
      <c r="B315" s="730"/>
      <c r="C315" s="800" t="s">
        <v>139</v>
      </c>
      <c r="D315" s="679" t="s">
        <v>88</v>
      </c>
      <c r="E315" s="77">
        <v>400</v>
      </c>
      <c r="F315" s="36">
        <f t="shared" si="46"/>
        <v>400</v>
      </c>
      <c r="G315" s="37">
        <f t="shared" si="47"/>
        <v>100</v>
      </c>
      <c r="H315" s="471">
        <v>0</v>
      </c>
      <c r="I315" s="471">
        <v>0</v>
      </c>
      <c r="J315" s="471"/>
      <c r="K315" s="471">
        <v>0</v>
      </c>
      <c r="L315" s="471">
        <v>0</v>
      </c>
      <c r="M315" s="471">
        <v>0</v>
      </c>
      <c r="N315" s="471">
        <v>0</v>
      </c>
      <c r="O315" s="471">
        <v>0</v>
      </c>
      <c r="P315" s="471">
        <v>0</v>
      </c>
      <c r="Q315" s="1816">
        <v>0</v>
      </c>
      <c r="R315" s="1816">
        <v>400</v>
      </c>
      <c r="S315" s="1816">
        <v>0</v>
      </c>
    </row>
    <row r="316" spans="1:19" ht="24.6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6"/>
        <v>2</v>
      </c>
      <c r="G316" s="37" t="e">
        <f t="shared" si="47"/>
        <v>#DIV/0!</v>
      </c>
      <c r="H316" s="471">
        <v>0</v>
      </c>
      <c r="I316" s="471">
        <v>0</v>
      </c>
      <c r="J316" s="471"/>
      <c r="K316" s="471">
        <v>0</v>
      </c>
      <c r="L316" s="471">
        <v>0</v>
      </c>
      <c r="M316" s="471">
        <v>0</v>
      </c>
      <c r="N316" s="471">
        <v>0</v>
      </c>
      <c r="O316" s="471">
        <v>0</v>
      </c>
      <c r="P316" s="471">
        <v>0</v>
      </c>
      <c r="Q316" s="1816">
        <v>0</v>
      </c>
      <c r="R316" s="1816">
        <v>1</v>
      </c>
      <c r="S316" s="1816">
        <v>1</v>
      </c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33600</v>
      </c>
      <c r="F317" s="153">
        <f t="shared" ref="F317:F380" si="54">SUM(H317:S317)</f>
        <v>33600</v>
      </c>
      <c r="G317" s="379">
        <f t="shared" ref="G317:G380" si="55">+F317*100/E317</f>
        <v>100</v>
      </c>
      <c r="H317" s="1083">
        <f>SUM(H318:H322)</f>
        <v>0</v>
      </c>
      <c r="I317" s="1085">
        <f t="shared" ref="I317:S317" si="56">SUM(I318:I322)</f>
        <v>0</v>
      </c>
      <c r="J317" s="1228">
        <f t="shared" si="56"/>
        <v>0</v>
      </c>
      <c r="K317" s="1228">
        <f t="shared" si="56"/>
        <v>0</v>
      </c>
      <c r="L317" s="1545">
        <f t="shared" si="56"/>
        <v>10800</v>
      </c>
      <c r="M317" s="1545">
        <f t="shared" si="56"/>
        <v>0</v>
      </c>
      <c r="N317" s="1545">
        <f t="shared" si="56"/>
        <v>0</v>
      </c>
      <c r="O317" s="1545">
        <f t="shared" si="56"/>
        <v>5600</v>
      </c>
      <c r="P317" s="1545">
        <f t="shared" si="56"/>
        <v>3490</v>
      </c>
      <c r="Q317" s="1841">
        <f t="shared" si="56"/>
        <v>0</v>
      </c>
      <c r="R317" s="1841">
        <f t="shared" si="56"/>
        <v>11500</v>
      </c>
      <c r="S317" s="1841">
        <f t="shared" si="56"/>
        <v>2210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54"/>
        <v>0</v>
      </c>
      <c r="G318" s="37" t="e">
        <f t="shared" si="55"/>
        <v>#DIV/0!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1816"/>
      <c r="R318" s="1816"/>
      <c r="S318" s="1816"/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33600</v>
      </c>
      <c r="F319" s="36">
        <f t="shared" si="54"/>
        <v>33600</v>
      </c>
      <c r="G319" s="37">
        <f t="shared" si="55"/>
        <v>100</v>
      </c>
      <c r="H319" s="471">
        <v>0</v>
      </c>
      <c r="I319" s="471">
        <v>0</v>
      </c>
      <c r="J319" s="471"/>
      <c r="K319" s="471">
        <v>0</v>
      </c>
      <c r="L319" s="471">
        <v>10800</v>
      </c>
      <c r="M319" s="471">
        <v>0</v>
      </c>
      <c r="N319" s="471">
        <v>0</v>
      </c>
      <c r="O319" s="471">
        <v>5600</v>
      </c>
      <c r="P319" s="471">
        <v>3490</v>
      </c>
      <c r="Q319" s="1816">
        <v>0</v>
      </c>
      <c r="R319" s="1816">
        <v>11500</v>
      </c>
      <c r="S319" s="1816">
        <v>2210</v>
      </c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54"/>
        <v>0</v>
      </c>
      <c r="G320" s="37" t="e">
        <f t="shared" si="55"/>
        <v>#DIV/0!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1816"/>
      <c r="R320" s="1816"/>
      <c r="S320" s="1816"/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54"/>
        <v>0</v>
      </c>
      <c r="G321" s="37" t="e">
        <f t="shared" si="55"/>
        <v>#DIV/0!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1816"/>
      <c r="R321" s="1816"/>
      <c r="S321" s="1816"/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54"/>
        <v>0</v>
      </c>
      <c r="G322" s="37" t="e">
        <f t="shared" si="55"/>
        <v>#DIV/0!</v>
      </c>
      <c r="H322" s="471"/>
      <c r="I322" s="471"/>
      <c r="J322" s="471"/>
      <c r="K322" s="471"/>
      <c r="L322" s="471"/>
      <c r="M322" s="471"/>
      <c r="N322" s="471"/>
      <c r="O322" s="471"/>
      <c r="P322" s="471"/>
      <c r="Q322" s="1816"/>
      <c r="R322" s="1816"/>
      <c r="S322" s="1816"/>
    </row>
    <row r="323" spans="1:19" ht="24.6" customHeight="1">
      <c r="A323" s="225"/>
      <c r="B323" s="2179" t="s">
        <v>252</v>
      </c>
      <c r="C323" s="2180"/>
      <c r="D323" s="693"/>
      <c r="E323" s="27">
        <f>E325</f>
        <v>10</v>
      </c>
      <c r="F323" s="55">
        <f t="shared" si="54"/>
        <v>10</v>
      </c>
      <c r="G323" s="67">
        <f t="shared" si="55"/>
        <v>100</v>
      </c>
      <c r="H323" s="1096">
        <f>H325</f>
        <v>0</v>
      </c>
      <c r="I323" s="1096">
        <f t="shared" ref="I323:S323" si="57">I325</f>
        <v>10</v>
      </c>
      <c r="J323" s="1239">
        <f t="shared" si="57"/>
        <v>0</v>
      </c>
      <c r="K323" s="1239">
        <f t="shared" si="57"/>
        <v>0</v>
      </c>
      <c r="L323" s="1553">
        <f t="shared" si="57"/>
        <v>0</v>
      </c>
      <c r="M323" s="1553">
        <f t="shared" si="57"/>
        <v>0</v>
      </c>
      <c r="N323" s="1553">
        <f t="shared" si="57"/>
        <v>0</v>
      </c>
      <c r="O323" s="1553">
        <f t="shared" si="57"/>
        <v>0</v>
      </c>
      <c r="P323" s="1553">
        <f t="shared" si="57"/>
        <v>0</v>
      </c>
      <c r="Q323" s="1819">
        <f t="shared" si="57"/>
        <v>0</v>
      </c>
      <c r="R323" s="1819">
        <f t="shared" si="57"/>
        <v>0</v>
      </c>
      <c r="S323" s="1819">
        <f t="shared" si="57"/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10</v>
      </c>
      <c r="F324" s="36">
        <f t="shared" si="54"/>
        <v>10</v>
      </c>
      <c r="G324" s="37">
        <f t="shared" si="55"/>
        <v>100</v>
      </c>
      <c r="H324" s="471">
        <v>0</v>
      </c>
      <c r="I324" s="471">
        <v>0</v>
      </c>
      <c r="J324" s="471">
        <v>10</v>
      </c>
      <c r="K324" s="471">
        <v>0</v>
      </c>
      <c r="L324" s="471"/>
      <c r="M324" s="471"/>
      <c r="N324" s="471"/>
      <c r="O324" s="471"/>
      <c r="P324" s="471"/>
      <c r="Q324" s="1816"/>
      <c r="R324" s="1816"/>
      <c r="S324" s="1816"/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10</v>
      </c>
      <c r="F325" s="36">
        <f t="shared" si="54"/>
        <v>10</v>
      </c>
      <c r="G325" s="37">
        <f t="shared" si="55"/>
        <v>100</v>
      </c>
      <c r="H325" s="471">
        <v>0</v>
      </c>
      <c r="I325" s="471">
        <v>10</v>
      </c>
      <c r="J325" s="471">
        <v>0</v>
      </c>
      <c r="K325" s="471">
        <v>0</v>
      </c>
      <c r="L325" s="471"/>
      <c r="M325" s="471"/>
      <c r="N325" s="471"/>
      <c r="O325" s="471"/>
      <c r="P325" s="471"/>
      <c r="Q325" s="1816"/>
      <c r="R325" s="1816"/>
      <c r="S325" s="1816"/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54"/>
        <v>10</v>
      </c>
      <c r="G326" s="37" t="e">
        <f t="shared" si="55"/>
        <v>#DIV/0!</v>
      </c>
      <c r="H326" s="471"/>
      <c r="I326" s="471"/>
      <c r="J326" s="471"/>
      <c r="K326" s="471">
        <v>10</v>
      </c>
      <c r="L326" s="471"/>
      <c r="M326" s="471"/>
      <c r="N326" s="471"/>
      <c r="O326" s="471"/>
      <c r="P326" s="471"/>
      <c r="Q326" s="1816"/>
      <c r="R326" s="1816"/>
      <c r="S326" s="1816"/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428500</v>
      </c>
      <c r="F327" s="153">
        <f t="shared" si="54"/>
        <v>428412.4</v>
      </c>
      <c r="G327" s="379">
        <f t="shared" si="55"/>
        <v>99.979556592765462</v>
      </c>
      <c r="H327" s="1083">
        <f>SUM(H328:H332)</f>
        <v>0</v>
      </c>
      <c r="I327" s="1085">
        <f t="shared" ref="I327:S327" si="58">SUM(I328:I332)</f>
        <v>49990.400000000001</v>
      </c>
      <c r="J327" s="1228">
        <f t="shared" si="58"/>
        <v>59292</v>
      </c>
      <c r="K327" s="1228">
        <f t="shared" si="58"/>
        <v>90000</v>
      </c>
      <c r="L327" s="1545">
        <f t="shared" si="58"/>
        <v>0</v>
      </c>
      <c r="M327" s="1545">
        <f t="shared" si="58"/>
        <v>50000</v>
      </c>
      <c r="N327" s="1545">
        <f t="shared" si="58"/>
        <v>20878</v>
      </c>
      <c r="O327" s="1545">
        <f t="shared" si="58"/>
        <v>10850</v>
      </c>
      <c r="P327" s="1545">
        <f t="shared" si="58"/>
        <v>6800</v>
      </c>
      <c r="Q327" s="1841">
        <f t="shared" si="58"/>
        <v>51706</v>
      </c>
      <c r="R327" s="1841">
        <f t="shared" si="58"/>
        <v>14926</v>
      </c>
      <c r="S327" s="1841">
        <f t="shared" si="58"/>
        <v>73970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54"/>
        <v>0</v>
      </c>
      <c r="G328" s="37" t="e">
        <f t="shared" si="55"/>
        <v>#DIV/0!</v>
      </c>
      <c r="H328" s="471"/>
      <c r="I328" s="471"/>
      <c r="J328" s="471"/>
      <c r="K328" s="471"/>
      <c r="L328" s="471"/>
      <c r="M328" s="471"/>
      <c r="N328" s="471"/>
      <c r="O328" s="471"/>
      <c r="P328" s="471"/>
      <c r="Q328" s="1816"/>
      <c r="R328" s="1816"/>
      <c r="S328" s="1816"/>
    </row>
    <row r="329" spans="1:19" ht="26.4" customHeight="1">
      <c r="A329" s="684"/>
      <c r="B329" s="685"/>
      <c r="C329" s="686" t="s">
        <v>26</v>
      </c>
      <c r="D329" s="687" t="s">
        <v>24</v>
      </c>
      <c r="E329" s="42">
        <v>428500</v>
      </c>
      <c r="F329" s="36">
        <f t="shared" si="54"/>
        <v>428412.4</v>
      </c>
      <c r="G329" s="37">
        <f t="shared" si="55"/>
        <v>99.979556592765462</v>
      </c>
      <c r="H329" s="471">
        <v>0</v>
      </c>
      <c r="I329" s="476">
        <v>49990.400000000001</v>
      </c>
      <c r="J329" s="471">
        <v>59292</v>
      </c>
      <c r="K329" s="471">
        <v>90000</v>
      </c>
      <c r="L329" s="471">
        <v>0</v>
      </c>
      <c r="M329" s="471">
        <v>50000</v>
      </c>
      <c r="N329" s="471">
        <v>20878</v>
      </c>
      <c r="O329" s="471">
        <v>10850</v>
      </c>
      <c r="P329" s="471">
        <v>6800</v>
      </c>
      <c r="Q329" s="1816">
        <v>51706</v>
      </c>
      <c r="R329" s="1816">
        <v>14926</v>
      </c>
      <c r="S329" s="1816">
        <v>73970</v>
      </c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54"/>
        <v>0</v>
      </c>
      <c r="G330" s="37" t="e">
        <f t="shared" si="55"/>
        <v>#DIV/0!</v>
      </c>
      <c r="H330" s="471"/>
      <c r="I330" s="471"/>
      <c r="J330" s="471"/>
      <c r="K330" s="471"/>
      <c r="L330" s="471"/>
      <c r="M330" s="471"/>
      <c r="N330" s="471"/>
      <c r="O330" s="471"/>
      <c r="P330" s="471"/>
      <c r="Q330" s="1816"/>
      <c r="R330" s="1816"/>
      <c r="S330" s="1816"/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54"/>
        <v>0</v>
      </c>
      <c r="G331" s="37" t="e">
        <f t="shared" si="55"/>
        <v>#DIV/0!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1816"/>
      <c r="R331" s="1816"/>
      <c r="S331" s="1816"/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54"/>
        <v>0</v>
      </c>
      <c r="G332" s="120" t="e">
        <f t="shared" si="55"/>
        <v>#DIV/0!</v>
      </c>
      <c r="H332" s="478"/>
      <c r="I332" s="478"/>
      <c r="J332" s="478"/>
      <c r="K332" s="478"/>
      <c r="L332" s="478"/>
      <c r="M332" s="478"/>
      <c r="N332" s="478"/>
      <c r="O332" s="478"/>
      <c r="P332" s="478"/>
      <c r="Q332" s="1831"/>
      <c r="R332" s="1831"/>
      <c r="S332" s="1831"/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54"/>
        <v>0</v>
      </c>
      <c r="G333" s="631" t="e">
        <f t="shared" si="55"/>
        <v>#DIV/0!</v>
      </c>
      <c r="H333" s="1090"/>
      <c r="I333" s="1084"/>
      <c r="J333" s="1227"/>
      <c r="K333" s="1227"/>
      <c r="L333" s="1544"/>
      <c r="M333" s="1544"/>
      <c r="N333" s="1544"/>
      <c r="O333" s="1544"/>
      <c r="P333" s="1544"/>
      <c r="Q333" s="1842"/>
      <c r="R333" s="1842"/>
      <c r="S333" s="1842"/>
    </row>
    <row r="334" spans="1:19" ht="26.4" customHeight="1">
      <c r="A334" s="225"/>
      <c r="B334" s="2113" t="s">
        <v>260</v>
      </c>
      <c r="C334" s="2114"/>
      <c r="D334" s="788"/>
      <c r="E334" s="54">
        <f>E335</f>
        <v>200</v>
      </c>
      <c r="F334" s="55">
        <f t="shared" si="54"/>
        <v>200</v>
      </c>
      <c r="G334" s="67">
        <f t="shared" si="55"/>
        <v>100</v>
      </c>
      <c r="H334" s="1091">
        <f>H335</f>
        <v>0</v>
      </c>
      <c r="I334" s="1091">
        <f>I335</f>
        <v>0</v>
      </c>
      <c r="J334" s="1234">
        <f t="shared" ref="J334:S334" si="59">J335</f>
        <v>0</v>
      </c>
      <c r="K334" s="1234">
        <f t="shared" si="59"/>
        <v>0</v>
      </c>
      <c r="L334" s="1549">
        <f t="shared" si="59"/>
        <v>0</v>
      </c>
      <c r="M334" s="1549">
        <f t="shared" si="59"/>
        <v>0</v>
      </c>
      <c r="N334" s="1549">
        <f t="shared" si="59"/>
        <v>0</v>
      </c>
      <c r="O334" s="1549">
        <f t="shared" si="59"/>
        <v>0</v>
      </c>
      <c r="P334" s="1549">
        <f t="shared" si="59"/>
        <v>200</v>
      </c>
      <c r="Q334" s="1843">
        <f t="shared" si="59"/>
        <v>0</v>
      </c>
      <c r="R334" s="1843">
        <f t="shared" si="59"/>
        <v>0</v>
      </c>
      <c r="S334" s="1843">
        <f t="shared" si="59"/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>
        <v>200</v>
      </c>
      <c r="F335" s="36">
        <f t="shared" si="54"/>
        <v>200</v>
      </c>
      <c r="G335" s="37">
        <f t="shared" si="55"/>
        <v>100</v>
      </c>
      <c r="H335" s="158">
        <v>0</v>
      </c>
      <c r="I335" s="152">
        <v>0</v>
      </c>
      <c r="J335" s="152"/>
      <c r="K335" s="152">
        <v>0</v>
      </c>
      <c r="L335" s="152"/>
      <c r="M335" s="152">
        <v>0</v>
      </c>
      <c r="N335" s="152">
        <v>0</v>
      </c>
      <c r="O335" s="152">
        <v>0</v>
      </c>
      <c r="P335" s="152">
        <v>200</v>
      </c>
      <c r="Q335" s="1844"/>
      <c r="R335" s="1844"/>
      <c r="S335" s="1844"/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54"/>
        <v>0</v>
      </c>
      <c r="G336" s="37" t="e">
        <f t="shared" si="55"/>
        <v>#DIV/0!</v>
      </c>
      <c r="H336" s="158">
        <v>0</v>
      </c>
      <c r="I336" s="152">
        <v>0</v>
      </c>
      <c r="J336" s="152"/>
      <c r="K336" s="152">
        <v>0</v>
      </c>
      <c r="L336" s="152"/>
      <c r="M336" s="152"/>
      <c r="N336" s="152"/>
      <c r="O336" s="152"/>
      <c r="P336" s="152"/>
      <c r="Q336" s="1844"/>
      <c r="R336" s="1844"/>
      <c r="S336" s="1844"/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14500</v>
      </c>
      <c r="F337" s="153">
        <f t="shared" si="54"/>
        <v>14500</v>
      </c>
      <c r="G337" s="379">
        <f t="shared" si="55"/>
        <v>100</v>
      </c>
      <c r="H337" s="1083">
        <f>SUM(H338:H342)</f>
        <v>0</v>
      </c>
      <c r="I337" s="1083">
        <f t="shared" ref="I337:S337" si="60">SUM(I338:I342)</f>
        <v>0</v>
      </c>
      <c r="J337" s="1226">
        <f t="shared" si="60"/>
        <v>0</v>
      </c>
      <c r="K337" s="1226">
        <f t="shared" si="60"/>
        <v>0</v>
      </c>
      <c r="L337" s="1543">
        <f t="shared" si="60"/>
        <v>0</v>
      </c>
      <c r="M337" s="1543">
        <f t="shared" si="60"/>
        <v>0</v>
      </c>
      <c r="N337" s="1543">
        <f t="shared" si="60"/>
        <v>10681</v>
      </c>
      <c r="O337" s="1543">
        <f t="shared" si="60"/>
        <v>0</v>
      </c>
      <c r="P337" s="1543">
        <f t="shared" si="60"/>
        <v>0</v>
      </c>
      <c r="Q337" s="1820">
        <f t="shared" si="60"/>
        <v>0</v>
      </c>
      <c r="R337" s="1820">
        <f t="shared" si="60"/>
        <v>0</v>
      </c>
      <c r="S337" s="1820">
        <f t="shared" si="60"/>
        <v>3819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54"/>
        <v>0</v>
      </c>
      <c r="G338" s="37" t="e">
        <f t="shared" si="55"/>
        <v>#DIV/0!</v>
      </c>
      <c r="H338" s="158"/>
      <c r="I338" s="152"/>
      <c r="J338" s="152"/>
      <c r="K338" s="152"/>
      <c r="L338" s="152"/>
      <c r="M338" s="152"/>
      <c r="N338" s="152"/>
      <c r="O338" s="152"/>
      <c r="P338" s="152"/>
      <c r="Q338" s="1844"/>
      <c r="R338" s="1844"/>
      <c r="S338" s="1844"/>
    </row>
    <row r="339" spans="1:19" ht="26.4" customHeight="1">
      <c r="A339" s="684"/>
      <c r="B339" s="685"/>
      <c r="C339" s="686" t="s">
        <v>26</v>
      </c>
      <c r="D339" s="687" t="s">
        <v>24</v>
      </c>
      <c r="E339" s="36">
        <v>14500</v>
      </c>
      <c r="F339" s="36">
        <f t="shared" si="54"/>
        <v>14500</v>
      </c>
      <c r="G339" s="37">
        <f t="shared" si="55"/>
        <v>100</v>
      </c>
      <c r="H339" s="158"/>
      <c r="I339" s="152"/>
      <c r="J339" s="152"/>
      <c r="K339" s="152"/>
      <c r="L339" s="152"/>
      <c r="M339" s="152">
        <v>0</v>
      </c>
      <c r="N339" s="152">
        <v>10681</v>
      </c>
      <c r="O339" s="152">
        <v>0</v>
      </c>
      <c r="P339" s="152">
        <v>0</v>
      </c>
      <c r="Q339" s="1844">
        <v>0</v>
      </c>
      <c r="R339" s="1844">
        <v>0</v>
      </c>
      <c r="S339" s="1844">
        <v>3819</v>
      </c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54"/>
        <v>0</v>
      </c>
      <c r="G340" s="37" t="e">
        <f t="shared" si="55"/>
        <v>#DIV/0!</v>
      </c>
      <c r="H340" s="158"/>
      <c r="I340" s="152"/>
      <c r="J340" s="152"/>
      <c r="K340" s="152"/>
      <c r="L340" s="152"/>
      <c r="M340" s="152"/>
      <c r="N340" s="152"/>
      <c r="O340" s="152"/>
      <c r="P340" s="152"/>
      <c r="Q340" s="1844"/>
      <c r="R340" s="1844"/>
      <c r="S340" s="1844"/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54"/>
        <v>0</v>
      </c>
      <c r="G341" s="37" t="e">
        <f t="shared" si="55"/>
        <v>#DIV/0!</v>
      </c>
      <c r="H341" s="158"/>
      <c r="I341" s="152"/>
      <c r="J341" s="152"/>
      <c r="K341" s="152"/>
      <c r="L341" s="152"/>
      <c r="M341" s="152"/>
      <c r="N341" s="152"/>
      <c r="O341" s="152"/>
      <c r="P341" s="152"/>
      <c r="Q341" s="1844"/>
      <c r="R341" s="1844"/>
      <c r="S341" s="1844"/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54"/>
        <v>0</v>
      </c>
      <c r="G342" s="120" t="e">
        <f t="shared" si="55"/>
        <v>#DIV/0!</v>
      </c>
      <c r="H342" s="467"/>
      <c r="I342" s="361"/>
      <c r="J342" s="361"/>
      <c r="K342" s="361"/>
      <c r="L342" s="361"/>
      <c r="M342" s="361"/>
      <c r="N342" s="361"/>
      <c r="O342" s="361"/>
      <c r="P342" s="361"/>
      <c r="Q342" s="1845"/>
      <c r="R342" s="1845"/>
      <c r="S342" s="1845"/>
    </row>
    <row r="343" spans="1:19" s="154" customFormat="1" ht="26.25" customHeight="1">
      <c r="A343" s="375" t="s">
        <v>254</v>
      </c>
      <c r="B343" s="796"/>
      <c r="C343" s="797"/>
      <c r="D343" s="803"/>
      <c r="E343" s="635"/>
      <c r="F343" s="360">
        <f t="shared" si="54"/>
        <v>0</v>
      </c>
      <c r="G343" s="636" t="e">
        <f t="shared" si="55"/>
        <v>#DIV/0!</v>
      </c>
      <c r="H343" s="1108"/>
      <c r="I343" s="1108"/>
      <c r="J343" s="1250"/>
      <c r="K343" s="1250"/>
      <c r="L343" s="1564"/>
      <c r="M343" s="1564"/>
      <c r="N343" s="1564"/>
      <c r="O343" s="1564"/>
      <c r="P343" s="1564"/>
      <c r="Q343" s="1846"/>
      <c r="R343" s="1846"/>
      <c r="S343" s="1846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54"/>
        <v>0</v>
      </c>
      <c r="G344" s="631" t="e">
        <f t="shared" si="55"/>
        <v>#DIV/0!</v>
      </c>
      <c r="H344" s="1111"/>
      <c r="I344" s="1105"/>
      <c r="J344" s="1105"/>
      <c r="K344" s="1105"/>
      <c r="L344" s="1562"/>
      <c r="M344" s="1562"/>
      <c r="N344" s="1562"/>
      <c r="O344" s="1562"/>
      <c r="P344" s="1562"/>
      <c r="Q344" s="1847"/>
      <c r="R344" s="1847"/>
      <c r="S344" s="1847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54"/>
        <v>0</v>
      </c>
      <c r="G345" s="67" t="e">
        <f t="shared" si="55"/>
        <v>#DIV/0!</v>
      </c>
      <c r="H345" s="1076">
        <f>SUM(H346:H349)</f>
        <v>0</v>
      </c>
      <c r="I345" s="1076">
        <f t="shared" ref="I345:S345" si="61">SUM(I346:I349)</f>
        <v>0</v>
      </c>
      <c r="J345" s="1218">
        <f t="shared" si="61"/>
        <v>0</v>
      </c>
      <c r="K345" s="1218">
        <f t="shared" si="61"/>
        <v>0</v>
      </c>
      <c r="L345" s="1536">
        <f t="shared" si="61"/>
        <v>0</v>
      </c>
      <c r="M345" s="1536">
        <f t="shared" si="61"/>
        <v>0</v>
      </c>
      <c r="N345" s="1536">
        <f t="shared" si="61"/>
        <v>0</v>
      </c>
      <c r="O345" s="1536">
        <f t="shared" si="61"/>
        <v>0</v>
      </c>
      <c r="P345" s="1536">
        <f t="shared" si="61"/>
        <v>0</v>
      </c>
      <c r="Q345" s="1848">
        <f t="shared" si="61"/>
        <v>0</v>
      </c>
      <c r="R345" s="1848">
        <f t="shared" si="61"/>
        <v>0</v>
      </c>
      <c r="S345" s="1848">
        <f t="shared" si="61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54"/>
        <v>0</v>
      </c>
      <c r="G346" s="37" t="e">
        <f t="shared" si="55"/>
        <v>#DIV/0!</v>
      </c>
      <c r="H346" s="471"/>
      <c r="I346" s="471"/>
      <c r="J346" s="471"/>
      <c r="K346" s="471"/>
      <c r="L346" s="471"/>
      <c r="M346" s="471"/>
      <c r="N346" s="471"/>
      <c r="O346" s="471"/>
      <c r="P346" s="471"/>
      <c r="Q346" s="1816"/>
      <c r="R346" s="1816"/>
      <c r="S346" s="1816"/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54"/>
        <v>0</v>
      </c>
      <c r="G347" s="37" t="e">
        <f t="shared" si="55"/>
        <v>#DIV/0!</v>
      </c>
      <c r="H347" s="471"/>
      <c r="I347" s="471"/>
      <c r="J347" s="471"/>
      <c r="K347" s="471"/>
      <c r="L347" s="471"/>
      <c r="M347" s="471"/>
      <c r="N347" s="471"/>
      <c r="O347" s="471"/>
      <c r="P347" s="471"/>
      <c r="Q347" s="1816"/>
      <c r="R347" s="1816"/>
      <c r="S347" s="1816"/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54"/>
        <v>0</v>
      </c>
      <c r="G348" s="37" t="e">
        <f t="shared" si="55"/>
        <v>#DIV/0!</v>
      </c>
      <c r="H348" s="471"/>
      <c r="I348" s="471"/>
      <c r="J348" s="471"/>
      <c r="K348" s="471"/>
      <c r="L348" s="471"/>
      <c r="M348" s="471"/>
      <c r="N348" s="471"/>
      <c r="O348" s="471"/>
      <c r="P348" s="471"/>
      <c r="Q348" s="1816"/>
      <c r="R348" s="1816"/>
      <c r="S348" s="1816"/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54"/>
        <v>0</v>
      </c>
      <c r="G349" s="37" t="e">
        <f t="shared" si="55"/>
        <v>#DIV/0!</v>
      </c>
      <c r="H349" s="471"/>
      <c r="I349" s="471"/>
      <c r="J349" s="471"/>
      <c r="K349" s="471"/>
      <c r="L349" s="471"/>
      <c r="M349" s="471"/>
      <c r="N349" s="471"/>
      <c r="O349" s="471"/>
      <c r="P349" s="471"/>
      <c r="Q349" s="1816"/>
      <c r="R349" s="1816"/>
      <c r="S349" s="1816"/>
    </row>
    <row r="350" spans="1:19" ht="26.25" customHeight="1">
      <c r="A350" s="684"/>
      <c r="B350" s="2101" t="s">
        <v>309</v>
      </c>
      <c r="C350" s="2102"/>
      <c r="D350" s="687" t="s">
        <v>36</v>
      </c>
      <c r="E350" s="38">
        <v>1</v>
      </c>
      <c r="F350" s="36">
        <f t="shared" si="54"/>
        <v>1</v>
      </c>
      <c r="G350" s="37">
        <f t="shared" si="55"/>
        <v>100</v>
      </c>
      <c r="H350" s="471">
        <v>0</v>
      </c>
      <c r="I350" s="471">
        <v>1</v>
      </c>
      <c r="J350" s="471"/>
      <c r="K350" s="471">
        <v>0</v>
      </c>
      <c r="L350" s="471"/>
      <c r="M350" s="471"/>
      <c r="N350" s="471">
        <v>0</v>
      </c>
      <c r="O350" s="471"/>
      <c r="P350" s="471">
        <v>0</v>
      </c>
      <c r="Q350" s="1816"/>
      <c r="R350" s="1816"/>
      <c r="S350" s="1816"/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54"/>
        <v>0</v>
      </c>
      <c r="G351" s="37" t="e">
        <f t="shared" si="55"/>
        <v>#DIV/0!</v>
      </c>
      <c r="H351" s="471"/>
      <c r="I351" s="471"/>
      <c r="J351" s="471"/>
      <c r="K351" s="471"/>
      <c r="L351" s="471"/>
      <c r="M351" s="471"/>
      <c r="N351" s="471"/>
      <c r="O351" s="471"/>
      <c r="P351" s="471"/>
      <c r="Q351" s="1816"/>
      <c r="R351" s="1816"/>
      <c r="S351" s="1816"/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30000</v>
      </c>
      <c r="F352" s="153">
        <f t="shared" si="54"/>
        <v>29908</v>
      </c>
      <c r="G352" s="379">
        <f t="shared" si="55"/>
        <v>99.693333333333328</v>
      </c>
      <c r="H352" s="1106">
        <f>SUM(H353:H357)</f>
        <v>0</v>
      </c>
      <c r="I352" s="1106">
        <f t="shared" ref="I352:S352" si="62">SUM(I353:I357)</f>
        <v>0</v>
      </c>
      <c r="J352" s="1248">
        <f t="shared" si="62"/>
        <v>2570</v>
      </c>
      <c r="K352" s="1248">
        <f t="shared" si="62"/>
        <v>0</v>
      </c>
      <c r="L352" s="1563">
        <f t="shared" si="62"/>
        <v>0</v>
      </c>
      <c r="M352" s="1563">
        <f t="shared" si="62"/>
        <v>19538</v>
      </c>
      <c r="N352" s="1563">
        <f t="shared" si="62"/>
        <v>0</v>
      </c>
      <c r="O352" s="1563">
        <f t="shared" si="62"/>
        <v>0</v>
      </c>
      <c r="P352" s="1563">
        <f t="shared" si="62"/>
        <v>0</v>
      </c>
      <c r="Q352" s="1837">
        <f t="shared" si="62"/>
        <v>7800</v>
      </c>
      <c r="R352" s="1837">
        <f t="shared" si="62"/>
        <v>0</v>
      </c>
      <c r="S352" s="1837">
        <f t="shared" si="62"/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54"/>
        <v>0</v>
      </c>
      <c r="G353" s="37" t="e">
        <f t="shared" si="55"/>
        <v>#DIV/0!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1816"/>
      <c r="R353" s="1816"/>
      <c r="S353" s="1816"/>
    </row>
    <row r="354" spans="1:19" ht="26.25" customHeight="1">
      <c r="A354" s="684"/>
      <c r="B354" s="685"/>
      <c r="C354" s="686" t="s">
        <v>26</v>
      </c>
      <c r="D354" s="687" t="s">
        <v>24</v>
      </c>
      <c r="E354" s="38">
        <v>30000</v>
      </c>
      <c r="F354" s="36">
        <f t="shared" si="54"/>
        <v>29908</v>
      </c>
      <c r="G354" s="37">
        <f t="shared" si="55"/>
        <v>99.693333333333328</v>
      </c>
      <c r="H354" s="471"/>
      <c r="I354" s="471"/>
      <c r="J354" s="471">
        <v>2570</v>
      </c>
      <c r="K354" s="471">
        <v>0</v>
      </c>
      <c r="L354" s="471">
        <v>0</v>
      </c>
      <c r="M354" s="471">
        <v>19538</v>
      </c>
      <c r="N354" s="471">
        <v>0</v>
      </c>
      <c r="O354" s="471">
        <v>0</v>
      </c>
      <c r="P354" s="471">
        <v>0</v>
      </c>
      <c r="Q354" s="1816">
        <v>7800</v>
      </c>
      <c r="R354" s="1816">
        <v>0</v>
      </c>
      <c r="S354" s="1816">
        <v>0</v>
      </c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54"/>
        <v>0</v>
      </c>
      <c r="G355" s="37" t="e">
        <f t="shared" si="55"/>
        <v>#DIV/0!</v>
      </c>
      <c r="H355" s="471"/>
      <c r="I355" s="471"/>
      <c r="J355" s="471"/>
      <c r="K355" s="471"/>
      <c r="L355" s="471"/>
      <c r="M355" s="471"/>
      <c r="N355" s="471"/>
      <c r="O355" s="471"/>
      <c r="P355" s="471"/>
      <c r="Q355" s="1816"/>
      <c r="R355" s="1816"/>
      <c r="S355" s="1816"/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54"/>
        <v>0</v>
      </c>
      <c r="G356" s="37" t="e">
        <f t="shared" si="55"/>
        <v>#DIV/0!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1816"/>
      <c r="R356" s="1816"/>
      <c r="S356" s="1816"/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116">
        <f t="shared" si="54"/>
        <v>0</v>
      </c>
      <c r="G357" s="120" t="e">
        <f t="shared" si="55"/>
        <v>#DIV/0!</v>
      </c>
      <c r="H357" s="478"/>
      <c r="I357" s="488"/>
      <c r="J357" s="488"/>
      <c r="K357" s="488"/>
      <c r="L357" s="488"/>
      <c r="M357" s="488"/>
      <c r="N357" s="488"/>
      <c r="O357" s="488"/>
      <c r="P357" s="488"/>
      <c r="Q357" s="1838"/>
      <c r="R357" s="1838"/>
      <c r="S357" s="1838"/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86">
        <f t="shared" si="54"/>
        <v>0</v>
      </c>
      <c r="G358" s="633" t="e">
        <f t="shared" si="55"/>
        <v>#DIV/0!</v>
      </c>
      <c r="H358" s="1092"/>
      <c r="I358" s="1092"/>
      <c r="J358" s="1235"/>
      <c r="K358" s="1235"/>
      <c r="L358" s="1550"/>
      <c r="M358" s="1550"/>
      <c r="N358" s="1550"/>
      <c r="O358" s="1550"/>
      <c r="P358" s="1550"/>
      <c r="Q358" s="1849"/>
      <c r="R358" s="1849"/>
      <c r="S358" s="1849"/>
    </row>
    <row r="359" spans="1:19" s="429" customFormat="1" ht="26.25" customHeight="1">
      <c r="A359" s="638" t="s">
        <v>328</v>
      </c>
      <c r="B359" s="536"/>
      <c r="C359" s="537"/>
      <c r="D359" s="850"/>
      <c r="E359" s="535"/>
      <c r="F359" s="92">
        <f t="shared" si="54"/>
        <v>0</v>
      </c>
      <c r="G359" s="631" t="e">
        <f t="shared" si="55"/>
        <v>#DIV/0!</v>
      </c>
      <c r="H359" s="1110"/>
      <c r="I359" s="1110"/>
      <c r="J359" s="1252"/>
      <c r="K359" s="1252"/>
      <c r="L359" s="1565"/>
      <c r="M359" s="1565"/>
      <c r="N359" s="1565"/>
      <c r="O359" s="1565"/>
      <c r="P359" s="1565"/>
      <c r="Q359" s="1850"/>
      <c r="R359" s="1850"/>
      <c r="S359" s="1850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54"/>
        <v>0</v>
      </c>
      <c r="G360" s="37" t="e">
        <f t="shared" si="55"/>
        <v>#DIV/0!</v>
      </c>
      <c r="H360" s="484"/>
      <c r="I360" s="484"/>
      <c r="J360" s="484"/>
      <c r="K360" s="484"/>
      <c r="L360" s="484"/>
      <c r="M360" s="484"/>
      <c r="N360" s="484"/>
      <c r="O360" s="484"/>
      <c r="P360" s="484"/>
      <c r="Q360" s="1851"/>
      <c r="R360" s="1851"/>
      <c r="S360" s="1851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54"/>
        <v>0</v>
      </c>
      <c r="G361" s="37" t="e">
        <f t="shared" si="55"/>
        <v>#DIV/0!</v>
      </c>
      <c r="H361" s="484"/>
      <c r="I361" s="484"/>
      <c r="J361" s="484"/>
      <c r="K361" s="484"/>
      <c r="L361" s="484"/>
      <c r="M361" s="484"/>
      <c r="N361" s="484"/>
      <c r="O361" s="484"/>
      <c r="P361" s="484"/>
      <c r="Q361" s="1851"/>
      <c r="R361" s="1851"/>
      <c r="S361" s="1851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54"/>
        <v>0</v>
      </c>
      <c r="G362" s="379" t="e">
        <f t="shared" si="55"/>
        <v>#DIV/0!</v>
      </c>
      <c r="H362" s="1109">
        <f>SUM(H363:H367)</f>
        <v>0</v>
      </c>
      <c r="I362" s="1251">
        <f t="shared" ref="I362:S362" si="63">SUM(I363:I367)</f>
        <v>0</v>
      </c>
      <c r="J362" s="1251">
        <f t="shared" si="63"/>
        <v>0</v>
      </c>
      <c r="K362" s="1251">
        <f t="shared" si="63"/>
        <v>0</v>
      </c>
      <c r="L362" s="1570">
        <f t="shared" si="63"/>
        <v>0</v>
      </c>
      <c r="M362" s="1570">
        <f t="shared" si="63"/>
        <v>0</v>
      </c>
      <c r="N362" s="1570">
        <f t="shared" si="63"/>
        <v>0</v>
      </c>
      <c r="O362" s="1570">
        <f t="shared" si="63"/>
        <v>0</v>
      </c>
      <c r="P362" s="1570">
        <f t="shared" si="63"/>
        <v>0</v>
      </c>
      <c r="Q362" s="1852">
        <f t="shared" si="63"/>
        <v>0</v>
      </c>
      <c r="R362" s="1852">
        <f t="shared" si="63"/>
        <v>0</v>
      </c>
      <c r="S362" s="1852">
        <f t="shared" si="63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54"/>
        <v>0</v>
      </c>
      <c r="G363" s="37" t="e">
        <f t="shared" si="55"/>
        <v>#DIV/0!</v>
      </c>
      <c r="H363" s="484"/>
      <c r="I363" s="484"/>
      <c r="J363" s="484"/>
      <c r="K363" s="484"/>
      <c r="L363" s="484"/>
      <c r="M363" s="484"/>
      <c r="N363" s="484"/>
      <c r="O363" s="484"/>
      <c r="P363" s="484"/>
      <c r="Q363" s="1851"/>
      <c r="R363" s="1851"/>
      <c r="S363" s="1851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54"/>
        <v>0</v>
      </c>
      <c r="G364" s="37" t="e">
        <f t="shared" si="55"/>
        <v>#DIV/0!</v>
      </c>
      <c r="H364" s="484"/>
      <c r="I364" s="484"/>
      <c r="J364" s="484"/>
      <c r="K364" s="484"/>
      <c r="L364" s="484"/>
      <c r="M364" s="484"/>
      <c r="N364" s="484"/>
      <c r="O364" s="484"/>
      <c r="P364" s="484"/>
      <c r="Q364" s="1851"/>
      <c r="R364" s="1851"/>
      <c r="S364" s="1851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54"/>
        <v>0</v>
      </c>
      <c r="G365" s="37" t="e">
        <f t="shared" si="55"/>
        <v>#DIV/0!</v>
      </c>
      <c r="H365" s="484"/>
      <c r="I365" s="484"/>
      <c r="J365" s="484"/>
      <c r="K365" s="484"/>
      <c r="L365" s="484"/>
      <c r="M365" s="484"/>
      <c r="N365" s="484"/>
      <c r="O365" s="484"/>
      <c r="P365" s="484"/>
      <c r="Q365" s="1851"/>
      <c r="R365" s="1851"/>
      <c r="S365" s="1851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54"/>
        <v>0</v>
      </c>
      <c r="G366" s="37" t="e">
        <f t="shared" si="55"/>
        <v>#DIV/0!</v>
      </c>
      <c r="H366" s="484"/>
      <c r="I366" s="484"/>
      <c r="J366" s="484"/>
      <c r="K366" s="484"/>
      <c r="L366" s="484"/>
      <c r="M366" s="484"/>
      <c r="N366" s="484"/>
      <c r="O366" s="484"/>
      <c r="P366" s="484"/>
      <c r="Q366" s="1851"/>
      <c r="R366" s="1851"/>
      <c r="S366" s="1851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54"/>
        <v>0</v>
      </c>
      <c r="G367" s="120" t="e">
        <f t="shared" si="55"/>
        <v>#DIV/0!</v>
      </c>
      <c r="H367" s="485"/>
      <c r="I367" s="485"/>
      <c r="J367" s="484"/>
      <c r="K367" s="484"/>
      <c r="L367" s="484"/>
      <c r="M367" s="484"/>
      <c r="N367" s="484"/>
      <c r="O367" s="484"/>
      <c r="P367" s="484"/>
      <c r="Q367" s="1851"/>
      <c r="R367" s="1851"/>
      <c r="S367" s="1851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54"/>
        <v>0</v>
      </c>
      <c r="G368" s="631" t="e">
        <f t="shared" si="55"/>
        <v>#DIV/0!</v>
      </c>
      <c r="H368" s="1110"/>
      <c r="I368" s="1110"/>
      <c r="J368" s="1252"/>
      <c r="K368" s="1252"/>
      <c r="L368" s="1565"/>
      <c r="M368" s="1565"/>
      <c r="N368" s="1565"/>
      <c r="O368" s="1565"/>
      <c r="P368" s="1565"/>
      <c r="Q368" s="1850"/>
      <c r="R368" s="1850"/>
      <c r="S368" s="1850"/>
    </row>
    <row r="369" spans="1:19" ht="25.5" customHeight="1">
      <c r="A369" s="460"/>
      <c r="B369" s="528"/>
      <c r="C369" s="529" t="s">
        <v>323</v>
      </c>
      <c r="D369" s="545" t="s">
        <v>31</v>
      </c>
      <c r="E369" s="460">
        <v>1</v>
      </c>
      <c r="F369" s="36">
        <f t="shared" si="54"/>
        <v>1</v>
      </c>
      <c r="G369" s="37">
        <f t="shared" si="55"/>
        <v>100</v>
      </c>
      <c r="H369" s="484">
        <v>0</v>
      </c>
      <c r="I369" s="484">
        <v>0</v>
      </c>
      <c r="J369" s="484"/>
      <c r="K369" s="484">
        <v>0</v>
      </c>
      <c r="L369" s="484"/>
      <c r="M369" s="484">
        <v>1</v>
      </c>
      <c r="N369" s="484">
        <v>0</v>
      </c>
      <c r="O369" s="484"/>
      <c r="P369" s="484">
        <v>0</v>
      </c>
      <c r="Q369" s="1851"/>
      <c r="R369" s="1851"/>
      <c r="S369" s="1851"/>
    </row>
    <row r="370" spans="1:19" ht="25.5" customHeight="1">
      <c r="A370" s="460"/>
      <c r="B370" s="528"/>
      <c r="C370" s="529" t="s">
        <v>324</v>
      </c>
      <c r="D370" s="545" t="s">
        <v>9</v>
      </c>
      <c r="E370" s="460">
        <v>50</v>
      </c>
      <c r="F370" s="36">
        <f t="shared" si="54"/>
        <v>50</v>
      </c>
      <c r="G370" s="37">
        <f t="shared" si="55"/>
        <v>100</v>
      </c>
      <c r="H370" s="484">
        <v>0</v>
      </c>
      <c r="I370" s="484">
        <v>0</v>
      </c>
      <c r="J370" s="484"/>
      <c r="K370" s="484">
        <v>0</v>
      </c>
      <c r="L370" s="484"/>
      <c r="M370" s="484">
        <v>50</v>
      </c>
      <c r="N370" s="484">
        <v>0</v>
      </c>
      <c r="O370" s="484"/>
      <c r="P370" s="484">
        <v>0</v>
      </c>
      <c r="Q370" s="1851"/>
      <c r="R370" s="1851"/>
      <c r="S370" s="1851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6841000</v>
      </c>
      <c r="F371" s="153">
        <f t="shared" si="54"/>
        <v>6465792</v>
      </c>
      <c r="G371" s="379">
        <f t="shared" si="55"/>
        <v>94.515304780002921</v>
      </c>
      <c r="H371" s="1109">
        <f>SUM(H372:H376)</f>
        <v>0</v>
      </c>
      <c r="I371" s="1251">
        <f t="shared" ref="I371:P371" si="64">SUM(I372:I376)</f>
        <v>0</v>
      </c>
      <c r="J371" s="1251">
        <f t="shared" si="64"/>
        <v>0</v>
      </c>
      <c r="K371" s="1251">
        <f t="shared" si="64"/>
        <v>0</v>
      </c>
      <c r="L371" s="1570">
        <f t="shared" si="64"/>
        <v>1051000</v>
      </c>
      <c r="M371" s="1570">
        <f t="shared" si="64"/>
        <v>1774000</v>
      </c>
      <c r="N371" s="1570">
        <f t="shared" si="64"/>
        <v>2807792</v>
      </c>
      <c r="O371" s="1570">
        <f t="shared" si="64"/>
        <v>825000</v>
      </c>
      <c r="P371" s="1570">
        <f t="shared" si="64"/>
        <v>0</v>
      </c>
      <c r="Q371" s="1852">
        <f>SUM(Q372:Q376)</f>
        <v>8000</v>
      </c>
      <c r="R371" s="1852">
        <f>SUM(R372:R376)</f>
        <v>0</v>
      </c>
      <c r="S371" s="1852">
        <f>SUM(S372:S376)</f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54"/>
        <v>0</v>
      </c>
      <c r="G372" s="37" t="e">
        <f t="shared" si="55"/>
        <v>#DIV/0!</v>
      </c>
      <c r="H372" s="484"/>
      <c r="I372" s="484"/>
      <c r="J372" s="484"/>
      <c r="K372" s="484"/>
      <c r="L372" s="484"/>
      <c r="M372" s="484"/>
      <c r="N372" s="484"/>
      <c r="O372" s="484"/>
      <c r="P372" s="484"/>
      <c r="Q372" s="1851"/>
      <c r="R372" s="1851"/>
      <c r="S372" s="1851"/>
    </row>
    <row r="373" spans="1:19" ht="25.5" customHeight="1">
      <c r="A373" s="525"/>
      <c r="B373" s="532"/>
      <c r="C373" s="533" t="s">
        <v>26</v>
      </c>
      <c r="D373" s="527" t="s">
        <v>24</v>
      </c>
      <c r="E373" s="36">
        <v>0</v>
      </c>
      <c r="F373" s="36">
        <f t="shared" si="54"/>
        <v>0</v>
      </c>
      <c r="G373" s="37" t="e">
        <f t="shared" si="55"/>
        <v>#DIV/0!</v>
      </c>
      <c r="H373" s="484"/>
      <c r="I373" s="484"/>
      <c r="J373" s="484"/>
      <c r="K373" s="484"/>
      <c r="L373" s="484"/>
      <c r="M373" s="484"/>
      <c r="N373" s="484"/>
      <c r="O373" s="484"/>
      <c r="P373" s="484"/>
      <c r="Q373" s="1851"/>
      <c r="R373" s="1851"/>
      <c r="S373" s="1851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6841000</v>
      </c>
      <c r="F374" s="36">
        <f t="shared" si="54"/>
        <v>6465792</v>
      </c>
      <c r="G374" s="37">
        <f t="shared" si="55"/>
        <v>94.515304780002921</v>
      </c>
      <c r="H374" s="484">
        <v>0</v>
      </c>
      <c r="I374" s="484">
        <v>0</v>
      </c>
      <c r="J374" s="484"/>
      <c r="K374" s="484">
        <v>0</v>
      </c>
      <c r="L374" s="484">
        <v>1051000</v>
      </c>
      <c r="M374" s="484">
        <v>1774000</v>
      </c>
      <c r="N374" s="484">
        <v>2807792</v>
      </c>
      <c r="O374" s="484">
        <v>825000</v>
      </c>
      <c r="P374" s="484">
        <v>0</v>
      </c>
      <c r="Q374" s="1851">
        <v>8000</v>
      </c>
      <c r="R374" s="1851">
        <v>0</v>
      </c>
      <c r="S374" s="1851">
        <v>0</v>
      </c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54"/>
        <v>0</v>
      </c>
      <c r="G375" s="37" t="e">
        <f t="shared" si="55"/>
        <v>#DIV/0!</v>
      </c>
      <c r="H375" s="484"/>
      <c r="I375" s="484"/>
      <c r="J375" s="484"/>
      <c r="K375" s="484"/>
      <c r="L375" s="484"/>
      <c r="M375" s="484"/>
      <c r="N375" s="484"/>
      <c r="O375" s="484"/>
      <c r="P375" s="484"/>
      <c r="Q375" s="1851"/>
      <c r="R375" s="1851"/>
      <c r="S375" s="1851"/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54"/>
        <v>0</v>
      </c>
      <c r="G376" s="120" t="e">
        <f t="shared" si="55"/>
        <v>#DIV/0!</v>
      </c>
      <c r="H376" s="485"/>
      <c r="I376" s="484"/>
      <c r="J376" s="484"/>
      <c r="K376" s="484"/>
      <c r="L376" s="484"/>
      <c r="M376" s="484"/>
      <c r="N376" s="484"/>
      <c r="O376" s="484"/>
      <c r="P376" s="484"/>
      <c r="Q376" s="1851"/>
      <c r="R376" s="1851"/>
      <c r="S376" s="1851"/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 t="shared" si="54"/>
        <v>0</v>
      </c>
      <c r="G377" s="631" t="e">
        <f t="shared" si="55"/>
        <v>#DIV/0!</v>
      </c>
      <c r="H377" s="1110"/>
      <c r="I377" s="1110"/>
      <c r="J377" s="1252"/>
      <c r="K377" s="1252"/>
      <c r="L377" s="1565"/>
      <c r="M377" s="1565"/>
      <c r="N377" s="1565"/>
      <c r="O377" s="1565"/>
      <c r="P377" s="1565"/>
      <c r="Q377" s="1850"/>
      <c r="R377" s="1850"/>
      <c r="S377" s="1850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54"/>
        <v>0</v>
      </c>
      <c r="G378" s="37" t="e">
        <f t="shared" si="55"/>
        <v>#DIV/0!</v>
      </c>
      <c r="H378" s="484"/>
      <c r="I378" s="484"/>
      <c r="J378" s="484"/>
      <c r="K378" s="484"/>
      <c r="L378" s="484"/>
      <c r="M378" s="484"/>
      <c r="N378" s="484"/>
      <c r="O378" s="484"/>
      <c r="P378" s="484"/>
      <c r="Q378" s="1851"/>
      <c r="R378" s="1851"/>
      <c r="S378" s="1851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54"/>
        <v>0</v>
      </c>
      <c r="G379" s="37" t="e">
        <f t="shared" si="55"/>
        <v>#DIV/0!</v>
      </c>
      <c r="H379" s="484"/>
      <c r="I379" s="484"/>
      <c r="J379" s="484"/>
      <c r="K379" s="484"/>
      <c r="L379" s="484"/>
      <c r="M379" s="484"/>
      <c r="N379" s="484"/>
      <c r="O379" s="484"/>
      <c r="P379" s="484"/>
      <c r="Q379" s="1851"/>
      <c r="R379" s="1851"/>
      <c r="S379" s="1851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54"/>
        <v>0</v>
      </c>
      <c r="G380" s="379" t="e">
        <f t="shared" si="55"/>
        <v>#DIV/0!</v>
      </c>
      <c r="H380" s="1109">
        <f t="shared" ref="H380:S380" si="65">SUM(H381:H385)</f>
        <v>0</v>
      </c>
      <c r="I380" s="1251">
        <f t="shared" si="65"/>
        <v>0</v>
      </c>
      <c r="J380" s="1251">
        <f t="shared" si="65"/>
        <v>0</v>
      </c>
      <c r="K380" s="1251">
        <f t="shared" si="65"/>
        <v>0</v>
      </c>
      <c r="L380" s="1570">
        <f t="shared" si="65"/>
        <v>0</v>
      </c>
      <c r="M380" s="1570">
        <f t="shared" si="65"/>
        <v>0</v>
      </c>
      <c r="N380" s="1570">
        <f t="shared" si="65"/>
        <v>0</v>
      </c>
      <c r="O380" s="1570">
        <f t="shared" si="65"/>
        <v>0</v>
      </c>
      <c r="P380" s="1570">
        <f t="shared" si="65"/>
        <v>0</v>
      </c>
      <c r="Q380" s="1852">
        <f t="shared" si="65"/>
        <v>0</v>
      </c>
      <c r="R380" s="1852">
        <f t="shared" si="65"/>
        <v>0</v>
      </c>
      <c r="S380" s="1852">
        <f t="shared" si="65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ref="F381:F394" si="66">SUM(H381:S381)</f>
        <v>0</v>
      </c>
      <c r="G381" s="37" t="e">
        <f t="shared" ref="G381:G394" si="67">+F381*100/E381</f>
        <v>#DIV/0!</v>
      </c>
      <c r="H381" s="484"/>
      <c r="I381" s="484"/>
      <c r="J381" s="484"/>
      <c r="K381" s="484"/>
      <c r="L381" s="484"/>
      <c r="M381" s="484"/>
      <c r="N381" s="484"/>
      <c r="O381" s="484"/>
      <c r="P381" s="484"/>
      <c r="Q381" s="1851"/>
      <c r="R381" s="1851"/>
      <c r="S381" s="1851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66"/>
        <v>0</v>
      </c>
      <c r="G382" s="37" t="e">
        <f t="shared" si="67"/>
        <v>#DIV/0!</v>
      </c>
      <c r="H382" s="484"/>
      <c r="I382" s="484"/>
      <c r="J382" s="484"/>
      <c r="K382" s="484"/>
      <c r="L382" s="484"/>
      <c r="M382" s="484"/>
      <c r="N382" s="484"/>
      <c r="O382" s="484"/>
      <c r="P382" s="484"/>
      <c r="Q382" s="1851"/>
      <c r="R382" s="1851"/>
      <c r="S382" s="1851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66"/>
        <v>0</v>
      </c>
      <c r="G383" s="37" t="e">
        <f t="shared" si="67"/>
        <v>#DIV/0!</v>
      </c>
      <c r="H383" s="484"/>
      <c r="I383" s="484"/>
      <c r="J383" s="484"/>
      <c r="K383" s="484"/>
      <c r="L383" s="484"/>
      <c r="M383" s="484"/>
      <c r="N383" s="484"/>
      <c r="O383" s="484"/>
      <c r="P383" s="484"/>
      <c r="Q383" s="1851"/>
      <c r="R383" s="1851"/>
      <c r="S383" s="1851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66"/>
        <v>0</v>
      </c>
      <c r="G384" s="37" t="e">
        <f t="shared" si="67"/>
        <v>#DIV/0!</v>
      </c>
      <c r="H384" s="484"/>
      <c r="I384" s="484"/>
      <c r="J384" s="484"/>
      <c r="K384" s="484"/>
      <c r="L384" s="484"/>
      <c r="M384" s="484"/>
      <c r="N384" s="484"/>
      <c r="O384" s="484"/>
      <c r="P384" s="484"/>
      <c r="Q384" s="1851"/>
      <c r="R384" s="1851"/>
      <c r="S384" s="1851"/>
    </row>
    <row r="385" spans="1:19" ht="25.5" customHeight="1">
      <c r="A385" s="525"/>
      <c r="B385" s="532"/>
      <c r="C385" s="533" t="s">
        <v>29</v>
      </c>
      <c r="D385" s="527" t="s">
        <v>24</v>
      </c>
      <c r="E385" s="116">
        <v>0</v>
      </c>
      <c r="F385" s="116">
        <f t="shared" si="66"/>
        <v>0</v>
      </c>
      <c r="G385" s="120" t="e">
        <f t="shared" si="67"/>
        <v>#DIV/0!</v>
      </c>
      <c r="H385" s="485"/>
      <c r="I385" s="484"/>
      <c r="J385" s="484"/>
      <c r="K385" s="484"/>
      <c r="L385" s="484"/>
      <c r="M385" s="484"/>
      <c r="N385" s="484"/>
      <c r="O385" s="484"/>
      <c r="P385" s="484"/>
      <c r="Q385" s="1851"/>
      <c r="R385" s="1851"/>
      <c r="S385" s="1851"/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66"/>
        <v>0</v>
      </c>
      <c r="G386" s="631" t="e">
        <f t="shared" si="67"/>
        <v>#DIV/0!</v>
      </c>
      <c r="H386" s="1110"/>
      <c r="I386" s="1110"/>
      <c r="J386" s="1252"/>
      <c r="K386" s="1252"/>
      <c r="L386" s="1565"/>
      <c r="M386" s="1565"/>
      <c r="N386" s="1565"/>
      <c r="O386" s="1565"/>
      <c r="P386" s="1565"/>
      <c r="Q386" s="1850"/>
      <c r="R386" s="1850"/>
      <c r="S386" s="1850"/>
    </row>
    <row r="387" spans="1:19" ht="25.5" customHeight="1">
      <c r="A387" s="460"/>
      <c r="B387" s="528"/>
      <c r="C387" s="529" t="s">
        <v>323</v>
      </c>
      <c r="D387" s="545" t="s">
        <v>31</v>
      </c>
      <c r="E387" s="460">
        <v>0</v>
      </c>
      <c r="F387" s="36">
        <f t="shared" si="66"/>
        <v>0</v>
      </c>
      <c r="G387" s="37" t="e">
        <f t="shared" si="67"/>
        <v>#DIV/0!</v>
      </c>
      <c r="H387" s="484"/>
      <c r="I387" s="484"/>
      <c r="J387" s="484"/>
      <c r="K387" s="484"/>
      <c r="L387" s="484"/>
      <c r="M387" s="484"/>
      <c r="N387" s="484"/>
      <c r="O387" s="484"/>
      <c r="P387" s="484"/>
      <c r="Q387" s="1851"/>
      <c r="R387" s="1851"/>
      <c r="S387" s="1851"/>
    </row>
    <row r="388" spans="1:19" ht="25.5" customHeight="1">
      <c r="A388" s="460"/>
      <c r="B388" s="528"/>
      <c r="C388" s="529" t="s">
        <v>324</v>
      </c>
      <c r="D388" s="545" t="s">
        <v>9</v>
      </c>
      <c r="E388" s="460">
        <v>0</v>
      </c>
      <c r="F388" s="36">
        <f t="shared" si="66"/>
        <v>0</v>
      </c>
      <c r="G388" s="37" t="e">
        <f t="shared" si="67"/>
        <v>#DIV/0!</v>
      </c>
      <c r="H388" s="484"/>
      <c r="I388" s="484"/>
      <c r="J388" s="484"/>
      <c r="K388" s="484"/>
      <c r="L388" s="484"/>
      <c r="M388" s="484"/>
      <c r="N388" s="484"/>
      <c r="O388" s="484"/>
      <c r="P388" s="484"/>
      <c r="Q388" s="1851"/>
      <c r="R388" s="1851"/>
      <c r="S388" s="1851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66"/>
        <v>0</v>
      </c>
      <c r="G389" s="379" t="e">
        <f t="shared" si="67"/>
        <v>#DIV/0!</v>
      </c>
      <c r="H389" s="1109">
        <f>SUM(H390:H394)</f>
        <v>0</v>
      </c>
      <c r="I389" s="1251">
        <f t="shared" ref="I389:R389" si="68">SUM(I390:I394)</f>
        <v>0</v>
      </c>
      <c r="J389" s="1251">
        <f t="shared" si="68"/>
        <v>0</v>
      </c>
      <c r="K389" s="1251">
        <f t="shared" si="68"/>
        <v>0</v>
      </c>
      <c r="L389" s="1570">
        <f t="shared" si="68"/>
        <v>0</v>
      </c>
      <c r="M389" s="1570">
        <f t="shared" si="68"/>
        <v>0</v>
      </c>
      <c r="N389" s="1570">
        <f t="shared" si="68"/>
        <v>0</v>
      </c>
      <c r="O389" s="1570">
        <f t="shared" si="68"/>
        <v>0</v>
      </c>
      <c r="P389" s="1570">
        <f t="shared" si="68"/>
        <v>0</v>
      </c>
      <c r="Q389" s="1852">
        <f t="shared" si="68"/>
        <v>0</v>
      </c>
      <c r="R389" s="1852">
        <f t="shared" si="68"/>
        <v>0</v>
      </c>
      <c r="S389" s="1852">
        <f>SUM(S390:S394)</f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66"/>
        <v>0</v>
      </c>
      <c r="G390" s="37" t="e">
        <f t="shared" si="67"/>
        <v>#DIV/0!</v>
      </c>
      <c r="H390" s="484"/>
      <c r="I390" s="484"/>
      <c r="J390" s="484"/>
      <c r="K390" s="484"/>
      <c r="L390" s="484"/>
      <c r="M390" s="484"/>
      <c r="N390" s="484"/>
      <c r="O390" s="484"/>
      <c r="P390" s="484"/>
      <c r="Q390" s="1851"/>
      <c r="R390" s="1851"/>
      <c r="S390" s="1851"/>
    </row>
    <row r="391" spans="1:19" ht="25.5" customHeight="1">
      <c r="A391" s="525"/>
      <c r="B391" s="532"/>
      <c r="C391" s="533" t="s">
        <v>26</v>
      </c>
      <c r="D391" s="527" t="s">
        <v>24</v>
      </c>
      <c r="E391" s="36">
        <v>0</v>
      </c>
      <c r="F391" s="36">
        <f t="shared" si="66"/>
        <v>0</v>
      </c>
      <c r="G391" s="37" t="e">
        <f t="shared" si="67"/>
        <v>#DIV/0!</v>
      </c>
      <c r="H391" s="484"/>
      <c r="I391" s="484"/>
      <c r="J391" s="484"/>
      <c r="K391" s="484"/>
      <c r="L391" s="484"/>
      <c r="M391" s="484"/>
      <c r="N391" s="484"/>
      <c r="O391" s="484"/>
      <c r="P391" s="484"/>
      <c r="Q391" s="1851"/>
      <c r="R391" s="1851"/>
      <c r="S391" s="1851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66"/>
        <v>0</v>
      </c>
      <c r="G392" s="37" t="e">
        <f t="shared" si="67"/>
        <v>#DIV/0!</v>
      </c>
      <c r="H392" s="484"/>
      <c r="I392" s="484"/>
      <c r="J392" s="484"/>
      <c r="K392" s="484"/>
      <c r="L392" s="484"/>
      <c r="M392" s="484"/>
      <c r="N392" s="484"/>
      <c r="O392" s="484"/>
      <c r="P392" s="484"/>
      <c r="Q392" s="1851"/>
      <c r="R392" s="1851"/>
      <c r="S392" s="1851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66"/>
        <v>0</v>
      </c>
      <c r="G393" s="37" t="e">
        <f t="shared" si="67"/>
        <v>#DIV/0!</v>
      </c>
      <c r="H393" s="484"/>
      <c r="I393" s="484"/>
      <c r="J393" s="484"/>
      <c r="K393" s="484"/>
      <c r="L393" s="484"/>
      <c r="M393" s="484"/>
      <c r="N393" s="484"/>
      <c r="O393" s="484"/>
      <c r="P393" s="484"/>
      <c r="Q393" s="1851"/>
      <c r="R393" s="1851"/>
      <c r="S393" s="1851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66"/>
        <v>0</v>
      </c>
      <c r="G394" s="503" t="e">
        <f t="shared" si="67"/>
        <v>#DIV/0!</v>
      </c>
      <c r="H394" s="566"/>
      <c r="I394" s="566"/>
      <c r="J394" s="566"/>
      <c r="K394" s="566"/>
      <c r="L394" s="566"/>
      <c r="M394" s="566"/>
      <c r="N394" s="566"/>
      <c r="O394" s="566"/>
      <c r="P394" s="566"/>
      <c r="Q394" s="1853"/>
      <c r="R394" s="1853"/>
      <c r="S394" s="1853"/>
    </row>
  </sheetData>
  <mergeCells count="57">
    <mergeCell ref="B335:C335"/>
    <mergeCell ref="B277:C277"/>
    <mergeCell ref="B347:C347"/>
    <mergeCell ref="B348:C348"/>
    <mergeCell ref="B349:C349"/>
    <mergeCell ref="B350:C350"/>
    <mergeCell ref="B289:C289"/>
    <mergeCell ref="B291:C291"/>
    <mergeCell ref="B293:C293"/>
    <mergeCell ref="B323:C323"/>
    <mergeCell ref="B351:C351"/>
    <mergeCell ref="A333:D333"/>
    <mergeCell ref="A344:C344"/>
    <mergeCell ref="B346:C346"/>
    <mergeCell ref="B334:C334"/>
    <mergeCell ref="B199:C199"/>
    <mergeCell ref="B336:C336"/>
    <mergeCell ref="A224:C224"/>
    <mergeCell ref="A287:C287"/>
    <mergeCell ref="B288:C288"/>
    <mergeCell ref="H3:S3"/>
    <mergeCell ref="A8:C8"/>
    <mergeCell ref="A131:C131"/>
    <mergeCell ref="A142:C142"/>
    <mergeCell ref="A153:C153"/>
    <mergeCell ref="A201:C201"/>
    <mergeCell ref="B200:C200"/>
    <mergeCell ref="B188:C188"/>
    <mergeCell ref="A195:C195"/>
    <mergeCell ref="A197:C197"/>
    <mergeCell ref="A109:C109"/>
    <mergeCell ref="A225:C225"/>
    <mergeCell ref="B118:C118"/>
    <mergeCell ref="A165:C165"/>
    <mergeCell ref="B166:C166"/>
    <mergeCell ref="A175:C175"/>
    <mergeCell ref="B176:C176"/>
    <mergeCell ref="B187:C187"/>
    <mergeCell ref="B214:C214"/>
    <mergeCell ref="A221:C221"/>
    <mergeCell ref="D1:G1"/>
    <mergeCell ref="A3:C4"/>
    <mergeCell ref="F3:F4"/>
    <mergeCell ref="G3:G4"/>
    <mergeCell ref="A74:C74"/>
    <mergeCell ref="B101:C101"/>
    <mergeCell ref="B154:C154"/>
    <mergeCell ref="B198:C198"/>
    <mergeCell ref="B300:C300"/>
    <mergeCell ref="B305:C305"/>
    <mergeCell ref="A313:D313"/>
    <mergeCell ref="B314:C314"/>
    <mergeCell ref="A233:C233"/>
    <mergeCell ref="A223:C223"/>
    <mergeCell ref="B235:C235"/>
    <mergeCell ref="A247:C247"/>
    <mergeCell ref="B265:C26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AP394"/>
  <sheetViews>
    <sheetView zoomScale="90" zoomScaleNormal="90" zoomScaleSheetLayoutView="80" workbookViewId="0">
      <pane xSplit="3" ySplit="4" topLeftCell="D71" activePane="bottomRight" state="frozen"/>
      <selection pane="topRight" activeCell="D1" sqref="D1"/>
      <selection pane="bottomLeft" activeCell="A5" sqref="A5"/>
      <selection pane="bottomRight" sqref="A1:IV65536"/>
    </sheetView>
  </sheetViews>
  <sheetFormatPr defaultColWidth="9.125" defaultRowHeight="16.8"/>
  <cols>
    <col min="1" max="2" width="4.625" style="176" customWidth="1"/>
    <col min="3" max="3" width="57.125" style="176" customWidth="1"/>
    <col min="4" max="4" width="8.25" style="176" customWidth="1"/>
    <col min="5" max="5" width="13.625" style="175" customWidth="1"/>
    <col min="6" max="6" width="12.75" style="175" bestFit="1" customWidth="1"/>
    <col min="7" max="7" width="11" style="175" customWidth="1"/>
    <col min="8" max="30" width="9.625" style="175" customWidth="1"/>
    <col min="31" max="31" width="9.375" style="175" customWidth="1"/>
    <col min="32" max="33" width="9.125" style="175" customWidth="1"/>
    <col min="34" max="34" width="9.25" style="175" bestFit="1" customWidth="1"/>
    <col min="35" max="36" width="8" style="175" customWidth="1"/>
    <col min="37" max="37" width="9.25" style="175" bestFit="1" customWidth="1"/>
    <col min="38" max="38" width="10.625" style="175" bestFit="1" customWidth="1"/>
    <col min="39" max="39" width="9.25" style="175" bestFit="1" customWidth="1"/>
    <col min="40" max="40" width="7.875" style="175" customWidth="1"/>
    <col min="41" max="41" width="9.125" style="251"/>
    <col min="42" max="16384" width="9.125" style="176"/>
  </cols>
  <sheetData>
    <row r="1" spans="1:41" ht="21.75" customHeight="1">
      <c r="A1" s="433" t="s">
        <v>263</v>
      </c>
      <c r="B1" s="172"/>
      <c r="C1" s="172"/>
      <c r="D1" s="2127"/>
      <c r="E1" s="2127"/>
      <c r="F1" s="2127"/>
      <c r="G1" s="2127"/>
      <c r="H1" s="173"/>
      <c r="I1" s="539"/>
      <c r="J1" s="539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AO1" s="176"/>
    </row>
    <row r="2" spans="1:41" ht="21.75" customHeight="1">
      <c r="A2" s="172"/>
      <c r="B2" s="172"/>
      <c r="C2" s="433" t="s">
        <v>341</v>
      </c>
      <c r="D2" s="177" t="s">
        <v>91</v>
      </c>
      <c r="E2" s="173"/>
      <c r="F2" s="173"/>
      <c r="G2" s="173"/>
      <c r="H2" s="173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AO2" s="176"/>
    </row>
    <row r="3" spans="1:41" ht="21.75" customHeight="1">
      <c r="A3" s="2128" t="s">
        <v>0</v>
      </c>
      <c r="B3" s="2129"/>
      <c r="C3" s="2130"/>
      <c r="D3" s="1293" t="s">
        <v>1</v>
      </c>
      <c r="E3" s="1294" t="s">
        <v>2</v>
      </c>
      <c r="F3" s="2134" t="s">
        <v>219</v>
      </c>
      <c r="G3" s="2136" t="s">
        <v>3</v>
      </c>
      <c r="H3" s="2172" t="s">
        <v>113</v>
      </c>
      <c r="I3" s="2174" t="s">
        <v>216</v>
      </c>
      <c r="J3" s="2175"/>
      <c r="K3" s="2175"/>
      <c r="L3" s="2175"/>
      <c r="M3" s="2175"/>
      <c r="N3" s="2175"/>
      <c r="O3" s="2175"/>
      <c r="P3" s="2175"/>
      <c r="Q3" s="2175"/>
      <c r="R3" s="2175"/>
      <c r="S3" s="2175"/>
      <c r="T3" s="2175"/>
      <c r="U3" s="2175"/>
      <c r="V3" s="2175"/>
      <c r="W3" s="2175"/>
      <c r="X3" s="2175"/>
      <c r="Y3" s="2175"/>
      <c r="Z3" s="2175"/>
      <c r="AA3" s="2175"/>
      <c r="AB3" s="2175"/>
      <c r="AC3" s="2175"/>
      <c r="AD3" s="2175"/>
      <c r="AE3" s="2175"/>
      <c r="AF3" s="2175"/>
      <c r="AG3" s="2175"/>
      <c r="AH3" s="2175"/>
      <c r="AI3" s="2175"/>
      <c r="AJ3" s="2175"/>
      <c r="AK3" s="2175"/>
      <c r="AL3" s="2175"/>
      <c r="AM3" s="2175"/>
      <c r="AN3" s="2176"/>
      <c r="AO3" s="176"/>
    </row>
    <row r="4" spans="1:41" s="220" customFormat="1" ht="28.2" customHeight="1">
      <c r="A4" s="2131"/>
      <c r="B4" s="2132"/>
      <c r="C4" s="2133"/>
      <c r="D4" s="1295" t="s">
        <v>5</v>
      </c>
      <c r="E4" s="1296" t="s">
        <v>6</v>
      </c>
      <c r="F4" s="2135"/>
      <c r="G4" s="2137"/>
      <c r="H4" s="2173"/>
      <c r="I4" s="178" t="s">
        <v>59</v>
      </c>
      <c r="J4" s="178" t="s">
        <v>60</v>
      </c>
      <c r="K4" s="178" t="s">
        <v>61</v>
      </c>
      <c r="L4" s="178" t="s">
        <v>62</v>
      </c>
      <c r="M4" s="178" t="s">
        <v>63</v>
      </c>
      <c r="N4" s="552" t="s">
        <v>277</v>
      </c>
      <c r="O4" s="179" t="s">
        <v>64</v>
      </c>
      <c r="P4" s="179" t="s">
        <v>65</v>
      </c>
      <c r="Q4" s="179" t="s">
        <v>66</v>
      </c>
      <c r="R4" s="179" t="s">
        <v>67</v>
      </c>
      <c r="S4" s="179" t="s">
        <v>68</v>
      </c>
      <c r="T4" s="179" t="s">
        <v>69</v>
      </c>
      <c r="U4" s="180" t="s">
        <v>70</v>
      </c>
      <c r="V4" s="180" t="s">
        <v>71</v>
      </c>
      <c r="W4" s="179" t="s">
        <v>72</v>
      </c>
      <c r="X4" s="179" t="s">
        <v>73</v>
      </c>
      <c r="Y4" s="179" t="s">
        <v>74</v>
      </c>
      <c r="Z4" s="553" t="s">
        <v>278</v>
      </c>
      <c r="AA4" s="179" t="s">
        <v>75</v>
      </c>
      <c r="AB4" s="179" t="s">
        <v>76</v>
      </c>
      <c r="AC4" s="179" t="s">
        <v>77</v>
      </c>
      <c r="AD4" s="181" t="s">
        <v>78</v>
      </c>
      <c r="AE4" s="181" t="s">
        <v>79</v>
      </c>
      <c r="AF4" s="182" t="s">
        <v>80</v>
      </c>
      <c r="AG4" s="436" t="s">
        <v>279</v>
      </c>
      <c r="AH4" s="182" t="s">
        <v>81</v>
      </c>
      <c r="AI4" s="182" t="s">
        <v>82</v>
      </c>
      <c r="AJ4" s="182" t="s">
        <v>83</v>
      </c>
      <c r="AK4" s="181" t="s">
        <v>84</v>
      </c>
      <c r="AL4" s="437" t="s">
        <v>280</v>
      </c>
      <c r="AM4" s="181" t="s">
        <v>86</v>
      </c>
      <c r="AN4" s="181" t="s">
        <v>85</v>
      </c>
    </row>
    <row r="5" spans="1:41" ht="21.75" customHeight="1">
      <c r="A5" s="2138" t="s">
        <v>253</v>
      </c>
      <c r="B5" s="2139"/>
      <c r="C5" s="2140"/>
      <c r="D5" s="669"/>
      <c r="E5" s="1297"/>
      <c r="F5" s="402"/>
      <c r="G5" s="1297"/>
      <c r="H5" s="365"/>
      <c r="I5" s="349"/>
      <c r="J5" s="349"/>
      <c r="K5" s="349"/>
      <c r="L5" s="349"/>
      <c r="M5" s="349"/>
      <c r="N5" s="349"/>
      <c r="O5" s="350"/>
      <c r="P5" s="350"/>
      <c r="Q5" s="350"/>
      <c r="R5" s="350"/>
      <c r="S5" s="350"/>
      <c r="T5" s="350"/>
      <c r="U5" s="351"/>
      <c r="V5" s="351"/>
      <c r="W5" s="350"/>
      <c r="X5" s="350"/>
      <c r="Y5" s="350"/>
      <c r="Z5" s="350"/>
      <c r="AA5" s="350"/>
      <c r="AB5" s="350"/>
      <c r="AC5" s="350"/>
      <c r="AD5" s="352"/>
      <c r="AE5" s="352"/>
      <c r="AF5" s="353"/>
      <c r="AG5" s="353"/>
      <c r="AH5" s="353"/>
      <c r="AI5" s="353"/>
      <c r="AJ5" s="353"/>
      <c r="AK5" s="352"/>
      <c r="AL5" s="352"/>
      <c r="AM5" s="352"/>
      <c r="AN5" s="352"/>
      <c r="AO5" s="176"/>
    </row>
    <row r="6" spans="1:41" ht="21.75" customHeight="1">
      <c r="A6" s="1290" t="s">
        <v>140</v>
      </c>
      <c r="B6" s="355"/>
      <c r="C6" s="356"/>
      <c r="D6" s="15" t="s">
        <v>8</v>
      </c>
      <c r="E6" s="1298">
        <f>E8+E74+E109+E176</f>
        <v>48185000</v>
      </c>
      <c r="F6" s="1804">
        <f>SUM(H6:AN6)</f>
        <v>52088755.299999997</v>
      </c>
      <c r="G6" s="842">
        <f>+F6*100/E6</f>
        <v>108.10159863027913</v>
      </c>
      <c r="H6" s="366">
        <f>SUM(H8+H74+H109+H154)</f>
        <v>0</v>
      </c>
      <c r="I6" s="184">
        <f>SUM(I8+I74+I109+I176)</f>
        <v>6488614</v>
      </c>
      <c r="J6" s="184">
        <f t="shared" ref="J6:AN6" si="0">SUM(J8+J74+J109+J176)</f>
        <v>1022344</v>
      </c>
      <c r="K6" s="184">
        <f t="shared" si="0"/>
        <v>2611550</v>
      </c>
      <c r="L6" s="184">
        <f t="shared" si="0"/>
        <v>2608285</v>
      </c>
      <c r="M6" s="184">
        <f t="shared" si="0"/>
        <v>903975</v>
      </c>
      <c r="N6" s="184">
        <f t="shared" si="0"/>
        <v>304741</v>
      </c>
      <c r="O6" s="184">
        <f t="shared" si="0"/>
        <v>2849442</v>
      </c>
      <c r="P6" s="184">
        <f t="shared" si="0"/>
        <v>757638</v>
      </c>
      <c r="Q6" s="184">
        <f t="shared" si="0"/>
        <v>984817</v>
      </c>
      <c r="R6" s="184">
        <f t="shared" si="0"/>
        <v>471371</v>
      </c>
      <c r="S6" s="184">
        <f t="shared" si="0"/>
        <v>2310200</v>
      </c>
      <c r="T6" s="184">
        <f t="shared" si="0"/>
        <v>895350</v>
      </c>
      <c r="U6" s="184">
        <f t="shared" si="0"/>
        <v>1439797</v>
      </c>
      <c r="V6" s="184">
        <f t="shared" si="0"/>
        <v>478098</v>
      </c>
      <c r="W6" s="184">
        <f t="shared" si="0"/>
        <v>648452</v>
      </c>
      <c r="X6" s="184">
        <f t="shared" si="0"/>
        <v>3910459</v>
      </c>
      <c r="Y6" s="184">
        <f t="shared" si="0"/>
        <v>580160</v>
      </c>
      <c r="Z6" s="184">
        <f>SUM(Z8+Z74+Z109+Z176)</f>
        <v>216946.9</v>
      </c>
      <c r="AA6" s="184">
        <f t="shared" si="0"/>
        <v>484265</v>
      </c>
      <c r="AB6" s="184">
        <f t="shared" si="0"/>
        <v>1471770</v>
      </c>
      <c r="AC6" s="184">
        <f t="shared" si="0"/>
        <v>1315910</v>
      </c>
      <c r="AD6" s="184">
        <f t="shared" si="0"/>
        <v>2337353</v>
      </c>
      <c r="AE6" s="184">
        <f t="shared" si="0"/>
        <v>6888740.4000000004</v>
      </c>
      <c r="AF6" s="184">
        <f t="shared" si="0"/>
        <v>1292850</v>
      </c>
      <c r="AG6" s="184">
        <f t="shared" si="0"/>
        <v>292513</v>
      </c>
      <c r="AH6" s="184">
        <f t="shared" si="0"/>
        <v>2740510</v>
      </c>
      <c r="AI6" s="184">
        <f t="shared" si="0"/>
        <v>767550</v>
      </c>
      <c r="AJ6" s="184">
        <f t="shared" si="0"/>
        <v>972047</v>
      </c>
      <c r="AK6" s="184">
        <f t="shared" si="0"/>
        <v>1625900</v>
      </c>
      <c r="AL6" s="184">
        <f t="shared" si="0"/>
        <v>462250</v>
      </c>
      <c r="AM6" s="184">
        <f t="shared" si="0"/>
        <v>1252114</v>
      </c>
      <c r="AN6" s="184">
        <f t="shared" si="0"/>
        <v>702743</v>
      </c>
      <c r="AO6" s="176"/>
    </row>
    <row r="7" spans="1:41" ht="21.75" customHeight="1">
      <c r="A7" s="16"/>
      <c r="B7" s="17"/>
      <c r="C7" s="1291"/>
      <c r="D7" s="19"/>
      <c r="E7" s="1299"/>
      <c r="F7" s="843"/>
      <c r="G7" s="844"/>
      <c r="H7" s="367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76"/>
    </row>
    <row r="8" spans="1:41" ht="21.75" customHeight="1">
      <c r="A8" s="2181" t="s">
        <v>141</v>
      </c>
      <c r="B8" s="2182"/>
      <c r="C8" s="2183"/>
      <c r="D8" s="19"/>
      <c r="E8" s="843">
        <f>E10+E57</f>
        <v>5105000</v>
      </c>
      <c r="F8" s="1805">
        <f>F10+F57</f>
        <v>5115474.3</v>
      </c>
      <c r="G8" s="844">
        <f>+F8*100/E8</f>
        <v>100.20517727717923</v>
      </c>
      <c r="H8" s="232">
        <f t="shared" ref="H8:AN8" si="1">SUM(H10+H57)</f>
        <v>0</v>
      </c>
      <c r="I8" s="190">
        <f>SUM(I10+I57)</f>
        <v>124754</v>
      </c>
      <c r="J8" s="190">
        <f t="shared" si="1"/>
        <v>164344</v>
      </c>
      <c r="K8" s="190">
        <f t="shared" si="1"/>
        <v>153850</v>
      </c>
      <c r="L8" s="190">
        <f t="shared" si="1"/>
        <v>171085</v>
      </c>
      <c r="M8" s="190">
        <f t="shared" si="1"/>
        <v>177725</v>
      </c>
      <c r="N8" s="190">
        <f t="shared" si="1"/>
        <v>84221</v>
      </c>
      <c r="O8" s="190">
        <f t="shared" si="1"/>
        <v>150992</v>
      </c>
      <c r="P8" s="190">
        <f t="shared" si="1"/>
        <v>181959</v>
      </c>
      <c r="Q8" s="1258">
        <f t="shared" si="1"/>
        <v>202857</v>
      </c>
      <c r="R8" s="1258">
        <f t="shared" si="1"/>
        <v>166681</v>
      </c>
      <c r="S8" s="1258">
        <f t="shared" si="1"/>
        <v>163200</v>
      </c>
      <c r="T8" s="1258">
        <f t="shared" si="1"/>
        <v>181250</v>
      </c>
      <c r="U8" s="1258">
        <f t="shared" si="1"/>
        <v>153387</v>
      </c>
      <c r="V8" s="1258">
        <f t="shared" si="1"/>
        <v>177098</v>
      </c>
      <c r="W8" s="1258">
        <f t="shared" si="1"/>
        <v>190332</v>
      </c>
      <c r="X8" s="1258">
        <f t="shared" si="1"/>
        <v>150959</v>
      </c>
      <c r="Y8" s="1258">
        <f t="shared" si="1"/>
        <v>175863</v>
      </c>
      <c r="Z8" s="1803">
        <f t="shared" si="1"/>
        <v>98331.9</v>
      </c>
      <c r="AA8" s="1258">
        <f t="shared" si="1"/>
        <v>212155</v>
      </c>
      <c r="AB8" s="1258">
        <f t="shared" si="1"/>
        <v>197070</v>
      </c>
      <c r="AC8" s="190">
        <f t="shared" si="1"/>
        <v>188910</v>
      </c>
      <c r="AD8" s="190">
        <f t="shared" si="1"/>
        <v>154643</v>
      </c>
      <c r="AE8" s="1803">
        <f t="shared" si="1"/>
        <v>129340.4</v>
      </c>
      <c r="AF8" s="190">
        <f t="shared" si="1"/>
        <v>173850</v>
      </c>
      <c r="AG8" s="190">
        <f t="shared" si="1"/>
        <v>67513</v>
      </c>
      <c r="AH8" s="190">
        <f t="shared" si="1"/>
        <v>143750</v>
      </c>
      <c r="AI8" s="190">
        <f t="shared" si="1"/>
        <v>168000</v>
      </c>
      <c r="AJ8" s="190">
        <f t="shared" si="1"/>
        <v>168497</v>
      </c>
      <c r="AK8" s="190">
        <f t="shared" si="1"/>
        <v>155300</v>
      </c>
      <c r="AL8" s="190">
        <f t="shared" si="1"/>
        <v>155700</v>
      </c>
      <c r="AM8" s="190">
        <f t="shared" si="1"/>
        <v>175114</v>
      </c>
      <c r="AN8" s="190">
        <f t="shared" si="1"/>
        <v>156743</v>
      </c>
      <c r="AO8" s="176"/>
    </row>
    <row r="9" spans="1:41" ht="21.75" customHeight="1">
      <c r="A9" s="127"/>
      <c r="B9" s="128"/>
      <c r="C9" s="2" t="s">
        <v>42</v>
      </c>
      <c r="D9" s="130"/>
      <c r="E9" s="1300">
        <f>SUM(H9:AN9)</f>
        <v>105000</v>
      </c>
      <c r="F9" s="1301">
        <f>SUM(H9:AN9)</f>
        <v>105000</v>
      </c>
      <c r="G9" s="1302"/>
      <c r="H9" s="362">
        <f>'1.สอส.กลุ่มวิเคราะห์ฯ'!E9</f>
        <v>0</v>
      </c>
      <c r="I9" s="191">
        <f>'2.ชัยนาท'!E9</f>
        <v>2650</v>
      </c>
      <c r="J9" s="192">
        <f>'3.สระแก้ว'!E9</f>
        <v>12400</v>
      </c>
      <c r="K9" s="192">
        <f>'4.นครราชสีมา'!E9</f>
        <v>7850</v>
      </c>
      <c r="L9" s="192">
        <f>'5.ยโสธร'!E9</f>
        <v>2600</v>
      </c>
      <c r="M9" s="192">
        <f>'6.บุรีรัมย์'!E9</f>
        <v>6500</v>
      </c>
      <c r="N9" s="192">
        <f>'7.อำนาจเจริญ'!E9</f>
        <v>1200</v>
      </c>
      <c r="O9" s="192">
        <f>'8.ศูนย์ฯเคี้ยวเอื้อง'!E9</f>
        <v>2200</v>
      </c>
      <c r="P9" s="191">
        <f>'9.ร้อยเอ็ด'!E9</f>
        <v>3550</v>
      </c>
      <c r="Q9" s="191">
        <f>'10.มหาสารคาม'!E9</f>
        <v>6150</v>
      </c>
      <c r="R9" s="191">
        <f>'11.อุดรธานี'!E9</f>
        <v>4900</v>
      </c>
      <c r="S9" s="191">
        <f>'12.กาฬสินธุ์'!E9</f>
        <v>4900</v>
      </c>
      <c r="T9" s="191">
        <f>'13.นครพนม'!E9</f>
        <v>5100</v>
      </c>
      <c r="U9" s="191">
        <f>'14.สกลนคร'!E9</f>
        <v>4500</v>
      </c>
      <c r="V9" s="191">
        <f>'15.หนองคาย'!E9</f>
        <v>1500</v>
      </c>
      <c r="W9" s="191">
        <f>'16.เลย'!E9</f>
        <v>8100</v>
      </c>
      <c r="X9" s="191">
        <f>'17.ลำปาง'!E9</f>
        <v>2400</v>
      </c>
      <c r="Y9" s="191">
        <f>'18.แพร่'!E9</f>
        <v>4200</v>
      </c>
      <c r="Z9" s="191">
        <f>'19.เชียงราย'!E9</f>
        <v>100</v>
      </c>
      <c r="AA9" s="191">
        <f>'20.เพชรบูรณ์'!E9</f>
        <v>3050</v>
      </c>
      <c r="AB9" s="191">
        <f>'21.สุโขทัย'!E9</f>
        <v>1000</v>
      </c>
      <c r="AC9" s="191">
        <f>'22.พิจิตร'!E9</f>
        <v>1240</v>
      </c>
      <c r="AD9" s="191">
        <f>'23.เพชรบุรี'!E9</f>
        <v>500</v>
      </c>
      <c r="AE9" s="191">
        <f>'24.สุพรรณบุรี'!E9</f>
        <v>2260</v>
      </c>
      <c r="AF9" s="191">
        <f>'25.ประจวบฯ'!E9</f>
        <v>5500</v>
      </c>
      <c r="AG9" s="191">
        <f>'26.กาญจนบุรี'!F9</f>
        <v>600</v>
      </c>
      <c r="AH9" s="191">
        <f>'27.สุราษฎร์ฯ'!E9</f>
        <v>2950</v>
      </c>
      <c r="AI9" s="191">
        <f>'28.ชุมพร'!E9</f>
        <v>2700</v>
      </c>
      <c r="AJ9" s="191">
        <f>'29.ตรัง'!E9</f>
        <v>1700</v>
      </c>
      <c r="AK9" s="191">
        <f>'30.พัทลุง'!E9</f>
        <v>0</v>
      </c>
      <c r="AL9" s="191">
        <f>'31.นครศรีธรรมราช'!E9</f>
        <v>0</v>
      </c>
      <c r="AM9" s="191">
        <f>'32.สตูล'!E9</f>
        <v>2700</v>
      </c>
      <c r="AN9" s="191">
        <f>'33.นราธิวาส'!E9</f>
        <v>0</v>
      </c>
      <c r="AO9" s="176"/>
    </row>
    <row r="10" spans="1:41" ht="21.75" customHeight="1">
      <c r="A10" s="23"/>
      <c r="B10" s="24" t="s">
        <v>142</v>
      </c>
      <c r="C10" s="25"/>
      <c r="D10" s="26" t="s">
        <v>47</v>
      </c>
      <c r="E10" s="843">
        <f>SUM(E11+E23+E39)</f>
        <v>105000</v>
      </c>
      <c r="F10" s="1805">
        <f>SUM(F11+F23+F39)</f>
        <v>71451.3</v>
      </c>
      <c r="G10" s="844">
        <f>+F10*100/E10</f>
        <v>68.048857142857145</v>
      </c>
      <c r="H10" s="232">
        <f t="shared" ref="H10:AK10" si="2">SUM(H11+H23+H39)</f>
        <v>0</v>
      </c>
      <c r="I10" s="1803">
        <f t="shared" si="2"/>
        <v>704</v>
      </c>
      <c r="J10" s="1803">
        <f t="shared" si="2"/>
        <v>6344</v>
      </c>
      <c r="K10" s="1803">
        <f t="shared" si="2"/>
        <v>7850</v>
      </c>
      <c r="L10" s="1803">
        <f t="shared" si="2"/>
        <v>2085</v>
      </c>
      <c r="M10" s="1803">
        <f t="shared" si="2"/>
        <v>4225</v>
      </c>
      <c r="N10" s="1803">
        <f t="shared" si="2"/>
        <v>1221</v>
      </c>
      <c r="O10" s="1803">
        <f t="shared" si="2"/>
        <v>2292</v>
      </c>
      <c r="P10" s="1803">
        <f t="shared" si="2"/>
        <v>3559</v>
      </c>
      <c r="Q10" s="1803">
        <f t="shared" si="2"/>
        <v>5857</v>
      </c>
      <c r="R10" s="1803">
        <f t="shared" si="2"/>
        <v>2831</v>
      </c>
      <c r="S10" s="1803">
        <f t="shared" si="2"/>
        <v>2200</v>
      </c>
      <c r="T10" s="1803">
        <f t="shared" si="2"/>
        <v>2250</v>
      </c>
      <c r="U10" s="1803">
        <f t="shared" si="2"/>
        <v>4387</v>
      </c>
      <c r="V10" s="1803">
        <f t="shared" si="2"/>
        <v>1098</v>
      </c>
      <c r="W10" s="1803">
        <f t="shared" si="2"/>
        <v>2592</v>
      </c>
      <c r="X10" s="1803">
        <f t="shared" si="2"/>
        <v>1959</v>
      </c>
      <c r="Y10" s="1803">
        <f t="shared" si="2"/>
        <v>2863</v>
      </c>
      <c r="Z10" s="1803">
        <f t="shared" si="2"/>
        <v>81.900000000000006</v>
      </c>
      <c r="AA10" s="1803">
        <f t="shared" si="2"/>
        <v>1925</v>
      </c>
      <c r="AB10" s="1803">
        <f t="shared" si="2"/>
        <v>570</v>
      </c>
      <c r="AC10" s="1803">
        <f t="shared" si="2"/>
        <v>1410</v>
      </c>
      <c r="AD10" s="1803">
        <f t="shared" si="2"/>
        <v>543</v>
      </c>
      <c r="AE10" s="1803">
        <f t="shared" si="2"/>
        <v>940.4</v>
      </c>
      <c r="AF10" s="1803">
        <f t="shared" si="2"/>
        <v>3850</v>
      </c>
      <c r="AG10" s="1803">
        <f t="shared" si="2"/>
        <v>613</v>
      </c>
      <c r="AH10" s="1803">
        <f t="shared" si="2"/>
        <v>2950</v>
      </c>
      <c r="AI10" s="1803">
        <f t="shared" si="2"/>
        <v>1000</v>
      </c>
      <c r="AJ10" s="1803">
        <f t="shared" si="2"/>
        <v>1737</v>
      </c>
      <c r="AK10" s="1803">
        <f t="shared" si="2"/>
        <v>0</v>
      </c>
      <c r="AL10" s="1803"/>
      <c r="AM10" s="1803">
        <f>SUM(AM11+AM23+AM39)</f>
        <v>1514</v>
      </c>
      <c r="AN10" s="1803">
        <f>SUM(AN11+AN23+AN39)</f>
        <v>0</v>
      </c>
      <c r="AO10" s="176"/>
    </row>
    <row r="11" spans="1:41" ht="21.75" customHeight="1">
      <c r="A11" s="29"/>
      <c r="B11" s="30"/>
      <c r="C11" s="31" t="s">
        <v>143</v>
      </c>
      <c r="D11" s="26" t="s">
        <v>47</v>
      </c>
      <c r="E11" s="843">
        <f>SUM(E12:E22)</f>
        <v>3210</v>
      </c>
      <c r="F11" s="1805">
        <f>SUM(F12:F22)</f>
        <v>3034.8</v>
      </c>
      <c r="G11" s="844">
        <f>+F11*100/E11</f>
        <v>94.54205607476635</v>
      </c>
      <c r="H11" s="232">
        <f>SUM(H12:H22)</f>
        <v>0</v>
      </c>
      <c r="I11" s="232">
        <f>SUM(I12:I22)</f>
        <v>150</v>
      </c>
      <c r="J11" s="232">
        <f t="shared" ref="J11:AN11" si="3">SUM(J12:J22)</f>
        <v>304</v>
      </c>
      <c r="K11" s="232">
        <f t="shared" si="3"/>
        <v>150</v>
      </c>
      <c r="L11" s="232">
        <f t="shared" si="3"/>
        <v>40</v>
      </c>
      <c r="M11" s="232">
        <f t="shared" si="3"/>
        <v>0</v>
      </c>
      <c r="N11" s="232">
        <f t="shared" si="3"/>
        <v>208</v>
      </c>
      <c r="O11" s="232">
        <f t="shared" si="3"/>
        <v>388</v>
      </c>
      <c r="P11" s="232">
        <f t="shared" si="3"/>
        <v>216</v>
      </c>
      <c r="Q11" s="232">
        <f t="shared" si="3"/>
        <v>150</v>
      </c>
      <c r="R11" s="232">
        <f t="shared" si="3"/>
        <v>100</v>
      </c>
      <c r="S11" s="232">
        <f t="shared" si="3"/>
        <v>222</v>
      </c>
      <c r="T11" s="232">
        <f t="shared" si="3"/>
        <v>198</v>
      </c>
      <c r="U11" s="232">
        <f t="shared" si="3"/>
        <v>99</v>
      </c>
      <c r="V11" s="232">
        <f t="shared" si="3"/>
        <v>157</v>
      </c>
      <c r="W11" s="232">
        <f t="shared" si="3"/>
        <v>116</v>
      </c>
      <c r="X11" s="232">
        <f t="shared" si="3"/>
        <v>110</v>
      </c>
      <c r="Y11" s="232">
        <f t="shared" si="3"/>
        <v>0</v>
      </c>
      <c r="Z11" s="232">
        <f t="shared" si="3"/>
        <v>45.9</v>
      </c>
      <c r="AA11" s="232">
        <f t="shared" si="3"/>
        <v>130</v>
      </c>
      <c r="AB11" s="232">
        <f t="shared" si="3"/>
        <v>0</v>
      </c>
      <c r="AC11" s="232">
        <f t="shared" si="3"/>
        <v>0</v>
      </c>
      <c r="AD11" s="232">
        <f t="shared" si="3"/>
        <v>0</v>
      </c>
      <c r="AE11" s="232">
        <f t="shared" si="3"/>
        <v>0.9</v>
      </c>
      <c r="AF11" s="232">
        <f t="shared" si="3"/>
        <v>0</v>
      </c>
      <c r="AG11" s="232">
        <f t="shared" si="3"/>
        <v>0</v>
      </c>
      <c r="AH11" s="232">
        <f t="shared" si="3"/>
        <v>250</v>
      </c>
      <c r="AI11" s="232">
        <f t="shared" si="3"/>
        <v>0</v>
      </c>
      <c r="AJ11" s="232">
        <f t="shared" si="3"/>
        <v>0</v>
      </c>
      <c r="AK11" s="232">
        <f t="shared" si="3"/>
        <v>0</v>
      </c>
      <c r="AL11" s="232">
        <f t="shared" si="3"/>
        <v>0</v>
      </c>
      <c r="AM11" s="232">
        <f t="shared" si="3"/>
        <v>0</v>
      </c>
      <c r="AN11" s="232">
        <f t="shared" si="3"/>
        <v>0</v>
      </c>
      <c r="AO11" s="176"/>
    </row>
    <row r="12" spans="1:41" ht="21.75" customHeight="1">
      <c r="A12" s="32"/>
      <c r="B12" s="33"/>
      <c r="C12" s="34" t="s">
        <v>10</v>
      </c>
      <c r="D12" s="35" t="s">
        <v>47</v>
      </c>
      <c r="E12" s="548">
        <f>'1.สอส.กลุ่มวิเคราะห์ฯ'!E12+'2.ชัยนาท'!E12+'3.สระแก้ว'!E12+'4.นครราชสีมา'!E12+'5.ยโสธร'!E12+'6.บุรีรัมย์'!E12+'7.อำนาจเจริญ'!E12+'8.ศูนย์ฯเคี้ยวเอื้อง'!E12+'9.ร้อยเอ็ด'!E12+'10.มหาสารคาม'!E12+'11.อุดรธานี'!E12+'12.กาฬสินธุ์'!E12+'13.นครพนม'!E12+'14.สกลนคร'!E12+'15.หนองคาย'!E12+'16.เลย'!E12+'17.ลำปาง'!E12+'18.แพร่'!E12+'19.เชียงราย'!E12+'20.เพชรบูรณ์'!E12+'21.สุโขทัย'!E12+'22.พิจิตร'!E12+'23.เพชรบุรี'!E12+'24.สุพรรณบุรี'!E12+'25.ประจวบฯ'!E12+'26.กาญจนบุรี'!E12+'27.สุราษฎร์ฯ'!E12+'28.ชุมพร'!E12+'29.ตรัง'!E12+'30.พัทลุง'!E12+'31.นครศรีธรรมราช'!E12+'32.สตูล'!E12+'33.นราธิวาส'!E12</f>
        <v>650</v>
      </c>
      <c r="F12" s="815">
        <f>SUM(H12:AN12)</f>
        <v>608</v>
      </c>
      <c r="G12" s="816">
        <f t="shared" ref="G12:G53" si="4">+F12*100/E12</f>
        <v>93.538461538461533</v>
      </c>
      <c r="H12" s="368">
        <f>'1.สอส.กลุ่มวิเคราะห์ฯ'!F12</f>
        <v>0</v>
      </c>
      <c r="I12" s="200">
        <f>'2.ชัยนาท'!F12</f>
        <v>0</v>
      </c>
      <c r="J12" s="200">
        <f>'3.สระแก้ว'!F12</f>
        <v>0</v>
      </c>
      <c r="K12" s="201">
        <f>'4.นครราชสีมา'!F12</f>
        <v>150</v>
      </c>
      <c r="L12" s="200">
        <f>'5.ยโสธร'!F12</f>
        <v>0</v>
      </c>
      <c r="M12" s="200">
        <f>'6.บุรีรัมย์'!F12</f>
        <v>0</v>
      </c>
      <c r="N12" s="201">
        <f>'7.อำนาจเจริญ'!F12</f>
        <v>0</v>
      </c>
      <c r="O12" s="201">
        <f>'8.ศูนย์ฯเคี้ยวเอื้อง'!F12</f>
        <v>0</v>
      </c>
      <c r="P12" s="200">
        <f>'9.ร้อยเอ็ด'!F12</f>
        <v>0</v>
      </c>
      <c r="Q12" s="200">
        <f>'10.มหาสารคาม'!F12</f>
        <v>100</v>
      </c>
      <c r="R12" s="200">
        <f>'11.อุดรธานี'!F12</f>
        <v>0</v>
      </c>
      <c r="S12" s="200">
        <f>'12.กาฬสินธุ์'!F12</f>
        <v>112</v>
      </c>
      <c r="T12" s="200">
        <f>'13.นครพนม'!F12</f>
        <v>198</v>
      </c>
      <c r="U12" s="200">
        <f>'14.สกลนคร'!F12</f>
        <v>0</v>
      </c>
      <c r="V12" s="200">
        <f>'15.หนองคาย'!F12</f>
        <v>48</v>
      </c>
      <c r="W12" s="201">
        <f>'16.เลย'!F12</f>
        <v>0</v>
      </c>
      <c r="X12" s="201">
        <f>'17.ลำปาง'!F12</f>
        <v>0</v>
      </c>
      <c r="Y12" s="200">
        <f>'18.แพร่'!F12</f>
        <v>0</v>
      </c>
      <c r="Z12" s="201">
        <f>'19.เชียงราย'!F12</f>
        <v>0</v>
      </c>
      <c r="AA12" s="201">
        <f>'20.เพชรบูรณ์'!F12</f>
        <v>0</v>
      </c>
      <c r="AB12" s="200">
        <f>'21.สุโขทัย'!F12</f>
        <v>0</v>
      </c>
      <c r="AC12" s="200">
        <f>'22.พิจิตร'!F12</f>
        <v>0</v>
      </c>
      <c r="AD12" s="201">
        <f>'23.เพชรบุรี'!F12</f>
        <v>0</v>
      </c>
      <c r="AE12" s="200">
        <f>'24.สุพรรณบุรี'!F12</f>
        <v>0</v>
      </c>
      <c r="AF12" s="200">
        <f>'25.ประจวบฯ'!F12</f>
        <v>0</v>
      </c>
      <c r="AG12" s="201">
        <f>'26.กาญจนบุรี'!F12</f>
        <v>0</v>
      </c>
      <c r="AH12" s="201">
        <f>'27.สุราษฎร์ฯ'!F12</f>
        <v>0</v>
      </c>
      <c r="AI12" s="200">
        <f>'28.ชุมพร'!F12</f>
        <v>0</v>
      </c>
      <c r="AJ12" s="200">
        <f>'29.ตรัง'!F12</f>
        <v>0</v>
      </c>
      <c r="AK12" s="200">
        <f>'30.พัทลุง'!F12</f>
        <v>0</v>
      </c>
      <c r="AL12" s="202">
        <f>'31.นครศรีธรรมราช'!F12</f>
        <v>0</v>
      </c>
      <c r="AM12" s="200">
        <f>'32.สตูล'!F12</f>
        <v>0</v>
      </c>
      <c r="AN12" s="201">
        <f>'33.นราธิวาส'!F12</f>
        <v>0</v>
      </c>
      <c r="AO12" s="176"/>
    </row>
    <row r="13" spans="1:41" ht="21.75" customHeight="1">
      <c r="A13" s="32"/>
      <c r="B13" s="33"/>
      <c r="C13" s="34" t="s">
        <v>11</v>
      </c>
      <c r="D13" s="35" t="s">
        <v>47</v>
      </c>
      <c r="E13" s="548">
        <f>'1.สอส.กลุ่มวิเคราะห์ฯ'!E13+'2.ชัยนาท'!E13+'3.สระแก้ว'!E13+'4.นครราชสีมา'!E13+'5.ยโสธร'!E13+'6.บุรีรัมย์'!E13+'7.อำนาจเจริญ'!E13+'8.ศูนย์ฯเคี้ยวเอื้อง'!E13+'9.ร้อยเอ็ด'!E13+'10.มหาสารคาม'!E13+'11.อุดรธานี'!E13+'12.กาฬสินธุ์'!E13+'13.นครพนม'!E13+'14.สกลนคร'!E13+'15.หนองคาย'!E13+'16.เลย'!E13+'17.ลำปาง'!E13+'18.แพร่'!E13+'19.เชียงราย'!E13+'20.เพชรบูรณ์'!E13+'21.สุโขทัย'!E13+'22.พิจิตร'!E13+'23.เพชรบุรี'!E13+'24.สุพรรณบุรี'!E13+'25.ประจวบฯ'!E13+'26.กาญจนบุรี'!E13+'27.สุราษฎร์ฯ'!E13+'28.ชุมพร'!E13+'29.ตรัง'!E13+'30.พัทลุง'!E13+'31.นครศรีธรรมราช'!E13+'32.สตูล'!E13+'33.นราธิวาส'!E13</f>
        <v>400</v>
      </c>
      <c r="F13" s="815">
        <f t="shared" ref="F13:F21" si="5">SUM(H13:AN13)</f>
        <v>439</v>
      </c>
      <c r="G13" s="816">
        <f t="shared" si="4"/>
        <v>109.75</v>
      </c>
      <c r="H13" s="368">
        <f>'1.สอส.กลุ่มวิเคราะห์ฯ'!F13</f>
        <v>0</v>
      </c>
      <c r="I13" s="200">
        <f>'2.ชัยนาท'!F13</f>
        <v>0</v>
      </c>
      <c r="J13" s="200">
        <f>'3.สระแก้ว'!F13</f>
        <v>0</v>
      </c>
      <c r="K13" s="201">
        <f>'4.นครราชสีมา'!F13</f>
        <v>0</v>
      </c>
      <c r="L13" s="200">
        <f>'5.ยโสธร'!F13</f>
        <v>0</v>
      </c>
      <c r="M13" s="200">
        <f>'6.บุรีรัมย์'!F13</f>
        <v>0</v>
      </c>
      <c r="N13" s="201">
        <f>'7.อำนาจเจริญ'!F13</f>
        <v>0</v>
      </c>
      <c r="O13" s="201">
        <f>'8.ศูนย์ฯเคี้ยวเอื้อง'!F13</f>
        <v>0</v>
      </c>
      <c r="P13" s="200">
        <f>'9.ร้อยเอ็ด'!F13</f>
        <v>0</v>
      </c>
      <c r="Q13" s="200">
        <f>'10.มหาสารคาม'!F13</f>
        <v>0</v>
      </c>
      <c r="R13" s="200">
        <f>'11.อุดรธานี'!F13</f>
        <v>100</v>
      </c>
      <c r="S13" s="200">
        <f>'12.กาฬสินธุ์'!F13</f>
        <v>110</v>
      </c>
      <c r="T13" s="200">
        <f>'13.นครพนม'!F13</f>
        <v>0</v>
      </c>
      <c r="U13" s="200">
        <f>'14.สกลนคร'!F13</f>
        <v>99</v>
      </c>
      <c r="V13" s="200">
        <f>'15.หนองคาย'!F13</f>
        <v>0</v>
      </c>
      <c r="W13" s="201">
        <f>'16.เลย'!F13</f>
        <v>0</v>
      </c>
      <c r="X13" s="201">
        <f>'17.ลำปาง'!F13</f>
        <v>0</v>
      </c>
      <c r="Y13" s="200">
        <f>'18.แพร่'!F13</f>
        <v>0</v>
      </c>
      <c r="Z13" s="201">
        <f>'19.เชียงราย'!F13</f>
        <v>0</v>
      </c>
      <c r="AA13" s="201">
        <f>'20.เพชรบูรณ์'!F13</f>
        <v>130</v>
      </c>
      <c r="AB13" s="200">
        <f>'21.สุโขทัย'!F13</f>
        <v>0</v>
      </c>
      <c r="AC13" s="200">
        <f>'22.พิจิตร'!F13</f>
        <v>0</v>
      </c>
      <c r="AD13" s="201">
        <f>'23.เพชรบุรี'!F13</f>
        <v>0</v>
      </c>
      <c r="AE13" s="200">
        <f>'24.สุพรรณบุรี'!F13</f>
        <v>0</v>
      </c>
      <c r="AF13" s="200">
        <f>'25.ประจวบฯ'!F13</f>
        <v>0</v>
      </c>
      <c r="AG13" s="201">
        <f>'26.กาญจนบุรี'!F13</f>
        <v>0</v>
      </c>
      <c r="AH13" s="201">
        <f>'27.สุราษฎร์ฯ'!F13</f>
        <v>0</v>
      </c>
      <c r="AI13" s="200">
        <f>'28.ชุมพร'!F13</f>
        <v>0</v>
      </c>
      <c r="AJ13" s="200">
        <f>'29.ตรัง'!F13</f>
        <v>0</v>
      </c>
      <c r="AK13" s="200">
        <f>'30.พัทลุง'!F13</f>
        <v>0</v>
      </c>
      <c r="AL13" s="202">
        <f>'31.นครศรีธรรมราช'!F13</f>
        <v>0</v>
      </c>
      <c r="AM13" s="200">
        <f>'32.สตูล'!F13</f>
        <v>0</v>
      </c>
      <c r="AN13" s="201">
        <f>'33.นราธิวาส'!F13</f>
        <v>0</v>
      </c>
      <c r="AO13" s="176"/>
    </row>
    <row r="14" spans="1:41" ht="21.75" customHeight="1">
      <c r="A14" s="32"/>
      <c r="B14" s="33"/>
      <c r="C14" s="34" t="s">
        <v>12</v>
      </c>
      <c r="D14" s="35" t="s">
        <v>47</v>
      </c>
      <c r="E14" s="548">
        <f>'1.สอส.กลุ่มวิเคราะห์ฯ'!E14+'2.ชัยนาท'!E14+'3.สระแก้ว'!E14+'4.นครราชสีมา'!E14+'5.ยโสธร'!E14+'6.บุรีรัมย์'!E14+'7.อำนาจเจริญ'!E14+'8.ศูนย์ฯเคี้ยวเอื้อง'!E14+'9.ร้อยเอ็ด'!E14+'10.มหาสารคาม'!E14+'11.อุดรธานี'!E14+'12.กาฬสินธุ์'!E14+'13.นครพนม'!E14+'14.สกลนคร'!E14+'15.หนองคาย'!E14+'16.เลย'!E14+'17.ลำปาง'!E14+'18.แพร่'!E14+'19.เชียงราย'!E14+'20.เพชรบูรณ์'!E14+'21.สุโขทัย'!E14+'22.พิจิตร'!E14+'23.เพชรบุรี'!E14+'24.สุพรรณบุรี'!E14+'25.ประจวบฯ'!E14+'26.กาญจนบุรี'!E14+'27.สุราษฎร์ฯ'!E14+'28.ชุมพร'!E14+'29.ตรัง'!E14+'30.พัทลุง'!E14+'31.นครศรีธรรมราช'!E14+'32.สตูล'!E14+'33.นราธิวาส'!E14</f>
        <v>400</v>
      </c>
      <c r="F14" s="815">
        <f t="shared" si="5"/>
        <v>371</v>
      </c>
      <c r="G14" s="816">
        <f t="shared" si="4"/>
        <v>92.75</v>
      </c>
      <c r="H14" s="368">
        <f>'1.สอส.กลุ่มวิเคราะห์ฯ'!F14</f>
        <v>0</v>
      </c>
      <c r="I14" s="200">
        <f>'2.ชัยนาท'!F14</f>
        <v>0</v>
      </c>
      <c r="J14" s="200">
        <f>'3.สระแก้ว'!F14</f>
        <v>0</v>
      </c>
      <c r="K14" s="201">
        <f>'4.นครราชสีมา'!F14</f>
        <v>0</v>
      </c>
      <c r="L14" s="200">
        <f>'5.ยโสธร'!F14</f>
        <v>40</v>
      </c>
      <c r="M14" s="200">
        <f>'6.บุรีรัมย์'!F14</f>
        <v>0</v>
      </c>
      <c r="N14" s="201">
        <f>'7.อำนาจเจริญ'!F14</f>
        <v>105</v>
      </c>
      <c r="O14" s="201">
        <f>'8.ศูนย์ฯเคี้ยวเอื้อง'!F14</f>
        <v>226</v>
      </c>
      <c r="P14" s="200">
        <f>'9.ร้อยเอ็ด'!F14</f>
        <v>0</v>
      </c>
      <c r="Q14" s="200">
        <f>'10.มหาสารคาม'!F14</f>
        <v>0</v>
      </c>
      <c r="R14" s="200">
        <f>'11.อุดรธานี'!F14</f>
        <v>0</v>
      </c>
      <c r="S14" s="200">
        <f>'12.กาฬสินธุ์'!F14</f>
        <v>0</v>
      </c>
      <c r="T14" s="200">
        <f>'13.นครพนม'!F14</f>
        <v>0</v>
      </c>
      <c r="U14" s="200">
        <f>'14.สกลนคร'!F14</f>
        <v>0</v>
      </c>
      <c r="V14" s="200">
        <f>'15.หนองคาย'!F14</f>
        <v>0</v>
      </c>
      <c r="W14" s="201">
        <f>'16.เลย'!F14</f>
        <v>0</v>
      </c>
      <c r="X14" s="201">
        <f>'17.ลำปาง'!F14</f>
        <v>0</v>
      </c>
      <c r="Y14" s="200">
        <f>'18.แพร่'!F14</f>
        <v>0</v>
      </c>
      <c r="Z14" s="201">
        <f>'19.เชียงราย'!F14</f>
        <v>0</v>
      </c>
      <c r="AA14" s="201">
        <f>'20.เพชรบูรณ์'!F14</f>
        <v>0</v>
      </c>
      <c r="AB14" s="200">
        <f>'21.สุโขทัย'!F14</f>
        <v>0</v>
      </c>
      <c r="AC14" s="200">
        <f>'22.พิจิตร'!F14</f>
        <v>0</v>
      </c>
      <c r="AD14" s="201">
        <f>'23.เพชรบุรี'!F14</f>
        <v>0</v>
      </c>
      <c r="AE14" s="200">
        <f>'24.สุพรรณบุรี'!F14</f>
        <v>0</v>
      </c>
      <c r="AF14" s="200">
        <f>'25.ประจวบฯ'!F14</f>
        <v>0</v>
      </c>
      <c r="AG14" s="201">
        <f>'26.กาญจนบุรี'!F14</f>
        <v>0</v>
      </c>
      <c r="AH14" s="201">
        <f>'27.สุราษฎร์ฯ'!F14</f>
        <v>0</v>
      </c>
      <c r="AI14" s="200">
        <f>'28.ชุมพร'!F14</f>
        <v>0</v>
      </c>
      <c r="AJ14" s="200">
        <f>'29.ตรัง'!F14</f>
        <v>0</v>
      </c>
      <c r="AK14" s="200">
        <f>'30.พัทลุง'!F14</f>
        <v>0</v>
      </c>
      <c r="AL14" s="202">
        <f>'31.นครศรีธรรมราช'!F14</f>
        <v>0</v>
      </c>
      <c r="AM14" s="200">
        <f>'32.สตูล'!F14</f>
        <v>0</v>
      </c>
      <c r="AN14" s="201">
        <f>'33.นราธิวาส'!F14</f>
        <v>0</v>
      </c>
      <c r="AO14" s="176"/>
    </row>
    <row r="15" spans="1:41" ht="21.75" customHeight="1">
      <c r="A15" s="32"/>
      <c r="B15" s="33"/>
      <c r="C15" s="34" t="s">
        <v>13</v>
      </c>
      <c r="D15" s="35" t="s">
        <v>47</v>
      </c>
      <c r="E15" s="548">
        <f>'1.สอส.กลุ่มวิเคราะห์ฯ'!E15+'2.ชัยนาท'!E15+'3.สระแก้ว'!E15+'4.นครราชสีมา'!E15+'5.ยโสธร'!E15+'6.บุรีรัมย์'!E15+'7.อำนาจเจริญ'!E15+'8.ศูนย์ฯเคี้ยวเอื้อง'!E15+'9.ร้อยเอ็ด'!E15+'10.มหาสารคาม'!E15+'11.อุดรธานี'!E15+'12.กาฬสินธุ์'!E15+'13.นครพนม'!E15+'14.สกลนคร'!E15+'15.หนองคาย'!E15+'16.เลย'!E15+'17.ลำปาง'!E15+'18.แพร่'!E15+'19.เชียงราย'!E15+'20.เพชรบูรณ์'!E15+'21.สุโขทัย'!E15+'22.พิจิตร'!E15+'23.เพชรบุรี'!E15+'24.สุพรรณบุรี'!E15+'25.ประจวบฯ'!E15+'26.กาญจนบุรี'!E15+'27.สุราษฎร์ฯ'!E15+'28.ชุมพร'!E15+'29.ตรัง'!E15+'30.พัทลุง'!E15+'31.นครศรีธรรมราช'!E15+'32.สตูล'!E15+'33.นราธิวาส'!E15</f>
        <v>400</v>
      </c>
      <c r="F15" s="815">
        <f t="shared" si="5"/>
        <v>424</v>
      </c>
      <c r="G15" s="816">
        <f t="shared" si="4"/>
        <v>106</v>
      </c>
      <c r="H15" s="368">
        <f>'1.สอส.กลุ่มวิเคราะห์ฯ'!F15</f>
        <v>0</v>
      </c>
      <c r="I15" s="200">
        <f>'2.ชัยนาท'!F15</f>
        <v>0</v>
      </c>
      <c r="J15" s="200">
        <f>'3.สระแก้ว'!F15</f>
        <v>205</v>
      </c>
      <c r="K15" s="201">
        <f>'4.นครราชสีมา'!F15</f>
        <v>0</v>
      </c>
      <c r="L15" s="200">
        <f>'5.ยโสธร'!F15</f>
        <v>0</v>
      </c>
      <c r="M15" s="200">
        <f>'6.บุรีรัมย์'!F15</f>
        <v>0</v>
      </c>
      <c r="N15" s="201">
        <f>'7.อำนาจเจริญ'!F15</f>
        <v>103</v>
      </c>
      <c r="O15" s="201">
        <f>'8.ศูนย์ฯเคี้ยวเอื้อง'!F15</f>
        <v>0</v>
      </c>
      <c r="P15" s="200">
        <f>'9.ร้อยเอ็ด'!F15</f>
        <v>0</v>
      </c>
      <c r="Q15" s="200">
        <f>'10.มหาสารคาม'!F15</f>
        <v>0</v>
      </c>
      <c r="R15" s="200">
        <f>'11.อุดรธานี'!F15</f>
        <v>0</v>
      </c>
      <c r="S15" s="200">
        <f>'12.กาฬสินธุ์'!F15</f>
        <v>0</v>
      </c>
      <c r="T15" s="200">
        <f>'13.นครพนม'!F15</f>
        <v>0</v>
      </c>
      <c r="U15" s="200">
        <f>'14.สกลนคร'!F15</f>
        <v>0</v>
      </c>
      <c r="V15" s="200">
        <f>'15.หนองคาย'!F15</f>
        <v>0</v>
      </c>
      <c r="W15" s="201">
        <f>'16.เลย'!F15</f>
        <v>116</v>
      </c>
      <c r="X15" s="201">
        <f>'17.ลำปาง'!F15</f>
        <v>0</v>
      </c>
      <c r="Y15" s="200">
        <f>'18.แพร่'!F15</f>
        <v>0</v>
      </c>
      <c r="Z15" s="201">
        <f>'19.เชียงราย'!F15</f>
        <v>0</v>
      </c>
      <c r="AA15" s="201">
        <f>'20.เพชรบูรณ์'!F15</f>
        <v>0</v>
      </c>
      <c r="AB15" s="200">
        <f>'21.สุโขทัย'!F15</f>
        <v>0</v>
      </c>
      <c r="AC15" s="200">
        <f>'22.พิจิตร'!F15</f>
        <v>0</v>
      </c>
      <c r="AD15" s="201">
        <f>'23.เพชรบุรี'!F15</f>
        <v>0</v>
      </c>
      <c r="AE15" s="200">
        <f>'24.สุพรรณบุรี'!F15</f>
        <v>0</v>
      </c>
      <c r="AF15" s="200">
        <f>'25.ประจวบฯ'!F15</f>
        <v>0</v>
      </c>
      <c r="AG15" s="201">
        <f>'26.กาญจนบุรี'!F15</f>
        <v>0</v>
      </c>
      <c r="AH15" s="201">
        <f>'27.สุราษฎร์ฯ'!F15</f>
        <v>0</v>
      </c>
      <c r="AI15" s="200">
        <f>'28.ชุมพร'!F15</f>
        <v>0</v>
      </c>
      <c r="AJ15" s="200">
        <f>'29.ตรัง'!F15</f>
        <v>0</v>
      </c>
      <c r="AK15" s="200">
        <f>'30.พัทลุง'!F15</f>
        <v>0</v>
      </c>
      <c r="AL15" s="202">
        <f>'31.นครศรีธรรมราช'!F15</f>
        <v>0</v>
      </c>
      <c r="AM15" s="200">
        <f>'32.สตูล'!F15</f>
        <v>0</v>
      </c>
      <c r="AN15" s="201">
        <f>'33.นราธิวาส'!F15</f>
        <v>0</v>
      </c>
      <c r="AO15" s="176"/>
    </row>
    <row r="16" spans="1:41" ht="21.75" customHeight="1">
      <c r="A16" s="32"/>
      <c r="B16" s="33"/>
      <c r="C16" s="34" t="s">
        <v>14</v>
      </c>
      <c r="D16" s="35" t="s">
        <v>47</v>
      </c>
      <c r="E16" s="548">
        <f>'1.สอส.กลุ่มวิเคราะห์ฯ'!E16+'2.ชัยนาท'!E16+'3.สระแก้ว'!E16+'4.นครราชสีมา'!E16+'5.ยโสธร'!E16+'6.บุรีรัมย์'!E16+'7.อำนาจเจริญ'!E16+'8.ศูนย์ฯเคี้ยวเอื้อง'!E16+'9.ร้อยเอ็ด'!E16+'10.มหาสารคาม'!E16+'11.อุดรธานี'!E16+'12.กาฬสินธุ์'!E16+'13.นครพนม'!E16+'14.สกลนคร'!E16+'15.หนองคาย'!E16+'16.เลย'!E16+'17.ลำปาง'!E16+'18.แพร่'!E16+'19.เชียงราย'!E16+'20.เพชรบูรณ์'!E16+'21.สุโขทัย'!E16+'22.พิจิตร'!E16+'23.เพชรบุรี'!E16+'24.สุพรรณบุรี'!E16+'25.ประจวบฯ'!E16+'26.กาญจนบุรี'!E16+'27.สุราษฎร์ฯ'!E16+'28.ชุมพร'!E16+'29.ตรัง'!E16+'30.พัทลุง'!E16+'31.นครศรีธรรมราช'!E16+'32.สตูล'!E16+'33.นราธิวาส'!E16</f>
        <v>250</v>
      </c>
      <c r="F16" s="815">
        <f t="shared" si="5"/>
        <v>250</v>
      </c>
      <c r="G16" s="816">
        <f t="shared" si="4"/>
        <v>100</v>
      </c>
      <c r="H16" s="368">
        <f>'1.สอส.กลุ่มวิเคราะห์ฯ'!F16</f>
        <v>0</v>
      </c>
      <c r="I16" s="200">
        <f>'2.ชัยนาท'!F16</f>
        <v>0</v>
      </c>
      <c r="J16" s="200">
        <f>'3.สระแก้ว'!F16</f>
        <v>0</v>
      </c>
      <c r="K16" s="201">
        <f>'4.นครราชสีมา'!F16</f>
        <v>0</v>
      </c>
      <c r="L16" s="200">
        <f>'5.ยโสธร'!F16</f>
        <v>0</v>
      </c>
      <c r="M16" s="200">
        <f>'6.บุรีรัมย์'!F16</f>
        <v>0</v>
      </c>
      <c r="N16" s="201">
        <f>'7.อำนาจเจริญ'!F16</f>
        <v>0</v>
      </c>
      <c r="O16" s="201">
        <f>'8.ศูนย์ฯเคี้ยวเอื้อง'!F16</f>
        <v>0</v>
      </c>
      <c r="P16" s="200">
        <f>'9.ร้อยเอ็ด'!F16</f>
        <v>0</v>
      </c>
      <c r="Q16" s="200">
        <f>'10.มหาสารคาม'!F16</f>
        <v>0</v>
      </c>
      <c r="R16" s="200">
        <f>'11.อุดรธานี'!F16</f>
        <v>0</v>
      </c>
      <c r="S16" s="200">
        <f>'12.กาฬสินธุ์'!F16</f>
        <v>0</v>
      </c>
      <c r="T16" s="200">
        <f>'13.นครพนม'!F16</f>
        <v>0</v>
      </c>
      <c r="U16" s="200">
        <f>'14.สกลนคร'!F16</f>
        <v>0</v>
      </c>
      <c r="V16" s="200">
        <f>'15.หนองคาย'!F16</f>
        <v>0</v>
      </c>
      <c r="W16" s="201">
        <f>'16.เลย'!F16</f>
        <v>0</v>
      </c>
      <c r="X16" s="201">
        <f>'17.ลำปาง'!F16</f>
        <v>0</v>
      </c>
      <c r="Y16" s="200">
        <f>'18.แพร่'!F16</f>
        <v>0</v>
      </c>
      <c r="Z16" s="201">
        <f>'19.เชียงราย'!F16</f>
        <v>0</v>
      </c>
      <c r="AA16" s="201">
        <f>'20.เพชรบูรณ์'!F16</f>
        <v>0</v>
      </c>
      <c r="AB16" s="200">
        <f>'21.สุโขทัย'!F16</f>
        <v>0</v>
      </c>
      <c r="AC16" s="200">
        <f>'22.พิจิตร'!F16</f>
        <v>0</v>
      </c>
      <c r="AD16" s="201">
        <f>'23.เพชรบุรี'!F16</f>
        <v>0</v>
      </c>
      <c r="AE16" s="200">
        <f>'24.สุพรรณบุรี'!F16</f>
        <v>0</v>
      </c>
      <c r="AF16" s="200">
        <f>'25.ประจวบฯ'!F16</f>
        <v>0</v>
      </c>
      <c r="AG16" s="201">
        <f>'26.กาญจนบุรี'!F16</f>
        <v>0</v>
      </c>
      <c r="AH16" s="201">
        <f>'27.สุราษฎร์ฯ'!F16</f>
        <v>250</v>
      </c>
      <c r="AI16" s="200">
        <f>'28.ชุมพร'!F16</f>
        <v>0</v>
      </c>
      <c r="AJ16" s="200">
        <f>'29.ตรัง'!F16</f>
        <v>0</v>
      </c>
      <c r="AK16" s="200">
        <f>'30.พัทลุง'!F16</f>
        <v>0</v>
      </c>
      <c r="AL16" s="202">
        <f>'31.นครศรีธรรมราช'!F16</f>
        <v>0</v>
      </c>
      <c r="AM16" s="200">
        <f>'32.สตูล'!F16</f>
        <v>0</v>
      </c>
      <c r="AN16" s="201">
        <f>'33.นราธิวาส'!F16</f>
        <v>0</v>
      </c>
      <c r="AO16" s="176"/>
    </row>
    <row r="17" spans="1:41" ht="21.75" customHeight="1">
      <c r="A17" s="32"/>
      <c r="B17" s="33"/>
      <c r="C17" s="34" t="s">
        <v>15</v>
      </c>
      <c r="D17" s="35" t="s">
        <v>47</v>
      </c>
      <c r="E17" s="548">
        <f>'1.สอส.กลุ่มวิเคราะห์ฯ'!E17+'2.ชัยนาท'!E17+'3.สระแก้ว'!E17+'4.นครราชสีมา'!E17+'5.ยโสธร'!E17+'6.บุรีรัมย์'!E17+'7.อำนาจเจริญ'!E17+'8.ศูนย์ฯเคี้ยวเอื้อง'!E17+'9.ร้อยเอ็ด'!E17+'10.มหาสารคาม'!E17+'11.อุดรธานี'!E17+'12.กาฬสินธุ์'!E17+'13.นครพนม'!E17+'14.สกลนคร'!E17+'15.หนองคาย'!E17+'16.เลย'!E17+'17.ลำปาง'!E17+'18.แพร่'!E17+'19.เชียงราย'!E17+'20.เพชรบูรณ์'!E17+'21.สุโขทัย'!E17+'22.พิจิตร'!E17+'23.เพชรบุรี'!E17+'24.สุพรรณบุรี'!E17+'25.ประจวบฯ'!E17+'26.กาญจนบุรี'!E17+'27.สุราษฎร์ฯ'!E17+'28.ชุมพร'!E17+'29.ตรัง'!E17+'30.พัทลุง'!E17+'31.นครศรีธรรมราช'!E17+'32.สตูล'!E17+'33.นราธิวาส'!E17</f>
        <v>350</v>
      </c>
      <c r="F17" s="815">
        <f t="shared" si="5"/>
        <v>375</v>
      </c>
      <c r="G17" s="816">
        <f t="shared" si="4"/>
        <v>107.14285714285714</v>
      </c>
      <c r="H17" s="368">
        <f>'1.สอส.กลุ่มวิเคราะห์ฯ'!F17</f>
        <v>0</v>
      </c>
      <c r="I17" s="200">
        <f>'2.ชัยนาท'!F17</f>
        <v>0</v>
      </c>
      <c r="J17" s="200">
        <f>'3.สระแก้ว'!F17</f>
        <v>0</v>
      </c>
      <c r="K17" s="201">
        <f>'4.นครราชสีมา'!F17</f>
        <v>0</v>
      </c>
      <c r="L17" s="200">
        <f>'5.ยโสธร'!F17</f>
        <v>0</v>
      </c>
      <c r="M17" s="200">
        <f>'6.บุรีรัมย์'!F17</f>
        <v>0</v>
      </c>
      <c r="N17" s="201">
        <f>'7.อำนาจเจริญ'!F17</f>
        <v>0</v>
      </c>
      <c r="O17" s="201">
        <f>'8.ศูนย์ฯเคี้ยวเอื้อง'!F17</f>
        <v>0</v>
      </c>
      <c r="P17" s="200">
        <f>'9.ร้อยเอ็ด'!F17</f>
        <v>216</v>
      </c>
      <c r="Q17" s="200">
        <f>'10.มหาสารคาม'!F17</f>
        <v>50</v>
      </c>
      <c r="R17" s="200">
        <f>'11.อุดรธานี'!F17</f>
        <v>0</v>
      </c>
      <c r="S17" s="200">
        <f>'12.กาฬสินธุ์'!F17</f>
        <v>0</v>
      </c>
      <c r="T17" s="200">
        <f>'13.นครพนม'!F17</f>
        <v>0</v>
      </c>
      <c r="U17" s="200">
        <f>'14.สกลนคร'!F17</f>
        <v>0</v>
      </c>
      <c r="V17" s="200">
        <f>'15.หนองคาย'!F17</f>
        <v>109</v>
      </c>
      <c r="W17" s="201">
        <f>'16.เลย'!F17</f>
        <v>0</v>
      </c>
      <c r="X17" s="201">
        <f>'17.ลำปาง'!F17</f>
        <v>0</v>
      </c>
      <c r="Y17" s="200">
        <f>'18.แพร่'!F17</f>
        <v>0</v>
      </c>
      <c r="Z17" s="201">
        <f>'19.เชียงราย'!F17</f>
        <v>0</v>
      </c>
      <c r="AA17" s="201">
        <f>'20.เพชรบูรณ์'!F17</f>
        <v>0</v>
      </c>
      <c r="AB17" s="200">
        <f>'21.สุโขทัย'!F17</f>
        <v>0</v>
      </c>
      <c r="AC17" s="200">
        <f>'22.พิจิตร'!F17</f>
        <v>0</v>
      </c>
      <c r="AD17" s="201">
        <f>'23.เพชรบุรี'!F17</f>
        <v>0</v>
      </c>
      <c r="AE17" s="200">
        <f>'24.สุพรรณบุรี'!F17</f>
        <v>0</v>
      </c>
      <c r="AF17" s="200">
        <f>'25.ประจวบฯ'!F17</f>
        <v>0</v>
      </c>
      <c r="AG17" s="201">
        <f>'26.กาญจนบุรี'!F17</f>
        <v>0</v>
      </c>
      <c r="AH17" s="201">
        <f>'27.สุราษฎร์ฯ'!F17</f>
        <v>0</v>
      </c>
      <c r="AI17" s="200">
        <f>'28.ชุมพร'!F17</f>
        <v>0</v>
      </c>
      <c r="AJ17" s="200">
        <f>'29.ตรัง'!F17</f>
        <v>0</v>
      </c>
      <c r="AK17" s="200">
        <f>'30.พัทลุง'!F17</f>
        <v>0</v>
      </c>
      <c r="AL17" s="202">
        <f>'31.นครศรีธรรมราช'!F17</f>
        <v>0</v>
      </c>
      <c r="AM17" s="200">
        <f>'32.สตูล'!F17</f>
        <v>0</v>
      </c>
      <c r="AN17" s="201">
        <f>'33.นราธิวาส'!F17</f>
        <v>0</v>
      </c>
      <c r="AO17" s="176"/>
    </row>
    <row r="18" spans="1:41" ht="21.75" customHeight="1">
      <c r="A18" s="32"/>
      <c r="B18" s="33"/>
      <c r="C18" s="34" t="s">
        <v>16</v>
      </c>
      <c r="D18" s="35" t="s">
        <v>47</v>
      </c>
      <c r="E18" s="548">
        <f>'1.สอส.กลุ่มวิเคราะห์ฯ'!E18+'2.ชัยนาท'!E18+'3.สระแก้ว'!E18+'4.นครราชสีมา'!E18+'5.ยโสธร'!E18+'6.บุรีรัมย์'!E18+'7.อำนาจเจริญ'!E18+'8.ศูนย์ฯเคี้ยวเอื้อง'!E18+'9.ร้อยเอ็ด'!E18+'10.มหาสารคาม'!E18+'11.อุดรธานี'!E18+'12.กาฬสินธุ์'!E18+'13.นครพนม'!E18+'14.สกลนคร'!E18+'15.หนองคาย'!E18+'16.เลย'!E18+'17.ลำปาง'!E18+'18.แพร่'!E18+'19.เชียงราย'!E18+'20.เพชรบูรณ์'!E18+'21.สุโขทัย'!E18+'22.พิจิตร'!E18+'23.เพชรบุรี'!E18+'24.สุพรรณบุรี'!E18+'25.ประจวบฯ'!E18+'26.กาญจนบุรี'!E18+'27.สุราษฎร์ฯ'!E18+'28.ชุมพร'!E18+'29.ตรัง'!E18+'30.พัทลุง'!E18+'31.นครศรีธรรมราช'!E18+'32.สตูล'!E18+'33.นราธิวาส'!E18</f>
        <v>150</v>
      </c>
      <c r="F18" s="815">
        <f t="shared" si="5"/>
        <v>162</v>
      </c>
      <c r="G18" s="816">
        <f t="shared" si="4"/>
        <v>108</v>
      </c>
      <c r="H18" s="368">
        <f>'1.สอส.กลุ่มวิเคราะห์ฯ'!F18</f>
        <v>0</v>
      </c>
      <c r="I18" s="200">
        <f>'2.ชัยนาท'!F18</f>
        <v>0</v>
      </c>
      <c r="J18" s="200">
        <f>'3.สระแก้ว'!F18</f>
        <v>0</v>
      </c>
      <c r="K18" s="201">
        <f>'4.นครราชสีมา'!F18</f>
        <v>0</v>
      </c>
      <c r="L18" s="200">
        <f>'5.ยโสธร'!F18</f>
        <v>0</v>
      </c>
      <c r="M18" s="200">
        <f>'6.บุรีรัมย์'!F18</f>
        <v>0</v>
      </c>
      <c r="N18" s="201">
        <f>'7.อำนาจเจริญ'!F18</f>
        <v>0</v>
      </c>
      <c r="O18" s="201">
        <f>'8.ศูนย์ฯเคี้ยวเอื้อง'!F18</f>
        <v>162</v>
      </c>
      <c r="P18" s="200">
        <f>'9.ร้อยเอ็ด'!F18</f>
        <v>0</v>
      </c>
      <c r="Q18" s="200">
        <f>'10.มหาสารคาม'!F18</f>
        <v>0</v>
      </c>
      <c r="R18" s="200">
        <f>'11.อุดรธานี'!F18</f>
        <v>0</v>
      </c>
      <c r="S18" s="200">
        <f>'12.กาฬสินธุ์'!F18</f>
        <v>0</v>
      </c>
      <c r="T18" s="200">
        <f>'13.นครพนม'!F18</f>
        <v>0</v>
      </c>
      <c r="U18" s="200">
        <f>'14.สกลนคร'!F18</f>
        <v>0</v>
      </c>
      <c r="V18" s="200">
        <f>'15.หนองคาย'!F18</f>
        <v>0</v>
      </c>
      <c r="W18" s="201">
        <f>'16.เลย'!F18</f>
        <v>0</v>
      </c>
      <c r="X18" s="201">
        <f>'17.ลำปาง'!F18</f>
        <v>0</v>
      </c>
      <c r="Y18" s="200">
        <f>'18.แพร่'!F18</f>
        <v>0</v>
      </c>
      <c r="Z18" s="201">
        <f>'19.เชียงราย'!F18</f>
        <v>0</v>
      </c>
      <c r="AA18" s="201">
        <f>'20.เพชรบูรณ์'!F18</f>
        <v>0</v>
      </c>
      <c r="AB18" s="200">
        <f>'21.สุโขทัย'!F18</f>
        <v>0</v>
      </c>
      <c r="AC18" s="200">
        <f>'22.พิจิตร'!F18</f>
        <v>0</v>
      </c>
      <c r="AD18" s="201">
        <f>'23.เพชรบุรี'!F18</f>
        <v>0</v>
      </c>
      <c r="AE18" s="200">
        <f>'24.สุพรรณบุรี'!F18</f>
        <v>0</v>
      </c>
      <c r="AF18" s="200">
        <f>'25.ประจวบฯ'!F18</f>
        <v>0</v>
      </c>
      <c r="AG18" s="201">
        <f>'26.กาญจนบุรี'!F18</f>
        <v>0</v>
      </c>
      <c r="AH18" s="201">
        <f>'27.สุราษฎร์ฯ'!F18</f>
        <v>0</v>
      </c>
      <c r="AI18" s="200">
        <f>'28.ชุมพร'!F18</f>
        <v>0</v>
      </c>
      <c r="AJ18" s="200">
        <f>'29.ตรัง'!F18</f>
        <v>0</v>
      </c>
      <c r="AK18" s="200">
        <f>'30.พัทลุง'!F18</f>
        <v>0</v>
      </c>
      <c r="AL18" s="202">
        <f>'31.นครศรีธรรมราช'!F18</f>
        <v>0</v>
      </c>
      <c r="AM18" s="200">
        <f>'32.สตูล'!F18</f>
        <v>0</v>
      </c>
      <c r="AN18" s="201">
        <f>'33.นราธิวาส'!F18</f>
        <v>0</v>
      </c>
      <c r="AO18" s="176"/>
    </row>
    <row r="19" spans="1:41" ht="21.75" customHeight="1">
      <c r="A19" s="32"/>
      <c r="B19" s="33"/>
      <c r="C19" s="34" t="s">
        <v>17</v>
      </c>
      <c r="D19" s="35" t="s">
        <v>47</v>
      </c>
      <c r="E19" s="548">
        <f>'1.สอส.กลุ่มวิเคราะห์ฯ'!E19+'2.ชัยนาท'!E19+'3.สระแก้ว'!E19+'4.นครราชสีมา'!E19+'5.ยโสธร'!E19+'6.บุรีรัมย์'!E19+'7.อำนาจเจริญ'!E19+'8.ศูนย์ฯเคี้ยวเอื้อง'!E19+'9.ร้อยเอ็ด'!E19+'10.มหาสารคาม'!E19+'11.อุดรธานี'!E19+'12.กาฬสินธุ์'!E19+'13.นครพนม'!E19+'14.สกลนคร'!E19+'15.หนองคาย'!E19+'16.เลย'!E19+'17.ลำปาง'!E19+'18.แพร่'!E19+'19.เชียงราย'!E19+'20.เพชรบูรณ์'!E19+'21.สุโขทัย'!E19+'22.พิจิตร'!E19+'23.เพชรบุรี'!E19+'24.สุพรรณบุรี'!E19+'25.ประจวบฯ'!E19+'26.กาญจนบุรี'!E19+'27.สุราษฎร์ฯ'!E19+'28.ชุมพร'!E19+'29.ตรัง'!E19+'30.พัทลุง'!E19+'31.นครศรีธรรมราช'!E19+'32.สตูล'!E19+'33.นราธิวาส'!E19</f>
        <v>300</v>
      </c>
      <c r="F19" s="815">
        <f t="shared" si="5"/>
        <v>210</v>
      </c>
      <c r="G19" s="816">
        <f t="shared" si="4"/>
        <v>70</v>
      </c>
      <c r="H19" s="368">
        <f>'1.สอส.กลุ่มวิเคราะห์ฯ'!F19</f>
        <v>0</v>
      </c>
      <c r="I19" s="200">
        <f>'2.ชัยนาท'!F19</f>
        <v>100</v>
      </c>
      <c r="J19" s="200">
        <f>'3.สระแก้ว'!F19</f>
        <v>0</v>
      </c>
      <c r="K19" s="201">
        <f>'4.นครราชสีมา'!F19</f>
        <v>0</v>
      </c>
      <c r="L19" s="200">
        <f>'5.ยโสธร'!F19</f>
        <v>0</v>
      </c>
      <c r="M19" s="200">
        <f>'6.บุรีรัมย์'!F19</f>
        <v>0</v>
      </c>
      <c r="N19" s="201">
        <f>'7.อำนาจเจริญ'!F19</f>
        <v>0</v>
      </c>
      <c r="O19" s="201">
        <f>'8.ศูนย์ฯเคี้ยวเอื้อง'!F19</f>
        <v>0</v>
      </c>
      <c r="P19" s="200">
        <f>'9.ร้อยเอ็ด'!F19</f>
        <v>0</v>
      </c>
      <c r="Q19" s="200">
        <f>'10.มหาสารคาม'!F19</f>
        <v>0</v>
      </c>
      <c r="R19" s="200">
        <f>'11.อุดรธานี'!F19</f>
        <v>0</v>
      </c>
      <c r="S19" s="200">
        <f>'12.กาฬสินธุ์'!F19</f>
        <v>0</v>
      </c>
      <c r="T19" s="200">
        <f>'13.นครพนม'!F19</f>
        <v>0</v>
      </c>
      <c r="U19" s="200">
        <f>'14.สกลนคร'!F19</f>
        <v>0</v>
      </c>
      <c r="V19" s="200">
        <f>'15.หนองคาย'!F19</f>
        <v>0</v>
      </c>
      <c r="W19" s="201">
        <f>'16.เลย'!F19</f>
        <v>0</v>
      </c>
      <c r="X19" s="201">
        <f>'17.ลำปาง'!F19</f>
        <v>110</v>
      </c>
      <c r="Y19" s="200">
        <f>'18.แพร่'!F19</f>
        <v>0</v>
      </c>
      <c r="Z19" s="201">
        <f>'19.เชียงราย'!F19</f>
        <v>0</v>
      </c>
      <c r="AA19" s="201">
        <f>'20.เพชรบูรณ์'!F19</f>
        <v>0</v>
      </c>
      <c r="AB19" s="200">
        <f>'21.สุโขทัย'!F19</f>
        <v>0</v>
      </c>
      <c r="AC19" s="200">
        <f>'22.พิจิตร'!F19</f>
        <v>0</v>
      </c>
      <c r="AD19" s="201">
        <f>'23.เพชรบุรี'!F19</f>
        <v>0</v>
      </c>
      <c r="AE19" s="200">
        <f>'24.สุพรรณบุรี'!F19</f>
        <v>0</v>
      </c>
      <c r="AF19" s="200">
        <f>'25.ประจวบฯ'!F19</f>
        <v>0</v>
      </c>
      <c r="AG19" s="201">
        <f>'26.กาญจนบุรี'!F19</f>
        <v>0</v>
      </c>
      <c r="AH19" s="201">
        <f>'27.สุราษฎร์ฯ'!F19</f>
        <v>0</v>
      </c>
      <c r="AI19" s="200">
        <f>'28.ชุมพร'!F19</f>
        <v>0</v>
      </c>
      <c r="AJ19" s="200">
        <f>'29.ตรัง'!F19</f>
        <v>0</v>
      </c>
      <c r="AK19" s="200">
        <f>'30.พัทลุง'!F19</f>
        <v>0</v>
      </c>
      <c r="AL19" s="202">
        <f>'31.นครศรีธรรมราช'!F19</f>
        <v>0</v>
      </c>
      <c r="AM19" s="200">
        <f>'32.สตูล'!F19</f>
        <v>0</v>
      </c>
      <c r="AN19" s="201">
        <f>'33.นราธิวาส'!F19</f>
        <v>0</v>
      </c>
      <c r="AO19" s="176"/>
    </row>
    <row r="20" spans="1:41" ht="21.75" customHeight="1">
      <c r="A20" s="32"/>
      <c r="B20" s="33"/>
      <c r="C20" s="34" t="s">
        <v>18</v>
      </c>
      <c r="D20" s="35" t="s">
        <v>47</v>
      </c>
      <c r="E20" s="548">
        <f>'1.สอส.กลุ่มวิเคราะห์ฯ'!E20+'2.ชัยนาท'!E20+'3.สระแก้ว'!E20+'4.นครราชสีมา'!E20+'5.ยโสธร'!E20+'6.บุรีรัมย์'!E20+'7.อำนาจเจริญ'!E20+'8.ศูนย์ฯเคี้ยวเอื้อง'!E20+'9.ร้อยเอ็ด'!E20+'10.มหาสารคาม'!E20+'11.อุดรธานี'!E20+'12.กาฬสินธุ์'!E20+'13.นครพนม'!E20+'14.สกลนคร'!E20+'15.หนองคาย'!E20+'16.เลย'!E20+'17.ลำปาง'!E20+'18.แพร่'!E20+'19.เชียงราย'!E20+'20.เพชรบูรณ์'!E20+'21.สุโขทัย'!E20+'22.พิจิตร'!E20+'23.เพชรบุรี'!E20+'24.สุพรรณบุรี'!E20+'25.ประจวบฯ'!E20+'26.กาญจนบุรี'!E20+'27.สุราษฎร์ฯ'!E20+'28.ชุมพร'!E20+'29.ตรัง'!E20+'30.พัทลุง'!E20+'31.นครศรีธรรมราช'!E20+'32.สตูล'!E20+'33.นราธิวาส'!E20</f>
        <v>200</v>
      </c>
      <c r="F20" s="815">
        <f t="shared" si="5"/>
        <v>99</v>
      </c>
      <c r="G20" s="816">
        <f t="shared" si="4"/>
        <v>49.5</v>
      </c>
      <c r="H20" s="368">
        <f>'1.สอส.กลุ่มวิเคราะห์ฯ'!F20</f>
        <v>0</v>
      </c>
      <c r="I20" s="200">
        <f>'2.ชัยนาท'!F20</f>
        <v>0</v>
      </c>
      <c r="J20" s="200">
        <f>'3.สระแก้ว'!F20</f>
        <v>99</v>
      </c>
      <c r="K20" s="201">
        <f>'4.นครราชสีมา'!F20</f>
        <v>0</v>
      </c>
      <c r="L20" s="200">
        <f>'5.ยโสธร'!F20</f>
        <v>0</v>
      </c>
      <c r="M20" s="200">
        <f>'6.บุรีรัมย์'!F20</f>
        <v>0</v>
      </c>
      <c r="N20" s="201">
        <f>'7.อำนาจเจริญ'!F20</f>
        <v>0</v>
      </c>
      <c r="O20" s="201">
        <f>'8.ศูนย์ฯเคี้ยวเอื้อง'!F20</f>
        <v>0</v>
      </c>
      <c r="P20" s="200">
        <f>'9.ร้อยเอ็ด'!F20</f>
        <v>0</v>
      </c>
      <c r="Q20" s="200">
        <f>'10.มหาสารคาม'!F20</f>
        <v>0</v>
      </c>
      <c r="R20" s="200">
        <f>'11.อุดรธานี'!F20</f>
        <v>0</v>
      </c>
      <c r="S20" s="200">
        <f>'12.กาฬสินธุ์'!F20</f>
        <v>0</v>
      </c>
      <c r="T20" s="200">
        <f>'13.นครพนม'!F20</f>
        <v>0</v>
      </c>
      <c r="U20" s="200">
        <f>'14.สกลนคร'!F20</f>
        <v>0</v>
      </c>
      <c r="V20" s="200">
        <f>'15.หนองคาย'!F20</f>
        <v>0</v>
      </c>
      <c r="W20" s="201">
        <f>'16.เลย'!F20</f>
        <v>0</v>
      </c>
      <c r="X20" s="201">
        <f>'17.ลำปาง'!F20</f>
        <v>0</v>
      </c>
      <c r="Y20" s="200">
        <f>'18.แพร่'!F20</f>
        <v>0</v>
      </c>
      <c r="Z20" s="201">
        <f>'19.เชียงราย'!F20</f>
        <v>0</v>
      </c>
      <c r="AA20" s="201">
        <f>'20.เพชรบูรณ์'!F20</f>
        <v>0</v>
      </c>
      <c r="AB20" s="200">
        <f>'21.สุโขทัย'!F20</f>
        <v>0</v>
      </c>
      <c r="AC20" s="200">
        <f>'22.พิจิตร'!F20</f>
        <v>0</v>
      </c>
      <c r="AD20" s="201">
        <f>'23.เพชรบุรี'!F20</f>
        <v>0</v>
      </c>
      <c r="AE20" s="200">
        <f>'24.สุพรรณบุรี'!F20</f>
        <v>0</v>
      </c>
      <c r="AF20" s="200">
        <f>'25.ประจวบฯ'!F20</f>
        <v>0</v>
      </c>
      <c r="AG20" s="201">
        <f>'26.กาญจนบุรี'!F20</f>
        <v>0</v>
      </c>
      <c r="AH20" s="201">
        <f>'27.สุราษฎร์ฯ'!F20</f>
        <v>0</v>
      </c>
      <c r="AI20" s="200">
        <f>'28.ชุมพร'!F20</f>
        <v>0</v>
      </c>
      <c r="AJ20" s="200">
        <f>'29.ตรัง'!F20</f>
        <v>0</v>
      </c>
      <c r="AK20" s="200">
        <f>'30.พัทลุง'!F20</f>
        <v>0</v>
      </c>
      <c r="AL20" s="202">
        <f>'31.นครศรีธรรมราช'!F20</f>
        <v>0</v>
      </c>
      <c r="AM20" s="200">
        <f>'32.สตูล'!F20</f>
        <v>0</v>
      </c>
      <c r="AN20" s="201">
        <f>'33.นราธิวาส'!F20</f>
        <v>0</v>
      </c>
      <c r="AO20" s="176"/>
    </row>
    <row r="21" spans="1:41" ht="21.75" customHeight="1">
      <c r="A21" s="32"/>
      <c r="B21" s="33"/>
      <c r="C21" s="34" t="s">
        <v>264</v>
      </c>
      <c r="D21" s="35" t="s">
        <v>47</v>
      </c>
      <c r="E21" s="548">
        <f>'1.สอส.กลุ่มวิเคราะห์ฯ'!E21+'2.ชัยนาท'!E21+'3.สระแก้ว'!E21+'4.นครราชสีมา'!E21+'5.ยโสธร'!E21+'6.บุรีรัมย์'!E21+'7.อำนาจเจริญ'!E21+'8.ศูนย์ฯเคี้ยวเอื้อง'!E21+'9.ร้อยเอ็ด'!E21+'10.มหาสารคาม'!E21+'11.อุดรธานี'!E21+'12.กาฬสินธุ์'!E21+'13.นครพนม'!E21+'14.สกลนคร'!E21+'15.หนองคาย'!E21+'16.เลย'!E21+'17.ลำปาง'!E21+'18.แพร่'!E21+'19.เชียงราย'!E21+'20.เพชรบูรณ์'!E21+'21.สุโขทัย'!E21+'22.พิจิตร'!E21+'23.เพชรบุรี'!E21+'24.สุพรรณบุรี'!E21+'25.ประจวบฯ'!E21+'26.กาญจนบุรี'!E21+'27.สุราษฎร์ฯ'!E21+'28.ชุมพร'!E21+'29.ตรัง'!E21+'30.พัทลุง'!E21+'31.นครศรีธรรมราช'!E21+'32.สตูล'!E21+'33.นราธิวาส'!E21</f>
        <v>10</v>
      </c>
      <c r="F21" s="1806">
        <f t="shared" si="5"/>
        <v>0.9</v>
      </c>
      <c r="G21" s="816">
        <f t="shared" si="4"/>
        <v>9</v>
      </c>
      <c r="H21" s="368">
        <f>'1.สอส.กลุ่มวิเคราะห์ฯ'!F21</f>
        <v>0</v>
      </c>
      <c r="I21" s="200">
        <f>'2.ชัยนาท'!F21</f>
        <v>0</v>
      </c>
      <c r="J21" s="200">
        <f>'3.สระแก้ว'!F21</f>
        <v>0</v>
      </c>
      <c r="K21" s="201">
        <f>'4.นครราชสีมา'!F21</f>
        <v>0</v>
      </c>
      <c r="L21" s="200">
        <f>'5.ยโสธร'!F21</f>
        <v>0</v>
      </c>
      <c r="M21" s="200">
        <f>'6.บุรีรัมย์'!F21</f>
        <v>0</v>
      </c>
      <c r="N21" s="201">
        <f>'7.อำนาจเจริญ'!F21</f>
        <v>0</v>
      </c>
      <c r="O21" s="201">
        <f>'8.ศูนย์ฯเคี้ยวเอื้อง'!F21</f>
        <v>0</v>
      </c>
      <c r="P21" s="200">
        <f>'9.ร้อยเอ็ด'!F21</f>
        <v>0</v>
      </c>
      <c r="Q21" s="200">
        <f>'10.มหาสารคาม'!F21</f>
        <v>0</v>
      </c>
      <c r="R21" s="200">
        <f>'11.อุดรธานี'!F21</f>
        <v>0</v>
      </c>
      <c r="S21" s="200">
        <f>'12.กาฬสินธุ์'!F21</f>
        <v>0</v>
      </c>
      <c r="T21" s="200">
        <f>'13.นครพนม'!F21</f>
        <v>0</v>
      </c>
      <c r="U21" s="200">
        <f>'14.สกลนคร'!F21</f>
        <v>0</v>
      </c>
      <c r="V21" s="200">
        <f>'15.หนองคาย'!F21</f>
        <v>0</v>
      </c>
      <c r="W21" s="201">
        <f>'16.เลย'!F21</f>
        <v>0</v>
      </c>
      <c r="X21" s="201">
        <f>'17.ลำปาง'!F21</f>
        <v>0</v>
      </c>
      <c r="Y21" s="200">
        <f>'18.แพร่'!F21</f>
        <v>0</v>
      </c>
      <c r="Z21" s="201">
        <f>'19.เชียงราย'!F21</f>
        <v>0</v>
      </c>
      <c r="AA21" s="201">
        <f>'20.เพชรบูรณ์'!F21</f>
        <v>0</v>
      </c>
      <c r="AB21" s="200">
        <f>'21.สุโขทัย'!F21</f>
        <v>0</v>
      </c>
      <c r="AC21" s="200">
        <f>'22.พิจิตร'!F21</f>
        <v>0</v>
      </c>
      <c r="AD21" s="201">
        <f>'23.เพชรบุรี'!F21</f>
        <v>0</v>
      </c>
      <c r="AE21" s="1808">
        <f>'24.สุพรรณบุรี'!F21</f>
        <v>0.9</v>
      </c>
      <c r="AF21" s="200">
        <f>'25.ประจวบฯ'!F21</f>
        <v>0</v>
      </c>
      <c r="AG21" s="201">
        <f>'26.กาญจนบุรี'!F21</f>
        <v>0</v>
      </c>
      <c r="AH21" s="201">
        <f>'27.สุราษฎร์ฯ'!F21</f>
        <v>0</v>
      </c>
      <c r="AI21" s="200">
        <f>'28.ชุมพร'!F21</f>
        <v>0</v>
      </c>
      <c r="AJ21" s="200">
        <f>'29.ตรัง'!F21</f>
        <v>0</v>
      </c>
      <c r="AK21" s="200">
        <f>'30.พัทลุง'!F21</f>
        <v>0</v>
      </c>
      <c r="AL21" s="202">
        <f>'31.นครศรีธรรมราช'!F21</f>
        <v>0</v>
      </c>
      <c r="AM21" s="200">
        <f>'32.สตูล'!F21</f>
        <v>0</v>
      </c>
      <c r="AN21" s="201">
        <f>'33.นราธิวาส'!F21</f>
        <v>0</v>
      </c>
      <c r="AO21" s="176"/>
    </row>
    <row r="22" spans="1:41" ht="21.75" customHeight="1">
      <c r="A22" s="32"/>
      <c r="B22" s="33"/>
      <c r="C22" s="34" t="s">
        <v>265</v>
      </c>
      <c r="D22" s="35" t="s">
        <v>47</v>
      </c>
      <c r="E22" s="548">
        <f>'1.สอส.กลุ่มวิเคราะห์ฯ'!E22+'2.ชัยนาท'!E22+'3.สระแก้ว'!E22+'4.นครราชสีมา'!E22+'5.ยโสธร'!E22+'6.บุรีรัมย์'!E22+'7.อำนาจเจริญ'!E22+'8.ศูนย์ฯเคี้ยวเอื้อง'!E22+'9.ร้อยเอ็ด'!E22+'10.มหาสารคาม'!E22+'11.อุดรธานี'!E22+'12.กาฬสินธุ์'!E22+'13.นครพนม'!E22+'14.สกลนคร'!E22+'15.หนองคาย'!E22+'16.เลย'!E22+'17.ลำปาง'!E22+'18.แพร่'!E22+'19.เชียงราย'!E22+'20.เพชรบูรณ์'!E22+'21.สุโขทัย'!E22+'22.พิจิตร'!E22+'23.เพชรบุรี'!E22+'24.สุพรรณบุรี'!E22+'25.ประจวบฯ'!E22+'26.กาญจนบุรี'!E22+'27.สุราษฎร์ฯ'!E22+'28.ชุมพร'!E22+'29.ตรัง'!E22+'30.พัทลุง'!E22+'31.นครศรีธรรมราช'!E22+'32.สตูล'!E22+'33.นราธิวาส'!E22</f>
        <v>100</v>
      </c>
      <c r="F22" s="1806">
        <f>SUM(H22:AN22)</f>
        <v>95.9</v>
      </c>
      <c r="G22" s="816">
        <f t="shared" si="4"/>
        <v>95.9</v>
      </c>
      <c r="H22" s="368">
        <f>'1.สอส.กลุ่มวิเคราะห์ฯ'!F22</f>
        <v>0</v>
      </c>
      <c r="I22" s="200">
        <f>'2.ชัยนาท'!F22</f>
        <v>50</v>
      </c>
      <c r="J22" s="200">
        <f>'3.สระแก้ว'!F22</f>
        <v>0</v>
      </c>
      <c r="K22" s="201">
        <f>'4.นครราชสีมา'!F22</f>
        <v>0</v>
      </c>
      <c r="L22" s="200">
        <f>'5.ยโสธร'!F22</f>
        <v>0</v>
      </c>
      <c r="M22" s="200">
        <f>'6.บุรีรัมย์'!F22</f>
        <v>0</v>
      </c>
      <c r="N22" s="201">
        <f>'7.อำนาจเจริญ'!F22</f>
        <v>0</v>
      </c>
      <c r="O22" s="201">
        <f>'8.ศูนย์ฯเคี้ยวเอื้อง'!F22</f>
        <v>0</v>
      </c>
      <c r="P22" s="200">
        <f>'9.ร้อยเอ็ด'!F22</f>
        <v>0</v>
      </c>
      <c r="Q22" s="200">
        <f>'10.มหาสารคาม'!F22</f>
        <v>0</v>
      </c>
      <c r="R22" s="200">
        <f>'11.อุดรธานี'!F22</f>
        <v>0</v>
      </c>
      <c r="S22" s="200">
        <f>'12.กาฬสินธุ์'!F22</f>
        <v>0</v>
      </c>
      <c r="T22" s="200">
        <f>'13.นครพนม'!F22</f>
        <v>0</v>
      </c>
      <c r="U22" s="200">
        <f>'14.สกลนคร'!F22</f>
        <v>0</v>
      </c>
      <c r="V22" s="200">
        <f>'15.หนองคาย'!F22</f>
        <v>0</v>
      </c>
      <c r="W22" s="201">
        <f>'16.เลย'!F22</f>
        <v>0</v>
      </c>
      <c r="X22" s="201">
        <f>'17.ลำปาง'!F22</f>
        <v>0</v>
      </c>
      <c r="Y22" s="200">
        <f>'18.แพร่'!F22</f>
        <v>0</v>
      </c>
      <c r="Z22" s="1807">
        <f>'19.เชียงราย'!F22</f>
        <v>45.9</v>
      </c>
      <c r="AA22" s="201">
        <f>'20.เพชรบูรณ์'!F22</f>
        <v>0</v>
      </c>
      <c r="AB22" s="200">
        <f>'21.สุโขทัย'!F22</f>
        <v>0</v>
      </c>
      <c r="AC22" s="200">
        <f>'22.พิจิตร'!F22</f>
        <v>0</v>
      </c>
      <c r="AD22" s="201">
        <f>'23.เพชรบุรี'!F22</f>
        <v>0</v>
      </c>
      <c r="AE22" s="200">
        <f>'24.สุพรรณบุรี'!F22</f>
        <v>0</v>
      </c>
      <c r="AF22" s="200">
        <f>'25.ประจวบฯ'!F22</f>
        <v>0</v>
      </c>
      <c r="AG22" s="201">
        <f>'26.กาญจนบุรี'!F22</f>
        <v>0</v>
      </c>
      <c r="AH22" s="201">
        <f>'27.สุราษฎร์ฯ'!F22</f>
        <v>0</v>
      </c>
      <c r="AI22" s="200">
        <f>'28.ชุมพร'!F22</f>
        <v>0</v>
      </c>
      <c r="AJ22" s="200">
        <f>'29.ตรัง'!F22</f>
        <v>0</v>
      </c>
      <c r="AK22" s="200">
        <f>'30.พัทลุง'!F22</f>
        <v>0</v>
      </c>
      <c r="AL22" s="202">
        <f>'31.นครศรีธรรมราช'!F22</f>
        <v>0</v>
      </c>
      <c r="AM22" s="200">
        <f>'32.สตูล'!F22</f>
        <v>0</v>
      </c>
      <c r="AN22" s="201">
        <f>'33.นราธิวาส'!F22</f>
        <v>0</v>
      </c>
      <c r="AO22" s="176"/>
    </row>
    <row r="23" spans="1:41" ht="21.75" customHeight="1">
      <c r="A23" s="29"/>
      <c r="B23" s="30"/>
      <c r="C23" s="31" t="s">
        <v>144</v>
      </c>
      <c r="D23" s="26" t="s">
        <v>47</v>
      </c>
      <c r="E23" s="705">
        <f>'1.สอส.กลุ่มวิเคราะห์ฯ'!E23+'2.ชัยนาท'!E23+'3.สระแก้ว'!E23+'4.นครราชสีมา'!E23+'5.ยโสธร'!E23+'6.บุรีรัมย์'!E23+'7.อำนาจเจริญ'!E23+'8.ศูนย์ฯเคี้ยวเอื้อง'!E23+'9.ร้อยเอ็ด'!E23+'10.มหาสารคาม'!E23+'11.อุดรธานี'!E23+'12.กาฬสินธุ์'!E23+'13.นครพนม'!E23+'14.สกลนคร'!E23+'15.หนองคาย'!E23+'16.เลย'!E23+'17.ลำปาง'!E23+'18.แพร่'!E23+'19.เชียงราย'!E23+'20.เพชรบูรณ์'!E23+'21.สุโขทัย'!E23+'22.พิจิตร'!E23+'23.เพชรบุรี'!E23+'24.สุพรรณบุรี'!E23+'25.ประจวบฯ'!E23+'26.กาญจนบุรี'!E23+'27.สุราษฎร์ฯ'!E23+'28.ชุมพร'!E23+'29.ตรัง'!E23+'30.พัทลุง'!E23+'31.นครศรีธรรมราช'!E23+'32.สตูล'!E23+'33.นราธิวาส'!E23</f>
        <v>21900</v>
      </c>
      <c r="F23" s="811">
        <f>SUM(H23:AN23)</f>
        <v>17491</v>
      </c>
      <c r="G23" s="844">
        <f t="shared" si="4"/>
        <v>79.867579908675793</v>
      </c>
      <c r="H23" s="369">
        <f>'1.สอส.กลุ่มวิเคราะห์ฯ'!F23</f>
        <v>0</v>
      </c>
      <c r="I23" s="205">
        <f>'2.ชัยนาท'!F23</f>
        <v>209</v>
      </c>
      <c r="J23" s="205">
        <f>'3.สระแก้ว'!F23</f>
        <v>1003</v>
      </c>
      <c r="K23" s="206">
        <f>'4.นครราชสีมา'!F23</f>
        <v>0</v>
      </c>
      <c r="L23" s="205">
        <f>'5.ยโสธร'!F23</f>
        <v>970</v>
      </c>
      <c r="M23" s="205">
        <f>'6.บุรีรัมย์'!F23</f>
        <v>0</v>
      </c>
      <c r="N23" s="206">
        <f>'7.อำนาจเจริญ'!F23</f>
        <v>1013</v>
      </c>
      <c r="O23" s="206">
        <f>'8.ศูนย์ฯเคี้ยวเอื้อง'!F23</f>
        <v>1444</v>
      </c>
      <c r="P23" s="205">
        <f>'9.ร้อยเอ็ด'!F23</f>
        <v>1364</v>
      </c>
      <c r="Q23" s="205">
        <f>'10.มหาสารคาม'!F23</f>
        <v>707</v>
      </c>
      <c r="R23" s="205">
        <f>'11.อุดรธานี'!F23</f>
        <v>216</v>
      </c>
      <c r="S23" s="205">
        <f>'12.กาฬสินธุ์'!F23</f>
        <v>859</v>
      </c>
      <c r="T23" s="205">
        <f>'13.นครพนม'!F23</f>
        <v>1249</v>
      </c>
      <c r="U23" s="205">
        <f>'14.สกลนคร'!F23</f>
        <v>2830</v>
      </c>
      <c r="V23" s="205">
        <f>'15.หนองคาย'!F23</f>
        <v>708</v>
      </c>
      <c r="W23" s="206">
        <f>'16.เลย'!F23</f>
        <v>574</v>
      </c>
      <c r="X23" s="206">
        <f>'17.ลำปาง'!F23</f>
        <v>1047</v>
      </c>
      <c r="Y23" s="205">
        <f>'18.แพร่'!F23</f>
        <v>657</v>
      </c>
      <c r="Z23" s="206">
        <f>'19.เชียงราย'!F23</f>
        <v>0</v>
      </c>
      <c r="AA23" s="206">
        <f>'20.เพชรบูรณ์'!F23</f>
        <v>485</v>
      </c>
      <c r="AB23" s="205">
        <f>'21.สุโขทัย'!F23</f>
        <v>0</v>
      </c>
      <c r="AC23" s="205">
        <f>'22.พิจิตร'!F23</f>
        <v>0</v>
      </c>
      <c r="AD23" s="206">
        <f>'23.เพชรบุรี'!F23</f>
        <v>543</v>
      </c>
      <c r="AE23" s="205">
        <f>'24.สุพรรณบุรี'!F23</f>
        <v>0</v>
      </c>
      <c r="AF23" s="205">
        <f>'25.ประจวบฯ'!F23</f>
        <v>0</v>
      </c>
      <c r="AG23" s="206">
        <f>'26.กาญจนบุรี'!F23</f>
        <v>613</v>
      </c>
      <c r="AH23" s="206">
        <f>'27.สุราษฎร์ฯ'!F23</f>
        <v>0</v>
      </c>
      <c r="AI23" s="205">
        <f>'28.ชุมพร'!F23</f>
        <v>500</v>
      </c>
      <c r="AJ23" s="205">
        <f>'29.ตรัง'!F23</f>
        <v>0</v>
      </c>
      <c r="AK23" s="205">
        <f>'30.พัทลุง'!F23</f>
        <v>0</v>
      </c>
      <c r="AL23" s="550">
        <f>'31.นครศรีธรรมราช'!F23</f>
        <v>0</v>
      </c>
      <c r="AM23" s="205">
        <f>'32.สตูล'!F23</f>
        <v>500</v>
      </c>
      <c r="AN23" s="206">
        <f>'33.นราธิวาส'!F23</f>
        <v>0</v>
      </c>
      <c r="AO23" s="176"/>
    </row>
    <row r="24" spans="1:41" ht="21.75" customHeight="1">
      <c r="A24" s="32"/>
      <c r="B24" s="33"/>
      <c r="C24" s="320" t="s">
        <v>10</v>
      </c>
      <c r="D24" s="35" t="s">
        <v>47</v>
      </c>
      <c r="E24" s="548">
        <f>'1.สอส.กลุ่มวิเคราะห์ฯ'!E24+'2.ชัยนาท'!E24+'3.สระแก้ว'!E24+'4.นครราชสีมา'!E24+'5.ยโสธร'!E24+'6.บุรีรัมย์'!E24+'7.อำนาจเจริญ'!E24+'8.ศูนย์ฯเคี้ยวเอื้อง'!E24+'9.ร้อยเอ็ด'!E24+'10.มหาสารคาม'!E24+'11.อุดรธานี'!E24+'12.กาฬสินธุ์'!E24+'13.นครพนม'!E24+'14.สกลนคร'!E24+'15.หนองคาย'!E24+'16.เลย'!E24+'17.ลำปาง'!E24+'18.แพร่'!E24+'19.เชียงราย'!E24+'20.เพชรบูรณ์'!E24+'21.สุโขทัย'!E24+'22.พิจิตร'!E24+'23.เพชรบุรี'!E24+'24.สุพรรณบุรี'!E24+'25.ประจวบฯ'!E24+'26.กาญจนบุรี'!E24+'27.สุราษฎร์ฯ'!E24+'28.ชุมพร'!E24+'29.ตรัง'!E24+'30.พัทลุง'!E24+'31.นครศรีธรรมราช'!E24+'32.สตูล'!E24+'33.นราธิวาส'!E24</f>
        <v>2750</v>
      </c>
      <c r="F24" s="1806">
        <f>SUM(H24:AN24)</f>
        <v>2179</v>
      </c>
      <c r="G24" s="816">
        <f t="shared" si="4"/>
        <v>79.236363636363635</v>
      </c>
      <c r="H24" s="368">
        <f>'1.สอส.กลุ่มวิเคราะห์ฯ'!F24</f>
        <v>0</v>
      </c>
      <c r="I24" s="200">
        <f>'2.ชัยนาท'!F24</f>
        <v>0</v>
      </c>
      <c r="J24" s="200">
        <f>'3.สระแก้ว'!F24</f>
        <v>0</v>
      </c>
      <c r="K24" s="201">
        <f>'4.นครราชสีมา'!F24</f>
        <v>0</v>
      </c>
      <c r="L24" s="200">
        <f>'5.ยโสธร'!F24</f>
        <v>0</v>
      </c>
      <c r="M24" s="200">
        <f>'6.บุรีรัมย์'!F24</f>
        <v>0</v>
      </c>
      <c r="N24" s="201">
        <f>'7.อำนาจเจริญ'!F24</f>
        <v>0</v>
      </c>
      <c r="O24" s="201">
        <f>'8.ศูนย์ฯเคี้ยวเอื้อง'!F24</f>
        <v>0</v>
      </c>
      <c r="P24" s="200">
        <f>'9.ร้อยเอ็ด'!F24</f>
        <v>500</v>
      </c>
      <c r="Q24" s="200">
        <f>'10.มหาสารคาม'!F24</f>
        <v>0</v>
      </c>
      <c r="R24" s="200">
        <f>'11.อุดรธานี'!F24</f>
        <v>0</v>
      </c>
      <c r="S24" s="200">
        <f>'12.กาฬสินธุ์'!F24</f>
        <v>0</v>
      </c>
      <c r="T24" s="200">
        <f>'13.นครพนม'!F24</f>
        <v>492</v>
      </c>
      <c r="U24" s="200">
        <f>'14.สกลนคร'!F24</f>
        <v>0</v>
      </c>
      <c r="V24" s="200">
        <f>'15.หนองคาย'!F24</f>
        <v>0</v>
      </c>
      <c r="W24" s="201">
        <f>'16.เลย'!F24</f>
        <v>234</v>
      </c>
      <c r="X24" s="201">
        <f>'17.ลำปาง'!F24</f>
        <v>0</v>
      </c>
      <c r="Y24" s="200">
        <f>'18.แพร่'!F24</f>
        <v>410</v>
      </c>
      <c r="Z24" s="201">
        <f>'19.เชียงราย'!F24</f>
        <v>0</v>
      </c>
      <c r="AA24" s="201">
        <f>'20.เพชรบูรณ์'!F24</f>
        <v>0</v>
      </c>
      <c r="AB24" s="200">
        <f>'21.สุโขทัย'!F24</f>
        <v>0</v>
      </c>
      <c r="AC24" s="200">
        <f>'22.พิจิตร'!F24</f>
        <v>0</v>
      </c>
      <c r="AD24" s="201">
        <f>'23.เพชรบุรี'!F24</f>
        <v>543</v>
      </c>
      <c r="AE24" s="200">
        <f>'24.สุพรรณบุรี'!F24</f>
        <v>0</v>
      </c>
      <c r="AF24" s="200">
        <f>'25.ประจวบฯ'!F24</f>
        <v>0</v>
      </c>
      <c r="AG24" s="201">
        <f>'26.กาญจนบุรี'!F24</f>
        <v>0</v>
      </c>
      <c r="AH24" s="201">
        <f>'27.สุราษฎร์ฯ'!F24</f>
        <v>0</v>
      </c>
      <c r="AI24" s="200">
        <f>'28.ชุมพร'!F24</f>
        <v>0</v>
      </c>
      <c r="AJ24" s="200">
        <f>'29.ตรัง'!F24</f>
        <v>0</v>
      </c>
      <c r="AK24" s="200">
        <f>'30.พัทลุง'!F24</f>
        <v>0</v>
      </c>
      <c r="AL24" s="202">
        <f>'31.นครศรีธรรมราช'!F24</f>
        <v>0</v>
      </c>
      <c r="AM24" s="200">
        <f>'32.สตูล'!F24</f>
        <v>0</v>
      </c>
      <c r="AN24" s="201">
        <f>'33.นราธิวาส'!F24</f>
        <v>0</v>
      </c>
      <c r="AO24" s="176"/>
    </row>
    <row r="25" spans="1:41" ht="21.75" customHeight="1">
      <c r="A25" s="32"/>
      <c r="B25" s="33"/>
      <c r="C25" s="320" t="s">
        <v>52</v>
      </c>
      <c r="D25" s="35" t="s">
        <v>47</v>
      </c>
      <c r="E25" s="548">
        <f>'1.สอส.กลุ่มวิเคราะห์ฯ'!E25+'2.ชัยนาท'!E25+'3.สระแก้ว'!E25+'4.นครราชสีมา'!E25+'5.ยโสธร'!E25+'6.บุรีรัมย์'!E25+'7.อำนาจเจริญ'!E25+'8.ศูนย์ฯเคี้ยวเอื้อง'!E25+'9.ร้อยเอ็ด'!E25+'10.มหาสารคาม'!E25+'11.อุดรธานี'!E25+'12.กาฬสินธุ์'!E25+'13.นครพนม'!E25+'14.สกลนคร'!E25+'15.หนองคาย'!E25+'16.เลย'!E25+'17.ลำปาง'!E25+'18.แพร่'!E25+'19.เชียงราย'!E25+'20.เพชรบูรณ์'!E25+'21.สุโขทัย'!E25+'22.พิจิตร'!E25+'23.เพชรบุรี'!E25+'24.สุพรรณบุรี'!E25+'25.ประจวบฯ'!E25+'26.กาญจนบุรี'!E25+'27.สุราษฎร์ฯ'!E25+'28.ชุมพร'!E25+'29.ตรัง'!E25+'30.พัทลุง'!E25+'31.นครศรีธรรมราช'!E25+'32.สตูล'!E25+'33.นราธิวาส'!E25</f>
        <v>200</v>
      </c>
      <c r="F25" s="1806">
        <f t="shared" ref="F25:F38" si="6">SUM(H25:AN25)</f>
        <v>231</v>
      </c>
      <c r="G25" s="816">
        <f t="shared" si="4"/>
        <v>115.5</v>
      </c>
      <c r="H25" s="368">
        <f>'1.สอส.กลุ่มวิเคราะห์ฯ'!F25</f>
        <v>0</v>
      </c>
      <c r="I25" s="200">
        <f>'2.ชัยนาท'!F25</f>
        <v>0</v>
      </c>
      <c r="J25" s="200">
        <f>'3.สระแก้ว'!F25</f>
        <v>0</v>
      </c>
      <c r="K25" s="201">
        <f>'4.นครราชสีมา'!F25</f>
        <v>0</v>
      </c>
      <c r="L25" s="200">
        <f>'5.ยโสธร'!F25</f>
        <v>0</v>
      </c>
      <c r="M25" s="200">
        <f>'6.บุรีรัมย์'!F25</f>
        <v>0</v>
      </c>
      <c r="N25" s="201">
        <f>'7.อำนาจเจริญ'!F25</f>
        <v>0</v>
      </c>
      <c r="O25" s="201">
        <f>'8.ศูนย์ฯเคี้ยวเอื้อง'!F25</f>
        <v>0</v>
      </c>
      <c r="P25" s="200">
        <f>'9.ร้อยเอ็ด'!F25</f>
        <v>0</v>
      </c>
      <c r="Q25" s="200">
        <f>'10.มหาสารคาม'!F25</f>
        <v>0</v>
      </c>
      <c r="R25" s="200">
        <f>'11.อุดรธานี'!F25</f>
        <v>0</v>
      </c>
      <c r="S25" s="200">
        <f>'12.กาฬสินธุ์'!F25</f>
        <v>231</v>
      </c>
      <c r="T25" s="200">
        <f>'13.นครพนม'!F25</f>
        <v>0</v>
      </c>
      <c r="U25" s="200">
        <f>'14.สกลนคร'!F25</f>
        <v>0</v>
      </c>
      <c r="V25" s="200">
        <f>'15.หนองคาย'!F25</f>
        <v>0</v>
      </c>
      <c r="W25" s="201">
        <f>'16.เลย'!F25</f>
        <v>0</v>
      </c>
      <c r="X25" s="201">
        <f>'17.ลำปาง'!F25</f>
        <v>0</v>
      </c>
      <c r="Y25" s="200">
        <f>'18.แพร่'!F25</f>
        <v>0</v>
      </c>
      <c r="Z25" s="201">
        <f>'19.เชียงราย'!F25</f>
        <v>0</v>
      </c>
      <c r="AA25" s="201">
        <f>'20.เพชรบูรณ์'!F25</f>
        <v>0</v>
      </c>
      <c r="AB25" s="200">
        <f>'21.สุโขทัย'!F25</f>
        <v>0</v>
      </c>
      <c r="AC25" s="200">
        <f>'22.พิจิตร'!F25</f>
        <v>0</v>
      </c>
      <c r="AD25" s="201">
        <f>'23.เพชรบุรี'!F25</f>
        <v>0</v>
      </c>
      <c r="AE25" s="200">
        <f>'24.สุพรรณบุรี'!F25</f>
        <v>0</v>
      </c>
      <c r="AF25" s="200">
        <f>'25.ประจวบฯ'!F25</f>
        <v>0</v>
      </c>
      <c r="AG25" s="201">
        <f>'26.กาญจนบุรี'!F25</f>
        <v>0</v>
      </c>
      <c r="AH25" s="201">
        <f>'27.สุราษฎร์ฯ'!F25</f>
        <v>0</v>
      </c>
      <c r="AI25" s="200">
        <f>'28.ชุมพร'!F25</f>
        <v>0</v>
      </c>
      <c r="AJ25" s="200">
        <f>'29.ตรัง'!F25</f>
        <v>0</v>
      </c>
      <c r="AK25" s="200">
        <f>'30.พัทลุง'!F25</f>
        <v>0</v>
      </c>
      <c r="AL25" s="202">
        <f>'31.นครศรีธรรมราช'!F25</f>
        <v>0</v>
      </c>
      <c r="AM25" s="200">
        <f>'32.สตูล'!F25</f>
        <v>0</v>
      </c>
      <c r="AN25" s="201">
        <f>'33.นราธิวาส'!F25</f>
        <v>0</v>
      </c>
      <c r="AO25" s="176"/>
    </row>
    <row r="26" spans="1:41" ht="21.75" customHeight="1">
      <c r="A26" s="32"/>
      <c r="B26" s="33"/>
      <c r="C26" s="320" t="s">
        <v>266</v>
      </c>
      <c r="D26" s="35" t="s">
        <v>47</v>
      </c>
      <c r="E26" s="548">
        <f>'1.สอส.กลุ่มวิเคราะห์ฯ'!E26+'2.ชัยนาท'!E26+'3.สระแก้ว'!E26+'4.นครราชสีมา'!E26+'5.ยโสธร'!E26+'6.บุรีรัมย์'!E26+'7.อำนาจเจริญ'!E26+'8.ศูนย์ฯเคี้ยวเอื้อง'!E26+'9.ร้อยเอ็ด'!E26+'10.มหาสารคาม'!E26+'11.อุดรธานี'!E26+'12.กาฬสินธุ์'!E26+'13.นครพนม'!E26+'14.สกลนคร'!E26+'15.หนองคาย'!E26+'16.เลย'!E26+'17.ลำปาง'!E26+'18.แพร่'!E26+'19.เชียงราย'!E26+'20.เพชรบูรณ์'!E26+'21.สุโขทัย'!E26+'22.พิจิตร'!E26+'23.เพชรบุรี'!E26+'24.สุพรรณบุรี'!E26+'25.ประจวบฯ'!E26+'26.กาญจนบุรี'!E26+'27.สุราษฎร์ฯ'!E26+'28.ชุมพร'!E26+'29.ตรัง'!E26+'30.พัทลุง'!E26+'31.นครศรีธรรมราช'!E26+'32.สตูล'!E26+'33.นราธิวาส'!E26</f>
        <v>3200</v>
      </c>
      <c r="F26" s="1806">
        <f t="shared" si="6"/>
        <v>2437</v>
      </c>
      <c r="G26" s="816">
        <f t="shared" si="4"/>
        <v>76.15625</v>
      </c>
      <c r="H26" s="368">
        <f>'1.สอส.กลุ่มวิเคราะห์ฯ'!F26</f>
        <v>0</v>
      </c>
      <c r="I26" s="200">
        <f>'2.ชัยนาท'!F26</f>
        <v>0</v>
      </c>
      <c r="J26" s="200">
        <f>'3.สระแก้ว'!F26</f>
        <v>0</v>
      </c>
      <c r="K26" s="201">
        <f>'4.นครราชสีมา'!F26</f>
        <v>0</v>
      </c>
      <c r="L26" s="200">
        <f>'5.ยโสธร'!F26</f>
        <v>0</v>
      </c>
      <c r="M26" s="200">
        <f>'6.บุรีรัมย์'!F26</f>
        <v>0</v>
      </c>
      <c r="N26" s="201">
        <f>'7.อำนาจเจริญ'!F26</f>
        <v>0</v>
      </c>
      <c r="O26" s="201">
        <f>'8.ศูนย์ฯเคี้ยวเอื้อง'!F26</f>
        <v>0</v>
      </c>
      <c r="P26" s="200">
        <f>'9.ร้อยเอ็ด'!F26</f>
        <v>0</v>
      </c>
      <c r="Q26" s="200">
        <f>'10.มหาสารคาม'!F26</f>
        <v>300</v>
      </c>
      <c r="R26" s="200">
        <f>'11.อุดรธานี'!F26</f>
        <v>0</v>
      </c>
      <c r="S26" s="200">
        <f>'12.กาฬสินธุ์'!F26</f>
        <v>628</v>
      </c>
      <c r="T26" s="200">
        <f>'13.นครพนม'!F26</f>
        <v>160</v>
      </c>
      <c r="U26" s="200">
        <f>'14.สกลนคร'!F26</f>
        <v>1349</v>
      </c>
      <c r="V26" s="200">
        <f>'15.หนองคาย'!F26</f>
        <v>0</v>
      </c>
      <c r="W26" s="201">
        <f>'16.เลย'!F26</f>
        <v>0</v>
      </c>
      <c r="X26" s="201">
        <f>'17.ลำปาง'!F26</f>
        <v>0</v>
      </c>
      <c r="Y26" s="200">
        <f>'18.แพร่'!F26</f>
        <v>0</v>
      </c>
      <c r="Z26" s="201">
        <f>'19.เชียงราย'!F26</f>
        <v>0</v>
      </c>
      <c r="AA26" s="201">
        <f>'20.เพชรบูรณ์'!F26</f>
        <v>0</v>
      </c>
      <c r="AB26" s="200">
        <f>'21.สุโขทัย'!F26</f>
        <v>0</v>
      </c>
      <c r="AC26" s="200">
        <f>'22.พิจิตร'!F26</f>
        <v>0</v>
      </c>
      <c r="AD26" s="201">
        <f>'23.เพชรบุรี'!F26</f>
        <v>0</v>
      </c>
      <c r="AE26" s="200">
        <f>'24.สุพรรณบุรี'!F26</f>
        <v>0</v>
      </c>
      <c r="AF26" s="200">
        <f>'25.ประจวบฯ'!F26</f>
        <v>0</v>
      </c>
      <c r="AG26" s="201">
        <f>'26.กาญจนบุรี'!F26</f>
        <v>0</v>
      </c>
      <c r="AH26" s="201">
        <f>'27.สุราษฎร์ฯ'!F26</f>
        <v>0</v>
      </c>
      <c r="AI26" s="200">
        <f>'28.ชุมพร'!F26</f>
        <v>0</v>
      </c>
      <c r="AJ26" s="200">
        <f>'29.ตรัง'!F26</f>
        <v>0</v>
      </c>
      <c r="AK26" s="200">
        <f>'30.พัทลุง'!F26</f>
        <v>0</v>
      </c>
      <c r="AL26" s="202">
        <f>'31.นครศรีธรรมราช'!F26</f>
        <v>0</v>
      </c>
      <c r="AM26" s="200">
        <f>'32.สตูล'!F26</f>
        <v>0</v>
      </c>
      <c r="AN26" s="201">
        <f>'33.นราธิวาส'!F26</f>
        <v>0</v>
      </c>
      <c r="AO26" s="176"/>
    </row>
    <row r="27" spans="1:41" ht="21.75" customHeight="1">
      <c r="A27" s="32"/>
      <c r="B27" s="33"/>
      <c r="C27" s="320" t="s">
        <v>267</v>
      </c>
      <c r="D27" s="35" t="s">
        <v>47</v>
      </c>
      <c r="E27" s="548">
        <f>'1.สอส.กลุ่มวิเคราะห์ฯ'!E27+'2.ชัยนาท'!E27+'3.สระแก้ว'!E27+'4.นครราชสีมา'!E27+'5.ยโสธร'!E27+'6.บุรีรัมย์'!E27+'7.อำนาจเจริญ'!E27+'8.ศูนย์ฯเคี้ยวเอื้อง'!E27+'9.ร้อยเอ็ด'!E27+'10.มหาสารคาม'!E27+'11.อุดรธานี'!E27+'12.กาฬสินธุ์'!E27+'13.นครพนม'!E27+'14.สกลนคร'!E27+'15.หนองคาย'!E27+'16.เลย'!E27+'17.ลำปาง'!E27+'18.แพร่'!E27+'19.เชียงราย'!E27+'20.เพชรบูรณ์'!E27+'21.สุโขทัย'!E27+'22.พิจิตร'!E27+'23.เพชรบุรี'!E27+'24.สุพรรณบุรี'!E27+'25.ประจวบฯ'!E27+'26.กาญจนบุรี'!E27+'27.สุราษฎร์ฯ'!E27+'28.ชุมพร'!E27+'29.ตรัง'!E27+'30.พัทลุง'!E27+'31.นครศรีธรรมราช'!E27+'32.สตูล'!E27+'33.นราธิวาส'!E27</f>
        <v>500</v>
      </c>
      <c r="F27" s="1806">
        <f t="shared" si="6"/>
        <v>302</v>
      </c>
      <c r="G27" s="816">
        <f t="shared" si="4"/>
        <v>60.4</v>
      </c>
      <c r="H27" s="368">
        <f>'1.สอส.กลุ่มวิเคราะห์ฯ'!F27</f>
        <v>0</v>
      </c>
      <c r="I27" s="200">
        <f>'2.ชัยนาท'!F27</f>
        <v>0</v>
      </c>
      <c r="J27" s="200">
        <f>'3.สระแก้ว'!F27</f>
        <v>0</v>
      </c>
      <c r="K27" s="201">
        <f>'4.นครราชสีมา'!F27</f>
        <v>0</v>
      </c>
      <c r="L27" s="200">
        <f>'5.ยโสธร'!F27</f>
        <v>0</v>
      </c>
      <c r="M27" s="200">
        <f>'6.บุรีรัมย์'!F27</f>
        <v>0</v>
      </c>
      <c r="N27" s="201">
        <f>'7.อำนาจเจริญ'!F27</f>
        <v>0</v>
      </c>
      <c r="O27" s="201">
        <f>'8.ศูนย์ฯเคี้ยวเอื้อง'!F27</f>
        <v>0</v>
      </c>
      <c r="P27" s="200">
        <f>'9.ร้อยเอ็ด'!F27</f>
        <v>0</v>
      </c>
      <c r="Q27" s="200">
        <f>'10.มหาสารคาม'!F27</f>
        <v>0</v>
      </c>
      <c r="R27" s="200">
        <f>'11.อุดรธานี'!F27</f>
        <v>0</v>
      </c>
      <c r="S27" s="200">
        <f>'12.กาฬสินธุ์'!F27</f>
        <v>0</v>
      </c>
      <c r="T27" s="200">
        <f>'13.นครพนม'!F27</f>
        <v>117</v>
      </c>
      <c r="U27" s="200">
        <f>'14.สกลนคร'!F27</f>
        <v>185</v>
      </c>
      <c r="V27" s="200">
        <f>'15.หนองคาย'!F27</f>
        <v>0</v>
      </c>
      <c r="W27" s="201">
        <f>'16.เลย'!F27</f>
        <v>0</v>
      </c>
      <c r="X27" s="201">
        <f>'17.ลำปาง'!F27</f>
        <v>0</v>
      </c>
      <c r="Y27" s="200">
        <f>'18.แพร่'!F27</f>
        <v>0</v>
      </c>
      <c r="Z27" s="201">
        <f>'19.เชียงราย'!F27</f>
        <v>0</v>
      </c>
      <c r="AA27" s="201">
        <f>'20.เพชรบูรณ์'!F27</f>
        <v>0</v>
      </c>
      <c r="AB27" s="200">
        <f>'21.สุโขทัย'!F27</f>
        <v>0</v>
      </c>
      <c r="AC27" s="200">
        <f>'22.พิจิตร'!F27</f>
        <v>0</v>
      </c>
      <c r="AD27" s="201">
        <f>'23.เพชรบุรี'!F27</f>
        <v>0</v>
      </c>
      <c r="AE27" s="200">
        <f>'24.สุพรรณบุรี'!F27</f>
        <v>0</v>
      </c>
      <c r="AF27" s="200">
        <f>'25.ประจวบฯ'!F27</f>
        <v>0</v>
      </c>
      <c r="AG27" s="201">
        <f>'26.กาญจนบุรี'!F27</f>
        <v>0</v>
      </c>
      <c r="AH27" s="201">
        <f>'27.สุราษฎร์ฯ'!F27</f>
        <v>0</v>
      </c>
      <c r="AI27" s="200">
        <f>'28.ชุมพร'!F27</f>
        <v>0</v>
      </c>
      <c r="AJ27" s="200">
        <f>'29.ตรัง'!F27</f>
        <v>0</v>
      </c>
      <c r="AK27" s="200">
        <f>'30.พัทลุง'!F27</f>
        <v>0</v>
      </c>
      <c r="AL27" s="202">
        <f>'31.นครศรีธรรมราช'!F27</f>
        <v>0</v>
      </c>
      <c r="AM27" s="200">
        <f>'32.สตูล'!F27</f>
        <v>0</v>
      </c>
      <c r="AN27" s="201">
        <f>'33.นราธิวาส'!F27</f>
        <v>0</v>
      </c>
      <c r="AO27" s="176"/>
    </row>
    <row r="28" spans="1:41" ht="21.75" customHeight="1">
      <c r="A28" s="32"/>
      <c r="B28" s="33"/>
      <c r="C28" s="320" t="s">
        <v>268</v>
      </c>
      <c r="D28" s="35" t="s">
        <v>47</v>
      </c>
      <c r="E28" s="548">
        <f>'1.สอส.กลุ่มวิเคราะห์ฯ'!E28+'2.ชัยนาท'!E28+'3.สระแก้ว'!E28+'4.นครราชสีมา'!E28+'5.ยโสธร'!E28+'6.บุรีรัมย์'!E28+'7.อำนาจเจริญ'!E28+'8.ศูนย์ฯเคี้ยวเอื้อง'!E28+'9.ร้อยเอ็ด'!E28+'10.มหาสารคาม'!E28+'11.อุดรธานี'!E28+'12.กาฬสินธุ์'!E28+'13.นครพนม'!E28+'14.สกลนคร'!E28+'15.หนองคาย'!E28+'16.เลย'!E28+'17.ลำปาง'!E28+'18.แพร่'!E28+'19.เชียงราย'!E28+'20.เพชรบูรณ์'!E28+'21.สุโขทัย'!E28+'22.พิจิตร'!E28+'23.เพชรบุรี'!E28+'24.สุพรรณบุรี'!E28+'25.ประจวบฯ'!E28+'26.กาญจนบุรี'!E28+'27.สุราษฎร์ฯ'!E28+'28.ชุมพร'!E28+'29.ตรัง'!E28+'30.พัทลุง'!E28+'31.นครศรีธรรมราช'!E28+'32.สตูล'!E28+'33.นราธิวาส'!E28</f>
        <v>3000</v>
      </c>
      <c r="F28" s="1806">
        <f t="shared" si="6"/>
        <v>2788</v>
      </c>
      <c r="G28" s="816">
        <f t="shared" si="4"/>
        <v>92.933333333333337</v>
      </c>
      <c r="H28" s="368">
        <f>'1.สอส.กลุ่มวิเคราะห์ฯ'!F28</f>
        <v>0</v>
      </c>
      <c r="I28" s="200">
        <f>'2.ชัยนาท'!F28</f>
        <v>0</v>
      </c>
      <c r="J28" s="200">
        <f>'3.สระแก้ว'!F28</f>
        <v>0</v>
      </c>
      <c r="K28" s="201">
        <f>'4.นครราชสีมา'!F28</f>
        <v>0</v>
      </c>
      <c r="L28" s="200">
        <f>'5.ยโสธร'!F28</f>
        <v>0</v>
      </c>
      <c r="M28" s="200">
        <f>'6.บุรีรัมย์'!F28</f>
        <v>0</v>
      </c>
      <c r="N28" s="201">
        <f>'7.อำนาจเจริญ'!F28</f>
        <v>510</v>
      </c>
      <c r="O28" s="201">
        <f>'8.ศูนย์ฯเคี้ยวเอื้อง'!F28</f>
        <v>515</v>
      </c>
      <c r="P28" s="200">
        <f>'9.ร้อยเอ็ด'!F28</f>
        <v>600</v>
      </c>
      <c r="Q28" s="200">
        <f>'10.มหาสารคาม'!F28</f>
        <v>0</v>
      </c>
      <c r="R28" s="200">
        <f>'11.อุดรธานี'!F28</f>
        <v>0</v>
      </c>
      <c r="S28" s="200">
        <f>'12.กาฬสินธุ์'!F28</f>
        <v>0</v>
      </c>
      <c r="T28" s="200">
        <f>'13.นครพนม'!F28</f>
        <v>0</v>
      </c>
      <c r="U28" s="200">
        <f>'14.สกลนคร'!F28</f>
        <v>776</v>
      </c>
      <c r="V28" s="200">
        <f>'15.หนองคาย'!F28</f>
        <v>0</v>
      </c>
      <c r="W28" s="201">
        <f>'16.เลย'!F28</f>
        <v>0</v>
      </c>
      <c r="X28" s="201">
        <f>'17.ลำปาง'!F28</f>
        <v>387</v>
      </c>
      <c r="Y28" s="200">
        <f>'18.แพร่'!F28</f>
        <v>0</v>
      </c>
      <c r="Z28" s="201">
        <f>'19.เชียงราย'!F28</f>
        <v>0</v>
      </c>
      <c r="AA28" s="201">
        <f>'20.เพชรบูรณ์'!F28</f>
        <v>0</v>
      </c>
      <c r="AB28" s="200">
        <f>'21.สุโขทัย'!F28</f>
        <v>0</v>
      </c>
      <c r="AC28" s="200">
        <f>'22.พิจิตร'!F28</f>
        <v>0</v>
      </c>
      <c r="AD28" s="201">
        <f>'23.เพชรบุรี'!F28</f>
        <v>0</v>
      </c>
      <c r="AE28" s="200">
        <f>'24.สุพรรณบุรี'!F28</f>
        <v>0</v>
      </c>
      <c r="AF28" s="200">
        <f>'25.ประจวบฯ'!F28</f>
        <v>0</v>
      </c>
      <c r="AG28" s="201">
        <f>'26.กาญจนบุรี'!F28</f>
        <v>0</v>
      </c>
      <c r="AH28" s="201">
        <f>'27.สุราษฎร์ฯ'!F28</f>
        <v>0</v>
      </c>
      <c r="AI28" s="200">
        <f>'28.ชุมพร'!F28</f>
        <v>0</v>
      </c>
      <c r="AJ28" s="200">
        <f>'29.ตรัง'!F28</f>
        <v>0</v>
      </c>
      <c r="AK28" s="200">
        <f>'30.พัทลุง'!F28</f>
        <v>0</v>
      </c>
      <c r="AL28" s="202">
        <f>'31.นครศรีธรรมราช'!F28</f>
        <v>0</v>
      </c>
      <c r="AM28" s="200">
        <f>'32.สตูล'!F28</f>
        <v>0</v>
      </c>
      <c r="AN28" s="201">
        <f>'33.นราธิวาส'!F28</f>
        <v>0</v>
      </c>
      <c r="AO28" s="176"/>
    </row>
    <row r="29" spans="1:41" ht="21.75" customHeight="1">
      <c r="A29" s="32"/>
      <c r="B29" s="33"/>
      <c r="C29" s="320" t="s">
        <v>13</v>
      </c>
      <c r="D29" s="35" t="s">
        <v>47</v>
      </c>
      <c r="E29" s="548">
        <f>'1.สอส.กลุ่มวิเคราะห์ฯ'!E29+'2.ชัยนาท'!E29+'3.สระแก้ว'!E29+'4.นครราชสีมา'!E29+'5.ยโสธร'!E29+'6.บุรีรัมย์'!E29+'7.อำนาจเจริญ'!E29+'8.ศูนย์ฯเคี้ยวเอื้อง'!E29+'9.ร้อยเอ็ด'!E29+'10.มหาสารคาม'!E29+'11.อุดรธานี'!E29+'12.กาฬสินธุ์'!E29+'13.นครพนม'!E29+'14.สกลนคร'!E29+'15.หนองคาย'!E29+'16.เลย'!E29+'17.ลำปาง'!E29+'18.แพร่'!E29+'19.เชียงราย'!E29+'20.เพชรบูรณ์'!E29+'21.สุโขทัย'!E29+'22.พิจิตร'!E29+'23.เพชรบุรี'!E29+'24.สุพรรณบุรี'!E29+'25.ประจวบฯ'!E29+'26.กาญจนบุรี'!E29+'27.สุราษฎร์ฯ'!E29+'28.ชุมพร'!E29+'29.ตรัง'!E29+'30.พัทลุง'!E29+'31.นครศรีธรรมราช'!E29+'32.สตูล'!E29+'33.นราธิวาส'!E29</f>
        <v>3000</v>
      </c>
      <c r="F29" s="1806">
        <f t="shared" si="6"/>
        <v>2937</v>
      </c>
      <c r="G29" s="816">
        <f t="shared" si="4"/>
        <v>97.9</v>
      </c>
      <c r="H29" s="368">
        <f>'1.สอส.กลุ่มวิเคราะห์ฯ'!F29</f>
        <v>0</v>
      </c>
      <c r="I29" s="200">
        <f>'2.ชัยนาท'!F29</f>
        <v>0</v>
      </c>
      <c r="J29" s="200">
        <f>'3.สระแก้ว'!F29</f>
        <v>495</v>
      </c>
      <c r="K29" s="201">
        <f>'4.นครราชสีมา'!F29</f>
        <v>0</v>
      </c>
      <c r="L29" s="200">
        <f>'5.ยโสธร'!F29</f>
        <v>485</v>
      </c>
      <c r="M29" s="200">
        <f>'6.บุรีรัมย์'!F29</f>
        <v>0</v>
      </c>
      <c r="N29" s="201">
        <f>'7.อำนาจเจริญ'!F29</f>
        <v>503</v>
      </c>
      <c r="O29" s="201">
        <f>'8.ศูนย์ฯเคี้ยวเอื้อง'!F29</f>
        <v>514</v>
      </c>
      <c r="P29" s="200">
        <f>'9.ร้อยเอ็ด'!F29</f>
        <v>0</v>
      </c>
      <c r="Q29" s="200">
        <f>'10.มหาสารคาม'!F29</f>
        <v>0</v>
      </c>
      <c r="R29" s="200">
        <f>'11.อุดรธานี'!F29</f>
        <v>0</v>
      </c>
      <c r="S29" s="200">
        <f>'12.กาฬสินธุ์'!F29</f>
        <v>0</v>
      </c>
      <c r="T29" s="200">
        <f>'13.นครพนม'!F29</f>
        <v>480</v>
      </c>
      <c r="U29" s="200">
        <f>'14.สกลนคร'!F29</f>
        <v>0</v>
      </c>
      <c r="V29" s="200">
        <f>'15.หนองคาย'!F29</f>
        <v>460</v>
      </c>
      <c r="W29" s="201">
        <f>'16.เลย'!F29</f>
        <v>0</v>
      </c>
      <c r="X29" s="201">
        <f>'17.ลำปาง'!F29</f>
        <v>0</v>
      </c>
      <c r="Y29" s="200">
        <f>'18.แพร่'!F29</f>
        <v>0</v>
      </c>
      <c r="Z29" s="201">
        <f>'19.เชียงราย'!F29</f>
        <v>0</v>
      </c>
      <c r="AA29" s="201">
        <f>'20.เพชรบูรณ์'!F29</f>
        <v>0</v>
      </c>
      <c r="AB29" s="200">
        <f>'21.สุโขทัย'!F29</f>
        <v>0</v>
      </c>
      <c r="AC29" s="200">
        <f>'22.พิจิตร'!F29</f>
        <v>0</v>
      </c>
      <c r="AD29" s="201">
        <f>'23.เพชรบุรี'!F29</f>
        <v>0</v>
      </c>
      <c r="AE29" s="200">
        <f>'24.สุพรรณบุรี'!F29</f>
        <v>0</v>
      </c>
      <c r="AF29" s="200">
        <f>'25.ประจวบฯ'!F29</f>
        <v>0</v>
      </c>
      <c r="AG29" s="201">
        <f>'26.กาญจนบุรี'!F29</f>
        <v>0</v>
      </c>
      <c r="AH29" s="201">
        <f>'27.สุราษฎร์ฯ'!F29</f>
        <v>0</v>
      </c>
      <c r="AI29" s="200">
        <f>'28.ชุมพร'!F29</f>
        <v>0</v>
      </c>
      <c r="AJ29" s="200">
        <f>'29.ตรัง'!F29</f>
        <v>0</v>
      </c>
      <c r="AK29" s="200">
        <f>'30.พัทลุง'!F29</f>
        <v>0</v>
      </c>
      <c r="AL29" s="202">
        <f>'31.นครศรีธรรมราช'!F29</f>
        <v>0</v>
      </c>
      <c r="AM29" s="200">
        <f>'32.สตูล'!F29</f>
        <v>0</v>
      </c>
      <c r="AN29" s="201">
        <f>'33.นราธิวาส'!F29</f>
        <v>0</v>
      </c>
      <c r="AO29" s="176"/>
    </row>
    <row r="30" spans="1:41" ht="21.75" customHeight="1">
      <c r="A30" s="32"/>
      <c r="B30" s="33"/>
      <c r="C30" s="320" t="s">
        <v>14</v>
      </c>
      <c r="D30" s="35" t="s">
        <v>47</v>
      </c>
      <c r="E30" s="548">
        <f>'1.สอส.กลุ่มวิเคราะห์ฯ'!E30+'2.ชัยนาท'!E30+'3.สระแก้ว'!E30+'4.นครราชสีมา'!E30+'5.ยโสธร'!E30+'6.บุรีรัมย์'!E30+'7.อำนาจเจริญ'!E30+'8.ศูนย์ฯเคี้ยวเอื้อง'!E30+'9.ร้อยเอ็ด'!E30+'10.มหาสารคาม'!E30+'11.อุดรธานี'!E30+'12.กาฬสินธุ์'!E30+'13.นครพนม'!E30+'14.สกลนคร'!E30+'15.หนองคาย'!E30+'16.เลย'!E30+'17.ลำปาง'!E30+'18.แพร่'!E30+'19.เชียงราย'!E30+'20.เพชรบูรณ์'!E30+'21.สุโขทัย'!E30+'22.พิจิตร'!E30+'23.เพชรบุรี'!E30+'24.สุพรรณบุรี'!E30+'25.ประจวบฯ'!E30+'26.กาญจนบุรี'!E30+'27.สุราษฎร์ฯ'!E30+'28.ชุมพร'!E30+'29.ตรัง'!E30+'30.พัทลุง'!E30+'31.นครศรีธรรมราช'!E30+'32.สตูล'!E30+'33.นราธิวาส'!E30</f>
        <v>1500</v>
      </c>
      <c r="F30" s="1806">
        <f t="shared" si="6"/>
        <v>1485</v>
      </c>
      <c r="G30" s="816">
        <f t="shared" si="4"/>
        <v>99</v>
      </c>
      <c r="H30" s="368">
        <f>'1.สอส.กลุ่มวิเคราะห์ฯ'!F30</f>
        <v>0</v>
      </c>
      <c r="I30" s="200">
        <f>'2.ชัยนาท'!F30</f>
        <v>0</v>
      </c>
      <c r="J30" s="200">
        <f>'3.สระแก้ว'!F30</f>
        <v>0</v>
      </c>
      <c r="K30" s="201">
        <f>'4.นครราชสีมา'!F30</f>
        <v>0</v>
      </c>
      <c r="L30" s="200">
        <f>'5.ยโสธร'!F30</f>
        <v>485</v>
      </c>
      <c r="M30" s="200">
        <f>'6.บุรีรัมย์'!F30</f>
        <v>0</v>
      </c>
      <c r="N30" s="201">
        <f>'7.อำนาจเจริญ'!F30</f>
        <v>0</v>
      </c>
      <c r="O30" s="201">
        <f>'8.ศูนย์ฯเคี้ยวเอื้อง'!F30</f>
        <v>0</v>
      </c>
      <c r="P30" s="200">
        <f>'9.ร้อยเอ็ด'!F30</f>
        <v>0</v>
      </c>
      <c r="Q30" s="200">
        <f>'10.มหาสารคาม'!F30</f>
        <v>0</v>
      </c>
      <c r="R30" s="200">
        <f>'11.อุดรธานี'!F30</f>
        <v>0</v>
      </c>
      <c r="S30" s="200">
        <f>'12.กาฬสินธุ์'!F30</f>
        <v>0</v>
      </c>
      <c r="T30" s="200">
        <f>'13.นครพนม'!F30</f>
        <v>0</v>
      </c>
      <c r="U30" s="200">
        <f>'14.สกลนคร'!F30</f>
        <v>0</v>
      </c>
      <c r="V30" s="200">
        <f>'15.หนองคาย'!F30</f>
        <v>0</v>
      </c>
      <c r="W30" s="201">
        <f>'16.เลย'!F30</f>
        <v>0</v>
      </c>
      <c r="X30" s="201">
        <f>'17.ลำปาง'!F30</f>
        <v>0</v>
      </c>
      <c r="Y30" s="200">
        <f>'18.แพร่'!F30</f>
        <v>0</v>
      </c>
      <c r="Z30" s="201">
        <f>'19.เชียงราย'!F30</f>
        <v>0</v>
      </c>
      <c r="AA30" s="201">
        <f>'20.เพชรบูรณ์'!F30</f>
        <v>0</v>
      </c>
      <c r="AB30" s="200">
        <f>'21.สุโขทัย'!F30</f>
        <v>0</v>
      </c>
      <c r="AC30" s="200">
        <f>'22.พิจิตร'!F30</f>
        <v>0</v>
      </c>
      <c r="AD30" s="201">
        <f>'23.เพชรบุรี'!F30</f>
        <v>0</v>
      </c>
      <c r="AE30" s="200">
        <f>'24.สุพรรณบุรี'!F30</f>
        <v>0</v>
      </c>
      <c r="AF30" s="200">
        <f>'25.ประจวบฯ'!F30</f>
        <v>0</v>
      </c>
      <c r="AG30" s="201">
        <f>'26.กาญจนบุรี'!F30</f>
        <v>0</v>
      </c>
      <c r="AH30" s="201">
        <f>'27.สุราษฎร์ฯ'!F30</f>
        <v>0</v>
      </c>
      <c r="AI30" s="200">
        <f>'28.ชุมพร'!F30</f>
        <v>500</v>
      </c>
      <c r="AJ30" s="200">
        <f>'29.ตรัง'!F30</f>
        <v>0</v>
      </c>
      <c r="AK30" s="200">
        <f>'30.พัทลุง'!F30</f>
        <v>0</v>
      </c>
      <c r="AL30" s="202">
        <f>'31.นครศรีธรรมราช'!F30</f>
        <v>0</v>
      </c>
      <c r="AM30" s="200">
        <f>'32.สตูล'!F30</f>
        <v>500</v>
      </c>
      <c r="AN30" s="201">
        <f>'33.นราธิวาส'!F30</f>
        <v>0</v>
      </c>
      <c r="AO30" s="176"/>
    </row>
    <row r="31" spans="1:41" ht="21.75" customHeight="1">
      <c r="A31" s="32"/>
      <c r="B31" s="33"/>
      <c r="C31" s="320" t="s">
        <v>15</v>
      </c>
      <c r="D31" s="35" t="s">
        <v>47</v>
      </c>
      <c r="E31" s="548">
        <f>'1.สอส.กลุ่มวิเคราะห์ฯ'!E31+'2.ชัยนาท'!E31+'3.สระแก้ว'!E31+'4.นครราชสีมา'!E31+'5.ยโสธร'!E31+'6.บุรีรัมย์'!E31+'7.อำนาจเจริญ'!E31+'8.ศูนย์ฯเคี้ยวเอื้อง'!E31+'9.ร้อยเอ็ด'!E31+'10.มหาสารคาม'!E31+'11.อุดรธานี'!E31+'12.กาฬสินธุ์'!E31+'13.นครพนม'!E31+'14.สกลนคร'!E31+'15.หนองคาย'!E31+'16.เลย'!E31+'17.ลำปาง'!E31+'18.แพร่'!E31+'19.เชียงราย'!E31+'20.เพชรบูรณ์'!E31+'21.สุโขทัย'!E31+'22.พิจิตร'!E31+'23.เพชรบุรี'!E31+'24.สุพรรณบุรี'!E31+'25.ประจวบฯ'!E31+'26.กาญจนบุรี'!E31+'27.สุราษฎร์ฯ'!E31+'28.ชุมพร'!E31+'29.ตรัง'!E31+'30.พัทลุง'!E31+'31.นครศรีธรรมราช'!E31+'32.สตูล'!E31+'33.นราธิวาส'!E31</f>
        <v>1300</v>
      </c>
      <c r="F31" s="1806">
        <f t="shared" si="6"/>
        <v>1032</v>
      </c>
      <c r="G31" s="816">
        <f t="shared" si="4"/>
        <v>79.384615384615387</v>
      </c>
      <c r="H31" s="368">
        <f>'1.สอส.กลุ่มวิเคราะห์ฯ'!F31</f>
        <v>0</v>
      </c>
      <c r="I31" s="200">
        <f>'2.ชัยนาท'!F31</f>
        <v>0</v>
      </c>
      <c r="J31" s="200">
        <f>'3.สระแก้ว'!F31</f>
        <v>0</v>
      </c>
      <c r="K31" s="201">
        <f>'4.นครราชสีมา'!F31</f>
        <v>0</v>
      </c>
      <c r="L31" s="200">
        <f>'5.ยโสธร'!F31</f>
        <v>0</v>
      </c>
      <c r="M31" s="200">
        <f>'6.บุรีรัมย์'!F31</f>
        <v>0</v>
      </c>
      <c r="N31" s="201">
        <f>'7.อำนาจเจริญ'!F31</f>
        <v>0</v>
      </c>
      <c r="O31" s="201">
        <f>'8.ศูนย์ฯเคี้ยวเอื้อง'!F31</f>
        <v>0</v>
      </c>
      <c r="P31" s="200">
        <f>'9.ร้อยเอ็ด'!F31</f>
        <v>264</v>
      </c>
      <c r="Q31" s="200">
        <f>'10.มหาสารคาม'!F31</f>
        <v>0</v>
      </c>
      <c r="R31" s="200">
        <f>'11.อุดรธานี'!F31</f>
        <v>0</v>
      </c>
      <c r="S31" s="200">
        <f>'12.กาฬสินธุ์'!F31</f>
        <v>0</v>
      </c>
      <c r="T31" s="200">
        <f>'13.นครพนม'!F31</f>
        <v>0</v>
      </c>
      <c r="U31" s="200">
        <f>'14.สกลนคร'!F31</f>
        <v>520</v>
      </c>
      <c r="V31" s="200">
        <f>'15.หนองคาย'!F31</f>
        <v>248</v>
      </c>
      <c r="W31" s="201">
        <f>'16.เลย'!F31</f>
        <v>0</v>
      </c>
      <c r="X31" s="201">
        <f>'17.ลำปาง'!F31</f>
        <v>0</v>
      </c>
      <c r="Y31" s="200">
        <f>'18.แพร่'!F31</f>
        <v>0</v>
      </c>
      <c r="Z31" s="201">
        <f>'19.เชียงราย'!F31</f>
        <v>0</v>
      </c>
      <c r="AA31" s="201">
        <f>'20.เพชรบูรณ์'!F31</f>
        <v>0</v>
      </c>
      <c r="AB31" s="200">
        <f>'21.สุโขทัย'!F31</f>
        <v>0</v>
      </c>
      <c r="AC31" s="200">
        <f>'22.พิจิตร'!F31</f>
        <v>0</v>
      </c>
      <c r="AD31" s="201">
        <f>'23.เพชรบุรี'!F31</f>
        <v>0</v>
      </c>
      <c r="AE31" s="200">
        <f>'24.สุพรรณบุรี'!F31</f>
        <v>0</v>
      </c>
      <c r="AF31" s="200">
        <f>'25.ประจวบฯ'!F31</f>
        <v>0</v>
      </c>
      <c r="AG31" s="201">
        <f>'26.กาญจนบุรี'!F31</f>
        <v>0</v>
      </c>
      <c r="AH31" s="201">
        <f>'27.สุราษฎร์ฯ'!F31</f>
        <v>0</v>
      </c>
      <c r="AI31" s="200">
        <f>'28.ชุมพร'!F31</f>
        <v>0</v>
      </c>
      <c r="AJ31" s="200">
        <f>'29.ตรัง'!F31</f>
        <v>0</v>
      </c>
      <c r="AK31" s="200">
        <f>'30.พัทลุง'!F31</f>
        <v>0</v>
      </c>
      <c r="AL31" s="202">
        <f>'31.นครศรีธรรมราช'!F31</f>
        <v>0</v>
      </c>
      <c r="AM31" s="200">
        <f>'32.สตูล'!F31</f>
        <v>0</v>
      </c>
      <c r="AN31" s="201">
        <f>'33.นราธิวาส'!F31</f>
        <v>0</v>
      </c>
      <c r="AO31" s="176"/>
    </row>
    <row r="32" spans="1:41" ht="21.75" customHeight="1">
      <c r="A32" s="32"/>
      <c r="B32" s="33"/>
      <c r="C32" s="320" t="s">
        <v>53</v>
      </c>
      <c r="D32" s="35" t="s">
        <v>47</v>
      </c>
      <c r="E32" s="548">
        <f>'1.สอส.กลุ่มวิเคราะห์ฯ'!E32+'2.ชัยนาท'!E32+'3.สระแก้ว'!E32+'4.นครราชสีมา'!E32+'5.ยโสธร'!E32+'6.บุรีรัมย์'!E32+'7.อำนาจเจริญ'!E32+'8.ศูนย์ฯเคี้ยวเอื้อง'!E32+'9.ร้อยเอ็ด'!E32+'10.มหาสารคาม'!E32+'11.อุดรธานี'!E32+'12.กาฬสินธุ์'!E32+'13.นครพนม'!E32+'14.สกลนคร'!E32+'15.หนองคาย'!E32+'16.เลย'!E32+'17.ลำปาง'!E32+'18.แพร่'!E32+'19.เชียงราย'!E32+'20.เพชรบูรณ์'!E32+'21.สุโขทัย'!E32+'22.พิจิตร'!E32+'23.เพชรบุรี'!E32+'24.สุพรรณบุรี'!E32+'25.ประจวบฯ'!E32+'26.กาญจนบุรี'!E32+'27.สุราษฎร์ฯ'!E32+'28.ชุมพร'!E32+'29.ตรัง'!E32+'30.พัทลุง'!E32+'31.นครศรีธรรมราช'!E32+'32.สตูล'!E32+'33.นราธิวาส'!E32</f>
        <v>200</v>
      </c>
      <c r="F32" s="1806">
        <f t="shared" si="6"/>
        <v>116</v>
      </c>
      <c r="G32" s="816">
        <f t="shared" si="4"/>
        <v>58</v>
      </c>
      <c r="H32" s="368">
        <f>'1.สอส.กลุ่มวิเคราะห์ฯ'!F32</f>
        <v>0</v>
      </c>
      <c r="I32" s="200">
        <f>'2.ชัยนาท'!F32</f>
        <v>0</v>
      </c>
      <c r="J32" s="200">
        <f>'3.สระแก้ว'!F32</f>
        <v>0</v>
      </c>
      <c r="K32" s="201">
        <f>'4.นครราชสีมา'!F32</f>
        <v>0</v>
      </c>
      <c r="L32" s="200">
        <f>'5.ยโสธร'!F32</f>
        <v>0</v>
      </c>
      <c r="M32" s="200">
        <f>'6.บุรีรัมย์'!F32</f>
        <v>0</v>
      </c>
      <c r="N32" s="201">
        <f>'7.อำนาจเจริญ'!F32</f>
        <v>0</v>
      </c>
      <c r="O32" s="201">
        <f>'8.ศูนย์ฯเคี้ยวเอื้อง'!F32</f>
        <v>0</v>
      </c>
      <c r="P32" s="200">
        <f>'9.ร้อยเอ็ด'!F32</f>
        <v>0</v>
      </c>
      <c r="Q32" s="200">
        <f>'10.มหาสารคาม'!F32</f>
        <v>116</v>
      </c>
      <c r="R32" s="200">
        <f>'11.อุดรธานี'!F32</f>
        <v>0</v>
      </c>
      <c r="S32" s="200">
        <f>'12.กาฬสินธุ์'!F32</f>
        <v>0</v>
      </c>
      <c r="T32" s="200">
        <f>'13.นครพนม'!F32</f>
        <v>0</v>
      </c>
      <c r="U32" s="200">
        <f>'14.สกลนคร'!F32</f>
        <v>0</v>
      </c>
      <c r="V32" s="200">
        <f>'15.หนองคาย'!F32</f>
        <v>0</v>
      </c>
      <c r="W32" s="201">
        <f>'16.เลย'!F32</f>
        <v>0</v>
      </c>
      <c r="X32" s="201">
        <f>'17.ลำปาง'!F32</f>
        <v>0</v>
      </c>
      <c r="Y32" s="200">
        <f>'18.แพร่'!F32</f>
        <v>0</v>
      </c>
      <c r="Z32" s="201">
        <f>'19.เชียงราย'!F32</f>
        <v>0</v>
      </c>
      <c r="AA32" s="201">
        <f>'20.เพชรบูรณ์'!F32</f>
        <v>0</v>
      </c>
      <c r="AB32" s="200">
        <f>'21.สุโขทัย'!F32</f>
        <v>0</v>
      </c>
      <c r="AC32" s="200">
        <f>'22.พิจิตร'!F32</f>
        <v>0</v>
      </c>
      <c r="AD32" s="201">
        <f>'23.เพชรบุรี'!F32</f>
        <v>0</v>
      </c>
      <c r="AE32" s="200">
        <f>'24.สุพรรณบุรี'!F32</f>
        <v>0</v>
      </c>
      <c r="AF32" s="200">
        <f>'25.ประจวบฯ'!F32</f>
        <v>0</v>
      </c>
      <c r="AG32" s="201">
        <f>'26.กาญจนบุรี'!F32</f>
        <v>0</v>
      </c>
      <c r="AH32" s="201">
        <f>'27.สุราษฎร์ฯ'!F32</f>
        <v>0</v>
      </c>
      <c r="AI32" s="200">
        <f>'28.ชุมพร'!F32</f>
        <v>0</v>
      </c>
      <c r="AJ32" s="200">
        <f>'29.ตรัง'!F32</f>
        <v>0</v>
      </c>
      <c r="AK32" s="200">
        <f>'30.พัทลุง'!F32</f>
        <v>0</v>
      </c>
      <c r="AL32" s="202">
        <f>'31.นครศรีธรรมราช'!F32</f>
        <v>0</v>
      </c>
      <c r="AM32" s="200">
        <f>'32.สตูล'!F32</f>
        <v>0</v>
      </c>
      <c r="AN32" s="201">
        <f>'33.นราธิวาส'!F32</f>
        <v>0</v>
      </c>
      <c r="AO32" s="176"/>
    </row>
    <row r="33" spans="1:41" ht="21.75" customHeight="1">
      <c r="A33" s="32"/>
      <c r="B33" s="33"/>
      <c r="C33" s="320" t="s">
        <v>269</v>
      </c>
      <c r="D33" s="35" t="s">
        <v>47</v>
      </c>
      <c r="E33" s="548">
        <f>'1.สอส.กลุ่มวิเคราะห์ฯ'!E33+'2.ชัยนาท'!E33+'3.สระแก้ว'!E33+'4.นครราชสีมา'!E33+'5.ยโสธร'!E33+'6.บุรีรัมย์'!E33+'7.อำนาจเจริญ'!E33+'8.ศูนย์ฯเคี้ยวเอื้อง'!E33+'9.ร้อยเอ็ด'!E33+'10.มหาสารคาม'!E33+'11.อุดรธานี'!E33+'12.กาฬสินธุ์'!E33+'13.นครพนม'!E33+'14.สกลนคร'!E33+'15.หนองคาย'!E33+'16.เลย'!E33+'17.ลำปาง'!E33+'18.แพร่'!E33+'19.เชียงราย'!E33+'20.เพชรบูรณ์'!E33+'21.สุโขทัย'!E33+'22.พิจิตร'!E33+'23.เพชรบุรี'!E33+'24.สุพรรณบุรี'!E33+'25.ประจวบฯ'!E33+'26.กาญจนบุรี'!E33+'27.สุราษฎร์ฯ'!E33+'28.ชุมพร'!E33+'29.ตรัง'!E33+'30.พัทลุง'!E33+'31.นครศรีธรรมราช'!E33+'32.สตูล'!E33+'33.นราธิวาส'!E33</f>
        <v>50</v>
      </c>
      <c r="F33" s="1806">
        <f t="shared" si="6"/>
        <v>0</v>
      </c>
      <c r="G33" s="816">
        <f t="shared" si="4"/>
        <v>0</v>
      </c>
      <c r="H33" s="368">
        <f>'1.สอส.กลุ่มวิเคราะห์ฯ'!F33</f>
        <v>0</v>
      </c>
      <c r="I33" s="200">
        <f>'2.ชัยนาท'!F33</f>
        <v>0</v>
      </c>
      <c r="J33" s="200">
        <f>'3.สระแก้ว'!F33</f>
        <v>0</v>
      </c>
      <c r="K33" s="201">
        <f>'4.นครราชสีมา'!F33</f>
        <v>0</v>
      </c>
      <c r="L33" s="200">
        <f>'5.ยโสธร'!F33</f>
        <v>0</v>
      </c>
      <c r="M33" s="200">
        <f>'6.บุรีรัมย์'!F33</f>
        <v>0</v>
      </c>
      <c r="N33" s="201">
        <f>'7.อำนาจเจริญ'!F33</f>
        <v>0</v>
      </c>
      <c r="O33" s="201">
        <f>'8.ศูนย์ฯเคี้ยวเอื้อง'!F33</f>
        <v>0</v>
      </c>
      <c r="P33" s="200">
        <f>'9.ร้อยเอ็ด'!F33</f>
        <v>0</v>
      </c>
      <c r="Q33" s="200">
        <f>'10.มหาสารคาม'!F33</f>
        <v>0</v>
      </c>
      <c r="R33" s="200">
        <f>'11.อุดรธานี'!F33</f>
        <v>0</v>
      </c>
      <c r="S33" s="200">
        <f>'12.กาฬสินธุ์'!F33</f>
        <v>0</v>
      </c>
      <c r="T33" s="200">
        <f>'13.นครพนม'!F33</f>
        <v>0</v>
      </c>
      <c r="U33" s="200">
        <f>'14.สกลนคร'!F33</f>
        <v>0</v>
      </c>
      <c r="V33" s="200">
        <f>'15.หนองคาย'!F33</f>
        <v>0</v>
      </c>
      <c r="W33" s="201">
        <f>'16.เลย'!F33</f>
        <v>0</v>
      </c>
      <c r="X33" s="201">
        <f>'17.ลำปาง'!F33</f>
        <v>0</v>
      </c>
      <c r="Y33" s="200">
        <f>'18.แพร่'!F33</f>
        <v>0</v>
      </c>
      <c r="Z33" s="201">
        <f>'19.เชียงราย'!F33</f>
        <v>0</v>
      </c>
      <c r="AA33" s="201">
        <f>'20.เพชรบูรณ์'!F33</f>
        <v>0</v>
      </c>
      <c r="AB33" s="200">
        <f>'21.สุโขทัย'!F33</f>
        <v>0</v>
      </c>
      <c r="AC33" s="200">
        <f>'22.พิจิตร'!F33</f>
        <v>0</v>
      </c>
      <c r="AD33" s="201">
        <f>'23.เพชรบุรี'!F33</f>
        <v>0</v>
      </c>
      <c r="AE33" s="200">
        <f>'24.สุพรรณบุรี'!F33</f>
        <v>0</v>
      </c>
      <c r="AF33" s="200">
        <f>'25.ประจวบฯ'!F33</f>
        <v>0</v>
      </c>
      <c r="AG33" s="201">
        <f>'26.กาญจนบุรี'!F33</f>
        <v>0</v>
      </c>
      <c r="AH33" s="201">
        <f>'27.สุราษฎร์ฯ'!F33</f>
        <v>0</v>
      </c>
      <c r="AI33" s="200">
        <f>'28.ชุมพร'!F33</f>
        <v>0</v>
      </c>
      <c r="AJ33" s="200">
        <f>'29.ตรัง'!F33</f>
        <v>0</v>
      </c>
      <c r="AK33" s="200">
        <f>'30.พัทลุง'!F33</f>
        <v>0</v>
      </c>
      <c r="AL33" s="202">
        <f>'31.นครศรีธรรมราช'!F33</f>
        <v>0</v>
      </c>
      <c r="AM33" s="200">
        <f>'32.สตูล'!F33</f>
        <v>0</v>
      </c>
      <c r="AN33" s="201">
        <f>'33.นราธิวาส'!F33</f>
        <v>0</v>
      </c>
      <c r="AO33" s="176"/>
    </row>
    <row r="34" spans="1:41" ht="21.75" customHeight="1">
      <c r="A34" s="32"/>
      <c r="B34" s="33"/>
      <c r="C34" s="320" t="s">
        <v>16</v>
      </c>
      <c r="D34" s="35" t="s">
        <v>47</v>
      </c>
      <c r="E34" s="548">
        <f>'1.สอส.กลุ่มวิเคราะห์ฯ'!E34+'2.ชัยนาท'!E34+'3.สระแก้ว'!E34+'4.นครราชสีมา'!E34+'5.ยโสธร'!E34+'6.บุรีรัมย์'!E34+'7.อำนาจเจริญ'!E34+'8.ศูนย์ฯเคี้ยวเอื้อง'!E34+'9.ร้อยเอ็ด'!E34+'10.มหาสารคาม'!E34+'11.อุดรธานี'!E34+'12.กาฬสินธุ์'!E34+'13.นครพนม'!E34+'14.สกลนคร'!E34+'15.หนองคาย'!E34+'16.เลย'!E34+'17.ลำปาง'!E34+'18.แพร่'!E34+'19.เชียงราย'!E34+'20.เพชรบูรณ์'!E34+'21.สุโขทัย'!E34+'22.พิจิตร'!E34+'23.เพชรบุรี'!E34+'24.สุพรรณบุรี'!E34+'25.ประจวบฯ'!E34+'26.กาญจนบุรี'!E34+'27.สุราษฎร์ฯ'!E34+'28.ชุมพร'!E34+'29.ตรัง'!E34+'30.พัทลุง'!E34+'31.นครศรีธรรมราช'!E34+'32.สตูล'!E34+'33.นราธิวาส'!E34</f>
        <v>1200</v>
      </c>
      <c r="F34" s="1806">
        <f t="shared" si="6"/>
        <v>798</v>
      </c>
      <c r="G34" s="816">
        <f t="shared" si="4"/>
        <v>66.5</v>
      </c>
      <c r="H34" s="368">
        <f>'1.สอส.กลุ่มวิเคราะห์ฯ'!F34</f>
        <v>0</v>
      </c>
      <c r="I34" s="200">
        <f>'2.ชัยนาท'!F34</f>
        <v>0</v>
      </c>
      <c r="J34" s="200">
        <f>'3.สระแก้ว'!F34</f>
        <v>0</v>
      </c>
      <c r="K34" s="201">
        <f>'4.นครราชสีมา'!F34</f>
        <v>0</v>
      </c>
      <c r="L34" s="200">
        <f>'5.ยโสธร'!F34</f>
        <v>0</v>
      </c>
      <c r="M34" s="200">
        <f>'6.บุรีรัมย์'!F34</f>
        <v>0</v>
      </c>
      <c r="N34" s="201">
        <f>'7.อำนาจเจริญ'!F34</f>
        <v>0</v>
      </c>
      <c r="O34" s="201">
        <f>'8.ศูนย์ฯเคี้ยวเอื้อง'!F34</f>
        <v>415</v>
      </c>
      <c r="P34" s="200">
        <f>'9.ร้อยเอ็ด'!F34</f>
        <v>0</v>
      </c>
      <c r="Q34" s="200">
        <f>'10.มหาสารคาม'!F34</f>
        <v>0</v>
      </c>
      <c r="R34" s="200">
        <f>'11.อุดรธานี'!F34</f>
        <v>216</v>
      </c>
      <c r="S34" s="200">
        <f>'12.กาฬสินธุ์'!F34</f>
        <v>0</v>
      </c>
      <c r="T34" s="200">
        <f>'13.นครพนม'!F34</f>
        <v>0</v>
      </c>
      <c r="U34" s="200">
        <f>'14.สกลนคร'!F34</f>
        <v>0</v>
      </c>
      <c r="V34" s="200">
        <f>'15.หนองคาย'!F34</f>
        <v>0</v>
      </c>
      <c r="W34" s="201">
        <f>'16.เลย'!F34</f>
        <v>0</v>
      </c>
      <c r="X34" s="201">
        <f>'17.ลำปาง'!F34</f>
        <v>167</v>
      </c>
      <c r="Y34" s="200">
        <f>'18.แพร่'!F34</f>
        <v>0</v>
      </c>
      <c r="Z34" s="201">
        <f>'19.เชียงราย'!F34</f>
        <v>0</v>
      </c>
      <c r="AA34" s="201">
        <f>'20.เพชรบูรณ์'!F34</f>
        <v>0</v>
      </c>
      <c r="AB34" s="200">
        <f>'21.สุโขทัย'!F34</f>
        <v>0</v>
      </c>
      <c r="AC34" s="200">
        <f>'22.พิจิตร'!F34</f>
        <v>0</v>
      </c>
      <c r="AD34" s="201">
        <f>'23.เพชรบุรี'!F34</f>
        <v>0</v>
      </c>
      <c r="AE34" s="200">
        <f>'24.สุพรรณบุรี'!F34</f>
        <v>0</v>
      </c>
      <c r="AF34" s="200">
        <f>'25.ประจวบฯ'!F34</f>
        <v>0</v>
      </c>
      <c r="AG34" s="201">
        <f>'26.กาญจนบุรี'!F34</f>
        <v>0</v>
      </c>
      <c r="AH34" s="201">
        <f>'27.สุราษฎร์ฯ'!F34</f>
        <v>0</v>
      </c>
      <c r="AI34" s="200">
        <f>'28.ชุมพร'!F34</f>
        <v>0</v>
      </c>
      <c r="AJ34" s="200">
        <f>'29.ตรัง'!F34</f>
        <v>0</v>
      </c>
      <c r="AK34" s="200">
        <f>'30.พัทลุง'!F34</f>
        <v>0</v>
      </c>
      <c r="AL34" s="202">
        <f>'31.นครศรีธรรมราช'!F34</f>
        <v>0</v>
      </c>
      <c r="AM34" s="200">
        <f>'32.สตูล'!F34</f>
        <v>0</v>
      </c>
      <c r="AN34" s="201">
        <f>'33.นราธิวาส'!F34</f>
        <v>0</v>
      </c>
      <c r="AO34" s="176"/>
    </row>
    <row r="35" spans="1:41" ht="21.75" customHeight="1">
      <c r="A35" s="32"/>
      <c r="B35" s="33"/>
      <c r="C35" s="320" t="s">
        <v>17</v>
      </c>
      <c r="D35" s="35" t="s">
        <v>47</v>
      </c>
      <c r="E35" s="548">
        <f>'1.สอส.กลุ่มวิเคราะห์ฯ'!E35+'2.ชัยนาท'!E35+'3.สระแก้ว'!E35+'4.นครราชสีมา'!E35+'5.ยโสธร'!E35+'6.บุรีรัมย์'!E35+'7.อำนาจเจริญ'!E35+'8.ศูนย์ฯเคี้ยวเอื้อง'!E35+'9.ร้อยเอ็ด'!E35+'10.มหาสารคาม'!E35+'11.อุดรธานี'!E35+'12.กาฬสินธุ์'!E35+'13.นครพนม'!E35+'14.สกลนคร'!E35+'15.หนองคาย'!E35+'16.เลย'!E35+'17.ลำปาง'!E35+'18.แพร่'!E35+'19.เชียงราย'!E35+'20.เพชรบูรณ์'!E35+'21.สุโขทัย'!E35+'22.พิจิตร'!E35+'23.เพชรบุรี'!E35+'24.สุพรรณบุรี'!E35+'25.ประจวบฯ'!E35+'26.กาญจนบุรี'!E35+'27.สุราษฎร์ฯ'!E35+'28.ชุมพร'!E35+'29.ตรัง'!E35+'30.พัทลุง'!E35+'31.นครศรีธรรมราช'!E35+'32.สตูล'!E35+'33.นราธิวาส'!E35</f>
        <v>3450</v>
      </c>
      <c r="F35" s="1806">
        <f t="shared" si="6"/>
        <v>1572</v>
      </c>
      <c r="G35" s="816">
        <f t="shared" si="4"/>
        <v>45.565217391304351</v>
      </c>
      <c r="H35" s="368">
        <f>'1.สอส.กลุ่มวิเคราะห์ฯ'!F35</f>
        <v>0</v>
      </c>
      <c r="I35" s="200">
        <f>'2.ชัยนาท'!F35</f>
        <v>209</v>
      </c>
      <c r="J35" s="200">
        <f>'3.สระแก้ว'!F35</f>
        <v>0</v>
      </c>
      <c r="K35" s="201">
        <f>'4.นครราชสีมา'!F35</f>
        <v>0</v>
      </c>
      <c r="L35" s="200">
        <f>'5.ยโสธร'!F35</f>
        <v>0</v>
      </c>
      <c r="M35" s="200">
        <f>'6.บุรีรัมย์'!F35</f>
        <v>0</v>
      </c>
      <c r="N35" s="201">
        <f>'7.อำนาจเจริญ'!F35</f>
        <v>0</v>
      </c>
      <c r="O35" s="201">
        <f>'8.ศูนย์ฯเคี้ยวเอื้อง'!F35</f>
        <v>0</v>
      </c>
      <c r="P35" s="200">
        <f>'9.ร้อยเอ็ด'!F35</f>
        <v>0</v>
      </c>
      <c r="Q35" s="200">
        <f>'10.มหาสารคาม'!F35</f>
        <v>291</v>
      </c>
      <c r="R35" s="200">
        <f>'11.อุดรธานี'!F35</f>
        <v>0</v>
      </c>
      <c r="S35" s="200">
        <f>'12.กาฬสินธุ์'!F35</f>
        <v>0</v>
      </c>
      <c r="T35" s="200">
        <f>'13.นครพนม'!F35</f>
        <v>0</v>
      </c>
      <c r="U35" s="200">
        <f>'14.สกลนคร'!F35</f>
        <v>0</v>
      </c>
      <c r="V35" s="200">
        <f>'15.หนองคาย'!F35</f>
        <v>0</v>
      </c>
      <c r="W35" s="201">
        <f>'16.เลย'!F35</f>
        <v>340</v>
      </c>
      <c r="X35" s="201">
        <f>'17.ลำปาง'!F35</f>
        <v>0</v>
      </c>
      <c r="Y35" s="200">
        <f>'18.แพร่'!F35</f>
        <v>247</v>
      </c>
      <c r="Z35" s="201">
        <f>'19.เชียงราย'!F35</f>
        <v>0</v>
      </c>
      <c r="AA35" s="201">
        <f>'20.เพชรบูรณ์'!F35</f>
        <v>485</v>
      </c>
      <c r="AB35" s="200">
        <f>'21.สุโขทัย'!F35</f>
        <v>0</v>
      </c>
      <c r="AC35" s="200">
        <f>'22.พิจิตร'!F35</f>
        <v>0</v>
      </c>
      <c r="AD35" s="201">
        <f>'23.เพชรบุรี'!F35</f>
        <v>0</v>
      </c>
      <c r="AE35" s="200">
        <f>'24.สุพรรณบุรี'!F35</f>
        <v>0</v>
      </c>
      <c r="AF35" s="200">
        <f>'25.ประจวบฯ'!F35</f>
        <v>0</v>
      </c>
      <c r="AG35" s="201">
        <f>'26.กาญจนบุรี'!F35</f>
        <v>0</v>
      </c>
      <c r="AH35" s="201">
        <f>'27.สุราษฎร์ฯ'!F35</f>
        <v>0</v>
      </c>
      <c r="AI35" s="200">
        <f>'28.ชุมพร'!F35</f>
        <v>0</v>
      </c>
      <c r="AJ35" s="200">
        <f>'29.ตรัง'!F35</f>
        <v>0</v>
      </c>
      <c r="AK35" s="200">
        <f>'30.พัทลุง'!F35</f>
        <v>0</v>
      </c>
      <c r="AL35" s="202">
        <f>'31.นครศรีธรรมราช'!F35</f>
        <v>0</v>
      </c>
      <c r="AM35" s="200">
        <f>'32.สตูล'!F35</f>
        <v>0</v>
      </c>
      <c r="AN35" s="201">
        <f>'33.นราธิวาส'!F35</f>
        <v>0</v>
      </c>
      <c r="AO35" s="176"/>
    </row>
    <row r="36" spans="1:41" ht="21.75" customHeight="1">
      <c r="A36" s="32"/>
      <c r="B36" s="33"/>
      <c r="C36" s="320" t="s">
        <v>18</v>
      </c>
      <c r="D36" s="35" t="s">
        <v>47</v>
      </c>
      <c r="E36" s="548">
        <f>'1.สอส.กลุ่มวิเคราะห์ฯ'!E36+'2.ชัยนาท'!E36+'3.สระแก้ว'!E36+'4.นครราชสีมา'!E36+'5.ยโสธร'!E36+'6.บุรีรัมย์'!E36+'7.อำนาจเจริญ'!E36+'8.ศูนย์ฯเคี้ยวเอื้อง'!E36+'9.ร้อยเอ็ด'!E36+'10.มหาสารคาม'!E36+'11.อุดรธานี'!E36+'12.กาฬสินธุ์'!E36+'13.นครพนม'!E36+'14.สกลนคร'!E36+'15.หนองคาย'!E36+'16.เลย'!E36+'17.ลำปาง'!E36+'18.แพร่'!E36+'19.เชียงราย'!E36+'20.เพชรบูรณ์'!E36+'21.สุโขทัย'!E36+'22.พิจิตร'!E36+'23.เพชรบุรี'!E36+'24.สุพรรณบุรี'!E36+'25.ประจวบฯ'!E36+'26.กาญจนบุรี'!E36+'27.สุราษฎร์ฯ'!E36+'28.ชุมพร'!E36+'29.ตรัง'!E36+'30.พัทลุง'!E36+'31.นครศรีธรรมราช'!E36+'32.สตูล'!E36+'33.นราธิวาส'!E36</f>
        <v>500</v>
      </c>
      <c r="F36" s="1806">
        <f t="shared" si="6"/>
        <v>508</v>
      </c>
      <c r="G36" s="816">
        <f t="shared" si="4"/>
        <v>101.6</v>
      </c>
      <c r="H36" s="368">
        <f>'1.สอส.กลุ่มวิเคราะห์ฯ'!F36</f>
        <v>0</v>
      </c>
      <c r="I36" s="200">
        <f>'2.ชัยนาท'!F36</f>
        <v>0</v>
      </c>
      <c r="J36" s="200">
        <f>'3.สระแก้ว'!F36</f>
        <v>508</v>
      </c>
      <c r="K36" s="201">
        <f>'4.นครราชสีมา'!F36</f>
        <v>0</v>
      </c>
      <c r="L36" s="200">
        <f>'5.ยโสธร'!F36</f>
        <v>0</v>
      </c>
      <c r="M36" s="200">
        <f>'6.บุรีรัมย์'!F36</f>
        <v>0</v>
      </c>
      <c r="N36" s="201">
        <f>'7.อำนาจเจริญ'!F36</f>
        <v>0</v>
      </c>
      <c r="O36" s="201">
        <f>'8.ศูนย์ฯเคี้ยวเอื้อง'!F36</f>
        <v>0</v>
      </c>
      <c r="P36" s="200">
        <f>'9.ร้อยเอ็ด'!F36</f>
        <v>0</v>
      </c>
      <c r="Q36" s="200">
        <f>'10.มหาสารคาม'!F36</f>
        <v>0</v>
      </c>
      <c r="R36" s="200">
        <f>'11.อุดรธานี'!F36</f>
        <v>0</v>
      </c>
      <c r="S36" s="200">
        <f>'12.กาฬสินธุ์'!F36</f>
        <v>0</v>
      </c>
      <c r="T36" s="200">
        <f>'13.นครพนม'!F36</f>
        <v>0</v>
      </c>
      <c r="U36" s="200">
        <f>'14.สกลนคร'!F36</f>
        <v>0</v>
      </c>
      <c r="V36" s="200">
        <f>'15.หนองคาย'!F36</f>
        <v>0</v>
      </c>
      <c r="W36" s="201">
        <f>'16.เลย'!F36</f>
        <v>0</v>
      </c>
      <c r="X36" s="201">
        <f>'17.ลำปาง'!F36</f>
        <v>0</v>
      </c>
      <c r="Y36" s="200">
        <f>'18.แพร่'!F36</f>
        <v>0</v>
      </c>
      <c r="Z36" s="201">
        <f>'19.เชียงราย'!F36</f>
        <v>0</v>
      </c>
      <c r="AA36" s="201">
        <f>'20.เพชรบูรณ์'!F36</f>
        <v>0</v>
      </c>
      <c r="AB36" s="200">
        <f>'21.สุโขทัย'!F36</f>
        <v>0</v>
      </c>
      <c r="AC36" s="200">
        <f>'22.พิจิตร'!F36</f>
        <v>0</v>
      </c>
      <c r="AD36" s="201">
        <f>'23.เพชรบุรี'!F36</f>
        <v>0</v>
      </c>
      <c r="AE36" s="200">
        <f>'24.สุพรรณบุรี'!F36</f>
        <v>0</v>
      </c>
      <c r="AF36" s="200">
        <f>'25.ประจวบฯ'!F36</f>
        <v>0</v>
      </c>
      <c r="AG36" s="201">
        <f>'26.กาญจนบุรี'!F36</f>
        <v>0</v>
      </c>
      <c r="AH36" s="201">
        <f>'27.สุราษฎร์ฯ'!F36</f>
        <v>0</v>
      </c>
      <c r="AI36" s="200">
        <f>'28.ชุมพร'!F36</f>
        <v>0</v>
      </c>
      <c r="AJ36" s="200">
        <f>'29.ตรัง'!F36</f>
        <v>0</v>
      </c>
      <c r="AK36" s="200">
        <f>'30.พัทลุง'!F36</f>
        <v>0</v>
      </c>
      <c r="AL36" s="202">
        <f>'31.นครศรีธรรมราช'!F36</f>
        <v>0</v>
      </c>
      <c r="AM36" s="200">
        <f>'32.สตูล'!F36</f>
        <v>0</v>
      </c>
      <c r="AN36" s="201">
        <f>'33.นราธิวาส'!F36</f>
        <v>0</v>
      </c>
      <c r="AO36" s="176"/>
    </row>
    <row r="37" spans="1:41" ht="21.75" customHeight="1">
      <c r="A37" s="32"/>
      <c r="B37" s="33"/>
      <c r="C37" s="320" t="s">
        <v>270</v>
      </c>
      <c r="D37" s="35" t="s">
        <v>47</v>
      </c>
      <c r="E37" s="548">
        <f>'1.สอส.กลุ่มวิเคราะห์ฯ'!E37+'2.ชัยนาท'!E37+'3.สระแก้ว'!E37+'4.นครราชสีมา'!E37+'5.ยโสธร'!E37+'6.บุรีรัมย์'!E37+'7.อำนาจเจริญ'!E37+'8.ศูนย์ฯเคี้ยวเอื้อง'!E37+'9.ร้อยเอ็ด'!E37+'10.มหาสารคาม'!E37+'11.อุดรธานี'!E37+'12.กาฬสินธุ์'!E37+'13.นครพนม'!E37+'14.สกลนคร'!E37+'15.หนองคาย'!E37+'16.เลย'!E37+'17.ลำปาง'!E37+'18.แพร่'!E37+'19.เชียงราย'!E37+'20.เพชรบูรณ์'!E37+'21.สุโขทัย'!E37+'22.พิจิตร'!E37+'23.เพชรบุรี'!E37+'24.สุพรรณบุรี'!E37+'25.ประจวบฯ'!E37+'26.กาญจนบุรี'!E37+'27.สุราษฎร์ฯ'!E37+'28.ชุมพร'!E37+'29.ตรัง'!E37+'30.พัทลุง'!E37+'31.นครศรีธรรมราช'!E37+'32.สตูล'!E37+'33.นราธิวาส'!E37</f>
        <v>1000</v>
      </c>
      <c r="F37" s="1806">
        <f t="shared" si="6"/>
        <v>1106</v>
      </c>
      <c r="G37" s="816">
        <f t="shared" si="4"/>
        <v>110.6</v>
      </c>
      <c r="H37" s="368">
        <f>'1.สอส.กลุ่มวิเคราะห์ฯ'!F37</f>
        <v>0</v>
      </c>
      <c r="I37" s="200">
        <f>'2.ชัยนาท'!F37</f>
        <v>0</v>
      </c>
      <c r="J37" s="200">
        <f>'3.สระแก้ว'!F37</f>
        <v>0</v>
      </c>
      <c r="K37" s="201">
        <f>'4.นครราชสีมา'!F37</f>
        <v>0</v>
      </c>
      <c r="L37" s="200">
        <f>'5.ยโสธร'!F37</f>
        <v>0</v>
      </c>
      <c r="M37" s="200">
        <f>'6.บุรีรัมย์'!F37</f>
        <v>0</v>
      </c>
      <c r="N37" s="201">
        <f>'7.อำนาจเจริญ'!F37</f>
        <v>0</v>
      </c>
      <c r="O37" s="201">
        <f>'8.ศูนย์ฯเคี้ยวเอื้อง'!F37</f>
        <v>0</v>
      </c>
      <c r="P37" s="200">
        <f>'9.ร้อยเอ็ด'!F37</f>
        <v>0</v>
      </c>
      <c r="Q37" s="200">
        <f>'10.มหาสารคาม'!F37</f>
        <v>0</v>
      </c>
      <c r="R37" s="200">
        <f>'11.อุดรธานี'!F37</f>
        <v>0</v>
      </c>
      <c r="S37" s="200">
        <f>'12.กาฬสินธุ์'!F37</f>
        <v>0</v>
      </c>
      <c r="T37" s="200">
        <f>'13.นครพนม'!F37</f>
        <v>0</v>
      </c>
      <c r="U37" s="200">
        <f>'14.สกลนคร'!F37</f>
        <v>0</v>
      </c>
      <c r="V37" s="200">
        <f>'15.หนองคาย'!F37</f>
        <v>0</v>
      </c>
      <c r="W37" s="201">
        <f>'16.เลย'!F37</f>
        <v>0</v>
      </c>
      <c r="X37" s="201">
        <f>'17.ลำปาง'!F37</f>
        <v>493</v>
      </c>
      <c r="Y37" s="200">
        <f>'18.แพร่'!F37</f>
        <v>0</v>
      </c>
      <c r="Z37" s="201">
        <f>'19.เชียงราย'!F37</f>
        <v>0</v>
      </c>
      <c r="AA37" s="201">
        <f>'20.เพชรบูรณ์'!F37</f>
        <v>0</v>
      </c>
      <c r="AB37" s="200">
        <f>'21.สุโขทัย'!F37</f>
        <v>0</v>
      </c>
      <c r="AC37" s="200">
        <f>'22.พิจิตร'!F37</f>
        <v>0</v>
      </c>
      <c r="AD37" s="201">
        <f>'23.เพชรบุรี'!F37</f>
        <v>0</v>
      </c>
      <c r="AE37" s="200">
        <f>'24.สุพรรณบุรี'!F37</f>
        <v>0</v>
      </c>
      <c r="AF37" s="200">
        <f>'25.ประจวบฯ'!F37</f>
        <v>0</v>
      </c>
      <c r="AG37" s="201">
        <f>'26.กาญจนบุรี'!F37</f>
        <v>613</v>
      </c>
      <c r="AH37" s="201">
        <f>'27.สุราษฎร์ฯ'!F37</f>
        <v>0</v>
      </c>
      <c r="AI37" s="200">
        <f>'28.ชุมพร'!F37</f>
        <v>0</v>
      </c>
      <c r="AJ37" s="200">
        <f>'29.ตรัง'!F37</f>
        <v>0</v>
      </c>
      <c r="AK37" s="200">
        <f>'30.พัทลุง'!F37</f>
        <v>0</v>
      </c>
      <c r="AL37" s="202">
        <f>'31.นครศรีธรรมราช'!F37</f>
        <v>0</v>
      </c>
      <c r="AM37" s="200">
        <f>'32.สตูล'!F37</f>
        <v>0</v>
      </c>
      <c r="AN37" s="201">
        <f>'33.นราธิวาส'!F37</f>
        <v>0</v>
      </c>
      <c r="AO37" s="176"/>
    </row>
    <row r="38" spans="1:41" ht="21.75" customHeight="1">
      <c r="A38" s="32"/>
      <c r="B38" s="33"/>
      <c r="C38" s="320" t="s">
        <v>264</v>
      </c>
      <c r="D38" s="35" t="s">
        <v>47</v>
      </c>
      <c r="E38" s="548">
        <f>'1.สอส.กลุ่มวิเคราะห์ฯ'!E38+'2.ชัยนาท'!E38+'3.สระแก้ว'!E38+'4.นครราชสีมา'!E38+'5.ยโสธร'!E38+'6.บุรีรัมย์'!E38+'7.อำนาจเจริญ'!E38+'8.ศูนย์ฯเคี้ยวเอื้อง'!E38+'9.ร้อยเอ็ด'!E38+'10.มหาสารคาม'!E38+'11.อุดรธานี'!E38+'12.กาฬสินธุ์'!E38+'13.นครพนม'!E38+'14.สกลนคร'!E38+'15.หนองคาย'!E38+'16.เลย'!E38+'17.ลำปาง'!E38+'18.แพร่'!E38+'19.เชียงราย'!E38+'20.เพชรบูรณ์'!E38+'21.สุโขทัย'!E38+'22.พิจิตร'!E38+'23.เพชรบุรี'!E38+'24.สุพรรณบุรี'!E38+'25.ประจวบฯ'!E38+'26.กาญจนบุรี'!E38+'27.สุราษฎร์ฯ'!E38+'28.ชุมพร'!E38+'29.ตรัง'!E38+'30.พัทลุง'!E38+'31.นครศรีธรรมราช'!E38+'32.สตูล'!E38+'33.นราธิวาส'!E38</f>
        <v>50</v>
      </c>
      <c r="F38" s="1806">
        <f t="shared" si="6"/>
        <v>0</v>
      </c>
      <c r="G38" s="816">
        <f t="shared" si="4"/>
        <v>0</v>
      </c>
      <c r="H38" s="368">
        <f>'1.สอส.กลุ่มวิเคราะห์ฯ'!F38</f>
        <v>0</v>
      </c>
      <c r="I38" s="200">
        <f>'2.ชัยนาท'!F38</f>
        <v>0</v>
      </c>
      <c r="J38" s="200">
        <f>'3.สระแก้ว'!F38</f>
        <v>0</v>
      </c>
      <c r="K38" s="201">
        <f>'4.นครราชสีมา'!F38</f>
        <v>0</v>
      </c>
      <c r="L38" s="200">
        <f>'5.ยโสธร'!F38</f>
        <v>0</v>
      </c>
      <c r="M38" s="200">
        <f>'6.บุรีรัมย์'!F38</f>
        <v>0</v>
      </c>
      <c r="N38" s="201">
        <f>'7.อำนาจเจริญ'!F38</f>
        <v>0</v>
      </c>
      <c r="O38" s="201">
        <f>'8.ศูนย์ฯเคี้ยวเอื้อง'!F38</f>
        <v>0</v>
      </c>
      <c r="P38" s="200">
        <f>'9.ร้อยเอ็ด'!F38</f>
        <v>0</v>
      </c>
      <c r="Q38" s="200">
        <f>'10.มหาสารคาม'!F38</f>
        <v>0</v>
      </c>
      <c r="R38" s="200">
        <f>'11.อุดรธานี'!F38</f>
        <v>0</v>
      </c>
      <c r="S38" s="200">
        <f>'12.กาฬสินธุ์'!F38</f>
        <v>0</v>
      </c>
      <c r="T38" s="200">
        <f>'13.นครพนม'!F38</f>
        <v>0</v>
      </c>
      <c r="U38" s="200">
        <f>'14.สกลนคร'!F38</f>
        <v>0</v>
      </c>
      <c r="V38" s="200">
        <f>'15.หนองคาย'!F38</f>
        <v>0</v>
      </c>
      <c r="W38" s="201">
        <f>'16.เลย'!F38</f>
        <v>0</v>
      </c>
      <c r="X38" s="201">
        <f>'17.ลำปาง'!F38</f>
        <v>0</v>
      </c>
      <c r="Y38" s="200">
        <f>'18.แพร่'!F38</f>
        <v>0</v>
      </c>
      <c r="Z38" s="201">
        <f>'19.เชียงราย'!F38</f>
        <v>0</v>
      </c>
      <c r="AA38" s="201">
        <f>'20.เพชรบูรณ์'!F38</f>
        <v>0</v>
      </c>
      <c r="AB38" s="200">
        <f>'21.สุโขทัย'!F38</f>
        <v>0</v>
      </c>
      <c r="AC38" s="200">
        <f>'22.พิจิตร'!F38</f>
        <v>0</v>
      </c>
      <c r="AD38" s="201">
        <f>'23.เพชรบุรี'!F38</f>
        <v>0</v>
      </c>
      <c r="AE38" s="200">
        <f>'24.สุพรรณบุรี'!F38</f>
        <v>0</v>
      </c>
      <c r="AF38" s="200">
        <f>'25.ประจวบฯ'!F38</f>
        <v>0</v>
      </c>
      <c r="AG38" s="201">
        <f>'26.กาญจนบุรี'!F38</f>
        <v>0</v>
      </c>
      <c r="AH38" s="201">
        <f>'27.สุราษฎร์ฯ'!F38</f>
        <v>0</v>
      </c>
      <c r="AI38" s="200">
        <f>'28.ชุมพร'!F38</f>
        <v>0</v>
      </c>
      <c r="AJ38" s="200">
        <f>'29.ตรัง'!F38</f>
        <v>0</v>
      </c>
      <c r="AK38" s="200">
        <f>'30.พัทลุง'!F38</f>
        <v>0</v>
      </c>
      <c r="AL38" s="202">
        <f>'31.นครศรีธรรมราช'!F38</f>
        <v>0</v>
      </c>
      <c r="AM38" s="200">
        <f>'32.สตูล'!F38</f>
        <v>0</v>
      </c>
      <c r="AN38" s="201">
        <f>'33.นราธิวาส'!F38</f>
        <v>0</v>
      </c>
      <c r="AO38" s="176"/>
    </row>
    <row r="39" spans="1:41" ht="21.75" customHeight="1">
      <c r="A39" s="29"/>
      <c r="B39" s="30"/>
      <c r="C39" s="121" t="s">
        <v>145</v>
      </c>
      <c r="D39" s="26" t="s">
        <v>47</v>
      </c>
      <c r="E39" s="705">
        <f>'1.สอส.กลุ่มวิเคราะห์ฯ'!E39+'2.ชัยนาท'!E39+'3.สระแก้ว'!E39+'4.นครราชสีมา'!E39+'5.ยโสธร'!E39+'6.บุรีรัมย์'!E39+'7.อำนาจเจริญ'!E39+'8.ศูนย์ฯเคี้ยวเอื้อง'!E39+'9.ร้อยเอ็ด'!E39+'10.มหาสารคาม'!E39+'11.อุดรธานี'!E39+'12.กาฬสินธุ์'!E39+'13.นครพนม'!E39+'14.สกลนคร'!E39+'15.หนองคาย'!E39+'16.เลย'!E39+'17.ลำปาง'!E39+'18.แพร่'!E39+'19.เชียงราย'!E39+'20.เพชรบูรณ์'!E39+'21.สุโขทัย'!E39+'22.พิจิตร'!E39+'23.เพชรบุรี'!E39+'24.สุพรรณบุรี'!E39+'25.ประจวบฯ'!E39+'26.กาญจนบุรี'!E39+'27.สุราษฎร์ฯ'!E39+'28.ชุมพร'!E39+'29.ตรัง'!E39+'30.พัทลุง'!E39+'31.นครศรีธรรมราช'!E39+'32.สตูล'!E39+'33.นราธิวาส'!E39</f>
        <v>79890</v>
      </c>
      <c r="F39" s="2041">
        <f t="shared" ref="F39:F54" si="7">SUM(H39:AN39)</f>
        <v>50925.5</v>
      </c>
      <c r="G39" s="844">
        <f t="shared" si="4"/>
        <v>63.744523720115161</v>
      </c>
      <c r="H39" s="369">
        <f>'1.สอส.กลุ่มวิเคราะห์ฯ'!F39</f>
        <v>0</v>
      </c>
      <c r="I39" s="205">
        <f>'2.ชัยนาท'!F39</f>
        <v>345</v>
      </c>
      <c r="J39" s="205">
        <f>'3.สระแก้ว'!F39</f>
        <v>5037</v>
      </c>
      <c r="K39" s="206">
        <f>'4.นครราชสีมา'!F39</f>
        <v>7700</v>
      </c>
      <c r="L39" s="205">
        <f>'5.ยโสธร'!F39</f>
        <v>1075</v>
      </c>
      <c r="M39" s="205">
        <f>'6.บุรีรัมย์'!F39</f>
        <v>4225</v>
      </c>
      <c r="N39" s="206">
        <f>'7.อำนาจเจริญ'!F39</f>
        <v>0</v>
      </c>
      <c r="O39" s="206">
        <f>'8.ศูนย์ฯเคี้ยวเอื้อง'!F39</f>
        <v>460</v>
      </c>
      <c r="P39" s="205">
        <f>'9.ร้อยเอ็ด'!F39</f>
        <v>1979</v>
      </c>
      <c r="Q39" s="205">
        <f>'10.มหาสารคาม'!F39</f>
        <v>5000</v>
      </c>
      <c r="R39" s="205">
        <f>'11.อุดรธานี'!F39</f>
        <v>2515</v>
      </c>
      <c r="S39" s="205">
        <f>'12.กาฬสินธุ์'!F39</f>
        <v>1119</v>
      </c>
      <c r="T39" s="205">
        <f>'13.นครพนม'!F39</f>
        <v>803</v>
      </c>
      <c r="U39" s="205">
        <f>'14.สกลนคร'!F39</f>
        <v>1458</v>
      </c>
      <c r="V39" s="205">
        <f>'15.หนองคาย'!F39</f>
        <v>233</v>
      </c>
      <c r="W39" s="206">
        <f>'16.เลย'!F39</f>
        <v>1902</v>
      </c>
      <c r="X39" s="206">
        <f>'17.ลำปาง'!F39</f>
        <v>802</v>
      </c>
      <c r="Y39" s="205">
        <f>'18.แพร่'!F39</f>
        <v>2206</v>
      </c>
      <c r="Z39" s="206">
        <f>'19.เชียงราย'!F39</f>
        <v>36</v>
      </c>
      <c r="AA39" s="206">
        <f>'20.เพชรบูรณ์'!F39</f>
        <v>1310</v>
      </c>
      <c r="AB39" s="205">
        <f>'21.สุโขทัย'!F39</f>
        <v>570</v>
      </c>
      <c r="AC39" s="205">
        <f>'22.พิจิตร'!F39</f>
        <v>1410</v>
      </c>
      <c r="AD39" s="206">
        <f>'23.เพชรบุรี'!F39</f>
        <v>0</v>
      </c>
      <c r="AE39" s="205">
        <f>'24.สุพรรณบุรี'!F39</f>
        <v>939.5</v>
      </c>
      <c r="AF39" s="205">
        <f>'25.ประจวบฯ'!F39</f>
        <v>3850</v>
      </c>
      <c r="AG39" s="206">
        <f>'26.กาญจนบุรี'!F39</f>
        <v>0</v>
      </c>
      <c r="AH39" s="206">
        <f>'27.สุราษฎร์ฯ'!F39</f>
        <v>2700</v>
      </c>
      <c r="AI39" s="205">
        <f>'28.ชุมพร'!F39</f>
        <v>500</v>
      </c>
      <c r="AJ39" s="205">
        <f>'29.ตรัง'!F39</f>
        <v>1737</v>
      </c>
      <c r="AK39" s="205">
        <f>'30.พัทลุง'!F39</f>
        <v>0</v>
      </c>
      <c r="AL39" s="550">
        <f>'31.นครศรีธรรมราช'!F39</f>
        <v>0</v>
      </c>
      <c r="AM39" s="205">
        <f>'32.สตูล'!F39</f>
        <v>1014</v>
      </c>
      <c r="AN39" s="206">
        <f>'33.นราธิวาส'!F39</f>
        <v>0</v>
      </c>
    </row>
    <row r="40" spans="1:41" ht="21.75" customHeight="1">
      <c r="A40" s="32"/>
      <c r="B40" s="33"/>
      <c r="C40" s="320" t="s">
        <v>10</v>
      </c>
      <c r="D40" s="35" t="s">
        <v>47</v>
      </c>
      <c r="E40" s="548">
        <f>'1.สอส.กลุ่มวิเคราะห์ฯ'!E40+'2.ชัยนาท'!E40+'3.สระแก้ว'!E40+'4.นครราชสีมา'!E40+'5.ยโสธร'!E40+'6.บุรีรัมย์'!E40+'7.อำนาจเจริญ'!E40+'8.ศูนย์ฯเคี้ยวเอื้อง'!E40+'9.ร้อยเอ็ด'!E40+'10.มหาสารคาม'!E40+'11.อุดรธานี'!E40+'12.กาฬสินธุ์'!E40+'13.นครพนม'!E40+'14.สกลนคร'!E40+'15.หนองคาย'!E40+'16.เลย'!E40+'17.ลำปาง'!E40+'18.แพร่'!E40+'19.เชียงราย'!E40+'20.เพชรบูรณ์'!E40+'21.สุโขทัย'!E40+'22.พิจิตร'!E40+'23.เพชรบุรี'!E40+'24.สุพรรณบุรี'!E40+'25.ประจวบฯ'!E40+'26.กาญจนบุรี'!E40+'27.สุราษฎร์ฯ'!E40+'28.ชุมพร'!E40+'29.ตรัง'!E40+'30.พัทลุง'!E40+'31.นครศรีธรรมราช'!E40+'32.สตูล'!E40+'33.นราธิวาส'!E40</f>
        <v>22700</v>
      </c>
      <c r="F40" s="1806">
        <f t="shared" si="7"/>
        <v>19714</v>
      </c>
      <c r="G40" s="816">
        <f t="shared" si="4"/>
        <v>86.845814977973575</v>
      </c>
      <c r="H40" s="368">
        <f>'1.สอส.กลุ่มวิเคราะห์ฯ'!F40</f>
        <v>0</v>
      </c>
      <c r="I40" s="200">
        <f>'2.ชัยนาท'!F40</f>
        <v>0</v>
      </c>
      <c r="J40" s="200">
        <f>'3.สระแก้ว'!F40</f>
        <v>0</v>
      </c>
      <c r="K40" s="201">
        <f>'4.นครราชสีมา'!F40</f>
        <v>2700</v>
      </c>
      <c r="L40" s="200">
        <f>'5.ยโสธร'!F40</f>
        <v>0</v>
      </c>
      <c r="M40" s="200">
        <f>'6.บุรีรัมย์'!F40</f>
        <v>4225</v>
      </c>
      <c r="N40" s="201">
        <f>'7.อำนาจเจริญ'!F40</f>
        <v>0</v>
      </c>
      <c r="O40" s="201">
        <f>'8.ศูนย์ฯเคี้ยวเอื้อง'!F40</f>
        <v>0</v>
      </c>
      <c r="P40" s="200">
        <f>'9.ร้อยเอ็ด'!F40</f>
        <v>0</v>
      </c>
      <c r="Q40" s="200">
        <f>'10.มหาสารคาม'!F40</f>
        <v>5000</v>
      </c>
      <c r="R40" s="200">
        <f>'11.อุดรธานี'!F40</f>
        <v>0</v>
      </c>
      <c r="S40" s="200">
        <f>'12.กาฬสินธุ์'!F40</f>
        <v>0</v>
      </c>
      <c r="T40" s="200">
        <f>'13.นครพนม'!F40</f>
        <v>282</v>
      </c>
      <c r="U40" s="200">
        <f>'14.สกลนคร'!F40</f>
        <v>0</v>
      </c>
      <c r="V40" s="200">
        <f>'15.หนองคาย'!F40</f>
        <v>0</v>
      </c>
      <c r="W40" s="201">
        <f>'16.เลย'!F40</f>
        <v>0</v>
      </c>
      <c r="X40" s="201">
        <f>'17.ลำปาง'!F40</f>
        <v>707</v>
      </c>
      <c r="Y40" s="200">
        <f>'18.แพร่'!F40</f>
        <v>2015</v>
      </c>
      <c r="Z40" s="201">
        <f>'19.เชียงราย'!F40</f>
        <v>0</v>
      </c>
      <c r="AA40" s="201">
        <f>'20.เพชรบูรณ์'!F40</f>
        <v>0</v>
      </c>
      <c r="AB40" s="200">
        <f>'21.สุโขทัย'!F40</f>
        <v>0</v>
      </c>
      <c r="AC40" s="200">
        <f>'22.พิจิตร'!F40</f>
        <v>0</v>
      </c>
      <c r="AD40" s="201">
        <f>'23.เพชรบุรี'!F40</f>
        <v>0</v>
      </c>
      <c r="AE40" s="200">
        <f>'24.สุพรรณบุรี'!F40</f>
        <v>935</v>
      </c>
      <c r="AF40" s="200">
        <f>'25.ประจวบฯ'!F40</f>
        <v>3850</v>
      </c>
      <c r="AG40" s="201">
        <f>'26.กาญจนบุรี'!F40</f>
        <v>0</v>
      </c>
      <c r="AH40" s="201">
        <f>'27.สุราษฎร์ฯ'!F40</f>
        <v>0</v>
      </c>
      <c r="AI40" s="200">
        <f>'28.ชุมพร'!F40</f>
        <v>0</v>
      </c>
      <c r="AJ40" s="200">
        <f>'29.ตรัง'!F40</f>
        <v>0</v>
      </c>
      <c r="AK40" s="200">
        <f>'30.พัทลุง'!F40</f>
        <v>0</v>
      </c>
      <c r="AL40" s="202">
        <f>'31.นครศรีธรรมราช'!F40</f>
        <v>0</v>
      </c>
      <c r="AM40" s="200">
        <f>'32.สตูล'!F40</f>
        <v>0</v>
      </c>
      <c r="AN40" s="201">
        <f>'33.นราธิวาส'!F40</f>
        <v>0</v>
      </c>
    </row>
    <row r="41" spans="1:41" ht="21.75" customHeight="1">
      <c r="A41" s="32"/>
      <c r="B41" s="33"/>
      <c r="C41" s="320" t="s">
        <v>266</v>
      </c>
      <c r="D41" s="35" t="s">
        <v>47</v>
      </c>
      <c r="E41" s="548">
        <f>'1.สอส.กลุ่มวิเคราะห์ฯ'!E41+'2.ชัยนาท'!E41+'3.สระแก้ว'!E41+'4.นครราชสีมา'!E41+'5.ยโสธร'!E41+'6.บุรีรัมย์'!E41+'7.อำนาจเจริญ'!E41+'8.ศูนย์ฯเคี้ยวเอื้อง'!E41+'9.ร้อยเอ็ด'!E41+'10.มหาสารคาม'!E41+'11.อุดรธานี'!E41+'12.กาฬสินธุ์'!E41+'13.นครพนม'!E41+'14.สกลนคร'!E41+'15.หนองคาย'!E41+'16.เลย'!E41+'17.ลำปาง'!E41+'18.แพร่'!E41+'19.เชียงราย'!E41+'20.เพชรบูรณ์'!E41+'21.สุโขทัย'!E41+'22.พิจิตร'!E41+'23.เพชรบุรี'!E41+'24.สุพรรณบุรี'!E41+'25.ประจวบฯ'!E41+'26.กาญจนบุรี'!E41+'27.สุราษฎร์ฯ'!E41+'28.ชุมพร'!E41+'29.ตรัง'!E41+'30.พัทลุง'!E41+'31.นครศรีธรรมราช'!E41+'32.สตูล'!E41+'33.นราธิวาส'!E41</f>
        <v>4500</v>
      </c>
      <c r="F41" s="1806">
        <f t="shared" si="7"/>
        <v>3014</v>
      </c>
      <c r="G41" s="816">
        <f t="shared" si="4"/>
        <v>66.977777777777774</v>
      </c>
      <c r="H41" s="368">
        <f>'1.สอส.กลุ่มวิเคราะห์ฯ'!F41</f>
        <v>0</v>
      </c>
      <c r="I41" s="200">
        <f>'2.ชัยนาท'!F41</f>
        <v>0</v>
      </c>
      <c r="J41" s="200">
        <f>'3.สระแก้ว'!F41</f>
        <v>0</v>
      </c>
      <c r="K41" s="201">
        <f>'4.นครราชสีมา'!F41</f>
        <v>0</v>
      </c>
      <c r="L41" s="200">
        <f>'5.ยโสธร'!F41</f>
        <v>0</v>
      </c>
      <c r="M41" s="200">
        <f>'6.บุรีรัมย์'!F41</f>
        <v>0</v>
      </c>
      <c r="N41" s="201">
        <f>'7.อำนาจเจริญ'!F41</f>
        <v>0</v>
      </c>
      <c r="O41" s="201">
        <f>'8.ศูนย์ฯเคี้ยวเอื้อง'!F41</f>
        <v>0</v>
      </c>
      <c r="P41" s="200">
        <f>'9.ร้อยเอ็ด'!F41</f>
        <v>0</v>
      </c>
      <c r="Q41" s="200">
        <f>'10.มหาสารคาม'!F41</f>
        <v>0</v>
      </c>
      <c r="R41" s="200">
        <f>'11.อุดรธานี'!F41</f>
        <v>875</v>
      </c>
      <c r="S41" s="200">
        <f>'12.กาฬสินธุ์'!F41</f>
        <v>810</v>
      </c>
      <c r="T41" s="200">
        <f>'13.นครพนม'!F41</f>
        <v>0</v>
      </c>
      <c r="U41" s="200">
        <f>'14.สกลนคร'!F41</f>
        <v>1329</v>
      </c>
      <c r="V41" s="200">
        <f>'15.หนองคาย'!F41</f>
        <v>0</v>
      </c>
      <c r="W41" s="201">
        <f>'16.เลย'!F41</f>
        <v>0</v>
      </c>
      <c r="X41" s="201">
        <f>'17.ลำปาง'!F41</f>
        <v>0</v>
      </c>
      <c r="Y41" s="200">
        <f>'18.แพร่'!F41</f>
        <v>0</v>
      </c>
      <c r="Z41" s="201">
        <f>'19.เชียงราย'!F41</f>
        <v>0</v>
      </c>
      <c r="AA41" s="201">
        <f>'20.เพชรบูรณ์'!F41</f>
        <v>0</v>
      </c>
      <c r="AB41" s="200">
        <f>'21.สุโขทัย'!F41</f>
        <v>0</v>
      </c>
      <c r="AC41" s="200">
        <f>'22.พิจิตร'!F41</f>
        <v>0</v>
      </c>
      <c r="AD41" s="201">
        <f>'23.เพชรบุรี'!F41</f>
        <v>0</v>
      </c>
      <c r="AE41" s="200">
        <f>'24.สุพรรณบุรี'!F41</f>
        <v>0</v>
      </c>
      <c r="AF41" s="200">
        <f>'25.ประจวบฯ'!F41</f>
        <v>0</v>
      </c>
      <c r="AG41" s="201">
        <f>'26.กาญจนบุรี'!F41</f>
        <v>0</v>
      </c>
      <c r="AH41" s="201">
        <f>'27.สุราษฎร์ฯ'!F41</f>
        <v>0</v>
      </c>
      <c r="AI41" s="200">
        <f>'28.ชุมพร'!F41</f>
        <v>0</v>
      </c>
      <c r="AJ41" s="200">
        <f>'29.ตรัง'!F41</f>
        <v>0</v>
      </c>
      <c r="AK41" s="200">
        <f>'30.พัทลุง'!F41</f>
        <v>0</v>
      </c>
      <c r="AL41" s="202">
        <f>'31.นครศรีธรรมราช'!F41</f>
        <v>0</v>
      </c>
      <c r="AM41" s="200">
        <f>'32.สตูล'!F41</f>
        <v>0</v>
      </c>
      <c r="AN41" s="201">
        <f>'33.นราธิวาส'!F41</f>
        <v>0</v>
      </c>
    </row>
    <row r="42" spans="1:41" ht="21.75" customHeight="1">
      <c r="A42" s="32"/>
      <c r="B42" s="33"/>
      <c r="C42" s="320" t="s">
        <v>268</v>
      </c>
      <c r="D42" s="35" t="s">
        <v>47</v>
      </c>
      <c r="E42" s="548">
        <f>'1.สอส.กลุ่มวิเคราะห์ฯ'!E42+'2.ชัยนาท'!E42+'3.สระแก้ว'!E42+'4.นครราชสีมา'!E42+'5.ยโสธร'!E42+'6.บุรีรัมย์'!E42+'7.อำนาจเจริญ'!E42+'8.ศูนย์ฯเคี้ยวเอื้อง'!E42+'9.ร้อยเอ็ด'!E42+'10.มหาสารคาม'!E42+'11.อุดรธานี'!E42+'12.กาฬสินธุ์'!E42+'13.นครพนม'!E42+'14.สกลนคร'!E42+'15.หนองคาย'!E42+'16.เลย'!E42+'17.ลำปาง'!E42+'18.แพร่'!E42+'19.เชียงราย'!E42+'20.เพชรบูรณ์'!E42+'21.สุโขทัย'!E42+'22.พิจิตร'!E42+'23.เพชรบุรี'!E42+'24.สุพรรณบุรี'!E42+'25.ประจวบฯ'!E42+'26.กาญจนบุรี'!E42+'27.สุราษฎร์ฯ'!E42+'28.ชุมพร'!E42+'29.ตรัง'!E42+'30.พัทลุง'!E42+'31.นครศรีธรรมราช'!E42+'32.สตูล'!E42+'33.นราธิวาส'!E42</f>
        <v>1500</v>
      </c>
      <c r="F42" s="1806">
        <f t="shared" si="7"/>
        <v>1199</v>
      </c>
      <c r="G42" s="816">
        <f t="shared" si="4"/>
        <v>79.933333333333337</v>
      </c>
      <c r="H42" s="368">
        <f>'1.สอส.กลุ่มวิเคราะห์ฯ'!F42</f>
        <v>0</v>
      </c>
      <c r="I42" s="200">
        <f>'2.ชัยนาท'!F42</f>
        <v>0</v>
      </c>
      <c r="J42" s="200">
        <f>'3.สระแก้ว'!F42</f>
        <v>0</v>
      </c>
      <c r="K42" s="201">
        <f>'4.นครราชสีมา'!F42</f>
        <v>0</v>
      </c>
      <c r="L42" s="200">
        <f>'5.ยโสธร'!F42</f>
        <v>0</v>
      </c>
      <c r="M42" s="200">
        <f>'6.บุรีรัมย์'!F42</f>
        <v>0</v>
      </c>
      <c r="N42" s="201">
        <f>'7.อำนาจเจริญ'!F42</f>
        <v>0</v>
      </c>
      <c r="O42" s="201">
        <f>'8.ศูนย์ฯเคี้ยวเอื้อง'!F42</f>
        <v>0</v>
      </c>
      <c r="P42" s="200">
        <f>'9.ร้อยเอ็ด'!F42</f>
        <v>1070</v>
      </c>
      <c r="Q42" s="200">
        <f>'10.มหาสารคาม'!F42</f>
        <v>0</v>
      </c>
      <c r="R42" s="200">
        <f>'11.อุดรธานี'!F42</f>
        <v>0</v>
      </c>
      <c r="S42" s="200">
        <f>'12.กาฬสินธุ์'!F42</f>
        <v>0</v>
      </c>
      <c r="T42" s="200">
        <f>'13.นครพนม'!F42</f>
        <v>0</v>
      </c>
      <c r="U42" s="200">
        <f>'14.สกลนคร'!F42</f>
        <v>129</v>
      </c>
      <c r="V42" s="200">
        <f>'15.หนองคาย'!F42</f>
        <v>0</v>
      </c>
      <c r="W42" s="201">
        <f>'16.เลย'!F42</f>
        <v>0</v>
      </c>
      <c r="X42" s="201">
        <f>'17.ลำปาง'!F42</f>
        <v>0</v>
      </c>
      <c r="Y42" s="200">
        <f>'18.แพร่'!F42</f>
        <v>0</v>
      </c>
      <c r="Z42" s="201">
        <f>'19.เชียงราย'!F42</f>
        <v>0</v>
      </c>
      <c r="AA42" s="201">
        <f>'20.เพชรบูรณ์'!F42</f>
        <v>0</v>
      </c>
      <c r="AB42" s="200">
        <f>'21.สุโขทัย'!F42</f>
        <v>0</v>
      </c>
      <c r="AC42" s="200">
        <f>'22.พิจิตร'!F42</f>
        <v>0</v>
      </c>
      <c r="AD42" s="201">
        <f>'23.เพชรบุรี'!F42</f>
        <v>0</v>
      </c>
      <c r="AE42" s="200">
        <f>'24.สุพรรณบุรี'!F42</f>
        <v>0</v>
      </c>
      <c r="AF42" s="200">
        <f>'25.ประจวบฯ'!F42</f>
        <v>0</v>
      </c>
      <c r="AG42" s="201">
        <f>'26.กาญจนบุรี'!F42</f>
        <v>0</v>
      </c>
      <c r="AH42" s="201">
        <f>'27.สุราษฎร์ฯ'!F42</f>
        <v>0</v>
      </c>
      <c r="AI42" s="200">
        <f>'28.ชุมพร'!F42</f>
        <v>0</v>
      </c>
      <c r="AJ42" s="200">
        <f>'29.ตรัง'!F42</f>
        <v>0</v>
      </c>
      <c r="AK42" s="200">
        <f>'30.พัทลุง'!F42</f>
        <v>0</v>
      </c>
      <c r="AL42" s="202">
        <f>'31.นครศรีธรรมราช'!F42</f>
        <v>0</v>
      </c>
      <c r="AM42" s="200">
        <f>'32.สตูล'!F42</f>
        <v>0</v>
      </c>
      <c r="AN42" s="201">
        <f>'33.นราธิวาส'!F42</f>
        <v>0</v>
      </c>
    </row>
    <row r="43" spans="1:41" ht="21.75" customHeight="1">
      <c r="A43" s="32"/>
      <c r="B43" s="33"/>
      <c r="C43" s="320" t="s">
        <v>13</v>
      </c>
      <c r="D43" s="35" t="s">
        <v>47</v>
      </c>
      <c r="E43" s="548">
        <f>'1.สอส.กลุ่มวิเคราะห์ฯ'!E43+'2.ชัยนาท'!E43+'3.สระแก้ว'!E43+'4.นครราชสีมา'!E43+'5.ยโสธร'!E43+'6.บุรีรัมย์'!E43+'7.อำนาจเจริญ'!E43+'8.ศูนย์ฯเคี้ยวเอื้อง'!E43+'9.ร้อยเอ็ด'!E43+'10.มหาสารคาม'!E43+'11.อุดรธานี'!E43+'12.กาฬสินธุ์'!E43+'13.นครพนม'!E43+'14.สกลนคร'!E43+'15.หนองคาย'!E43+'16.เลย'!E43+'17.ลำปาง'!E43+'18.แพร่'!E43+'19.เชียงราย'!E43+'20.เพชรบูรณ์'!E43+'21.สุโขทัย'!E43+'22.พิจิตร'!E43+'23.เพชรบุรี'!E43+'24.สุพรรณบุรี'!E43+'25.ประจวบฯ'!E43+'26.กาญจนบุรี'!E43+'27.สุราษฎร์ฯ'!E43+'28.ชุมพร'!E43+'29.ตรัง'!E43+'30.พัทลุง'!E43+'31.นครศรีธรรมราช'!E43+'32.สตูล'!E43+'33.นราธิวาส'!E43</f>
        <v>7500</v>
      </c>
      <c r="F43" s="1806">
        <f t="shared" si="7"/>
        <v>4804</v>
      </c>
      <c r="G43" s="816">
        <f t="shared" si="4"/>
        <v>64.053333333333327</v>
      </c>
      <c r="H43" s="368">
        <f>'1.สอส.กลุ่มวิเคราะห์ฯ'!F43</f>
        <v>0</v>
      </c>
      <c r="I43" s="200">
        <f>'2.ชัยนาท'!F43</f>
        <v>0</v>
      </c>
      <c r="J43" s="200">
        <f>'3.สระแก้ว'!F43</f>
        <v>500</v>
      </c>
      <c r="K43" s="201">
        <f>'4.นครราชสีมา'!F43</f>
        <v>0</v>
      </c>
      <c r="L43" s="200">
        <f>'5.ยโสธร'!F43</f>
        <v>790</v>
      </c>
      <c r="M43" s="200">
        <f>'6.บุรีรัมย์'!F43</f>
        <v>0</v>
      </c>
      <c r="N43" s="201">
        <f>'7.อำนาจเจริญ'!F43</f>
        <v>0</v>
      </c>
      <c r="O43" s="201">
        <f>'8.ศูนย์ฯเคี้ยวเอื้อง'!F43</f>
        <v>0</v>
      </c>
      <c r="P43" s="200">
        <f>'9.ร้อยเอ็ด'!F43</f>
        <v>0</v>
      </c>
      <c r="Q43" s="200">
        <f>'10.มหาสารคาม'!F43</f>
        <v>0</v>
      </c>
      <c r="R43" s="200">
        <f>'11.อุดรธานี'!F43</f>
        <v>796</v>
      </c>
      <c r="S43" s="200">
        <f>'12.กาฬสินธุ์'!F43</f>
        <v>0</v>
      </c>
      <c r="T43" s="200">
        <f>'13.นครพนม'!F43</f>
        <v>370</v>
      </c>
      <c r="U43" s="200">
        <f>'14.สกลนคร'!F43</f>
        <v>0</v>
      </c>
      <c r="V43" s="200">
        <f>'15.หนองคาย'!F43</f>
        <v>233</v>
      </c>
      <c r="W43" s="201">
        <f>'16.เลย'!F43</f>
        <v>995</v>
      </c>
      <c r="X43" s="201">
        <f>'17.ลำปาง'!F43</f>
        <v>0</v>
      </c>
      <c r="Y43" s="200">
        <f>'18.แพร่'!F43</f>
        <v>0</v>
      </c>
      <c r="Z43" s="201">
        <f>'19.เชียงราย'!F43</f>
        <v>0</v>
      </c>
      <c r="AA43" s="201">
        <f>'20.เพชรบูรณ์'!F43</f>
        <v>0</v>
      </c>
      <c r="AB43" s="200">
        <f>'21.สุโขทัย'!F43</f>
        <v>0</v>
      </c>
      <c r="AC43" s="200">
        <f>'22.พิจิตร'!F43</f>
        <v>1120</v>
      </c>
      <c r="AD43" s="201">
        <f>'23.เพชรบุรี'!F43</f>
        <v>0</v>
      </c>
      <c r="AE43" s="200">
        <f>'24.สุพรรณบุรี'!F43</f>
        <v>0</v>
      </c>
      <c r="AF43" s="200">
        <f>'25.ประจวบฯ'!F43</f>
        <v>0</v>
      </c>
      <c r="AG43" s="201">
        <f>'26.กาญจนบุรี'!F43</f>
        <v>0</v>
      </c>
      <c r="AH43" s="201">
        <f>'27.สุราษฎร์ฯ'!F43</f>
        <v>0</v>
      </c>
      <c r="AI43" s="200">
        <f>'28.ชุมพร'!F43</f>
        <v>0</v>
      </c>
      <c r="AJ43" s="200">
        <f>'29.ตรัง'!F43</f>
        <v>0</v>
      </c>
      <c r="AK43" s="200">
        <f>'30.พัทลุง'!F43</f>
        <v>0</v>
      </c>
      <c r="AL43" s="202">
        <f>'31.นครศรีธรรมราช'!F43</f>
        <v>0</v>
      </c>
      <c r="AM43" s="200">
        <f>'32.สตูล'!F43</f>
        <v>0</v>
      </c>
      <c r="AN43" s="201">
        <f>'33.นราธิวาส'!F43</f>
        <v>0</v>
      </c>
    </row>
    <row r="44" spans="1:41" ht="21.75" customHeight="1">
      <c r="A44" s="32"/>
      <c r="B44" s="33"/>
      <c r="C44" s="320" t="s">
        <v>14</v>
      </c>
      <c r="D44" s="35" t="s">
        <v>47</v>
      </c>
      <c r="E44" s="548">
        <f>'1.สอส.กลุ่มวิเคราะห์ฯ'!E44+'2.ชัยนาท'!E44+'3.สระแก้ว'!E44+'4.นครราชสีมา'!E44+'5.ยโสธร'!E44+'6.บุรีรัมย์'!E44+'7.อำนาจเจริญ'!E44+'8.ศูนย์ฯเคี้ยวเอื้อง'!E44+'9.ร้อยเอ็ด'!E44+'10.มหาสารคาม'!E44+'11.อุดรธานี'!E44+'12.กาฬสินธุ์'!E44+'13.นครพนม'!E44+'14.สกลนคร'!E44+'15.หนองคาย'!E44+'16.เลย'!E44+'17.ลำปาง'!E44+'18.แพร่'!E44+'19.เชียงราย'!E44+'20.เพชรบูรณ์'!E44+'21.สุโขทัย'!E44+'22.พิจิตร'!E44+'23.เพชรบุรี'!E44+'24.สุพรรณบุรี'!E44+'25.ประจวบฯ'!E44+'26.กาญจนบุรี'!E44+'27.สุราษฎร์ฯ'!E44+'28.ชุมพร'!E44+'29.ตรัง'!E44+'30.พัทลุง'!E44+'31.นครศรีธรรมราช'!E44+'32.สตูล'!E44+'33.นราธิวาส'!E44</f>
        <v>10300</v>
      </c>
      <c r="F44" s="1806">
        <f t="shared" si="7"/>
        <v>6387</v>
      </c>
      <c r="G44" s="816">
        <f t="shared" si="4"/>
        <v>62.009708737864081</v>
      </c>
      <c r="H44" s="368">
        <f>'1.สอส.กลุ่มวิเคราะห์ฯ'!F44</f>
        <v>0</v>
      </c>
      <c r="I44" s="200">
        <f>'2.ชัยนาท'!F44</f>
        <v>0</v>
      </c>
      <c r="J44" s="200">
        <f>'3.สระแก้ว'!F44</f>
        <v>0</v>
      </c>
      <c r="K44" s="201">
        <f>'4.นครราชสีมา'!F44</f>
        <v>0</v>
      </c>
      <c r="L44" s="200">
        <f>'5.ยโสธร'!F44</f>
        <v>285</v>
      </c>
      <c r="M44" s="200">
        <f>'6.บุรีรัมย์'!F44</f>
        <v>0</v>
      </c>
      <c r="N44" s="201">
        <f>'7.อำนาจเจริญ'!F44</f>
        <v>0</v>
      </c>
      <c r="O44" s="201">
        <f>'8.ศูนย์ฯเคี้ยวเอื้อง'!F44</f>
        <v>0</v>
      </c>
      <c r="P44" s="200">
        <f>'9.ร้อยเอ็ด'!F44</f>
        <v>0</v>
      </c>
      <c r="Q44" s="200">
        <f>'10.มหาสารคาม'!F44</f>
        <v>0</v>
      </c>
      <c r="R44" s="200">
        <f>'11.อุดรธานี'!F44</f>
        <v>0</v>
      </c>
      <c r="S44" s="200">
        <f>'12.กาฬสินธุ์'!F44</f>
        <v>0</v>
      </c>
      <c r="T44" s="200">
        <f>'13.นครพนม'!F44</f>
        <v>151</v>
      </c>
      <c r="U44" s="200">
        <f>'14.สกลนคร'!F44</f>
        <v>0</v>
      </c>
      <c r="V44" s="200">
        <f>'15.หนองคาย'!F44</f>
        <v>0</v>
      </c>
      <c r="W44" s="201">
        <f>'16.เลย'!F44</f>
        <v>0</v>
      </c>
      <c r="X44" s="201">
        <f>'17.ลำปาง'!F44</f>
        <v>0</v>
      </c>
      <c r="Y44" s="200">
        <f>'18.แพร่'!F44</f>
        <v>0</v>
      </c>
      <c r="Z44" s="201">
        <f>'19.เชียงราย'!F44</f>
        <v>0</v>
      </c>
      <c r="AA44" s="201">
        <f>'20.เพชรบูรณ์'!F44</f>
        <v>0</v>
      </c>
      <c r="AB44" s="200">
        <f>'21.สุโขทัย'!F44</f>
        <v>0</v>
      </c>
      <c r="AC44" s="200">
        <f>'22.พิจิตร'!F44</f>
        <v>0</v>
      </c>
      <c r="AD44" s="201">
        <f>'23.เพชรบุรี'!F44</f>
        <v>0</v>
      </c>
      <c r="AE44" s="200">
        <f>'24.สุพรรณบุรี'!F44</f>
        <v>0</v>
      </c>
      <c r="AF44" s="200">
        <f>'25.ประจวบฯ'!F44</f>
        <v>0</v>
      </c>
      <c r="AG44" s="201">
        <f>'26.กาญจนบุรี'!F44</f>
        <v>0</v>
      </c>
      <c r="AH44" s="201">
        <f>'27.สุราษฎร์ฯ'!F44</f>
        <v>2700</v>
      </c>
      <c r="AI44" s="200">
        <f>'28.ชุมพร'!F44</f>
        <v>500</v>
      </c>
      <c r="AJ44" s="200">
        <f>'29.ตรัง'!F44</f>
        <v>1737</v>
      </c>
      <c r="AK44" s="200">
        <f>'30.พัทลุง'!F44</f>
        <v>0</v>
      </c>
      <c r="AL44" s="202">
        <f>'31.นครศรีธรรมราช'!F44</f>
        <v>0</v>
      </c>
      <c r="AM44" s="200">
        <f>'32.สตูล'!F44</f>
        <v>1014</v>
      </c>
      <c r="AN44" s="201">
        <f>'33.นราธิวาส'!F44</f>
        <v>0</v>
      </c>
    </row>
    <row r="45" spans="1:41" ht="21.75" customHeight="1">
      <c r="A45" s="32"/>
      <c r="B45" s="33"/>
      <c r="C45" s="320" t="s">
        <v>15</v>
      </c>
      <c r="D45" s="35" t="s">
        <v>47</v>
      </c>
      <c r="E45" s="548">
        <f>'1.สอส.กลุ่มวิเคราะห์ฯ'!E45+'2.ชัยนาท'!E45+'3.สระแก้ว'!E45+'4.นครราชสีมา'!E45+'5.ยโสธร'!E45+'6.บุรีรัมย์'!E45+'7.อำนาจเจริญ'!E45+'8.ศูนย์ฯเคี้ยวเอื้อง'!E45+'9.ร้อยเอ็ด'!E45+'10.มหาสารคาม'!E45+'11.อุดรธานี'!E45+'12.กาฬสินธุ์'!E45+'13.นครพนม'!E45+'14.สกลนคร'!E45+'15.หนองคาย'!E45+'16.เลย'!E45+'17.ลำปาง'!E45+'18.แพร่'!E45+'19.เชียงราย'!E45+'20.เพชรบูรณ์'!E45+'21.สุโขทัย'!E45+'22.พิจิตร'!E45+'23.เพชรบุรี'!E45+'24.สุพรรณบุรี'!E45+'25.ประจวบฯ'!E45+'26.กาญจนบุรี'!E45+'27.สุราษฎร์ฯ'!E45+'28.ชุมพร'!E45+'29.ตรัง'!E45+'30.พัทลุง'!E45+'31.นครศรีธรรมราช'!E45+'32.สตูล'!E45+'33.นราธิวาส'!E45</f>
        <v>1000</v>
      </c>
      <c r="F45" s="1806">
        <f t="shared" si="7"/>
        <v>909</v>
      </c>
      <c r="G45" s="816">
        <f t="shared" si="4"/>
        <v>90.9</v>
      </c>
      <c r="H45" s="368">
        <f>'1.สอส.กลุ่มวิเคราะห์ฯ'!F45</f>
        <v>0</v>
      </c>
      <c r="I45" s="200">
        <f>'2.ชัยนาท'!F45</f>
        <v>0</v>
      </c>
      <c r="J45" s="200">
        <f>'3.สระแก้ว'!F45</f>
        <v>0</v>
      </c>
      <c r="K45" s="201">
        <f>'4.นครราชสีมา'!F45</f>
        <v>0</v>
      </c>
      <c r="L45" s="200">
        <f>'5.ยโสธร'!F45</f>
        <v>0</v>
      </c>
      <c r="M45" s="200">
        <f>'6.บุรีรัมย์'!F45</f>
        <v>0</v>
      </c>
      <c r="N45" s="201">
        <f>'7.อำนาจเจริญ'!F45</f>
        <v>0</v>
      </c>
      <c r="O45" s="201">
        <f>'8.ศูนย์ฯเคี้ยวเอื้อง'!F45</f>
        <v>0</v>
      </c>
      <c r="P45" s="200">
        <f>'9.ร้อยเอ็ด'!F45</f>
        <v>909</v>
      </c>
      <c r="Q45" s="200">
        <f>'10.มหาสารคาม'!F45</f>
        <v>0</v>
      </c>
      <c r="R45" s="200">
        <f>'11.อุดรธานี'!F45</f>
        <v>0</v>
      </c>
      <c r="S45" s="200">
        <f>'12.กาฬสินธุ์'!F45</f>
        <v>0</v>
      </c>
      <c r="T45" s="200">
        <f>'13.นครพนม'!F45</f>
        <v>0</v>
      </c>
      <c r="U45" s="200">
        <f>'14.สกลนคร'!F45</f>
        <v>0</v>
      </c>
      <c r="V45" s="200">
        <f>'15.หนองคาย'!F45</f>
        <v>0</v>
      </c>
      <c r="W45" s="201">
        <f>'16.เลย'!F45</f>
        <v>0</v>
      </c>
      <c r="X45" s="201">
        <f>'17.ลำปาง'!F45</f>
        <v>0</v>
      </c>
      <c r="Y45" s="200">
        <f>'18.แพร่'!F45</f>
        <v>0</v>
      </c>
      <c r="Z45" s="201">
        <f>'19.เชียงราย'!F45</f>
        <v>0</v>
      </c>
      <c r="AA45" s="201">
        <f>'20.เพชรบูรณ์'!F45</f>
        <v>0</v>
      </c>
      <c r="AB45" s="200">
        <f>'21.สุโขทัย'!F45</f>
        <v>0</v>
      </c>
      <c r="AC45" s="200">
        <f>'22.พิจิตร'!F45</f>
        <v>0</v>
      </c>
      <c r="AD45" s="201">
        <f>'23.เพชรบุรี'!F45</f>
        <v>0</v>
      </c>
      <c r="AE45" s="200">
        <f>'24.สุพรรณบุรี'!F45</f>
        <v>0</v>
      </c>
      <c r="AF45" s="200">
        <f>'25.ประจวบฯ'!F45</f>
        <v>0</v>
      </c>
      <c r="AG45" s="201">
        <f>'26.กาญจนบุรี'!F45</f>
        <v>0</v>
      </c>
      <c r="AH45" s="201">
        <f>'27.สุราษฎร์ฯ'!F45</f>
        <v>0</v>
      </c>
      <c r="AI45" s="200">
        <f>'28.ชุมพร'!F45</f>
        <v>0</v>
      </c>
      <c r="AJ45" s="200">
        <f>'29.ตรัง'!F45</f>
        <v>0</v>
      </c>
      <c r="AK45" s="200">
        <f>'30.พัทลุง'!F45</f>
        <v>0</v>
      </c>
      <c r="AL45" s="202">
        <f>'31.นครศรีธรรมราช'!F45</f>
        <v>0</v>
      </c>
      <c r="AM45" s="200">
        <f>'32.สตูล'!F45</f>
        <v>0</v>
      </c>
      <c r="AN45" s="201">
        <f>'33.นราธิวาส'!F45</f>
        <v>0</v>
      </c>
    </row>
    <row r="46" spans="1:41" ht="21.75" customHeight="1">
      <c r="A46" s="32"/>
      <c r="B46" s="33"/>
      <c r="C46" s="320" t="s">
        <v>16</v>
      </c>
      <c r="D46" s="35" t="s">
        <v>47</v>
      </c>
      <c r="E46" s="548">
        <f>'1.สอส.กลุ่มวิเคราะห์ฯ'!E46+'2.ชัยนาท'!E46+'3.สระแก้ว'!E46+'4.นครราชสีมา'!E46+'5.ยโสธร'!E46+'6.บุรีรัมย์'!E46+'7.อำนาจเจริญ'!E46+'8.ศูนย์ฯเคี้ยวเอื้อง'!E46+'9.ร้อยเอ็ด'!E46+'10.มหาสารคาม'!E46+'11.อุดรธานี'!E46+'12.กาฬสินธุ์'!E46+'13.นครพนม'!E46+'14.สกลนคร'!E46+'15.หนองคาย'!E46+'16.เลย'!E46+'17.ลำปาง'!E46+'18.แพร่'!E46+'19.เชียงราย'!E46+'20.เพชรบูรณ์'!E46+'21.สุโขทัย'!E46+'22.พิจิตร'!E46+'23.เพชรบุรี'!E46+'24.สุพรรณบุรี'!E46+'25.ประจวบฯ'!E46+'26.กาญจนบุรี'!E46+'27.สุราษฎร์ฯ'!E46+'28.ชุมพร'!E46+'29.ตรัง'!E46+'30.พัทลุง'!E46+'31.นครศรีธรรมราช'!E46+'32.สตูล'!E46+'33.นราธิวาส'!E46</f>
        <v>450</v>
      </c>
      <c r="F46" s="1806">
        <f t="shared" si="7"/>
        <v>460</v>
      </c>
      <c r="G46" s="816">
        <f t="shared" si="4"/>
        <v>102.22222222222223</v>
      </c>
      <c r="H46" s="368">
        <f>'1.สอส.กลุ่มวิเคราะห์ฯ'!F46</f>
        <v>0</v>
      </c>
      <c r="I46" s="200">
        <f>'2.ชัยนาท'!F46</f>
        <v>0</v>
      </c>
      <c r="J46" s="200">
        <f>'3.สระแก้ว'!F46</f>
        <v>0</v>
      </c>
      <c r="K46" s="201">
        <f>'4.นครราชสีมา'!F46</f>
        <v>0</v>
      </c>
      <c r="L46" s="200">
        <f>'5.ยโสธร'!F46</f>
        <v>0</v>
      </c>
      <c r="M46" s="200">
        <f>'6.บุรีรัมย์'!F46</f>
        <v>0</v>
      </c>
      <c r="N46" s="201">
        <f>'7.อำนาจเจริญ'!F46</f>
        <v>0</v>
      </c>
      <c r="O46" s="201">
        <f>'8.ศูนย์ฯเคี้ยวเอื้อง'!F46</f>
        <v>460</v>
      </c>
      <c r="P46" s="200">
        <f>'9.ร้อยเอ็ด'!F46</f>
        <v>0</v>
      </c>
      <c r="Q46" s="200">
        <f>'10.มหาสารคาม'!F46</f>
        <v>0</v>
      </c>
      <c r="R46" s="200">
        <f>'11.อุดรธานี'!F46</f>
        <v>0</v>
      </c>
      <c r="S46" s="200">
        <f>'12.กาฬสินธุ์'!F46</f>
        <v>0</v>
      </c>
      <c r="T46" s="200">
        <f>'13.นครพนม'!F46</f>
        <v>0</v>
      </c>
      <c r="U46" s="200">
        <f>'14.สกลนคร'!F46</f>
        <v>0</v>
      </c>
      <c r="V46" s="200">
        <f>'15.หนองคาย'!F46</f>
        <v>0</v>
      </c>
      <c r="W46" s="201">
        <f>'16.เลย'!F46</f>
        <v>0</v>
      </c>
      <c r="X46" s="201">
        <f>'17.ลำปาง'!F46</f>
        <v>0</v>
      </c>
      <c r="Y46" s="200">
        <f>'18.แพร่'!F46</f>
        <v>0</v>
      </c>
      <c r="Z46" s="201">
        <f>'19.เชียงราย'!F46</f>
        <v>0</v>
      </c>
      <c r="AA46" s="201">
        <f>'20.เพชรบูรณ์'!F46</f>
        <v>0</v>
      </c>
      <c r="AB46" s="200">
        <f>'21.สุโขทัย'!F46</f>
        <v>0</v>
      </c>
      <c r="AC46" s="200">
        <f>'22.พิจิตร'!F46</f>
        <v>0</v>
      </c>
      <c r="AD46" s="201">
        <f>'23.เพชรบุรี'!F46</f>
        <v>0</v>
      </c>
      <c r="AE46" s="200">
        <f>'24.สุพรรณบุรี'!F46</f>
        <v>0</v>
      </c>
      <c r="AF46" s="200">
        <f>'25.ประจวบฯ'!F46</f>
        <v>0</v>
      </c>
      <c r="AG46" s="201">
        <f>'26.กาญจนบุรี'!F46</f>
        <v>0</v>
      </c>
      <c r="AH46" s="201">
        <f>'27.สุราษฎร์ฯ'!F46</f>
        <v>0</v>
      </c>
      <c r="AI46" s="200">
        <f>'28.ชุมพร'!F46</f>
        <v>0</v>
      </c>
      <c r="AJ46" s="200">
        <f>'29.ตรัง'!F46</f>
        <v>0</v>
      </c>
      <c r="AK46" s="200">
        <f>'30.พัทลุง'!F46</f>
        <v>0</v>
      </c>
      <c r="AL46" s="202">
        <f>'31.นครศรีธรรมราช'!F46</f>
        <v>0</v>
      </c>
      <c r="AM46" s="200">
        <f>'32.สตูล'!F46</f>
        <v>0</v>
      </c>
      <c r="AN46" s="201">
        <f>'33.นราธิวาส'!F46</f>
        <v>0</v>
      </c>
    </row>
    <row r="47" spans="1:41" ht="21.75" customHeight="1">
      <c r="A47" s="32"/>
      <c r="B47" s="33"/>
      <c r="C47" s="320" t="s">
        <v>17</v>
      </c>
      <c r="D47" s="35" t="s">
        <v>47</v>
      </c>
      <c r="E47" s="548">
        <f>'1.สอส.กลุ่มวิเคราะห์ฯ'!E47+'2.ชัยนาท'!E47+'3.สระแก้ว'!E47+'4.นครราชสีมา'!E47+'5.ยโสธร'!E47+'6.บุรีรัมย์'!E47+'7.อำนาจเจริญ'!E47+'8.ศูนย์ฯเคี้ยวเอื้อง'!E47+'9.ร้อยเอ็ด'!E47+'10.มหาสารคาม'!E47+'11.อุดรธานี'!E47+'12.กาฬสินธุ์'!E47+'13.นครพนม'!E47+'14.สกลนคร'!E47+'15.หนองคาย'!E47+'16.เลย'!E47+'17.ลำปาง'!E47+'18.แพร่'!E47+'19.เชียงราย'!E47+'20.เพชรบูรณ์'!E47+'21.สุโขทัย'!E47+'22.พิจิตร'!E47+'23.เพชรบุรี'!E47+'24.สุพรรณบุรี'!E47+'25.ประจวบฯ'!E47+'26.กาญจนบุรี'!E47+'27.สุราษฎร์ฯ'!E47+'28.ชุมพร'!E47+'29.ตรัง'!E47+'30.พัทลุง'!E47+'31.นครศรีธรรมราช'!E47+'32.สตูล'!E47+'33.นราธิวาส'!E47</f>
        <v>7140</v>
      </c>
      <c r="F47" s="1806">
        <f t="shared" si="7"/>
        <v>3882</v>
      </c>
      <c r="G47" s="816">
        <f t="shared" si="4"/>
        <v>54.369747899159663</v>
      </c>
      <c r="H47" s="368">
        <f>'1.สอส.กลุ่มวิเคราะห์ฯ'!F47</f>
        <v>0</v>
      </c>
      <c r="I47" s="200">
        <f>'2.ชัยนาท'!F47</f>
        <v>273</v>
      </c>
      <c r="J47" s="200">
        <f>'3.สระแก้ว'!F47</f>
        <v>0</v>
      </c>
      <c r="K47" s="201">
        <f>'4.นครราชสีมา'!F47</f>
        <v>0</v>
      </c>
      <c r="L47" s="200">
        <f>'5.ยโสธร'!F47</f>
        <v>0</v>
      </c>
      <c r="M47" s="200">
        <f>'6.บุรีรัมย์'!F47</f>
        <v>0</v>
      </c>
      <c r="N47" s="201">
        <f>'7.อำนาจเจริญ'!F47</f>
        <v>0</v>
      </c>
      <c r="O47" s="201">
        <f>'8.ศูนย์ฯเคี้ยวเอื้อง'!F47</f>
        <v>0</v>
      </c>
      <c r="P47" s="200">
        <f>'9.ร้อยเอ็ด'!F47</f>
        <v>0</v>
      </c>
      <c r="Q47" s="200">
        <f>'10.มหาสารคาม'!F47</f>
        <v>0</v>
      </c>
      <c r="R47" s="200">
        <f>'11.อุดรธานี'!F47</f>
        <v>844</v>
      </c>
      <c r="S47" s="200">
        <f>'12.กาฬสินธุ์'!F47</f>
        <v>309</v>
      </c>
      <c r="T47" s="200">
        <f>'13.นครพนม'!F47</f>
        <v>0</v>
      </c>
      <c r="U47" s="200">
        <f>'14.สกลนคร'!F47</f>
        <v>0</v>
      </c>
      <c r="V47" s="200">
        <f>'15.หนองคาย'!F47</f>
        <v>0</v>
      </c>
      <c r="W47" s="201">
        <f>'16.เลย'!F47</f>
        <v>0</v>
      </c>
      <c r="X47" s="201">
        <f>'17.ลำปาง'!F47</f>
        <v>95</v>
      </c>
      <c r="Y47" s="200">
        <f>'18.แพร่'!F47</f>
        <v>191</v>
      </c>
      <c r="Z47" s="201">
        <f>'19.เชียงราย'!F47</f>
        <v>0</v>
      </c>
      <c r="AA47" s="201">
        <f>'20.เพชรบูรณ์'!F47</f>
        <v>1310</v>
      </c>
      <c r="AB47" s="200">
        <f>'21.สุโขทัย'!F47</f>
        <v>570</v>
      </c>
      <c r="AC47" s="200">
        <f>'22.พิจิตร'!F47</f>
        <v>290</v>
      </c>
      <c r="AD47" s="201">
        <f>'23.เพชรบุรี'!F47</f>
        <v>0</v>
      </c>
      <c r="AE47" s="200">
        <f>'24.สุพรรณบุรี'!F47</f>
        <v>0</v>
      </c>
      <c r="AF47" s="200">
        <f>'25.ประจวบฯ'!F47</f>
        <v>0</v>
      </c>
      <c r="AG47" s="201">
        <f>'26.กาญจนบุรี'!F47</f>
        <v>0</v>
      </c>
      <c r="AH47" s="201">
        <f>'27.สุราษฎร์ฯ'!F47</f>
        <v>0</v>
      </c>
      <c r="AI47" s="200">
        <f>'28.ชุมพร'!F47</f>
        <v>0</v>
      </c>
      <c r="AJ47" s="200">
        <f>'29.ตรัง'!F47</f>
        <v>0</v>
      </c>
      <c r="AK47" s="200">
        <f>'30.พัทลุง'!F47</f>
        <v>0</v>
      </c>
      <c r="AL47" s="202">
        <f>'31.นครศรีธรรมราช'!F47</f>
        <v>0</v>
      </c>
      <c r="AM47" s="200">
        <f>'32.สตูล'!F47</f>
        <v>0</v>
      </c>
      <c r="AN47" s="201">
        <f>'33.นราธิวาส'!F47</f>
        <v>0</v>
      </c>
    </row>
    <row r="48" spans="1:41" ht="21.75" customHeight="1">
      <c r="A48" s="32"/>
      <c r="B48" s="33"/>
      <c r="C48" s="320" t="s">
        <v>18</v>
      </c>
      <c r="D48" s="35" t="s">
        <v>47</v>
      </c>
      <c r="E48" s="548">
        <f>'1.สอส.กลุ่มวิเคราะห์ฯ'!E48+'2.ชัยนาท'!E48+'3.สระแก้ว'!E48+'4.นครราชสีมา'!E48+'5.ยโสธร'!E48+'6.บุรีรัมย์'!E48+'7.อำนาจเจริญ'!E48+'8.ศูนย์ฯเคี้ยวเอื้อง'!E48+'9.ร้อยเอ็ด'!E48+'10.มหาสารคาม'!E48+'11.อุดรธานี'!E48+'12.กาฬสินธุ์'!E48+'13.นครพนม'!E48+'14.สกลนคร'!E48+'15.หนองคาย'!E48+'16.เลย'!E48+'17.ลำปาง'!E48+'18.แพร่'!E48+'19.เชียงราย'!E48+'20.เพชรบูรณ์'!E48+'21.สุโขทัย'!E48+'22.พิจิตร'!E48+'23.เพชรบุรี'!E48+'24.สุพรรณบุรี'!E48+'25.ประจวบฯ'!E48+'26.กาญจนบุรี'!E48+'27.สุราษฎร์ฯ'!E48+'28.ชุมพร'!E48+'29.ตรัง'!E48+'30.พัทลุง'!E48+'31.นครศรีธรรมราช'!E48+'32.สตูล'!E48+'33.นราธิวาส'!E48</f>
        <v>9500</v>
      </c>
      <c r="F48" s="1806">
        <f t="shared" si="7"/>
        <v>4290</v>
      </c>
      <c r="G48" s="816">
        <f t="shared" si="4"/>
        <v>45.157894736842103</v>
      </c>
      <c r="H48" s="368">
        <f>'1.สอส.กลุ่มวิเคราะห์ฯ'!F48</f>
        <v>0</v>
      </c>
      <c r="I48" s="200">
        <f>'2.ชัยนาท'!F48</f>
        <v>0</v>
      </c>
      <c r="J48" s="200">
        <f>'3.สระแก้ว'!F48</f>
        <v>4290</v>
      </c>
      <c r="K48" s="201">
        <f>'4.นครราชสีมา'!F48</f>
        <v>0</v>
      </c>
      <c r="L48" s="200">
        <f>'5.ยโสธร'!F48</f>
        <v>0</v>
      </c>
      <c r="M48" s="200">
        <f>'6.บุรีรัมย์'!F48</f>
        <v>0</v>
      </c>
      <c r="N48" s="201">
        <f>'7.อำนาจเจริญ'!F48</f>
        <v>0</v>
      </c>
      <c r="O48" s="201">
        <f>'8.ศูนย์ฯเคี้ยวเอื้อง'!F48</f>
        <v>0</v>
      </c>
      <c r="P48" s="200">
        <f>'9.ร้อยเอ็ด'!F48</f>
        <v>0</v>
      </c>
      <c r="Q48" s="200">
        <f>'10.มหาสารคาม'!F48</f>
        <v>0</v>
      </c>
      <c r="R48" s="200">
        <f>'11.อุดรธานี'!F48</f>
        <v>0</v>
      </c>
      <c r="S48" s="200">
        <f>'12.กาฬสินธุ์'!F48</f>
        <v>0</v>
      </c>
      <c r="T48" s="200">
        <f>'13.นครพนม'!F48</f>
        <v>0</v>
      </c>
      <c r="U48" s="200">
        <f>'14.สกลนคร'!F48</f>
        <v>0</v>
      </c>
      <c r="V48" s="200">
        <f>'15.หนองคาย'!F48</f>
        <v>0</v>
      </c>
      <c r="W48" s="201">
        <f>'16.เลย'!F48</f>
        <v>0</v>
      </c>
      <c r="X48" s="201">
        <f>'17.ลำปาง'!F48</f>
        <v>0</v>
      </c>
      <c r="Y48" s="200">
        <f>'18.แพร่'!F48</f>
        <v>0</v>
      </c>
      <c r="Z48" s="201">
        <f>'19.เชียงราย'!F48</f>
        <v>0</v>
      </c>
      <c r="AA48" s="201">
        <f>'20.เพชรบูรณ์'!F48</f>
        <v>0</v>
      </c>
      <c r="AB48" s="200">
        <f>'21.สุโขทัย'!F48</f>
        <v>0</v>
      </c>
      <c r="AC48" s="200">
        <f>'22.พิจิตร'!F48</f>
        <v>0</v>
      </c>
      <c r="AD48" s="201">
        <f>'23.เพชรบุรี'!F48</f>
        <v>0</v>
      </c>
      <c r="AE48" s="200">
        <f>'24.สุพรรณบุรี'!F48</f>
        <v>0</v>
      </c>
      <c r="AF48" s="200">
        <f>'25.ประจวบฯ'!F48</f>
        <v>0</v>
      </c>
      <c r="AG48" s="201">
        <f>'26.กาญจนบุรี'!F48</f>
        <v>0</v>
      </c>
      <c r="AH48" s="201">
        <f>'27.สุราษฎร์ฯ'!F48</f>
        <v>0</v>
      </c>
      <c r="AI48" s="200">
        <f>'28.ชุมพร'!F48</f>
        <v>0</v>
      </c>
      <c r="AJ48" s="200">
        <f>'29.ตรัง'!F48</f>
        <v>0</v>
      </c>
      <c r="AK48" s="200">
        <f>'30.พัทลุง'!F48</f>
        <v>0</v>
      </c>
      <c r="AL48" s="202">
        <f>'31.นครศรีธรรมราช'!F48</f>
        <v>0</v>
      </c>
      <c r="AM48" s="200">
        <f>'32.สตูล'!F48</f>
        <v>0</v>
      </c>
      <c r="AN48" s="201">
        <f>'33.นราธิวาส'!F48</f>
        <v>0</v>
      </c>
    </row>
    <row r="49" spans="1:41" ht="21.75" customHeight="1">
      <c r="A49" s="32"/>
      <c r="B49" s="33"/>
      <c r="C49" s="320" t="s">
        <v>19</v>
      </c>
      <c r="D49" s="35" t="s">
        <v>47</v>
      </c>
      <c r="E49" s="548">
        <f>'1.สอส.กลุ่มวิเคราะห์ฯ'!E49+'2.ชัยนาท'!E49+'3.สระแก้ว'!E49+'4.นครราชสีมา'!E49+'5.ยโสธร'!E49+'6.บุรีรัมย์'!E49+'7.อำนาจเจริญ'!E49+'8.ศูนย์ฯเคี้ยวเอื้อง'!E49+'9.ร้อยเอ็ด'!E49+'10.มหาสารคาม'!E49+'11.อุดรธานี'!E49+'12.กาฬสินธุ์'!E49+'13.นครพนม'!E49+'14.สกลนคร'!E49+'15.หนองคาย'!E49+'16.เลย'!E49+'17.ลำปาง'!E49+'18.แพร่'!E49+'19.เชียงราย'!E49+'20.เพชรบูรณ์'!E49+'21.สุโขทัย'!E49+'22.พิจิตร'!E49+'23.เพชรบุรี'!E49+'24.สุพรรณบุรี'!E49+'25.ประจวบฯ'!E49+'26.กาญจนบุรี'!E49+'27.สุราษฎร์ฯ'!E49+'28.ชุมพร'!E49+'29.ตรัง'!E49+'30.พัทลุง'!E49+'31.นครศรีธรรมราช'!E49+'32.สตูล'!E49+'33.นราธิวาส'!E49</f>
        <v>50</v>
      </c>
      <c r="F49" s="1806">
        <f t="shared" si="7"/>
        <v>0</v>
      </c>
      <c r="G49" s="816">
        <f t="shared" si="4"/>
        <v>0</v>
      </c>
      <c r="H49" s="368">
        <f>'1.สอส.กลุ่มวิเคราะห์ฯ'!F49</f>
        <v>0</v>
      </c>
      <c r="I49" s="200">
        <f>'2.ชัยนาท'!F49</f>
        <v>0</v>
      </c>
      <c r="J49" s="200">
        <f>'3.สระแก้ว'!F49</f>
        <v>0</v>
      </c>
      <c r="K49" s="201">
        <f>'4.นครราชสีมา'!F49</f>
        <v>0</v>
      </c>
      <c r="L49" s="200">
        <f>'5.ยโสธร'!F49</f>
        <v>0</v>
      </c>
      <c r="M49" s="200">
        <f>'6.บุรีรัมย์'!F49</f>
        <v>0</v>
      </c>
      <c r="N49" s="201">
        <f>'7.อำนาจเจริญ'!F49</f>
        <v>0</v>
      </c>
      <c r="O49" s="201">
        <f>'8.ศูนย์ฯเคี้ยวเอื้อง'!F49</f>
        <v>0</v>
      </c>
      <c r="P49" s="200">
        <f>'9.ร้อยเอ็ด'!F49</f>
        <v>0</v>
      </c>
      <c r="Q49" s="200">
        <f>'10.มหาสารคาม'!F49</f>
        <v>0</v>
      </c>
      <c r="R49" s="200">
        <f>'11.อุดรธานี'!F49</f>
        <v>0</v>
      </c>
      <c r="S49" s="200">
        <f>'12.กาฬสินธุ์'!F49</f>
        <v>0</v>
      </c>
      <c r="T49" s="200">
        <f>'13.นครพนม'!F49</f>
        <v>0</v>
      </c>
      <c r="U49" s="200">
        <f>'14.สกลนคร'!F49</f>
        <v>0</v>
      </c>
      <c r="V49" s="200">
        <f>'15.หนองคาย'!F49</f>
        <v>0</v>
      </c>
      <c r="W49" s="201">
        <f>'16.เลย'!F49</f>
        <v>0</v>
      </c>
      <c r="X49" s="201">
        <f>'17.ลำปาง'!F49</f>
        <v>0</v>
      </c>
      <c r="Y49" s="200">
        <f>'18.แพร่'!F49</f>
        <v>0</v>
      </c>
      <c r="Z49" s="201">
        <f>'19.เชียงราย'!F49</f>
        <v>0</v>
      </c>
      <c r="AA49" s="201">
        <f>'20.เพชรบูรณ์'!F49</f>
        <v>0</v>
      </c>
      <c r="AB49" s="200">
        <f>'21.สุโขทัย'!F49</f>
        <v>0</v>
      </c>
      <c r="AC49" s="200">
        <f>'22.พิจิตร'!F49</f>
        <v>0</v>
      </c>
      <c r="AD49" s="201">
        <f>'23.เพชรบุรี'!F49</f>
        <v>0</v>
      </c>
      <c r="AE49" s="200">
        <f>'24.สุพรรณบุรี'!F49</f>
        <v>0</v>
      </c>
      <c r="AF49" s="200">
        <f>'25.ประจวบฯ'!F49</f>
        <v>0</v>
      </c>
      <c r="AG49" s="201">
        <f>'26.กาญจนบุรี'!F49</f>
        <v>0</v>
      </c>
      <c r="AH49" s="201">
        <f>'27.สุราษฎร์ฯ'!F49</f>
        <v>0</v>
      </c>
      <c r="AI49" s="200">
        <f>'28.ชุมพร'!F49</f>
        <v>0</v>
      </c>
      <c r="AJ49" s="200">
        <f>'29.ตรัง'!F49</f>
        <v>0</v>
      </c>
      <c r="AK49" s="200">
        <f>'30.พัทลุง'!F49</f>
        <v>0</v>
      </c>
      <c r="AL49" s="202">
        <f>'31.นครศรีธรรมราช'!F49</f>
        <v>0</v>
      </c>
      <c r="AM49" s="200">
        <f>'32.สตูล'!F49</f>
        <v>0</v>
      </c>
      <c r="AN49" s="201">
        <f>'33.นราธิวาส'!F49</f>
        <v>0</v>
      </c>
    </row>
    <row r="50" spans="1:41" ht="21.75" customHeight="1">
      <c r="A50" s="32"/>
      <c r="B50" s="33"/>
      <c r="C50" s="320" t="s">
        <v>271</v>
      </c>
      <c r="D50" s="35" t="s">
        <v>47</v>
      </c>
      <c r="E50" s="548">
        <f>'1.สอส.กลุ่มวิเคราะห์ฯ'!E50+'2.ชัยนาท'!E50+'3.สระแก้ว'!E50+'4.นครราชสีมา'!E50+'5.ยโสธร'!E50+'6.บุรีรัมย์'!E50+'7.อำนาจเจริญ'!E50+'8.ศูนย์ฯเคี้ยวเอื้อง'!E50+'9.ร้อยเอ็ด'!E50+'10.มหาสารคาม'!E50+'11.อุดรธานี'!E50+'12.กาฬสินธุ์'!E50+'13.นครพนม'!E50+'14.สกลนคร'!E50+'15.หนองคาย'!E50+'16.เลย'!E50+'17.ลำปาง'!E50+'18.แพร่'!E50+'19.เชียงราย'!E50+'20.เพชรบูรณ์'!E50+'21.สุโขทัย'!E50+'22.พิจิตร'!E50+'23.เพชรบุรี'!E50+'24.สุพรรณบุรี'!E50+'25.ประจวบฯ'!E50+'26.กาญจนบุรี'!E50+'27.สุราษฎร์ฯ'!E50+'28.ชุมพร'!E50+'29.ตรัง'!E50+'30.พัทลุง'!E50+'31.นครศรีธรรมราช'!E50+'32.สตูล'!E50+'33.นราธิวาส'!E50</f>
        <v>0</v>
      </c>
      <c r="F50" s="1806">
        <f t="shared" si="7"/>
        <v>0</v>
      </c>
      <c r="G50" s="816" t="e">
        <f t="shared" si="4"/>
        <v>#DIV/0!</v>
      </c>
      <c r="H50" s="368">
        <f>'1.สอส.กลุ่มวิเคราะห์ฯ'!F50</f>
        <v>0</v>
      </c>
      <c r="I50" s="200">
        <f>'2.ชัยนาท'!F50</f>
        <v>0</v>
      </c>
      <c r="J50" s="200">
        <f>'3.สระแก้ว'!F50</f>
        <v>0</v>
      </c>
      <c r="K50" s="201">
        <f>'4.นครราชสีมา'!F50</f>
        <v>0</v>
      </c>
      <c r="L50" s="200">
        <f>'5.ยโสธร'!F50</f>
        <v>0</v>
      </c>
      <c r="M50" s="200">
        <f>'6.บุรีรัมย์'!F50</f>
        <v>0</v>
      </c>
      <c r="N50" s="201">
        <f>'7.อำนาจเจริญ'!F50</f>
        <v>0</v>
      </c>
      <c r="O50" s="201">
        <f>'8.ศูนย์ฯเคี้ยวเอื้อง'!F50</f>
        <v>0</v>
      </c>
      <c r="P50" s="200">
        <f>'9.ร้อยเอ็ด'!F50</f>
        <v>0</v>
      </c>
      <c r="Q50" s="200">
        <f>'10.มหาสารคาม'!F50</f>
        <v>0</v>
      </c>
      <c r="R50" s="200">
        <f>'11.อุดรธานี'!F50</f>
        <v>0</v>
      </c>
      <c r="S50" s="200">
        <f>'12.กาฬสินธุ์'!F50</f>
        <v>0</v>
      </c>
      <c r="T50" s="200">
        <f>'13.นครพนม'!F50</f>
        <v>0</v>
      </c>
      <c r="U50" s="200">
        <f>'14.สกลนคร'!F50</f>
        <v>0</v>
      </c>
      <c r="V50" s="200">
        <f>'15.หนองคาย'!F50</f>
        <v>0</v>
      </c>
      <c r="W50" s="201">
        <f>'16.เลย'!F50</f>
        <v>0</v>
      </c>
      <c r="X50" s="201">
        <f>'17.ลำปาง'!F50</f>
        <v>0</v>
      </c>
      <c r="Y50" s="200">
        <f>'18.แพร่'!F50</f>
        <v>0</v>
      </c>
      <c r="Z50" s="201">
        <f>'19.เชียงราย'!F50</f>
        <v>0</v>
      </c>
      <c r="AA50" s="201">
        <f>'20.เพชรบูรณ์'!F50</f>
        <v>0</v>
      </c>
      <c r="AB50" s="200">
        <f>'21.สุโขทัย'!F50</f>
        <v>0</v>
      </c>
      <c r="AC50" s="200">
        <f>'22.พิจิตร'!F50</f>
        <v>0</v>
      </c>
      <c r="AD50" s="201">
        <f>'23.เพชรบุรี'!F50</f>
        <v>0</v>
      </c>
      <c r="AE50" s="200">
        <f>'24.สุพรรณบุรี'!F50</f>
        <v>0</v>
      </c>
      <c r="AF50" s="200">
        <f>'25.ประจวบฯ'!F50</f>
        <v>0</v>
      </c>
      <c r="AG50" s="201">
        <f>'26.กาญจนบุรี'!F50</f>
        <v>0</v>
      </c>
      <c r="AH50" s="201">
        <f>'27.สุราษฎร์ฯ'!F50</f>
        <v>0</v>
      </c>
      <c r="AI50" s="200">
        <f>'28.ชุมพร'!F50</f>
        <v>0</v>
      </c>
      <c r="AJ50" s="200">
        <f>'29.ตรัง'!F50</f>
        <v>0</v>
      </c>
      <c r="AK50" s="200">
        <f>'30.พัทลุง'!F50</f>
        <v>0</v>
      </c>
      <c r="AL50" s="202">
        <f>'31.นครศรีธรรมราช'!F50</f>
        <v>0</v>
      </c>
      <c r="AM50" s="200">
        <f>'32.สตูล'!F50</f>
        <v>0</v>
      </c>
      <c r="AN50" s="201">
        <f>'33.นราธิวาส'!F50</f>
        <v>0</v>
      </c>
    </row>
    <row r="51" spans="1:41" ht="21.75" customHeight="1">
      <c r="A51" s="32"/>
      <c r="B51" s="33"/>
      <c r="C51" s="320" t="s">
        <v>272</v>
      </c>
      <c r="D51" s="35" t="s">
        <v>47</v>
      </c>
      <c r="E51" s="548">
        <f>'1.สอส.กลุ่มวิเคราะห์ฯ'!E51+'2.ชัยนาท'!E51+'3.สระแก้ว'!E51+'4.นครราชสีมา'!E51+'5.ยโสธร'!E51+'6.บุรีรัมย์'!E51+'7.อำนาจเจริญ'!E51+'8.ศูนย์ฯเคี้ยวเอื้อง'!E51+'9.ร้อยเอ็ด'!E51+'10.มหาสารคาม'!E51+'11.อุดรธานี'!E51+'12.กาฬสินธุ์'!E51+'13.นครพนม'!E51+'14.สกลนคร'!E51+'15.หนองคาย'!E51+'16.เลย'!E51+'17.ลำปาง'!E51+'18.แพร่'!E51+'19.เชียงราย'!E51+'20.เพชรบูรณ์'!E51+'21.สุโขทัย'!E51+'22.พิจิตร'!E51+'23.เพชรบุรี'!E51+'24.สุพรรณบุรี'!E51+'25.ประจวบฯ'!E51+'26.กาญจนบุรี'!E51+'27.สุราษฎร์ฯ'!E51+'28.ชุมพร'!E51+'29.ตรัง'!E51+'30.พัทลุง'!E51+'31.นครศรีธรรมราช'!E51+'32.สตูล'!E51+'33.นราธิวาส'!E51</f>
        <v>500</v>
      </c>
      <c r="F51" s="2040">
        <f t="shared" si="7"/>
        <v>247</v>
      </c>
      <c r="G51" s="816">
        <f t="shared" si="4"/>
        <v>49.4</v>
      </c>
      <c r="H51" s="368">
        <f>'1.สอส.กลุ่มวิเคราะห์ฯ'!F51</f>
        <v>0</v>
      </c>
      <c r="I51" s="200">
        <f>'2.ชัยนาท'!F51</f>
        <v>0</v>
      </c>
      <c r="J51" s="200">
        <f>'3.สระแก้ว'!F51</f>
        <v>247</v>
      </c>
      <c r="K51" s="201">
        <f>'4.นครราชสีมา'!F51</f>
        <v>0</v>
      </c>
      <c r="L51" s="200">
        <f>'5.ยโสธร'!F51</f>
        <v>0</v>
      </c>
      <c r="M51" s="200">
        <f>'6.บุรีรัมย์'!F51</f>
        <v>0</v>
      </c>
      <c r="N51" s="201">
        <f>'7.อำนาจเจริญ'!F51</f>
        <v>0</v>
      </c>
      <c r="O51" s="201">
        <f>'8.ศูนย์ฯเคี้ยวเอื้อง'!F51</f>
        <v>0</v>
      </c>
      <c r="P51" s="200">
        <f>'9.ร้อยเอ็ด'!F51</f>
        <v>0</v>
      </c>
      <c r="Q51" s="200">
        <f>'10.มหาสารคาม'!F51</f>
        <v>0</v>
      </c>
      <c r="R51" s="200">
        <f>'11.อุดรธานี'!F51</f>
        <v>0</v>
      </c>
      <c r="S51" s="200">
        <f>'12.กาฬสินธุ์'!F51</f>
        <v>0</v>
      </c>
      <c r="T51" s="200">
        <f>'13.นครพนม'!F51</f>
        <v>0</v>
      </c>
      <c r="U51" s="200">
        <f>'14.สกลนคร'!F51</f>
        <v>0</v>
      </c>
      <c r="V51" s="200">
        <f>'15.หนองคาย'!F51</f>
        <v>0</v>
      </c>
      <c r="W51" s="201">
        <f>'16.เลย'!F51</f>
        <v>0</v>
      </c>
      <c r="X51" s="201">
        <f>'17.ลำปาง'!F51</f>
        <v>0</v>
      </c>
      <c r="Y51" s="200">
        <f>'18.แพร่'!F51</f>
        <v>0</v>
      </c>
      <c r="Z51" s="201">
        <f>'19.เชียงราย'!F51</f>
        <v>0</v>
      </c>
      <c r="AA51" s="201">
        <f>'20.เพชรบูรณ์'!F51</f>
        <v>0</v>
      </c>
      <c r="AB51" s="200">
        <f>'21.สุโขทัย'!F51</f>
        <v>0</v>
      </c>
      <c r="AC51" s="200">
        <f>'22.พิจิตร'!F51</f>
        <v>0</v>
      </c>
      <c r="AD51" s="201">
        <f>'23.เพชรบุรี'!F51</f>
        <v>0</v>
      </c>
      <c r="AE51" s="200">
        <f>'24.สุพรรณบุรี'!F51</f>
        <v>0</v>
      </c>
      <c r="AF51" s="200">
        <f>'25.ประจวบฯ'!F51</f>
        <v>0</v>
      </c>
      <c r="AG51" s="201">
        <f>'26.กาญจนบุรี'!F51</f>
        <v>0</v>
      </c>
      <c r="AH51" s="201">
        <f>'27.สุราษฎร์ฯ'!F51</f>
        <v>0</v>
      </c>
      <c r="AI51" s="200">
        <f>'28.ชุมพร'!F51</f>
        <v>0</v>
      </c>
      <c r="AJ51" s="200">
        <f>'29.ตรัง'!F51</f>
        <v>0</v>
      </c>
      <c r="AK51" s="200">
        <f>'30.พัทลุง'!F51</f>
        <v>0</v>
      </c>
      <c r="AL51" s="202">
        <f>'31.นครศรีธรรมราช'!F51</f>
        <v>0</v>
      </c>
      <c r="AM51" s="200">
        <f>'32.สตูล'!F51</f>
        <v>0</v>
      </c>
      <c r="AN51" s="201">
        <f>'33.นราธิวาส'!F51</f>
        <v>0</v>
      </c>
    </row>
    <row r="52" spans="1:41" ht="21.75" customHeight="1">
      <c r="A52" s="32"/>
      <c r="B52" s="33"/>
      <c r="C52" s="320" t="s">
        <v>116</v>
      </c>
      <c r="D52" s="35" t="s">
        <v>47</v>
      </c>
      <c r="E52" s="548">
        <f>'1.สอส.กลุ่มวิเคราะห์ฯ'!E52+'2.ชัยนาท'!E52+'3.สระแก้ว'!E52+'4.นครราชสีมา'!E52+'5.ยโสธร'!E52+'6.บุรีรัมย์'!E52+'7.อำนาจเจริญ'!E52+'8.ศูนย์ฯเคี้ยวเอื้อง'!E52+'9.ร้อยเอ็ด'!E52+'10.มหาสารคาม'!E52+'11.อุดรธานี'!E52+'12.กาฬสินธุ์'!E52+'13.นครพนม'!E52+'14.สกลนคร'!E52+'15.หนองคาย'!E52+'16.เลย'!E52+'17.ลำปาง'!E52+'18.แพร่'!E52+'19.เชียงราย'!E52+'20.เพชรบูรณ์'!E52+'21.สุโขทัย'!E52+'22.พิจิตร'!E52+'23.เพชรบุรี'!E52+'24.สุพรรณบุรี'!E52+'25.ประจวบฯ'!E52+'26.กาญจนบุรี'!E52+'27.สุราษฎร์ฯ'!E52+'28.ชุมพร'!E52+'29.ตรัง'!E52+'30.พัทลุง'!E52+'31.นครศรีธรรมราช'!E52+'32.สตูล'!E52+'33.นราธิวาส'!E52</f>
        <v>3750</v>
      </c>
      <c r="F52" s="2040">
        <f t="shared" si="7"/>
        <v>1423.5</v>
      </c>
      <c r="G52" s="816">
        <f t="shared" si="4"/>
        <v>37.96</v>
      </c>
      <c r="H52" s="368">
        <f>'1.สอส.กลุ่มวิเคราะห์ฯ'!F52</f>
        <v>0</v>
      </c>
      <c r="I52" s="200">
        <f>'2.ชัยนาท'!F52</f>
        <v>72</v>
      </c>
      <c r="J52" s="200">
        <f>'3.สระแก้ว'!F52</f>
        <v>0</v>
      </c>
      <c r="K52" s="201">
        <f>'4.นครราชสีมา'!F52</f>
        <v>1000</v>
      </c>
      <c r="L52" s="200">
        <f>'5.ยโสธร'!F52</f>
        <v>0</v>
      </c>
      <c r="M52" s="200">
        <f>'6.บุรีรัมย์'!F52</f>
        <v>0</v>
      </c>
      <c r="N52" s="201">
        <f>'7.อำนาจเจริญ'!F52</f>
        <v>0</v>
      </c>
      <c r="O52" s="201">
        <f>'8.ศูนย์ฯเคี้ยวเอื้อง'!F52</f>
        <v>0</v>
      </c>
      <c r="P52" s="200">
        <f>'9.ร้อยเอ็ด'!F52</f>
        <v>0</v>
      </c>
      <c r="Q52" s="200">
        <f>'10.มหาสารคาม'!F52</f>
        <v>0</v>
      </c>
      <c r="R52" s="200">
        <f>'11.อุดรธานี'!F52</f>
        <v>0</v>
      </c>
      <c r="S52" s="200">
        <f>'12.กาฬสินธุ์'!F52</f>
        <v>0</v>
      </c>
      <c r="T52" s="200">
        <f>'13.นครพนม'!F52</f>
        <v>0</v>
      </c>
      <c r="U52" s="200">
        <f>'14.สกลนคร'!F52</f>
        <v>0</v>
      </c>
      <c r="V52" s="200">
        <f>'15.หนองคาย'!F52</f>
        <v>0</v>
      </c>
      <c r="W52" s="201">
        <f>'16.เลย'!F52</f>
        <v>311</v>
      </c>
      <c r="X52" s="201">
        <f>'17.ลำปาง'!F52</f>
        <v>0</v>
      </c>
      <c r="Y52" s="200">
        <f>'18.แพร่'!F52</f>
        <v>0</v>
      </c>
      <c r="Z52" s="201">
        <f>'19.เชียงราย'!F52</f>
        <v>36</v>
      </c>
      <c r="AA52" s="201">
        <f>'20.เพชรบูรณ์'!F52</f>
        <v>0</v>
      </c>
      <c r="AB52" s="200">
        <f>'21.สุโขทัย'!F52</f>
        <v>0</v>
      </c>
      <c r="AC52" s="200">
        <f>'22.พิจิตร'!F52</f>
        <v>0</v>
      </c>
      <c r="AD52" s="201">
        <f>'23.เพชรบุรี'!F52</f>
        <v>0</v>
      </c>
      <c r="AE52" s="200">
        <f>'24.สุพรรณบุรี'!F52</f>
        <v>4.5</v>
      </c>
      <c r="AF52" s="200">
        <f>'25.ประจวบฯ'!F52</f>
        <v>0</v>
      </c>
      <c r="AG52" s="201">
        <f>'26.กาญจนบุรี'!F52</f>
        <v>0</v>
      </c>
      <c r="AH52" s="201">
        <f>'27.สุราษฎร์ฯ'!F52</f>
        <v>0</v>
      </c>
      <c r="AI52" s="200">
        <f>'28.ชุมพร'!F52</f>
        <v>0</v>
      </c>
      <c r="AJ52" s="200">
        <f>'29.ตรัง'!F52</f>
        <v>0</v>
      </c>
      <c r="AK52" s="200">
        <f>'30.พัทลุง'!F52</f>
        <v>0</v>
      </c>
      <c r="AL52" s="202">
        <f>'31.นครศรีธรรมราช'!F52</f>
        <v>0</v>
      </c>
      <c r="AM52" s="200">
        <f>'32.สตูล'!F52</f>
        <v>0</v>
      </c>
      <c r="AN52" s="201">
        <f>'33.นราธิวาส'!F52</f>
        <v>0</v>
      </c>
    </row>
    <row r="53" spans="1:41" ht="21.75" customHeight="1">
      <c r="A53" s="32"/>
      <c r="B53" s="33"/>
      <c r="C53" s="320" t="s">
        <v>273</v>
      </c>
      <c r="D53" s="35" t="s">
        <v>47</v>
      </c>
      <c r="E53" s="548">
        <f>'1.สอส.กลุ่มวิเคราะห์ฯ'!E53+'2.ชัยนาท'!E53+'3.สระแก้ว'!E53+'4.นครราชสีมา'!E53+'5.ยโสธร'!E53+'6.บุรีรัมย์'!E53+'7.อำนาจเจริญ'!E53+'8.ศูนย์ฯเคี้ยวเอื้อง'!E53+'9.ร้อยเอ็ด'!E53+'10.มหาสารคาม'!E53+'11.อุดรธานี'!E53+'12.กาฬสินธุ์'!E53+'13.นครพนม'!E53+'14.สกลนคร'!E53+'15.หนองคาย'!E53+'16.เลย'!E53+'17.ลำปาง'!E53+'18.แพร่'!E53+'19.เชียงราย'!E53+'20.เพชรบูรณ์'!E53+'21.สุโขทัย'!E53+'22.พิจิตร'!E53+'23.เพชรบุรี'!E53+'24.สุพรรณบุรี'!E53+'25.ประจวบฯ'!E53+'26.กาญจนบุรี'!E53+'27.สุราษฎร์ฯ'!E53+'28.ชุมพร'!E53+'29.ตรัง'!E53+'30.พัทลุง'!E53+'31.นครศรีธรรมราช'!E53+'32.สตูล'!E53+'33.นราธิวาส'!E53</f>
        <v>11000</v>
      </c>
      <c r="F53" s="2040">
        <f t="shared" si="7"/>
        <v>4596</v>
      </c>
      <c r="G53" s="816">
        <f t="shared" si="4"/>
        <v>41.781818181818181</v>
      </c>
      <c r="H53" s="368">
        <f>'1.สอส.กลุ่มวิเคราะห์ฯ'!F53</f>
        <v>0</v>
      </c>
      <c r="I53" s="200">
        <f>'2.ชัยนาท'!F53</f>
        <v>0</v>
      </c>
      <c r="J53" s="200">
        <f>'3.สระแก้ว'!F53</f>
        <v>0</v>
      </c>
      <c r="K53" s="201">
        <f>'4.นครราชสีมา'!F53</f>
        <v>4000</v>
      </c>
      <c r="L53" s="200">
        <f>'5.ยโสธร'!F53</f>
        <v>0</v>
      </c>
      <c r="M53" s="200">
        <f>'6.บุรีรัมย์'!F53</f>
        <v>0</v>
      </c>
      <c r="N53" s="201">
        <f>'7.อำนาจเจริญ'!F53</f>
        <v>0</v>
      </c>
      <c r="O53" s="201">
        <f>'8.ศูนย์ฯเคี้ยวเอื้อง'!F53</f>
        <v>0</v>
      </c>
      <c r="P53" s="200">
        <f>'9.ร้อยเอ็ด'!F53</f>
        <v>0</v>
      </c>
      <c r="Q53" s="200">
        <f>'10.มหาสารคาม'!F53</f>
        <v>0</v>
      </c>
      <c r="R53" s="200">
        <f>'11.อุดรธานี'!F53</f>
        <v>0</v>
      </c>
      <c r="S53" s="200">
        <f>'12.กาฬสินธุ์'!F53</f>
        <v>0</v>
      </c>
      <c r="T53" s="200">
        <f>'13.นครพนม'!F53</f>
        <v>0</v>
      </c>
      <c r="U53" s="200">
        <f>'14.สกลนคร'!F53</f>
        <v>0</v>
      </c>
      <c r="V53" s="200">
        <f>'15.หนองคาย'!F53</f>
        <v>0</v>
      </c>
      <c r="W53" s="201">
        <f>'16.เลย'!F53</f>
        <v>596</v>
      </c>
      <c r="X53" s="201">
        <f>'17.ลำปาง'!F53</f>
        <v>0</v>
      </c>
      <c r="Y53" s="200">
        <f>'18.แพร่'!F53</f>
        <v>0</v>
      </c>
      <c r="Z53" s="201">
        <f>'19.เชียงราย'!F53</f>
        <v>0</v>
      </c>
      <c r="AA53" s="201">
        <f>'20.เพชรบูรณ์'!F53</f>
        <v>0</v>
      </c>
      <c r="AB53" s="200">
        <f>'21.สุโขทัย'!F53</f>
        <v>0</v>
      </c>
      <c r="AC53" s="200">
        <f>'22.พิจิตร'!F53</f>
        <v>0</v>
      </c>
      <c r="AD53" s="201">
        <f>'23.เพชรบุรี'!F53</f>
        <v>0</v>
      </c>
      <c r="AE53" s="200">
        <f>'24.สุพรรณบุรี'!F53</f>
        <v>0</v>
      </c>
      <c r="AF53" s="200">
        <f>'25.ประจวบฯ'!F53</f>
        <v>0</v>
      </c>
      <c r="AG53" s="201">
        <f>'26.กาญจนบุรี'!F53</f>
        <v>0</v>
      </c>
      <c r="AH53" s="201">
        <f>'27.สุราษฎร์ฯ'!F53</f>
        <v>0</v>
      </c>
      <c r="AI53" s="200">
        <f>'28.ชุมพร'!F53</f>
        <v>0</v>
      </c>
      <c r="AJ53" s="200">
        <f>'29.ตรัง'!F53</f>
        <v>0</v>
      </c>
      <c r="AK53" s="200">
        <f>'30.พัทลุง'!F53</f>
        <v>0</v>
      </c>
      <c r="AL53" s="202">
        <f>'31.นครศรีธรรมราช'!F53</f>
        <v>0</v>
      </c>
      <c r="AM53" s="200">
        <f>'32.สตูล'!F53</f>
        <v>0</v>
      </c>
      <c r="AN53" s="201">
        <f>'33.นราธิวาส'!F53</f>
        <v>0</v>
      </c>
    </row>
    <row r="54" spans="1:41" ht="21.75" customHeight="1">
      <c r="A54" s="32"/>
      <c r="B54" s="33"/>
      <c r="C54" s="123" t="s">
        <v>146</v>
      </c>
      <c r="D54" s="41" t="s">
        <v>47</v>
      </c>
      <c r="E54" s="548">
        <f>'1.สอส.กลุ่มวิเคราะห์ฯ'!E54+'2.ชัยนาท'!E54+'3.สระแก้ว'!E54+'4.นครราชสีมา'!E54+'5.ยโสธร'!E54+'6.บุรีรัมย์'!E54+'7.อำนาจเจริญ'!E54+'8.ศูนย์ฯเคี้ยวเอื้อง'!E54+'9.ร้อยเอ็ด'!E54+'10.มหาสารคาม'!E54+'11.อุดรธานี'!E54+'12.กาฬสินธุ์'!E54+'13.นครพนม'!E54+'14.สกลนคร'!E54+'15.หนองคาย'!E54+'16.เลย'!E54+'17.ลำปาง'!E54+'18.แพร่'!E54+'19.เชียงราย'!E54+'20.เพชรบูรณ์'!E54+'21.สุโขทัย'!E54+'22.พิจิตร'!E54+'23.เพชรบุรี'!E54+'24.สุพรรณบุรี'!E54+'25.ประจวบฯ'!E54+'26.กาญจนบุรี'!E54+'27.สุราษฎร์ฯ'!E54+'28.ชุมพร'!E54+'29.ตรัง'!E54+'30.พัทลุง'!E54+'31.นครศรีธรรมราช'!E54+'32.สตูล'!E54+'33.นราธิวาส'!E54</f>
        <v>105000</v>
      </c>
      <c r="F54" s="1303">
        <f t="shared" si="7"/>
        <v>93699.299999999988</v>
      </c>
      <c r="G54" s="845">
        <f t="shared" ref="G54:G65" si="8">+F54*100/E54</f>
        <v>89.237428571428552</v>
      </c>
      <c r="H54" s="368">
        <f>'1.สอส.กลุ่มวิเคราะห์ฯ'!F54</f>
        <v>0</v>
      </c>
      <c r="I54" s="200">
        <f>'2.ชัยนาท'!F54</f>
        <v>0</v>
      </c>
      <c r="J54" s="200">
        <f>'3.สระแก้ว'!F54</f>
        <v>0</v>
      </c>
      <c r="K54" s="201">
        <f>'4.นครราชสีมา'!F54</f>
        <v>31626.400000000001</v>
      </c>
      <c r="L54" s="200">
        <f>'5.ยโสธร'!F54</f>
        <v>0</v>
      </c>
      <c r="M54" s="200">
        <f>'6.บุรีรัมย์'!F54</f>
        <v>0</v>
      </c>
      <c r="N54" s="201">
        <f>'7.อำนาจเจริญ'!F54</f>
        <v>0</v>
      </c>
      <c r="O54" s="201">
        <f>'8.ศูนย์ฯเคี้ยวเอื้อง'!F54</f>
        <v>14288</v>
      </c>
      <c r="P54" s="200">
        <f>'9.ร้อยเอ็ด'!F54</f>
        <v>12422</v>
      </c>
      <c r="Q54" s="200">
        <f>'10.มหาสารคาม'!F54</f>
        <v>22645</v>
      </c>
      <c r="R54" s="200">
        <f>'11.อุดรธานี'!F54</f>
        <v>0</v>
      </c>
      <c r="S54" s="200">
        <f>'12.กาฬสินธุ์'!F54</f>
        <v>0</v>
      </c>
      <c r="T54" s="200">
        <f>'13.นครพนม'!F54</f>
        <v>0</v>
      </c>
      <c r="U54" s="200">
        <f>'14.สกลนคร'!F54</f>
        <v>0</v>
      </c>
      <c r="V54" s="200">
        <f>'15.หนองคาย'!F54</f>
        <v>0</v>
      </c>
      <c r="W54" s="201">
        <f>'16.เลย'!F54</f>
        <v>0</v>
      </c>
      <c r="X54" s="201">
        <f>'17.ลำปาง'!F54</f>
        <v>4903.8999999999996</v>
      </c>
      <c r="Y54" s="200">
        <f>'18.แพร่'!F54</f>
        <v>0</v>
      </c>
      <c r="Z54" s="201">
        <f>'19.เชียงราย'!F54</f>
        <v>0</v>
      </c>
      <c r="AA54" s="201">
        <f>'20.เพชรบูรณ์'!F54</f>
        <v>0</v>
      </c>
      <c r="AB54" s="200">
        <f>'21.สุโขทัย'!F54</f>
        <v>0</v>
      </c>
      <c r="AC54" s="200">
        <f>'22.พิจิตร'!F54</f>
        <v>0</v>
      </c>
      <c r="AD54" s="201">
        <f>'23.เพชรบุรี'!F54</f>
        <v>0</v>
      </c>
      <c r="AE54" s="200">
        <f>'24.สุพรรณบุรี'!F54</f>
        <v>0</v>
      </c>
      <c r="AF54" s="200">
        <f>'25.ประจวบฯ'!F54</f>
        <v>0</v>
      </c>
      <c r="AG54" s="201">
        <f>'26.กาญจนบุรี'!F54</f>
        <v>613</v>
      </c>
      <c r="AH54" s="201">
        <f>'27.สุราษฎร์ฯ'!F54</f>
        <v>7201</v>
      </c>
      <c r="AI54" s="200">
        <f>'28.ชุมพร'!F54</f>
        <v>0</v>
      </c>
      <c r="AJ54" s="200">
        <f>'29.ตรัง'!F54</f>
        <v>0</v>
      </c>
      <c r="AK54" s="200">
        <f>'30.พัทลุง'!F54</f>
        <v>0</v>
      </c>
      <c r="AL54" s="202">
        <f>'31.นครศรีธรรมราช'!F54</f>
        <v>0</v>
      </c>
      <c r="AM54" s="200">
        <f>'32.สตูล'!F54</f>
        <v>0</v>
      </c>
      <c r="AN54" s="201">
        <f>'33.นราธิวาส'!F54</f>
        <v>0</v>
      </c>
    </row>
    <row r="55" spans="1:41" ht="21.75" customHeight="1">
      <c r="A55" s="32"/>
      <c r="B55" s="33"/>
      <c r="C55" s="123" t="s">
        <v>20</v>
      </c>
      <c r="D55" s="41" t="s">
        <v>9</v>
      </c>
      <c r="E55" s="548">
        <f>'1.สอส.กลุ่มวิเคราะห์ฯ'!E55+'2.ชัยนาท'!E55+'3.สระแก้ว'!E55+'4.นครราชสีมา'!E55+'5.ยโสธร'!E55+'6.บุรีรัมย์'!E55+'7.อำนาจเจริญ'!E55+'8.ศูนย์ฯเคี้ยวเอื้อง'!E55+'9.ร้อยเอ็ด'!E55+'10.มหาสารคาม'!E55+'11.อุดรธานี'!E55+'12.กาฬสินธุ์'!E55+'13.นครพนม'!E55+'14.สกลนคร'!E55+'15.หนองคาย'!E55+'16.เลย'!E55+'17.ลำปาง'!E55+'18.แพร่'!E55+'19.เชียงราย'!E55+'20.เพชรบูรณ์'!E55+'21.สุโขทัย'!E55+'22.พิจิตร'!E55+'23.เพชรบุรี'!E55+'24.สุพรรณบุรี'!E55+'25.ประจวบฯ'!E55+'26.กาญจนบุรี'!E55+'27.สุราษฎร์ฯ'!E55+'28.ชุมพร'!E55+'29.ตรัง'!E55+'30.พัทลุง'!E55+'31.นครศรีธรรมราช'!E55+'32.สตูล'!E55+'33.นราธิวาส'!E55</f>
        <v>20000</v>
      </c>
      <c r="F55" s="1303">
        <f t="shared" ref="F55:F62" si="9">SUM(H55:AN55)</f>
        <v>9439</v>
      </c>
      <c r="G55" s="845">
        <f t="shared" si="8"/>
        <v>47.195</v>
      </c>
      <c r="H55" s="368">
        <f>'1.สอส.กลุ่มวิเคราะห์ฯ'!F55</f>
        <v>0</v>
      </c>
      <c r="I55" s="200">
        <f>'2.ชัยนาท'!F55</f>
        <v>31</v>
      </c>
      <c r="J55" s="200">
        <f>'3.สระแก้ว'!F55</f>
        <v>376</v>
      </c>
      <c r="K55" s="201">
        <f>'4.นครราชสีมา'!F55</f>
        <v>1012</v>
      </c>
      <c r="L55" s="200">
        <f>'5.ยโสธร'!F55</f>
        <v>79</v>
      </c>
      <c r="M55" s="200">
        <f>'6.บุรีรัมย์'!F55</f>
        <v>1000</v>
      </c>
      <c r="N55" s="201">
        <f>'7.อำนาจเจริญ'!F55</f>
        <v>309</v>
      </c>
      <c r="O55" s="201">
        <f>'8.ศูนย์ฯเคี้ยวเอื้อง'!F55</f>
        <v>204</v>
      </c>
      <c r="P55" s="200">
        <f>'9.ร้อยเอ็ด'!F55</f>
        <v>177</v>
      </c>
      <c r="Q55" s="200">
        <f>'10.มหาสารคาม'!F55</f>
        <v>401</v>
      </c>
      <c r="R55" s="200">
        <f>'11.อุดรธานี'!F55</f>
        <v>0</v>
      </c>
      <c r="S55" s="200">
        <f>'12.กาฬสินธุ์'!F55</f>
        <v>232</v>
      </c>
      <c r="T55" s="200">
        <f>'13.นครพนม'!F55</f>
        <v>80</v>
      </c>
      <c r="U55" s="200">
        <f>'14.สกลนคร'!F55</f>
        <v>500</v>
      </c>
      <c r="V55" s="200">
        <f>'15.หนองคาย'!F55</f>
        <v>0</v>
      </c>
      <c r="W55" s="201">
        <f>'16.เลย'!F55</f>
        <v>501</v>
      </c>
      <c r="X55" s="201">
        <f>'17.ลำปาง'!F55</f>
        <v>1000</v>
      </c>
      <c r="Y55" s="200">
        <f>'18.แพร่'!F55</f>
        <v>372</v>
      </c>
      <c r="Z55" s="201">
        <f>'19.เชียงราย'!F55</f>
        <v>200</v>
      </c>
      <c r="AA55" s="201">
        <f>'20.เพชรบูรณ์'!F55</f>
        <v>0</v>
      </c>
      <c r="AB55" s="200">
        <f>'21.สุโขทัย'!F55</f>
        <v>634</v>
      </c>
      <c r="AC55" s="200">
        <f>'22.พิจิตร'!F55</f>
        <v>168</v>
      </c>
      <c r="AD55" s="201">
        <f>'23.เพชรบุรี'!F55</f>
        <v>0</v>
      </c>
      <c r="AE55" s="200">
        <f>'24.สุพรรณบุรี'!F55</f>
        <v>180</v>
      </c>
      <c r="AF55" s="200">
        <f>'25.ประจวบฯ'!F55</f>
        <v>125</v>
      </c>
      <c r="AG55" s="201">
        <f>'26.กาญจนบุรี'!F55</f>
        <v>0</v>
      </c>
      <c r="AH55" s="201">
        <f>'27.สุราษฎร์ฯ'!F55</f>
        <v>100</v>
      </c>
      <c r="AI55" s="200">
        <f>'28.ชุมพร'!F55</f>
        <v>124</v>
      </c>
      <c r="AJ55" s="200">
        <f>'29.ตรัง'!F55</f>
        <v>212</v>
      </c>
      <c r="AK55" s="200">
        <f>'30.พัทลุง'!F55</f>
        <v>422</v>
      </c>
      <c r="AL55" s="202">
        <f>'31.นครศรีธรรมราช'!F55</f>
        <v>0</v>
      </c>
      <c r="AM55" s="200">
        <f>'32.สตูล'!F55</f>
        <v>1000</v>
      </c>
      <c r="AN55" s="201">
        <f>'33.นราธิวาส'!F55</f>
        <v>0</v>
      </c>
    </row>
    <row r="56" spans="1:41" s="210" customFormat="1" ht="21.75" customHeight="1">
      <c r="A56" s="44"/>
      <c r="B56" s="45"/>
      <c r="C56" s="3" t="s">
        <v>41</v>
      </c>
      <c r="D56" s="46" t="s">
        <v>47</v>
      </c>
      <c r="E56" s="1304">
        <f>'1.สอส.กลุ่มวิเคราะห์ฯ'!E56+'2.ชัยนาท'!E56+'3.สระแก้ว'!E56+'4.นครราชสีมา'!E56+'5.ยโสธร'!E56+'6.บุรีรัมย์'!E56+'7.อำนาจเจริญ'!E56+'8.ศูนย์ฯเคี้ยวเอื้อง'!E56+'9.ร้อยเอ็ด'!E56+'10.มหาสารคาม'!E56+'11.อุดรธานี'!E56+'12.กาฬสินธุ์'!E56+'13.นครพนม'!E56+'14.สกลนคร'!E56+'15.หนองคาย'!E56+'16.เลย'!E56+'17.ลำปาง'!E56+'18.แพร่'!E56+'19.เชียงราย'!E56+'20.เพชรบูรณ์'!E56+'21.สุโขทัย'!E56+'22.พิจิตร'!E56+'23.เพชรบุรี'!E56+'24.สุพรรณบุรี'!E56+'25.ประจวบฯ'!E56+'26.กาญจนบุรี'!E56+'27.สุราษฎร์ฯ'!E56+'28.ชุมพร'!E56+'29.ตรัง'!E56+'30.พัทลุง'!E56+'31.นครศรีธรรมราช'!E56+'32.สตูล'!E56+'33.นราธิวาส'!E56</f>
        <v>5000000</v>
      </c>
      <c r="F56" s="1301">
        <f>SUM(H56:AN56)</f>
        <v>5000000</v>
      </c>
      <c r="G56" s="1302">
        <f t="shared" si="8"/>
        <v>100</v>
      </c>
      <c r="H56" s="370">
        <f>'1.สอส.กลุ่มวิเคราะห์ฯ'!F56</f>
        <v>0</v>
      </c>
      <c r="I56" s="208">
        <f>'2.ชัยนาท'!F56</f>
        <v>167000</v>
      </c>
      <c r="J56" s="208">
        <f>'3.สระแก้ว'!F56</f>
        <v>158000</v>
      </c>
      <c r="K56" s="209">
        <f>'4.นครราชสีมา'!F56</f>
        <v>146000</v>
      </c>
      <c r="L56" s="208">
        <f>'5.ยโสธร'!F56</f>
        <v>161000</v>
      </c>
      <c r="M56" s="208">
        <f>'6.บุรีรัมย์'!F56</f>
        <v>158000</v>
      </c>
      <c r="N56" s="209">
        <f>'7.อำนาจเจริญ'!F56</f>
        <v>83000</v>
      </c>
      <c r="O56" s="209">
        <f>'8.ศูนย์ฯเคี้ยวเอื้อง'!F56</f>
        <v>140000</v>
      </c>
      <c r="P56" s="208">
        <f>'9.ร้อยเอ็ด'!F56</f>
        <v>176000</v>
      </c>
      <c r="Q56" s="208">
        <f>'10.มหาสารคาม'!F56</f>
        <v>197000</v>
      </c>
      <c r="R56" s="208">
        <f>'11.อุดรธานี'!F56</f>
        <v>168500</v>
      </c>
      <c r="S56" s="208">
        <f>'12.กาฬสินธุ์'!F56</f>
        <v>161000</v>
      </c>
      <c r="T56" s="208">
        <f>'13.นครพนม'!F56</f>
        <v>179000</v>
      </c>
      <c r="U56" s="208">
        <f>'14.สกลนคร'!F56</f>
        <v>149000</v>
      </c>
      <c r="V56" s="208">
        <f>'15.หนองคาย'!F56</f>
        <v>167000</v>
      </c>
      <c r="W56" s="209">
        <f>'16.เลย'!F56</f>
        <v>149000</v>
      </c>
      <c r="X56" s="209">
        <f>'17.ลำปาง'!F56</f>
        <v>149000</v>
      </c>
      <c r="Y56" s="208">
        <f>'18.แพร่'!F56</f>
        <v>170000</v>
      </c>
      <c r="Z56" s="209">
        <f>'19.เชียงราย'!F56</f>
        <v>62000</v>
      </c>
      <c r="AA56" s="209">
        <f>'20.เพชรบูรณ์'!F56</f>
        <v>206000</v>
      </c>
      <c r="AB56" s="208">
        <f>'21.สุโขทัย'!F56</f>
        <v>194000</v>
      </c>
      <c r="AC56" s="208">
        <f>'22.พิจิตร'!F56</f>
        <v>179000</v>
      </c>
      <c r="AD56" s="209">
        <f>'23.เพชรบุรี'!F56</f>
        <v>194000</v>
      </c>
      <c r="AE56" s="208">
        <f>'24.สุพรรณบุรี'!F56</f>
        <v>171000</v>
      </c>
      <c r="AF56" s="208">
        <f>'25.ประจวบฯ'!F56</f>
        <v>170000</v>
      </c>
      <c r="AG56" s="209">
        <f>'26.กาญจนบุรี'!F56</f>
        <v>78000</v>
      </c>
      <c r="AH56" s="209">
        <f>'27.สุราษฎร์ฯ'!F56</f>
        <v>137000</v>
      </c>
      <c r="AI56" s="208">
        <f>'28.ชุมพร'!F56</f>
        <v>167000</v>
      </c>
      <c r="AJ56" s="208">
        <f>'29.ตรัง'!F56</f>
        <v>166500</v>
      </c>
      <c r="AK56" s="208">
        <f>'30.พัทลุง'!F56</f>
        <v>153000</v>
      </c>
      <c r="AL56" s="551">
        <f>'31.นครศรีธรรมราช'!F56</f>
        <v>116000</v>
      </c>
      <c r="AM56" s="208">
        <f>'32.สตูล'!F56</f>
        <v>173000</v>
      </c>
      <c r="AN56" s="209">
        <f>'33.นราธิวาส'!F56</f>
        <v>155000</v>
      </c>
      <c r="AO56" s="296"/>
    </row>
    <row r="57" spans="1:41" ht="21.75" customHeight="1">
      <c r="A57" s="113"/>
      <c r="B57" s="114" t="s">
        <v>147</v>
      </c>
      <c r="C57" s="100"/>
      <c r="D57" s="72" t="s">
        <v>47</v>
      </c>
      <c r="E57" s="705">
        <f>'1.สอส.กลุ่มวิเคราะห์ฯ'!E57+'2.ชัยนาท'!E57+'3.สระแก้ว'!E57+'4.นครราชสีมา'!E57+'5.ยโสธร'!E57+'6.บุรีรัมย์'!E57+'7.อำนาจเจริญ'!E57+'8.ศูนย์ฯเคี้ยวเอื้อง'!E57+'9.ร้อยเอ็ด'!E57+'10.มหาสารคาม'!E57+'11.อุดรธานี'!E57+'12.กาฬสินธุ์'!E57+'13.นครพนม'!E57+'14.สกลนคร'!E57+'15.หนองคาย'!E57+'16.เลย'!E57+'17.ลำปาง'!E57+'18.แพร่'!E57+'19.เชียงราย'!E57+'20.เพชรบูรณ์'!E57+'21.สุโขทัย'!E57+'22.พิจิตร'!E57+'23.เพชรบุรี'!E57+'24.สุพรรณบุรี'!E57+'25.ประจวบฯ'!E57+'26.กาญจนบุรี'!E57+'27.สุราษฎร์ฯ'!E57+'28.ชุมพร'!E57+'29.ตรัง'!E57+'30.พัทลุง'!E57+'31.นครศรีธรรมราช'!E57+'32.สตูล'!E57+'33.นราธิวาส'!E57</f>
        <v>5000000</v>
      </c>
      <c r="F57" s="843">
        <f>SUM(H57:AN57)</f>
        <v>5044023</v>
      </c>
      <c r="G57" s="844">
        <f t="shared" si="8"/>
        <v>100.88046</v>
      </c>
      <c r="H57" s="369">
        <f>'1.สอส.กลุ่มวิเคราะห์ฯ'!F57</f>
        <v>0</v>
      </c>
      <c r="I57" s="205">
        <f>'2.ชัยนาท'!F57</f>
        <v>124050</v>
      </c>
      <c r="J57" s="205">
        <f>'3.สระแก้ว'!F57</f>
        <v>158000</v>
      </c>
      <c r="K57" s="206">
        <f>'4.นครราชสีมา'!F57</f>
        <v>146000</v>
      </c>
      <c r="L57" s="205">
        <f>'5.ยโสธร'!F57</f>
        <v>169000</v>
      </c>
      <c r="M57" s="205">
        <f>'6.บุรีรัมย์'!F57</f>
        <v>173500</v>
      </c>
      <c r="N57" s="206">
        <f>'7.อำนาจเจริญ'!F57</f>
        <v>83000</v>
      </c>
      <c r="O57" s="206">
        <f>'8.ศูนย์ฯเคี้ยวเอื้อง'!F57</f>
        <v>148700</v>
      </c>
      <c r="P57" s="205">
        <f>'9.ร้อยเอ็ด'!F57</f>
        <v>178400</v>
      </c>
      <c r="Q57" s="205">
        <f>'10.มหาสารคาม'!F57</f>
        <v>197000</v>
      </c>
      <c r="R57" s="205">
        <f>'11.อุดรธานี'!F57</f>
        <v>163850</v>
      </c>
      <c r="S57" s="205">
        <f>'12.กาฬสินธุ์'!F57</f>
        <v>161000</v>
      </c>
      <c r="T57" s="205">
        <f>'13.นครพนม'!F57</f>
        <v>179000</v>
      </c>
      <c r="U57" s="205">
        <f>'14.สกลนคร'!F57</f>
        <v>149000</v>
      </c>
      <c r="V57" s="205">
        <f>'15.หนองคาย'!F57</f>
        <v>176000</v>
      </c>
      <c r="W57" s="206">
        <f>'16.เลย'!F57</f>
        <v>187740</v>
      </c>
      <c r="X57" s="206">
        <f>'17.ลำปาง'!F57</f>
        <v>149000</v>
      </c>
      <c r="Y57" s="205">
        <f>'18.แพร่'!F57</f>
        <v>173000</v>
      </c>
      <c r="Z57" s="206">
        <f>'19.เชียงราย'!F57</f>
        <v>98250</v>
      </c>
      <c r="AA57" s="206">
        <f>'20.เพชรบูรณ์'!F57</f>
        <v>210230</v>
      </c>
      <c r="AB57" s="205">
        <f>'21.สุโขทัย'!F57</f>
        <v>196500</v>
      </c>
      <c r="AC57" s="205">
        <f>'22.พิจิตร'!F57</f>
        <v>187500</v>
      </c>
      <c r="AD57" s="206">
        <f>'23.เพชรบุรี'!F57</f>
        <v>154100</v>
      </c>
      <c r="AE57" s="205">
        <f>'24.สุพรรณบุรี'!F57</f>
        <v>128400</v>
      </c>
      <c r="AF57" s="205">
        <f>'25.ประจวบฯ'!F57</f>
        <v>170000</v>
      </c>
      <c r="AG57" s="206">
        <f>'26.กาญจนบุรี'!F57</f>
        <v>66900</v>
      </c>
      <c r="AH57" s="206">
        <f>'27.สุราษฎร์ฯ'!F57</f>
        <v>140800</v>
      </c>
      <c r="AI57" s="205">
        <f>'28.ชุมพร'!F57</f>
        <v>167000</v>
      </c>
      <c r="AJ57" s="205">
        <f>'29.ตรัง'!F57</f>
        <v>166760</v>
      </c>
      <c r="AK57" s="205">
        <f>'30.พัทลุง'!F57</f>
        <v>155300</v>
      </c>
      <c r="AL57" s="550">
        <f>'31.นครศรีธรรมราช'!F57</f>
        <v>155700</v>
      </c>
      <c r="AM57" s="205">
        <f>'32.สตูล'!F57</f>
        <v>173600</v>
      </c>
      <c r="AN57" s="206">
        <f>'33.นราธิวาส'!F57</f>
        <v>156743</v>
      </c>
    </row>
    <row r="58" spans="1:41" ht="21.75" customHeight="1">
      <c r="A58" s="32"/>
      <c r="B58" s="49"/>
      <c r="C58" s="320" t="s">
        <v>274</v>
      </c>
      <c r="D58" s="35" t="s">
        <v>47</v>
      </c>
      <c r="E58" s="548">
        <f>'1.สอส.กลุ่มวิเคราะห์ฯ'!E58+'2.ชัยนาท'!E58+'3.สระแก้ว'!E58+'4.นครราชสีมา'!E58+'5.ยโสธร'!E58+'6.บุรีรัมย์'!E58+'7.อำนาจเจริญ'!E58+'8.ศูนย์ฯเคี้ยวเอื้อง'!E58+'9.ร้อยเอ็ด'!E58+'10.มหาสารคาม'!E58+'11.อุดรธานี'!E58+'12.กาฬสินธุ์'!E58+'13.นครพนม'!E58+'14.สกลนคร'!E58+'15.หนองคาย'!E58+'16.เลย'!E58+'17.ลำปาง'!E58+'18.แพร่'!E58+'19.เชียงราย'!E58+'20.เพชรบูรณ์'!E58+'21.สุโขทัย'!E58+'22.พิจิตร'!E58+'23.เพชรบุรี'!E58+'24.สุพรรณบุรี'!E58+'25.ประจวบฯ'!E58+'26.กาญจนบุรี'!E58+'27.สุราษฎร์ฯ'!E58+'28.ชุมพร'!E58+'29.ตรัง'!E58+'30.พัทลุง'!E58+'31.นครศรีธรรมราช'!E58+'32.สตูล'!E58+'33.นราธิวาส'!E58</f>
        <v>1233000</v>
      </c>
      <c r="F58" s="1303">
        <f t="shared" si="9"/>
        <v>1512910</v>
      </c>
      <c r="G58" s="845">
        <f t="shared" si="8"/>
        <v>122.70154095701541</v>
      </c>
      <c r="H58" s="368">
        <f>'1.สอส.กลุ่มวิเคราะห์ฯ'!F58</f>
        <v>0</v>
      </c>
      <c r="I58" s="200">
        <f>'2.ชัยนาท'!F58</f>
        <v>36050</v>
      </c>
      <c r="J58" s="200">
        <f>'3.สระแก้ว'!F58</f>
        <v>22600</v>
      </c>
      <c r="K58" s="201">
        <f>'4.นครราชสีมา'!F58</f>
        <v>21000</v>
      </c>
      <c r="L58" s="200">
        <f>'5.ยโสธร'!F58</f>
        <v>139000</v>
      </c>
      <c r="M58" s="200">
        <f>'6.บุรีรัมย์'!F58</f>
        <v>45000</v>
      </c>
      <c r="N58" s="201">
        <f>'7.อำนาจเจริญ'!F58</f>
        <v>51000</v>
      </c>
      <c r="O58" s="201">
        <f>'8.ศูนย์ฯเคี้ยวเอื้อง'!F58</f>
        <v>62600</v>
      </c>
      <c r="P58" s="200">
        <f>'9.ร้อยเอ็ด'!F58</f>
        <v>53400</v>
      </c>
      <c r="Q58" s="1259">
        <f>'10.มหาสารคาม'!F58</f>
        <v>81000</v>
      </c>
      <c r="R58" s="200">
        <f>'11.อุดรธานี'!F58</f>
        <v>86000</v>
      </c>
      <c r="S58" s="200">
        <f>'12.กาฬสินธุ์'!F58</f>
        <v>24000</v>
      </c>
      <c r="T58" s="200">
        <f>'13.นครพนม'!F58</f>
        <v>42000</v>
      </c>
      <c r="U58" s="200">
        <f>'14.สกลนคร'!F58</f>
        <v>12000</v>
      </c>
      <c r="V58" s="200">
        <f>'15.หนองคาย'!F58</f>
        <v>39000</v>
      </c>
      <c r="W58" s="201">
        <f>'16.เลย'!F58</f>
        <v>18850</v>
      </c>
      <c r="X58" s="1287">
        <f>'17.ลำปาง'!F58</f>
        <v>48000</v>
      </c>
      <c r="Y58" s="1288">
        <f>'18.แพร่'!F58</f>
        <v>57000</v>
      </c>
      <c r="Z58" s="1287">
        <f>'19.เชียงราย'!F58</f>
        <v>62800</v>
      </c>
      <c r="AA58" s="201">
        <f>'20.เพชรบูรณ์'!F58</f>
        <v>103410</v>
      </c>
      <c r="AB58" s="200">
        <f>'21.สุโขทัย'!F58</f>
        <v>44000</v>
      </c>
      <c r="AC58" s="200">
        <f>'22.พิจิตร'!F58</f>
        <v>42000</v>
      </c>
      <c r="AD58" s="201">
        <f>'23.เพชรบุรี'!F58</f>
        <v>57800</v>
      </c>
      <c r="AE58" s="200">
        <f>'24.สุพรรณบุรี'!F58</f>
        <v>23700</v>
      </c>
      <c r="AF58" s="200">
        <f>'25.ประจวบฯ'!F58</f>
        <v>114900</v>
      </c>
      <c r="AG58" s="201">
        <f>'26.กาญจนบุรี'!F58</f>
        <v>0</v>
      </c>
      <c r="AH58" s="201">
        <f>'27.สุราษฎร์ฯ'!F58</f>
        <v>13000</v>
      </c>
      <c r="AI58" s="200">
        <f>'28.ชุมพร'!F58</f>
        <v>30000</v>
      </c>
      <c r="AJ58" s="200">
        <f>'29.ตรัง'!F58</f>
        <v>27000</v>
      </c>
      <c r="AK58" s="200">
        <f>'30.พัทลุง'!F58</f>
        <v>23600</v>
      </c>
      <c r="AL58" s="202">
        <f>'31.นครศรีธรรมราช'!F58</f>
        <v>68200</v>
      </c>
      <c r="AM58" s="200">
        <f>'32.สตูล'!F58</f>
        <v>61000</v>
      </c>
      <c r="AN58" s="201">
        <f>'33.นราธิวาส'!F58</f>
        <v>3000</v>
      </c>
    </row>
    <row r="59" spans="1:41" ht="21.75" customHeight="1">
      <c r="A59" s="32"/>
      <c r="B59" s="49"/>
      <c r="C59" s="320" t="s">
        <v>54</v>
      </c>
      <c r="D59" s="35" t="s">
        <v>47</v>
      </c>
      <c r="E59" s="548">
        <f>'1.สอส.กลุ่มวิเคราะห์ฯ'!E59+'2.ชัยนาท'!E59+'3.สระแก้ว'!E59+'4.นครราชสีมา'!E59+'5.ยโสธร'!E59+'6.บุรีรัมย์'!E59+'7.อำนาจเจริญ'!E59+'8.ศูนย์ฯเคี้ยวเอื้อง'!E59+'9.ร้อยเอ็ด'!E59+'10.มหาสารคาม'!E59+'11.อุดรธานี'!E59+'12.กาฬสินธุ์'!E59+'13.นครพนม'!E59+'14.สกลนคร'!E59+'15.หนองคาย'!E59+'16.เลย'!E59+'17.ลำปาง'!E59+'18.แพร่'!E59+'19.เชียงราย'!E59+'20.เพชรบูรณ์'!E59+'21.สุโขทัย'!E59+'22.พิจิตร'!E59+'23.เพชรบุรี'!E59+'24.สุพรรณบุรี'!E59+'25.ประจวบฯ'!E59+'26.กาญจนบุรี'!E59+'27.สุราษฎร์ฯ'!E59+'28.ชุมพร'!E59+'29.ตรัง'!E59+'30.พัทลุง'!E59+'31.นครศรีธรรมราช'!E59+'32.สตูล'!E59+'33.นราธิวาส'!E59</f>
        <v>3564000</v>
      </c>
      <c r="F59" s="1303">
        <f t="shared" si="9"/>
        <v>3345083</v>
      </c>
      <c r="G59" s="845">
        <f t="shared" si="8"/>
        <v>93.857547699214365</v>
      </c>
      <c r="H59" s="368">
        <f>'1.สอส.กลุ่มวิเคราะห์ฯ'!F59</f>
        <v>0</v>
      </c>
      <c r="I59" s="200">
        <f>'2.ชัยนาท'!F59</f>
        <v>84200</v>
      </c>
      <c r="J59" s="200">
        <f>'3.สระแก้ว'!F59</f>
        <v>133400</v>
      </c>
      <c r="K59" s="201">
        <f>'4.นครราชสีมา'!F59</f>
        <v>123000</v>
      </c>
      <c r="L59" s="200">
        <f>'5.ยโสธร'!F59</f>
        <v>28000</v>
      </c>
      <c r="M59" s="200">
        <f>'6.บุรีรัมย์'!F59</f>
        <v>126000</v>
      </c>
      <c r="N59" s="201">
        <f>'7.อำนาจเจริญ'!F59</f>
        <v>30000</v>
      </c>
      <c r="O59" s="201">
        <f>'8.ศูนย์ฯเคี้ยวเอื้อง'!F59</f>
        <v>84100</v>
      </c>
      <c r="P59" s="200">
        <f>'9.ร้อยเอ็ด'!F59</f>
        <v>123000</v>
      </c>
      <c r="Q59" s="1259">
        <f>'10.มหาสารคาม'!F59</f>
        <v>114000</v>
      </c>
      <c r="R59" s="200">
        <f>'11.อุดรธานี'!F59</f>
        <v>75650</v>
      </c>
      <c r="S59" s="200">
        <f>'12.กาฬสินธุ์'!F59</f>
        <v>135000</v>
      </c>
      <c r="T59" s="200">
        <f>'13.นครพนม'!F59</f>
        <v>135000</v>
      </c>
      <c r="U59" s="200">
        <f>'14.สกลนคร'!F59</f>
        <v>135000</v>
      </c>
      <c r="V59" s="200">
        <f>'15.หนองคาย'!F59</f>
        <v>135000</v>
      </c>
      <c r="W59" s="201">
        <f>'16.เลย'!F59</f>
        <v>166810</v>
      </c>
      <c r="X59" s="1287">
        <f>'17.ลำปาง'!F59</f>
        <v>99000</v>
      </c>
      <c r="Y59" s="1288">
        <f>'18.แพร่'!F59</f>
        <v>114000</v>
      </c>
      <c r="Z59" s="1287">
        <f>'19.เชียงราย'!F59</f>
        <v>33450</v>
      </c>
      <c r="AA59" s="201">
        <f>'20.เพชรบูรณ์'!F59</f>
        <v>104820</v>
      </c>
      <c r="AB59" s="200">
        <f>'21.สุโขทัย'!F59</f>
        <v>150500</v>
      </c>
      <c r="AC59" s="200">
        <f>'22.พิจิตร'!F59</f>
        <v>143500</v>
      </c>
      <c r="AD59" s="201">
        <f>'23.เพชรบุรี'!F59</f>
        <v>94300</v>
      </c>
      <c r="AE59" s="200">
        <f>'24.สุพรรณบุรี'!F59</f>
        <v>76200</v>
      </c>
      <c r="AF59" s="200">
        <f>'25.ประจวบฯ'!F59</f>
        <v>53100</v>
      </c>
      <c r="AG59" s="201">
        <f>'26.กาญจนบุรี'!F59</f>
        <v>64500</v>
      </c>
      <c r="AH59" s="201">
        <f>'27.สุราษฎร์ฯ'!F59</f>
        <v>120500</v>
      </c>
      <c r="AI59" s="200">
        <f>'28.ชุมพร'!F59</f>
        <v>135000</v>
      </c>
      <c r="AJ59" s="200">
        <f>'29.ตรัง'!F59</f>
        <v>90110</v>
      </c>
      <c r="AK59" s="200">
        <f>'30.พัทลุง'!F59</f>
        <v>119200</v>
      </c>
      <c r="AL59" s="202">
        <f>'31.นครศรีธรรมราช'!F59</f>
        <v>69000</v>
      </c>
      <c r="AM59" s="200">
        <f>'32.สตูล'!F59</f>
        <v>110000</v>
      </c>
      <c r="AN59" s="201">
        <f>'33.นราธิวาส'!F59</f>
        <v>139743</v>
      </c>
    </row>
    <row r="60" spans="1:41" ht="21.75" customHeight="1">
      <c r="A60" s="32"/>
      <c r="B60" s="49"/>
      <c r="C60" s="320" t="s">
        <v>55</v>
      </c>
      <c r="D60" s="35" t="s">
        <v>47</v>
      </c>
      <c r="E60" s="548">
        <f>'1.สอส.กลุ่มวิเคราะห์ฯ'!E60+'2.ชัยนาท'!E60+'3.สระแก้ว'!E60+'4.นครราชสีมา'!E60+'5.ยโสธร'!E60+'6.บุรีรัมย์'!E60+'7.อำนาจเจริญ'!E60+'8.ศูนย์ฯเคี้ยวเอื้อง'!E60+'9.ร้อยเอ็ด'!E60+'10.มหาสารคาม'!E60+'11.อุดรธานี'!E60+'12.กาฬสินธุ์'!E60+'13.นครพนม'!E60+'14.สกลนคร'!E60+'15.หนองคาย'!E60+'16.เลย'!E60+'17.ลำปาง'!E60+'18.แพร่'!E60+'19.เชียงราย'!E60+'20.เพชรบูรณ์'!E60+'21.สุโขทัย'!E60+'22.พิจิตร'!E60+'23.เพชรบุรี'!E60+'24.สุพรรณบุรี'!E60+'25.ประจวบฯ'!E60+'26.กาญจนบุรี'!E60+'27.สุราษฎร์ฯ'!E60+'28.ชุมพร'!E60+'29.ตรัง'!E60+'30.พัทลุง'!E60+'31.นครศรีธรรมราช'!E60+'32.สตูล'!E60+'33.นราธิวาส'!E60</f>
        <v>58500</v>
      </c>
      <c r="F60" s="1303">
        <f t="shared" si="9"/>
        <v>65750</v>
      </c>
      <c r="G60" s="845">
        <f t="shared" si="8"/>
        <v>112.3931623931624</v>
      </c>
      <c r="H60" s="368">
        <f>'1.สอส.กลุ่มวิเคราะห์ฯ'!F60</f>
        <v>0</v>
      </c>
      <c r="I60" s="200">
        <f>'2.ชัยนาท'!F60</f>
        <v>0</v>
      </c>
      <c r="J60" s="200">
        <f>'3.สระแก้ว'!F60</f>
        <v>0</v>
      </c>
      <c r="K60" s="201">
        <f>'4.นครราชสีมา'!F60</f>
        <v>0</v>
      </c>
      <c r="L60" s="200">
        <f>'5.ยโสธร'!F60</f>
        <v>0</v>
      </c>
      <c r="M60" s="200">
        <f>'6.บุรีรัมย์'!F60</f>
        <v>0</v>
      </c>
      <c r="N60" s="201">
        <f>'7.อำนาจเจริญ'!F60</f>
        <v>0</v>
      </c>
      <c r="O60" s="201">
        <f>'8.ศูนย์ฯเคี้ยวเอื้อง'!F60</f>
        <v>0</v>
      </c>
      <c r="P60" s="200">
        <f>'9.ร้อยเอ็ด'!F60</f>
        <v>0</v>
      </c>
      <c r="Q60" s="200">
        <f>'10.มหาสารคาม'!F60</f>
        <v>0</v>
      </c>
      <c r="R60" s="200">
        <f>'11.อุดรธานี'!F60</f>
        <v>0</v>
      </c>
      <c r="S60" s="200">
        <f>'12.กาฬสินธุ์'!F60</f>
        <v>0</v>
      </c>
      <c r="T60" s="200">
        <f>'13.นครพนม'!F60</f>
        <v>0</v>
      </c>
      <c r="U60" s="200">
        <f>'14.สกลนคร'!F60</f>
        <v>0</v>
      </c>
      <c r="V60" s="200">
        <f>'15.หนองคาย'!F60</f>
        <v>0</v>
      </c>
      <c r="W60" s="201">
        <f>'16.เลย'!F60</f>
        <v>0</v>
      </c>
      <c r="X60" s="1287">
        <f>'17.ลำปาง'!F60</f>
        <v>0</v>
      </c>
      <c r="Y60" s="1288">
        <f>'18.แพร่'!F60</f>
        <v>0</v>
      </c>
      <c r="Z60" s="1287">
        <f>'19.เชียงราย'!F60</f>
        <v>0</v>
      </c>
      <c r="AA60" s="201">
        <f>'20.เพชรบูรณ์'!F60</f>
        <v>0</v>
      </c>
      <c r="AB60" s="200">
        <f>'21.สุโขทัย'!F60</f>
        <v>0</v>
      </c>
      <c r="AC60" s="200">
        <f>'22.พิจิตร'!F60</f>
        <v>0</v>
      </c>
      <c r="AD60" s="201">
        <f>'23.เพชรบุรี'!F60</f>
        <v>0</v>
      </c>
      <c r="AE60" s="200">
        <f>'24.สุพรรณบุรี'!F60</f>
        <v>0</v>
      </c>
      <c r="AF60" s="200">
        <f>'25.ประจวบฯ'!F60</f>
        <v>0</v>
      </c>
      <c r="AG60" s="201">
        <f>'26.กาญจนบุรี'!F60</f>
        <v>0</v>
      </c>
      <c r="AH60" s="201">
        <f>'27.สุราษฎร์ฯ'!F60</f>
        <v>0</v>
      </c>
      <c r="AI60" s="200">
        <f>'28.ชุมพร'!F60</f>
        <v>0</v>
      </c>
      <c r="AJ60" s="200">
        <f>'29.ตรัง'!F60</f>
        <v>46650</v>
      </c>
      <c r="AK60" s="200">
        <f>'30.พัทลุง'!F60</f>
        <v>0</v>
      </c>
      <c r="AL60" s="202">
        <f>'31.นครศรีธรรมราช'!F60</f>
        <v>4500</v>
      </c>
      <c r="AM60" s="200">
        <f>'32.สตูล'!F60</f>
        <v>600</v>
      </c>
      <c r="AN60" s="201">
        <f>'33.นราธิวาส'!F60</f>
        <v>14000</v>
      </c>
    </row>
    <row r="61" spans="1:41" ht="21.75" customHeight="1">
      <c r="A61" s="32"/>
      <c r="B61" s="49"/>
      <c r="C61" s="320" t="s">
        <v>56</v>
      </c>
      <c r="D61" s="35" t="s">
        <v>47</v>
      </c>
      <c r="E61" s="548">
        <f>'1.สอส.กลุ่มวิเคราะห์ฯ'!E61+'2.ชัยนาท'!E61+'3.สระแก้ว'!E61+'4.นครราชสีมา'!E61+'5.ยโสธร'!E61+'6.บุรีรัมย์'!E61+'7.อำนาจเจริญ'!E61+'8.ศูนย์ฯเคี้ยวเอื้อง'!E61+'9.ร้อยเอ็ด'!E61+'10.มหาสารคาม'!E61+'11.อุดรธานี'!E61+'12.กาฬสินธุ์'!E61+'13.นครพนม'!E61+'14.สกลนคร'!E61+'15.หนองคาย'!E61+'16.เลย'!E61+'17.ลำปาง'!E61+'18.แพร่'!E61+'19.เชียงราย'!E61+'20.เพชรบูรณ์'!E61+'21.สุโขทัย'!E61+'22.พิจิตร'!E61+'23.เพชรบุรี'!E61+'24.สุพรรณบุรี'!E61+'25.ประจวบฯ'!E61+'26.กาญจนบุรี'!E61+'27.สุราษฎร์ฯ'!E61+'28.ชุมพร'!E61+'29.ตรัง'!E61+'30.พัทลุง'!E61+'31.นครศรีธรรมราช'!E61+'32.สตูล'!E61+'33.นราธิวาส'!E61</f>
        <v>4500</v>
      </c>
      <c r="F61" s="1303">
        <f t="shared" si="9"/>
        <v>3700</v>
      </c>
      <c r="G61" s="845">
        <f t="shared" si="8"/>
        <v>82.222222222222229</v>
      </c>
      <c r="H61" s="368">
        <f>'1.สอส.กลุ่มวิเคราะห์ฯ'!F61</f>
        <v>0</v>
      </c>
      <c r="I61" s="200">
        <f>'2.ชัยนาท'!F61</f>
        <v>0</v>
      </c>
      <c r="J61" s="200">
        <f>'3.สระแก้ว'!F61</f>
        <v>0</v>
      </c>
      <c r="K61" s="201">
        <f>'4.นครราชสีมา'!F61</f>
        <v>0</v>
      </c>
      <c r="L61" s="200">
        <f>'5.ยโสธร'!F61</f>
        <v>0</v>
      </c>
      <c r="M61" s="200">
        <f>'6.บุรีรัมย์'!F61</f>
        <v>0</v>
      </c>
      <c r="N61" s="201">
        <f>'7.อำนาจเจริญ'!F61</f>
        <v>0</v>
      </c>
      <c r="O61" s="201">
        <f>'8.ศูนย์ฯเคี้ยวเอื้อง'!F61</f>
        <v>0</v>
      </c>
      <c r="P61" s="200">
        <f>'9.ร้อยเอ็ด'!F61</f>
        <v>0</v>
      </c>
      <c r="Q61" s="200">
        <f>'10.มหาสารคาม'!F61</f>
        <v>0</v>
      </c>
      <c r="R61" s="200">
        <f>'11.อุดรธานี'!F61</f>
        <v>2200</v>
      </c>
      <c r="S61" s="200">
        <f>'12.กาฬสินธุ์'!F61</f>
        <v>0</v>
      </c>
      <c r="T61" s="200">
        <f>'13.นครพนม'!F61</f>
        <v>0</v>
      </c>
      <c r="U61" s="200">
        <f>'14.สกลนคร'!F61</f>
        <v>0</v>
      </c>
      <c r="V61" s="200">
        <f>'15.หนองคาย'!F61</f>
        <v>0</v>
      </c>
      <c r="W61" s="201">
        <f>'16.เลย'!F61</f>
        <v>0</v>
      </c>
      <c r="X61" s="201">
        <f>'17.ลำปาง'!F61</f>
        <v>0</v>
      </c>
      <c r="Y61" s="200">
        <f>'18.แพร่'!F61</f>
        <v>0</v>
      </c>
      <c r="Z61" s="201">
        <f>'19.เชียงราย'!F61</f>
        <v>0</v>
      </c>
      <c r="AA61" s="201">
        <f>'20.เพชรบูรณ์'!F61</f>
        <v>0</v>
      </c>
      <c r="AB61" s="200">
        <f>'21.สุโขทัย'!F61</f>
        <v>0</v>
      </c>
      <c r="AC61" s="200">
        <f>'22.พิจิตร'!F61</f>
        <v>0</v>
      </c>
      <c r="AD61" s="201">
        <f>'23.เพชรบุรี'!F61</f>
        <v>0</v>
      </c>
      <c r="AE61" s="200">
        <f>'24.สุพรรณบุรี'!F61</f>
        <v>1500</v>
      </c>
      <c r="AF61" s="200">
        <f>'25.ประจวบฯ'!F61</f>
        <v>0</v>
      </c>
      <c r="AG61" s="201">
        <f>'26.กาญจนบุรี'!F61</f>
        <v>0</v>
      </c>
      <c r="AH61" s="201">
        <f>'27.สุราษฎร์ฯ'!F61</f>
        <v>0</v>
      </c>
      <c r="AI61" s="200">
        <f>'28.ชุมพร'!F61</f>
        <v>0</v>
      </c>
      <c r="AJ61" s="200">
        <f>'29.ตรัง'!F61</f>
        <v>0</v>
      </c>
      <c r="AK61" s="200">
        <f>'30.พัทลุง'!F61</f>
        <v>0</v>
      </c>
      <c r="AL61" s="202">
        <f>'31.นครศรีธรรมราช'!F61</f>
        <v>0</v>
      </c>
      <c r="AM61" s="200">
        <f>'32.สตูล'!F61</f>
        <v>0</v>
      </c>
      <c r="AN61" s="201">
        <f>'33.นราธิวาส'!F61</f>
        <v>0</v>
      </c>
    </row>
    <row r="62" spans="1:41" ht="21.75" customHeight="1">
      <c r="A62" s="32"/>
      <c r="B62" s="49"/>
      <c r="C62" s="320" t="s">
        <v>57</v>
      </c>
      <c r="D62" s="35" t="s">
        <v>47</v>
      </c>
      <c r="E62" s="548">
        <f>'1.สอส.กลุ่มวิเคราะห์ฯ'!E62+'2.ชัยนาท'!E62+'3.สระแก้ว'!E62+'4.นครราชสีมา'!E62+'5.ยโสธร'!E62+'6.บุรีรัมย์'!E62+'7.อำนาจเจริญ'!E62+'8.ศูนย์ฯเคี้ยวเอื้อง'!E62+'9.ร้อยเอ็ด'!E62+'10.มหาสารคาม'!E62+'11.อุดรธานี'!E62+'12.กาฬสินธุ์'!E62+'13.นครพนม'!E62+'14.สกลนคร'!E62+'15.หนองคาย'!E62+'16.เลย'!E62+'17.ลำปาง'!E62+'18.แพร่'!E62+'19.เชียงราย'!E62+'20.เพชรบูรณ์'!E62+'21.สุโขทัย'!E62+'22.พิจิตร'!E62+'23.เพชรบุรี'!E62+'24.สุพรรณบุรี'!E62+'25.ประจวบฯ'!E62+'26.กาญจนบุรี'!E62+'27.สุราษฎร์ฯ'!E62+'28.ชุมพร'!E62+'29.ตรัง'!E62+'30.พัทลุง'!E62+'31.นครศรีธรรมราช'!E62+'32.สตูล'!E62+'33.นราธิวาส'!E62</f>
        <v>26000</v>
      </c>
      <c r="F62" s="1303">
        <f t="shared" si="9"/>
        <v>27300</v>
      </c>
      <c r="G62" s="845">
        <f t="shared" si="8"/>
        <v>105</v>
      </c>
      <c r="H62" s="368">
        <f>'1.สอส.กลุ่มวิเคราะห์ฯ'!F62</f>
        <v>0</v>
      </c>
      <c r="I62" s="200">
        <f>'2.ชัยนาท'!F62</f>
        <v>0</v>
      </c>
      <c r="J62" s="200">
        <f>'3.สระแก้ว'!F62</f>
        <v>0</v>
      </c>
      <c r="K62" s="201">
        <f>'4.นครราชสีมา'!F62</f>
        <v>0</v>
      </c>
      <c r="L62" s="200">
        <f>'5.ยโสธร'!F62</f>
        <v>0</v>
      </c>
      <c r="M62" s="200">
        <f>'6.บุรีรัมย์'!F62</f>
        <v>0</v>
      </c>
      <c r="N62" s="201">
        <f>'7.อำนาจเจริญ'!F62</f>
        <v>0</v>
      </c>
      <c r="O62" s="201">
        <f>'8.ศูนย์ฯเคี้ยวเอื้อง'!F62</f>
        <v>0</v>
      </c>
      <c r="P62" s="200">
        <f>'9.ร้อยเอ็ด'!F62</f>
        <v>0</v>
      </c>
      <c r="Q62" s="200">
        <f>'10.มหาสารคาม'!F62</f>
        <v>0</v>
      </c>
      <c r="R62" s="200">
        <f>'11.อุดรธานี'!F62</f>
        <v>0</v>
      </c>
      <c r="S62" s="200">
        <f>'12.กาฬสินธุ์'!F62</f>
        <v>0</v>
      </c>
      <c r="T62" s="200">
        <f>'13.นครพนม'!F62</f>
        <v>0</v>
      </c>
      <c r="U62" s="200">
        <f>'14.สกลนคร'!F62</f>
        <v>0</v>
      </c>
      <c r="V62" s="200">
        <f>'15.หนองคาย'!F62</f>
        <v>0</v>
      </c>
      <c r="W62" s="201">
        <f>'16.เลย'!F62</f>
        <v>0</v>
      </c>
      <c r="X62" s="201">
        <f>'17.ลำปาง'!F62</f>
        <v>0</v>
      </c>
      <c r="Y62" s="200">
        <f>'18.แพร่'!F62</f>
        <v>0</v>
      </c>
      <c r="Z62" s="201">
        <f>'19.เชียงราย'!F62</f>
        <v>0</v>
      </c>
      <c r="AA62" s="201">
        <f>'20.เพชรบูรณ์'!F62</f>
        <v>0</v>
      </c>
      <c r="AB62" s="200">
        <f>'21.สุโขทัย'!F62</f>
        <v>0</v>
      </c>
      <c r="AC62" s="200">
        <f>'22.พิจิตร'!F62</f>
        <v>0</v>
      </c>
      <c r="AD62" s="201">
        <f>'23.เพชรบุรี'!F62</f>
        <v>0</v>
      </c>
      <c r="AE62" s="200">
        <f>'24.สุพรรณบุรี'!F62</f>
        <v>0</v>
      </c>
      <c r="AF62" s="200">
        <f>'25.ประจวบฯ'!F62</f>
        <v>0</v>
      </c>
      <c r="AG62" s="201">
        <f>'26.กาญจนบุรี'!F62</f>
        <v>0</v>
      </c>
      <c r="AH62" s="201">
        <f>'27.สุราษฎร์ฯ'!F62</f>
        <v>3800</v>
      </c>
      <c r="AI62" s="200">
        <f>'28.ชุมพร'!F62</f>
        <v>0</v>
      </c>
      <c r="AJ62" s="200">
        <f>'29.ตรัง'!F62</f>
        <v>1000</v>
      </c>
      <c r="AK62" s="200">
        <f>'30.พัทลุง'!F62</f>
        <v>10500</v>
      </c>
      <c r="AL62" s="202">
        <f>'31.นครศรีธรรมราช'!F62</f>
        <v>12000</v>
      </c>
      <c r="AM62" s="200">
        <f>'32.สตูล'!F62</f>
        <v>0</v>
      </c>
      <c r="AN62" s="201">
        <f>'33.นราธิวาส'!F62</f>
        <v>0</v>
      </c>
    </row>
    <row r="63" spans="1:41" ht="21.75" customHeight="1">
      <c r="A63" s="32"/>
      <c r="B63" s="49"/>
      <c r="C63" s="320" t="s">
        <v>275</v>
      </c>
      <c r="D63" s="35" t="s">
        <v>47</v>
      </c>
      <c r="E63" s="548">
        <f>'1.สอส.กลุ่มวิเคราะห์ฯ'!E63+'2.ชัยนาท'!E63+'3.สระแก้ว'!E63+'4.นครราชสีมา'!E63+'5.ยโสธร'!E63+'6.บุรีรัมย์'!E63+'7.อำนาจเจริญ'!E63+'8.ศูนย์ฯเคี้ยวเอื้อง'!E63+'9.ร้อยเอ็ด'!E63+'10.มหาสารคาม'!E63+'11.อุดรธานี'!E63+'12.กาฬสินธุ์'!E63+'13.นครพนม'!E63+'14.สกลนคร'!E63+'15.หนองคาย'!E63+'16.เลย'!E63+'17.ลำปาง'!E63+'18.แพร่'!E63+'19.เชียงราย'!E63+'20.เพชรบูรณ์'!E63+'21.สุโขทัย'!E63+'22.พิจิตร'!E63+'23.เพชรบุรี'!E63+'24.สุพรรณบุรี'!E63+'25.ประจวบฯ'!E63+'26.กาญจนบุรี'!E63+'27.สุราษฎร์ฯ'!E63+'28.ชุมพร'!E63+'29.ตรัง'!E63+'30.พัทลุง'!E63+'31.นครศรีธรรมราช'!E63+'32.สตูล'!E63+'33.นราธิวาส'!E63</f>
        <v>64000</v>
      </c>
      <c r="F63" s="1303">
        <f>SUM(H63:AN63)</f>
        <v>63880</v>
      </c>
      <c r="G63" s="845">
        <f t="shared" si="8"/>
        <v>99.8125</v>
      </c>
      <c r="H63" s="368">
        <f>'1.สอส.กลุ่มวิเคราะห์ฯ'!F63</f>
        <v>0</v>
      </c>
      <c r="I63" s="200">
        <f>'2.ชัยนาท'!F63</f>
        <v>3800</v>
      </c>
      <c r="J63" s="200">
        <f>'3.สระแก้ว'!F63</f>
        <v>2000</v>
      </c>
      <c r="K63" s="201">
        <f>'4.นครราชสีมา'!F63</f>
        <v>2000</v>
      </c>
      <c r="L63" s="200">
        <f>'5.ยโสธร'!F63</f>
        <v>2000</v>
      </c>
      <c r="M63" s="200">
        <f>'6.บุรีรัมย์'!F63</f>
        <v>2500</v>
      </c>
      <c r="N63" s="201">
        <f>'7.อำนาจเจริญ'!F63</f>
        <v>2000</v>
      </c>
      <c r="O63" s="201">
        <f>'8.ศูนย์ฯเคี้ยวเอื้อง'!F63</f>
        <v>2000</v>
      </c>
      <c r="P63" s="200">
        <f>'9.ร้อยเอ็ด'!F63</f>
        <v>2000</v>
      </c>
      <c r="Q63" s="200">
        <f>'10.มหาสารคาม'!F63</f>
        <v>2000</v>
      </c>
      <c r="R63" s="200">
        <f>'11.อุดรธานี'!F63</f>
        <v>0</v>
      </c>
      <c r="S63" s="200">
        <f>'12.กาฬสินธุ์'!F63</f>
        <v>2000</v>
      </c>
      <c r="T63" s="1259">
        <f>'13.นครพนม'!F63</f>
        <v>2000</v>
      </c>
      <c r="U63" s="1259">
        <f>'14.สกลนคร'!F63</f>
        <v>2000</v>
      </c>
      <c r="V63" s="200">
        <f>'15.หนองคาย'!F63</f>
        <v>2000</v>
      </c>
      <c r="W63" s="201">
        <f>'16.เลย'!F63</f>
        <v>2080</v>
      </c>
      <c r="X63" s="201">
        <f>'17.ลำปาง'!F63</f>
        <v>2000</v>
      </c>
      <c r="Y63" s="200">
        <f>'18.แพร่'!F63</f>
        <v>2000</v>
      </c>
      <c r="Z63" s="201">
        <f>'19.เชียงราย'!F63</f>
        <v>2000</v>
      </c>
      <c r="AA63" s="201">
        <f>'20.เพชรบูรณ์'!F63</f>
        <v>2000</v>
      </c>
      <c r="AB63" s="200">
        <f>'21.สุโขทัย'!F63</f>
        <v>2000</v>
      </c>
      <c r="AC63" s="200">
        <f>'22.พิจิตร'!F63</f>
        <v>2000</v>
      </c>
      <c r="AD63" s="201">
        <f>'23.เพชรบุรี'!F63</f>
        <v>2000</v>
      </c>
      <c r="AE63" s="1259">
        <f>'24.สุพรรณบุรี'!F63</f>
        <v>2000</v>
      </c>
      <c r="AF63" s="200">
        <f>'25.ประจวบฯ'!F63</f>
        <v>2000</v>
      </c>
      <c r="AG63" s="201">
        <f>'26.กาญจนบุรี'!F63</f>
        <v>2000</v>
      </c>
      <c r="AH63" s="201">
        <f>'27.สุราษฎร์ฯ'!F63</f>
        <v>3500</v>
      </c>
      <c r="AI63" s="200">
        <f>'28.ชุมพร'!F63</f>
        <v>2000</v>
      </c>
      <c r="AJ63" s="200">
        <f>'29.ตรัง'!F63</f>
        <v>2000</v>
      </c>
      <c r="AK63" s="200">
        <f>'30.พัทลุง'!F63</f>
        <v>2000</v>
      </c>
      <c r="AL63" s="202">
        <f>'31.นครศรีธรรมราช'!F63</f>
        <v>2000</v>
      </c>
      <c r="AM63" s="200">
        <f>'32.สตูล'!F63</f>
        <v>2000</v>
      </c>
      <c r="AN63" s="201">
        <f>'33.นราธิวาส'!F63</f>
        <v>0</v>
      </c>
    </row>
    <row r="64" spans="1:41" ht="21.75" customHeight="1">
      <c r="A64" s="32"/>
      <c r="B64" s="49"/>
      <c r="C64" s="320" t="s">
        <v>281</v>
      </c>
      <c r="D64" s="35" t="s">
        <v>47</v>
      </c>
      <c r="E64" s="548">
        <f>'1.สอส.กลุ่มวิเคราะห์ฯ'!E64+'2.ชัยนาท'!E64+'3.สระแก้ว'!E64+'4.นครราชสีมา'!E64+'5.ยโสธร'!E64+'6.บุรีรัมย์'!E64+'7.อำนาจเจริญ'!E64+'8.ศูนย์ฯเคี้ยวเอื้อง'!E64+'9.ร้อยเอ็ด'!E64+'10.มหาสารคาม'!E64+'11.อุดรธานี'!E64+'12.กาฬสินธุ์'!E64+'13.นครพนม'!E64+'14.สกลนคร'!E64+'15.หนองคาย'!E64+'16.เลย'!E64+'17.ลำปาง'!E64+'18.แพร่'!E64+'19.เชียงราย'!E64+'20.เพชรบูรณ์'!E64+'21.สุโขทัย'!E64+'22.พิจิตร'!E64+'23.เพชรบุรี'!E64+'24.สุพรรณบุรี'!E64+'25.ประจวบฯ'!E64+'26.กาญจนบุรี'!E64+'27.สุราษฎร์ฯ'!E64+'28.ชุมพร'!E64+'29.ตรัง'!E64+'30.พัทลุง'!E64+'31.นครศรีธรรมราช'!E64+'32.สตูล'!E64+'33.นราธิวาส'!E64</f>
        <v>50000</v>
      </c>
      <c r="F64" s="1303">
        <f>SUM(H64:AN64)</f>
        <v>25400</v>
      </c>
      <c r="G64" s="845">
        <f t="shared" si="8"/>
        <v>50.8</v>
      </c>
      <c r="H64" s="368">
        <f>'1.สอส.กลุ่มวิเคราะห์ฯ'!F64</f>
        <v>0</v>
      </c>
      <c r="I64" s="200">
        <f>'2.ชัยนาท'!F64</f>
        <v>0</v>
      </c>
      <c r="J64" s="200">
        <f>'3.สระแก้ว'!F64</f>
        <v>0</v>
      </c>
      <c r="K64" s="201">
        <f>'4.นครราชสีมา'!F64</f>
        <v>0</v>
      </c>
      <c r="L64" s="200">
        <f>'5.ยโสธร'!F64</f>
        <v>0</v>
      </c>
      <c r="M64" s="200">
        <f>'6.บุรีรัมย์'!F64</f>
        <v>0</v>
      </c>
      <c r="N64" s="201">
        <f>'7.อำนาจเจริญ'!F64</f>
        <v>0</v>
      </c>
      <c r="O64" s="201">
        <f>'8.ศูนย์ฯเคี้ยวเอื้อง'!F64</f>
        <v>0</v>
      </c>
      <c r="P64" s="200">
        <f>'9.ร้อยเอ็ด'!F64</f>
        <v>0</v>
      </c>
      <c r="Q64" s="200">
        <f>'10.มหาสารคาม'!F64</f>
        <v>0</v>
      </c>
      <c r="R64" s="200">
        <f>'11.อุดรธานี'!F64</f>
        <v>0</v>
      </c>
      <c r="S64" s="200">
        <f>'12.กาฬสินธุ์'!F64</f>
        <v>0</v>
      </c>
      <c r="T64" s="200">
        <f>'13.นครพนม'!F64</f>
        <v>0</v>
      </c>
      <c r="U64" s="200">
        <f>'14.สกลนคร'!F64</f>
        <v>0</v>
      </c>
      <c r="V64" s="200">
        <f>'15.หนองคาย'!F64</f>
        <v>0</v>
      </c>
      <c r="W64" s="201">
        <f>'16.เลย'!F64</f>
        <v>0</v>
      </c>
      <c r="X64" s="201">
        <f>'17.ลำปาง'!F64</f>
        <v>0</v>
      </c>
      <c r="Y64" s="200">
        <f>'18.แพร่'!F64</f>
        <v>0</v>
      </c>
      <c r="Z64" s="201">
        <f>'19.เชียงราย'!F64</f>
        <v>0</v>
      </c>
      <c r="AA64" s="201">
        <f>'20.เพชรบูรณ์'!F64</f>
        <v>0</v>
      </c>
      <c r="AB64" s="200">
        <f>'21.สุโขทัย'!F64</f>
        <v>0</v>
      </c>
      <c r="AC64" s="200">
        <f>'22.พิจิตร'!F64</f>
        <v>0</v>
      </c>
      <c r="AD64" s="201">
        <f>'23.เพชรบุรี'!F64</f>
        <v>0</v>
      </c>
      <c r="AE64" s="1259">
        <f>'24.สุพรรณบุรี'!F64</f>
        <v>25000</v>
      </c>
      <c r="AF64" s="200">
        <f>'25.ประจวบฯ'!F64</f>
        <v>0</v>
      </c>
      <c r="AG64" s="201">
        <f>'26.กาญจนบุรี'!F64</f>
        <v>400</v>
      </c>
      <c r="AH64" s="201">
        <f>'27.สุราษฎร์ฯ'!F64</f>
        <v>0</v>
      </c>
      <c r="AI64" s="200">
        <f>'28.ชุมพร'!F64</f>
        <v>0</v>
      </c>
      <c r="AJ64" s="200">
        <f>'29.ตรัง'!F64</f>
        <v>0</v>
      </c>
      <c r="AK64" s="200">
        <f>'30.พัทลุง'!F64</f>
        <v>0</v>
      </c>
      <c r="AL64" s="202">
        <f>'31.นครศรีธรรมราช'!F64</f>
        <v>0</v>
      </c>
      <c r="AM64" s="200">
        <f>'32.สตูล'!F64</f>
        <v>0</v>
      </c>
      <c r="AN64" s="201">
        <f>'33.นราธิวาส'!F64</f>
        <v>0</v>
      </c>
    </row>
    <row r="65" spans="1:41" ht="21.75" customHeight="1">
      <c r="A65" s="113"/>
      <c r="B65" s="100" t="s">
        <v>148</v>
      </c>
      <c r="C65" s="122" t="s">
        <v>21</v>
      </c>
      <c r="D65" s="72" t="s">
        <v>22</v>
      </c>
      <c r="E65" s="705">
        <f>'1.สอส.กลุ่มวิเคราะห์ฯ'!E65+'2.ชัยนาท'!E65+'3.สระแก้ว'!E65+'4.นครราชสีมา'!E65+'5.ยโสธร'!E65+'6.บุรีรัมย์'!E65+'7.อำนาจเจริญ'!E65+'8.ศูนย์ฯเคี้ยวเอื้อง'!E65+'9.ร้อยเอ็ด'!E65+'10.มหาสารคาม'!E65+'11.อุดรธานี'!E65+'12.กาฬสินธุ์'!E65+'13.นครพนม'!E65+'14.สกลนคร'!E65+'15.หนองคาย'!E65+'16.เลย'!E65+'17.ลำปาง'!E65+'18.แพร่'!E65+'19.เชียงราย'!E65+'20.เพชรบูรณ์'!E65+'21.สุโขทัย'!E65+'22.พิจิตร'!E65+'23.เพชรบุรี'!E65+'24.สุพรรณบุรี'!E65+'25.ประจวบฯ'!E65+'26.กาญจนบุรี'!E65+'27.สุราษฎร์ฯ'!E65+'28.ชุมพร'!E65+'29.ตรัง'!E65+'30.พัทลุง'!E65+'31.นครศรีธรรมราช'!E65+'32.สตูล'!E65+'33.นราธิวาส'!E65</f>
        <v>200000</v>
      </c>
      <c r="F65" s="843">
        <f>SUM(H65:AN65)</f>
        <v>196280</v>
      </c>
      <c r="G65" s="844">
        <f t="shared" si="8"/>
        <v>98.14</v>
      </c>
      <c r="H65" s="369">
        <f>'1.สอส.กลุ่มวิเคราะห์ฯ'!F65</f>
        <v>0</v>
      </c>
      <c r="I65" s="205">
        <f>'2.ชัยนาท'!F65</f>
        <v>15000</v>
      </c>
      <c r="J65" s="205">
        <f>'3.สระแก้ว'!F65</f>
        <v>15000</v>
      </c>
      <c r="K65" s="206">
        <f>'4.นครราชสีมา'!F65</f>
        <v>10000</v>
      </c>
      <c r="L65" s="205">
        <f>'5.ยโสธร'!F65</f>
        <v>5000</v>
      </c>
      <c r="M65" s="205">
        <f>'6.บุรีรัมย์'!F65</f>
        <v>4000</v>
      </c>
      <c r="N65" s="206">
        <f>'7.อำนาจเจริญ'!F65</f>
        <v>1000</v>
      </c>
      <c r="O65" s="206">
        <f>'8.ศูนย์ฯเคี้ยวเอื้อง'!F65</f>
        <v>5000</v>
      </c>
      <c r="P65" s="205">
        <f>'9.ร้อยเอ็ด'!F65</f>
        <v>5000</v>
      </c>
      <c r="Q65" s="205">
        <f>'10.มหาสารคาม'!F65</f>
        <v>5000</v>
      </c>
      <c r="R65" s="205">
        <f>'11.อุดรธานี'!F65</f>
        <v>5000</v>
      </c>
      <c r="S65" s="205">
        <f>'12.กาฬสินธุ์'!F65</f>
        <v>5000</v>
      </c>
      <c r="T65" s="205">
        <f>'13.นครพนม'!F65</f>
        <v>5000</v>
      </c>
      <c r="U65" s="205">
        <f>'14.สกลนคร'!F65</f>
        <v>10000</v>
      </c>
      <c r="V65" s="205">
        <f>'15.หนองคาย'!F65</f>
        <v>5000</v>
      </c>
      <c r="W65" s="206">
        <f>'16.เลย'!F65</f>
        <v>5150</v>
      </c>
      <c r="X65" s="206">
        <f>'17.ลำปาง'!F65</f>
        <v>15000</v>
      </c>
      <c r="Y65" s="205">
        <f>'18.แพร่'!F65</f>
        <v>5000</v>
      </c>
      <c r="Z65" s="206">
        <f>'19.เชียงราย'!F65</f>
        <v>1000</v>
      </c>
      <c r="AA65" s="206">
        <f>'20.เพชรบูรณ์'!F65</f>
        <v>18000</v>
      </c>
      <c r="AB65" s="205">
        <f>'21.สุโขทัย'!F65</f>
        <v>5000</v>
      </c>
      <c r="AC65" s="205">
        <f>'22.พิจิตร'!F65</f>
        <v>4000</v>
      </c>
      <c r="AD65" s="206">
        <f>'23.เพชรบุรี'!F65</f>
        <v>15000</v>
      </c>
      <c r="AE65" s="205">
        <f>'24.สุพรรณบุรี'!F65</f>
        <v>5000</v>
      </c>
      <c r="AF65" s="205">
        <f>'25.ประจวบฯ'!F65</f>
        <v>4000</v>
      </c>
      <c r="AG65" s="206">
        <f>'26.กาญจนบุรี'!F65</f>
        <v>1000</v>
      </c>
      <c r="AH65" s="206">
        <f>'27.สุราษฎร์ฯ'!F65</f>
        <v>5000</v>
      </c>
      <c r="AI65" s="205">
        <f>'28.ชุมพร'!F65</f>
        <v>4000</v>
      </c>
      <c r="AJ65" s="205">
        <f>'29.ตรัง'!F65</f>
        <v>4000</v>
      </c>
      <c r="AK65" s="205">
        <f>'30.พัทลุง'!F65</f>
        <v>4000</v>
      </c>
      <c r="AL65" s="550">
        <f>'31.นครศรีธรรมราช'!F65</f>
        <v>1130</v>
      </c>
      <c r="AM65" s="205">
        <f>'32.สตูล'!F65</f>
        <v>5000</v>
      </c>
      <c r="AN65" s="206">
        <f>'33.นราธิวาส'!F65</f>
        <v>0</v>
      </c>
    </row>
    <row r="66" spans="1:41" ht="21.75" customHeight="1">
      <c r="A66" s="113"/>
      <c r="B66" s="100" t="s">
        <v>149</v>
      </c>
      <c r="C66" s="122" t="s">
        <v>23</v>
      </c>
      <c r="D66" s="72" t="s">
        <v>9</v>
      </c>
      <c r="E66" s="705">
        <f>'1.สอส.กลุ่มวิเคราะห์ฯ'!E66+'2.ชัยนาท'!E66+'3.สระแก้ว'!E66+'4.นครราชสีมา'!E66+'5.ยโสธร'!E66+'6.บุรีรัมย์'!E66+'7.อำนาจเจริญ'!E66+'8.ศูนย์ฯเคี้ยวเอื้อง'!E66+'9.ร้อยเอ็ด'!E66+'10.มหาสารคาม'!E66+'11.อุดรธานี'!E66+'12.กาฬสินธุ์'!E66+'13.นครพนม'!E66+'14.สกลนคร'!E66+'15.หนองคาย'!E66+'16.เลย'!E66+'17.ลำปาง'!E66+'18.แพร่'!E66+'19.เชียงราย'!E66+'20.เพชรบูรณ์'!E66+'21.สุโขทัย'!E66+'22.พิจิตร'!E66+'23.เพชรบุรี'!E66+'24.สุพรรณบุรี'!E66+'25.ประจวบฯ'!E66+'26.กาญจนบุรี'!E66+'27.สุราษฎร์ฯ'!E66+'28.ชุมพร'!E66+'29.ตรัง'!E66+'30.พัทลุง'!E66+'31.นครศรีธรรมราช'!E66+'32.สตูล'!E66+'33.นราธิวาส'!E66</f>
        <v>10000</v>
      </c>
      <c r="F66" s="843">
        <f>SUM(H66:AN66)</f>
        <v>10090</v>
      </c>
      <c r="G66" s="844">
        <f t="shared" ref="G66:G74" si="10">+F66*100/E66</f>
        <v>100.9</v>
      </c>
      <c r="H66" s="369">
        <f>'1.สอส.กลุ่มวิเคราะห์ฯ'!F66</f>
        <v>0</v>
      </c>
      <c r="I66" s="205">
        <f>'2.ชัยนาท'!F66</f>
        <v>428</v>
      </c>
      <c r="J66" s="205">
        <f>'3.สระแก้ว'!F66</f>
        <v>316</v>
      </c>
      <c r="K66" s="206">
        <f>'4.นครราชสีมา'!F66</f>
        <v>169</v>
      </c>
      <c r="L66" s="205">
        <f>'5.ยโสธร'!F66</f>
        <v>351</v>
      </c>
      <c r="M66" s="205">
        <f>'6.บุรีรัมย์'!F66</f>
        <v>316</v>
      </c>
      <c r="N66" s="206">
        <f>'7.อำนาจเจริญ'!F66</f>
        <v>166</v>
      </c>
      <c r="O66" s="206">
        <f>'8.ศูนย์ฯเคี้ยวเอื้อง'!F66</f>
        <v>201</v>
      </c>
      <c r="P66" s="205">
        <f>'9.ร้อยเอ็ด'!F66</f>
        <v>272</v>
      </c>
      <c r="Q66" s="205">
        <f>'10.มหาสารคาม'!F66</f>
        <v>403</v>
      </c>
      <c r="R66" s="205">
        <f>'11.อุดรธานี'!F66</f>
        <v>346</v>
      </c>
      <c r="S66" s="205">
        <f>'12.กาฬสินธุ์'!F66</f>
        <v>432</v>
      </c>
      <c r="T66" s="205">
        <f>'13.นครพนม'!F66</f>
        <v>434</v>
      </c>
      <c r="U66" s="205">
        <f>'14.สกลนคร'!F66</f>
        <v>301</v>
      </c>
      <c r="V66" s="205">
        <f>'15.หนองคาย'!F66</f>
        <v>368</v>
      </c>
      <c r="W66" s="206">
        <f>'16.เลย'!F66</f>
        <v>406</v>
      </c>
      <c r="X66" s="206">
        <f>'17.ลำปาง'!F66</f>
        <v>298</v>
      </c>
      <c r="Y66" s="205">
        <f>'18.แพร่'!F66</f>
        <v>336</v>
      </c>
      <c r="Z66" s="206">
        <f>'19.เชียงราย'!F66</f>
        <v>99</v>
      </c>
      <c r="AA66" s="206">
        <f>'20.เพชรบูรณ์'!F66</f>
        <v>424</v>
      </c>
      <c r="AB66" s="205">
        <f>'21.สุโขทัย'!F66</f>
        <v>393</v>
      </c>
      <c r="AC66" s="205">
        <f>'22.พิจิตร'!F66</f>
        <v>368</v>
      </c>
      <c r="AD66" s="206">
        <f>'23.เพชรบุรี'!F66</f>
        <v>286</v>
      </c>
      <c r="AE66" s="205">
        <f>'24.สุพรรณบุรี'!F66</f>
        <v>57</v>
      </c>
      <c r="AF66" s="205">
        <f>'25.ประจวบฯ'!F66</f>
        <v>284</v>
      </c>
      <c r="AG66" s="206">
        <f>'26.กาญจนบุรี'!F66</f>
        <v>142</v>
      </c>
      <c r="AH66" s="206">
        <f>'27.สุราษฎร์ฯ'!F66</f>
        <v>176</v>
      </c>
      <c r="AI66" s="205">
        <f>'28.ชุมพร'!F66</f>
        <v>439</v>
      </c>
      <c r="AJ66" s="205">
        <f>'29.ตรัง'!F66</f>
        <v>398</v>
      </c>
      <c r="AK66" s="205">
        <f>'30.พัทลุง'!F66</f>
        <v>466</v>
      </c>
      <c r="AL66" s="550">
        <f>'31.นครศรีธรรมราช'!F66</f>
        <v>296</v>
      </c>
      <c r="AM66" s="205">
        <f>'32.สตูล'!F66</f>
        <v>412</v>
      </c>
      <c r="AN66" s="206">
        <f>'33.นราธิวาส'!F66</f>
        <v>307</v>
      </c>
    </row>
    <row r="67" spans="1:41" ht="21.75" customHeight="1">
      <c r="A67" s="32"/>
      <c r="B67" s="33"/>
      <c r="C67" s="40" t="s">
        <v>115</v>
      </c>
      <c r="D67" s="41" t="s">
        <v>114</v>
      </c>
      <c r="E67" s="548">
        <f>'1.สอส.กลุ่มวิเคราะห์ฯ'!E67+'2.ชัยนาท'!E67+'3.สระแก้ว'!E67+'4.นครราชสีมา'!E67+'5.ยโสธร'!E67+'6.บุรีรัมย์'!E67+'7.อำนาจเจริญ'!E67+'8.ศูนย์ฯเคี้ยวเอื้อง'!E67+'9.ร้อยเอ็ด'!E67+'10.มหาสารคาม'!E67+'11.อุดรธานี'!E67+'12.กาฬสินธุ์'!E67+'13.นครพนม'!E67+'14.สกลนคร'!E67+'15.หนองคาย'!E67+'16.เลย'!E67+'17.ลำปาง'!E67+'18.แพร่'!E67+'19.เชียงราย'!E67+'20.เพชรบูรณ์'!E67+'21.สุโขทัย'!E67+'22.พิจิตร'!E67+'23.เพชรบุรี'!E67+'24.สุพรรณบุรี'!E67+'25.ประจวบฯ'!E67+'26.กาญจนบุรี'!E67+'27.สุราษฎร์ฯ'!E67+'28.ชุมพร'!E67+'29.ตรัง'!E67+'30.พัทลุง'!E67+'31.นครศรีธรรมราช'!E67+'32.สตูล'!E67+'33.นราธิวาส'!E67</f>
        <v>0</v>
      </c>
      <c r="F67" s="1303">
        <f>SUM(H67:AN67)</f>
        <v>4</v>
      </c>
      <c r="G67" s="845" t="e">
        <f t="shared" si="10"/>
        <v>#DIV/0!</v>
      </c>
      <c r="H67" s="368">
        <f>'1.สอส.กลุ่มวิเคราะห์ฯ'!F67</f>
        <v>4</v>
      </c>
      <c r="I67" s="200">
        <f>'2.ชัยนาท'!F67</f>
        <v>0</v>
      </c>
      <c r="J67" s="200">
        <f>'3.สระแก้ว'!F67</f>
        <v>0</v>
      </c>
      <c r="K67" s="201">
        <f>'4.นครราชสีมา'!F67</f>
        <v>0</v>
      </c>
      <c r="L67" s="200">
        <f>'5.ยโสธร'!F67</f>
        <v>0</v>
      </c>
      <c r="M67" s="200">
        <f>'6.บุรีรัมย์'!F67</f>
        <v>0</v>
      </c>
      <c r="N67" s="201">
        <f>'7.อำนาจเจริญ'!F67</f>
        <v>0</v>
      </c>
      <c r="O67" s="201">
        <f>'8.ศูนย์ฯเคี้ยวเอื้อง'!F67</f>
        <v>0</v>
      </c>
      <c r="P67" s="200">
        <f>'9.ร้อยเอ็ด'!F67</f>
        <v>0</v>
      </c>
      <c r="Q67" s="200">
        <f>'10.มหาสารคาม'!F67</f>
        <v>0</v>
      </c>
      <c r="R67" s="200">
        <f>'11.อุดรธานี'!F67</f>
        <v>0</v>
      </c>
      <c r="S67" s="200">
        <f>'12.กาฬสินธุ์'!F67</f>
        <v>0</v>
      </c>
      <c r="T67" s="200">
        <f>'13.นครพนม'!F67</f>
        <v>0</v>
      </c>
      <c r="U67" s="200">
        <f>'14.สกลนคร'!F67</f>
        <v>0</v>
      </c>
      <c r="V67" s="200">
        <f>'15.หนองคาย'!F67</f>
        <v>0</v>
      </c>
      <c r="W67" s="201">
        <f>'16.เลย'!F67</f>
        <v>0</v>
      </c>
      <c r="X67" s="201">
        <f>'17.ลำปาง'!F67</f>
        <v>0</v>
      </c>
      <c r="Y67" s="200">
        <f>'18.แพร่'!F67</f>
        <v>0</v>
      </c>
      <c r="Z67" s="201">
        <f>'19.เชียงราย'!F67</f>
        <v>0</v>
      </c>
      <c r="AA67" s="201">
        <f>'20.เพชรบูรณ์'!F67</f>
        <v>0</v>
      </c>
      <c r="AB67" s="200">
        <f>'21.สุโขทัย'!F67</f>
        <v>0</v>
      </c>
      <c r="AC67" s="200">
        <f>'22.พิจิตร'!F67</f>
        <v>0</v>
      </c>
      <c r="AD67" s="201">
        <f>'23.เพชรบุรี'!F67</f>
        <v>0</v>
      </c>
      <c r="AE67" s="200">
        <f>'24.สุพรรณบุรี'!F67</f>
        <v>0</v>
      </c>
      <c r="AF67" s="200">
        <f>'25.ประจวบฯ'!F67</f>
        <v>0</v>
      </c>
      <c r="AG67" s="201">
        <f>'26.กาญจนบุรี'!F67</f>
        <v>0</v>
      </c>
      <c r="AH67" s="201">
        <f>'27.สุราษฎร์ฯ'!F67</f>
        <v>0</v>
      </c>
      <c r="AI67" s="200">
        <f>'28.ชุมพร'!F67</f>
        <v>0</v>
      </c>
      <c r="AJ67" s="200">
        <f>'29.ตรัง'!F67</f>
        <v>0</v>
      </c>
      <c r="AK67" s="200">
        <f>'30.พัทลุง'!F67</f>
        <v>0</v>
      </c>
      <c r="AL67" s="202">
        <f>'31.นครศรีธรรมราช'!F67</f>
        <v>0</v>
      </c>
      <c r="AM67" s="200">
        <f>'32.สตูล'!F67</f>
        <v>0</v>
      </c>
      <c r="AN67" s="201">
        <f>'33.นราธิวาส'!F67</f>
        <v>0</v>
      </c>
    </row>
    <row r="68" spans="1:41" ht="21.75" customHeight="1">
      <c r="A68" s="107"/>
      <c r="B68" s="108" t="s">
        <v>58</v>
      </c>
      <c r="C68" s="109"/>
      <c r="D68" s="115" t="s">
        <v>24</v>
      </c>
      <c r="E68" s="708">
        <f>'1.สอส.กลุ่มวิเคราะห์ฯ'!E68+'2.ชัยนาท'!E68+'3.สระแก้ว'!E68+'4.นครราชสีมา'!E68+'5.ยโสธร'!E68+'6.บุรีรัมย์'!E68+'7.อำนาจเจริญ'!E68+'8.ศูนย์ฯเคี้ยวเอื้อง'!E68+'9.ร้อยเอ็ด'!E68+'10.มหาสารคาม'!E68+'11.อุดรธานี'!E68+'12.กาฬสินธุ์'!E68+'13.นครพนม'!E68+'14.สกลนคร'!E68+'15.หนองคาย'!E68+'16.เลย'!E68+'17.ลำปาง'!E68+'18.แพร่'!E68+'19.เชียงราย'!E68+'20.เพชรบูรณ์'!E68+'21.สุโขทัย'!E68+'22.พิจิตร'!E68+'23.เพชรบุรี'!E68+'24.สุพรรณบุรี'!E68+'25.ประจวบฯ'!E68+'26.กาญจนบุรี'!E68+'27.สุราษฎร์ฯ'!E68+'28.ชุมพร'!E68+'29.ตรัง'!E68+'30.พัทลุง'!E68+'31.นครศรีธรรมราช'!E68+'32.สตูล'!E68+'33.นราธิวาส'!E68</f>
        <v>24938728</v>
      </c>
      <c r="F68" s="1305">
        <f>SUM(F69:F73)</f>
        <v>26469987.620000001</v>
      </c>
      <c r="G68" s="846">
        <f>+F68*100/E68</f>
        <v>106.14008709666346</v>
      </c>
      <c r="H68" s="363">
        <f>'1.สอส.กลุ่มวิเคราะห์ฯ'!F68</f>
        <v>2551396.1699999995</v>
      </c>
      <c r="I68" s="392">
        <f>'2.ชัยนาท'!F68</f>
        <v>815368.99</v>
      </c>
      <c r="J68" s="392">
        <f>'3.สระแก้ว'!F68</f>
        <v>541198.51</v>
      </c>
      <c r="K68" s="393">
        <f>'4.นครราชสีมา'!F68</f>
        <v>869893.6100000001</v>
      </c>
      <c r="L68" s="392">
        <f>'5.ยโสธร'!F68</f>
        <v>776581.31</v>
      </c>
      <c r="M68" s="392">
        <f>'6.บุรีรัมย์'!F68</f>
        <v>632241.43999999994</v>
      </c>
      <c r="N68" s="393">
        <f>'7.อำนาจเจริญ'!F68</f>
        <v>665960.5</v>
      </c>
      <c r="O68" s="393">
        <f>'8.ศูนย์ฯเคี้ยวเอื้อง'!F68</f>
        <v>1848632.0699999998</v>
      </c>
      <c r="P68" s="392">
        <f>'9.ร้อยเอ็ด'!F68</f>
        <v>889700.01</v>
      </c>
      <c r="Q68" s="392">
        <f>'10.มหาสารคาม'!F68</f>
        <v>665300</v>
      </c>
      <c r="R68" s="392">
        <f>'11.อุดรธานี'!F68</f>
        <v>643010.29</v>
      </c>
      <c r="S68" s="392">
        <f>'12.กาฬสินธุ์'!F68</f>
        <v>812303.72000000009</v>
      </c>
      <c r="T68" s="392">
        <f>'13.นครพนม'!F68</f>
        <v>657440.25</v>
      </c>
      <c r="U68" s="392">
        <f>'14.สกลนคร'!F68</f>
        <v>848643.48</v>
      </c>
      <c r="V68" s="392">
        <f>'15.หนองคาย'!F68</f>
        <v>1750468.06</v>
      </c>
      <c r="W68" s="393">
        <f>'16.เลย'!F68</f>
        <v>771758.14000000013</v>
      </c>
      <c r="X68" s="393">
        <f>'17.ลำปาง'!F68</f>
        <v>1307512.49</v>
      </c>
      <c r="Y68" s="392">
        <f>'18.แพร่'!F68</f>
        <v>584369</v>
      </c>
      <c r="Z68" s="393">
        <f>'19.เชียงราย'!F68</f>
        <v>626689.4</v>
      </c>
      <c r="AA68" s="393">
        <f>'20.เพชรบูรณ์'!F68</f>
        <v>568896.56000000006</v>
      </c>
      <c r="AB68" s="392">
        <f>'21.สุโขทัย'!F68</f>
        <v>545640.87</v>
      </c>
      <c r="AC68" s="392">
        <f>'22.พิจิตร'!F68</f>
        <v>456891.63</v>
      </c>
      <c r="AD68" s="393">
        <f>'23.เพชรบุรี'!F68</f>
        <v>461559.1</v>
      </c>
      <c r="AE68" s="392">
        <f>'24.สุพรรณบุรี'!F68</f>
        <v>854307</v>
      </c>
      <c r="AF68" s="392">
        <f>'25.ประจวบฯ'!F68</f>
        <v>562018</v>
      </c>
      <c r="AG68" s="393">
        <f>'26.กาญจนบุรี'!F68</f>
        <v>0</v>
      </c>
      <c r="AH68" s="393">
        <f>'27.สุราษฎร์ฯ'!F68</f>
        <v>966428.47</v>
      </c>
      <c r="AI68" s="392">
        <f>'28.ชุมพร'!F68</f>
        <v>653363.42000000004</v>
      </c>
      <c r="AJ68" s="392">
        <f>'29.ตรัง'!F68</f>
        <v>913798.45</v>
      </c>
      <c r="AK68" s="392">
        <f>'30.พัทลุง'!F68</f>
        <v>647693.51</v>
      </c>
      <c r="AL68" s="549">
        <f>'31.นครศรีธรรมราช'!F68</f>
        <v>528753.71</v>
      </c>
      <c r="AM68" s="392">
        <f>'32.สตูล'!F68</f>
        <v>688440.07000000007</v>
      </c>
      <c r="AN68" s="393">
        <f>'33.นราธิวาส'!F68</f>
        <v>476529.39</v>
      </c>
    </row>
    <row r="69" spans="1:41" s="220" customFormat="1" ht="21.75" customHeight="1">
      <c r="A69" s="32"/>
      <c r="B69" s="33"/>
      <c r="C69" s="52" t="s">
        <v>25</v>
      </c>
      <c r="D69" s="35" t="s">
        <v>24</v>
      </c>
      <c r="E69" s="548">
        <f>'1.สอส.กลุ่มวิเคราะห์ฯ'!E69+'2.ชัยนาท'!E69+'3.สระแก้ว'!E69+'4.นครราชสีมา'!E69+'5.ยโสธร'!E69+'6.บุรีรัมย์'!E69+'7.อำนาจเจริญ'!E69+'8.ศูนย์ฯเคี้ยวเอื้อง'!E69+'9.ร้อยเอ็ด'!E69+'10.มหาสารคาม'!E69+'11.อุดรธานี'!E69+'12.กาฬสินธุ์'!E69+'13.นครพนม'!E69+'14.สกลนคร'!E69+'15.หนองคาย'!E69+'16.เลย'!E69+'17.ลำปาง'!E69+'18.แพร่'!E69+'19.เชียงราย'!E69+'20.เพชรบูรณ์'!E69+'21.สุโขทัย'!E69+'22.พิจิตร'!E69+'23.เพชรบุรี'!E69+'24.สุพรรณบุรี'!E69+'25.ประจวบฯ'!E69+'26.กาญจนบุรี'!E69+'27.สุราษฎร์ฯ'!E69+'28.ชุมพร'!E69+'29.ตรัง'!E69+'30.พัทลุง'!E69+'31.นครศรีธรรมราช'!E69+'32.สตูล'!E69+'33.นราธิวาส'!E69</f>
        <v>0</v>
      </c>
      <c r="F69" s="813">
        <f t="shared" ref="F69:F74" si="11">SUM(H69:AN69)</f>
        <v>0</v>
      </c>
      <c r="G69" s="1306" t="e">
        <f t="shared" si="10"/>
        <v>#DIV/0!</v>
      </c>
      <c r="H69" s="368">
        <f>'1.สอส.กลุ่มวิเคราะห์ฯ'!F69</f>
        <v>0</v>
      </c>
      <c r="I69" s="200">
        <f>'2.ชัยนาท'!F69</f>
        <v>0</v>
      </c>
      <c r="J69" s="200">
        <f>'3.สระแก้ว'!F69</f>
        <v>0</v>
      </c>
      <c r="K69" s="201">
        <f>'4.นครราชสีมา'!F69</f>
        <v>0</v>
      </c>
      <c r="L69" s="200">
        <f>'5.ยโสธร'!F69</f>
        <v>0</v>
      </c>
      <c r="M69" s="200">
        <f>'6.บุรีรัมย์'!F69</f>
        <v>0</v>
      </c>
      <c r="N69" s="201">
        <f>'7.อำนาจเจริญ'!F69</f>
        <v>0</v>
      </c>
      <c r="O69" s="201">
        <f>'8.ศูนย์ฯเคี้ยวเอื้อง'!F69</f>
        <v>0</v>
      </c>
      <c r="P69" s="200">
        <f>'9.ร้อยเอ็ด'!F69</f>
        <v>0</v>
      </c>
      <c r="Q69" s="1259">
        <f>'10.มหาสารคาม'!F69</f>
        <v>0</v>
      </c>
      <c r="R69" s="1259">
        <f>'11.อุดรธานี'!F69</f>
        <v>0</v>
      </c>
      <c r="S69" s="200">
        <f>'12.กาฬสินธุ์'!F69</f>
        <v>0</v>
      </c>
      <c r="T69" s="200">
        <f>'13.นครพนม'!F69</f>
        <v>0</v>
      </c>
      <c r="U69" s="1259">
        <f>'14.สกลนคร'!F69</f>
        <v>0</v>
      </c>
      <c r="V69" s="1259">
        <f>'15.หนองคาย'!F69</f>
        <v>0</v>
      </c>
      <c r="W69" s="1269">
        <f>'16.เลย'!F69</f>
        <v>0</v>
      </c>
      <c r="X69" s="1269">
        <f>'17.ลำปาง'!F69</f>
        <v>0</v>
      </c>
      <c r="Y69" s="1259">
        <f>'18.แพร่'!F69</f>
        <v>0</v>
      </c>
      <c r="Z69" s="1269">
        <f>'19.เชียงราย'!F69</f>
        <v>0</v>
      </c>
      <c r="AA69" s="1269">
        <f>'20.เพชรบูรณ์'!F69</f>
        <v>0</v>
      </c>
      <c r="AB69" s="1259">
        <f>'21.สุโขทัย'!F69</f>
        <v>0</v>
      </c>
      <c r="AC69" s="200">
        <f>'22.พิจิตร'!F69</f>
        <v>0</v>
      </c>
      <c r="AD69" s="201">
        <f>'23.เพชรบุรี'!F69</f>
        <v>0</v>
      </c>
      <c r="AE69" s="200">
        <f>'24.สุพรรณบุรี'!F69</f>
        <v>0</v>
      </c>
      <c r="AF69" s="200">
        <f>'25.ประจวบฯ'!F69</f>
        <v>0</v>
      </c>
      <c r="AG69" s="201">
        <f>'26.กาญจนบุรี'!F69</f>
        <v>0</v>
      </c>
      <c r="AH69" s="1257">
        <f>'27.สุราษฎร์ฯ'!F69</f>
        <v>0</v>
      </c>
      <c r="AI69" s="200">
        <f>'28.ชุมพร'!F69</f>
        <v>0</v>
      </c>
      <c r="AJ69" s="200">
        <f>'29.ตรัง'!F69</f>
        <v>0</v>
      </c>
      <c r="AK69" s="200">
        <f>'30.พัทลุง'!F69</f>
        <v>0</v>
      </c>
      <c r="AL69" s="202">
        <f>'31.นครศรีธรรมราช'!F69</f>
        <v>0</v>
      </c>
      <c r="AM69" s="200">
        <f>'32.สตูล'!F69</f>
        <v>0</v>
      </c>
      <c r="AN69" s="201">
        <f>'33.นราธิวาส'!F69</f>
        <v>0</v>
      </c>
      <c r="AO69" s="364"/>
    </row>
    <row r="70" spans="1:41" ht="21.75" customHeight="1">
      <c r="A70" s="32"/>
      <c r="B70" s="33"/>
      <c r="C70" s="52" t="s">
        <v>26</v>
      </c>
      <c r="D70" s="35" t="s">
        <v>24</v>
      </c>
      <c r="E70" s="548">
        <f>'1.สอส.กลุ่มวิเคราะห์ฯ'!E70+'2.ชัยนาท'!E70+'3.สระแก้ว'!E70+'4.นครราชสีมา'!E70+'5.ยโสธร'!E70+'6.บุรีรัมย์'!E70+'7.อำนาจเจริญ'!E70+'8.ศูนย์ฯเคี้ยวเอื้อง'!E70+'9.ร้อยเอ็ด'!E70+'10.มหาสารคาม'!E70+'11.อุดรธานี'!E70+'12.กาฬสินธุ์'!E70+'13.นครพนม'!E70+'14.สกลนคร'!E70+'15.หนองคาย'!E70+'16.เลย'!E70+'17.ลำปาง'!E70+'18.แพร่'!E70+'19.เชียงราย'!E70+'20.เพชรบูรณ์'!E70+'21.สุโขทัย'!E70+'22.พิจิตร'!E70+'23.เพชรบุรี'!E70+'24.สุพรรณบุรี'!E70+'25.ประจวบฯ'!E70+'26.กาญจนบุรี'!E70+'27.สุราษฎร์ฯ'!E70+'28.ชุมพร'!E70+'29.ตรัง'!E70+'30.พัทลุง'!E70+'31.นครศรีธรรมราช'!E70+'32.สตูล'!E70+'33.นราธิวาส'!E70</f>
        <v>24938728</v>
      </c>
      <c r="F70" s="815">
        <f t="shared" si="11"/>
        <v>26469987.620000001</v>
      </c>
      <c r="G70" s="845">
        <f t="shared" si="10"/>
        <v>106.14008709666346</v>
      </c>
      <c r="H70" s="368">
        <f>'1.สอส.กลุ่มวิเคราะห์ฯ'!F70</f>
        <v>2551396.1699999995</v>
      </c>
      <c r="I70" s="200">
        <f>'2.ชัยนาท'!F70</f>
        <v>815368.99</v>
      </c>
      <c r="J70" s="200">
        <f>'3.สระแก้ว'!F70</f>
        <v>541198.51</v>
      </c>
      <c r="K70" s="201">
        <f>'4.นครราชสีมา'!F70</f>
        <v>869893.6100000001</v>
      </c>
      <c r="L70" s="200">
        <f>'5.ยโสธร'!F70</f>
        <v>776581.31</v>
      </c>
      <c r="M70" s="200">
        <f>'6.บุรีรัมย์'!F70</f>
        <v>632241.43999999994</v>
      </c>
      <c r="N70" s="201">
        <f>'7.อำนาจเจริญ'!F70</f>
        <v>665960.5</v>
      </c>
      <c r="O70" s="201">
        <f>'8.ศูนย์ฯเคี้ยวเอื้อง'!F70</f>
        <v>1848632.0699999998</v>
      </c>
      <c r="P70" s="200">
        <f>'9.ร้อยเอ็ด'!F70</f>
        <v>889700.01</v>
      </c>
      <c r="Q70" s="200">
        <f>'10.มหาสารคาม'!F70</f>
        <v>712800</v>
      </c>
      <c r="R70" s="200">
        <f>'11.อุดรธานี'!F70</f>
        <v>643010.29</v>
      </c>
      <c r="S70" s="200">
        <f>'12.กาฬสินธุ์'!F70</f>
        <v>812303.72000000009</v>
      </c>
      <c r="T70" s="200">
        <f>'13.นครพนม'!F70</f>
        <v>657440.25</v>
      </c>
      <c r="U70" s="200">
        <f>'14.สกลนคร'!F70</f>
        <v>848643.48</v>
      </c>
      <c r="V70" s="200">
        <f>'15.หนองคาย'!F70</f>
        <v>1750468.06</v>
      </c>
      <c r="W70" s="201">
        <f>'16.เลย'!F70</f>
        <v>771758.14000000013</v>
      </c>
      <c r="X70" s="201">
        <f>'17.ลำปาง'!F70</f>
        <v>1147212.49</v>
      </c>
      <c r="Y70" s="200">
        <f>'18.แพร่'!F70</f>
        <v>584369</v>
      </c>
      <c r="Z70" s="201">
        <f>'19.เชียงราย'!F70</f>
        <v>626689.4</v>
      </c>
      <c r="AA70" s="201">
        <f>'20.เพชรบูรณ์'!F70</f>
        <v>568896.56000000006</v>
      </c>
      <c r="AB70" s="200">
        <f>'21.สุโขทัย'!F70</f>
        <v>545640.87</v>
      </c>
      <c r="AC70" s="200">
        <f>'22.พิจิตร'!F70</f>
        <v>456891.63</v>
      </c>
      <c r="AD70" s="201">
        <f>'23.เพชรบุรี'!F70</f>
        <v>461559.1</v>
      </c>
      <c r="AE70" s="200">
        <f>'24.สุพรรณบุรี'!F70</f>
        <v>854307</v>
      </c>
      <c r="AF70" s="200">
        <f>'25.ประจวบฯ'!F70</f>
        <v>562018</v>
      </c>
      <c r="AG70" s="201">
        <f>'26.กาญจนบุรี'!F70</f>
        <v>0</v>
      </c>
      <c r="AH70" s="201">
        <f>'27.สุราษฎร์ฯ'!F70</f>
        <v>966428.47</v>
      </c>
      <c r="AI70" s="200">
        <f>'28.ชุมพร'!F70</f>
        <v>653363.42000000004</v>
      </c>
      <c r="AJ70" s="200">
        <f>'29.ตรัง'!F70</f>
        <v>913798.45</v>
      </c>
      <c r="AK70" s="200">
        <f>'30.พัทลุง'!F70</f>
        <v>647693.51</v>
      </c>
      <c r="AL70" s="202">
        <f>'31.นครศรีธรรมราช'!F70</f>
        <v>528753.71</v>
      </c>
      <c r="AM70" s="200">
        <f>'32.สตูล'!F70</f>
        <v>688440.07000000007</v>
      </c>
      <c r="AN70" s="201">
        <f>'33.นราธิวาส'!F70</f>
        <v>476529.39</v>
      </c>
    </row>
    <row r="71" spans="1:41" ht="21.75" customHeight="1">
      <c r="A71" s="32"/>
      <c r="B71" s="33"/>
      <c r="C71" s="52" t="s">
        <v>27</v>
      </c>
      <c r="D71" s="35" t="s">
        <v>24</v>
      </c>
      <c r="E71" s="548">
        <f>'1.สอส.กลุ่มวิเคราะห์ฯ'!E71+'2.ชัยนาท'!E71+'3.สระแก้ว'!E71+'4.นครราชสีมา'!E71+'5.ยโสธร'!E71+'6.บุรีรัมย์'!E71+'7.อำนาจเจริญ'!E71+'8.ศูนย์ฯเคี้ยวเอื้อง'!E71+'9.ร้อยเอ็ด'!E71+'10.มหาสารคาม'!E71+'11.อุดรธานี'!E71+'12.กาฬสินธุ์'!E71+'13.นครพนม'!E71+'14.สกลนคร'!E71+'15.หนองคาย'!E71+'16.เลย'!E71+'17.ลำปาง'!E71+'18.แพร่'!E71+'19.เชียงราย'!E71+'20.เพชรบูรณ์'!E71+'21.สุโขทัย'!E71+'22.พิจิตร'!E71+'23.เพชรบุรี'!E71+'24.สุพรรณบุรี'!E71+'25.ประจวบฯ'!E71+'26.กาญจนบุรี'!E71+'27.สุราษฎร์ฯ'!E71+'28.ชุมพร'!E71+'29.ตรัง'!E71+'30.พัทลุง'!E71+'31.นครศรีธรรมราช'!E71+'32.สตูล'!E71+'33.นราธิวาส'!E71</f>
        <v>0</v>
      </c>
      <c r="F71" s="815">
        <f t="shared" si="11"/>
        <v>0</v>
      </c>
      <c r="G71" s="845" t="e">
        <f t="shared" si="10"/>
        <v>#DIV/0!</v>
      </c>
      <c r="H71" s="368">
        <f>'1.สอส.กลุ่มวิเคราะห์ฯ'!F71</f>
        <v>0</v>
      </c>
      <c r="I71" s="200">
        <f>'2.ชัยนาท'!F71</f>
        <v>0</v>
      </c>
      <c r="J71" s="200">
        <f>'3.สระแก้ว'!F71</f>
        <v>0</v>
      </c>
      <c r="K71" s="201">
        <f>'4.นครราชสีมา'!F71</f>
        <v>0</v>
      </c>
      <c r="L71" s="200">
        <f>'5.ยโสธร'!F71</f>
        <v>0</v>
      </c>
      <c r="M71" s="200">
        <f>'6.บุรีรัมย์'!F71</f>
        <v>0</v>
      </c>
      <c r="N71" s="201">
        <f>'7.อำนาจเจริญ'!F71</f>
        <v>0</v>
      </c>
      <c r="O71" s="201">
        <f>'8.ศูนย์ฯเคี้ยวเอื้อง'!F71</f>
        <v>0</v>
      </c>
      <c r="P71" s="200">
        <f>'9.ร้อยเอ็ด'!F71</f>
        <v>0</v>
      </c>
      <c r="Q71" s="200">
        <f>'10.มหาสารคาม'!F71</f>
        <v>0</v>
      </c>
      <c r="R71" s="200">
        <f>'11.อุดรธานี'!F71</f>
        <v>0</v>
      </c>
      <c r="S71" s="200">
        <f>'12.กาฬสินธุ์'!F71</f>
        <v>0</v>
      </c>
      <c r="T71" s="200">
        <f>'13.นครพนม'!F71</f>
        <v>0</v>
      </c>
      <c r="U71" s="200">
        <f>'14.สกลนคร'!F71</f>
        <v>0</v>
      </c>
      <c r="V71" s="200">
        <f>'15.หนองคาย'!F71</f>
        <v>0</v>
      </c>
      <c r="W71" s="201">
        <f>'16.เลย'!F71</f>
        <v>0</v>
      </c>
      <c r="X71" s="201">
        <f>'17.ลำปาง'!F71</f>
        <v>0</v>
      </c>
      <c r="Y71" s="200">
        <f>'18.แพร่'!F71</f>
        <v>0</v>
      </c>
      <c r="Z71" s="201">
        <f>'19.เชียงราย'!F71</f>
        <v>0</v>
      </c>
      <c r="AA71" s="201">
        <f>'20.เพชรบูรณ์'!F71</f>
        <v>0</v>
      </c>
      <c r="AB71" s="200">
        <f>'21.สุโขทัย'!F71</f>
        <v>0</v>
      </c>
      <c r="AC71" s="200">
        <f>'22.พิจิตร'!F71</f>
        <v>0</v>
      </c>
      <c r="AD71" s="201">
        <f>'23.เพชรบุรี'!F71</f>
        <v>0</v>
      </c>
      <c r="AE71" s="200">
        <f>'24.สุพรรณบุรี'!F71</f>
        <v>0</v>
      </c>
      <c r="AF71" s="200">
        <f>'25.ประจวบฯ'!F71</f>
        <v>0</v>
      </c>
      <c r="AG71" s="201">
        <f>'26.กาญจนบุรี'!F71</f>
        <v>0</v>
      </c>
      <c r="AH71" s="201">
        <f>'27.สุราษฎร์ฯ'!F71</f>
        <v>0</v>
      </c>
      <c r="AI71" s="200">
        <f>'28.ชุมพร'!F71</f>
        <v>0</v>
      </c>
      <c r="AJ71" s="200">
        <f>'29.ตรัง'!F71</f>
        <v>0</v>
      </c>
      <c r="AK71" s="200">
        <f>'30.พัทลุง'!F71</f>
        <v>0</v>
      </c>
      <c r="AL71" s="202">
        <f>'31.นครศรีธรรมราช'!F71</f>
        <v>0</v>
      </c>
      <c r="AM71" s="200">
        <f>'32.สตูล'!F71</f>
        <v>0</v>
      </c>
      <c r="AN71" s="201">
        <f>'33.นราธิวาส'!F71</f>
        <v>0</v>
      </c>
    </row>
    <row r="72" spans="1:41" ht="21.75" customHeight="1">
      <c r="A72" s="32"/>
      <c r="B72" s="33"/>
      <c r="C72" s="52" t="s">
        <v>28</v>
      </c>
      <c r="D72" s="35" t="s">
        <v>24</v>
      </c>
      <c r="E72" s="548">
        <f>'1.สอส.กลุ่มวิเคราะห์ฯ'!E72+'2.ชัยนาท'!E72+'3.สระแก้ว'!E72+'4.นครราชสีมา'!E72+'5.ยโสธร'!E72+'6.บุรีรัมย์'!E72+'7.อำนาจเจริญ'!E72+'8.ศูนย์ฯเคี้ยวเอื้อง'!E72+'9.ร้อยเอ็ด'!E72+'10.มหาสารคาม'!E72+'11.อุดรธานี'!E72+'12.กาฬสินธุ์'!E72+'13.นครพนม'!E72+'14.สกลนคร'!E72+'15.หนองคาย'!E72+'16.เลย'!E72+'17.ลำปาง'!E72+'18.แพร่'!E72+'19.เชียงราย'!E72+'20.เพชรบูรณ์'!E72+'21.สุโขทัย'!E72+'22.พิจิตร'!E72+'23.เพชรบุรี'!E72+'24.สุพรรณบุรี'!E72+'25.ประจวบฯ'!E72+'26.กาญจนบุรี'!E72+'27.สุราษฎร์ฯ'!E72+'28.ชุมพร'!E72+'29.ตรัง'!E72+'30.พัทลุง'!E72+'31.นครศรีธรรมราช'!E72+'32.สตูล'!E72+'33.นราธิวาส'!E72</f>
        <v>0</v>
      </c>
      <c r="F72" s="815">
        <f t="shared" si="11"/>
        <v>0</v>
      </c>
      <c r="G72" s="845" t="e">
        <f t="shared" si="10"/>
        <v>#DIV/0!</v>
      </c>
      <c r="H72" s="368">
        <f>'1.สอส.กลุ่มวิเคราะห์ฯ'!F72</f>
        <v>0</v>
      </c>
      <c r="I72" s="200">
        <f>'2.ชัยนาท'!F72</f>
        <v>0</v>
      </c>
      <c r="J72" s="200">
        <f>'3.สระแก้ว'!F72</f>
        <v>0</v>
      </c>
      <c r="K72" s="201">
        <f>'4.นครราชสีมา'!F72</f>
        <v>0</v>
      </c>
      <c r="L72" s="200">
        <f>'5.ยโสธร'!F72</f>
        <v>0</v>
      </c>
      <c r="M72" s="200">
        <f>'6.บุรีรัมย์'!F72</f>
        <v>0</v>
      </c>
      <c r="N72" s="201">
        <f>'7.อำนาจเจริญ'!F72</f>
        <v>0</v>
      </c>
      <c r="O72" s="201">
        <f>'8.ศูนย์ฯเคี้ยวเอื้อง'!F72</f>
        <v>0</v>
      </c>
      <c r="P72" s="200">
        <f>'9.ร้อยเอ็ด'!F72</f>
        <v>0</v>
      </c>
      <c r="Q72" s="200">
        <f>'10.มหาสารคาม'!F72</f>
        <v>0</v>
      </c>
      <c r="R72" s="200">
        <f>'11.อุดรธานี'!F72</f>
        <v>0</v>
      </c>
      <c r="S72" s="200">
        <f>'12.กาฬสินธุ์'!F72</f>
        <v>0</v>
      </c>
      <c r="T72" s="200">
        <f>'13.นครพนม'!F72</f>
        <v>0</v>
      </c>
      <c r="U72" s="200">
        <f>'14.สกลนคร'!F72</f>
        <v>0</v>
      </c>
      <c r="V72" s="200">
        <f>'15.หนองคาย'!F72</f>
        <v>0</v>
      </c>
      <c r="W72" s="201">
        <f>'16.เลย'!F72</f>
        <v>0</v>
      </c>
      <c r="X72" s="201">
        <f>'17.ลำปาง'!F72</f>
        <v>0</v>
      </c>
      <c r="Y72" s="200">
        <f>'18.แพร่'!F72</f>
        <v>0</v>
      </c>
      <c r="Z72" s="201">
        <f>'19.เชียงราย'!F72</f>
        <v>0</v>
      </c>
      <c r="AA72" s="201">
        <f>'20.เพชรบูรณ์'!F72</f>
        <v>0</v>
      </c>
      <c r="AB72" s="200">
        <f>'21.สุโขทัย'!F72</f>
        <v>0</v>
      </c>
      <c r="AC72" s="200">
        <f>'22.พิจิตร'!F72</f>
        <v>0</v>
      </c>
      <c r="AD72" s="201">
        <f>'23.เพชรบุรี'!F72</f>
        <v>0</v>
      </c>
      <c r="AE72" s="200">
        <f>'24.สุพรรณบุรี'!F72</f>
        <v>0</v>
      </c>
      <c r="AF72" s="200">
        <f>'25.ประจวบฯ'!F72</f>
        <v>0</v>
      </c>
      <c r="AG72" s="201">
        <f>'26.กาญจนบุรี'!F72</f>
        <v>0</v>
      </c>
      <c r="AH72" s="201">
        <f>'27.สุราษฎร์ฯ'!F72</f>
        <v>0</v>
      </c>
      <c r="AI72" s="200">
        <f>'28.ชุมพร'!F72</f>
        <v>0</v>
      </c>
      <c r="AJ72" s="200">
        <f>'29.ตรัง'!F72</f>
        <v>0</v>
      </c>
      <c r="AK72" s="200">
        <f>'30.พัทลุง'!F72</f>
        <v>0</v>
      </c>
      <c r="AL72" s="202">
        <f>'31.นครศรีธรรมราช'!F72</f>
        <v>0</v>
      </c>
      <c r="AM72" s="200">
        <f>'32.สตูล'!F72</f>
        <v>0</v>
      </c>
      <c r="AN72" s="201">
        <f>'33.นราธิวาส'!F72</f>
        <v>0</v>
      </c>
    </row>
    <row r="73" spans="1:41" ht="21.75" customHeight="1">
      <c r="A73" s="32"/>
      <c r="B73" s="33"/>
      <c r="C73" s="53" t="s">
        <v>29</v>
      </c>
      <c r="D73" s="35" t="s">
        <v>24</v>
      </c>
      <c r="E73" s="548">
        <f>'1.สอส.กลุ่มวิเคราะห์ฯ'!E73+'2.ชัยนาท'!E73+'3.สระแก้ว'!E73+'4.นครราชสีมา'!E73+'5.ยโสธร'!E73+'6.บุรีรัมย์'!E73+'7.อำนาจเจริญ'!E73+'8.ศูนย์ฯเคี้ยวเอื้อง'!E73+'9.ร้อยเอ็ด'!E73+'10.มหาสารคาม'!E73+'11.อุดรธานี'!E73+'12.กาฬสินธุ์'!E73+'13.นครพนม'!E73+'14.สกลนคร'!E73+'15.หนองคาย'!E73+'16.เลย'!E73+'17.ลำปาง'!E73+'18.แพร่'!E73+'19.เชียงราย'!E73+'20.เพชรบูรณ์'!E73+'21.สุโขทัย'!E73+'22.พิจิตร'!E73+'23.เพชรบุรี'!E73+'24.สุพรรณบุรี'!E73+'25.ประจวบฯ'!E73+'26.กาญจนบุรี'!E73+'27.สุราษฎร์ฯ'!E73+'28.ชุมพร'!E73+'29.ตรัง'!E73+'30.พัทลุง'!E73+'31.นครศรีธรรมราช'!E73+'32.สตูล'!E73+'33.นราธิวาส'!E73</f>
        <v>0</v>
      </c>
      <c r="F73" s="815">
        <f t="shared" si="11"/>
        <v>0</v>
      </c>
      <c r="G73" s="845" t="e">
        <f t="shared" si="10"/>
        <v>#DIV/0!</v>
      </c>
      <c r="H73" s="368">
        <f>'1.สอส.กลุ่มวิเคราะห์ฯ'!F73</f>
        <v>0</v>
      </c>
      <c r="I73" s="200">
        <f>'2.ชัยนาท'!F73</f>
        <v>0</v>
      </c>
      <c r="J73" s="200">
        <f>'3.สระแก้ว'!F73</f>
        <v>0</v>
      </c>
      <c r="K73" s="201">
        <f>'4.นครราชสีมา'!F73</f>
        <v>0</v>
      </c>
      <c r="L73" s="200">
        <f>'5.ยโสธร'!F73</f>
        <v>0</v>
      </c>
      <c r="M73" s="200">
        <f>'6.บุรีรัมย์'!F73</f>
        <v>0</v>
      </c>
      <c r="N73" s="201">
        <f>'7.อำนาจเจริญ'!F73</f>
        <v>0</v>
      </c>
      <c r="O73" s="201">
        <f>'8.ศูนย์ฯเคี้ยวเอื้อง'!F73</f>
        <v>0</v>
      </c>
      <c r="P73" s="200">
        <f>'9.ร้อยเอ็ด'!F73</f>
        <v>0</v>
      </c>
      <c r="Q73" s="200">
        <f>'10.มหาสารคาม'!F73</f>
        <v>0</v>
      </c>
      <c r="R73" s="200">
        <f>'11.อุดรธานี'!F73</f>
        <v>0</v>
      </c>
      <c r="S73" s="200">
        <f>'12.กาฬสินธุ์'!F73</f>
        <v>0</v>
      </c>
      <c r="T73" s="200">
        <f>'13.นครพนม'!F73</f>
        <v>0</v>
      </c>
      <c r="U73" s="200">
        <f>'14.สกลนคร'!F73</f>
        <v>0</v>
      </c>
      <c r="V73" s="200">
        <f>'15.หนองคาย'!F73</f>
        <v>0</v>
      </c>
      <c r="W73" s="201">
        <f>'16.เลย'!F73</f>
        <v>0</v>
      </c>
      <c r="X73" s="201">
        <f>'17.ลำปาง'!F73</f>
        <v>0</v>
      </c>
      <c r="Y73" s="200">
        <f>'18.แพร่'!F73</f>
        <v>0</v>
      </c>
      <c r="Z73" s="201">
        <f>'19.เชียงราย'!F73</f>
        <v>0</v>
      </c>
      <c r="AA73" s="201">
        <f>'20.เพชรบูรณ์'!F73</f>
        <v>0</v>
      </c>
      <c r="AB73" s="200">
        <f>'21.สุโขทัย'!F73</f>
        <v>0</v>
      </c>
      <c r="AC73" s="200">
        <f>'22.พิจิตร'!F73</f>
        <v>0</v>
      </c>
      <c r="AD73" s="201">
        <f>'23.เพชรบุรี'!F73</f>
        <v>0</v>
      </c>
      <c r="AE73" s="200">
        <f>'24.สุพรรณบุรี'!F73</f>
        <v>0</v>
      </c>
      <c r="AF73" s="200">
        <f>'25.ประจวบฯ'!F73</f>
        <v>0</v>
      </c>
      <c r="AG73" s="201">
        <f>'26.กาญจนบุรี'!F73</f>
        <v>0</v>
      </c>
      <c r="AH73" s="201">
        <f>'27.สุราษฎร์ฯ'!F73</f>
        <v>0</v>
      </c>
      <c r="AI73" s="200">
        <f>'28.ชุมพร'!F73</f>
        <v>0</v>
      </c>
      <c r="AJ73" s="200">
        <f>'29.ตรัง'!F73</f>
        <v>0</v>
      </c>
      <c r="AK73" s="200">
        <f>'30.พัทลุง'!F73</f>
        <v>0</v>
      </c>
      <c r="AL73" s="202">
        <f>'31.นครศรีธรรมราช'!F73</f>
        <v>0</v>
      </c>
      <c r="AM73" s="200">
        <f>'32.สตูล'!F73</f>
        <v>0</v>
      </c>
      <c r="AN73" s="201">
        <f>'33.นราธิวาส'!F73</f>
        <v>0</v>
      </c>
    </row>
    <row r="74" spans="1:41" ht="21.75" customHeight="1">
      <c r="A74" s="2184" t="s">
        <v>150</v>
      </c>
      <c r="B74" s="2185"/>
      <c r="C74" s="2186"/>
      <c r="D74" s="26" t="s">
        <v>47</v>
      </c>
      <c r="E74" s="705">
        <f>'1.สอส.กลุ่มวิเคราะห์ฯ'!E74+'2.ชัยนาท'!E74+'3.สระแก้ว'!E74+'4.นครราชสีมา'!E74+'5.ยโสธร'!E74+'6.บุรีรัมย์'!E74+'7.อำนาจเจริญ'!E74+'8.ศูนย์ฯเคี้ยวเอื้อง'!E74+'9.ร้อยเอ็ด'!E74+'10.มหาสารคาม'!E74+'11.อุดรธานี'!E74+'12.กาฬสินธุ์'!E74+'13.นครพนม'!E74+'14.สกลนคร'!E74+'15.หนองคาย'!E74+'16.เลย'!E74+'17.ลำปาง'!E74+'18.แพร่'!E74+'19.เชียงราย'!E74+'20.เพชรบูรณ์'!E74+'21.สุโขทัย'!E74+'22.พิจิตร'!E74+'23.เพชรบุรี'!E74+'24.สุพรรณบุรี'!E74+'25.ประจวบฯ'!E74+'26.กาญจนบุรี'!E74+'27.สุราษฎร์ฯ'!E74+'28.ชุมพร'!E74+'29.ตรัง'!E74+'30.พัทลุง'!E74+'31.นครศรีธรรมราช'!E74+'32.สตูล'!E74+'33.นราธิวาส'!E74</f>
        <v>8280000</v>
      </c>
      <c r="F74" s="811">
        <f t="shared" si="11"/>
        <v>7924525</v>
      </c>
      <c r="G74" s="1307">
        <f t="shared" si="10"/>
        <v>95.706823671497588</v>
      </c>
      <c r="H74" s="369">
        <f>'1.สอส.กลุ่มวิเคราะห์ฯ'!F74</f>
        <v>0</v>
      </c>
      <c r="I74" s="205">
        <f>'2.ชัยนาท'!F74</f>
        <v>373680</v>
      </c>
      <c r="J74" s="205">
        <f>'3.สระแก้ว'!F74</f>
        <v>308000</v>
      </c>
      <c r="K74" s="206">
        <f>'4.นครราชสีมา'!F74</f>
        <v>372700</v>
      </c>
      <c r="L74" s="205">
        <f>'5.ยโสธร'!F74</f>
        <v>227700</v>
      </c>
      <c r="M74" s="1704">
        <f>'6.บุรีรัมย์'!F74</f>
        <v>271000</v>
      </c>
      <c r="N74" s="206">
        <f>'7.อำนาจเจริญ'!F74</f>
        <v>139500</v>
      </c>
      <c r="O74" s="206">
        <f>'8.ศูนย์ฯเคี้ยวเอื้อง'!F74</f>
        <v>205620</v>
      </c>
      <c r="P74" s="205">
        <f>'9.ร้อยเอ็ด'!F74</f>
        <v>197800</v>
      </c>
      <c r="Q74" s="205">
        <f>'10.มหาสารคาม'!F74</f>
        <v>346360</v>
      </c>
      <c r="R74" s="205">
        <f>'11.อุดรธานี'!F74</f>
        <v>159690</v>
      </c>
      <c r="S74" s="205">
        <f>'12.กาฬสินธุ์'!F74</f>
        <v>112000</v>
      </c>
      <c r="T74" s="205">
        <f>'13.นครพนม'!F74</f>
        <v>238000</v>
      </c>
      <c r="U74" s="205">
        <f>'14.สกลนคร'!F74</f>
        <v>274260</v>
      </c>
      <c r="V74" s="205">
        <f>'15.หนองคาย'!F74</f>
        <v>133000</v>
      </c>
      <c r="W74" s="206">
        <f>'16.เลย'!F74</f>
        <v>210300</v>
      </c>
      <c r="X74" s="206">
        <f>'17.ลำปาง'!F74</f>
        <v>144000</v>
      </c>
      <c r="Y74" s="205">
        <f>'18.แพร่'!F74</f>
        <v>347740</v>
      </c>
      <c r="Z74" s="206">
        <f>'19.เชียงราย'!F74</f>
        <v>118615</v>
      </c>
      <c r="AA74" s="206">
        <f>'20.เพชรบูรณ์'!F74</f>
        <v>159110</v>
      </c>
      <c r="AB74" s="205">
        <f>'21.สุโขทัย'!F74</f>
        <v>228200</v>
      </c>
      <c r="AC74" s="205">
        <f>'22.พิจิตร'!F74</f>
        <v>267000</v>
      </c>
      <c r="AD74" s="206">
        <f>'23.เพชรบุรี'!F74</f>
        <v>242710</v>
      </c>
      <c r="AE74" s="205">
        <f>'24.สุพรรณบุรี'!F74</f>
        <v>234400</v>
      </c>
      <c r="AF74" s="205">
        <f>'25.ประจวบฯ'!F74</f>
        <v>252000</v>
      </c>
      <c r="AG74" s="206">
        <f>'26.กาญจนบุรี'!F74</f>
        <v>83000</v>
      </c>
      <c r="AH74" s="206">
        <f>'27.สุราษฎร์ฯ'!F74</f>
        <v>458760</v>
      </c>
      <c r="AI74" s="205">
        <f>'28.ชุมพร'!F74</f>
        <v>362550</v>
      </c>
      <c r="AJ74" s="205">
        <f>'29.ตรัง'!F74</f>
        <v>128280</v>
      </c>
      <c r="AK74" s="205">
        <f>'30.พัทลุง'!F74</f>
        <v>231000</v>
      </c>
      <c r="AL74" s="550">
        <f>'31.นครศรีธรรมราช'!F74</f>
        <v>306550</v>
      </c>
      <c r="AM74" s="205">
        <f>'32.สตูล'!F74</f>
        <v>505000</v>
      </c>
      <c r="AN74" s="206">
        <f>'33.นราธิวาส'!F74</f>
        <v>286000</v>
      </c>
    </row>
    <row r="75" spans="1:41" ht="21.75" customHeight="1">
      <c r="A75" s="29"/>
      <c r="B75" s="24" t="s">
        <v>151</v>
      </c>
      <c r="C75" s="25"/>
      <c r="D75" s="26" t="s">
        <v>47</v>
      </c>
      <c r="E75" s="705">
        <f>'1.สอส.กลุ่มวิเคราะห์ฯ'!E75+'2.ชัยนาท'!E75+'3.สระแก้ว'!E75+'4.นครราชสีมา'!E75+'5.ยโสธร'!E75+'6.บุรีรัมย์'!E75+'7.อำนาจเจริญ'!E75+'8.ศูนย์ฯเคี้ยวเอื้อง'!E75+'9.ร้อยเอ็ด'!E75+'10.มหาสารคาม'!E75+'11.อุดรธานี'!E75+'12.กาฬสินธุ์'!E75+'13.นครพนม'!E75+'14.สกลนคร'!E75+'15.หนองคาย'!E75+'16.เลย'!E75+'17.ลำปาง'!E75+'18.แพร่'!E75+'19.เชียงราย'!E75+'20.เพชรบูรณ์'!E75+'21.สุโขทัย'!E75+'22.พิจิตร'!E75+'23.เพชรบุรี'!E75+'24.สุพรรณบุรี'!E75+'25.ประจวบฯ'!E75+'26.กาญจนบุรี'!E75+'27.สุราษฎร์ฯ'!E75+'28.ชุมพร'!E75+'29.ตรัง'!E75+'30.พัทลุง'!E75+'31.นครศรีธรรมราช'!E75+'32.สตูล'!E75+'33.นราธิวาส'!E75</f>
        <v>0</v>
      </c>
      <c r="F75" s="1308"/>
      <c r="G75" s="1307"/>
      <c r="H75" s="369">
        <f>'1.สอส.กลุ่มวิเคราะห์ฯ'!F75</f>
        <v>0</v>
      </c>
      <c r="I75" s="205">
        <f>'2.ชัยนาท'!F75</f>
        <v>373680</v>
      </c>
      <c r="J75" s="205">
        <f>'3.สระแก้ว'!F75</f>
        <v>308000</v>
      </c>
      <c r="K75" s="206">
        <f>'4.นครราชสีมา'!F75</f>
        <v>372700</v>
      </c>
      <c r="L75" s="205">
        <f>'5.ยโสธร'!F75</f>
        <v>227700</v>
      </c>
      <c r="M75" s="205">
        <f>'6.บุรีรัมย์'!F75</f>
        <v>271000</v>
      </c>
      <c r="N75" s="206">
        <f>'7.อำนาจเจริญ'!F75</f>
        <v>139500</v>
      </c>
      <c r="O75" s="206">
        <f>'8.ศูนย์ฯเคี้ยวเอื้อง'!F75</f>
        <v>205620</v>
      </c>
      <c r="P75" s="205">
        <f>'9.ร้อยเอ็ด'!F75</f>
        <v>197800</v>
      </c>
      <c r="Q75" s="205">
        <f>'10.มหาสารคาม'!F75</f>
        <v>346360</v>
      </c>
      <c r="R75" s="205">
        <f>'11.อุดรธานี'!F75</f>
        <v>159690</v>
      </c>
      <c r="S75" s="205">
        <f>'12.กาฬสินธุ์'!F75</f>
        <v>112000</v>
      </c>
      <c r="T75" s="205">
        <f>'13.นครพนม'!F75</f>
        <v>238000</v>
      </c>
      <c r="U75" s="205">
        <f>'14.สกลนคร'!F75</f>
        <v>274260</v>
      </c>
      <c r="V75" s="205">
        <f>'15.หนองคาย'!F75</f>
        <v>133000</v>
      </c>
      <c r="W75" s="206">
        <f>'16.เลย'!F75</f>
        <v>210300</v>
      </c>
      <c r="X75" s="206">
        <f>'17.ลำปาง'!F75</f>
        <v>144000</v>
      </c>
      <c r="Y75" s="205">
        <f>'18.แพร่'!F75</f>
        <v>347740</v>
      </c>
      <c r="Z75" s="206">
        <f>'19.เชียงราย'!F75</f>
        <v>118615</v>
      </c>
      <c r="AA75" s="206">
        <f>'20.เพชรบูรณ์'!F75</f>
        <v>159110</v>
      </c>
      <c r="AB75" s="205">
        <f>'21.สุโขทัย'!F75</f>
        <v>228200</v>
      </c>
      <c r="AC75" s="205">
        <f>'22.พิจิตร'!F75</f>
        <v>267000</v>
      </c>
      <c r="AD75" s="206">
        <f>'23.เพชรบุรี'!F75</f>
        <v>242710</v>
      </c>
      <c r="AE75" s="205">
        <f>'24.สุพรรณบุรี'!F75</f>
        <v>234400</v>
      </c>
      <c r="AF75" s="205">
        <f>'25.ประจวบฯ'!F75</f>
        <v>252000</v>
      </c>
      <c r="AG75" s="206">
        <f>'26.กาญจนบุรี'!F75</f>
        <v>83000</v>
      </c>
      <c r="AH75" s="206">
        <f>'27.สุราษฎร์ฯ'!F75</f>
        <v>458760</v>
      </c>
      <c r="AI75" s="205">
        <f>'28.ชุมพร'!F75</f>
        <v>362550</v>
      </c>
      <c r="AJ75" s="205">
        <f>'29.ตรัง'!F75</f>
        <v>128280</v>
      </c>
      <c r="AK75" s="205">
        <f>'30.พัทลุง'!F75</f>
        <v>231000</v>
      </c>
      <c r="AL75" s="550">
        <f>'31.นครศรีธรรมราช'!F75</f>
        <v>306550</v>
      </c>
      <c r="AM75" s="205">
        <f>'32.สตูล'!F75</f>
        <v>505000</v>
      </c>
      <c r="AN75" s="206">
        <f>'33.นราธิวาส'!F75</f>
        <v>286000</v>
      </c>
      <c r="AO75" s="176"/>
    </row>
    <row r="76" spans="1:41" ht="21" customHeight="1">
      <c r="A76" s="44"/>
      <c r="B76" s="56"/>
      <c r="C76" s="3" t="s">
        <v>38</v>
      </c>
      <c r="D76" s="57"/>
      <c r="E76" s="1304">
        <f>'1.สอส.กลุ่มวิเคราะห์ฯ'!E76+'2.ชัยนาท'!E76+'3.สระแก้ว'!E76+'4.นครราชสีมา'!E76+'5.ยโสธร'!E76+'6.บุรีรัมย์'!E76+'7.อำนาจเจริญ'!E76+'8.ศูนย์ฯเคี้ยวเอื้อง'!E76+'9.ร้อยเอ็ด'!E76+'10.มหาสารคาม'!E76+'11.อุดรธานี'!E76+'12.กาฬสินธุ์'!E76+'13.นครพนม'!E76+'14.สกลนคร'!E76+'15.หนองคาย'!E76+'16.เลย'!E76+'17.ลำปาง'!E76+'18.แพร่'!E76+'19.เชียงราย'!E76+'20.เพชรบูรณ์'!E76+'21.สุโขทัย'!E76+'22.พิจิตร'!E76+'23.เพชรบุรี'!E76+'24.สุพรรณบุรี'!E76+'25.ประจวบฯ'!E76+'26.กาญจนบุรี'!E76+'27.สุราษฎร์ฯ'!E76+'28.ชุมพร'!E76+'29.ตรัง'!E76+'30.พัทลุง'!E76+'31.นครศรีธรรมราช'!E76+'32.สตูล'!E76+'33.นราธิวาส'!E76</f>
        <v>5220000</v>
      </c>
      <c r="F76" s="1309">
        <f>SUM(H76:AN76)</f>
        <v>5220000</v>
      </c>
      <c r="G76" s="1302"/>
      <c r="H76" s="370">
        <f>'1.สอส.กลุ่มวิเคราะห์ฯ'!F76</f>
        <v>0</v>
      </c>
      <c r="I76" s="208">
        <f>'2.ชัยนาท'!F76</f>
        <v>280000</v>
      </c>
      <c r="J76" s="208">
        <f>'3.สระแก้ว'!F76</f>
        <v>240000</v>
      </c>
      <c r="K76" s="209">
        <f>'4.นครราชสีมา'!F76</f>
        <v>250000</v>
      </c>
      <c r="L76" s="208">
        <f>'5.ยโสธร'!F76</f>
        <v>100000</v>
      </c>
      <c r="M76" s="208">
        <f>'6.บุรีรัมย์'!F76</f>
        <v>150000</v>
      </c>
      <c r="N76" s="209">
        <f>'7.อำนาจเจริญ'!F76</f>
        <v>100000</v>
      </c>
      <c r="O76" s="209">
        <f>'8.ศูนย์ฯเคี้ยวเอื้อง'!F76</f>
        <v>120000</v>
      </c>
      <c r="P76" s="208">
        <f>'9.ร้อยเอ็ด'!F76</f>
        <v>120000</v>
      </c>
      <c r="Q76" s="208">
        <f>'10.มหาสารคาม'!F76</f>
        <v>120000</v>
      </c>
      <c r="R76" s="208">
        <f>'11.อุดรธานี'!F76</f>
        <v>120000</v>
      </c>
      <c r="S76" s="208">
        <f>'12.กาฬสินธุ์'!F76</f>
        <v>60000</v>
      </c>
      <c r="T76" s="208">
        <f>'13.นครพนม'!F76</f>
        <v>120000</v>
      </c>
      <c r="U76" s="208">
        <f>'14.สกลนคร'!F76</f>
        <v>120000</v>
      </c>
      <c r="V76" s="208">
        <f>'15.หนองคาย'!F76</f>
        <v>80000</v>
      </c>
      <c r="W76" s="209">
        <f>'16.เลย'!F76</f>
        <v>80000</v>
      </c>
      <c r="X76" s="209">
        <f>'17.ลำปาง'!F76</f>
        <v>60000</v>
      </c>
      <c r="Y76" s="208">
        <f>'18.แพร่'!F76</f>
        <v>180000</v>
      </c>
      <c r="Z76" s="209">
        <f>'19.เชียงราย'!F76</f>
        <v>80000</v>
      </c>
      <c r="AA76" s="209">
        <f>'20.เพชรบูรณ์'!F76</f>
        <v>120000</v>
      </c>
      <c r="AB76" s="208">
        <f>'21.สุโขทัย'!F76</f>
        <v>150000</v>
      </c>
      <c r="AC76" s="208">
        <f>'22.พิจิตร'!F76</f>
        <v>200000</v>
      </c>
      <c r="AD76" s="209">
        <f>'23.เพชรบุรี'!F76</f>
        <v>160000</v>
      </c>
      <c r="AE76" s="208">
        <f>'24.สุพรรณบุรี'!F76</f>
        <v>100000</v>
      </c>
      <c r="AF76" s="208">
        <f>'25.ประจวบฯ'!F76</f>
        <v>150000</v>
      </c>
      <c r="AG76" s="209">
        <f>'26.กาญจนบุรี'!F76</f>
        <v>20000</v>
      </c>
      <c r="AH76" s="209">
        <f>'27.สุราษฎร์ฯ'!F76</f>
        <v>400000</v>
      </c>
      <c r="AI76" s="208">
        <f>'28.ชุมพร'!F76</f>
        <v>400000</v>
      </c>
      <c r="AJ76" s="208">
        <f>'29.ตรัง'!F76</f>
        <v>200000</v>
      </c>
      <c r="AK76" s="208">
        <f>'30.พัทลุง'!F76</f>
        <v>140000</v>
      </c>
      <c r="AL76" s="551">
        <f>'31.นครศรีธรรมราช'!F76</f>
        <v>200000</v>
      </c>
      <c r="AM76" s="208">
        <f>'32.สตูล'!F76</f>
        <v>400000</v>
      </c>
      <c r="AN76" s="209">
        <f>'33.นราธิวาส'!F76</f>
        <v>200000</v>
      </c>
      <c r="AO76" s="176"/>
    </row>
    <row r="77" spans="1:41" ht="21.75" customHeight="1">
      <c r="A77" s="59"/>
      <c r="B77" s="319"/>
      <c r="C77" s="318" t="s">
        <v>30</v>
      </c>
      <c r="D77" s="35" t="s">
        <v>47</v>
      </c>
      <c r="E77" s="548">
        <f>'1.สอส.กลุ่มวิเคราะห์ฯ'!E77+'2.ชัยนาท'!E77+'3.สระแก้ว'!E77+'4.นครราชสีมา'!E77+'5.ยโสธร'!E77+'6.บุรีรัมย์'!E77+'7.อำนาจเจริญ'!E77+'8.ศูนย์ฯเคี้ยวเอื้อง'!E77+'9.ร้อยเอ็ด'!E77+'10.มหาสารคาม'!E77+'11.อุดรธานี'!E77+'12.กาฬสินธุ์'!E77+'13.นครพนม'!E77+'14.สกลนคร'!E77+'15.หนองคาย'!E77+'16.เลย'!E77+'17.ลำปาง'!E77+'18.แพร่'!E77+'19.เชียงราย'!E77+'20.เพชรบูรณ์'!E77+'21.สุโขทัย'!E77+'22.พิจิตร'!E77+'23.เพชรบุรี'!E77+'24.สุพรรณบุรี'!E77+'25.ประจวบฯ'!E77+'26.กาญจนบุรี'!E77+'27.สุราษฎร์ฯ'!E77+'28.ชุมพร'!E77+'29.ตรัง'!E77+'30.พัทลุง'!E77+'31.นครศรีธรรมราช'!E77+'32.สตูล'!E77+'33.นราธิวาส'!E77</f>
        <v>5220000</v>
      </c>
      <c r="F77" s="815">
        <f>SUM(H77:AN77)</f>
        <v>5069280</v>
      </c>
      <c r="G77" s="845">
        <f>F77*100/E77</f>
        <v>97.112643678160921</v>
      </c>
      <c r="H77" s="368">
        <f>'1.สอส.กลุ่มวิเคราะห์ฯ'!F77</f>
        <v>0</v>
      </c>
      <c r="I77" s="200">
        <f>'2.ชัยนาท'!F77</f>
        <v>281920</v>
      </c>
      <c r="J77" s="200">
        <f>'3.สระแก้ว'!F77</f>
        <v>240000</v>
      </c>
      <c r="K77" s="201">
        <f>'4.นครราชสีมา'!F77</f>
        <v>250000</v>
      </c>
      <c r="L77" s="200">
        <f>'5.ยโสธร'!F77</f>
        <v>110300</v>
      </c>
      <c r="M77" s="200">
        <f>'6.บุรีรัมย์'!F77</f>
        <v>195500</v>
      </c>
      <c r="N77" s="201">
        <f>'7.อำนาจเจริญ'!F77</f>
        <v>100000</v>
      </c>
      <c r="O77" s="201">
        <f>'8.ศูนย์ฯเคี้ยวเอื้อง'!F77</f>
        <v>120620</v>
      </c>
      <c r="P77" s="200">
        <f>'9.ร้อยเอ็ด'!F77</f>
        <v>129780</v>
      </c>
      <c r="Q77" s="200">
        <f>'10.มหาสารคาม'!F77</f>
        <v>125860</v>
      </c>
      <c r="R77" s="200">
        <f>'11.อุดรธานี'!F77</f>
        <v>85800</v>
      </c>
      <c r="S77" s="200">
        <f>'12.กาฬสินธุ์'!F77</f>
        <v>60000</v>
      </c>
      <c r="T77" s="200">
        <f>'13.นครพนม'!F77</f>
        <v>177000</v>
      </c>
      <c r="U77" s="1259">
        <f>'14.สกลนคร'!F77</f>
        <v>122260</v>
      </c>
      <c r="V77" s="200">
        <f>'15.หนองคาย'!F77</f>
        <v>80000</v>
      </c>
      <c r="W77" s="201">
        <f>'16.เลย'!F77</f>
        <v>81000</v>
      </c>
      <c r="X77" s="201">
        <f>'17.ลำปาง'!F77</f>
        <v>60000</v>
      </c>
      <c r="Y77" s="200">
        <f>'18.แพร่'!F77</f>
        <v>206740</v>
      </c>
      <c r="Z77" s="201">
        <f>'19.เชียงราย'!F77</f>
        <v>58900</v>
      </c>
      <c r="AA77" s="1269">
        <f>'20.เพชรบูรณ์'!F77</f>
        <v>66580</v>
      </c>
      <c r="AB77" s="200">
        <f>'21.สุโขทัย'!F77</f>
        <v>158600</v>
      </c>
      <c r="AC77" s="200">
        <f>'22.พิจิตร'!F77</f>
        <v>200000</v>
      </c>
      <c r="AD77" s="201">
        <f>'23.เพชรบุรี'!F77</f>
        <v>171460</v>
      </c>
      <c r="AE77" s="200">
        <f>'24.สุพรรณบุรี'!F77</f>
        <v>126400</v>
      </c>
      <c r="AF77" s="200">
        <f>'25.ประจวบฯ'!F77</f>
        <v>183000</v>
      </c>
      <c r="AG77" s="201">
        <f>'26.กาญจนบุรี'!F77</f>
        <v>13000</v>
      </c>
      <c r="AH77" s="201">
        <f>'27.สุราษฎร์ฯ'!F77</f>
        <v>365560</v>
      </c>
      <c r="AI77" s="200">
        <f>'28.ชุมพร'!F77</f>
        <v>290000</v>
      </c>
      <c r="AJ77" s="200">
        <f>'29.ตรัง'!F77</f>
        <v>68000</v>
      </c>
      <c r="AK77" s="200">
        <f>'30.พัทลุง'!F77</f>
        <v>140000</v>
      </c>
      <c r="AL77" s="202">
        <f>'31.นครศรีธรรมราช'!F77</f>
        <v>200000</v>
      </c>
      <c r="AM77" s="200">
        <f>'32.สตูล'!F77</f>
        <v>400000</v>
      </c>
      <c r="AN77" s="201">
        <f>'33.นราธิวาส'!F77</f>
        <v>201000</v>
      </c>
      <c r="AO77" s="176"/>
    </row>
    <row r="78" spans="1:41" ht="21.75" customHeight="1">
      <c r="A78" s="60"/>
      <c r="B78" s="61"/>
      <c r="C78" s="2" t="s">
        <v>118</v>
      </c>
      <c r="D78" s="46"/>
      <c r="E78" s="1304">
        <f>'1.สอส.กลุ่มวิเคราะห์ฯ'!E78+'2.ชัยนาท'!E78+'3.สระแก้ว'!E78+'4.นครราชสีมา'!E78+'5.ยโสธร'!E78+'6.บุรีรัมย์'!E78+'7.อำนาจเจริญ'!E78+'8.ศูนย์ฯเคี้ยวเอื้อง'!E78+'9.ร้อยเอ็ด'!E78+'10.มหาสารคาม'!E78+'11.อุดรธานี'!E78+'12.กาฬสินธุ์'!E78+'13.นครพนม'!E78+'14.สกลนคร'!E78+'15.หนองคาย'!E78+'16.เลย'!E78+'17.ลำปาง'!E78+'18.แพร่'!E78+'19.เชียงราย'!E78+'20.เพชรบูรณ์'!E78+'21.สุโขทัย'!E78+'22.พิจิตร'!E78+'23.เพชรบุรี'!E78+'24.สุพรรณบุรี'!E78+'25.ประจวบฯ'!E78+'26.กาญจนบุรี'!E78+'27.สุราษฎร์ฯ'!E78+'28.ชุมพร'!E78+'29.ตรัง'!E78+'30.พัทลุง'!E78+'31.นครศรีธรรมราช'!E78+'32.สตูล'!E78+'33.นราธิวาส'!E78</f>
        <v>249000</v>
      </c>
      <c r="F78" s="1309">
        <f t="shared" ref="F78:F87" si="12">SUM(H78:AN78)</f>
        <v>249000</v>
      </c>
      <c r="G78" s="1310"/>
      <c r="H78" s="370">
        <f>'1.สอส.กลุ่มวิเคราะห์ฯ'!F78</f>
        <v>0</v>
      </c>
      <c r="I78" s="208">
        <f>'2.ชัยนาท'!F78</f>
        <v>16000</v>
      </c>
      <c r="J78" s="208">
        <f>'3.สระแก้ว'!F78</f>
        <v>10000</v>
      </c>
      <c r="K78" s="209">
        <f>'4.นครราชสีมา'!F78</f>
        <v>6000</v>
      </c>
      <c r="L78" s="208">
        <f>'5.ยโสธร'!F78</f>
        <v>6000</v>
      </c>
      <c r="M78" s="208">
        <f>'6.บุรีรัมย์'!F78</f>
        <v>10000</v>
      </c>
      <c r="N78" s="209">
        <f>'7.อำนาจเจริญ'!F78</f>
        <v>0</v>
      </c>
      <c r="O78" s="209">
        <f>'8.ศูนย์ฯเคี้ยวเอื้อง'!F78</f>
        <v>6000</v>
      </c>
      <c r="P78" s="208">
        <f>'9.ร้อยเอ็ด'!F78</f>
        <v>10000</v>
      </c>
      <c r="Q78" s="208">
        <f>'10.มหาสารคาม'!F78</f>
        <v>5000</v>
      </c>
      <c r="R78" s="208">
        <f>'11.อุดรธานี'!F78</f>
        <v>5000</v>
      </c>
      <c r="S78" s="208">
        <f>'12.กาฬสินธุ์'!F78</f>
        <v>10000</v>
      </c>
      <c r="T78" s="208">
        <f>'13.นครพนม'!F78</f>
        <v>10000</v>
      </c>
      <c r="U78" s="208">
        <f>'14.สกลนคร'!F78</f>
        <v>10000</v>
      </c>
      <c r="V78" s="208">
        <f>'15.หนองคาย'!F78</f>
        <v>5000</v>
      </c>
      <c r="W78" s="209">
        <f>'16.เลย'!F78</f>
        <v>10000</v>
      </c>
      <c r="X78" s="209">
        <f>'17.ลำปาง'!F78</f>
        <v>5000</v>
      </c>
      <c r="Y78" s="208">
        <f>'18.แพร่'!F78</f>
        <v>10000</v>
      </c>
      <c r="Z78" s="209">
        <f>'19.เชียงราย'!F78</f>
        <v>0</v>
      </c>
      <c r="AA78" s="209">
        <f>'20.เพชรบูรณ์'!F78</f>
        <v>25000</v>
      </c>
      <c r="AB78" s="208">
        <f>'21.สุโขทัย'!F78</f>
        <v>10000</v>
      </c>
      <c r="AC78" s="208">
        <f>'22.พิจิตร'!F78</f>
        <v>10000</v>
      </c>
      <c r="AD78" s="209">
        <f>'23.เพชรบุรี'!F78</f>
        <v>5000</v>
      </c>
      <c r="AE78" s="208">
        <f>'24.สุพรรณบุรี'!F78</f>
        <v>10000</v>
      </c>
      <c r="AF78" s="208">
        <f>'25.ประจวบฯ'!F78</f>
        <v>10000</v>
      </c>
      <c r="AG78" s="209">
        <f>'26.กาญจนบุรี'!F78</f>
        <v>0</v>
      </c>
      <c r="AH78" s="209">
        <f>'27.สุราษฎร์ฯ'!F78</f>
        <v>10000</v>
      </c>
      <c r="AI78" s="208">
        <f>'28.ชุมพร'!F78</f>
        <v>10000</v>
      </c>
      <c r="AJ78" s="208">
        <f>'29.ตรัง'!F78</f>
        <v>5000</v>
      </c>
      <c r="AK78" s="208">
        <f>'30.พัทลุง'!F78</f>
        <v>5000</v>
      </c>
      <c r="AL78" s="551">
        <f>'31.นครศรีธรรมราช'!F78</f>
        <v>0</v>
      </c>
      <c r="AM78" s="208">
        <f>'32.สตูล'!F78</f>
        <v>5000</v>
      </c>
      <c r="AN78" s="209">
        <f>'33.นราธิวาส'!F78</f>
        <v>10000</v>
      </c>
      <c r="AO78" s="176"/>
    </row>
    <row r="79" spans="1:41" ht="21.75" customHeight="1">
      <c r="A79" s="59"/>
      <c r="B79" s="319"/>
      <c r="C79" s="318" t="s">
        <v>117</v>
      </c>
      <c r="D79" s="35" t="s">
        <v>47</v>
      </c>
      <c r="E79" s="548">
        <f>'1.สอส.กลุ่มวิเคราะห์ฯ'!E79+'2.ชัยนาท'!E79+'3.สระแก้ว'!E79+'4.นครราชสีมา'!E79+'5.ยโสธร'!E79+'6.บุรีรัมย์'!E79+'7.อำนาจเจริญ'!E79+'8.ศูนย์ฯเคี้ยวเอื้อง'!E79+'9.ร้อยเอ็ด'!E79+'10.มหาสารคาม'!E79+'11.อุดรธานี'!E79+'12.กาฬสินธุ์'!E79+'13.นครพนม'!E79+'14.สกลนคร'!E79+'15.หนองคาย'!E79+'16.เลย'!E79+'17.ลำปาง'!E79+'18.แพร่'!E79+'19.เชียงราย'!E79+'20.เพชรบูรณ์'!E79+'21.สุโขทัย'!E79+'22.พิจิตร'!E79+'23.เพชรบุรี'!E79+'24.สุพรรณบุรี'!E79+'25.ประจวบฯ'!E79+'26.กาญจนบุรี'!E79+'27.สุราษฎร์ฯ'!E79+'28.ชุมพร'!E79+'29.ตรัง'!E79+'30.พัทลุง'!E79+'31.นครศรีธรรมราช'!E79+'32.สตูล'!E79+'33.นราธิวาส'!E79</f>
        <v>249000</v>
      </c>
      <c r="F79" s="815">
        <f>SUM(H79:AN79)</f>
        <v>242420</v>
      </c>
      <c r="G79" s="845">
        <f>F79*100/E79</f>
        <v>97.357429718875508</v>
      </c>
      <c r="H79" s="368">
        <f>'1.สอส.กลุ่มวิเคราะห์ฯ'!F79</f>
        <v>0</v>
      </c>
      <c r="I79" s="200">
        <f>'2.ชัยนาท'!F79</f>
        <v>17620</v>
      </c>
      <c r="J79" s="200">
        <f>'3.สระแก้ว'!F79</f>
        <v>10000</v>
      </c>
      <c r="K79" s="201">
        <f>'4.นครราชสีมา'!F79</f>
        <v>6000</v>
      </c>
      <c r="L79" s="200">
        <f>'5.ยโสธร'!F79</f>
        <v>6000</v>
      </c>
      <c r="M79" s="200">
        <f>'6.บุรีรัมย์'!F79</f>
        <v>10000</v>
      </c>
      <c r="N79" s="201">
        <f>'7.อำนาจเจริญ'!F79</f>
        <v>0</v>
      </c>
      <c r="O79" s="201">
        <f>'8.ศูนย์ฯเคี้ยวเอื้อง'!F79</f>
        <v>6000</v>
      </c>
      <c r="P79" s="200">
        <f>'9.ร้อยเอ็ด'!F79</f>
        <v>10000</v>
      </c>
      <c r="Q79" s="200">
        <f>'10.มหาสารคาม'!F79</f>
        <v>5000</v>
      </c>
      <c r="R79" s="200">
        <f>'11.อุดรธานี'!F79</f>
        <v>7200</v>
      </c>
      <c r="S79" s="200">
        <f>'12.กาฬสินธุ์'!F79</f>
        <v>10000</v>
      </c>
      <c r="T79" s="200">
        <f>'13.นครพนม'!F79</f>
        <v>10000</v>
      </c>
      <c r="U79" s="200">
        <f>'14.สกลนคร'!F79</f>
        <v>10000</v>
      </c>
      <c r="V79" s="200">
        <f>'15.หนองคาย'!F79</f>
        <v>5000</v>
      </c>
      <c r="W79" s="201">
        <f>'16.เลย'!F79</f>
        <v>10800</v>
      </c>
      <c r="X79" s="201">
        <f>'17.ลำปาง'!F79</f>
        <v>5000</v>
      </c>
      <c r="Y79" s="200">
        <f>'18.แพร่'!F79</f>
        <v>10000</v>
      </c>
      <c r="Z79" s="201">
        <f>'19.เชียงราย'!F79</f>
        <v>0</v>
      </c>
      <c r="AA79" s="201">
        <f>'20.เพชรบูรณ์'!F79</f>
        <v>13700</v>
      </c>
      <c r="AB79" s="200">
        <f>'21.สุโขทัย'!F79</f>
        <v>10100</v>
      </c>
      <c r="AC79" s="200">
        <f>'22.พิจิตร'!F79</f>
        <v>10000</v>
      </c>
      <c r="AD79" s="201">
        <f>'23.เพชรบุรี'!F79</f>
        <v>5000</v>
      </c>
      <c r="AE79" s="200">
        <f>'24.สุพรรณบุรี'!F79</f>
        <v>10000</v>
      </c>
      <c r="AF79" s="200">
        <f>'25.ประจวบฯ'!F79</f>
        <v>10000</v>
      </c>
      <c r="AG79" s="201">
        <f>'26.กาญจนบุรี'!F79</f>
        <v>0</v>
      </c>
      <c r="AH79" s="201">
        <f>'27.สุราษฎร์ฯ'!F79</f>
        <v>10000</v>
      </c>
      <c r="AI79" s="200">
        <f>'28.ชุมพร'!F79</f>
        <v>10000</v>
      </c>
      <c r="AJ79" s="200">
        <f>'29.ตรัง'!F79</f>
        <v>5000</v>
      </c>
      <c r="AK79" s="200">
        <f>'30.พัทลุง'!F79</f>
        <v>5000</v>
      </c>
      <c r="AL79" s="202">
        <f>'31.นครศรีธรรมราช'!F79</f>
        <v>0</v>
      </c>
      <c r="AM79" s="200">
        <f>'32.สตูล'!F79</f>
        <v>5000</v>
      </c>
      <c r="AN79" s="201">
        <f>'33.นราธิวาส'!F79</f>
        <v>10000</v>
      </c>
      <c r="AO79" s="176"/>
    </row>
    <row r="80" spans="1:41" ht="21.75" customHeight="1">
      <c r="A80" s="60"/>
      <c r="B80" s="61"/>
      <c r="C80" s="2" t="s">
        <v>44</v>
      </c>
      <c r="D80" s="46"/>
      <c r="E80" s="1304">
        <f>'1.สอส.กลุ่มวิเคราะห์ฯ'!E80+'2.ชัยนาท'!E80+'3.สระแก้ว'!E80+'4.นครราชสีมา'!E80+'5.ยโสธร'!E80+'6.บุรีรัมย์'!E80+'7.อำนาจเจริญ'!E80+'8.ศูนย์ฯเคี้ยวเอื้อง'!E80+'9.ร้อยเอ็ด'!E80+'10.มหาสารคาม'!E80+'11.อุดรธานี'!E80+'12.กาฬสินธุ์'!E80+'13.นครพนม'!E80+'14.สกลนคร'!E80+'15.หนองคาย'!E80+'16.เลย'!E80+'17.ลำปาง'!E80+'18.แพร่'!E80+'19.เชียงราย'!E80+'20.เพชรบูรณ์'!E80+'21.สุโขทัย'!E80+'22.พิจิตร'!E80+'23.เพชรบุรี'!E80+'24.สุพรรณบุรี'!E80+'25.ประจวบฯ'!E80+'26.กาญจนบุรี'!E80+'27.สุราษฎร์ฯ'!E80+'28.ชุมพร'!E80+'29.ตรัง'!E80+'30.พัทลุง'!E80+'31.นครศรีธรรมราช'!E80+'32.สตูล'!E80+'33.นราธิวาส'!E80</f>
        <v>52000</v>
      </c>
      <c r="F80" s="1309">
        <f>SUM(H80:AN80)</f>
        <v>52000</v>
      </c>
      <c r="G80" s="1310"/>
      <c r="H80" s="370">
        <f>'1.สอส.กลุ่มวิเคราะห์ฯ'!F80</f>
        <v>0</v>
      </c>
      <c r="I80" s="208">
        <f>'2.ชัยนาท'!F80</f>
        <v>15000</v>
      </c>
      <c r="J80" s="208">
        <f>'3.สระแก้ว'!F80</f>
        <v>0</v>
      </c>
      <c r="K80" s="209">
        <f>'4.นครราชสีมา'!F80</f>
        <v>0</v>
      </c>
      <c r="L80" s="208">
        <f>'5.ยโสธร'!F80</f>
        <v>0</v>
      </c>
      <c r="M80" s="208">
        <f>'6.บุรีรัมย์'!F80</f>
        <v>0</v>
      </c>
      <c r="N80" s="209">
        <f>'7.อำนาจเจริญ'!F80</f>
        <v>0</v>
      </c>
      <c r="O80" s="209">
        <f>'8.ศูนย์ฯเคี้ยวเอื้อง'!F80</f>
        <v>0</v>
      </c>
      <c r="P80" s="208">
        <f>'9.ร้อยเอ็ด'!F80</f>
        <v>10000</v>
      </c>
      <c r="Q80" s="208">
        <f>'10.มหาสารคาม'!F80</f>
        <v>0</v>
      </c>
      <c r="R80" s="208">
        <f>'11.อุดรธานี'!F80</f>
        <v>0</v>
      </c>
      <c r="S80" s="208">
        <f>'12.กาฬสินธุ์'!F80</f>
        <v>0</v>
      </c>
      <c r="T80" s="208">
        <f>'13.นครพนม'!F80</f>
        <v>0</v>
      </c>
      <c r="U80" s="208">
        <f>'14.สกลนคร'!F80</f>
        <v>0</v>
      </c>
      <c r="V80" s="208">
        <f>'15.หนองคาย'!F80</f>
        <v>0</v>
      </c>
      <c r="W80" s="209">
        <f>'16.เลย'!F80</f>
        <v>0</v>
      </c>
      <c r="X80" s="209">
        <f>'17.ลำปาง'!F80</f>
        <v>0</v>
      </c>
      <c r="Y80" s="208">
        <f>'18.แพร่'!F80</f>
        <v>0</v>
      </c>
      <c r="Z80" s="209">
        <f>'19.เชียงราย'!F80</f>
        <v>0</v>
      </c>
      <c r="AA80" s="209">
        <f>'20.เพชรบูรณ์'!F80</f>
        <v>10000</v>
      </c>
      <c r="AB80" s="208">
        <f>'21.สุโขทัย'!F80</f>
        <v>0</v>
      </c>
      <c r="AC80" s="208">
        <f>'22.พิจิตร'!F80</f>
        <v>0</v>
      </c>
      <c r="AD80" s="209">
        <f>'23.เพชรบุรี'!F80</f>
        <v>0</v>
      </c>
      <c r="AE80" s="208">
        <f>'24.สุพรรณบุรี'!F80</f>
        <v>11000</v>
      </c>
      <c r="AF80" s="208">
        <f>'25.ประจวบฯ'!F80</f>
        <v>0</v>
      </c>
      <c r="AG80" s="209">
        <f>'26.กาญจนบุรี'!F80</f>
        <v>6000</v>
      </c>
      <c r="AH80" s="209">
        <f>'27.สุราษฎร์ฯ'!F80</f>
        <v>0</v>
      </c>
      <c r="AI80" s="208">
        <f>'28.ชุมพร'!F80</f>
        <v>0</v>
      </c>
      <c r="AJ80" s="208">
        <f>'29.ตรัง'!F80</f>
        <v>0</v>
      </c>
      <c r="AK80" s="208">
        <f>'30.พัทลุง'!F80</f>
        <v>0</v>
      </c>
      <c r="AL80" s="551">
        <f>'31.นครศรีธรรมราช'!F80</f>
        <v>0</v>
      </c>
      <c r="AM80" s="208">
        <f>'32.สตูล'!F80</f>
        <v>0</v>
      </c>
      <c r="AN80" s="209">
        <f>'33.นราธิวาส'!F80</f>
        <v>0</v>
      </c>
      <c r="AO80" s="176"/>
    </row>
    <row r="81" spans="1:41" ht="21.75" customHeight="1">
      <c r="A81" s="59"/>
      <c r="B81" s="319"/>
      <c r="C81" s="318" t="s">
        <v>119</v>
      </c>
      <c r="D81" s="35" t="s">
        <v>47</v>
      </c>
      <c r="E81" s="548">
        <f>'1.สอส.กลุ่มวิเคราะห์ฯ'!E81+'2.ชัยนาท'!E81+'3.สระแก้ว'!E81+'4.นครราชสีมา'!E81+'5.ยโสธร'!E81+'6.บุรีรัมย์'!E81+'7.อำนาจเจริญ'!E81+'8.ศูนย์ฯเคี้ยวเอื้อง'!E81+'9.ร้อยเอ็ด'!E81+'10.มหาสารคาม'!E81+'11.อุดรธานี'!E81+'12.กาฬสินธุ์'!E81+'13.นครพนม'!E81+'14.สกลนคร'!E81+'15.หนองคาย'!E81+'16.เลย'!E81+'17.ลำปาง'!E81+'18.แพร่'!E81+'19.เชียงราย'!E81+'20.เพชรบูรณ์'!E81+'21.สุโขทัย'!E81+'22.พิจิตร'!E81+'23.เพชรบุรี'!E81+'24.สุพรรณบุรี'!E81+'25.ประจวบฯ'!E81+'26.กาญจนบุรี'!E81+'27.สุราษฎร์ฯ'!E81+'28.ชุมพร'!E81+'29.ตรัง'!E81+'30.พัทลุง'!E81+'31.นครศรีธรรมราช'!E81+'32.สตูล'!E81+'33.นราธิวาส'!E81</f>
        <v>52000</v>
      </c>
      <c r="F81" s="815">
        <f t="shared" si="12"/>
        <v>28300</v>
      </c>
      <c r="G81" s="845">
        <f>F81*100/E81</f>
        <v>54.42307692307692</v>
      </c>
      <c r="H81" s="368">
        <f>'1.สอส.กลุ่มวิเคราะห์ฯ'!F81</f>
        <v>0</v>
      </c>
      <c r="I81" s="200">
        <f>'2.ชัยนาท'!F81</f>
        <v>1080</v>
      </c>
      <c r="J81" s="200">
        <f>'3.สระแก้ว'!F81</f>
        <v>0</v>
      </c>
      <c r="K81" s="201">
        <f>'4.นครราชสีมา'!F81</f>
        <v>0</v>
      </c>
      <c r="L81" s="200">
        <f>'5.ยโสธร'!F81</f>
        <v>0</v>
      </c>
      <c r="M81" s="200">
        <f>'6.บุรีรัมย์'!F81</f>
        <v>0</v>
      </c>
      <c r="N81" s="201">
        <f>'7.อำนาจเจริญ'!F81</f>
        <v>0</v>
      </c>
      <c r="O81" s="201">
        <f>'8.ศูนย์ฯเคี้ยวเอื้อง'!F81</f>
        <v>0</v>
      </c>
      <c r="P81" s="200">
        <f>'9.ร้อยเอ็ด'!F81</f>
        <v>220</v>
      </c>
      <c r="Q81" s="200">
        <f>'10.มหาสารคาม'!F81</f>
        <v>0</v>
      </c>
      <c r="R81" s="200">
        <f>'11.อุดรธานี'!F81</f>
        <v>0</v>
      </c>
      <c r="S81" s="200">
        <f>'12.กาฬสินธุ์'!F81</f>
        <v>0</v>
      </c>
      <c r="T81" s="200">
        <f>'13.นครพนม'!F81</f>
        <v>0</v>
      </c>
      <c r="U81" s="200">
        <f>'14.สกลนคร'!F81</f>
        <v>0</v>
      </c>
      <c r="V81" s="200">
        <f>'15.หนองคาย'!F81</f>
        <v>0</v>
      </c>
      <c r="W81" s="201">
        <f>'16.เลย'!F81</f>
        <v>0</v>
      </c>
      <c r="X81" s="201">
        <f>'17.ลำปาง'!F81</f>
        <v>0</v>
      </c>
      <c r="Y81" s="200">
        <f>'18.แพร่'!F81</f>
        <v>0</v>
      </c>
      <c r="Z81" s="201">
        <f>'19.เชียงราย'!F81</f>
        <v>0</v>
      </c>
      <c r="AA81" s="201">
        <f>'20.เพชรบูรณ์'!F81</f>
        <v>10000</v>
      </c>
      <c r="AB81" s="200">
        <f>'21.สุโขทัย'!F81</f>
        <v>0</v>
      </c>
      <c r="AC81" s="200">
        <f>'22.พิจิตร'!F81</f>
        <v>0</v>
      </c>
      <c r="AD81" s="201">
        <f>'23.เพชรบุรี'!F81</f>
        <v>0</v>
      </c>
      <c r="AE81" s="200">
        <f>'24.สุพรรณบุรี'!F81</f>
        <v>11000</v>
      </c>
      <c r="AF81" s="200">
        <f>'25.ประจวบฯ'!F81</f>
        <v>0</v>
      </c>
      <c r="AG81" s="201">
        <f>'26.กาญจนบุรี'!F81</f>
        <v>6000</v>
      </c>
      <c r="AH81" s="201">
        <f>'27.สุราษฎร์ฯ'!F81</f>
        <v>0</v>
      </c>
      <c r="AI81" s="200">
        <f>'28.ชุมพร'!F81</f>
        <v>0</v>
      </c>
      <c r="AJ81" s="200">
        <f>'29.ตรัง'!F81</f>
        <v>0</v>
      </c>
      <c r="AK81" s="200">
        <f>'30.พัทลุง'!F81</f>
        <v>0</v>
      </c>
      <c r="AL81" s="202">
        <f>'31.นครศรีธรรมราช'!F81</f>
        <v>0</v>
      </c>
      <c r="AM81" s="200">
        <f>'32.สตูล'!F81</f>
        <v>0</v>
      </c>
      <c r="AN81" s="201">
        <f>'33.นราธิวาส'!F81</f>
        <v>0</v>
      </c>
      <c r="AO81" s="176"/>
    </row>
    <row r="82" spans="1:41" ht="21.75" customHeight="1">
      <c r="A82" s="60"/>
      <c r="B82" s="61"/>
      <c r="C82" s="2" t="s">
        <v>39</v>
      </c>
      <c r="D82" s="46"/>
      <c r="E82" s="1304">
        <f>'1.สอส.กลุ่มวิเคราะห์ฯ'!E82+'2.ชัยนาท'!E82+'3.สระแก้ว'!E82+'4.นครราชสีมา'!E82+'5.ยโสธร'!E82+'6.บุรีรัมย์'!E82+'7.อำนาจเจริญ'!E82+'8.ศูนย์ฯเคี้ยวเอื้อง'!E82+'9.ร้อยเอ็ด'!E82+'10.มหาสารคาม'!E82+'11.อุดรธานี'!E82+'12.กาฬสินธุ์'!E82+'13.นครพนม'!E82+'14.สกลนคร'!E82+'15.หนองคาย'!E82+'16.เลย'!E82+'17.ลำปาง'!E82+'18.แพร่'!E82+'19.เชียงราย'!E82+'20.เพชรบูรณ์'!E82+'21.สุโขทัย'!E82+'22.พิจิตร'!E82+'23.เพชรบุรี'!E82+'24.สุพรรณบุรี'!E82+'25.ประจวบฯ'!E82+'26.กาญจนบุรี'!E82+'27.สุราษฎร์ฯ'!E82+'28.ชุมพร'!E82+'29.ตรัง'!E82+'30.พัทลุง'!E82+'31.นครศรีธรรมราช'!E82+'32.สตูล'!E82+'33.นราธิวาส'!E82</f>
        <v>1387000</v>
      </c>
      <c r="F82" s="1309">
        <f t="shared" si="12"/>
        <v>1387000</v>
      </c>
      <c r="G82" s="1310"/>
      <c r="H82" s="370">
        <f>'1.สอส.กลุ่มวิเคราะห์ฯ'!F82</f>
        <v>0</v>
      </c>
      <c r="I82" s="208">
        <f>'2.ชัยนาท'!F82</f>
        <v>119000</v>
      </c>
      <c r="J82" s="208">
        <f>'3.สระแก้ว'!F82</f>
        <v>21000</v>
      </c>
      <c r="K82" s="209">
        <f>'4.นครราชสีมา'!F82</f>
        <v>119000</v>
      </c>
      <c r="L82" s="208">
        <f>'5.ยโสธร'!F82</f>
        <v>16000</v>
      </c>
      <c r="M82" s="208">
        <f>'6.บุรีรัมย์'!F82</f>
        <v>110000</v>
      </c>
      <c r="N82" s="209">
        <f>'7.อำนาจเจริญ'!F82</f>
        <v>6000</v>
      </c>
      <c r="O82" s="209">
        <f>'8.ศูนย์ฯเคี้ยวเอื้อง'!F82</f>
        <v>39000</v>
      </c>
      <c r="P82" s="208">
        <f>'9.ร้อยเอ็ด'!F82</f>
        <v>9000</v>
      </c>
      <c r="Q82" s="208">
        <f>'10.มหาสารคาม'!F82</f>
        <v>109000</v>
      </c>
      <c r="R82" s="208">
        <f>'11.อุดรธานี'!F82</f>
        <v>100000</v>
      </c>
      <c r="S82" s="208">
        <f>'12.กาฬสินธุ์'!F82</f>
        <v>0</v>
      </c>
      <c r="T82" s="208">
        <f>'13.นครพนม'!F82</f>
        <v>9000</v>
      </c>
      <c r="U82" s="208">
        <f>'14.สกลนคร'!F82</f>
        <v>89000</v>
      </c>
      <c r="V82" s="208">
        <f>'15.หนองคาย'!F82</f>
        <v>6000</v>
      </c>
      <c r="W82" s="209">
        <f>'16.เลย'!F82</f>
        <v>88000</v>
      </c>
      <c r="X82" s="209">
        <f>'17.ลำปาง'!F82</f>
        <v>29000</v>
      </c>
      <c r="Y82" s="208">
        <f>'18.แพร่'!F82</f>
        <v>89000</v>
      </c>
      <c r="Z82" s="209">
        <f>'19.เชียงราย'!F82</f>
        <v>59000</v>
      </c>
      <c r="AA82" s="209">
        <f>'20.เพชรบูรณ์'!F82</f>
        <v>9000</v>
      </c>
      <c r="AB82" s="208">
        <f>'21.สุโขทัย'!F82</f>
        <v>19000</v>
      </c>
      <c r="AC82" s="208">
        <f>'22.พิจิตร'!F82</f>
        <v>9000</v>
      </c>
      <c r="AD82" s="209">
        <f>'23.เพชรบุรี'!F82</f>
        <v>18000</v>
      </c>
      <c r="AE82" s="208">
        <f>'24.สุพรรณบุรี'!F82</f>
        <v>31000</v>
      </c>
      <c r="AF82" s="208">
        <f>'25.ประจวบฯ'!F82</f>
        <v>15000</v>
      </c>
      <c r="AG82" s="209">
        <f>'26.กาญจนบุรี'!F82</f>
        <v>58000</v>
      </c>
      <c r="AH82" s="209">
        <f>'27.สุราษฎร์ฯ'!F82</f>
        <v>15000</v>
      </c>
      <c r="AI82" s="208">
        <f>'28.ชุมพร'!F82</f>
        <v>9000</v>
      </c>
      <c r="AJ82" s="208">
        <f>'29.ตรัง'!F82</f>
        <v>9000</v>
      </c>
      <c r="AK82" s="208">
        <f>'30.พัทลุง'!F82</f>
        <v>30000</v>
      </c>
      <c r="AL82" s="551">
        <f>'31.นครศรีธรรมราช'!F82</f>
        <v>78000</v>
      </c>
      <c r="AM82" s="208">
        <f>'32.สตูล'!F82</f>
        <v>49000</v>
      </c>
      <c r="AN82" s="209">
        <f>'33.นราธิวาส'!F82</f>
        <v>21000</v>
      </c>
      <c r="AO82" s="176"/>
    </row>
    <row r="83" spans="1:41" ht="21.75" customHeight="1">
      <c r="A83" s="59"/>
      <c r="B83" s="319"/>
      <c r="C83" s="320" t="s">
        <v>228</v>
      </c>
      <c r="D83" s="35" t="s">
        <v>47</v>
      </c>
      <c r="E83" s="548">
        <f>'1.สอส.กลุ่มวิเคราะห์ฯ'!E83+'2.ชัยนาท'!E83+'3.สระแก้ว'!E83+'4.นครราชสีมา'!E83+'5.ยโสธร'!E83+'6.บุรีรัมย์'!E83+'7.อำนาจเจริญ'!E83+'8.ศูนย์ฯเคี้ยวเอื้อง'!E83+'9.ร้อยเอ็ด'!E83+'10.มหาสารคาม'!E83+'11.อุดรธานี'!E83+'12.กาฬสินธุ์'!E83+'13.นครพนม'!E83+'14.สกลนคร'!E83+'15.หนองคาย'!E83+'16.เลย'!E83+'17.ลำปาง'!E83+'18.แพร่'!E83+'19.เชียงราย'!E83+'20.เพชรบูรณ์'!E83+'21.สุโขทัย'!E83+'22.พิจิตร'!E83+'23.เพชรบุรี'!E83+'24.สุพรรณบุรี'!E83+'25.ประจวบฯ'!E83+'26.กาญจนบุรี'!E83+'27.สุราษฎร์ฯ'!E83+'28.ชุมพร'!E83+'29.ตรัง'!E83+'30.พัทลุง'!E83+'31.นครศรีธรรมราช'!E83+'32.สตูล'!E83+'33.นราธิวาส'!E83</f>
        <v>1387000</v>
      </c>
      <c r="F83" s="815">
        <f t="shared" si="12"/>
        <v>1039725</v>
      </c>
      <c r="G83" s="845">
        <f>F83*100/E83</f>
        <v>74.962148521989903</v>
      </c>
      <c r="H83" s="368">
        <f>'1.สอส.กลุ่มวิเคราะห์ฯ'!F83</f>
        <v>0</v>
      </c>
      <c r="I83" s="200">
        <f>'2.ชัยนาท'!F83</f>
        <v>41460</v>
      </c>
      <c r="J83" s="200">
        <f>'3.สระแก้ว'!F83</f>
        <v>21000</v>
      </c>
      <c r="K83" s="201">
        <f>'4.นครราชสีมา'!F83</f>
        <v>56700</v>
      </c>
      <c r="L83" s="200">
        <f>'5.ยโสธร'!F83</f>
        <v>16000</v>
      </c>
      <c r="M83" s="200">
        <f>'6.บุรีรัมย์'!F83</f>
        <v>12000</v>
      </c>
      <c r="N83" s="201">
        <f>'7.อำนาจเจริญ'!F83</f>
        <v>6000</v>
      </c>
      <c r="O83" s="201">
        <f>'8.ศูนย์ฯเคี้ยวเอื้อง'!F83</f>
        <v>39000</v>
      </c>
      <c r="P83" s="200">
        <f>'9.ร้อยเอ็ด'!F83</f>
        <v>9800</v>
      </c>
      <c r="Q83" s="200">
        <f>'10.มหาสารคาม'!F83</f>
        <v>109000</v>
      </c>
      <c r="R83" s="200">
        <f>'11.อุดรธานี'!F83</f>
        <v>20000</v>
      </c>
      <c r="S83" s="200">
        <f>'12.กาฬสินธุ์'!F83</f>
        <v>0</v>
      </c>
      <c r="T83" s="200">
        <f>'13.นครพนม'!F83</f>
        <v>9000</v>
      </c>
      <c r="U83" s="200">
        <f>'14.สกลนคร'!F83</f>
        <v>89000</v>
      </c>
      <c r="V83" s="200">
        <f>'15.หนองคาย'!F83</f>
        <v>6000</v>
      </c>
      <c r="W83" s="201">
        <f>'16.เลย'!F83</f>
        <v>48300</v>
      </c>
      <c r="X83" s="201">
        <f>'17.ลำปาง'!F83</f>
        <v>29000</v>
      </c>
      <c r="Y83" s="200">
        <f>'18.แพร่'!F83</f>
        <v>89000</v>
      </c>
      <c r="Z83" s="201">
        <f>'19.เชียงราย'!F83</f>
        <v>59715</v>
      </c>
      <c r="AA83" s="201">
        <f>'20.เพชรบูรณ์'!F83</f>
        <v>9000</v>
      </c>
      <c r="AB83" s="200">
        <f>'21.สุโขทัย'!F83</f>
        <v>19000</v>
      </c>
      <c r="AC83" s="200">
        <f>'22.พิจิตร'!F83</f>
        <v>9000</v>
      </c>
      <c r="AD83" s="201">
        <f>'23.เพชรบุรี'!F83</f>
        <v>18000</v>
      </c>
      <c r="AE83" s="200">
        <f>'24.สุพรรณบุรี'!F83</f>
        <v>31000</v>
      </c>
      <c r="AF83" s="200">
        <f>'25.ประจวบฯ'!F83</f>
        <v>15000</v>
      </c>
      <c r="AG83" s="201">
        <f>'26.กาญจนบุรี'!F83</f>
        <v>58000</v>
      </c>
      <c r="AH83" s="201">
        <f>'27.สุราษฎร์ฯ'!F83</f>
        <v>23200</v>
      </c>
      <c r="AI83" s="200">
        <f>'28.ชุมพร'!F83</f>
        <v>9000</v>
      </c>
      <c r="AJ83" s="200">
        <f>'29.ตรัง'!F83</f>
        <v>9000</v>
      </c>
      <c r="AK83" s="200">
        <f>'30.พัทลุง'!F83</f>
        <v>30000</v>
      </c>
      <c r="AL83" s="202">
        <f>'31.นครศรีธรรมราช'!F83</f>
        <v>78550</v>
      </c>
      <c r="AM83" s="200">
        <f>'32.สตูล'!F83</f>
        <v>49000</v>
      </c>
      <c r="AN83" s="201">
        <f>'33.นราธิวาส'!F83</f>
        <v>21000</v>
      </c>
      <c r="AO83" s="176"/>
    </row>
    <row r="84" spans="1:41" ht="21.75" customHeight="1">
      <c r="A84" s="60"/>
      <c r="B84" s="61"/>
      <c r="C84" s="2" t="s">
        <v>40</v>
      </c>
      <c r="D84" s="46"/>
      <c r="E84" s="1304">
        <f>'1.สอส.กลุ่มวิเคราะห์ฯ'!E84+'2.ชัยนาท'!E84+'3.สระแก้ว'!E84+'4.นครราชสีมา'!E84+'5.ยโสธร'!E84+'6.บุรีรัมย์'!E84+'7.อำนาจเจริญ'!E84+'8.ศูนย์ฯเคี้ยวเอื้อง'!E84+'9.ร้อยเอ็ด'!E84+'10.มหาสารคาม'!E84+'11.อุดรธานี'!E84+'12.กาฬสินธุ์'!E84+'13.นครพนม'!E84+'14.สกลนคร'!E84+'15.หนองคาย'!E84+'16.เลย'!E84+'17.ลำปาง'!E84+'18.แพร่'!E84+'19.เชียงราย'!E84+'20.เพชรบูรณ์'!E84+'21.สุโขทัย'!E84+'22.พิจิตร'!E84+'23.เพชรบุรี'!E84+'24.สุพรรณบุรี'!E84+'25.ประจวบฯ'!E84+'26.กาญจนบุรี'!E84+'27.สุราษฎร์ฯ'!E84+'28.ชุมพร'!E84+'29.ตรัง'!E84+'30.พัทลุง'!E84+'31.นครศรีธรรมราช'!E84+'32.สตูล'!E84+'33.นราธิวาส'!E84</f>
        <v>1272000</v>
      </c>
      <c r="F84" s="1309">
        <f t="shared" si="12"/>
        <v>1272000</v>
      </c>
      <c r="G84" s="1302"/>
      <c r="H84" s="370">
        <f>'1.สอส.กลุ่มวิเคราะห์ฯ'!F84</f>
        <v>0</v>
      </c>
      <c r="I84" s="208">
        <f>'2.ชัยนาท'!F84</f>
        <v>27000</v>
      </c>
      <c r="J84" s="208">
        <f>'3.สระแก้ว'!F84</f>
        <v>27000</v>
      </c>
      <c r="K84" s="209">
        <f>'4.นครราชสีมา'!F84</f>
        <v>45000</v>
      </c>
      <c r="L84" s="208">
        <f>'5.ยโสธร'!F84</f>
        <v>45000</v>
      </c>
      <c r="M84" s="208">
        <f>'6.บุรีรัมย์'!F84</f>
        <v>45000</v>
      </c>
      <c r="N84" s="209">
        <f>'7.อำนาจเจริญ'!F84</f>
        <v>30000</v>
      </c>
      <c r="O84" s="209">
        <f>'8.ศูนย์ฯเคี้ยวเอื้อง'!F84</f>
        <v>30000</v>
      </c>
      <c r="P84" s="208">
        <f>'9.ร้อยเอ็ด'!F84</f>
        <v>48000</v>
      </c>
      <c r="Q84" s="208">
        <f>'10.มหาสารคาม'!F84</f>
        <v>42000</v>
      </c>
      <c r="R84" s="208">
        <f>'11.อุดรธานี'!F84</f>
        <v>42000</v>
      </c>
      <c r="S84" s="208">
        <f>'12.กาฬสินธุ์'!F84</f>
        <v>42000</v>
      </c>
      <c r="T84" s="208">
        <f>'13.นครพนม'!F84</f>
        <v>42000</v>
      </c>
      <c r="U84" s="208">
        <f>'14.สกลนคร'!F84</f>
        <v>48000</v>
      </c>
      <c r="V84" s="208">
        <f>'15.หนองคาย'!F84</f>
        <v>42000</v>
      </c>
      <c r="W84" s="209">
        <f>'16.เลย'!F84</f>
        <v>42000</v>
      </c>
      <c r="X84" s="209">
        <f>'17.ลำปาง'!F84</f>
        <v>45000</v>
      </c>
      <c r="Y84" s="208">
        <f>'18.แพร่'!F84</f>
        <v>42000</v>
      </c>
      <c r="Z84" s="209">
        <f>'19.เชียงราย'!F84</f>
        <v>0</v>
      </c>
      <c r="AA84" s="209">
        <f>'20.เพชรบูรณ์'!F84</f>
        <v>48000</v>
      </c>
      <c r="AB84" s="208">
        <f>'21.สุโขทัย'!F84</f>
        <v>39000</v>
      </c>
      <c r="AC84" s="208">
        <f>'22.พิจิตร'!F84</f>
        <v>48000</v>
      </c>
      <c r="AD84" s="209">
        <f>'23.เพชรบุรี'!F84</f>
        <v>48000</v>
      </c>
      <c r="AE84" s="208">
        <f>'24.สุพรรณบุรี'!F84</f>
        <v>51000</v>
      </c>
      <c r="AF84" s="208">
        <f>'25.ประจวบฯ'!F84</f>
        <v>39000</v>
      </c>
      <c r="AG84" s="209">
        <f>'26.กาญจนบุรี'!F84</f>
        <v>6000</v>
      </c>
      <c r="AH84" s="209">
        <f>'27.สุราษฎร์ฯ'!F84</f>
        <v>51000</v>
      </c>
      <c r="AI84" s="208">
        <f>'28.ชุมพร'!F84</f>
        <v>51000</v>
      </c>
      <c r="AJ84" s="208">
        <f>'29.ตรัง'!F84</f>
        <v>45000</v>
      </c>
      <c r="AK84" s="208">
        <f>'30.พัทลุง'!F84</f>
        <v>51000</v>
      </c>
      <c r="AL84" s="551">
        <f>'31.นครศรีธรรมราช'!F84</f>
        <v>6000</v>
      </c>
      <c r="AM84" s="208">
        <f>'32.สตูล'!F84</f>
        <v>51000</v>
      </c>
      <c r="AN84" s="209">
        <f>'33.นราธิวาส'!F84</f>
        <v>54000</v>
      </c>
      <c r="AO84" s="176"/>
    </row>
    <row r="85" spans="1:41" ht="21.75" customHeight="1">
      <c r="A85" s="59"/>
      <c r="B85" s="319"/>
      <c r="C85" s="320" t="s">
        <v>48</v>
      </c>
      <c r="D85" s="35" t="s">
        <v>47</v>
      </c>
      <c r="E85" s="548">
        <f>'1.สอส.กลุ่มวิเคราะห์ฯ'!E85+'2.ชัยนาท'!E85+'3.สระแก้ว'!E85+'4.นครราชสีมา'!E85+'5.ยโสธร'!E85+'6.บุรีรัมย์'!E85+'7.อำนาจเจริญ'!E85+'8.ศูนย์ฯเคี้ยวเอื้อง'!E85+'9.ร้อยเอ็ด'!E85+'10.มหาสารคาม'!E85+'11.อุดรธานี'!E85+'12.กาฬสินธุ์'!E85+'13.นครพนม'!E85+'14.สกลนคร'!E85+'15.หนองคาย'!E85+'16.เลย'!E85+'17.ลำปาง'!E85+'18.แพร่'!E85+'19.เชียงราย'!E85+'20.เพชรบูรณ์'!E85+'21.สุโขทัย'!E85+'22.พิจิตร'!E85+'23.เพชรบุรี'!E85+'24.สุพรรณบุรี'!E85+'25.ประจวบฯ'!E85+'26.กาญจนบุรี'!E85+'27.สุราษฎร์ฯ'!E85+'28.ชุมพร'!E85+'29.ตรัง'!E85+'30.พัทลุง'!E85+'31.นครศรีธรรมราช'!E85+'32.สตูล'!E85+'33.นราธิวาส'!E85</f>
        <v>1272000</v>
      </c>
      <c r="F85" s="815">
        <f>SUM(H85:AN85)</f>
        <v>1453800</v>
      </c>
      <c r="G85" s="845">
        <f>F85*100/E85</f>
        <v>114.29245283018868</v>
      </c>
      <c r="H85" s="368">
        <f>'1.สอส.กลุ่มวิเคราะห์ฯ'!F85</f>
        <v>0</v>
      </c>
      <c r="I85" s="200">
        <f>'2.ชัยนาท'!F85</f>
        <v>31600</v>
      </c>
      <c r="J85" s="200">
        <f>'3.สระแก้ว'!F85</f>
        <v>27000</v>
      </c>
      <c r="K85" s="201">
        <f>'4.นครราชสีมา'!F85</f>
        <v>45000</v>
      </c>
      <c r="L85" s="200">
        <f>'5.ยโสธร'!F85</f>
        <v>95400</v>
      </c>
      <c r="M85" s="200">
        <f>'6.บุรีรัมย์'!F85</f>
        <v>53500</v>
      </c>
      <c r="N85" s="201">
        <f>'7.อำนาจเจริญ'!F85</f>
        <v>33500</v>
      </c>
      <c r="O85" s="201">
        <f>'8.ศูนย์ฯเคี้ยวเอื้อง'!F85</f>
        <v>40000</v>
      </c>
      <c r="P85" s="200">
        <f>'9.ร้อยเอ็ด'!F85</f>
        <v>48000</v>
      </c>
      <c r="Q85" s="200">
        <f>'10.มหาสารคาม'!F85</f>
        <v>81500</v>
      </c>
      <c r="R85" s="200">
        <f>'11.อุดรธานี'!F85</f>
        <v>46690</v>
      </c>
      <c r="S85" s="200">
        <f>'12.กาฬสินธุ์'!F85</f>
        <v>42000</v>
      </c>
      <c r="T85" s="200">
        <f>'13.นครพนม'!F85</f>
        <v>42000</v>
      </c>
      <c r="U85" s="200">
        <f>'14.สกลนคร'!F85</f>
        <v>48000</v>
      </c>
      <c r="V85" s="200">
        <f>'15.หนองคาย'!F85</f>
        <v>42000</v>
      </c>
      <c r="W85" s="1269">
        <f>'16.เลย'!F85</f>
        <v>70200</v>
      </c>
      <c r="X85" s="201">
        <f>'17.ลำปาง'!F85</f>
        <v>45000</v>
      </c>
      <c r="Y85" s="200">
        <f>'18.แพร่'!F85</f>
        <v>42000</v>
      </c>
      <c r="Z85" s="201">
        <f>'19.เชียงราย'!F85</f>
        <v>0</v>
      </c>
      <c r="AA85" s="201">
        <f>'20.เพชรบูรณ์'!F85</f>
        <v>48830</v>
      </c>
      <c r="AB85" s="200">
        <f>'21.สุโขทัย'!F85</f>
        <v>40500</v>
      </c>
      <c r="AC85" s="200">
        <f>'22.พิจิตร'!F85</f>
        <v>48000</v>
      </c>
      <c r="AD85" s="201">
        <f>'23.เพชรบุรี'!F85</f>
        <v>48250</v>
      </c>
      <c r="AE85" s="200">
        <f>'24.สุพรรณบุรี'!F85</f>
        <v>51000</v>
      </c>
      <c r="AF85" s="200">
        <f>'25.ประจวบฯ'!F85</f>
        <v>39000</v>
      </c>
      <c r="AG85" s="201">
        <f>'26.กาญจนบุรี'!F85</f>
        <v>6000</v>
      </c>
      <c r="AH85" s="201">
        <f>'27.สุราษฎร์ฯ'!F85</f>
        <v>55000</v>
      </c>
      <c r="AI85" s="200">
        <f>'28.ชุมพร'!F85</f>
        <v>53550</v>
      </c>
      <c r="AJ85" s="200">
        <f>'29.ตรัง'!F85</f>
        <v>46280</v>
      </c>
      <c r="AK85" s="200">
        <f>'30.พัทลุง'!F85</f>
        <v>51000</v>
      </c>
      <c r="AL85" s="202">
        <f>'31.นครศรีธรรมราช'!F85</f>
        <v>28000</v>
      </c>
      <c r="AM85" s="200">
        <f>'32.สตูล'!F85</f>
        <v>51000</v>
      </c>
      <c r="AN85" s="201">
        <f>'33.นราธิวาส'!F85</f>
        <v>54000</v>
      </c>
      <c r="AO85" s="176"/>
    </row>
    <row r="86" spans="1:41" ht="21.75" customHeight="1">
      <c r="A86" s="170"/>
      <c r="B86" s="3"/>
      <c r="C86" s="171" t="s">
        <v>217</v>
      </c>
      <c r="D86" s="126"/>
      <c r="E86" s="1304">
        <f>'1.สอส.กลุ่มวิเคราะห์ฯ'!E86+'2.ชัยนาท'!E86+'3.สระแก้ว'!E86+'4.นครราชสีมา'!E86+'5.ยโสธร'!E86+'6.บุรีรัมย์'!E86+'7.อำนาจเจริญ'!E86+'8.ศูนย์ฯเคี้ยวเอื้อง'!E86+'9.ร้อยเอ็ด'!E86+'10.มหาสารคาม'!E86+'11.อุดรธานี'!E86+'12.กาฬสินธุ์'!E86+'13.นครพนม'!E86+'14.สกลนคร'!E86+'15.หนองคาย'!E86+'16.เลย'!E86+'17.ลำปาง'!E86+'18.แพร่'!E86+'19.เชียงราย'!E86+'20.เพชรบูรณ์'!E86+'21.สุโขทัย'!E86+'22.พิจิตร'!E86+'23.เพชรบุรี'!E86+'24.สุพรรณบุรี'!E86+'25.ประจวบฯ'!E86+'26.กาญจนบุรี'!E86+'27.สุราษฎร์ฯ'!E86+'28.ชุมพร'!E86+'29.ตรัง'!E86+'30.พัทลุง'!E86+'31.นครศรีธรรมราช'!E86+'32.สตูล'!E86+'33.นราธิวาส'!E86</f>
        <v>100000</v>
      </c>
      <c r="F86" s="1309">
        <f t="shared" si="12"/>
        <v>100000</v>
      </c>
      <c r="G86" s="1302"/>
      <c r="H86" s="370">
        <f>'1.สอส.กลุ่มวิเคราะห์ฯ'!F86</f>
        <v>0</v>
      </c>
      <c r="I86" s="208">
        <f>'2.ชัยนาท'!F86</f>
        <v>20000</v>
      </c>
      <c r="J86" s="208">
        <f>'3.สระแก้ว'!F86</f>
        <v>10000</v>
      </c>
      <c r="K86" s="209">
        <f>'4.นครราชสีมา'!F86</f>
        <v>15000</v>
      </c>
      <c r="L86" s="208">
        <f>'5.ยโสธร'!F86</f>
        <v>0</v>
      </c>
      <c r="M86" s="208">
        <f>'6.บุรีรัมย์'!F86</f>
        <v>0</v>
      </c>
      <c r="N86" s="209">
        <f>'7.อำนาจเจริญ'!F86</f>
        <v>0</v>
      </c>
      <c r="O86" s="209">
        <f>'8.ศูนย์ฯเคี้ยวเอื้อง'!F86</f>
        <v>0</v>
      </c>
      <c r="P86" s="208">
        <f>'9.ร้อยเอ็ด'!F86</f>
        <v>0</v>
      </c>
      <c r="Q86" s="208">
        <f>'10.มหาสารคาม'!F86</f>
        <v>5000</v>
      </c>
      <c r="R86" s="208">
        <f>'11.อุดรธานี'!F86</f>
        <v>0</v>
      </c>
      <c r="S86" s="208">
        <f>'12.กาฬสินธุ์'!F86</f>
        <v>0</v>
      </c>
      <c r="T86" s="208">
        <f>'13.นครพนม'!F86</f>
        <v>0</v>
      </c>
      <c r="U86" s="208">
        <f>'14.สกลนคร'!F86</f>
        <v>5000</v>
      </c>
      <c r="V86" s="208">
        <f>'15.หนองคาย'!F86</f>
        <v>0</v>
      </c>
      <c r="W86" s="209">
        <f>'16.เลย'!F86</f>
        <v>0</v>
      </c>
      <c r="X86" s="209">
        <f>'17.ลำปาง'!F86</f>
        <v>5000</v>
      </c>
      <c r="Y86" s="208">
        <f>'18.แพร่'!F86</f>
        <v>0</v>
      </c>
      <c r="Z86" s="209">
        <f>'19.เชียงราย'!F86</f>
        <v>0</v>
      </c>
      <c r="AA86" s="209">
        <f>'20.เพชรบูรณ์'!F86</f>
        <v>10000</v>
      </c>
      <c r="AB86" s="208">
        <f>'21.สุโขทัย'!F86</f>
        <v>0</v>
      </c>
      <c r="AC86" s="208">
        <f>'22.พิจิตร'!F86</f>
        <v>0</v>
      </c>
      <c r="AD86" s="209">
        <f>'23.เพชรบุรี'!F86</f>
        <v>10000</v>
      </c>
      <c r="AE86" s="208">
        <f>'24.สุพรรณบุรี'!F86</f>
        <v>5000</v>
      </c>
      <c r="AF86" s="208">
        <f>'25.ประจวบฯ'!F86</f>
        <v>5000</v>
      </c>
      <c r="AG86" s="209">
        <f>'26.กาญจนบุรี'!F86</f>
        <v>0</v>
      </c>
      <c r="AH86" s="209">
        <f>'27.สุราษฎร์ฯ'!F86</f>
        <v>5000</v>
      </c>
      <c r="AI86" s="208">
        <f>'28.ชุมพร'!F86</f>
        <v>0</v>
      </c>
      <c r="AJ86" s="208">
        <f>'29.ตรัง'!F86</f>
        <v>0</v>
      </c>
      <c r="AK86" s="208">
        <f>'30.พัทลุง'!F86</f>
        <v>5000</v>
      </c>
      <c r="AL86" s="551">
        <f>'31.นครศรีธรรมราช'!F86</f>
        <v>0</v>
      </c>
      <c r="AM86" s="208">
        <f>'32.สตูล'!F86</f>
        <v>0</v>
      </c>
      <c r="AN86" s="209">
        <f>'33.นราธิวาส'!F86</f>
        <v>0</v>
      </c>
      <c r="AO86" s="176"/>
    </row>
    <row r="87" spans="1:41" ht="21.75" customHeight="1">
      <c r="A87" s="59"/>
      <c r="B87" s="319"/>
      <c r="C87" s="321" t="s">
        <v>218</v>
      </c>
      <c r="D87" s="35" t="s">
        <v>47</v>
      </c>
      <c r="E87" s="548">
        <f>'1.สอส.กลุ่มวิเคราะห์ฯ'!E87+'2.ชัยนาท'!E87+'3.สระแก้ว'!E87+'4.นครราชสีมา'!E87+'5.ยโสธร'!E87+'6.บุรีรัมย์'!E87+'7.อำนาจเจริญ'!E87+'8.ศูนย์ฯเคี้ยวเอื้อง'!E87+'9.ร้อยเอ็ด'!E87+'10.มหาสารคาม'!E87+'11.อุดรธานี'!E87+'12.กาฬสินธุ์'!E87+'13.นครพนม'!E87+'14.สกลนคร'!E87+'15.หนองคาย'!E87+'16.เลย'!E87+'17.ลำปาง'!E87+'18.แพร่'!E87+'19.เชียงราย'!E87+'20.เพชรบูรณ์'!E87+'21.สุโขทัย'!E87+'22.พิจิตร'!E87+'23.เพชรบุรี'!E87+'24.สุพรรณบุรี'!E87+'25.ประจวบฯ'!E87+'26.กาญจนบุรี'!E87+'27.สุราษฎร์ฯ'!E87+'28.ชุมพร'!E87+'29.ตรัง'!E87+'30.พัทลุง'!E87+'31.นครศรีธรรมราช'!E87+'32.สตูล'!E87+'33.นราธิวาส'!E87</f>
        <v>100000</v>
      </c>
      <c r="F87" s="815">
        <f t="shared" si="12"/>
        <v>91000</v>
      </c>
      <c r="G87" s="845">
        <f>F87*100/E87</f>
        <v>91</v>
      </c>
      <c r="H87" s="368">
        <f>'1.สอส.กลุ่มวิเคราะห์ฯ'!F87</f>
        <v>0</v>
      </c>
      <c r="I87" s="200">
        <f>'2.ชัยนาท'!F87</f>
        <v>0</v>
      </c>
      <c r="J87" s="1259">
        <f>'3.สระแก้ว'!F87</f>
        <v>10000</v>
      </c>
      <c r="K87" s="201">
        <f>'4.นครราชสีมา'!F87</f>
        <v>15000</v>
      </c>
      <c r="L87" s="200">
        <f>'5.ยโสธร'!F87</f>
        <v>0</v>
      </c>
      <c r="M87" s="200">
        <f>'6.บุรีรัมย์'!F87</f>
        <v>0</v>
      </c>
      <c r="N87" s="201">
        <f>'7.อำนาจเจริญ'!F87</f>
        <v>0</v>
      </c>
      <c r="O87" s="201">
        <f>'8.ศูนย์ฯเคี้ยวเอื้อง'!F87</f>
        <v>0</v>
      </c>
      <c r="P87" s="200">
        <f>'9.ร้อยเอ็ด'!F87</f>
        <v>0</v>
      </c>
      <c r="Q87" s="200">
        <f>'10.มหาสารคาม'!F87</f>
        <v>25000</v>
      </c>
      <c r="R87" s="200">
        <f>'11.อุดรธานี'!F87</f>
        <v>0</v>
      </c>
      <c r="S87" s="200">
        <f>'12.กาฬสินธุ์'!F87</f>
        <v>0</v>
      </c>
      <c r="T87" s="200">
        <f>'13.นครพนม'!F87</f>
        <v>0</v>
      </c>
      <c r="U87" s="200">
        <f>'14.สกลนคร'!F87</f>
        <v>5000</v>
      </c>
      <c r="V87" s="200">
        <f>'15.หนองคาย'!F87</f>
        <v>0</v>
      </c>
      <c r="W87" s="201">
        <f>'16.เลย'!F87</f>
        <v>0</v>
      </c>
      <c r="X87" s="201">
        <f>'17.ลำปาง'!F87</f>
        <v>5000</v>
      </c>
      <c r="Y87" s="200">
        <f>'18.แพร่'!F87</f>
        <v>0</v>
      </c>
      <c r="Z87" s="201">
        <f>'19.เชียงราย'!F87</f>
        <v>0</v>
      </c>
      <c r="AA87" s="201">
        <f>'20.เพชรบูรณ์'!F87</f>
        <v>11000</v>
      </c>
      <c r="AB87" s="200">
        <f>'21.สุโขทัย'!F87</f>
        <v>0</v>
      </c>
      <c r="AC87" s="200">
        <f>'22.พิจิตร'!F87</f>
        <v>0</v>
      </c>
      <c r="AD87" s="201">
        <f>'23.เพชรบุรี'!F87</f>
        <v>0</v>
      </c>
      <c r="AE87" s="200">
        <f>'24.สุพรรณบุรี'!F87</f>
        <v>5000</v>
      </c>
      <c r="AF87" s="200">
        <f>'25.ประจวบฯ'!F87</f>
        <v>5000</v>
      </c>
      <c r="AG87" s="201">
        <f>'26.กาญจนบุรี'!F87</f>
        <v>0</v>
      </c>
      <c r="AH87" s="201">
        <f>'27.สุราษฎร์ฯ'!F87</f>
        <v>5000</v>
      </c>
      <c r="AI87" s="200">
        <f>'28.ชุมพร'!F87</f>
        <v>0</v>
      </c>
      <c r="AJ87" s="200">
        <f>'29.ตรัง'!F87</f>
        <v>0</v>
      </c>
      <c r="AK87" s="200">
        <f>'30.พัทลุง'!F87</f>
        <v>5000</v>
      </c>
      <c r="AL87" s="202">
        <f>'31.นครศรีธรรมราช'!F87</f>
        <v>0</v>
      </c>
      <c r="AM87" s="200">
        <f>'32.สตูล'!F87</f>
        <v>0</v>
      </c>
      <c r="AN87" s="201">
        <f>'33.นราธิวาส'!F87</f>
        <v>0</v>
      </c>
      <c r="AO87" s="176"/>
    </row>
    <row r="88" spans="1:41" ht="21.75" customHeight="1">
      <c r="A88" s="63"/>
      <c r="B88" s="64" t="s">
        <v>152</v>
      </c>
      <c r="C88" s="65"/>
      <c r="D88" s="1219" t="s">
        <v>9</v>
      </c>
      <c r="E88" s="705">
        <f>'1.สอส.กลุ่มวิเคราะห์ฯ'!E88+'2.ชัยนาท'!E88+'3.สระแก้ว'!E88+'4.นครราชสีมา'!E88+'5.ยโสธร'!E88+'6.บุรีรัมย์'!E88+'7.อำนาจเจริญ'!E88+'8.ศูนย์ฯเคี้ยวเอื้อง'!E88+'9.ร้อยเอ็ด'!E88+'10.มหาสารคาม'!E88+'11.อุดรธานี'!E88+'12.กาฬสินธุ์'!E88+'13.นครพนม'!E88+'14.สกลนคร'!E88+'15.หนองคาย'!E88+'16.เลย'!E88+'17.ลำปาง'!E88+'18.แพร่'!E88+'19.เชียงราย'!E88+'20.เพชรบูรณ์'!E88+'21.สุโขทัย'!E88+'22.พิจิตร'!E88+'23.เพชรบุรี'!E88+'24.สุพรรณบุรี'!E88+'25.ประจวบฯ'!E88+'26.กาญจนบุรี'!E88+'27.สุราษฎร์ฯ'!E88+'28.ชุมพร'!E88+'29.ตรัง'!E88+'30.พัทลุง'!E88+'31.นครศรีธรรมราช'!E88+'32.สตูล'!E88+'33.นราธิวาส'!E88</f>
        <v>26496</v>
      </c>
      <c r="F88" s="811">
        <f>SUM(H88:AN88)</f>
        <v>25443</v>
      </c>
      <c r="G88" s="812">
        <f>+F88*100/E88</f>
        <v>96.025815217391298</v>
      </c>
      <c r="H88" s="369">
        <f>'1.สอส.กลุ่มวิเคราะห์ฯ'!F88</f>
        <v>0</v>
      </c>
      <c r="I88" s="205">
        <f>'2.ชัยนาท'!F88</f>
        <v>710</v>
      </c>
      <c r="J88" s="205">
        <f>'3.สระแก้ว'!F88</f>
        <v>614</v>
      </c>
      <c r="K88" s="206">
        <f>'4.นครราชสีมา'!F88</f>
        <v>911</v>
      </c>
      <c r="L88" s="205">
        <f>'5.ยโสธร'!F88</f>
        <v>2343</v>
      </c>
      <c r="M88" s="205">
        <f>'6.บุรีรัมย์'!F88</f>
        <v>0</v>
      </c>
      <c r="N88" s="206">
        <f>'7.อำนาจเจริญ'!F88</f>
        <v>2250</v>
      </c>
      <c r="O88" s="206">
        <f>'8.ศูนย์ฯเคี้ยวเอื้อง'!F88</f>
        <v>2608</v>
      </c>
      <c r="P88" s="205">
        <f>'9.ร้อยเอ็ด'!F88</f>
        <v>3198</v>
      </c>
      <c r="Q88" s="205">
        <f>'10.มหาสารคาม'!F88</f>
        <v>1122</v>
      </c>
      <c r="R88" s="205">
        <f>'11.อุดรธานี'!F88</f>
        <v>228</v>
      </c>
      <c r="S88" s="205">
        <f>'12.กาฬสินธุ์'!F88</f>
        <v>876</v>
      </c>
      <c r="T88" s="205">
        <f>'13.นครพนม'!F88</f>
        <v>123</v>
      </c>
      <c r="U88" s="205">
        <f>'14.สกลนคร'!F88</f>
        <v>844</v>
      </c>
      <c r="V88" s="205">
        <f>'15.หนองคาย'!F88</f>
        <v>167</v>
      </c>
      <c r="W88" s="206">
        <f>'16.เลย'!F88</f>
        <v>149</v>
      </c>
      <c r="X88" s="206">
        <f>'17.ลำปาง'!F88</f>
        <v>384</v>
      </c>
      <c r="Y88" s="205">
        <f>'18.แพร่'!F88</f>
        <v>465</v>
      </c>
      <c r="Z88" s="206">
        <f>'19.เชียงราย'!F88</f>
        <v>91</v>
      </c>
      <c r="AA88" s="206">
        <f>'20.เพชรบูรณ์'!F88</f>
        <v>158</v>
      </c>
      <c r="AB88" s="205">
        <f>'21.สุโขทัย'!F88</f>
        <v>1068</v>
      </c>
      <c r="AC88" s="205">
        <f>'22.พิจิตร'!F88</f>
        <v>694</v>
      </c>
      <c r="AD88" s="206">
        <f>'23.เพชรบุรี'!F88</f>
        <v>232</v>
      </c>
      <c r="AE88" s="205">
        <f>'24.สุพรรณบุรี'!F88</f>
        <v>272</v>
      </c>
      <c r="AF88" s="205">
        <f>'25.ประจวบฯ'!F88</f>
        <v>1148</v>
      </c>
      <c r="AG88" s="206">
        <f>'26.กาญจนบุรี'!F88</f>
        <v>124</v>
      </c>
      <c r="AH88" s="206">
        <f>'27.สุราษฎร์ฯ'!F88</f>
        <v>939</v>
      </c>
      <c r="AI88" s="205">
        <f>'28.ชุมพร'!F88</f>
        <v>1267</v>
      </c>
      <c r="AJ88" s="205">
        <f>'29.ตรัง'!F88</f>
        <v>446</v>
      </c>
      <c r="AK88" s="205">
        <f>'30.พัทลุง'!F88</f>
        <v>344</v>
      </c>
      <c r="AL88" s="550">
        <f>'31.นครศรีธรรมราช'!F88</f>
        <v>884</v>
      </c>
      <c r="AM88" s="205">
        <f>'32.สตูล'!F88</f>
        <v>353</v>
      </c>
      <c r="AN88" s="206">
        <f>'33.นราธิวาส'!F88</f>
        <v>431</v>
      </c>
      <c r="AO88" s="176"/>
    </row>
    <row r="89" spans="1:41" ht="21.75" customHeight="1">
      <c r="A89" s="68"/>
      <c r="B89" s="49"/>
      <c r="C89" s="69" t="s">
        <v>49</v>
      </c>
      <c r="D89" s="35" t="s">
        <v>9</v>
      </c>
      <c r="E89" s="548">
        <f>'1.สอส.กลุ่มวิเคราะห์ฯ'!E89+'2.ชัยนาท'!E89+'3.สระแก้ว'!E89+'4.นครราชสีมา'!E89+'5.ยโสธร'!E89+'6.บุรีรัมย์'!E89+'7.อำนาจเจริญ'!E89+'8.ศูนย์ฯเคี้ยวเอื้อง'!E89+'9.ร้อยเอ็ด'!E89+'10.มหาสารคาม'!E89+'11.อุดรธานี'!E89+'12.กาฬสินธุ์'!E89+'13.นครพนม'!E89+'14.สกลนคร'!E89+'15.หนองคาย'!E89+'16.เลย'!E89+'17.ลำปาง'!E89+'18.แพร่'!E89+'19.เชียงราย'!E89+'20.เพชรบูรณ์'!E89+'21.สุโขทัย'!E89+'22.พิจิตร'!E89+'23.เพชรบุรี'!E89+'24.สุพรรณบุรี'!E89+'25.ประจวบฯ'!E89+'26.กาญจนบุรี'!E89+'27.สุราษฎร์ฯ'!E89+'28.ชุมพร'!E89+'29.ตรัง'!E89+'30.พัทลุง'!E89+'31.นครศรีธรรมราช'!E89+'32.สตูล'!E89+'33.นราธิวาส'!E89</f>
        <v>17400</v>
      </c>
      <c r="F89" s="815">
        <f>SUM(H89:AN89)</f>
        <v>18655</v>
      </c>
      <c r="G89" s="816">
        <f>+F89*100/E89</f>
        <v>107.21264367816092</v>
      </c>
      <c r="H89" s="368">
        <f>'1.สอส.กลุ่มวิเคราะห์ฯ'!F89</f>
        <v>0</v>
      </c>
      <c r="I89" s="200">
        <f>'2.ชัยนาท'!F89</f>
        <v>607</v>
      </c>
      <c r="J89" s="200">
        <f>'3.สระแก้ว'!F89</f>
        <v>347</v>
      </c>
      <c r="K89" s="201">
        <f>'4.นครราชสีมา'!F89</f>
        <v>828</v>
      </c>
      <c r="L89" s="200">
        <f>'5.ยโสธร'!F89</f>
        <v>1934</v>
      </c>
      <c r="M89" s="200">
        <f>'6.บุรีรัมย์'!F89</f>
        <v>0</v>
      </c>
      <c r="N89" s="201">
        <f>'7.อำนาจเจริญ'!F89</f>
        <v>2230</v>
      </c>
      <c r="O89" s="201">
        <f>'8.ศูนย์ฯเคี้ยวเอื้อง'!F89</f>
        <v>2387</v>
      </c>
      <c r="P89" s="200">
        <f>'9.ร้อยเอ็ด'!F89</f>
        <v>2555</v>
      </c>
      <c r="Q89" s="200">
        <f>'10.มหาสารคาม'!F89</f>
        <v>709</v>
      </c>
      <c r="R89" s="200">
        <f>'11.อุดรธานี'!F89</f>
        <v>9</v>
      </c>
      <c r="S89" s="200">
        <f>'12.กาฬสินธุ์'!F89</f>
        <v>673</v>
      </c>
      <c r="T89" s="200">
        <f>'13.นครพนม'!F89</f>
        <v>14</v>
      </c>
      <c r="U89" s="200">
        <f>'14.สกลนคร'!F89</f>
        <v>400</v>
      </c>
      <c r="V89" s="200">
        <f>'15.หนองคาย'!F89</f>
        <v>26</v>
      </c>
      <c r="W89" s="201">
        <f>'16.เลย'!F89</f>
        <v>0</v>
      </c>
      <c r="X89" s="201">
        <f>'17.ลำปาง'!F89</f>
        <v>200</v>
      </c>
      <c r="Y89" s="200">
        <f>'18.แพร่'!F89</f>
        <v>375</v>
      </c>
      <c r="Z89" s="201">
        <f>'19.เชียงราย'!F89</f>
        <v>51</v>
      </c>
      <c r="AA89" s="201">
        <f>'20.เพชรบูรณ์'!F89</f>
        <v>58</v>
      </c>
      <c r="AB89" s="200">
        <f>'21.สุโขทัย'!F89</f>
        <v>899</v>
      </c>
      <c r="AC89" s="200">
        <f>'22.พิจิตร'!F89</f>
        <v>516</v>
      </c>
      <c r="AD89" s="201">
        <f>'23.เพชรบุรี'!F89</f>
        <v>38</v>
      </c>
      <c r="AE89" s="200">
        <f>'24.สุพรรณบุรี'!F89</f>
        <v>171</v>
      </c>
      <c r="AF89" s="200">
        <f>'25.ประจวบฯ'!F89</f>
        <v>1021</v>
      </c>
      <c r="AG89" s="201">
        <f>'26.กาญจนบุรี'!F89</f>
        <v>0</v>
      </c>
      <c r="AH89" s="201">
        <f>'27.สุราษฎร์ฯ'!F89</f>
        <v>815</v>
      </c>
      <c r="AI89" s="200">
        <f>'28.ชุมพร'!F89</f>
        <v>1062</v>
      </c>
      <c r="AJ89" s="200">
        <f>'29.ตรัง'!F89</f>
        <v>229</v>
      </c>
      <c r="AK89" s="200">
        <f>'30.พัทลุง'!F89</f>
        <v>195</v>
      </c>
      <c r="AL89" s="202">
        <f>'31.นครศรีธรรมราช'!F89</f>
        <v>14</v>
      </c>
      <c r="AM89" s="200">
        <f>'32.สตูล'!F89</f>
        <v>160</v>
      </c>
      <c r="AN89" s="201">
        <f>'33.นราธิวาส'!F89</f>
        <v>132</v>
      </c>
      <c r="AO89" s="176"/>
    </row>
    <row r="90" spans="1:41" ht="21.75" customHeight="1">
      <c r="A90" s="68"/>
      <c r="B90" s="49"/>
      <c r="C90" s="69" t="s">
        <v>283</v>
      </c>
      <c r="D90" s="35" t="s">
        <v>47</v>
      </c>
      <c r="E90" s="548">
        <f>'1.สอส.กลุ่มวิเคราะห์ฯ'!E90+'2.ชัยนาท'!E90+'3.สระแก้ว'!E90+'4.นครราชสีมา'!E90+'5.ยโสธร'!E90+'6.บุรีรัมย์'!E90+'7.อำนาจเจริญ'!E90+'8.ศูนย์ฯเคี้ยวเอื้อง'!E90+'9.ร้อยเอ็ด'!E90+'10.มหาสารคาม'!E90+'11.อุดรธานี'!E90+'12.กาฬสินธุ์'!E90+'13.นครพนม'!E90+'14.สกลนคร'!E90+'15.หนองคาย'!E90+'16.เลย'!E90+'17.ลำปาง'!E90+'18.แพร่'!E90+'19.เชียงราย'!E90+'20.เพชรบูรณ์'!E90+'21.สุโขทัย'!E90+'22.พิจิตร'!E90+'23.เพชรบุรี'!E90+'24.สุพรรณบุรี'!E90+'25.ประจวบฯ'!E90+'26.กาญจนบุรี'!E90+'27.สุราษฎร์ฯ'!E90+'28.ชุมพร'!E90+'29.ตรัง'!E90+'30.พัทลุง'!E90+'31.นครศรีธรรมราช'!E90+'32.สตูล'!E90+'33.นราธิวาส'!E90</f>
        <v>0</v>
      </c>
      <c r="F90" s="815">
        <f t="shared" ref="F90:F100" si="13">SUM(H90:AN90)</f>
        <v>1339000</v>
      </c>
      <c r="G90" s="816"/>
      <c r="H90" s="368">
        <f>'1.สอส.กลุ่มวิเคราะห์ฯ'!F90</f>
        <v>0</v>
      </c>
      <c r="I90" s="200">
        <f>'2.ชัยนาท'!F90</f>
        <v>0</v>
      </c>
      <c r="J90" s="200">
        <f>'3.สระแก้ว'!F90</f>
        <v>0</v>
      </c>
      <c r="K90" s="201">
        <f>'4.นครราชสีมา'!F90</f>
        <v>0</v>
      </c>
      <c r="L90" s="200">
        <f>'5.ยโสธร'!F90</f>
        <v>0</v>
      </c>
      <c r="M90" s="200">
        <f>'6.บุรีรัมย์'!F90</f>
        <v>0</v>
      </c>
      <c r="N90" s="201">
        <f>'7.อำนาจเจริญ'!F90</f>
        <v>156800</v>
      </c>
      <c r="O90" s="201">
        <f>'8.ศูนย์ฯเคี้ยวเอื้อง'!F90</f>
        <v>0</v>
      </c>
      <c r="P90" s="200">
        <f>'9.ร้อยเอ็ด'!F90</f>
        <v>0</v>
      </c>
      <c r="Q90" s="200">
        <f>'10.มหาสารคาม'!F90</f>
        <v>37800</v>
      </c>
      <c r="R90" s="200">
        <f>'11.อุดรธานี'!F90</f>
        <v>0</v>
      </c>
      <c r="S90" s="200">
        <f>'12.กาฬสินธุ์'!F90</f>
        <v>0</v>
      </c>
      <c r="T90" s="200">
        <f>'13.นครพนม'!F90</f>
        <v>2000</v>
      </c>
      <c r="U90" s="200">
        <f>'14.สกลนคร'!F90</f>
        <v>0</v>
      </c>
      <c r="V90" s="200">
        <f>'15.หนองคาย'!F90</f>
        <v>4000</v>
      </c>
      <c r="W90" s="201">
        <f>'16.เลย'!F90</f>
        <v>0</v>
      </c>
      <c r="X90" s="201">
        <f>'17.ลำปาง'!F90</f>
        <v>0</v>
      </c>
      <c r="Y90" s="200">
        <f>'18.แพร่'!F90</f>
        <v>141300</v>
      </c>
      <c r="Z90" s="201">
        <f>'19.เชียงราย'!F90</f>
        <v>17000</v>
      </c>
      <c r="AA90" s="201">
        <f>'20.เพชรบูรณ์'!F90</f>
        <v>20920</v>
      </c>
      <c r="AB90" s="200">
        <f>'21.สุโขทัย'!F90</f>
        <v>73900</v>
      </c>
      <c r="AC90" s="200">
        <f>'22.พิจิตร'!F90</f>
        <v>0</v>
      </c>
      <c r="AD90" s="201">
        <f>'23.เพชรบุรี'!F90</f>
        <v>0</v>
      </c>
      <c r="AE90" s="200">
        <f>'24.สุพรรณบุรี'!F90</f>
        <v>430220</v>
      </c>
      <c r="AF90" s="200">
        <f>'25.ประจวบฯ'!F90</f>
        <v>0</v>
      </c>
      <c r="AG90" s="201">
        <f>'26.กาญจนบุรี'!F90</f>
        <v>0</v>
      </c>
      <c r="AH90" s="201">
        <f>'27.สุราษฎร์ฯ'!F90</f>
        <v>176300</v>
      </c>
      <c r="AI90" s="200">
        <f>'28.ชุมพร'!F90</f>
        <v>211220</v>
      </c>
      <c r="AJ90" s="200">
        <f>'29.ตรัง'!F90</f>
        <v>0</v>
      </c>
      <c r="AK90" s="200">
        <f>'30.พัทลุง'!F90</f>
        <v>40580</v>
      </c>
      <c r="AL90" s="202">
        <f>'31.นครศรีธรรมราช'!F90</f>
        <v>6200</v>
      </c>
      <c r="AM90" s="200">
        <f>'32.สตูล'!F90</f>
        <v>20760</v>
      </c>
      <c r="AN90" s="201">
        <f>'33.นราธิวาส'!F90</f>
        <v>0</v>
      </c>
      <c r="AO90" s="176"/>
    </row>
    <row r="91" spans="1:41" ht="21.75" customHeight="1">
      <c r="A91" s="68"/>
      <c r="B91" s="49"/>
      <c r="C91" s="70" t="s">
        <v>229</v>
      </c>
      <c r="D91" s="35" t="s">
        <v>9</v>
      </c>
      <c r="E91" s="548">
        <f>'1.สอส.กลุ่มวิเคราะห์ฯ'!E91+'2.ชัยนาท'!E91+'3.สระแก้ว'!E91+'4.นครราชสีมา'!E91+'5.ยโสธร'!E91+'6.บุรีรัมย์'!E91+'7.อำนาจเจริญ'!E91+'8.ศูนย์ฯเคี้ยวเอื้อง'!E91+'9.ร้อยเอ็ด'!E91+'10.มหาสารคาม'!E91+'11.อุดรธานี'!E91+'12.กาฬสินธุ์'!E91+'13.นครพนม'!E91+'14.สกลนคร'!E91+'15.หนองคาย'!E91+'16.เลย'!E91+'17.ลำปาง'!E91+'18.แพร่'!E91+'19.เชียงราย'!E91+'20.เพชรบูรณ์'!E91+'21.สุโขทัย'!E91+'22.พิจิตร'!E91+'23.เพชรบุรี'!E91+'24.สุพรรณบุรี'!E91+'25.ประจวบฯ'!E91+'26.กาญจนบุรี'!E91+'27.สุราษฎร์ฯ'!E91+'28.ชุมพร'!E91+'29.ตรัง'!E91+'30.พัทลุง'!E91+'31.นครศรีธรรมราช'!E91+'32.สตูล'!E91+'33.นราธิวาส'!E91</f>
        <v>827</v>
      </c>
      <c r="F91" s="815">
        <f t="shared" si="13"/>
        <v>468</v>
      </c>
      <c r="G91" s="816">
        <f>+F91*100/E91</f>
        <v>56.590084643288996</v>
      </c>
      <c r="H91" s="368">
        <f>'1.สอส.กลุ่มวิเคราะห์ฯ'!F91</f>
        <v>0</v>
      </c>
      <c r="I91" s="200">
        <f>'2.ชัยนาท'!F91</f>
        <v>4</v>
      </c>
      <c r="J91" s="200">
        <f>'3.สระแก้ว'!F91</f>
        <v>33</v>
      </c>
      <c r="K91" s="201">
        <f>'4.นครราชสีมา'!F91</f>
        <v>0</v>
      </c>
      <c r="L91" s="200">
        <f>'5.ยโสธร'!F91</f>
        <v>57</v>
      </c>
      <c r="M91" s="200">
        <f>'6.บุรีรัมย์'!F91</f>
        <v>0</v>
      </c>
      <c r="N91" s="201">
        <f>'7.อำนาจเจริญ'!F91</f>
        <v>0</v>
      </c>
      <c r="O91" s="201">
        <f>'8.ศูนย์ฯเคี้ยวเอื้อง'!F91</f>
        <v>1</v>
      </c>
      <c r="P91" s="200">
        <f>'9.ร้อยเอ็ด'!F91</f>
        <v>125</v>
      </c>
      <c r="Q91" s="200">
        <f>'10.มหาสารคาม'!F91</f>
        <v>17</v>
      </c>
      <c r="R91" s="200">
        <f>'11.อุดรธานี'!F91</f>
        <v>0</v>
      </c>
      <c r="S91" s="200">
        <f>'12.กาฬสินธุ์'!F91</f>
        <v>63</v>
      </c>
      <c r="T91" s="200">
        <f>'13.นครพนม'!F91</f>
        <v>0</v>
      </c>
      <c r="U91" s="200">
        <f>'14.สกลนคร'!F91</f>
        <v>33</v>
      </c>
      <c r="V91" s="200">
        <f>'15.หนองคาย'!F91</f>
        <v>17</v>
      </c>
      <c r="W91" s="201">
        <f>'16.เลย'!F91</f>
        <v>0</v>
      </c>
      <c r="X91" s="201">
        <f>'17.ลำปาง'!F91</f>
        <v>17</v>
      </c>
      <c r="Y91" s="200">
        <f>'18.แพร่'!F91</f>
        <v>0</v>
      </c>
      <c r="Z91" s="201">
        <f>'19.เชียงราย'!F91</f>
        <v>0</v>
      </c>
      <c r="AA91" s="201">
        <f>'20.เพชรบูรณ์'!F91</f>
        <v>0</v>
      </c>
      <c r="AB91" s="200">
        <f>'21.สุโขทัย'!F91</f>
        <v>34</v>
      </c>
      <c r="AC91" s="200">
        <f>'22.พิจิตร'!F91</f>
        <v>0</v>
      </c>
      <c r="AD91" s="201">
        <f>'23.เพชรบุรี'!F91</f>
        <v>0</v>
      </c>
      <c r="AE91" s="200">
        <f>'24.สุพรรณบุรี'!F91</f>
        <v>34</v>
      </c>
      <c r="AF91" s="200">
        <f>'25.ประจวบฯ'!F91</f>
        <v>0</v>
      </c>
      <c r="AG91" s="201">
        <f>'26.กาญจนบุรี'!F91</f>
        <v>0</v>
      </c>
      <c r="AH91" s="201">
        <f>'27.สุราษฎร์ฯ'!F91</f>
        <v>3</v>
      </c>
      <c r="AI91" s="200">
        <f>'28.ชุมพร'!F91</f>
        <v>30</v>
      </c>
      <c r="AJ91" s="200">
        <f>'29.ตรัง'!F91</f>
        <v>0</v>
      </c>
      <c r="AK91" s="200">
        <f>'30.พัทลุง'!F91</f>
        <v>0</v>
      </c>
      <c r="AL91" s="202">
        <f>'31.นครศรีธรรมราช'!F91</f>
        <v>0</v>
      </c>
      <c r="AM91" s="200">
        <f>'32.สตูล'!F91</f>
        <v>0</v>
      </c>
      <c r="AN91" s="201">
        <f>'33.นราธิวาส'!F91</f>
        <v>0</v>
      </c>
      <c r="AO91" s="176"/>
    </row>
    <row r="92" spans="1:41" ht="21.75" customHeight="1">
      <c r="A92" s="68"/>
      <c r="B92" s="49"/>
      <c r="C92" s="69" t="s">
        <v>283</v>
      </c>
      <c r="D92" s="35" t="s">
        <v>47</v>
      </c>
      <c r="E92" s="548">
        <f>'1.สอส.กลุ่มวิเคราะห์ฯ'!E92+'2.ชัยนาท'!E92+'3.สระแก้ว'!E92+'4.นครราชสีมา'!E92+'5.ยโสธร'!E92+'6.บุรีรัมย์'!E92+'7.อำนาจเจริญ'!E92+'8.ศูนย์ฯเคี้ยวเอื้อง'!E92+'9.ร้อยเอ็ด'!E92+'10.มหาสารคาม'!E92+'11.อุดรธานี'!E92+'12.กาฬสินธุ์'!E92+'13.นครพนม'!E92+'14.สกลนคร'!E92+'15.หนองคาย'!E92+'16.เลย'!E92+'17.ลำปาง'!E92+'18.แพร่'!E92+'19.เชียงราย'!E92+'20.เพชรบูรณ์'!E92+'21.สุโขทัย'!E92+'22.พิจิตร'!E92+'23.เพชรบุรี'!E92+'24.สุพรรณบุรี'!E92+'25.ประจวบฯ'!E92+'26.กาญจนบุรี'!E92+'27.สุราษฎร์ฯ'!E92+'28.ชุมพร'!E92+'29.ตรัง'!E92+'30.พัทลุง'!E92+'31.นครศรีธรรมราช'!E92+'32.สตูล'!E92+'33.นราธิวาส'!E92</f>
        <v>0</v>
      </c>
      <c r="F92" s="815">
        <f t="shared" si="13"/>
        <v>28900</v>
      </c>
      <c r="G92" s="816"/>
      <c r="H92" s="368">
        <f>'1.สอส.กลุ่มวิเคราะห์ฯ'!F92</f>
        <v>0</v>
      </c>
      <c r="I92" s="200">
        <f>'2.ชัยนาท'!F92</f>
        <v>0</v>
      </c>
      <c r="J92" s="200">
        <f>'3.สระแก้ว'!F92</f>
        <v>0</v>
      </c>
      <c r="K92" s="201">
        <f>'4.นครราชสีมา'!F92</f>
        <v>0</v>
      </c>
      <c r="L92" s="200">
        <f>'5.ยโสธร'!F92</f>
        <v>0</v>
      </c>
      <c r="M92" s="200">
        <f>'6.บุรีรัมย์'!F92</f>
        <v>0</v>
      </c>
      <c r="N92" s="201">
        <f>'7.อำนาจเจริญ'!F92</f>
        <v>0</v>
      </c>
      <c r="O92" s="201">
        <f>'8.ศูนย์ฯเคี้ยวเอื้อง'!F92</f>
        <v>0</v>
      </c>
      <c r="P92" s="200">
        <f>'9.ร้อยเอ็ด'!F92</f>
        <v>0</v>
      </c>
      <c r="Q92" s="200">
        <f>'10.มหาสารคาม'!F92</f>
        <v>0</v>
      </c>
      <c r="R92" s="200">
        <f>'11.อุดรธานี'!F92</f>
        <v>0</v>
      </c>
      <c r="S92" s="200">
        <f>'12.กาฬสินธุ์'!F92</f>
        <v>0</v>
      </c>
      <c r="T92" s="200">
        <f>'13.นครพนม'!F92</f>
        <v>0</v>
      </c>
      <c r="U92" s="200">
        <f>'14.สกลนคร'!F92</f>
        <v>0</v>
      </c>
      <c r="V92" s="200">
        <f>'15.หนองคาย'!F92</f>
        <v>0</v>
      </c>
      <c r="W92" s="201">
        <f>'16.เลย'!F92</f>
        <v>0</v>
      </c>
      <c r="X92" s="201">
        <f>'17.ลำปาง'!F92</f>
        <v>0</v>
      </c>
      <c r="Y92" s="200">
        <f>'18.แพร่'!F92</f>
        <v>0</v>
      </c>
      <c r="Z92" s="201">
        <f>'19.เชียงราย'!F92</f>
        <v>0</v>
      </c>
      <c r="AA92" s="201">
        <f>'20.เพชรบูรณ์'!F92</f>
        <v>0</v>
      </c>
      <c r="AB92" s="200">
        <f>'21.สุโขทัย'!F92</f>
        <v>10100</v>
      </c>
      <c r="AC92" s="200">
        <f>'22.พิจิตร'!F92</f>
        <v>0</v>
      </c>
      <c r="AD92" s="201">
        <f>'23.เพชรบุรี'!F92</f>
        <v>0</v>
      </c>
      <c r="AE92" s="200">
        <f>'24.สุพรรณบุรี'!F92</f>
        <v>9000</v>
      </c>
      <c r="AF92" s="200">
        <f>'25.ประจวบฯ'!F92</f>
        <v>0</v>
      </c>
      <c r="AG92" s="201">
        <f>'26.กาญจนบุรี'!F92</f>
        <v>0</v>
      </c>
      <c r="AH92" s="201">
        <f>'27.สุราษฎร์ฯ'!F92</f>
        <v>4000</v>
      </c>
      <c r="AI92" s="200">
        <f>'28.ชุมพร'!F92</f>
        <v>5800</v>
      </c>
      <c r="AJ92" s="200">
        <f>'29.ตรัง'!F92</f>
        <v>0</v>
      </c>
      <c r="AK92" s="200">
        <f>'30.พัทลุง'!F92</f>
        <v>0</v>
      </c>
      <c r="AL92" s="202">
        <f>'31.นครศรีธรรมราช'!F92</f>
        <v>0</v>
      </c>
      <c r="AM92" s="200">
        <f>'32.สตูล'!F92</f>
        <v>0</v>
      </c>
      <c r="AN92" s="201">
        <f>'33.นราธิวาส'!F92</f>
        <v>0</v>
      </c>
      <c r="AO92" s="176"/>
    </row>
    <row r="93" spans="1:41" ht="21.75" customHeight="1">
      <c r="A93" s="68"/>
      <c r="B93" s="49"/>
      <c r="C93" s="70" t="s">
        <v>220</v>
      </c>
      <c r="D93" s="35" t="s">
        <v>9</v>
      </c>
      <c r="E93" s="548">
        <f>'1.สอส.กลุ่มวิเคราะห์ฯ'!E93+'2.ชัยนาท'!E93+'3.สระแก้ว'!E93+'4.นครราชสีมา'!E93+'5.ยโสธร'!E93+'6.บุรีรัมย์'!E93+'7.อำนาจเจริญ'!E93+'8.ศูนย์ฯเคี้ยวเอื้อง'!E93+'9.ร้อยเอ็ด'!E93+'10.มหาสารคาม'!E93+'11.อุดรธานี'!E93+'12.กาฬสินธุ์'!E93+'13.นครพนม'!E93+'14.สกลนคร'!E93+'15.หนองคาย'!E93+'16.เลย'!E93+'17.ลำปาง'!E93+'18.แพร่'!E93+'19.เชียงราย'!E93+'20.เพชรบูรณ์'!E93+'21.สุโขทัย'!E93+'22.พิจิตร'!E93+'23.เพชรบุรี'!E93+'24.สุพรรณบุรี'!E93+'25.ประจวบฯ'!E93+'26.กาญจนบุรี'!E93+'27.สุราษฎร์ฯ'!E93+'28.ชุมพร'!E93+'29.ตรัง'!E93+'30.พัทลุง'!E93+'31.นครศรีธรรมราช'!E93+'32.สตูล'!E93+'33.นราธิวาส'!E93</f>
        <v>173</v>
      </c>
      <c r="F93" s="815">
        <f t="shared" si="13"/>
        <v>145</v>
      </c>
      <c r="G93" s="816">
        <f>+F93*100/E93</f>
        <v>83.815028901734109</v>
      </c>
      <c r="H93" s="368">
        <f>'1.สอส.กลุ่มวิเคราะห์ฯ'!F93</f>
        <v>0</v>
      </c>
      <c r="I93" s="200">
        <f>'2.ชัยนาท'!F93</f>
        <v>0</v>
      </c>
      <c r="J93" s="200">
        <f>'3.สระแก้ว'!F93</f>
        <v>0</v>
      </c>
      <c r="K93" s="201">
        <f>'4.นครราชสีมา'!F93</f>
        <v>0</v>
      </c>
      <c r="L93" s="200">
        <f>'5.ยโสธร'!F93</f>
        <v>0</v>
      </c>
      <c r="M93" s="200">
        <f>'6.บุรีรัมย์'!F93</f>
        <v>0</v>
      </c>
      <c r="N93" s="201">
        <f>'7.อำนาจเจริญ'!F93</f>
        <v>0</v>
      </c>
      <c r="O93" s="201">
        <f>'8.ศูนย์ฯเคี้ยวเอื้อง'!F93</f>
        <v>0</v>
      </c>
      <c r="P93" s="200">
        <f>'9.ร้อยเอ็ด'!F93</f>
        <v>105</v>
      </c>
      <c r="Q93" s="200">
        <f>'10.มหาสารคาม'!F93</f>
        <v>0</v>
      </c>
      <c r="R93" s="200">
        <f>'11.อุดรธานี'!F93</f>
        <v>0</v>
      </c>
      <c r="S93" s="200">
        <f>'12.กาฬสินธุ์'!F93</f>
        <v>0</v>
      </c>
      <c r="T93" s="200">
        <f>'13.นครพนม'!F93</f>
        <v>0</v>
      </c>
      <c r="U93" s="200">
        <f>'14.สกลนคร'!F93</f>
        <v>0</v>
      </c>
      <c r="V93" s="200">
        <f>'15.หนองคาย'!F93</f>
        <v>0</v>
      </c>
      <c r="W93" s="201">
        <f>'16.เลย'!F93</f>
        <v>0</v>
      </c>
      <c r="X93" s="201">
        <f>'17.ลำปาง'!F93</f>
        <v>0</v>
      </c>
      <c r="Y93" s="200">
        <f>'18.แพร่'!F93</f>
        <v>0</v>
      </c>
      <c r="Z93" s="201">
        <f>'19.เชียงราย'!F93</f>
        <v>0</v>
      </c>
      <c r="AA93" s="201">
        <f>'20.เพชรบูรณ์'!F93</f>
        <v>0</v>
      </c>
      <c r="AB93" s="200">
        <f>'21.สุโขทัย'!F93</f>
        <v>0</v>
      </c>
      <c r="AC93" s="200">
        <f>'22.พิจิตร'!F93</f>
        <v>0</v>
      </c>
      <c r="AD93" s="201">
        <f>'23.เพชรบุรี'!F93</f>
        <v>0</v>
      </c>
      <c r="AE93" s="200">
        <f>'24.สุพรรณบุรี'!F93</f>
        <v>20</v>
      </c>
      <c r="AF93" s="200">
        <f>'25.ประจวบฯ'!F93</f>
        <v>0</v>
      </c>
      <c r="AG93" s="201">
        <f>'26.กาญจนบุรี'!F93</f>
        <v>20</v>
      </c>
      <c r="AH93" s="201">
        <f>'27.สุราษฎร์ฯ'!F93</f>
        <v>0</v>
      </c>
      <c r="AI93" s="200">
        <f>'28.ชุมพร'!F93</f>
        <v>0</v>
      </c>
      <c r="AJ93" s="200">
        <f>'29.ตรัง'!F93</f>
        <v>0</v>
      </c>
      <c r="AK93" s="200">
        <f>'30.พัทลุง'!F93</f>
        <v>0</v>
      </c>
      <c r="AL93" s="202">
        <f>'31.นครศรีธรรมราช'!F93</f>
        <v>0</v>
      </c>
      <c r="AM93" s="200">
        <f>'32.สตูล'!F93</f>
        <v>0</v>
      </c>
      <c r="AN93" s="201">
        <f>'33.นราธิวาส'!F93</f>
        <v>0</v>
      </c>
    </row>
    <row r="94" spans="1:41" ht="21.75" customHeight="1">
      <c r="A94" s="68"/>
      <c r="B94" s="49"/>
      <c r="C94" s="69" t="s">
        <v>283</v>
      </c>
      <c r="D94" s="35" t="s">
        <v>47</v>
      </c>
      <c r="E94" s="548">
        <f>'1.สอส.กลุ่มวิเคราะห์ฯ'!E94+'2.ชัยนาท'!E94+'3.สระแก้ว'!E94+'4.นครราชสีมา'!E94+'5.ยโสธร'!E94+'6.บุรีรัมย์'!E94+'7.อำนาจเจริญ'!E94+'8.ศูนย์ฯเคี้ยวเอื้อง'!E94+'9.ร้อยเอ็ด'!E94+'10.มหาสารคาม'!E94+'11.อุดรธานี'!E94+'12.กาฬสินธุ์'!E94+'13.นครพนม'!E94+'14.สกลนคร'!E94+'15.หนองคาย'!E94+'16.เลย'!E94+'17.ลำปาง'!E94+'18.แพร่'!E94+'19.เชียงราย'!E94+'20.เพชรบูรณ์'!E94+'21.สุโขทัย'!E94+'22.พิจิตร'!E94+'23.เพชรบุรี'!E94+'24.สุพรรณบุรี'!E94+'25.ประจวบฯ'!E94+'26.กาญจนบุรี'!E94+'27.สุราษฎร์ฯ'!E94+'28.ชุมพร'!E94+'29.ตรัง'!E94+'30.พัทลุง'!E94+'31.นครศรีธรรมราช'!E94+'32.สตูล'!E94+'33.นราธิวาส'!E94</f>
        <v>0</v>
      </c>
      <c r="F94" s="815">
        <f t="shared" si="13"/>
        <v>35000</v>
      </c>
      <c r="G94" s="816"/>
      <c r="H94" s="368">
        <f>'1.สอส.กลุ่มวิเคราะห์ฯ'!F94</f>
        <v>0</v>
      </c>
      <c r="I94" s="200">
        <f>'2.ชัยนาท'!F94</f>
        <v>0</v>
      </c>
      <c r="J94" s="200">
        <f>'3.สระแก้ว'!F94</f>
        <v>0</v>
      </c>
      <c r="K94" s="201">
        <f>'4.นครราชสีมา'!F94</f>
        <v>0</v>
      </c>
      <c r="L94" s="200">
        <f>'5.ยโสธร'!F94</f>
        <v>0</v>
      </c>
      <c r="M94" s="200">
        <f>'6.บุรีรัมย์'!F94</f>
        <v>0</v>
      </c>
      <c r="N94" s="201">
        <f>'7.อำนาจเจริญ'!F94</f>
        <v>0</v>
      </c>
      <c r="O94" s="201">
        <f>'8.ศูนย์ฯเคี้ยวเอื้อง'!F94</f>
        <v>0</v>
      </c>
      <c r="P94" s="200">
        <f>'9.ร้อยเอ็ด'!F94</f>
        <v>0</v>
      </c>
      <c r="Q94" s="200">
        <f>'10.มหาสารคาม'!F94</f>
        <v>0</v>
      </c>
      <c r="R94" s="200">
        <f>'11.อุดรธานี'!F94</f>
        <v>0</v>
      </c>
      <c r="S94" s="200">
        <f>'12.กาฬสินธุ์'!F94</f>
        <v>0</v>
      </c>
      <c r="T94" s="200">
        <f>'13.นครพนม'!F94</f>
        <v>0</v>
      </c>
      <c r="U94" s="200">
        <f>'14.สกลนคร'!F94</f>
        <v>0</v>
      </c>
      <c r="V94" s="200">
        <f>'15.หนองคาย'!F94</f>
        <v>0</v>
      </c>
      <c r="W94" s="201">
        <f>'16.เลย'!F94</f>
        <v>0</v>
      </c>
      <c r="X94" s="201">
        <f>'17.ลำปาง'!F94</f>
        <v>0</v>
      </c>
      <c r="Y94" s="200">
        <f>'18.แพร่'!F94</f>
        <v>0</v>
      </c>
      <c r="Z94" s="201">
        <f>'19.เชียงราย'!F94</f>
        <v>0</v>
      </c>
      <c r="AA94" s="201">
        <f>'20.เพชรบูรณ์'!F94</f>
        <v>0</v>
      </c>
      <c r="AB94" s="200">
        <f>'21.สุโขทัย'!F94</f>
        <v>0</v>
      </c>
      <c r="AC94" s="200">
        <f>'22.พิจิตร'!F94</f>
        <v>0</v>
      </c>
      <c r="AD94" s="201">
        <f>'23.เพชรบุรี'!F94</f>
        <v>0</v>
      </c>
      <c r="AE94" s="200">
        <f>'24.สุพรรณบุรี'!F94</f>
        <v>35000</v>
      </c>
      <c r="AF94" s="200">
        <f>'25.ประจวบฯ'!F94</f>
        <v>0</v>
      </c>
      <c r="AG94" s="201">
        <f>'26.กาญจนบุรี'!F94</f>
        <v>0</v>
      </c>
      <c r="AH94" s="201">
        <f>'27.สุราษฎร์ฯ'!F94</f>
        <v>0</v>
      </c>
      <c r="AI94" s="200">
        <f>'28.ชุมพร'!F94</f>
        <v>0</v>
      </c>
      <c r="AJ94" s="200">
        <f>'29.ตรัง'!F94</f>
        <v>0</v>
      </c>
      <c r="AK94" s="200">
        <f>'30.พัทลุง'!F94</f>
        <v>0</v>
      </c>
      <c r="AL94" s="202">
        <f>'31.นครศรีธรรมราช'!F94</f>
        <v>0</v>
      </c>
      <c r="AM94" s="200">
        <f>'32.สตูล'!F94</f>
        <v>0</v>
      </c>
      <c r="AN94" s="201">
        <f>'33.นราธิวาส'!F94</f>
        <v>0</v>
      </c>
    </row>
    <row r="95" spans="1:41" ht="21.75" customHeight="1">
      <c r="A95" s="68"/>
      <c r="B95" s="49"/>
      <c r="C95" s="69" t="s">
        <v>50</v>
      </c>
      <c r="D95" s="35" t="s">
        <v>9</v>
      </c>
      <c r="E95" s="548">
        <f>'1.สอส.กลุ่มวิเคราะห์ฯ'!E95+'2.ชัยนาท'!E95+'3.สระแก้ว'!E95+'4.นครราชสีมา'!E95+'5.ยโสธร'!E95+'6.บุรีรัมย์'!E95+'7.อำนาจเจริญ'!E95+'8.ศูนย์ฯเคี้ยวเอื้อง'!E95+'9.ร้อยเอ็ด'!E95+'10.มหาสารคาม'!E95+'11.อุดรธานี'!E95+'12.กาฬสินธุ์'!E95+'13.นครพนม'!E95+'14.สกลนคร'!E95+'15.หนองคาย'!E95+'16.เลย'!E95+'17.ลำปาง'!E95+'18.แพร่'!E95+'19.เชียงราย'!E95+'20.เพชรบูรณ์'!E95+'21.สุโขทัย'!E95+'22.พิจิตร'!E95+'23.เพชรบุรี'!E95+'24.สุพรรณบุรี'!E95+'25.ประจวบฯ'!E95+'26.กาญจนบุรี'!E95+'27.สุราษฎร์ฯ'!E95+'28.ชุมพร'!E95+'29.ตรัง'!E95+'30.พัทลุง'!E95+'31.นครศรีธรรมราช'!E95+'32.สตูล'!E95+'33.นราธิวาส'!E95</f>
        <v>2774</v>
      </c>
      <c r="F95" s="815">
        <f t="shared" si="13"/>
        <v>1608</v>
      </c>
      <c r="G95" s="816">
        <f>+F95*100/E95</f>
        <v>57.966834895457822</v>
      </c>
      <c r="H95" s="368">
        <f>'1.สอส.กลุ่มวิเคราะห์ฯ'!F95</f>
        <v>0</v>
      </c>
      <c r="I95" s="200">
        <f>'2.ชัยนาท'!F95</f>
        <v>0</v>
      </c>
      <c r="J95" s="200">
        <f>'3.สระแก้ว'!F95</f>
        <v>43</v>
      </c>
      <c r="K95" s="201">
        <f>'4.นครราชสีมา'!F95</f>
        <v>0</v>
      </c>
      <c r="L95" s="200">
        <f>'5.ยโสธร'!F95</f>
        <v>34</v>
      </c>
      <c r="M95" s="200">
        <f>'6.บุรีรัมย์'!F95</f>
        <v>0</v>
      </c>
      <c r="N95" s="201">
        <f>'7.อำนาจเจริญ'!F95</f>
        <v>0</v>
      </c>
      <c r="O95" s="201">
        <f>'8.ศูนย์ฯเคี้ยวเอื้อง'!F95</f>
        <v>140</v>
      </c>
      <c r="P95" s="200">
        <f>'9.ร้อยเอ็ด'!F95</f>
        <v>138</v>
      </c>
      <c r="Q95" s="200">
        <f>'10.มหาสารคาม'!F95</f>
        <v>121</v>
      </c>
      <c r="R95" s="200">
        <f>'11.อุดรธานี'!F95</f>
        <v>0</v>
      </c>
      <c r="S95" s="200">
        <f>'12.กาฬสินธุ์'!F95</f>
        <v>0</v>
      </c>
      <c r="T95" s="200">
        <f>'13.นครพนม'!F95</f>
        <v>0</v>
      </c>
      <c r="U95" s="200">
        <f>'14.สกลนคร'!F95</f>
        <v>178</v>
      </c>
      <c r="V95" s="200">
        <f>'15.หนองคาย'!F95</f>
        <v>0</v>
      </c>
      <c r="W95" s="201">
        <f>'16.เลย'!F95</f>
        <v>0</v>
      </c>
      <c r="X95" s="201">
        <f>'17.ลำปาง'!F95</f>
        <v>0</v>
      </c>
      <c r="Y95" s="200">
        <f>'18.แพร่'!F95</f>
        <v>0</v>
      </c>
      <c r="Z95" s="201">
        <f>'19.เชียงราย'!F95</f>
        <v>40</v>
      </c>
      <c r="AA95" s="201">
        <f>'20.เพชรบูรณ์'!F95</f>
        <v>0</v>
      </c>
      <c r="AB95" s="200">
        <f>'21.สุโขทัย'!F95</f>
        <v>0</v>
      </c>
      <c r="AC95" s="200">
        <f>'22.พิจิตร'!F95</f>
        <v>18</v>
      </c>
      <c r="AD95" s="201">
        <f>'23.เพชรบุรี'!F95</f>
        <v>1</v>
      </c>
      <c r="AE95" s="200">
        <f>'24.สุพรรณบุรี'!F95</f>
        <v>7</v>
      </c>
      <c r="AF95" s="200">
        <f>'25.ประจวบฯ'!F95</f>
        <v>21</v>
      </c>
      <c r="AG95" s="201">
        <f>'26.กาญจนบุรี'!F95</f>
        <v>88</v>
      </c>
      <c r="AH95" s="201">
        <f>'27.สุราษฎร์ฯ'!F95</f>
        <v>58</v>
      </c>
      <c r="AI95" s="200">
        <f>'28.ชุมพร'!F95</f>
        <v>27</v>
      </c>
      <c r="AJ95" s="200">
        <f>'29.ตรัง'!F95</f>
        <v>42</v>
      </c>
      <c r="AK95" s="200">
        <f>'30.พัทลุง'!F95</f>
        <v>41</v>
      </c>
      <c r="AL95" s="202">
        <f>'31.นครศรีธรรมราช'!F95</f>
        <v>611</v>
      </c>
      <c r="AM95" s="200">
        <f>'32.สตูล'!F95</f>
        <v>0</v>
      </c>
      <c r="AN95" s="201">
        <f>'33.นราธิวาส'!F95</f>
        <v>0</v>
      </c>
    </row>
    <row r="96" spans="1:41" ht="21.75" customHeight="1">
      <c r="A96" s="68"/>
      <c r="B96" s="49"/>
      <c r="C96" s="69" t="s">
        <v>283</v>
      </c>
      <c r="D96" s="35" t="s">
        <v>47</v>
      </c>
      <c r="E96" s="548">
        <f>'1.สอส.กลุ่มวิเคราะห์ฯ'!E96+'2.ชัยนาท'!E96+'3.สระแก้ว'!E96+'4.นครราชสีมา'!E96+'5.ยโสธร'!E96+'6.บุรีรัมย์'!E96+'7.อำนาจเจริญ'!E96+'8.ศูนย์ฯเคี้ยวเอื้อง'!E96+'9.ร้อยเอ็ด'!E96+'10.มหาสารคาม'!E96+'11.อุดรธานี'!E96+'12.กาฬสินธุ์'!E96+'13.นครพนม'!E96+'14.สกลนคร'!E96+'15.หนองคาย'!E96+'16.เลย'!E96+'17.ลำปาง'!E96+'18.แพร่'!E96+'19.เชียงราย'!E96+'20.เพชรบูรณ์'!E96+'21.สุโขทัย'!E96+'22.พิจิตร'!E96+'23.เพชรบุรี'!E96+'24.สุพรรณบุรี'!E96+'25.ประจวบฯ'!E96+'26.กาญจนบุรี'!E96+'27.สุราษฎร์ฯ'!E96+'28.ชุมพร'!E96+'29.ตรัง'!E96+'30.พัทลุง'!E96+'31.นครศรีธรรมราช'!E96+'32.สตูล'!E96+'33.นราธิวาส'!E96</f>
        <v>0</v>
      </c>
      <c r="F96" s="815">
        <f t="shared" si="13"/>
        <v>184370</v>
      </c>
      <c r="G96" s="816"/>
      <c r="H96" s="368">
        <f>'1.สอส.กลุ่มวิเคราะห์ฯ'!F96</f>
        <v>0</v>
      </c>
      <c r="I96" s="200">
        <f>'2.ชัยนาท'!F96</f>
        <v>0</v>
      </c>
      <c r="J96" s="200">
        <f>'3.สระแก้ว'!F96</f>
        <v>0</v>
      </c>
      <c r="K96" s="201">
        <f>'4.นครราชสีมา'!F96</f>
        <v>0</v>
      </c>
      <c r="L96" s="200">
        <f>'5.ยโสธร'!F96</f>
        <v>0</v>
      </c>
      <c r="M96" s="200">
        <f>'6.บุรีรัมย์'!F96</f>
        <v>0</v>
      </c>
      <c r="N96" s="201">
        <f>'7.อำนาจเจริญ'!F96</f>
        <v>0</v>
      </c>
      <c r="O96" s="201">
        <f>'8.ศูนย์ฯเคี้ยวเอื้อง'!F96</f>
        <v>0</v>
      </c>
      <c r="P96" s="200">
        <f>'9.ร้อยเอ็ด'!F96</f>
        <v>0</v>
      </c>
      <c r="Q96" s="200">
        <f>'10.มหาสารคาม'!F96</f>
        <v>60000</v>
      </c>
      <c r="R96" s="200">
        <f>'11.อุดรธานี'!F96</f>
        <v>0</v>
      </c>
      <c r="S96" s="200">
        <f>'12.กาฬสินธุ์'!F96</f>
        <v>0</v>
      </c>
      <c r="T96" s="200">
        <f>'13.นครพนม'!F96</f>
        <v>0</v>
      </c>
      <c r="U96" s="200">
        <f>'14.สกลนคร'!F96</f>
        <v>0</v>
      </c>
      <c r="V96" s="200">
        <f>'15.หนองคาย'!F96</f>
        <v>0</v>
      </c>
      <c r="W96" s="201">
        <f>'16.เลย'!F96</f>
        <v>0</v>
      </c>
      <c r="X96" s="201">
        <f>'17.ลำปาง'!F96</f>
        <v>0</v>
      </c>
      <c r="Y96" s="200">
        <f>'18.แพร่'!F96</f>
        <v>0</v>
      </c>
      <c r="Z96" s="201">
        <f>'19.เชียงราย'!F96</f>
        <v>18700</v>
      </c>
      <c r="AA96" s="201">
        <f>'20.เพชรบูรณ์'!F96</f>
        <v>0</v>
      </c>
      <c r="AB96" s="200">
        <f>'21.สุโขทัย'!F96</f>
        <v>0</v>
      </c>
      <c r="AC96" s="200">
        <f>'22.พิจิตร'!F96</f>
        <v>0</v>
      </c>
      <c r="AD96" s="201">
        <f>'23.เพชรบุรี'!F96</f>
        <v>0</v>
      </c>
      <c r="AE96" s="200">
        <f>'24.สุพรรณบุรี'!F96</f>
        <v>31000</v>
      </c>
      <c r="AF96" s="200">
        <f>'25.ประจวบฯ'!F96</f>
        <v>0</v>
      </c>
      <c r="AG96" s="201">
        <f>'26.กาญจนบุรี'!F96</f>
        <v>0</v>
      </c>
      <c r="AH96" s="201">
        <f>'27.สุราษฎร์ฯ'!F96</f>
        <v>23500</v>
      </c>
      <c r="AI96" s="200">
        <f>'28.ชุมพร'!F96</f>
        <v>9000</v>
      </c>
      <c r="AJ96" s="200">
        <f>'29.ตรัง'!F96</f>
        <v>0</v>
      </c>
      <c r="AK96" s="200">
        <f>'30.พัทลุง'!F96</f>
        <v>16480</v>
      </c>
      <c r="AL96" s="202">
        <f>'31.นครศรีธรรมราช'!F96</f>
        <v>25690</v>
      </c>
      <c r="AM96" s="200">
        <f>'32.สตูล'!F96</f>
        <v>0</v>
      </c>
      <c r="AN96" s="201">
        <f>'33.นราธิวาส'!F96</f>
        <v>0</v>
      </c>
    </row>
    <row r="97" spans="1:42" ht="21.75" customHeight="1">
      <c r="A97" s="68"/>
      <c r="B97" s="49"/>
      <c r="C97" s="70" t="s">
        <v>51</v>
      </c>
      <c r="D97" s="35" t="s">
        <v>9</v>
      </c>
      <c r="E97" s="548">
        <f>'1.สอส.กลุ่มวิเคราะห์ฯ'!E97+'2.ชัยนาท'!E97+'3.สระแก้ว'!E97+'4.นครราชสีมา'!E97+'5.ยโสธร'!E97+'6.บุรีรัมย์'!E97+'7.อำนาจเจริญ'!E97+'8.ศูนย์ฯเคี้ยวเอื้อง'!E97+'9.ร้อยเอ็ด'!E97+'10.มหาสารคาม'!E97+'11.อุดรธานี'!E97+'12.กาฬสินธุ์'!E97+'13.นครพนม'!E97+'14.สกลนคร'!E97+'15.หนองคาย'!E97+'16.เลย'!E97+'17.ลำปาง'!E97+'18.แพร่'!E97+'19.เชียงราย'!E97+'20.เพชรบูรณ์'!E97+'21.สุโขทัย'!E97+'22.พิจิตร'!E97+'23.เพชรบุรี'!E97+'24.สุพรรณบุรี'!E97+'25.ประจวบฯ'!E97+'26.กาญจนบุรี'!E97+'27.สุราษฎร์ฯ'!E97+'28.ชุมพร'!E97+'29.ตรัง'!E97+'30.พัทลุง'!E97+'31.นครศรีธรรมราช'!E97+'32.สตูล'!E97+'33.นราธิวาส'!E97</f>
        <v>4322</v>
      </c>
      <c r="F97" s="815">
        <f t="shared" si="13"/>
        <v>4238</v>
      </c>
      <c r="G97" s="816">
        <f>+F97*100/E97</f>
        <v>98.056455344747803</v>
      </c>
      <c r="H97" s="368">
        <f>'1.สอส.กลุ่มวิเคราะห์ฯ'!F97</f>
        <v>0</v>
      </c>
      <c r="I97" s="200">
        <f>'2.ชัยนาท'!F97</f>
        <v>99</v>
      </c>
      <c r="J97" s="200">
        <f>'3.สระแก้ว'!F97</f>
        <v>91</v>
      </c>
      <c r="K97" s="201">
        <f>'4.นครราชสีมา'!F97</f>
        <v>83</v>
      </c>
      <c r="L97" s="200">
        <f>'5.ยโสธร'!F97</f>
        <v>318</v>
      </c>
      <c r="M97" s="200">
        <f>'6.บุรีรัมย์'!F97</f>
        <v>0</v>
      </c>
      <c r="N97" s="201">
        <f>'7.อำนาจเจริญ'!F97</f>
        <v>20</v>
      </c>
      <c r="O97" s="201">
        <f>'8.ศูนย์ฯเคี้ยวเอื้อง'!F97</f>
        <v>80</v>
      </c>
      <c r="P97" s="200">
        <f>'9.ร้อยเอ็ด'!F97</f>
        <v>275</v>
      </c>
      <c r="Q97" s="200">
        <f>'10.มหาสารคาม'!F97</f>
        <v>225</v>
      </c>
      <c r="R97" s="200">
        <f>'11.อุดรธานี'!F97</f>
        <v>219</v>
      </c>
      <c r="S97" s="200">
        <f>'12.กาฬสินธุ์'!F97</f>
        <v>140</v>
      </c>
      <c r="T97" s="200">
        <f>'13.นครพนม'!F97</f>
        <v>109</v>
      </c>
      <c r="U97" s="200">
        <f>'14.สกลนคร'!F97</f>
        <v>183</v>
      </c>
      <c r="V97" s="200">
        <f>'15.หนองคาย'!F97</f>
        <v>124</v>
      </c>
      <c r="W97" s="201">
        <f>'16.เลย'!F97</f>
        <v>149</v>
      </c>
      <c r="X97" s="201">
        <f>'17.ลำปาง'!F97</f>
        <v>167</v>
      </c>
      <c r="Y97" s="200">
        <f>'18.แพร่'!F97</f>
        <v>90</v>
      </c>
      <c r="Z97" s="201">
        <f>'19.เชียงราย'!F97</f>
        <v>0</v>
      </c>
      <c r="AA97" s="201">
        <f>'20.เพชรบูรณ์'!F97</f>
        <v>100</v>
      </c>
      <c r="AB97" s="200">
        <f>'21.สุโขทัย'!F97</f>
        <v>135</v>
      </c>
      <c r="AC97" s="200">
        <f>'22.พิจิตร'!F97</f>
        <v>160</v>
      </c>
      <c r="AD97" s="201">
        <f>'23.เพชรบุรี'!F97</f>
        <v>193</v>
      </c>
      <c r="AE97" s="200">
        <f>'24.สุพรรณบุรี'!F97</f>
        <v>36</v>
      </c>
      <c r="AF97" s="200">
        <f>'25.ประจวบฯ'!F97</f>
        <v>106</v>
      </c>
      <c r="AG97" s="201">
        <f>'26.กาญจนบุรี'!F97</f>
        <v>16</v>
      </c>
      <c r="AH97" s="201">
        <f>'27.สุราษฎร์ฯ'!F97</f>
        <v>60</v>
      </c>
      <c r="AI97" s="200">
        <f>'28.ชุมพร'!F97</f>
        <v>148</v>
      </c>
      <c r="AJ97" s="200">
        <f>'29.ตรัง'!F97</f>
        <v>175</v>
      </c>
      <c r="AK97" s="200">
        <f>'30.พัทลุง'!F97</f>
        <v>46</v>
      </c>
      <c r="AL97" s="202">
        <f>'31.นครศรีธรรมราช'!F97</f>
        <v>199</v>
      </c>
      <c r="AM97" s="200">
        <f>'32.สตูล'!F97</f>
        <v>193</v>
      </c>
      <c r="AN97" s="201">
        <f>'33.นราธิวาส'!F97</f>
        <v>299</v>
      </c>
    </row>
    <row r="98" spans="1:42" ht="21.75" customHeight="1">
      <c r="A98" s="68"/>
      <c r="B98" s="49"/>
      <c r="C98" s="69" t="s">
        <v>283</v>
      </c>
      <c r="D98" s="35" t="s">
        <v>47</v>
      </c>
      <c r="E98" s="548">
        <f>'1.สอส.กลุ่มวิเคราะห์ฯ'!E98+'2.ชัยนาท'!E98+'3.สระแก้ว'!E98+'4.นครราชสีมา'!E98+'5.ยโสธร'!E98+'6.บุรีรัมย์'!E98+'7.อำนาจเจริญ'!E98+'8.ศูนย์ฯเคี้ยวเอื้อง'!E98+'9.ร้อยเอ็ด'!E98+'10.มหาสารคาม'!E98+'11.อุดรธานี'!E98+'12.กาฬสินธุ์'!E98+'13.นครพนม'!E98+'14.สกลนคร'!E98+'15.หนองคาย'!E98+'16.เลย'!E98+'17.ลำปาง'!E98+'18.แพร่'!E98+'19.เชียงราย'!E98+'20.เพชรบูรณ์'!E98+'21.สุโขทัย'!E98+'22.พิจิตร'!E98+'23.เพชรบุรี'!E98+'24.สุพรรณบุรี'!E98+'25.ประจวบฯ'!E98+'26.กาญจนบุรี'!E98+'27.สุราษฎร์ฯ'!E98+'28.ชุมพร'!E98+'29.ตรัง'!E98+'30.พัทลุง'!E98+'31.นครศรีธรรมราช'!E98+'32.สตูล'!E98+'33.นราธิวาส'!E98</f>
        <v>0</v>
      </c>
      <c r="F98" s="815">
        <f t="shared" si="13"/>
        <v>351790</v>
      </c>
      <c r="G98" s="816"/>
      <c r="H98" s="368">
        <f>'1.สอส.กลุ่มวิเคราะห์ฯ'!F98</f>
        <v>0</v>
      </c>
      <c r="I98" s="200">
        <f>'2.ชัยนาท'!F98</f>
        <v>0</v>
      </c>
      <c r="J98" s="200">
        <f>'3.สระแก้ว'!F98</f>
        <v>0</v>
      </c>
      <c r="K98" s="201">
        <f>'4.นครราชสีมา'!F98</f>
        <v>0</v>
      </c>
      <c r="L98" s="200">
        <f>'5.ยโสธร'!F98</f>
        <v>0</v>
      </c>
      <c r="M98" s="200">
        <f>'6.บุรีรัมย์'!F98</f>
        <v>0</v>
      </c>
      <c r="N98" s="201">
        <f>'7.อำนาจเจริญ'!F98</f>
        <v>10000</v>
      </c>
      <c r="O98" s="201">
        <f>'8.ศูนย์ฯเคี้ยวเอื้อง'!F98</f>
        <v>0</v>
      </c>
      <c r="P98" s="200">
        <f>'9.ร้อยเอ็ด'!F98</f>
        <v>0</v>
      </c>
      <c r="Q98" s="200">
        <f>'10.มหาสารคาม'!F98</f>
        <v>29500</v>
      </c>
      <c r="R98" s="200">
        <f>'11.อุดรธานี'!F98</f>
        <v>42040</v>
      </c>
      <c r="S98" s="200">
        <f>'12.กาฬสินธุ์'!F98</f>
        <v>6000</v>
      </c>
      <c r="T98" s="200">
        <f>'13.นครพนม'!F98</f>
        <v>0</v>
      </c>
      <c r="U98" s="200">
        <f>'14.สกลนคร'!F98</f>
        <v>0</v>
      </c>
      <c r="V98" s="200">
        <f>'15.หนองคาย'!F98</f>
        <v>0</v>
      </c>
      <c r="W98" s="201">
        <f>'16.เลย'!F98</f>
        <v>0</v>
      </c>
      <c r="X98" s="201">
        <f>'17.ลำปาง'!F98</f>
        <v>0</v>
      </c>
      <c r="Y98" s="200">
        <f>'18.แพร่'!F98</f>
        <v>45000</v>
      </c>
      <c r="Z98" s="201">
        <f>'19.เชียงราย'!F98</f>
        <v>0</v>
      </c>
      <c r="AA98" s="201">
        <f>'20.เพชรบูรณ์'!F98</f>
        <v>0</v>
      </c>
      <c r="AB98" s="200">
        <f>'21.สุโขทัย'!F98</f>
        <v>29400</v>
      </c>
      <c r="AC98" s="200">
        <f>'22.พิจิตร'!F98</f>
        <v>0</v>
      </c>
      <c r="AD98" s="201">
        <f>'23.เพชรบุรี'!F98</f>
        <v>0</v>
      </c>
      <c r="AE98" s="200">
        <f>'24.สุพรรณบุรี'!F98</f>
        <v>18000</v>
      </c>
      <c r="AF98" s="200">
        <f>'25.ประจวบฯ'!F98</f>
        <v>0</v>
      </c>
      <c r="AG98" s="201">
        <f>'26.กาญจนบุรี'!F98</f>
        <v>0</v>
      </c>
      <c r="AH98" s="201">
        <f>'27.สุราษฎร์ฯ'!F98</f>
        <v>30000</v>
      </c>
      <c r="AI98" s="200">
        <f>'28.ชุมพร'!F98</f>
        <v>12450</v>
      </c>
      <c r="AJ98" s="200">
        <f>'29.ตรัง'!F98</f>
        <v>0</v>
      </c>
      <c r="AK98" s="200">
        <f>'30.พัทลุง'!F98</f>
        <v>21200</v>
      </c>
      <c r="AL98" s="202">
        <f>'31.นครศรีธรรมราช'!F98</f>
        <v>108200</v>
      </c>
      <c r="AM98" s="200">
        <f>'32.สตูล'!F98</f>
        <v>0</v>
      </c>
      <c r="AN98" s="201">
        <f>'33.นราธิวาส'!F98</f>
        <v>0</v>
      </c>
    </row>
    <row r="99" spans="1:42" ht="21.75" customHeight="1">
      <c r="A99" s="68"/>
      <c r="B99" s="49"/>
      <c r="C99" s="70" t="s">
        <v>230</v>
      </c>
      <c r="D99" s="35" t="s">
        <v>9</v>
      </c>
      <c r="E99" s="548">
        <f>'1.สอส.กลุ่มวิเคราะห์ฯ'!E99+'2.ชัยนาท'!E99+'3.สระแก้ว'!E99+'4.นครราชสีมา'!E99+'5.ยโสธร'!E99+'6.บุรีรัมย์'!E99+'7.อำนาจเจริญ'!E99+'8.ศูนย์ฯเคี้ยวเอื้อง'!E99+'9.ร้อยเอ็ด'!E99+'10.มหาสารคาม'!E99+'11.อุดรธานี'!E99+'12.กาฬสินธุ์'!E99+'13.นครพนม'!E99+'14.สกลนคร'!E99+'15.หนองคาย'!E99+'16.เลย'!E99+'17.ลำปาง'!E99+'18.แพร่'!E99+'19.เชียงราย'!E99+'20.เพชรบูรณ์'!E99+'21.สุโขทัย'!E99+'22.พิจิตร'!E99+'23.เพชรบุรี'!E99+'24.สุพรรณบุรี'!E99+'25.ประจวบฯ'!E99+'26.กาญจนบุรี'!E99+'27.สุราษฎร์ฯ'!E99+'28.ชุมพร'!E99+'29.ตรัง'!E99+'30.พัทลุง'!E99+'31.นครศรีธรรมราช'!E99+'32.สตูล'!E99+'33.นราธิวาส'!E99</f>
        <v>1000</v>
      </c>
      <c r="F99" s="815">
        <f t="shared" si="13"/>
        <v>329</v>
      </c>
      <c r="G99" s="816">
        <f>+F99*100/E99</f>
        <v>32.9</v>
      </c>
      <c r="H99" s="368">
        <f>'1.สอส.กลุ่มวิเคราะห์ฯ'!F99</f>
        <v>0</v>
      </c>
      <c r="I99" s="200">
        <f>'2.ชัยนาท'!F99</f>
        <v>0</v>
      </c>
      <c r="J99" s="200">
        <f>'3.สระแก้ว'!F99</f>
        <v>100</v>
      </c>
      <c r="K99" s="201">
        <f>'4.นครราชสีมา'!F99</f>
        <v>0</v>
      </c>
      <c r="L99" s="200">
        <f>'5.ยโสธร'!F99</f>
        <v>0</v>
      </c>
      <c r="M99" s="200">
        <f>'6.บุรีรัมย์'!F99</f>
        <v>0</v>
      </c>
      <c r="N99" s="201">
        <f>'7.อำนาจเจริญ'!F99</f>
        <v>0</v>
      </c>
      <c r="O99" s="201">
        <f>'8.ศูนย์ฯเคี้ยวเอื้อง'!F99</f>
        <v>0</v>
      </c>
      <c r="P99" s="200">
        <f>'9.ร้อยเอ็ด'!F99</f>
        <v>0</v>
      </c>
      <c r="Q99" s="200">
        <f>'10.มหาสารคาม'!F99</f>
        <v>50</v>
      </c>
      <c r="R99" s="200">
        <f>'11.อุดรธานี'!F99</f>
        <v>0</v>
      </c>
      <c r="S99" s="200">
        <f>'12.กาฬสินธุ์'!F99</f>
        <v>0</v>
      </c>
      <c r="T99" s="200">
        <f>'13.นครพนม'!F99</f>
        <v>0</v>
      </c>
      <c r="U99" s="200">
        <f>'14.สกลนคร'!F99</f>
        <v>50</v>
      </c>
      <c r="V99" s="200">
        <f>'15.หนองคาย'!F99</f>
        <v>0</v>
      </c>
      <c r="W99" s="201">
        <f>'16.เลย'!F99</f>
        <v>0</v>
      </c>
      <c r="X99" s="201">
        <f>'17.ลำปาง'!F99</f>
        <v>0</v>
      </c>
      <c r="Y99" s="200">
        <f>'18.แพร่'!F99</f>
        <v>0</v>
      </c>
      <c r="Z99" s="201">
        <f>'19.เชียงราย'!F99</f>
        <v>0</v>
      </c>
      <c r="AA99" s="201">
        <f>'20.เพชรบูรณ์'!F99</f>
        <v>0</v>
      </c>
      <c r="AB99" s="200">
        <f>'21.สุโขทัย'!F99</f>
        <v>0</v>
      </c>
      <c r="AC99" s="200">
        <f>'22.พิจิตร'!F99</f>
        <v>0</v>
      </c>
      <c r="AD99" s="201">
        <f>'23.เพชรบุรี'!F99</f>
        <v>0</v>
      </c>
      <c r="AE99" s="200">
        <f>'24.สุพรรณบุรี'!F99</f>
        <v>4</v>
      </c>
      <c r="AF99" s="200">
        <f>'25.ประจวบฯ'!F99</f>
        <v>0</v>
      </c>
      <c r="AG99" s="201">
        <f>'26.กาญจนบุรี'!F99</f>
        <v>0</v>
      </c>
      <c r="AH99" s="201">
        <f>'27.สุราษฎร์ฯ'!F99</f>
        <v>3</v>
      </c>
      <c r="AI99" s="200">
        <f>'28.ชุมพร'!F99</f>
        <v>0</v>
      </c>
      <c r="AJ99" s="200">
        <f>'29.ตรัง'!F99</f>
        <v>0</v>
      </c>
      <c r="AK99" s="200">
        <f>'30.พัทลุง'!F99</f>
        <v>62</v>
      </c>
      <c r="AL99" s="202">
        <f>'31.นครศรีธรรมราช'!F99</f>
        <v>60</v>
      </c>
      <c r="AM99" s="200">
        <f>'32.สตูล'!F99</f>
        <v>0</v>
      </c>
      <c r="AN99" s="201">
        <f>'33.นราธิวาส'!F99</f>
        <v>0</v>
      </c>
    </row>
    <row r="100" spans="1:42" ht="21.75" customHeight="1">
      <c r="A100" s="68"/>
      <c r="B100" s="49"/>
      <c r="C100" s="69" t="s">
        <v>283</v>
      </c>
      <c r="D100" s="35" t="s">
        <v>47</v>
      </c>
      <c r="E100" s="548">
        <f>'1.สอส.กลุ่มวิเคราะห์ฯ'!E100+'2.ชัยนาท'!E100+'3.สระแก้ว'!E100+'4.นครราชสีมา'!E100+'5.ยโสธร'!E100+'6.บุรีรัมย์'!E100+'7.อำนาจเจริญ'!E100+'8.ศูนย์ฯเคี้ยวเอื้อง'!E100+'9.ร้อยเอ็ด'!E100+'10.มหาสารคาม'!E100+'11.อุดรธานี'!E100+'12.กาฬสินธุ์'!E100+'13.นครพนม'!E100+'14.สกลนคร'!E100+'15.หนองคาย'!E100+'16.เลย'!E100+'17.ลำปาง'!E100+'18.แพร่'!E100+'19.เชียงราย'!E100+'20.เพชรบูรณ์'!E100+'21.สุโขทัย'!E100+'22.พิจิตร'!E100+'23.เพชรบุรี'!E100+'24.สุพรรณบุรี'!E100+'25.ประจวบฯ'!E100+'26.กาญจนบุรี'!E100+'27.สุราษฎร์ฯ'!E100+'28.ชุมพร'!E100+'29.ตรัง'!E100+'30.พัทลุง'!E100+'31.นครศรีธรรมราช'!E100+'32.สตูล'!E100+'33.นราธิวาส'!E100</f>
        <v>0</v>
      </c>
      <c r="F100" s="815">
        <f t="shared" si="13"/>
        <v>11480</v>
      </c>
      <c r="G100" s="816"/>
      <c r="H100" s="368">
        <f>'1.สอส.กลุ่มวิเคราะห์ฯ'!F100</f>
        <v>0</v>
      </c>
      <c r="I100" s="200">
        <f>'2.ชัยนาท'!F100</f>
        <v>0</v>
      </c>
      <c r="J100" s="200">
        <f>'3.สระแก้ว'!F100</f>
        <v>0</v>
      </c>
      <c r="K100" s="201">
        <f>'4.นครราชสีมา'!F100</f>
        <v>0</v>
      </c>
      <c r="L100" s="200">
        <f>'5.ยโสธร'!F100</f>
        <v>0</v>
      </c>
      <c r="M100" s="200">
        <f>'6.บุรีรัมย์'!F100</f>
        <v>0</v>
      </c>
      <c r="N100" s="201">
        <f>'7.อำนาจเจริญ'!F100</f>
        <v>0</v>
      </c>
      <c r="O100" s="201">
        <f>'8.ศูนย์ฯเคี้ยวเอื้อง'!F100</f>
        <v>0</v>
      </c>
      <c r="P100" s="200">
        <f>'9.ร้อยเอ็ด'!F100</f>
        <v>0</v>
      </c>
      <c r="Q100" s="200">
        <f>'10.มหาสารคาม'!F100</f>
        <v>0</v>
      </c>
      <c r="R100" s="200">
        <f>'11.อุดรธานี'!F100</f>
        <v>0</v>
      </c>
      <c r="S100" s="200">
        <f>'12.กาฬสินธุ์'!F100</f>
        <v>0</v>
      </c>
      <c r="T100" s="200">
        <f>'13.นครพนม'!F100</f>
        <v>0</v>
      </c>
      <c r="U100" s="200">
        <f>'14.สกลนคร'!F100</f>
        <v>0</v>
      </c>
      <c r="V100" s="200">
        <f>'15.หนองคาย'!F100</f>
        <v>0</v>
      </c>
      <c r="W100" s="201">
        <f>'16.เลย'!F100</f>
        <v>0</v>
      </c>
      <c r="X100" s="201">
        <f>'17.ลำปาง'!F100</f>
        <v>0</v>
      </c>
      <c r="Y100" s="200">
        <f>'18.แพร่'!F100</f>
        <v>0</v>
      </c>
      <c r="Z100" s="201">
        <f>'19.เชียงราย'!F100</f>
        <v>0</v>
      </c>
      <c r="AA100" s="201">
        <f>'20.เพชรบูรณ์'!F100</f>
        <v>0</v>
      </c>
      <c r="AB100" s="200">
        <f>'21.สุโขทัย'!F100</f>
        <v>0</v>
      </c>
      <c r="AC100" s="200">
        <f>'22.พิจิตร'!F100</f>
        <v>0</v>
      </c>
      <c r="AD100" s="201">
        <f>'23.เพชรบุรี'!F100</f>
        <v>0</v>
      </c>
      <c r="AE100" s="200">
        <f>'24.สุพรรณบุรี'!F100</f>
        <v>4000</v>
      </c>
      <c r="AF100" s="200">
        <f>'25.ประจวบฯ'!F100</f>
        <v>0</v>
      </c>
      <c r="AG100" s="201">
        <f>'26.กาญจนบุรี'!F100</f>
        <v>0</v>
      </c>
      <c r="AH100" s="201">
        <f>'27.สุราษฎร์ฯ'!F100</f>
        <v>1480</v>
      </c>
      <c r="AI100" s="200">
        <f>'28.ชุมพร'!F100</f>
        <v>0</v>
      </c>
      <c r="AJ100" s="200">
        <f>'29.ตรัง'!F100</f>
        <v>0</v>
      </c>
      <c r="AK100" s="200">
        <f>'30.พัทลุง'!F100</f>
        <v>5000</v>
      </c>
      <c r="AL100" s="202">
        <f>'31.นครศรีธรรมราช'!F100</f>
        <v>1000</v>
      </c>
      <c r="AM100" s="200">
        <f>'32.สตูล'!F100</f>
        <v>0</v>
      </c>
      <c r="AN100" s="201">
        <f>'33.นราธิวาส'!F100</f>
        <v>0</v>
      </c>
    </row>
    <row r="101" spans="1:42" ht="21.75" customHeight="1">
      <c r="A101" s="71"/>
      <c r="B101" s="2187" t="s">
        <v>153</v>
      </c>
      <c r="C101" s="2188"/>
      <c r="D101" s="72" t="s">
        <v>31</v>
      </c>
      <c r="E101" s="705">
        <f>'1.สอส.กลุ่มวิเคราะห์ฯ'!E101+'2.ชัยนาท'!E101+'3.สระแก้ว'!E101+'4.นครราชสีมา'!E101+'5.ยโสธร'!E101+'6.บุรีรัมย์'!E101+'7.อำนาจเจริญ'!E101+'8.ศูนย์ฯเคี้ยวเอื้อง'!E101+'9.ร้อยเอ็ด'!E101+'10.มหาสารคาม'!E101+'11.อุดรธานี'!E101+'12.กาฬสินธุ์'!E101+'13.นครพนม'!E101+'14.สกลนคร'!E101+'15.หนองคาย'!E101+'16.เลย'!E101+'17.ลำปาง'!E101+'18.แพร่'!E101+'19.เชียงราย'!E101+'20.เพชรบูรณ์'!E101+'21.สุโขทัย'!E101+'22.พิจิตร'!E101+'23.เพชรบุรี'!E101+'24.สุพรรณบุรี'!E101+'25.ประจวบฯ'!E101+'26.กาญจนบุรี'!E101+'27.สุราษฎร์ฯ'!E101+'28.ชุมพร'!E101+'29.ตรัง'!E101+'30.พัทลุง'!E101+'31.นครศรีธรรมราช'!E101+'32.สตูล'!E101+'33.นราธิวาส'!E101</f>
        <v>61</v>
      </c>
      <c r="F101" s="811">
        <f>SUM(H101:AN101)</f>
        <v>61</v>
      </c>
      <c r="G101" s="812">
        <f>+F101*100/E101</f>
        <v>100</v>
      </c>
      <c r="H101" s="369">
        <f>'1.สอส.กลุ่มวิเคราะห์ฯ'!F101</f>
        <v>0</v>
      </c>
      <c r="I101" s="205">
        <f>'2.ชัยนาท'!F101</f>
        <v>2</v>
      </c>
      <c r="J101" s="205">
        <f>'3.สระแก้ว'!F101</f>
        <v>2</v>
      </c>
      <c r="K101" s="206">
        <f>'4.นครราชสีมา'!F101</f>
        <v>2</v>
      </c>
      <c r="L101" s="205">
        <f>'5.ยโสธร'!F101</f>
        <v>2</v>
      </c>
      <c r="M101" s="205">
        <f>'6.บุรีรัมย์'!F101</f>
        <v>2</v>
      </c>
      <c r="N101" s="206">
        <f>'7.อำนาจเจริญ'!F101</f>
        <v>0</v>
      </c>
      <c r="O101" s="206">
        <f>'8.ศูนย์ฯเคี้ยวเอื้อง'!F101</f>
        <v>2</v>
      </c>
      <c r="P101" s="205">
        <f>'9.ร้อยเอ็ด'!F101</f>
        <v>2</v>
      </c>
      <c r="Q101" s="205">
        <f>'10.มหาสารคาม'!F101</f>
        <v>2</v>
      </c>
      <c r="R101" s="205">
        <f>'11.อุดรธานี'!F101</f>
        <v>2</v>
      </c>
      <c r="S101" s="205">
        <f>'12.กาฬสินธุ์'!F101</f>
        <v>2</v>
      </c>
      <c r="T101" s="205">
        <f>'13.นครพนม'!F101</f>
        <v>2</v>
      </c>
      <c r="U101" s="205">
        <f>'14.สกลนคร'!F101</f>
        <v>2</v>
      </c>
      <c r="V101" s="205">
        <f>'15.หนองคาย'!F101</f>
        <v>2</v>
      </c>
      <c r="W101" s="206">
        <f>'16.เลย'!F101</f>
        <v>2</v>
      </c>
      <c r="X101" s="206">
        <f>'17.ลำปาง'!F101</f>
        <v>2</v>
      </c>
      <c r="Y101" s="205">
        <f>'18.แพร่'!F101</f>
        <v>2</v>
      </c>
      <c r="Z101" s="206">
        <f>'19.เชียงราย'!F101</f>
        <v>0</v>
      </c>
      <c r="AA101" s="206">
        <f>'20.เพชรบูรณ์'!F101</f>
        <v>2</v>
      </c>
      <c r="AB101" s="205">
        <f>'21.สุโขทัย'!F101</f>
        <v>2</v>
      </c>
      <c r="AC101" s="205">
        <f>'22.พิจิตร'!F101</f>
        <v>2</v>
      </c>
      <c r="AD101" s="206">
        <f>'23.เพชรบุรี'!F101</f>
        <v>2</v>
      </c>
      <c r="AE101" s="205">
        <f>'24.สุพรรณบุรี'!F101</f>
        <v>2</v>
      </c>
      <c r="AF101" s="205">
        <f>'25.ประจวบฯ'!F101</f>
        <v>2</v>
      </c>
      <c r="AG101" s="206">
        <f>'26.กาญจนบุรี'!F101</f>
        <v>2</v>
      </c>
      <c r="AH101" s="206">
        <f>'27.สุราษฎร์ฯ'!F101</f>
        <v>2</v>
      </c>
      <c r="AI101" s="205">
        <f>'28.ชุมพร'!F101</f>
        <v>2</v>
      </c>
      <c r="AJ101" s="205">
        <f>'29.ตรัง'!F101</f>
        <v>2</v>
      </c>
      <c r="AK101" s="205">
        <f>'30.พัทลุง'!F101</f>
        <v>2</v>
      </c>
      <c r="AL101" s="550">
        <f>'31.นครศรีธรรมราช'!F101</f>
        <v>0</v>
      </c>
      <c r="AM101" s="205">
        <f>'32.สตูล'!F101</f>
        <v>5</v>
      </c>
      <c r="AN101" s="206">
        <f>'33.นราธิวาส'!F101</f>
        <v>2</v>
      </c>
    </row>
    <row r="102" spans="1:42" s="220" customFormat="1" ht="21.75" customHeight="1">
      <c r="A102" s="73"/>
      <c r="B102" s="1292"/>
      <c r="C102" s="75" t="s">
        <v>115</v>
      </c>
      <c r="D102" s="76" t="s">
        <v>114</v>
      </c>
      <c r="E102" s="548">
        <f>'1.สอส.กลุ่มวิเคราะห์ฯ'!E102+'2.ชัยนาท'!E102+'3.สระแก้ว'!E102+'4.นครราชสีมา'!E102+'5.ยโสธร'!E102+'6.บุรีรัมย์'!E102+'7.อำนาจเจริญ'!E102+'8.ศูนย์ฯเคี้ยวเอื้อง'!E102+'9.ร้อยเอ็ด'!E102+'10.มหาสารคาม'!E102+'11.อุดรธานี'!E102+'12.กาฬสินธุ์'!E102+'13.นครพนม'!E102+'14.สกลนคร'!E102+'15.หนองคาย'!E102+'16.เลย'!E102+'17.ลำปาง'!E102+'18.แพร่'!E102+'19.เชียงราย'!E102+'20.เพชรบูรณ์'!E102+'21.สุโขทัย'!E102+'22.พิจิตร'!E102+'23.เพชรบุรี'!E102+'24.สุพรรณบุรี'!E102+'25.ประจวบฯ'!E102+'26.กาญจนบุรี'!E102+'27.สุราษฎร์ฯ'!E102+'28.ชุมพร'!E102+'29.ตรัง'!E102+'30.พัทลุง'!E102+'31.นครศรีธรรมราช'!E102+'32.สตูล'!E102+'33.นราธิวาส'!E102</f>
        <v>0</v>
      </c>
      <c r="F102" s="813">
        <f>SUM(H102:AN102)</f>
        <v>7</v>
      </c>
      <c r="G102" s="814" t="e">
        <f>+F102*100/E102</f>
        <v>#DIV/0!</v>
      </c>
      <c r="H102" s="368">
        <f>'1.สอส.กลุ่มวิเคราะห์ฯ'!F102</f>
        <v>4</v>
      </c>
      <c r="I102" s="200">
        <f>'2.ชัยนาท'!F102</f>
        <v>0</v>
      </c>
      <c r="J102" s="200">
        <f>'3.สระแก้ว'!F102</f>
        <v>0</v>
      </c>
      <c r="K102" s="201">
        <f>'4.นครราชสีมา'!F102</f>
        <v>0</v>
      </c>
      <c r="L102" s="200">
        <f>'5.ยโสธร'!F102</f>
        <v>0</v>
      </c>
      <c r="M102" s="200">
        <f>'6.บุรีรัมย์'!F102</f>
        <v>0</v>
      </c>
      <c r="N102" s="201">
        <f>'7.อำนาจเจริญ'!F102</f>
        <v>0</v>
      </c>
      <c r="O102" s="201">
        <f>'8.ศูนย์ฯเคี้ยวเอื้อง'!F102</f>
        <v>0</v>
      </c>
      <c r="P102" s="200">
        <f>'9.ร้อยเอ็ด'!F102</f>
        <v>0</v>
      </c>
      <c r="Q102" s="200">
        <f>'10.มหาสารคาม'!F102</f>
        <v>0</v>
      </c>
      <c r="R102" s="200">
        <f>'11.อุดรธานี'!F102</f>
        <v>0</v>
      </c>
      <c r="S102" s="200">
        <f>'12.กาฬสินธุ์'!F102</f>
        <v>0</v>
      </c>
      <c r="T102" s="200">
        <f>'13.นครพนม'!F102</f>
        <v>0</v>
      </c>
      <c r="U102" s="200">
        <f>'14.สกลนคร'!F102</f>
        <v>0</v>
      </c>
      <c r="V102" s="200">
        <f>'15.หนองคาย'!F102</f>
        <v>2</v>
      </c>
      <c r="W102" s="201">
        <f>'16.เลย'!F102</f>
        <v>0</v>
      </c>
      <c r="X102" s="201">
        <f>'17.ลำปาง'!F102</f>
        <v>1</v>
      </c>
      <c r="Y102" s="200">
        <f>'18.แพร่'!F102</f>
        <v>0</v>
      </c>
      <c r="Z102" s="201">
        <f>'19.เชียงราย'!F102</f>
        <v>0</v>
      </c>
      <c r="AA102" s="201">
        <f>'20.เพชรบูรณ์'!F102</f>
        <v>0</v>
      </c>
      <c r="AB102" s="200">
        <f>'21.สุโขทัย'!F102</f>
        <v>0</v>
      </c>
      <c r="AC102" s="200">
        <f>'22.พิจิตร'!F102</f>
        <v>0</v>
      </c>
      <c r="AD102" s="201">
        <f>'23.เพชรบุรี'!F102</f>
        <v>0</v>
      </c>
      <c r="AE102" s="200">
        <f>'24.สุพรรณบุรี'!F102</f>
        <v>0</v>
      </c>
      <c r="AF102" s="200">
        <f>'25.ประจวบฯ'!F102</f>
        <v>0</v>
      </c>
      <c r="AG102" s="201">
        <f>'26.กาญจนบุรี'!F102</f>
        <v>0</v>
      </c>
      <c r="AH102" s="201">
        <f>'27.สุราษฎร์ฯ'!F102</f>
        <v>0</v>
      </c>
      <c r="AI102" s="200">
        <f>'28.ชุมพร'!F102</f>
        <v>0</v>
      </c>
      <c r="AJ102" s="200">
        <f>'29.ตรัง'!F102</f>
        <v>0</v>
      </c>
      <c r="AK102" s="200">
        <f>'30.พัทลุง'!F102</f>
        <v>0</v>
      </c>
      <c r="AL102" s="202">
        <f>'31.นครศรีธรรมราช'!F102</f>
        <v>0</v>
      </c>
      <c r="AM102" s="200">
        <f>'32.สตูล'!F102</f>
        <v>0</v>
      </c>
      <c r="AN102" s="201">
        <f>'33.นราธิวาส'!F102</f>
        <v>0</v>
      </c>
      <c r="AO102" s="364"/>
    </row>
    <row r="103" spans="1:42" ht="21.75" customHeight="1">
      <c r="A103" s="107"/>
      <c r="B103" s="108" t="s">
        <v>37</v>
      </c>
      <c r="C103" s="109"/>
      <c r="D103" s="110" t="s">
        <v>24</v>
      </c>
      <c r="E103" s="708">
        <f>'1.สอส.กลุ่มวิเคราะห์ฯ'!E103+'2.ชัยนาท'!E103+'3.สระแก้ว'!E103+'4.นครราชสีมา'!E103+'5.ยโสธร'!E103+'6.บุรีรัมย์'!E103+'7.อำนาจเจริญ'!E103+'8.ศูนย์ฯเคี้ยวเอื้อง'!E103+'9.ร้อยเอ็ด'!E103+'10.มหาสารคาม'!E103+'11.อุดรธานี'!E103+'12.กาฬสินธุ์'!E103+'13.นครพนม'!E103+'14.สกลนคร'!E103+'15.หนองคาย'!E103+'16.เลย'!E103+'17.ลำปาง'!E103+'18.แพร่'!E103+'19.เชียงราย'!E103+'20.เพชรบูรณ์'!E103+'21.สุโขทัย'!E103+'22.พิจิตร'!E103+'23.เพชรบุรี'!E103+'24.สุพรรณบุรี'!E103+'25.ประจวบฯ'!E103+'26.กาญจนบุรี'!E103+'27.สุราษฎร์ฯ'!E103+'28.ชุมพร'!E103+'29.ตรัง'!E103+'30.พัทลุง'!E103+'31.นครศรีธรรมราช'!E103+'32.สตูล'!E103+'33.นราธิวาส'!E103</f>
        <v>33982720</v>
      </c>
      <c r="F103" s="1305">
        <f>SUM(F104:F108)</f>
        <v>29540079.199999999</v>
      </c>
      <c r="G103" s="846">
        <f>+F103*100/E103</f>
        <v>86.926765132396696</v>
      </c>
      <c r="H103" s="363">
        <f>'1.สอส.กลุ่มวิเคราะห์ฯ'!F103</f>
        <v>846843.75</v>
      </c>
      <c r="I103" s="392">
        <f>'2.ชัยนาท'!F103</f>
        <v>596963.01</v>
      </c>
      <c r="J103" s="392">
        <f>'3.สระแก้ว'!F103</f>
        <v>370486.87</v>
      </c>
      <c r="K103" s="393">
        <f>'4.นครราชสีมา'!F103</f>
        <v>449184.66000000003</v>
      </c>
      <c r="L103" s="392">
        <f>'5.ยโสธร'!F103</f>
        <v>982314</v>
      </c>
      <c r="M103" s="392">
        <f>'6.บุรีรัมย์'!F103</f>
        <v>1327000</v>
      </c>
      <c r="N103" s="393">
        <f>'7.อำนาจเจริญ'!F103</f>
        <v>2030055.3</v>
      </c>
      <c r="O103" s="393">
        <f>'8.ศูนย์ฯเคี้ยวเอื้อง'!F103</f>
        <v>673183.02</v>
      </c>
      <c r="P103" s="392">
        <f>'9.ร้อยเอ็ด'!F103</f>
        <v>1433000</v>
      </c>
      <c r="Q103" s="392">
        <f>'10.มหาสารคาม'!F103</f>
        <v>1862838</v>
      </c>
      <c r="R103" s="392">
        <f>'11.อุดรธานี'!F103</f>
        <v>1498899.9999999998</v>
      </c>
      <c r="S103" s="392">
        <f>'12.กาฬสินธุ์'!F103</f>
        <v>693215.57</v>
      </c>
      <c r="T103" s="392">
        <f>'13.นครพนม'!F103</f>
        <v>1928531</v>
      </c>
      <c r="U103" s="392">
        <f>'14.สกลนคร'!F103</f>
        <v>231099.65000000002</v>
      </c>
      <c r="V103" s="392">
        <f>'15.หนองคาย'!F103</f>
        <v>972951.2</v>
      </c>
      <c r="W103" s="393">
        <f>'16.เลย'!F103</f>
        <v>154599.53999999998</v>
      </c>
      <c r="X103" s="393">
        <f>'17.ลำปาง'!F103</f>
        <v>127691.8</v>
      </c>
      <c r="Y103" s="392">
        <f>'18.แพร่'!F103</f>
        <v>271076</v>
      </c>
      <c r="Z103" s="393">
        <f>'19.เชียงราย'!F103</f>
        <v>2380293</v>
      </c>
      <c r="AA103" s="393">
        <f>'20.เพชรบูรณ์'!F103</f>
        <v>263368.19</v>
      </c>
      <c r="AB103" s="392">
        <f>'21.สุโขทัย'!F103</f>
        <v>206999.76</v>
      </c>
      <c r="AC103" s="392">
        <f>'22.พิจิตร'!F103</f>
        <v>254206.62</v>
      </c>
      <c r="AD103" s="393">
        <f>'23.เพชรบุรี'!F103</f>
        <v>409266.05</v>
      </c>
      <c r="AE103" s="392">
        <f>'24.สุพรรณบุรี'!F103</f>
        <v>1301399.5</v>
      </c>
      <c r="AF103" s="392">
        <f>'25.ประจวบฯ'!F103</f>
        <v>234278</v>
      </c>
      <c r="AG103" s="393">
        <f>'26.กาญจนบุรี'!F103</f>
        <v>0</v>
      </c>
      <c r="AH103" s="393">
        <f>'27.สุราษฎร์ฯ'!F103</f>
        <v>667092.89999999991</v>
      </c>
      <c r="AI103" s="392">
        <f>'28.ชุมพร'!F103</f>
        <v>1209698.68</v>
      </c>
      <c r="AJ103" s="392">
        <f>'29.ตรัง'!F103</f>
        <v>305572.67999999993</v>
      </c>
      <c r="AK103" s="392">
        <f>'30.พัทลุง'!F103</f>
        <v>822799.5</v>
      </c>
      <c r="AL103" s="549">
        <f>'31.นครศรีธรรมราช'!F103</f>
        <v>3134576</v>
      </c>
      <c r="AM103" s="392">
        <f>'32.สตูล'!F103</f>
        <v>662099.52</v>
      </c>
      <c r="AN103" s="393">
        <f>'33.นราธิวาส'!F103</f>
        <v>1262830.43</v>
      </c>
    </row>
    <row r="104" spans="1:42" ht="21.75" customHeight="1">
      <c r="A104" s="32"/>
      <c r="B104" s="33"/>
      <c r="C104" s="52" t="s">
        <v>25</v>
      </c>
      <c r="D104" s="35" t="s">
        <v>24</v>
      </c>
      <c r="E104" s="548">
        <f>'1.สอส.กลุ่มวิเคราะห์ฯ'!E104+'2.ชัยนาท'!E104+'3.สระแก้ว'!E104+'4.นครราชสีมา'!E104+'5.ยโสธร'!E104+'6.บุรีรัมย์'!E104+'7.อำนาจเจริญ'!E104+'8.ศูนย์ฯเคี้ยวเอื้อง'!E104+'9.ร้อยเอ็ด'!E104+'10.มหาสารคาม'!E104+'11.อุดรธานี'!E104+'12.กาฬสินธุ์'!E104+'13.นครพนม'!E104+'14.สกลนคร'!E104+'15.หนองคาย'!E104+'16.เลย'!E104+'17.ลำปาง'!E104+'18.แพร่'!E104+'19.เชียงราย'!E104+'20.เพชรบูรณ์'!E104+'21.สุโขทัย'!E104+'22.พิจิตร'!E104+'23.เพชรบุรี'!E104+'24.สุพรรณบุรี'!E104+'25.ประจวบฯ'!E104+'26.กาญจนบุรี'!E104+'27.สุราษฎร์ฯ'!E104+'28.ชุมพร'!E104+'29.ตรัง'!E104+'30.พัทลุง'!E104+'31.นครศรีธรรมราช'!E104+'32.สตูล'!E104+'33.นราธิวาส'!E104</f>
        <v>0</v>
      </c>
      <c r="F104" s="815">
        <f>SUM(I104:U104)</f>
        <v>0</v>
      </c>
      <c r="G104" s="845"/>
      <c r="H104" s="368">
        <f>'1.สอส.กลุ่มวิเคราะห์ฯ'!F104</f>
        <v>0</v>
      </c>
      <c r="I104" s="200">
        <f>'2.ชัยนาท'!F104</f>
        <v>0</v>
      </c>
      <c r="J104" s="200">
        <f>'3.สระแก้ว'!F104</f>
        <v>0</v>
      </c>
      <c r="K104" s="201">
        <f>'4.นครราชสีมา'!F104</f>
        <v>0</v>
      </c>
      <c r="L104" s="200">
        <f>'5.ยโสธร'!F104</f>
        <v>0</v>
      </c>
      <c r="M104" s="200">
        <f>'6.บุรีรัมย์'!F104</f>
        <v>0</v>
      </c>
      <c r="N104" s="201">
        <f>'7.อำนาจเจริญ'!F104</f>
        <v>0</v>
      </c>
      <c r="O104" s="201">
        <f>'8.ศูนย์ฯเคี้ยวเอื้อง'!F104</f>
        <v>0</v>
      </c>
      <c r="P104" s="200">
        <f>'9.ร้อยเอ็ด'!F104</f>
        <v>0</v>
      </c>
      <c r="Q104" s="200">
        <f>'10.มหาสารคาม'!F104</f>
        <v>0</v>
      </c>
      <c r="R104" s="200">
        <f>'11.อุดรธานี'!F104</f>
        <v>0</v>
      </c>
      <c r="S104" s="200">
        <f>'12.กาฬสินธุ์'!F104</f>
        <v>0</v>
      </c>
      <c r="T104" s="200">
        <f>'13.นครพนม'!F104</f>
        <v>0</v>
      </c>
      <c r="U104" s="200">
        <f>'14.สกลนคร'!F104</f>
        <v>0</v>
      </c>
      <c r="V104" s="200">
        <f>'15.หนองคาย'!F104</f>
        <v>0</v>
      </c>
      <c r="W104" s="201">
        <f>'16.เลย'!F104</f>
        <v>0</v>
      </c>
      <c r="X104" s="201">
        <f>'17.ลำปาง'!F104</f>
        <v>0</v>
      </c>
      <c r="Y104" s="200">
        <f>'18.แพร่'!F104</f>
        <v>0</v>
      </c>
      <c r="Z104" s="201">
        <f>'19.เชียงราย'!F104</f>
        <v>0</v>
      </c>
      <c r="AA104" s="201">
        <f>'20.เพชรบูรณ์'!F104</f>
        <v>0</v>
      </c>
      <c r="AB104" s="200">
        <f>'21.สุโขทัย'!F104</f>
        <v>0</v>
      </c>
      <c r="AC104" s="200">
        <f>'22.พิจิตร'!F104</f>
        <v>0</v>
      </c>
      <c r="AD104" s="201">
        <f>'23.เพชรบุรี'!F104</f>
        <v>0</v>
      </c>
      <c r="AE104" s="200">
        <f>'24.สุพรรณบุรี'!F104</f>
        <v>0</v>
      </c>
      <c r="AF104" s="200">
        <f>'25.ประจวบฯ'!F104</f>
        <v>0</v>
      </c>
      <c r="AG104" s="201">
        <f>'26.กาญจนบุรี'!F104</f>
        <v>0</v>
      </c>
      <c r="AH104" s="201">
        <f>'27.สุราษฎร์ฯ'!F104</f>
        <v>0</v>
      </c>
      <c r="AI104" s="200">
        <f>'28.ชุมพร'!F104</f>
        <v>0</v>
      </c>
      <c r="AJ104" s="200">
        <f>'29.ตรัง'!F104</f>
        <v>0</v>
      </c>
      <c r="AK104" s="200">
        <f>'30.พัทลุง'!F104</f>
        <v>0</v>
      </c>
      <c r="AL104" s="202">
        <f>'31.นครศรีธรรมราช'!F104</f>
        <v>0</v>
      </c>
      <c r="AM104" s="200">
        <f>'32.สตูล'!F104</f>
        <v>0</v>
      </c>
      <c r="AN104" s="201">
        <f>'33.นราธิวาส'!F104</f>
        <v>0</v>
      </c>
    </row>
    <row r="105" spans="1:42" ht="21.75" customHeight="1">
      <c r="A105" s="32"/>
      <c r="B105" s="33"/>
      <c r="C105" s="52" t="s">
        <v>26</v>
      </c>
      <c r="D105" s="35" t="s">
        <v>24</v>
      </c>
      <c r="E105" s="548">
        <f>'1.สอส.กลุ่มวิเคราะห์ฯ'!E105+'2.ชัยนาท'!E105+'3.สระแก้ว'!E105+'4.นครราชสีมา'!E105+'5.ยโสธร'!E105+'6.บุรีรัมย์'!E105+'7.อำนาจเจริญ'!E105+'8.ศูนย์ฯเคี้ยวเอื้อง'!E105+'9.ร้อยเอ็ด'!E105+'10.มหาสารคาม'!E105+'11.อุดรธานี'!E105+'12.กาฬสินธุ์'!E105+'13.นครพนม'!E105+'14.สกลนคร'!E105+'15.หนองคาย'!E105+'16.เลย'!E105+'17.ลำปาง'!E105+'18.แพร่'!E105+'19.เชียงราย'!E105+'20.เพชรบูรณ์'!E105+'21.สุโขทัย'!E105+'22.พิจิตร'!E105+'23.เพชรบุรี'!E105+'24.สุพรรณบุรี'!E105+'25.ประจวบฯ'!E105+'26.กาญจนบุรี'!E105+'27.สุราษฎร์ฯ'!E105+'28.ชุมพร'!E105+'29.ตรัง'!E105+'30.พัทลุง'!E105+'31.นครศรีธรรมราช'!E105+'32.สตูล'!E105+'33.นราธิวาส'!E105</f>
        <v>10854720</v>
      </c>
      <c r="F105" s="815">
        <f>SUM(H105:AN105)</f>
        <v>9871924.1999999993</v>
      </c>
      <c r="G105" s="845">
        <f>+F105*100/E105</f>
        <v>90.94591293004332</v>
      </c>
      <c r="H105" s="368">
        <f>'1.สอส.กลุ่มวิเคราะห์ฯ'!F105</f>
        <v>846843.75</v>
      </c>
      <c r="I105" s="200">
        <f>'2.ชัยนาท'!F105</f>
        <v>596963.01</v>
      </c>
      <c r="J105" s="200">
        <f>'3.สระแก้ว'!F105</f>
        <v>370486.87</v>
      </c>
      <c r="K105" s="201">
        <f>'4.นครราชสีมา'!F105</f>
        <v>449184.66000000003</v>
      </c>
      <c r="L105" s="200">
        <f>'5.ยโสธร'!F105</f>
        <v>141964</v>
      </c>
      <c r="M105" s="200">
        <f>'6.บุรีรัมย์'!F105</f>
        <v>246100</v>
      </c>
      <c r="N105" s="201">
        <f>'7.อำนาจเจริญ'!F105</f>
        <v>114255.3</v>
      </c>
      <c r="O105" s="201">
        <f>'8.ศูนย์ฯเคี้ยวเอื้อง'!F105</f>
        <v>193283.02000000002</v>
      </c>
      <c r="P105" s="200">
        <f>'9.ร้อยเอ็ด'!F105</f>
        <v>185000</v>
      </c>
      <c r="Q105" s="200">
        <f>'10.มหาสารคาม'!F105</f>
        <v>396798</v>
      </c>
      <c r="R105" s="200">
        <f>'11.อุดรธานี'!F105</f>
        <v>398900</v>
      </c>
      <c r="S105" s="200">
        <f>'12.กาฬสินธุ์'!F105</f>
        <v>96262.57</v>
      </c>
      <c r="T105" s="200">
        <f>'13.นครพนม'!F105</f>
        <v>147608</v>
      </c>
      <c r="U105" s="200">
        <f>'14.สกลนคร'!F105</f>
        <v>231099.65000000002</v>
      </c>
      <c r="V105" s="200">
        <f>'15.หนองคาย'!F105</f>
        <v>126951.2</v>
      </c>
      <c r="W105" s="201">
        <f>'16.เลย'!F105</f>
        <v>154599.53999999998</v>
      </c>
      <c r="X105" s="201">
        <f>'17.ลำปาง'!F105</f>
        <v>84256.8</v>
      </c>
      <c r="Y105" s="200">
        <f>'18.แพร่'!F105</f>
        <v>271076</v>
      </c>
      <c r="Z105" s="201">
        <f>'19.เชียงราย'!F105</f>
        <v>119620</v>
      </c>
      <c r="AA105" s="201">
        <f>'20.เพชรบูรณ์'!F105</f>
        <v>263368.19</v>
      </c>
      <c r="AB105" s="200">
        <f>'21.สุโขทัย'!F105</f>
        <v>206999.76</v>
      </c>
      <c r="AC105" s="200">
        <f>'22.พิจิตร'!F105</f>
        <v>254206.62</v>
      </c>
      <c r="AD105" s="201">
        <f>'23.เพชรบุรี'!F105</f>
        <v>409266.05</v>
      </c>
      <c r="AE105" s="200">
        <f>'24.สุพรรณบุรี'!F105</f>
        <v>201399.5</v>
      </c>
      <c r="AF105" s="200">
        <f>'25.ประจวบฯ'!F105</f>
        <v>234278</v>
      </c>
      <c r="AG105" s="201">
        <f>'26.กาญจนบุรี'!F105</f>
        <v>0</v>
      </c>
      <c r="AH105" s="201">
        <f>'27.สุราษฎร์ฯ'!F105</f>
        <v>667092.89999999991</v>
      </c>
      <c r="AI105" s="200">
        <f>'28.ชุมพร'!F105</f>
        <v>432689.68</v>
      </c>
      <c r="AJ105" s="200">
        <f>'29.ตรัง'!F105</f>
        <v>305572.67999999993</v>
      </c>
      <c r="AK105" s="200">
        <f>'30.พัทลุง'!F105</f>
        <v>224299.5</v>
      </c>
      <c r="AL105" s="202">
        <f>'31.นครศรีธรรมราช'!F105</f>
        <v>394100</v>
      </c>
      <c r="AM105" s="200">
        <f>'32.สตูล'!F105</f>
        <v>662099.52</v>
      </c>
      <c r="AN105" s="201">
        <f>'33.นราธิวาส'!F105</f>
        <v>445299.43000000005</v>
      </c>
      <c r="AP105" s="316"/>
    </row>
    <row r="106" spans="1:42" ht="21.75" customHeight="1">
      <c r="A106" s="32"/>
      <c r="B106" s="33"/>
      <c r="C106" s="52" t="s">
        <v>27</v>
      </c>
      <c r="D106" s="35" t="s">
        <v>24</v>
      </c>
      <c r="E106" s="548">
        <f>'1.สอส.กลุ่มวิเคราะห์ฯ'!E106+'2.ชัยนาท'!E106+'3.สระแก้ว'!E106+'4.นครราชสีมา'!E106+'5.ยโสธร'!E106+'6.บุรีรัมย์'!E106+'7.อำนาจเจริญ'!E106+'8.ศูนย์ฯเคี้ยวเอื้อง'!E106+'9.ร้อยเอ็ด'!E106+'10.มหาสารคาม'!E106+'11.อุดรธานี'!E106+'12.กาฬสินธุ์'!E106+'13.นครพนม'!E106+'14.สกลนคร'!E106+'15.หนองคาย'!E106+'16.เลย'!E106+'17.ลำปาง'!E106+'18.แพร่'!E106+'19.เชียงราย'!E106+'20.เพชรบูรณ์'!E106+'21.สุโขทัย'!E106+'22.พิจิตร'!E106+'23.เพชรบุรี'!E106+'24.สุพรรณบุรี'!E106+'25.ประจวบฯ'!E106+'26.กาญจนบุรี'!E106+'27.สุราษฎร์ฯ'!E106+'28.ชุมพร'!E106+'29.ตรัง'!E106+'30.พัทลุง'!E106+'31.นครศรีธรรมราช'!E106+'32.สตูล'!E106+'33.นราธิวาส'!E106</f>
        <v>23108000</v>
      </c>
      <c r="F106" s="815">
        <f>SUM(H106:AN106)</f>
        <v>19668155</v>
      </c>
      <c r="G106" s="845">
        <f>+F106*100/E106</f>
        <v>85.114051410766834</v>
      </c>
      <c r="H106" s="368">
        <f>'1.สอส.กลุ่มวิเคราะห์ฯ'!F106</f>
        <v>0</v>
      </c>
      <c r="I106" s="200">
        <f>'2.ชัยนาท'!F106</f>
        <v>0</v>
      </c>
      <c r="J106" s="200">
        <f>'3.สระแก้ว'!F106</f>
        <v>0</v>
      </c>
      <c r="K106" s="201">
        <f>'4.นครราชสีมา'!F106</f>
        <v>0</v>
      </c>
      <c r="L106" s="200">
        <f>'5.ยโสธร'!F106</f>
        <v>840350</v>
      </c>
      <c r="M106" s="200">
        <f>'6.บุรีรัมย์'!F106</f>
        <v>1100000</v>
      </c>
      <c r="N106" s="201">
        <f>'7.อำนาจเจริญ'!F106</f>
        <v>1915800</v>
      </c>
      <c r="O106" s="201">
        <f>'8.ศูนย์ฯเคี้ยวเอื้อง'!F106</f>
        <v>479900</v>
      </c>
      <c r="P106" s="200">
        <f>'9.ร้อยเอ็ด'!F106</f>
        <v>1248000</v>
      </c>
      <c r="Q106" s="200">
        <f>'10.มหาสารคาม'!F106</f>
        <v>1466040</v>
      </c>
      <c r="R106" s="200">
        <f>'11.อุดรธานี'!F106</f>
        <v>1100000</v>
      </c>
      <c r="S106" s="200">
        <f>'12.กาฬสินธุ์'!F106</f>
        <v>596953</v>
      </c>
      <c r="T106" s="200">
        <f>'13.นครพนม'!F106</f>
        <v>1780923</v>
      </c>
      <c r="U106" s="200">
        <f>'14.สกลนคร'!F106</f>
        <v>0</v>
      </c>
      <c r="V106" s="200">
        <f>'15.หนองคาย'!F106</f>
        <v>846000</v>
      </c>
      <c r="W106" s="201">
        <f>'16.เลย'!F106</f>
        <v>0</v>
      </c>
      <c r="X106" s="201">
        <f>'17.ลำปาง'!F106</f>
        <v>0</v>
      </c>
      <c r="Y106" s="200">
        <f>'18.แพร่'!F106</f>
        <v>0</v>
      </c>
      <c r="Z106" s="201">
        <f>'19.เชียงราย'!F106</f>
        <v>2260673</v>
      </c>
      <c r="AA106" s="201">
        <f>'20.เพชรบูรณ์'!F106</f>
        <v>0</v>
      </c>
      <c r="AB106" s="200">
        <f>'21.สุโขทัย'!F106</f>
        <v>0</v>
      </c>
      <c r="AC106" s="200">
        <f>'22.พิจิตร'!F106</f>
        <v>0</v>
      </c>
      <c r="AD106" s="201">
        <f>'23.เพชรบุรี'!F106</f>
        <v>0</v>
      </c>
      <c r="AE106" s="200">
        <f>'24.สุพรรณบุรี'!F106</f>
        <v>1100000</v>
      </c>
      <c r="AF106" s="200">
        <f>'25.ประจวบฯ'!F106</f>
        <v>0</v>
      </c>
      <c r="AG106" s="201">
        <f>'26.กาญจนบุรี'!F106</f>
        <v>0</v>
      </c>
      <c r="AH106" s="201">
        <f>'27.สุราษฎร์ฯ'!F106</f>
        <v>0</v>
      </c>
      <c r="AI106" s="200">
        <f>'28.ชุมพร'!F106</f>
        <v>777009</v>
      </c>
      <c r="AJ106" s="200">
        <f>'29.ตรัง'!F106</f>
        <v>0</v>
      </c>
      <c r="AK106" s="200">
        <f>'30.พัทลุง'!F106</f>
        <v>598500</v>
      </c>
      <c r="AL106" s="202">
        <f>'31.นครศรีธรรมราช'!F106</f>
        <v>2740476</v>
      </c>
      <c r="AM106" s="200">
        <f>'32.สตูล'!F106</f>
        <v>0</v>
      </c>
      <c r="AN106" s="201">
        <f>'33.นราธิวาส'!F106</f>
        <v>817531</v>
      </c>
    </row>
    <row r="107" spans="1:42" ht="21.75" customHeight="1">
      <c r="A107" s="32"/>
      <c r="B107" s="33"/>
      <c r="C107" s="52" t="s">
        <v>28</v>
      </c>
      <c r="D107" s="35" t="s">
        <v>24</v>
      </c>
      <c r="E107" s="169">
        <f>'1.สอส.กลุ่มวิเคราะห์ฯ'!E107+'2.ชัยนาท'!E107+'3.สระแก้ว'!E107+'4.นครราชสีมา'!E107+'5.ยโสธร'!E107+'6.บุรีรัมย์'!E107+'7.อำนาจเจริญ'!E107+'8.ศูนย์ฯเคี้ยวเอื้อง'!E107+'9.ร้อยเอ็ด'!E107+'10.มหาสารคาม'!E107+'11.อุดรธานี'!E107+'12.กาฬสินธุ์'!E107+'13.นครพนม'!E107+'14.สกลนคร'!E107+'15.หนองคาย'!E107+'16.เลย'!E107+'17.ลำปาง'!E107+'18.แพร่'!E107+'19.เชียงราย'!E107+'20.เพชรบูรณ์'!E107+'21.สุโขทัย'!E107+'22.พิจิตร'!E107+'23.เพชรบุรี'!E107+'24.สุพรรณบุรี'!E107+'25.ประจวบฯ'!E107+'26.กาญจนบุรี'!E107+'27.สุราษฎร์ฯ'!E107+'28.ชุมพร'!E107+'29.ตรัง'!E107+'30.พัทลุง'!E107+'31.นครศรีธรรมราช'!E107+'32.สตูล'!E107+'33.นราธิวาส'!E107</f>
        <v>0</v>
      </c>
      <c r="F107" s="815">
        <f>SUM(I107:U107)</f>
        <v>0</v>
      </c>
      <c r="G107" s="845"/>
      <c r="H107" s="368">
        <f>'1.สอส.กลุ่มวิเคราะห์ฯ'!F107</f>
        <v>0</v>
      </c>
      <c r="I107" s="200">
        <f>'2.ชัยนาท'!F107</f>
        <v>0</v>
      </c>
      <c r="J107" s="200">
        <f>'3.สระแก้ว'!F107</f>
        <v>0</v>
      </c>
      <c r="K107" s="201">
        <f>'4.นครราชสีมา'!F107</f>
        <v>0</v>
      </c>
      <c r="L107" s="200">
        <f>'5.ยโสธร'!F107</f>
        <v>0</v>
      </c>
      <c r="M107" s="200">
        <f>'6.บุรีรัมย์'!F107</f>
        <v>0</v>
      </c>
      <c r="N107" s="201">
        <f>'7.อำนาจเจริญ'!F107</f>
        <v>0</v>
      </c>
      <c r="O107" s="201">
        <f>'8.ศูนย์ฯเคี้ยวเอื้อง'!F107</f>
        <v>0</v>
      </c>
      <c r="P107" s="200">
        <f>'9.ร้อยเอ็ด'!F107</f>
        <v>0</v>
      </c>
      <c r="Q107" s="200">
        <f>'10.มหาสารคาม'!F107</f>
        <v>0</v>
      </c>
      <c r="R107" s="200">
        <f>'11.อุดรธานี'!F107</f>
        <v>0</v>
      </c>
      <c r="S107" s="200">
        <f>'12.กาฬสินธุ์'!F107</f>
        <v>0</v>
      </c>
      <c r="T107" s="200">
        <f>'13.นครพนม'!F107</f>
        <v>0</v>
      </c>
      <c r="U107" s="200">
        <f>'14.สกลนคร'!F107</f>
        <v>0</v>
      </c>
      <c r="V107" s="200">
        <f>'15.หนองคาย'!F107</f>
        <v>0</v>
      </c>
      <c r="W107" s="201">
        <f>'16.เลย'!F107</f>
        <v>0</v>
      </c>
      <c r="X107" s="201">
        <f>'17.ลำปาง'!F107</f>
        <v>0</v>
      </c>
      <c r="Y107" s="200">
        <f>'18.แพร่'!F107</f>
        <v>0</v>
      </c>
      <c r="Z107" s="201">
        <f>'19.เชียงราย'!F107</f>
        <v>0</v>
      </c>
      <c r="AA107" s="201">
        <f>'20.เพชรบูรณ์'!F107</f>
        <v>0</v>
      </c>
      <c r="AB107" s="200">
        <f>'21.สุโขทัย'!F107</f>
        <v>0</v>
      </c>
      <c r="AC107" s="200">
        <f>'22.พิจิตร'!F107</f>
        <v>0</v>
      </c>
      <c r="AD107" s="201">
        <f>'23.เพชรบุรี'!F107</f>
        <v>0</v>
      </c>
      <c r="AE107" s="200">
        <f>'24.สุพรรณบุรี'!F107</f>
        <v>0</v>
      </c>
      <c r="AF107" s="200">
        <f>'25.ประจวบฯ'!F107</f>
        <v>0</v>
      </c>
      <c r="AG107" s="201">
        <f>'26.กาญจนบุรี'!F107</f>
        <v>0</v>
      </c>
      <c r="AH107" s="201">
        <f>'27.สุราษฎร์ฯ'!F107</f>
        <v>0</v>
      </c>
      <c r="AI107" s="200">
        <f>'28.ชุมพร'!F107</f>
        <v>0</v>
      </c>
      <c r="AJ107" s="200">
        <f>'29.ตรัง'!F107</f>
        <v>0</v>
      </c>
      <c r="AK107" s="200">
        <f>'30.พัทลุง'!F107</f>
        <v>0</v>
      </c>
      <c r="AL107" s="202">
        <f>'31.นครศรีธรรมราช'!F107</f>
        <v>0</v>
      </c>
      <c r="AM107" s="200">
        <f>'32.สตูล'!F107</f>
        <v>0</v>
      </c>
      <c r="AN107" s="201">
        <f>'33.นราธิวาส'!F107</f>
        <v>0</v>
      </c>
    </row>
    <row r="108" spans="1:42" ht="21.75" customHeight="1">
      <c r="A108" s="32"/>
      <c r="B108" s="33"/>
      <c r="C108" s="53" t="s">
        <v>29</v>
      </c>
      <c r="D108" s="35" t="s">
        <v>24</v>
      </c>
      <c r="E108" s="169">
        <f>'1.สอส.กลุ่มวิเคราะห์ฯ'!E108+'2.ชัยนาท'!E108+'3.สระแก้ว'!E108+'4.นครราชสีมา'!E108+'5.ยโสธร'!E108+'6.บุรีรัมย์'!E108+'7.อำนาจเจริญ'!E108+'8.ศูนย์ฯเคี้ยวเอื้อง'!E108+'9.ร้อยเอ็ด'!E108+'10.มหาสารคาม'!E108+'11.อุดรธานี'!E108+'12.กาฬสินธุ์'!E108+'13.นครพนม'!E108+'14.สกลนคร'!E108+'15.หนองคาย'!E108+'16.เลย'!E108+'17.ลำปาง'!E108+'18.แพร่'!E108+'19.เชียงราย'!E108+'20.เพชรบูรณ์'!E108+'21.สุโขทัย'!E108+'22.พิจิตร'!E108+'23.เพชรบุรี'!E108+'24.สุพรรณบุรี'!E108+'25.ประจวบฯ'!E108+'26.กาญจนบุรี'!E108+'27.สุราษฎร์ฯ'!E108+'28.ชุมพร'!E108+'29.ตรัง'!E108+'30.พัทลุง'!E108+'31.นครศรีธรรมราช'!E108+'32.สตูล'!E108+'33.นราธิวาส'!E108</f>
        <v>0</v>
      </c>
      <c r="F108" s="815">
        <f>SUM(I108:U108)</f>
        <v>0</v>
      </c>
      <c r="G108" s="845"/>
      <c r="H108" s="368">
        <f>'1.สอส.กลุ่มวิเคราะห์ฯ'!F108</f>
        <v>0</v>
      </c>
      <c r="I108" s="200">
        <f>'2.ชัยนาท'!F108</f>
        <v>0</v>
      </c>
      <c r="J108" s="200">
        <f>'3.สระแก้ว'!F108</f>
        <v>0</v>
      </c>
      <c r="K108" s="201">
        <f>'4.นครราชสีมา'!F108</f>
        <v>0</v>
      </c>
      <c r="L108" s="200">
        <f>'5.ยโสธร'!F108</f>
        <v>0</v>
      </c>
      <c r="M108" s="200">
        <f>'6.บุรีรัมย์'!F108</f>
        <v>0</v>
      </c>
      <c r="N108" s="201">
        <f>'7.อำนาจเจริญ'!F108</f>
        <v>0</v>
      </c>
      <c r="O108" s="201">
        <f>'8.ศูนย์ฯเคี้ยวเอื้อง'!F108</f>
        <v>0</v>
      </c>
      <c r="P108" s="200">
        <f>'9.ร้อยเอ็ด'!F108</f>
        <v>0</v>
      </c>
      <c r="Q108" s="200">
        <f>'10.มหาสารคาม'!F108</f>
        <v>0</v>
      </c>
      <c r="R108" s="200">
        <f>'11.อุดรธานี'!F108</f>
        <v>0</v>
      </c>
      <c r="S108" s="200">
        <f>'12.กาฬสินธุ์'!F108</f>
        <v>0</v>
      </c>
      <c r="T108" s="200">
        <f>'13.นครพนม'!F108</f>
        <v>0</v>
      </c>
      <c r="U108" s="200">
        <f>'14.สกลนคร'!F108</f>
        <v>0</v>
      </c>
      <c r="V108" s="200">
        <f>'15.หนองคาย'!F108</f>
        <v>0</v>
      </c>
      <c r="W108" s="201">
        <f>'16.เลย'!F108</f>
        <v>0</v>
      </c>
      <c r="X108" s="201">
        <f>'17.ลำปาง'!F108</f>
        <v>0</v>
      </c>
      <c r="Y108" s="200">
        <f>'18.แพร่'!F108</f>
        <v>0</v>
      </c>
      <c r="Z108" s="201">
        <f>'19.เชียงราย'!F108</f>
        <v>0</v>
      </c>
      <c r="AA108" s="201">
        <f>'20.เพชรบูรณ์'!F108</f>
        <v>0</v>
      </c>
      <c r="AB108" s="200">
        <f>'21.สุโขทัย'!F108</f>
        <v>0</v>
      </c>
      <c r="AC108" s="200">
        <f>'22.พิจิตร'!F108</f>
        <v>0</v>
      </c>
      <c r="AD108" s="201">
        <f>'23.เพชรบุรี'!F108</f>
        <v>0</v>
      </c>
      <c r="AE108" s="200">
        <f>'24.สุพรรณบุรี'!F108</f>
        <v>0</v>
      </c>
      <c r="AF108" s="200">
        <f>'25.ประจวบฯ'!F108</f>
        <v>0</v>
      </c>
      <c r="AG108" s="201">
        <f>'26.กาญจนบุรี'!F108</f>
        <v>0</v>
      </c>
      <c r="AH108" s="201">
        <f>'27.สุราษฎร์ฯ'!F108</f>
        <v>0</v>
      </c>
      <c r="AI108" s="200">
        <f>'28.ชุมพร'!F108</f>
        <v>0</v>
      </c>
      <c r="AJ108" s="200">
        <f>'29.ตรัง'!F108</f>
        <v>0</v>
      </c>
      <c r="AK108" s="200">
        <f>'30.พัทลุง'!F108</f>
        <v>0</v>
      </c>
      <c r="AL108" s="202">
        <f>'31.นครศรีธรรมราช'!F108</f>
        <v>0</v>
      </c>
      <c r="AM108" s="200">
        <f>'32.สตูล'!F108</f>
        <v>0</v>
      </c>
      <c r="AN108" s="201">
        <f>'33.นราธิวาส'!F108</f>
        <v>0</v>
      </c>
    </row>
    <row r="109" spans="1:42" ht="21.75" customHeight="1">
      <c r="A109" s="2189" t="s">
        <v>154</v>
      </c>
      <c r="B109" s="2187"/>
      <c r="C109" s="2188"/>
      <c r="D109" s="72" t="s">
        <v>47</v>
      </c>
      <c r="E109" s="705">
        <f>'1.สอส.กลุ่มวิเคราะห์ฯ'!E109+'2.ชัยนาท'!E109+'3.สระแก้ว'!E109+'4.นครราชสีมา'!E109+'5.ยโสธร'!E109+'6.บุรีรัมย์'!E109+'7.อำนาจเจริญ'!E109+'8.ศูนย์ฯเคี้ยวเอื้อง'!E109+'9.ร้อยเอ็ด'!E109+'10.มหาสารคาม'!E109+'11.อุดรธานี'!E109+'12.กาฬสินธุ์'!E109+'13.นครพนม'!E109+'14.สกลนคร'!E109+'15.หนองคาย'!E109+'16.เลย'!E109+'17.ลำปาง'!E109+'18.แพร่'!E109+'19.เชียงราย'!E109+'20.เพชรบูรณ์'!E109+'21.สุโขทัย'!E109+'22.พิจิตร'!E109+'23.เพชรบุรี'!E109+'24.สุพรรณบุรี'!E109+'25.ประจวบฯ'!E109+'26.กาญจนบุรี'!E109+'27.สุราษฎร์ฯ'!E109+'28.ชุมพร'!E109+'29.ตรัง'!E109+'30.พัทลุง'!E109+'31.นครศรีธรรมราช'!E109+'32.สตูล'!E109+'33.นราธิวาส'!E109</f>
        <v>34550000</v>
      </c>
      <c r="F109" s="811">
        <f>SUM(I109:AN109)</f>
        <v>38784580</v>
      </c>
      <c r="G109" s="844">
        <f>+F109*100/E109</f>
        <v>112.25638205499277</v>
      </c>
      <c r="H109" s="369">
        <f>'1.สอส.กลุ่มวิเคราะห์ฯ'!F109</f>
        <v>0</v>
      </c>
      <c r="I109" s="205">
        <f>'2.ชัยนาท'!F109</f>
        <v>5990180</v>
      </c>
      <c r="J109" s="205">
        <f>'3.สระแก้ว'!F109</f>
        <v>550000</v>
      </c>
      <c r="K109" s="206">
        <f>'4.นครราชสีมา'!F109</f>
        <v>2080000</v>
      </c>
      <c r="L109" s="205">
        <f>'5.ยโสธร'!F109</f>
        <v>2160000</v>
      </c>
      <c r="M109" s="205">
        <f>'6.บุรีรัมย์'!F109</f>
        <v>450000</v>
      </c>
      <c r="N109" s="206">
        <f>'7.อำนาจเจริญ'!F109</f>
        <v>80000</v>
      </c>
      <c r="O109" s="206">
        <f>'8.ศูนย์ฯเคี้ยวเอื้อง'!F109</f>
        <v>2492830</v>
      </c>
      <c r="P109" s="205">
        <f>'9.ร้อยเอ็ด'!F109</f>
        <v>340000</v>
      </c>
      <c r="Q109" s="205">
        <f>'10.มหาสารคาม'!F109</f>
        <v>370100</v>
      </c>
      <c r="R109" s="205">
        <f>'11.อุดรธานี'!F109</f>
        <v>145000</v>
      </c>
      <c r="S109" s="205">
        <f>'12.กาฬสินธุ์'!F109</f>
        <v>1970000</v>
      </c>
      <c r="T109" s="205">
        <f>'13.นครพนม'!F109</f>
        <v>475000</v>
      </c>
      <c r="U109" s="205">
        <f>'14.สกลนคร'!F109</f>
        <v>1010100</v>
      </c>
      <c r="V109" s="205">
        <f>'15.หนองคาย'!F109</f>
        <v>168000</v>
      </c>
      <c r="W109" s="206">
        <f>'16.เลย'!F109</f>
        <v>244000</v>
      </c>
      <c r="X109" s="206">
        <f>'17.ลำปาง'!F109</f>
        <v>3610000</v>
      </c>
      <c r="Y109" s="205">
        <f>'18.แพร่'!F109</f>
        <v>54000</v>
      </c>
      <c r="Z109" s="206">
        <f>'19.เชียงราย'!F109</f>
        <v>0</v>
      </c>
      <c r="AA109" s="206">
        <f>'20.เพชรบูรณ์'!F109</f>
        <v>113000</v>
      </c>
      <c r="AB109" s="205">
        <f>'21.สุโขทัย'!F109</f>
        <v>1026500</v>
      </c>
      <c r="AC109" s="205">
        <f>'22.พิจิตร'!F109</f>
        <v>860000</v>
      </c>
      <c r="AD109" s="206">
        <f>'23.เพชรบุรี'!F109</f>
        <v>1940000</v>
      </c>
      <c r="AE109" s="205">
        <f>'24.สุพรรณบุรี'!F109</f>
        <v>6525000</v>
      </c>
      <c r="AF109" s="205">
        <f>'25.ประจวบฯ'!F109</f>
        <v>867000</v>
      </c>
      <c r="AG109" s="206">
        <f>'26.กาญจนบุรี'!F109</f>
        <v>142000</v>
      </c>
      <c r="AH109" s="206">
        <f>'27.สุราษฎร์ฯ'!F109</f>
        <v>2138000</v>
      </c>
      <c r="AI109" s="205">
        <f>'28.ชุมพร'!F109</f>
        <v>237000</v>
      </c>
      <c r="AJ109" s="205">
        <f>'29.ตรัง'!F109</f>
        <v>675270</v>
      </c>
      <c r="AK109" s="205">
        <f>'30.พัทลุง'!F109</f>
        <v>1239600</v>
      </c>
      <c r="AL109" s="550">
        <f>'31.นครศรีธรรมราช'!F109</f>
        <v>0</v>
      </c>
      <c r="AM109" s="205">
        <f>'32.สตูล'!F109</f>
        <v>572000</v>
      </c>
      <c r="AN109" s="206">
        <f>'33.นราธิวาส'!F109</f>
        <v>260000</v>
      </c>
      <c r="AO109" s="1289"/>
    </row>
    <row r="110" spans="1:42" ht="21.75" customHeight="1">
      <c r="A110" s="84"/>
      <c r="B110" s="45"/>
      <c r="C110" s="3" t="s">
        <v>41</v>
      </c>
      <c r="D110" s="46" t="s">
        <v>47</v>
      </c>
      <c r="E110" s="1304">
        <f>'1.สอส.กลุ่มวิเคราะห์ฯ'!E110+'2.ชัยนาท'!E110+'3.สระแก้ว'!E110+'4.นครราชสีมา'!E110+'5.ยโสธร'!E110+'6.บุรีรัมย์'!E110+'7.อำนาจเจริญ'!E110+'8.ศูนย์ฯเคี้ยวเอื้อง'!E110+'9.ร้อยเอ็ด'!E110+'10.มหาสารคาม'!E110+'11.อุดรธานี'!E110+'12.กาฬสินธุ์'!E110+'13.นครพนม'!E110+'14.สกลนคร'!E110+'15.หนองคาย'!E110+'16.เลย'!E110+'17.ลำปาง'!E110+'18.แพร่'!E110+'19.เชียงราย'!E110+'20.เพชรบูรณ์'!E110+'21.สุโขทัย'!E110+'22.พิจิตร'!E110+'23.เพชรบุรี'!E110+'24.สุพรรณบุรี'!E110+'25.ประจวบฯ'!E110+'26.กาญจนบุรี'!E110+'27.สุราษฎร์ฯ'!E110+'28.ชุมพร'!E110+'29.ตรัง'!E110+'30.พัทลุง'!E110+'31.นครศรีธรรมราช'!E110+'32.สตูล'!E110+'33.นราธิวาส'!E110</f>
        <v>1500000</v>
      </c>
      <c r="F110" s="1309">
        <f>SUM(H110:AN110)</f>
        <v>1500000</v>
      </c>
      <c r="G110" s="1302"/>
      <c r="H110" s="370">
        <f>'1.สอส.กลุ่มวิเคราะห์ฯ'!F110</f>
        <v>0</v>
      </c>
      <c r="I110" s="208">
        <f>'2.ชัยนาท'!F110</f>
        <v>100000</v>
      </c>
      <c r="J110" s="208">
        <f>'3.สระแก้ว'!F110</f>
        <v>40000</v>
      </c>
      <c r="K110" s="209">
        <f>'4.นครราชสีมา'!F110</f>
        <v>60000</v>
      </c>
      <c r="L110" s="208">
        <f>'5.ยโสธร'!F110</f>
        <v>70000</v>
      </c>
      <c r="M110" s="208">
        <f>'6.บุรีรัมย์'!F110</f>
        <v>30000</v>
      </c>
      <c r="N110" s="209">
        <f>'7.อำนาจเจริญ'!F110</f>
        <v>80000</v>
      </c>
      <c r="O110" s="209">
        <f>'8.ศูนย์ฯเคี้ยวเอื้อง'!F110</f>
        <v>40000</v>
      </c>
      <c r="P110" s="208">
        <f>'9.ร้อยเอ็ด'!F110</f>
        <v>70000</v>
      </c>
      <c r="Q110" s="208">
        <f>'10.มหาสารคาม'!F110</f>
        <v>20000</v>
      </c>
      <c r="R110" s="208">
        <f>'11.อุดรธานี'!F110</f>
        <v>20000</v>
      </c>
      <c r="S110" s="208">
        <f>'12.กาฬสินธุ์'!F110</f>
        <v>50000</v>
      </c>
      <c r="T110" s="208">
        <f>'13.นครพนม'!F110</f>
        <v>40000</v>
      </c>
      <c r="U110" s="208">
        <f>'14.สกลนคร'!F110</f>
        <v>40000</v>
      </c>
      <c r="V110" s="208">
        <f>'15.หนองคาย'!F110</f>
        <v>10000</v>
      </c>
      <c r="W110" s="209">
        <f>'16.เลย'!F110</f>
        <v>20000</v>
      </c>
      <c r="X110" s="209">
        <f>'17.ลำปาง'!F110</f>
        <v>100000</v>
      </c>
      <c r="Y110" s="208">
        <f>'18.แพร่'!F110</f>
        <v>2000</v>
      </c>
      <c r="Z110" s="209">
        <f>'19.เชียงราย'!F110</f>
        <v>0</v>
      </c>
      <c r="AA110" s="209">
        <f>'20.เพชรบูรณ์'!F110</f>
        <v>20000</v>
      </c>
      <c r="AB110" s="208">
        <f>'21.สุโขทัย'!F110</f>
        <v>40000</v>
      </c>
      <c r="AC110" s="208">
        <f>'22.พิจิตร'!F110</f>
        <v>100000</v>
      </c>
      <c r="AD110" s="209">
        <f>'23.เพชรบุรี'!F110</f>
        <v>90000</v>
      </c>
      <c r="AE110" s="208">
        <f>'24.สุพรรณบุรี'!F110</f>
        <v>100000</v>
      </c>
      <c r="AF110" s="208">
        <f>'25.ประจวบฯ'!F110</f>
        <v>12000</v>
      </c>
      <c r="AG110" s="209">
        <f>'26.กาญจนบุรี'!F110</f>
        <v>20000</v>
      </c>
      <c r="AH110" s="209">
        <f>'27.สุราษฎร์ฯ'!F110</f>
        <v>100000</v>
      </c>
      <c r="AI110" s="208">
        <f>'28.ชุมพร'!F110</f>
        <v>16000</v>
      </c>
      <c r="AJ110" s="208">
        <f>'29.ตรัง'!F110</f>
        <v>20000</v>
      </c>
      <c r="AK110" s="208">
        <f>'30.พัทลุง'!F110</f>
        <v>100000</v>
      </c>
      <c r="AL110" s="551">
        <f>'31.นครศรีธรรมราช'!F110</f>
        <v>0</v>
      </c>
      <c r="AM110" s="208">
        <f>'32.สตูล'!F110</f>
        <v>60000</v>
      </c>
      <c r="AN110" s="209">
        <f>'33.นราธิวาส'!F110</f>
        <v>30000</v>
      </c>
      <c r="AO110" s="1289"/>
    </row>
    <row r="111" spans="1:42" ht="21.75" customHeight="1">
      <c r="A111" s="99"/>
      <c r="B111" s="406" t="s">
        <v>155</v>
      </c>
      <c r="C111" s="407"/>
      <c r="D111" s="1219"/>
      <c r="E111" s="705">
        <f>'1.สอส.กลุ่มวิเคราะห์ฯ'!E111+'2.ชัยนาท'!E111+'3.สระแก้ว'!E111+'4.นครราชสีมา'!E111+'5.ยโสธร'!E111+'6.บุรีรัมย์'!E111+'7.อำนาจเจริญ'!E111+'8.ศูนย์ฯเคี้ยวเอื้อง'!E111+'9.ร้อยเอ็ด'!E111+'10.มหาสารคาม'!E111+'11.อุดรธานี'!E111+'12.กาฬสินธุ์'!E111+'13.นครพนม'!E111+'14.สกลนคร'!E111+'15.หนองคาย'!E111+'16.เลย'!E111+'17.ลำปาง'!E111+'18.แพร่'!E111+'19.เชียงราย'!E111+'20.เพชรบูรณ์'!E111+'21.สุโขทัย'!E111+'22.พิจิตร'!E111+'23.เพชรบุรี'!E111+'24.สุพรรณบุรี'!E111+'25.ประจวบฯ'!E111+'26.กาญจนบุรี'!E111+'27.สุราษฎร์ฯ'!E111+'28.ชุมพร'!E111+'29.ตรัง'!E111+'30.พัทลุง'!E111+'31.นครศรีธรรมราช'!E111+'32.สตูล'!E111+'33.นราธิวาส'!E111</f>
        <v>0</v>
      </c>
      <c r="F111" s="811"/>
      <c r="G111" s="812"/>
      <c r="H111" s="369">
        <f>'1.สอส.กลุ่มวิเคราะห์ฯ'!F111</f>
        <v>0</v>
      </c>
      <c r="I111" s="205">
        <f>'2.ชัยนาท'!F111</f>
        <v>0</v>
      </c>
      <c r="J111" s="205">
        <f>'3.สระแก้ว'!F111</f>
        <v>0</v>
      </c>
      <c r="K111" s="206">
        <f>'4.นครราชสีมา'!F111</f>
        <v>0</v>
      </c>
      <c r="L111" s="205">
        <f>'5.ยโสธร'!F111</f>
        <v>0</v>
      </c>
      <c r="M111" s="205">
        <f>'6.บุรีรัมย์'!F111</f>
        <v>0</v>
      </c>
      <c r="N111" s="206">
        <f>'7.อำนาจเจริญ'!F111</f>
        <v>0</v>
      </c>
      <c r="O111" s="206">
        <f>'8.ศูนย์ฯเคี้ยวเอื้อง'!F111</f>
        <v>0</v>
      </c>
      <c r="P111" s="205">
        <f>'9.ร้อยเอ็ด'!F111</f>
        <v>0</v>
      </c>
      <c r="Q111" s="205">
        <f>'10.มหาสารคาม'!F111</f>
        <v>0</v>
      </c>
      <c r="R111" s="205">
        <f>'11.อุดรธานี'!F111</f>
        <v>0</v>
      </c>
      <c r="S111" s="205">
        <f>'12.กาฬสินธุ์'!F111</f>
        <v>0</v>
      </c>
      <c r="T111" s="205">
        <f>'13.นครพนม'!F111</f>
        <v>0</v>
      </c>
      <c r="U111" s="205">
        <f>'14.สกลนคร'!F111</f>
        <v>0</v>
      </c>
      <c r="V111" s="205">
        <f>'15.หนองคาย'!F111</f>
        <v>0</v>
      </c>
      <c r="W111" s="206">
        <f>'16.เลย'!F111</f>
        <v>0</v>
      </c>
      <c r="X111" s="206">
        <f>'17.ลำปาง'!F111</f>
        <v>0</v>
      </c>
      <c r="Y111" s="205">
        <f>'18.แพร่'!F111</f>
        <v>0</v>
      </c>
      <c r="Z111" s="206">
        <f>'19.เชียงราย'!F111</f>
        <v>0</v>
      </c>
      <c r="AA111" s="206">
        <f>'20.เพชรบูรณ์'!F111</f>
        <v>0</v>
      </c>
      <c r="AB111" s="205">
        <f>'21.สุโขทัย'!F111</f>
        <v>0</v>
      </c>
      <c r="AC111" s="205">
        <f>'22.พิจิตร'!F111</f>
        <v>0</v>
      </c>
      <c r="AD111" s="206">
        <f>'23.เพชรบุรี'!F111</f>
        <v>0</v>
      </c>
      <c r="AE111" s="205">
        <f>'24.สุพรรณบุรี'!F111</f>
        <v>0</v>
      </c>
      <c r="AF111" s="205">
        <f>'25.ประจวบฯ'!F111</f>
        <v>0</v>
      </c>
      <c r="AG111" s="206">
        <f>'26.กาญจนบุรี'!F111</f>
        <v>0</v>
      </c>
      <c r="AH111" s="206">
        <f>'27.สุราษฎร์ฯ'!F111</f>
        <v>0</v>
      </c>
      <c r="AI111" s="205">
        <f>'28.ชุมพร'!F111</f>
        <v>0</v>
      </c>
      <c r="AJ111" s="205">
        <f>'29.ตรัง'!F111</f>
        <v>0</v>
      </c>
      <c r="AK111" s="205">
        <f>'30.พัทลุง'!F111</f>
        <v>0</v>
      </c>
      <c r="AL111" s="550">
        <f>'31.นครศรีธรรมราช'!F111</f>
        <v>0</v>
      </c>
      <c r="AM111" s="205">
        <f>'32.สตูล'!F111</f>
        <v>0</v>
      </c>
      <c r="AN111" s="206">
        <f>'33.นราธิวาส'!F111</f>
        <v>0</v>
      </c>
      <c r="AO111" s="1289"/>
    </row>
    <row r="112" spans="1:42" ht="21.75" customHeight="1">
      <c r="A112" s="32"/>
      <c r="B112" s="85"/>
      <c r="C112" s="52" t="s">
        <v>120</v>
      </c>
      <c r="D112" s="35" t="s">
        <v>9</v>
      </c>
      <c r="E112" s="169">
        <f>'1.สอส.กลุ่มวิเคราะห์ฯ'!E112+'2.ชัยนาท'!E112+'3.สระแก้ว'!E112+'4.นครราชสีมา'!E112+'5.ยโสธร'!E112+'6.บุรีรัมย์'!E112+'7.อำนาจเจริญ'!E112+'8.ศูนย์ฯเคี้ยวเอื้อง'!E112+'9.ร้อยเอ็ด'!E112+'10.มหาสารคาม'!E112+'11.อุดรธานี'!E112+'12.กาฬสินธุ์'!E112+'13.นครพนม'!E112+'14.สกลนคร'!E112+'15.หนองคาย'!E112+'16.เลย'!E112+'17.ลำปาง'!E112+'18.แพร่'!E112+'19.เชียงราย'!E112+'20.เพชรบูรณ์'!E112+'21.สุโขทัย'!E112+'22.พิจิตร'!E112+'23.เพชรบุรี'!E112+'24.สุพรรณบุรี'!E112+'25.ประจวบฯ'!E112+'26.กาญจนบุรี'!E112+'27.สุราษฎร์ฯ'!E112+'28.ชุมพร'!E112+'29.ตรัง'!E112+'30.พัทลุง'!E112+'31.นครศรีธรรมราช'!E112+'32.สตูล'!E112+'33.นราธิวาส'!E112</f>
        <v>700</v>
      </c>
      <c r="F112" s="815">
        <f>SUM(H112:AN112)</f>
        <v>596</v>
      </c>
      <c r="G112" s="816">
        <f>+F112*100/E112</f>
        <v>85.142857142857139</v>
      </c>
      <c r="H112" s="368">
        <f>'1.สอส.กลุ่มวิเคราะห์ฯ'!F112</f>
        <v>0</v>
      </c>
      <c r="I112" s="200">
        <f>'2.ชัยนาท'!F112</f>
        <v>12</v>
      </c>
      <c r="J112" s="200">
        <f>'3.สระแก้ว'!F112</f>
        <v>15</v>
      </c>
      <c r="K112" s="201">
        <f>'4.นครราชสีมา'!F112</f>
        <v>30</v>
      </c>
      <c r="L112" s="200">
        <f>'5.ยโสธร'!F112</f>
        <v>10</v>
      </c>
      <c r="M112" s="200">
        <f>'6.บุรีรัมย์'!F112</f>
        <v>25</v>
      </c>
      <c r="N112" s="201">
        <f>'7.อำนาจเจริญ'!F112</f>
        <v>4</v>
      </c>
      <c r="O112" s="201">
        <f>'8.ศูนย์ฯเคี้ยวเอื้อง'!F112</f>
        <v>8</v>
      </c>
      <c r="P112" s="200">
        <f>'9.ร้อยเอ็ด'!F112</f>
        <v>35</v>
      </c>
      <c r="Q112" s="200">
        <f>'10.มหาสารคาม'!F112</f>
        <v>6</v>
      </c>
      <c r="R112" s="200">
        <f>'11.อุดรธานี'!F112</f>
        <v>10</v>
      </c>
      <c r="S112" s="200">
        <f>'12.กาฬสินธุ์'!F112</f>
        <v>25</v>
      </c>
      <c r="T112" s="200">
        <f>'13.นครพนม'!F112</f>
        <v>20</v>
      </c>
      <c r="U112" s="200">
        <f>'14.สกลนคร'!F112</f>
        <v>20</v>
      </c>
      <c r="V112" s="200">
        <f>'15.หนองคาย'!F112</f>
        <v>5</v>
      </c>
      <c r="W112" s="201">
        <f>'16.เลย'!F112</f>
        <v>11</v>
      </c>
      <c r="X112" s="201">
        <f>'17.ลำปาง'!F112</f>
        <v>50</v>
      </c>
      <c r="Y112" s="200">
        <f>'18.แพร่'!F112</f>
        <v>1</v>
      </c>
      <c r="Z112" s="201">
        <f>'19.เชียงราย'!F112</f>
        <v>0</v>
      </c>
      <c r="AA112" s="201">
        <f>'20.เพชรบูรณ์'!F112</f>
        <v>10</v>
      </c>
      <c r="AB112" s="200">
        <f>'21.สุโขทัย'!F112</f>
        <v>20</v>
      </c>
      <c r="AC112" s="200">
        <f>'22.พิจิตร'!F112</f>
        <v>5</v>
      </c>
      <c r="AD112" s="201">
        <f>'23.เพชรบุรี'!F112</f>
        <v>45</v>
      </c>
      <c r="AE112" s="200">
        <f>'24.สุพรรณบุรี'!F112</f>
        <v>50</v>
      </c>
      <c r="AF112" s="200">
        <f>'25.ประจวบฯ'!F112</f>
        <v>5</v>
      </c>
      <c r="AG112" s="201">
        <f>'26.กาญจนบุรี'!F112</f>
        <v>6</v>
      </c>
      <c r="AH112" s="201">
        <f>'27.สุราษฎร์ฯ'!F112</f>
        <v>50</v>
      </c>
      <c r="AI112" s="200">
        <f>'28.ชุมพร'!F112</f>
        <v>5</v>
      </c>
      <c r="AJ112" s="200">
        <f>'29.ตรัง'!F112</f>
        <v>24</v>
      </c>
      <c r="AK112" s="200">
        <f>'30.พัทลุง'!F112</f>
        <v>50</v>
      </c>
      <c r="AL112" s="202">
        <f>'31.นครศรีธรรมราช'!F112</f>
        <v>0</v>
      </c>
      <c r="AM112" s="200">
        <f>'32.สตูล'!F112</f>
        <v>30</v>
      </c>
      <c r="AN112" s="201">
        <f>'33.นราธิวาส'!F112</f>
        <v>9</v>
      </c>
      <c r="AO112" s="1289"/>
    </row>
    <row r="113" spans="1:42" ht="21.75" customHeight="1">
      <c r="A113" s="32"/>
      <c r="B113" s="85"/>
      <c r="C113" s="52" t="s">
        <v>121</v>
      </c>
      <c r="D113" s="35" t="s">
        <v>47</v>
      </c>
      <c r="E113" s="169">
        <f>'1.สอส.กลุ่มวิเคราะห์ฯ'!E113+'2.ชัยนาท'!E113+'3.สระแก้ว'!E113+'4.นครราชสีมา'!E113+'5.ยโสธร'!E113+'6.บุรีรัมย์'!E113+'7.อำนาจเจริญ'!E113+'8.ศูนย์ฯเคี้ยวเอื้อง'!E113+'9.ร้อยเอ็ด'!E113+'10.มหาสารคาม'!E113+'11.อุดรธานี'!E113+'12.กาฬสินธุ์'!E113+'13.นครพนม'!E113+'14.สกลนคร'!E113+'15.หนองคาย'!E113+'16.เลย'!E113+'17.ลำปาง'!E113+'18.แพร่'!E113+'19.เชียงราย'!E113+'20.เพชรบูรณ์'!E113+'21.สุโขทัย'!E113+'22.พิจิตร'!E113+'23.เพชรบุรี'!E113+'24.สุพรรณบุรี'!E113+'25.ประจวบฯ'!E113+'26.กาญจนบุรี'!E113+'27.สุราษฎร์ฯ'!E113+'28.ชุมพร'!E113+'29.ตรัง'!E113+'30.พัทลุง'!E113+'31.นครศรีธรรมราช'!E113+'32.สตูล'!E113+'33.นราธิวาส'!E113</f>
        <v>1400000</v>
      </c>
      <c r="F113" s="815">
        <f>SUM(H113:AN113)</f>
        <v>1647020</v>
      </c>
      <c r="G113" s="816">
        <f>+F113*100/E113</f>
        <v>117.64428571428572</v>
      </c>
      <c r="H113" s="368">
        <f>'1.สอส.กลุ่มวิเคราะห์ฯ'!F113</f>
        <v>0</v>
      </c>
      <c r="I113" s="200">
        <f>'2.ชัยนาท'!F113</f>
        <v>110400</v>
      </c>
      <c r="J113" s="200">
        <f>'3.สระแก้ว'!F113</f>
        <v>40000</v>
      </c>
      <c r="K113" s="201">
        <f>'4.นครราชสีมา'!F113</f>
        <v>60000</v>
      </c>
      <c r="L113" s="200">
        <f>'5.ยโสธร'!F113</f>
        <v>70000</v>
      </c>
      <c r="M113" s="200">
        <f>'6.บุรีรัมย์'!F113</f>
        <v>30000</v>
      </c>
      <c r="N113" s="201">
        <f>'7.อำนาจเจริญ'!F113</f>
        <v>80000</v>
      </c>
      <c r="O113" s="201">
        <f>'8.ศูนย์ฯเคี้ยวเอื้อง'!F113</f>
        <v>75900</v>
      </c>
      <c r="P113" s="200">
        <f>'9.ร้อยเอ็ด'!F113</f>
        <v>70000</v>
      </c>
      <c r="Q113" s="200">
        <f>'10.มหาสารคาม'!F113</f>
        <v>28100</v>
      </c>
      <c r="R113" s="200">
        <f>'11.อุดรธานี'!F113</f>
        <v>20000</v>
      </c>
      <c r="S113" s="200">
        <f>'12.กาฬสินธุ์'!F113</f>
        <v>130000</v>
      </c>
      <c r="T113" s="200">
        <f>'13.นครพนม'!F113</f>
        <v>40000</v>
      </c>
      <c r="U113" s="200">
        <f>'14.สกลนคร'!F113</f>
        <v>40100</v>
      </c>
      <c r="V113" s="200">
        <f>'15.หนองคาย'!F113</f>
        <v>40000</v>
      </c>
      <c r="W113" s="201">
        <f>'16.เลย'!F113</f>
        <v>23700</v>
      </c>
      <c r="X113" s="201">
        <f>'17.ลำปาง'!F113</f>
        <v>100000</v>
      </c>
      <c r="Y113" s="200">
        <f>'18.แพร่'!F113</f>
        <v>2000</v>
      </c>
      <c r="Z113" s="201">
        <f>'19.เชียงราย'!F113</f>
        <v>0</v>
      </c>
      <c r="AA113" s="201">
        <f>'20.เพชรบูรณ์'!F113</f>
        <v>20000</v>
      </c>
      <c r="AB113" s="200">
        <f>'21.สุโขทัย'!F113</f>
        <v>45000</v>
      </c>
      <c r="AC113" s="200">
        <f>'22.พิจิตร'!F113</f>
        <v>10000</v>
      </c>
      <c r="AD113" s="201">
        <f>'23.เพชรบุรี'!F113</f>
        <v>90000</v>
      </c>
      <c r="AE113" s="200">
        <f>'24.สุพรรณบุรี'!F113</f>
        <v>100000</v>
      </c>
      <c r="AF113" s="200">
        <f>'25.ประจวบฯ'!F113</f>
        <v>12000</v>
      </c>
      <c r="AG113" s="201">
        <f>'26.กาญจนบุรี'!F113</f>
        <v>14000</v>
      </c>
      <c r="AH113" s="201">
        <f>'27.สุราษฎร์ฯ'!F113</f>
        <v>100000</v>
      </c>
      <c r="AI113" s="200">
        <f>'28.ชุมพร'!F113</f>
        <v>16000</v>
      </c>
      <c r="AJ113" s="200">
        <f>'29.ตรัง'!F113</f>
        <v>36220</v>
      </c>
      <c r="AK113" s="200">
        <f>'30.พัทลุง'!F113</f>
        <v>141600</v>
      </c>
      <c r="AL113" s="202">
        <f>'31.นครศรีธรรมราช'!F113</f>
        <v>0</v>
      </c>
      <c r="AM113" s="200">
        <f>'32.สตูล'!F113</f>
        <v>72000</v>
      </c>
      <c r="AN113" s="201">
        <f>'33.นราธิวาส'!F113</f>
        <v>30000</v>
      </c>
      <c r="AO113" s="1289"/>
      <c r="AP113" s="316"/>
    </row>
    <row r="114" spans="1:42" ht="21.75" customHeight="1">
      <c r="A114" s="44"/>
      <c r="B114" s="86"/>
      <c r="C114" s="5" t="s">
        <v>43</v>
      </c>
      <c r="D114" s="46" t="s">
        <v>47</v>
      </c>
      <c r="E114" s="1304">
        <f>'1.สอส.กลุ่มวิเคราะห์ฯ'!E114+'2.ชัยนาท'!E114+'3.สระแก้ว'!E114+'4.นครราชสีมา'!E114+'5.ยโสธร'!E114+'6.บุรีรัมย์'!E114+'7.อำนาจเจริญ'!E114+'8.ศูนย์ฯเคี้ยวเอื้อง'!E114+'9.ร้อยเอ็ด'!E114+'10.มหาสารคาม'!E114+'11.อุดรธานี'!E114+'12.กาฬสินธุ์'!E114+'13.นครพนม'!E114+'14.สกลนคร'!E114+'15.หนองคาย'!E114+'16.เลย'!E114+'17.ลำปาง'!E114+'18.แพร่'!E114+'19.เชียงราย'!E114+'20.เพชรบูรณ์'!E114+'21.สุโขทัย'!E114+'22.พิจิตร'!E114+'23.เพชรบุรี'!E114+'24.สุพรรณบุรี'!E114+'25.ประจวบฯ'!E114+'26.กาญจนบุรี'!E114+'27.สุราษฎร์ฯ'!E114+'28.ชุมพร'!E114+'29.ตรัง'!E114+'30.พัทลุง'!E114+'31.นครศรีธรรมราช'!E114+'32.สตูล'!E114+'33.นราธิวาส'!E114</f>
        <v>33150000</v>
      </c>
      <c r="F114" s="1309">
        <f>SUM(H114:AN114)</f>
        <v>33150000</v>
      </c>
      <c r="G114" s="1302"/>
      <c r="H114" s="370">
        <f>'1.สอส.กลุ่มวิเคราะห์ฯ'!F114</f>
        <v>0</v>
      </c>
      <c r="I114" s="208">
        <f>'2.ชัยนาท'!F114</f>
        <v>5040000</v>
      </c>
      <c r="J114" s="208">
        <f>'3.สระแก้ว'!F114</f>
        <v>510000</v>
      </c>
      <c r="K114" s="209">
        <f>'4.นครราชสีมา'!F114</f>
        <v>2020000</v>
      </c>
      <c r="L114" s="208">
        <f>'5.ยโสธร'!F114</f>
        <v>2000000</v>
      </c>
      <c r="M114" s="208">
        <f>'6.บุรีรัมย์'!F114</f>
        <v>420000</v>
      </c>
      <c r="N114" s="209">
        <f>'7.อำนาจเจริญ'!F114</f>
        <v>0</v>
      </c>
      <c r="O114" s="209">
        <f>'8.ศูนย์ฯเคี้ยวเอื้อง'!F114</f>
        <v>1000000</v>
      </c>
      <c r="P114" s="208">
        <f>'9.ร้อยเอ็ด'!F114</f>
        <v>270000</v>
      </c>
      <c r="Q114" s="208">
        <f>'10.มหาสารคาม'!F114</f>
        <v>340000</v>
      </c>
      <c r="R114" s="208">
        <f>'11.อุดรธานี'!F114</f>
        <v>125000</v>
      </c>
      <c r="S114" s="208">
        <f>'12.กาฬสินธุ์'!F114</f>
        <v>1000000</v>
      </c>
      <c r="T114" s="208">
        <f>'13.นครพนม'!F114</f>
        <v>415000</v>
      </c>
      <c r="U114" s="208">
        <f>'14.สกลนคร'!F114</f>
        <v>970000</v>
      </c>
      <c r="V114" s="208">
        <f>'15.หนองคาย'!F114</f>
        <v>128000</v>
      </c>
      <c r="W114" s="209">
        <f>'16.เลย'!F114</f>
        <v>202000</v>
      </c>
      <c r="X114" s="209">
        <f>'17.ลำปาง'!F114</f>
        <v>3510000</v>
      </c>
      <c r="Y114" s="208">
        <f>'18.แพร่'!F114</f>
        <v>50000</v>
      </c>
      <c r="Z114" s="209">
        <f>'19.เชียงราย'!F114</f>
        <v>0</v>
      </c>
      <c r="AA114" s="209">
        <f>'20.เพชรบูรณ์'!F114</f>
        <v>93000</v>
      </c>
      <c r="AB114" s="208">
        <f>'21.สุโขทัย'!F114</f>
        <v>980000</v>
      </c>
      <c r="AC114" s="208">
        <f>'22.พิจิตร'!F114</f>
        <v>850000</v>
      </c>
      <c r="AD114" s="209">
        <f>'23.เพชรบุรี'!F114</f>
        <v>1850000</v>
      </c>
      <c r="AE114" s="208">
        <f>'24.สุพรรณบุรี'!F114</f>
        <v>6425000</v>
      </c>
      <c r="AF114" s="208">
        <f>'25.ประจวบฯ'!F114</f>
        <v>855000</v>
      </c>
      <c r="AG114" s="209">
        <f>'26.กาญจนบุรี'!F114</f>
        <v>128000</v>
      </c>
      <c r="AH114" s="209">
        <f>'27.สุราษฎร์ฯ'!F114</f>
        <v>2038000</v>
      </c>
      <c r="AI114" s="208">
        <f>'28.ชุมพร'!F114</f>
        <v>221000</v>
      </c>
      <c r="AJ114" s="208">
        <f>'29.ตรัง'!F114</f>
        <v>420000</v>
      </c>
      <c r="AK114" s="208">
        <f>'30.พัทลุง'!F114</f>
        <v>560000</v>
      </c>
      <c r="AL114" s="551">
        <f>'31.นครศรีธรรมราช'!F114</f>
        <v>0</v>
      </c>
      <c r="AM114" s="208">
        <f>'32.สตูล'!F114</f>
        <v>500000</v>
      </c>
      <c r="AN114" s="209">
        <f>'33.นราธิวาส'!F114</f>
        <v>230000</v>
      </c>
      <c r="AO114" s="1289"/>
    </row>
    <row r="115" spans="1:42" ht="21.75" customHeight="1">
      <c r="A115" s="113"/>
      <c r="B115" s="406" t="s">
        <v>156</v>
      </c>
      <c r="C115" s="408"/>
      <c r="D115" s="1219"/>
      <c r="E115" s="705">
        <f>'1.สอส.กลุ่มวิเคราะห์ฯ'!E115+'2.ชัยนาท'!E115+'3.สระแก้ว'!E115+'4.นครราชสีมา'!E115+'5.ยโสธร'!E115+'6.บุรีรัมย์'!E115+'7.อำนาจเจริญ'!E115+'8.ศูนย์ฯเคี้ยวเอื้อง'!E115+'9.ร้อยเอ็ด'!E115+'10.มหาสารคาม'!E115+'11.อุดรธานี'!E115+'12.กาฬสินธุ์'!E115+'13.นครพนม'!E115+'14.สกลนคร'!E115+'15.หนองคาย'!E115+'16.เลย'!E115+'17.ลำปาง'!E115+'18.แพร่'!E115+'19.เชียงราย'!E115+'20.เพชรบูรณ์'!E115+'21.สุโขทัย'!E115+'22.พิจิตร'!E115+'23.เพชรบุรี'!E115+'24.สุพรรณบุรี'!E115+'25.ประจวบฯ'!E115+'26.กาญจนบุรี'!E115+'27.สุราษฎร์ฯ'!E115+'28.ชุมพร'!E115+'29.ตรัง'!E115+'30.พัทลุง'!E115+'31.นครศรีธรรมราช'!E115+'32.สตูล'!E115+'33.นราธิวาส'!E115</f>
        <v>0</v>
      </c>
      <c r="F115" s="811"/>
      <c r="G115" s="812"/>
      <c r="H115" s="369">
        <f>'1.สอส.กลุ่มวิเคราะห์ฯ'!F115</f>
        <v>0</v>
      </c>
      <c r="I115" s="205">
        <f>'2.ชัยนาท'!F115</f>
        <v>0</v>
      </c>
      <c r="J115" s="205">
        <f>'3.สระแก้ว'!F115</f>
        <v>0</v>
      </c>
      <c r="K115" s="206">
        <f>'4.นครราชสีมา'!F115</f>
        <v>0</v>
      </c>
      <c r="L115" s="205">
        <f>'5.ยโสธร'!F115</f>
        <v>0</v>
      </c>
      <c r="M115" s="205">
        <f>'6.บุรีรัมย์'!F115</f>
        <v>0</v>
      </c>
      <c r="N115" s="206">
        <f>'7.อำนาจเจริญ'!F115</f>
        <v>0</v>
      </c>
      <c r="O115" s="206">
        <f>'8.ศูนย์ฯเคี้ยวเอื้อง'!F115</f>
        <v>0</v>
      </c>
      <c r="P115" s="205">
        <f>'9.ร้อยเอ็ด'!F115</f>
        <v>0</v>
      </c>
      <c r="Q115" s="205">
        <f>'10.มหาสารคาม'!F115</f>
        <v>0</v>
      </c>
      <c r="R115" s="205">
        <f>'11.อุดรธานี'!F115</f>
        <v>0</v>
      </c>
      <c r="S115" s="205">
        <f>'12.กาฬสินธุ์'!F115</f>
        <v>0</v>
      </c>
      <c r="T115" s="205">
        <f>'13.นครพนม'!F115</f>
        <v>0</v>
      </c>
      <c r="U115" s="205">
        <f>'14.สกลนคร'!F115</f>
        <v>0</v>
      </c>
      <c r="V115" s="205">
        <f>'15.หนองคาย'!F115</f>
        <v>0</v>
      </c>
      <c r="W115" s="206">
        <f>'16.เลย'!F115</f>
        <v>0</v>
      </c>
      <c r="X115" s="206">
        <f>'17.ลำปาง'!F115</f>
        <v>0</v>
      </c>
      <c r="Y115" s="205">
        <f>'18.แพร่'!F115</f>
        <v>0</v>
      </c>
      <c r="Z115" s="206">
        <f>'19.เชียงราย'!F115</f>
        <v>0</v>
      </c>
      <c r="AA115" s="206">
        <f>'20.เพชรบูรณ์'!F115</f>
        <v>0</v>
      </c>
      <c r="AB115" s="205">
        <f>'21.สุโขทัย'!F115</f>
        <v>0</v>
      </c>
      <c r="AC115" s="205">
        <f>'22.พิจิตร'!F115</f>
        <v>0</v>
      </c>
      <c r="AD115" s="206">
        <f>'23.เพชรบุรี'!F115</f>
        <v>0</v>
      </c>
      <c r="AE115" s="205">
        <f>'24.สุพรรณบุรี'!F115</f>
        <v>0</v>
      </c>
      <c r="AF115" s="205">
        <f>'25.ประจวบฯ'!F115</f>
        <v>0</v>
      </c>
      <c r="AG115" s="206">
        <f>'26.กาญจนบุรี'!F115</f>
        <v>0</v>
      </c>
      <c r="AH115" s="206">
        <f>'27.สุราษฎร์ฯ'!F115</f>
        <v>0</v>
      </c>
      <c r="AI115" s="205">
        <f>'28.ชุมพร'!F115</f>
        <v>0</v>
      </c>
      <c r="AJ115" s="205">
        <f>'29.ตรัง'!F115</f>
        <v>0</v>
      </c>
      <c r="AK115" s="205">
        <f>'30.พัทลุง'!F115</f>
        <v>0</v>
      </c>
      <c r="AL115" s="550">
        <f>'31.นครศรีธรรมราช'!F115</f>
        <v>0</v>
      </c>
      <c r="AM115" s="205">
        <f>'32.สตูล'!F115</f>
        <v>0</v>
      </c>
      <c r="AN115" s="206">
        <f>'33.นราธิวาส'!F115</f>
        <v>0</v>
      </c>
      <c r="AO115" s="1289"/>
    </row>
    <row r="116" spans="1:42" ht="21.75" customHeight="1">
      <c r="A116" s="59"/>
      <c r="B116" s="53"/>
      <c r="C116" s="52" t="s">
        <v>122</v>
      </c>
      <c r="D116" s="35" t="s">
        <v>9</v>
      </c>
      <c r="E116" s="169">
        <f>'1.สอส.กลุ่มวิเคราะห์ฯ'!E116+'2.ชัยนาท'!E116+'3.สระแก้ว'!E116+'4.นครราชสีมา'!E116+'5.ยโสธร'!E116+'6.บุรีรัมย์'!E116+'7.อำนาจเจริญ'!E116+'8.ศูนย์ฯเคี้ยวเอื้อง'!E116+'9.ร้อยเอ็ด'!E116+'10.มหาสารคาม'!E116+'11.อุดรธานี'!E116+'12.กาฬสินธุ์'!E116+'13.นครพนม'!E116+'14.สกลนคร'!E116+'15.หนองคาย'!E116+'16.เลย'!E116+'17.ลำปาง'!E116+'18.แพร่'!E116+'19.เชียงราย'!E116+'20.เพชรบูรณ์'!E116+'21.สุโขทัย'!E116+'22.พิจิตร'!E116+'23.เพชรบุรี'!E116+'24.สุพรรณบุรี'!E116+'25.ประจวบฯ'!E116+'26.กาญจนบุรี'!E116+'27.สุราษฎร์ฯ'!E116+'28.ชุมพร'!E116+'29.ตรัง'!E116+'30.พัทลุง'!E116+'31.นครศรีธรรมราช'!E116+'32.สตูล'!E116+'33.นราธิวาส'!E116</f>
        <v>1300</v>
      </c>
      <c r="F116" s="815">
        <f>SUM(H116:AN116)</f>
        <v>1254</v>
      </c>
      <c r="G116" s="816">
        <f t="shared" ref="G116:G127" si="14">+F116*100/E116</f>
        <v>96.461538461538467</v>
      </c>
      <c r="H116" s="368">
        <f>'1.สอส.กลุ่มวิเคราะห์ฯ'!F116</f>
        <v>0</v>
      </c>
      <c r="I116" s="200">
        <f>'2.ชัยนาท'!F116</f>
        <v>185</v>
      </c>
      <c r="J116" s="200">
        <f>'3.สระแก้ว'!F116</f>
        <v>22</v>
      </c>
      <c r="K116" s="201">
        <f>'4.นครราชสีมา'!F116</f>
        <v>38</v>
      </c>
      <c r="L116" s="1259">
        <f>'5.ยโสธร'!F116</f>
        <v>97</v>
      </c>
      <c r="M116" s="200">
        <f>'6.บุรีรัมย์'!F116</f>
        <v>14</v>
      </c>
      <c r="N116" s="201">
        <f>'7.อำนาจเจริญ'!F116</f>
        <v>0</v>
      </c>
      <c r="O116" s="201">
        <f>'8.ศูนย์ฯเคี้ยวเอื้อง'!F116</f>
        <v>30</v>
      </c>
      <c r="P116" s="200">
        <f>'9.ร้อยเอ็ด'!F116</f>
        <v>9</v>
      </c>
      <c r="Q116" s="200">
        <f>'10.มหาสารคาม'!F116</f>
        <v>15</v>
      </c>
      <c r="R116" s="200">
        <f>'11.อุดรธานี'!F116</f>
        <v>4</v>
      </c>
      <c r="S116" s="200">
        <f>'12.กาฬสินธุ์'!F116</f>
        <v>54</v>
      </c>
      <c r="T116" s="200">
        <f>'13.นครพนม'!F116</f>
        <v>14</v>
      </c>
      <c r="U116" s="200">
        <f>'14.สกลนคร'!F116</f>
        <v>33</v>
      </c>
      <c r="V116" s="200">
        <f>'15.หนองคาย'!F116</f>
        <v>5</v>
      </c>
      <c r="W116" s="201">
        <f>'16.เลย'!F116</f>
        <v>8</v>
      </c>
      <c r="X116" s="201">
        <f>'17.ลำปาง'!F116</f>
        <v>117</v>
      </c>
      <c r="Y116" s="200">
        <f>'18.แพร่'!F116</f>
        <v>2</v>
      </c>
      <c r="Z116" s="201">
        <f>'19.เชียงราย'!F116</f>
        <v>0</v>
      </c>
      <c r="AA116" s="201">
        <f>'20.เพชรบูรณ์'!F116</f>
        <v>5</v>
      </c>
      <c r="AB116" s="200">
        <f>'21.สุโขทัย'!F116</f>
        <v>24</v>
      </c>
      <c r="AC116" s="200">
        <f>'22.พิจิตร'!F116</f>
        <v>32</v>
      </c>
      <c r="AD116" s="201">
        <f>'23.เพชรบุรี'!F116</f>
        <v>75</v>
      </c>
      <c r="AE116" s="200">
        <f>'24.สุพรรณบุรี'!F116</f>
        <v>270</v>
      </c>
      <c r="AF116" s="1256">
        <f>'25.ประจวบฯ'!F116</f>
        <v>30</v>
      </c>
      <c r="AG116" s="201">
        <f>'26.กาญจนบุรี'!F116</f>
        <v>5</v>
      </c>
      <c r="AH116" s="201">
        <f>'27.สุราษฎร์ฯ'!F116</f>
        <v>85</v>
      </c>
      <c r="AI116" s="200">
        <f>'28.ชุมพร'!F116</f>
        <v>7</v>
      </c>
      <c r="AJ116" s="200">
        <f>'29.ตรัง'!F116</f>
        <v>24</v>
      </c>
      <c r="AK116" s="200">
        <f>'30.พัทลุง'!F116</f>
        <v>19</v>
      </c>
      <c r="AL116" s="202">
        <f>'31.นครศรีธรรมราช'!F116</f>
        <v>0</v>
      </c>
      <c r="AM116" s="200">
        <f>'32.สตูล'!F116</f>
        <v>17</v>
      </c>
      <c r="AN116" s="201">
        <f>'33.นราธิวาส'!F116</f>
        <v>14</v>
      </c>
      <c r="AO116" s="1289"/>
    </row>
    <row r="117" spans="1:42" ht="21.75" customHeight="1">
      <c r="A117" s="87"/>
      <c r="B117" s="69"/>
      <c r="C117" s="70" t="s">
        <v>123</v>
      </c>
      <c r="D117" s="88" t="s">
        <v>47</v>
      </c>
      <c r="E117" s="169">
        <f>'1.สอส.กลุ่มวิเคราะห์ฯ'!E117+'2.ชัยนาท'!E117+'3.สระแก้ว'!E117+'4.นครราชสีมา'!E117+'5.ยโสธร'!E117+'6.บุรีรัมย์'!E117+'7.อำนาจเจริญ'!E117+'8.ศูนย์ฯเคี้ยวเอื้อง'!E117+'9.ร้อยเอ็ด'!E117+'10.มหาสารคาม'!E117+'11.อุดรธานี'!E117+'12.กาฬสินธุ์'!E117+'13.นครพนม'!E117+'14.สกลนคร'!E117+'15.หนองคาย'!E117+'16.เลย'!E117+'17.ลำปาง'!E117+'18.แพร่'!E117+'19.เชียงราย'!E117+'20.เพชรบูรณ์'!E117+'21.สุโขทัย'!E117+'22.พิจิตร'!E117+'23.เพชรบุรี'!E117+'24.สุพรรณบุรี'!E117+'25.ประจวบฯ'!E117+'26.กาญจนบุรี'!E117+'27.สุราษฎร์ฯ'!E117+'28.ชุมพร'!E117+'29.ตรัง'!E117+'30.พัทลุง'!E117+'31.นครศรีธรรมราช'!E117+'32.สตูล'!E117+'33.นราธิวาส'!E117</f>
        <v>33150000</v>
      </c>
      <c r="F117" s="815">
        <f>SUM(H117:AN117)</f>
        <v>37137560</v>
      </c>
      <c r="G117" s="816">
        <f t="shared" si="14"/>
        <v>112.02883861236802</v>
      </c>
      <c r="H117" s="368">
        <f>'1.สอส.กลุ่มวิเคราะห์ฯ'!F117</f>
        <v>0</v>
      </c>
      <c r="I117" s="200">
        <f>'2.ชัยนาท'!F117</f>
        <v>5879780</v>
      </c>
      <c r="J117" s="200">
        <f>'3.สระแก้ว'!F117</f>
        <v>510000</v>
      </c>
      <c r="K117" s="1257">
        <f>'4.นครราชสีมา'!F117</f>
        <v>2020000</v>
      </c>
      <c r="L117" s="200">
        <f>'5.ยโสธร'!F117</f>
        <v>2090000</v>
      </c>
      <c r="M117" s="200">
        <f>'6.บุรีรัมย์'!F117</f>
        <v>420000</v>
      </c>
      <c r="N117" s="201">
        <f>'7.อำนาจเจริญ'!F117</f>
        <v>0</v>
      </c>
      <c r="O117" s="201">
        <f>'8.ศูนย์ฯเคี้ยวเอื้อง'!F117</f>
        <v>2416930</v>
      </c>
      <c r="P117" s="200">
        <f>'9.ร้อยเอ็ด'!F117</f>
        <v>270000</v>
      </c>
      <c r="Q117" s="200">
        <f>'10.มหาสารคาม'!F117</f>
        <v>342000</v>
      </c>
      <c r="R117" s="200">
        <f>'11.อุดรธานี'!F117</f>
        <v>125000</v>
      </c>
      <c r="S117" s="200">
        <f>'12.กาฬสินธุ์'!F117</f>
        <v>1840000</v>
      </c>
      <c r="T117" s="200">
        <f>'13.นครพนม'!F117</f>
        <v>435000</v>
      </c>
      <c r="U117" s="200">
        <f>'14.สกลนคร'!F117</f>
        <v>970000</v>
      </c>
      <c r="V117" s="200">
        <f>'15.หนองคาย'!F117</f>
        <v>128000</v>
      </c>
      <c r="W117" s="201">
        <f>'16.เลย'!F117</f>
        <v>220300</v>
      </c>
      <c r="X117" s="201">
        <f>'17.ลำปาง'!F117</f>
        <v>3510000</v>
      </c>
      <c r="Y117" s="200">
        <f>'18.แพร่'!F117</f>
        <v>52000</v>
      </c>
      <c r="Z117" s="201">
        <f>'19.เชียงราย'!F117</f>
        <v>0</v>
      </c>
      <c r="AA117" s="201">
        <f>'20.เพชรบูรณ์'!F117</f>
        <v>93000</v>
      </c>
      <c r="AB117" s="200">
        <f>'21.สุโขทัย'!F117</f>
        <v>981500</v>
      </c>
      <c r="AC117" s="200">
        <f>'22.พิจิตร'!F117</f>
        <v>850000</v>
      </c>
      <c r="AD117" s="201">
        <f>'23.เพชรบุรี'!F117</f>
        <v>1850000</v>
      </c>
      <c r="AE117" s="200">
        <f>'24.สุพรรณบุรี'!F117</f>
        <v>6425000</v>
      </c>
      <c r="AF117" s="200">
        <f>'25.ประจวบฯ'!F117</f>
        <v>855000</v>
      </c>
      <c r="AG117" s="201">
        <f>'26.กาญจนบุรี'!F117</f>
        <v>128000</v>
      </c>
      <c r="AH117" s="201">
        <f>'27.สุราษฎร์ฯ'!F117</f>
        <v>2038000</v>
      </c>
      <c r="AI117" s="200">
        <f>'28.ชุมพร'!F117</f>
        <v>221000</v>
      </c>
      <c r="AJ117" s="200">
        <f>'29.ตรัง'!F117</f>
        <v>639050</v>
      </c>
      <c r="AK117" s="200">
        <f>'30.พัทลุง'!F117</f>
        <v>1098000</v>
      </c>
      <c r="AL117" s="202">
        <f>'31.นครศรีธรรมราช'!F117</f>
        <v>0</v>
      </c>
      <c r="AM117" s="200">
        <f>'32.สตูล'!F117</f>
        <v>500000</v>
      </c>
      <c r="AN117" s="201">
        <f>'33.นราธิวาส'!F117</f>
        <v>230000</v>
      </c>
      <c r="AO117" s="1289"/>
    </row>
    <row r="118" spans="1:42" ht="21.75" customHeight="1">
      <c r="A118" s="99"/>
      <c r="B118" s="2147" t="s">
        <v>157</v>
      </c>
      <c r="C118" s="2148"/>
      <c r="D118" s="1219"/>
      <c r="E118" s="705">
        <f>'1.สอส.กลุ่มวิเคราะห์ฯ'!E118+'2.ชัยนาท'!E118+'3.สระแก้ว'!E118+'4.นครราชสีมา'!E118+'5.ยโสธร'!E118+'6.บุรีรัมย์'!E118+'7.อำนาจเจริญ'!E118+'8.ศูนย์ฯเคี้ยวเอื้อง'!E118+'9.ร้อยเอ็ด'!E118+'10.มหาสารคาม'!E118+'11.อุดรธานี'!E118+'12.กาฬสินธุ์'!E118+'13.นครพนม'!E118+'14.สกลนคร'!E118+'15.หนองคาย'!E118+'16.เลย'!E118+'17.ลำปาง'!E118+'18.แพร่'!E118+'19.เชียงราย'!E118+'20.เพชรบูรณ์'!E118+'21.สุโขทัย'!E118+'22.พิจิตร'!E118+'23.เพชรบุรี'!E118+'24.สุพรรณบุรี'!E118+'25.ประจวบฯ'!E118+'26.กาญจนบุรี'!E118+'27.สุราษฎร์ฯ'!E118+'28.ชุมพร'!E118+'29.ตรัง'!E118+'30.พัทลุง'!E118+'31.นครศรีธรรมราช'!E118+'32.สตูล'!E118+'33.นราธิวาส'!E118</f>
        <v>0</v>
      </c>
      <c r="F118" s="811"/>
      <c r="G118" s="812"/>
      <c r="H118" s="369">
        <f>'1.สอส.กลุ่มวิเคราะห์ฯ'!F118</f>
        <v>0</v>
      </c>
      <c r="I118" s="205">
        <f>'2.ชัยนาท'!F118</f>
        <v>0</v>
      </c>
      <c r="J118" s="205">
        <f>'3.สระแก้ว'!F118</f>
        <v>0</v>
      </c>
      <c r="K118" s="206">
        <f>'4.นครราชสีมา'!F118</f>
        <v>0</v>
      </c>
      <c r="L118" s="205">
        <f>'5.ยโสธร'!F118</f>
        <v>0</v>
      </c>
      <c r="M118" s="205">
        <f>'6.บุรีรัมย์'!F118</f>
        <v>0</v>
      </c>
      <c r="N118" s="206">
        <f>'7.อำนาจเจริญ'!F118</f>
        <v>0</v>
      </c>
      <c r="O118" s="206">
        <f>'8.ศูนย์ฯเคี้ยวเอื้อง'!F118</f>
        <v>0</v>
      </c>
      <c r="P118" s="205">
        <f>'9.ร้อยเอ็ด'!F118</f>
        <v>0</v>
      </c>
      <c r="Q118" s="205">
        <f>'10.มหาสารคาม'!F118</f>
        <v>0</v>
      </c>
      <c r="R118" s="205">
        <f>'11.อุดรธานี'!F118</f>
        <v>0</v>
      </c>
      <c r="S118" s="205">
        <f>'12.กาฬสินธุ์'!F118</f>
        <v>0</v>
      </c>
      <c r="T118" s="205">
        <f>'13.นครพนม'!F118</f>
        <v>0</v>
      </c>
      <c r="U118" s="205">
        <f>'14.สกลนคร'!F118</f>
        <v>0</v>
      </c>
      <c r="V118" s="205">
        <f>'15.หนองคาย'!F118</f>
        <v>0</v>
      </c>
      <c r="W118" s="206">
        <f>'16.เลย'!F118</f>
        <v>0</v>
      </c>
      <c r="X118" s="206">
        <f>'17.ลำปาง'!F118</f>
        <v>0</v>
      </c>
      <c r="Y118" s="205">
        <f>'18.แพร่'!F118</f>
        <v>0</v>
      </c>
      <c r="Z118" s="206">
        <f>'19.เชียงราย'!F118</f>
        <v>0</v>
      </c>
      <c r="AA118" s="206">
        <f>'20.เพชรบูรณ์'!F118</f>
        <v>0</v>
      </c>
      <c r="AB118" s="205">
        <f>'21.สุโขทัย'!F118</f>
        <v>0</v>
      </c>
      <c r="AC118" s="205">
        <f>'22.พิจิตร'!F118</f>
        <v>0</v>
      </c>
      <c r="AD118" s="206">
        <f>'23.เพชรบุรี'!F118</f>
        <v>0</v>
      </c>
      <c r="AE118" s="205">
        <f>'24.สุพรรณบุรี'!F118</f>
        <v>0</v>
      </c>
      <c r="AF118" s="205">
        <f>'25.ประจวบฯ'!F118</f>
        <v>0</v>
      </c>
      <c r="AG118" s="206">
        <f>'26.กาญจนบุรี'!F118</f>
        <v>0</v>
      </c>
      <c r="AH118" s="206">
        <f>'27.สุราษฎร์ฯ'!F118</f>
        <v>0</v>
      </c>
      <c r="AI118" s="205">
        <f>'28.ชุมพร'!F118</f>
        <v>0</v>
      </c>
      <c r="AJ118" s="205">
        <f>'29.ตรัง'!F118</f>
        <v>0</v>
      </c>
      <c r="AK118" s="205">
        <f>'30.พัทลุง'!F118</f>
        <v>0</v>
      </c>
      <c r="AL118" s="550">
        <f>'31.นครศรีธรรมราช'!F118</f>
        <v>0</v>
      </c>
      <c r="AM118" s="205">
        <f>'32.สตูล'!F118</f>
        <v>0</v>
      </c>
      <c r="AN118" s="206">
        <f>'33.นราธิวาส'!F118</f>
        <v>0</v>
      </c>
      <c r="AO118" s="176"/>
    </row>
    <row r="119" spans="1:42" ht="21.75" customHeight="1">
      <c r="A119" s="59"/>
      <c r="B119" s="319"/>
      <c r="C119" s="7" t="s">
        <v>124</v>
      </c>
      <c r="D119" s="35" t="s">
        <v>35</v>
      </c>
      <c r="E119" s="169">
        <f>'1.สอส.กลุ่มวิเคราะห์ฯ'!E119+'2.ชัยนาท'!E119+'3.สระแก้ว'!E119+'4.นครราชสีมา'!E119+'5.ยโสธร'!E119+'6.บุรีรัมย์'!E119+'7.อำนาจเจริญ'!E119+'8.ศูนย์ฯเคี้ยวเอื้อง'!E119+'9.ร้อยเอ็ด'!E119+'10.มหาสารคาม'!E119+'11.อุดรธานี'!E119+'12.กาฬสินธุ์'!E119+'13.นครพนม'!E119+'14.สกลนคร'!E119+'15.หนองคาย'!E119+'16.เลย'!E119+'17.ลำปาง'!E119+'18.แพร่'!E119+'19.เชียงราย'!E119+'20.เพชรบูรณ์'!E119+'21.สุโขทัย'!E119+'22.พิจิตร'!E119+'23.เพชรบุรี'!E119+'24.สุพรรณบุรี'!E119+'25.ประจวบฯ'!E119+'26.กาญจนบุรี'!E119+'27.สุราษฎร์ฯ'!E119+'28.ชุมพร'!E119+'29.ตรัง'!E119+'30.พัทลุง'!E119+'31.นครศรีธรรมราช'!E119+'32.สตูล'!E119+'33.นราธิวาส'!E119</f>
        <v>28</v>
      </c>
      <c r="F119" s="815">
        <f>SUM(H119:AN119)</f>
        <v>28</v>
      </c>
      <c r="G119" s="816">
        <f t="shared" si="14"/>
        <v>100</v>
      </c>
      <c r="H119" s="368">
        <f>'1.สอส.กลุ่มวิเคราะห์ฯ'!F119</f>
        <v>0</v>
      </c>
      <c r="I119" s="200">
        <f>'2.ชัยนาท'!F119</f>
        <v>1</v>
      </c>
      <c r="J119" s="200">
        <f>'3.สระแก้ว'!F119</f>
        <v>1</v>
      </c>
      <c r="K119" s="201">
        <f>'4.นครราชสีมา'!F119</f>
        <v>1</v>
      </c>
      <c r="L119" s="1259">
        <f>'5.ยโสธร'!F119</f>
        <v>1</v>
      </c>
      <c r="M119" s="200">
        <f>'6.บุรีรัมย์'!F119</f>
        <v>1</v>
      </c>
      <c r="N119" s="201">
        <f>'7.อำนาจเจริญ'!F119</f>
        <v>0</v>
      </c>
      <c r="O119" s="201">
        <f>'8.ศูนย์ฯเคี้ยวเอื้อง'!F119</f>
        <v>1</v>
      </c>
      <c r="P119" s="200">
        <f>'9.ร้อยเอ็ด'!F119</f>
        <v>1</v>
      </c>
      <c r="Q119" s="200">
        <f>'10.มหาสารคาม'!F119</f>
        <v>1</v>
      </c>
      <c r="R119" s="200">
        <f>'11.อุดรธานี'!F119</f>
        <v>1</v>
      </c>
      <c r="S119" s="200">
        <f>'12.กาฬสินธุ์'!F119</f>
        <v>1</v>
      </c>
      <c r="T119" s="200">
        <f>'13.นครพนม'!F119</f>
        <v>1</v>
      </c>
      <c r="U119" s="200">
        <f>'14.สกลนคร'!F119</f>
        <v>1</v>
      </c>
      <c r="V119" s="200">
        <f>'15.หนองคาย'!F119</f>
        <v>1</v>
      </c>
      <c r="W119" s="201">
        <f>'16.เลย'!F119</f>
        <v>1</v>
      </c>
      <c r="X119" s="201">
        <f>'17.ลำปาง'!F119</f>
        <v>1</v>
      </c>
      <c r="Y119" s="200">
        <f>'18.แพร่'!F119</f>
        <v>1</v>
      </c>
      <c r="Z119" s="201">
        <f>'19.เชียงราย'!F119</f>
        <v>0</v>
      </c>
      <c r="AA119" s="201">
        <f>'20.เพชรบูรณ์'!F119</f>
        <v>1</v>
      </c>
      <c r="AB119" s="200">
        <f>'21.สุโขทัย'!F119</f>
        <v>1</v>
      </c>
      <c r="AC119" s="200">
        <f>'22.พิจิตร'!F119</f>
        <v>1</v>
      </c>
      <c r="AD119" s="201">
        <f>'23.เพชรบุรี'!F119</f>
        <v>1</v>
      </c>
      <c r="AE119" s="200">
        <f>'24.สุพรรณบุรี'!F119</f>
        <v>1</v>
      </c>
      <c r="AF119" s="200">
        <f>'25.ประจวบฯ'!F119</f>
        <v>1</v>
      </c>
      <c r="AG119" s="201">
        <f>'26.กาญจนบุรี'!F119</f>
        <v>0</v>
      </c>
      <c r="AH119" s="201">
        <f>'27.สุราษฎร์ฯ'!F119</f>
        <v>1</v>
      </c>
      <c r="AI119" s="200">
        <f>'28.ชุมพร'!F119</f>
        <v>1</v>
      </c>
      <c r="AJ119" s="200">
        <f>'29.ตรัง'!F119</f>
        <v>1</v>
      </c>
      <c r="AK119" s="200">
        <f>'30.พัทลุง'!F119</f>
        <v>1</v>
      </c>
      <c r="AL119" s="202">
        <f>'31.นครศรีธรรมราช'!F119</f>
        <v>0</v>
      </c>
      <c r="AM119" s="200">
        <f>'32.สตูล'!F119</f>
        <v>1</v>
      </c>
      <c r="AN119" s="201">
        <f>'33.นราธิวาส'!F119</f>
        <v>1</v>
      </c>
      <c r="AO119" s="176"/>
    </row>
    <row r="120" spans="1:42" ht="21.75" customHeight="1">
      <c r="A120" s="59"/>
      <c r="B120" s="319"/>
      <c r="C120" s="7" t="s">
        <v>127</v>
      </c>
      <c r="D120" s="35" t="s">
        <v>35</v>
      </c>
      <c r="E120" s="169">
        <f>'1.สอส.กลุ่มวิเคราะห์ฯ'!E120+'2.ชัยนาท'!E120+'3.สระแก้ว'!E120+'4.นครราชสีมา'!E120+'5.ยโสธร'!E120+'6.บุรีรัมย์'!E120+'7.อำนาจเจริญ'!E120+'8.ศูนย์ฯเคี้ยวเอื้อง'!E120+'9.ร้อยเอ็ด'!E120+'10.มหาสารคาม'!E120+'11.อุดรธานี'!E120+'12.กาฬสินธุ์'!E120+'13.นครพนม'!E120+'14.สกลนคร'!E120+'15.หนองคาย'!E120+'16.เลย'!E120+'17.ลำปาง'!E120+'18.แพร่'!E120+'19.เชียงราย'!E120+'20.เพชรบูรณ์'!E120+'21.สุโขทัย'!E120+'22.พิจิตร'!E120+'23.เพชรบุรี'!E120+'24.สุพรรณบุรี'!E120+'25.ประจวบฯ'!E120+'26.กาญจนบุรี'!E120+'27.สุราษฎร์ฯ'!E120+'28.ชุมพร'!E120+'29.ตรัง'!E120+'30.พัทลุง'!E120+'31.นครศรีธรรมราช'!E120+'32.สตูล'!E120+'33.นราธิวาส'!E120</f>
        <v>40</v>
      </c>
      <c r="F120" s="815">
        <f>SUM(H120:AN120)</f>
        <v>41</v>
      </c>
      <c r="G120" s="816">
        <f t="shared" si="14"/>
        <v>102.5</v>
      </c>
      <c r="H120" s="368">
        <f>'1.สอส.กลุ่มวิเคราะห์ฯ'!F120</f>
        <v>0</v>
      </c>
      <c r="I120" s="200">
        <f>'2.ชัยนาท'!F120</f>
        <v>10</v>
      </c>
      <c r="J120" s="200">
        <f>'3.สระแก้ว'!F120</f>
        <v>0</v>
      </c>
      <c r="K120" s="201">
        <f>'4.นครราชสีมา'!F120</f>
        <v>0</v>
      </c>
      <c r="L120" s="200">
        <f>'5.ยโสธร'!F120</f>
        <v>0</v>
      </c>
      <c r="M120" s="200">
        <f>'6.บุรีรัมย์'!F120</f>
        <v>0</v>
      </c>
      <c r="N120" s="201">
        <f>'7.อำนาจเจริญ'!F120</f>
        <v>0</v>
      </c>
      <c r="O120" s="201">
        <f>'8.ศูนย์ฯเคี้ยวเอื้อง'!F120</f>
        <v>0</v>
      </c>
      <c r="P120" s="200">
        <f>'9.ร้อยเอ็ด'!F120</f>
        <v>0</v>
      </c>
      <c r="Q120" s="200">
        <f>'10.มหาสารคาม'!F120</f>
        <v>0</v>
      </c>
      <c r="R120" s="200">
        <f>'11.อุดรธานี'!F120</f>
        <v>0</v>
      </c>
      <c r="S120" s="200">
        <f>'12.กาฬสินธุ์'!F120</f>
        <v>0</v>
      </c>
      <c r="T120" s="200">
        <f>'13.นครพนม'!F120</f>
        <v>0</v>
      </c>
      <c r="U120" s="200">
        <f>'14.สกลนคร'!F120</f>
        <v>0</v>
      </c>
      <c r="V120" s="200">
        <f>'15.หนองคาย'!F120</f>
        <v>0</v>
      </c>
      <c r="W120" s="201">
        <f>'16.เลย'!F120</f>
        <v>0</v>
      </c>
      <c r="X120" s="201">
        <f>'17.ลำปาง'!F120</f>
        <v>10</v>
      </c>
      <c r="Y120" s="200">
        <f>'18.แพร่'!F120</f>
        <v>0</v>
      </c>
      <c r="Z120" s="201">
        <f>'19.เชียงราย'!F120</f>
        <v>0</v>
      </c>
      <c r="AA120" s="201">
        <f>'20.เพชรบูรณ์'!F120</f>
        <v>0</v>
      </c>
      <c r="AB120" s="200">
        <f>'21.สุโขทัย'!F120</f>
        <v>0</v>
      </c>
      <c r="AC120" s="200">
        <f>'22.พิจิตร'!F120</f>
        <v>5</v>
      </c>
      <c r="AD120" s="201">
        <f>'23.เพชรบุรี'!F120</f>
        <v>2</v>
      </c>
      <c r="AE120" s="200">
        <f>'24.สุพรรณบุรี'!F120</f>
        <v>13</v>
      </c>
      <c r="AF120" s="200">
        <f>'25.ประจวบฯ'!F120</f>
        <v>1</v>
      </c>
      <c r="AG120" s="201">
        <f>'26.กาญจนบุรี'!F120</f>
        <v>0</v>
      </c>
      <c r="AH120" s="201">
        <f>'27.สุราษฎร์ฯ'!F120</f>
        <v>0</v>
      </c>
      <c r="AI120" s="200">
        <f>'28.ชุมพร'!F120</f>
        <v>0</v>
      </c>
      <c r="AJ120" s="200">
        <f>'29.ตรัง'!F120</f>
        <v>0</v>
      </c>
      <c r="AK120" s="200">
        <f>'30.พัทลุง'!F120</f>
        <v>0</v>
      </c>
      <c r="AL120" s="202">
        <f>'31.นครศรีธรรมราช'!F120</f>
        <v>0</v>
      </c>
      <c r="AM120" s="200">
        <f>'32.สตูล'!F120</f>
        <v>0</v>
      </c>
      <c r="AN120" s="201">
        <f>'33.นราธิวาส'!F120</f>
        <v>0</v>
      </c>
      <c r="AO120" s="176"/>
    </row>
    <row r="121" spans="1:42" ht="21.75" customHeight="1">
      <c r="A121" s="59"/>
      <c r="B121" s="319"/>
      <c r="C121" s="7" t="s">
        <v>125</v>
      </c>
      <c r="D121" s="35" t="s">
        <v>9</v>
      </c>
      <c r="E121" s="169">
        <f>'1.สอส.กลุ่มวิเคราะห์ฯ'!E121+'2.ชัยนาท'!E121+'3.สระแก้ว'!E121+'4.นครราชสีมา'!E121+'5.ยโสธร'!E121+'6.บุรีรัมย์'!E121+'7.อำนาจเจริญ'!E121+'8.ศูนย์ฯเคี้ยวเอื้อง'!E121+'9.ร้อยเอ็ด'!E121+'10.มหาสารคาม'!E121+'11.อุดรธานี'!E121+'12.กาฬสินธุ์'!E121+'13.นครพนม'!E121+'14.สกลนคร'!E121+'15.หนองคาย'!E121+'16.เลย'!E121+'17.ลำปาง'!E121+'18.แพร่'!E121+'19.เชียงราย'!E121+'20.เพชรบูรณ์'!E121+'21.สุโขทัย'!E121+'22.พิจิตร'!E121+'23.เพชรบุรี'!E121+'24.สุพรรณบุรี'!E121+'25.ประจวบฯ'!E121+'26.กาญจนบุรี'!E121+'27.สุราษฎร์ฯ'!E121+'28.ชุมพร'!E121+'29.ตรัง'!E121+'30.พัทลุง'!E121+'31.นครศรีธรรมราช'!E121+'32.สตูล'!E121+'33.นราธิวาส'!E121</f>
        <v>12</v>
      </c>
      <c r="F121" s="815">
        <f>SUM(H121:AN121)</f>
        <v>13</v>
      </c>
      <c r="G121" s="816">
        <f t="shared" si="14"/>
        <v>108.33333333333333</v>
      </c>
      <c r="H121" s="368">
        <f>'1.สอส.กลุ่มวิเคราะห์ฯ'!F121</f>
        <v>0</v>
      </c>
      <c r="I121" s="200">
        <f>'2.ชัยนาท'!F121</f>
        <v>3</v>
      </c>
      <c r="J121" s="200">
        <f>'3.สระแก้ว'!F121</f>
        <v>0</v>
      </c>
      <c r="K121" s="201">
        <f>'4.นครราชสีมา'!F121</f>
        <v>0</v>
      </c>
      <c r="L121" s="200">
        <f>'5.ยโสธร'!F121</f>
        <v>0</v>
      </c>
      <c r="M121" s="200">
        <f>'6.บุรีรัมย์'!F121</f>
        <v>0</v>
      </c>
      <c r="N121" s="201">
        <f>'7.อำนาจเจริญ'!F121</f>
        <v>0</v>
      </c>
      <c r="O121" s="201">
        <f>'8.ศูนย์ฯเคี้ยวเอื้อง'!F121</f>
        <v>0</v>
      </c>
      <c r="P121" s="200">
        <f>'9.ร้อยเอ็ด'!F121</f>
        <v>0</v>
      </c>
      <c r="Q121" s="200">
        <f>'10.มหาสารคาม'!F121</f>
        <v>0</v>
      </c>
      <c r="R121" s="200">
        <f>'11.อุดรธานี'!F121</f>
        <v>0</v>
      </c>
      <c r="S121" s="200">
        <f>'12.กาฬสินธุ์'!F121</f>
        <v>0</v>
      </c>
      <c r="T121" s="200">
        <f>'13.นครพนม'!F121</f>
        <v>0</v>
      </c>
      <c r="U121" s="200">
        <f>'14.สกลนคร'!F121</f>
        <v>0</v>
      </c>
      <c r="V121" s="200">
        <f>'15.หนองคาย'!F121</f>
        <v>0</v>
      </c>
      <c r="W121" s="201">
        <f>'16.เลย'!F121</f>
        <v>0</v>
      </c>
      <c r="X121" s="201">
        <f>'17.ลำปาง'!F121</f>
        <v>2</v>
      </c>
      <c r="Y121" s="200">
        <f>'18.แพร่'!F121</f>
        <v>0</v>
      </c>
      <c r="Z121" s="201">
        <f>'19.เชียงราย'!F121</f>
        <v>0</v>
      </c>
      <c r="AA121" s="201">
        <f>'20.เพชรบูรณ์'!F121</f>
        <v>0</v>
      </c>
      <c r="AB121" s="200">
        <f>'21.สุโขทัย'!F121</f>
        <v>0</v>
      </c>
      <c r="AC121" s="200">
        <f>'22.พิจิตร'!F121</f>
        <v>2</v>
      </c>
      <c r="AD121" s="201">
        <f>'23.เพชรบุรี'!F121</f>
        <v>2</v>
      </c>
      <c r="AE121" s="200">
        <f>'24.สุพรรณบุรี'!F121</f>
        <v>3</v>
      </c>
      <c r="AF121" s="200">
        <f>'25.ประจวบฯ'!F121</f>
        <v>1</v>
      </c>
      <c r="AG121" s="201">
        <f>'26.กาญจนบุรี'!F121</f>
        <v>0</v>
      </c>
      <c r="AH121" s="201">
        <f>'27.สุราษฎร์ฯ'!F121</f>
        <v>0</v>
      </c>
      <c r="AI121" s="200">
        <f>'28.ชุมพร'!F121</f>
        <v>0</v>
      </c>
      <c r="AJ121" s="200">
        <f>'29.ตรัง'!F121</f>
        <v>0</v>
      </c>
      <c r="AK121" s="200">
        <f>'30.พัทลุง'!F121</f>
        <v>0</v>
      </c>
      <c r="AL121" s="202">
        <f>'31.นครศรีธรรมราช'!F121</f>
        <v>0</v>
      </c>
      <c r="AM121" s="200">
        <f>'32.สตูล'!F121</f>
        <v>0</v>
      </c>
      <c r="AN121" s="201">
        <f>'33.นราธิวาส'!F121</f>
        <v>0</v>
      </c>
      <c r="AO121" s="176"/>
    </row>
    <row r="122" spans="1:42" ht="21.75" customHeight="1">
      <c r="A122" s="59"/>
      <c r="B122" s="319"/>
      <c r="C122" s="89" t="s">
        <v>126</v>
      </c>
      <c r="D122" s="35" t="s">
        <v>32</v>
      </c>
      <c r="E122" s="169">
        <f>'1.สอส.กลุ่มวิเคราะห์ฯ'!E122+'2.ชัยนาท'!E122+'3.สระแก้ว'!E122+'4.นครราชสีมา'!E122+'5.ยโสธร'!E122+'6.บุรีรัมย์'!E122+'7.อำนาจเจริญ'!E122+'8.ศูนย์ฯเคี้ยวเอื้อง'!E122+'9.ร้อยเอ็ด'!E122+'10.มหาสารคาม'!E122+'11.อุดรธานี'!E122+'12.กาฬสินธุ์'!E122+'13.นครพนม'!E122+'14.สกลนคร'!E122+'15.หนองคาย'!E122+'16.เลย'!E122+'17.ลำปาง'!E122+'18.แพร่'!E122+'19.เชียงราย'!E122+'20.เพชรบูรณ์'!E122+'21.สุโขทัย'!E122+'22.พิจิตร'!E122+'23.เพชรบุรี'!E122+'24.สุพรรณบุรี'!E122+'25.ประจวบฯ'!E122+'26.กาญจนบุรี'!E122+'27.สุราษฎร์ฯ'!E122+'28.ชุมพร'!E122+'29.ตรัง'!E122+'30.พัทลุง'!E122+'31.นครศรีธรรมราช'!E122+'32.สตูล'!E122+'33.นราธิวาส'!E122</f>
        <v>1180</v>
      </c>
      <c r="F122" s="815">
        <f>SUM(H122:AN122)</f>
        <v>839</v>
      </c>
      <c r="G122" s="816">
        <f t="shared" si="14"/>
        <v>71.101694915254242</v>
      </c>
      <c r="H122" s="368">
        <f>'1.สอส.กลุ่มวิเคราะห์ฯ'!F122</f>
        <v>0</v>
      </c>
      <c r="I122" s="200">
        <f>'2.ชัยนาท'!F122</f>
        <v>113</v>
      </c>
      <c r="J122" s="200">
        <f>'3.สระแก้ว'!F122</f>
        <v>0</v>
      </c>
      <c r="K122" s="201">
        <f>'4.นครราชสีมา'!F122</f>
        <v>10</v>
      </c>
      <c r="L122" s="200">
        <f>'5.ยโสธร'!F122</f>
        <v>30</v>
      </c>
      <c r="M122" s="200">
        <f>'6.บุรีรัมย์'!F122</f>
        <v>10</v>
      </c>
      <c r="N122" s="201">
        <f>'7.อำนาจเจริญ'!F122</f>
        <v>0</v>
      </c>
      <c r="O122" s="201">
        <f>'8.ศูนย์ฯเคี้ยวเอื้อง'!F122</f>
        <v>33</v>
      </c>
      <c r="P122" s="200">
        <f>'9.ร้อยเอ็ด'!F122</f>
        <v>40</v>
      </c>
      <c r="Q122" s="200">
        <f>'10.มหาสารคาม'!F122</f>
        <v>40</v>
      </c>
      <c r="R122" s="200">
        <f>'11.อุดรธานี'!F122</f>
        <v>0</v>
      </c>
      <c r="S122" s="200">
        <f>'12.กาฬสินธุ์'!F122</f>
        <v>21</v>
      </c>
      <c r="T122" s="200">
        <f>'13.นครพนม'!F122</f>
        <v>20</v>
      </c>
      <c r="U122" s="200">
        <f>'14.สกลนคร'!F122</f>
        <v>60</v>
      </c>
      <c r="V122" s="200">
        <f>'15.หนองคาย'!F122</f>
        <v>10</v>
      </c>
      <c r="W122" s="201">
        <f>'16.เลย'!F122</f>
        <v>31</v>
      </c>
      <c r="X122" s="201">
        <f>'17.ลำปาง'!F122</f>
        <v>60</v>
      </c>
      <c r="Y122" s="200">
        <f>'18.แพร่'!F122</f>
        <v>21</v>
      </c>
      <c r="Z122" s="201">
        <f>'19.เชียงราย'!F122</f>
        <v>0</v>
      </c>
      <c r="AA122" s="201">
        <f>'20.เพชรบูรณ์'!F122</f>
        <v>10</v>
      </c>
      <c r="AB122" s="200">
        <f>'21.สุโขทัย'!F122</f>
        <v>20</v>
      </c>
      <c r="AC122" s="200">
        <f>'22.พิจิตร'!F122</f>
        <v>39</v>
      </c>
      <c r="AD122" s="201">
        <f>'23.เพชรบุรี'!F122</f>
        <v>0</v>
      </c>
      <c r="AE122" s="200">
        <f>'24.สุพรรณบุรี'!F122</f>
        <v>0</v>
      </c>
      <c r="AF122" s="200">
        <f>'25.ประจวบฯ'!F122</f>
        <v>10</v>
      </c>
      <c r="AG122" s="201">
        <f>'26.กาญจนบุรี'!F122</f>
        <v>0</v>
      </c>
      <c r="AH122" s="201">
        <f>'27.สุราษฎร์ฯ'!F122</f>
        <v>120</v>
      </c>
      <c r="AI122" s="200">
        <f>'28.ชุมพร'!F122</f>
        <v>10</v>
      </c>
      <c r="AJ122" s="200">
        <f>'29.ตรัง'!F122</f>
        <v>0</v>
      </c>
      <c r="AK122" s="200">
        <f>'30.พัทลุง'!F122</f>
        <v>40</v>
      </c>
      <c r="AL122" s="202">
        <f>'31.นครศรีธรรมราช'!F122</f>
        <v>0</v>
      </c>
      <c r="AM122" s="200">
        <f>'32.สตูล'!F122</f>
        <v>60</v>
      </c>
      <c r="AN122" s="201">
        <f>'33.นราธิวาส'!F122</f>
        <v>31</v>
      </c>
      <c r="AO122" s="176"/>
    </row>
    <row r="123" spans="1:42" ht="21.75" customHeight="1">
      <c r="A123" s="99"/>
      <c r="B123" s="489" t="s">
        <v>312</v>
      </c>
      <c r="C123" s="490"/>
      <c r="D123" s="1219" t="s">
        <v>114</v>
      </c>
      <c r="E123" s="705">
        <f>'1.สอส.กลุ่มวิเคราะห์ฯ'!E123+'2.ชัยนาท'!E123+'3.สระแก้ว'!E123+'4.นครราชสีมา'!E123+'5.ยโสธร'!E123+'6.บุรีรัมย์'!E123+'7.อำนาจเจริญ'!E123+'8.ศูนย์ฯเคี้ยวเอื้อง'!E123+'9.ร้อยเอ็ด'!E123+'10.มหาสารคาม'!E123+'11.อุดรธานี'!E123+'12.กาฬสินธุ์'!E123+'13.นครพนม'!E123+'14.สกลนคร'!E123+'15.หนองคาย'!E123+'16.เลย'!E123+'17.ลำปาง'!E123+'18.แพร่'!E123+'19.เชียงราย'!E123+'20.เพชรบูรณ์'!E123+'21.สุโขทัย'!E123+'22.พิจิตร'!E123+'23.เพชรบุรี'!E123+'24.สุพรรณบุรี'!E123+'25.ประจวบฯ'!E123+'26.กาญจนบุรี'!E123+'27.สุราษฎร์ฯ'!E123+'28.ชุมพร'!E123+'29.ตรัง'!E123+'30.พัทลุง'!E123+'31.นครศรีธรรมราช'!E123+'32.สตูล'!E123+'33.นราธิวาส'!E123</f>
        <v>0</v>
      </c>
      <c r="F123" s="1219">
        <f>SUM(H123:S123)</f>
        <v>0</v>
      </c>
      <c r="G123" s="1219"/>
      <c r="H123" s="369">
        <f>'1.สอส.กลุ่มวิเคราะห์ฯ'!F123</f>
        <v>0</v>
      </c>
      <c r="I123" s="205">
        <f>'2.ชัยนาท'!F123</f>
        <v>0</v>
      </c>
      <c r="J123" s="205">
        <f>'3.สระแก้ว'!F123</f>
        <v>0</v>
      </c>
      <c r="K123" s="206">
        <f>'4.นครราชสีมา'!F123</f>
        <v>0</v>
      </c>
      <c r="L123" s="205">
        <f>'5.ยโสธร'!F123</f>
        <v>0</v>
      </c>
      <c r="M123" s="205">
        <f>'6.บุรีรัมย์'!F123</f>
        <v>0</v>
      </c>
      <c r="N123" s="206">
        <f>'7.อำนาจเจริญ'!F123</f>
        <v>0</v>
      </c>
      <c r="O123" s="206">
        <f>'8.ศูนย์ฯเคี้ยวเอื้อง'!F123</f>
        <v>0</v>
      </c>
      <c r="P123" s="205">
        <f>'9.ร้อยเอ็ด'!F123</f>
        <v>0</v>
      </c>
      <c r="Q123" s="205">
        <f>'10.มหาสารคาม'!F123</f>
        <v>0</v>
      </c>
      <c r="R123" s="205">
        <f>'11.อุดรธานี'!F123</f>
        <v>0</v>
      </c>
      <c r="S123" s="205">
        <f>'12.กาฬสินธุ์'!F123</f>
        <v>0</v>
      </c>
      <c r="T123" s="205">
        <f>'13.นครพนม'!F123</f>
        <v>0</v>
      </c>
      <c r="U123" s="205">
        <f>'14.สกลนคร'!F123</f>
        <v>0</v>
      </c>
      <c r="V123" s="205">
        <f>'15.หนองคาย'!F123</f>
        <v>0</v>
      </c>
      <c r="W123" s="206">
        <f>'16.เลย'!F123</f>
        <v>0</v>
      </c>
      <c r="X123" s="206">
        <f>'17.ลำปาง'!F123</f>
        <v>0</v>
      </c>
      <c r="Y123" s="205">
        <f>'18.แพร่'!F123</f>
        <v>0</v>
      </c>
      <c r="Z123" s="206">
        <f>'19.เชียงราย'!F123</f>
        <v>0</v>
      </c>
      <c r="AA123" s="206">
        <f>'20.เพชรบูรณ์'!F123</f>
        <v>0</v>
      </c>
      <c r="AB123" s="205">
        <f>'21.สุโขทัย'!F123</f>
        <v>0</v>
      </c>
      <c r="AC123" s="205">
        <f>'22.พิจิตร'!F123</f>
        <v>0</v>
      </c>
      <c r="AD123" s="206">
        <f>'23.เพชรบุรี'!F123</f>
        <v>0</v>
      </c>
      <c r="AE123" s="205">
        <f>'24.สุพรรณบุรี'!F123</f>
        <v>0</v>
      </c>
      <c r="AF123" s="205">
        <f>'25.ประจวบฯ'!F123</f>
        <v>0</v>
      </c>
      <c r="AG123" s="206">
        <f>'26.กาญจนบุรี'!F123</f>
        <v>0</v>
      </c>
      <c r="AH123" s="206">
        <f>'27.สุราษฎร์ฯ'!F123</f>
        <v>0</v>
      </c>
      <c r="AI123" s="205">
        <f>'28.ชุมพร'!F123</f>
        <v>0</v>
      </c>
      <c r="AJ123" s="205">
        <f>'29.ตรัง'!F123</f>
        <v>0</v>
      </c>
      <c r="AK123" s="205">
        <f>'30.พัทลุง'!F123</f>
        <v>0</v>
      </c>
      <c r="AL123" s="550">
        <f>'31.นครศรีธรรมราช'!F123</f>
        <v>0</v>
      </c>
      <c r="AM123" s="205">
        <f>'32.สตูล'!F123</f>
        <v>0</v>
      </c>
      <c r="AN123" s="206">
        <f>'33.นราธิวาส'!F123</f>
        <v>0</v>
      </c>
      <c r="AO123" s="176"/>
    </row>
    <row r="124" spans="1:42" ht="21.75" customHeight="1">
      <c r="A124" s="59"/>
      <c r="B124" s="319"/>
      <c r="C124" s="75" t="s">
        <v>115</v>
      </c>
      <c r="D124" s="76" t="s">
        <v>114</v>
      </c>
      <c r="E124" s="548">
        <f>'1.สอส.กลุ่มวิเคราะห์ฯ'!E124+'2.ชัยนาท'!E124+'3.สระแก้ว'!E124+'4.นครราชสีมา'!E124+'5.ยโสธร'!E124+'6.บุรีรัมย์'!E124+'7.อำนาจเจริญ'!E124+'8.ศูนย์ฯเคี้ยวเอื้อง'!E124+'9.ร้อยเอ็ด'!E124+'10.มหาสารคาม'!E124+'11.อุดรธานี'!E124+'12.กาฬสินธุ์'!E124+'13.นครพนม'!E124+'14.สกลนคร'!E124+'15.หนองคาย'!E124+'16.เลย'!E124+'17.ลำปาง'!E124+'18.แพร่'!E124+'19.เชียงราย'!E124+'20.เพชรบูรณ์'!E124+'21.สุโขทัย'!E124+'22.พิจิตร'!E124+'23.เพชรบุรี'!E124+'24.สุพรรณบุรี'!E124+'25.ประจวบฯ'!E124+'26.กาญจนบุรี'!E124+'27.สุราษฎร์ฯ'!E124+'28.ชุมพร'!E124+'29.ตรัง'!E124+'30.พัทลุง'!E124+'31.นครศรีธรรมราช'!E124+'32.สตูล'!E124+'33.นราธิวาส'!E124</f>
        <v>0</v>
      </c>
      <c r="F124" s="815">
        <f>SUM(H124:AN124)</f>
        <v>4</v>
      </c>
      <c r="G124" s="816" t="e">
        <f t="shared" si="14"/>
        <v>#DIV/0!</v>
      </c>
      <c r="H124" s="368">
        <f>'1.สอส.กลุ่มวิเคราะห์ฯ'!F124</f>
        <v>4</v>
      </c>
      <c r="I124" s="200">
        <f>'2.ชัยนาท'!F124</f>
        <v>0</v>
      </c>
      <c r="J124" s="200">
        <f>'3.สระแก้ว'!F124</f>
        <v>0</v>
      </c>
      <c r="K124" s="201">
        <f>'4.นครราชสีมา'!F124</f>
        <v>0</v>
      </c>
      <c r="L124" s="200">
        <f>'5.ยโสธร'!F124</f>
        <v>0</v>
      </c>
      <c r="M124" s="200">
        <f>'6.บุรีรัมย์'!F124</f>
        <v>0</v>
      </c>
      <c r="N124" s="201">
        <f>'7.อำนาจเจริญ'!F124</f>
        <v>0</v>
      </c>
      <c r="O124" s="201">
        <f>'8.ศูนย์ฯเคี้ยวเอื้อง'!F124</f>
        <v>0</v>
      </c>
      <c r="P124" s="200">
        <f>'9.ร้อยเอ็ด'!F124</f>
        <v>0</v>
      </c>
      <c r="Q124" s="200">
        <f>'10.มหาสารคาม'!F124</f>
        <v>0</v>
      </c>
      <c r="R124" s="200">
        <f>'11.อุดรธานี'!F124</f>
        <v>0</v>
      </c>
      <c r="S124" s="200">
        <f>'12.กาฬสินธุ์'!F124</f>
        <v>0</v>
      </c>
      <c r="T124" s="200">
        <f>'13.นครพนม'!F124</f>
        <v>0</v>
      </c>
      <c r="U124" s="200">
        <f>'14.สกลนคร'!F124</f>
        <v>0</v>
      </c>
      <c r="V124" s="200">
        <f>'15.หนองคาย'!F124</f>
        <v>0</v>
      </c>
      <c r="W124" s="201">
        <f>'16.เลย'!F124</f>
        <v>0</v>
      </c>
      <c r="X124" s="201">
        <f>'17.ลำปาง'!F124</f>
        <v>0</v>
      </c>
      <c r="Y124" s="200">
        <f>'18.แพร่'!F124</f>
        <v>0</v>
      </c>
      <c r="Z124" s="201">
        <f>'19.เชียงราย'!F124</f>
        <v>0</v>
      </c>
      <c r="AA124" s="201">
        <f>'20.เพชรบูรณ์'!F124</f>
        <v>0</v>
      </c>
      <c r="AB124" s="200">
        <f>'21.สุโขทัย'!F124</f>
        <v>0</v>
      </c>
      <c r="AC124" s="200">
        <f>'22.พิจิตร'!F124</f>
        <v>0</v>
      </c>
      <c r="AD124" s="201">
        <f>'23.เพชรบุรี'!F124</f>
        <v>0</v>
      </c>
      <c r="AE124" s="200">
        <f>'24.สุพรรณบุรี'!F124</f>
        <v>0</v>
      </c>
      <c r="AF124" s="200">
        <f>'25.ประจวบฯ'!F124</f>
        <v>0</v>
      </c>
      <c r="AG124" s="201">
        <f>'26.กาญจนบุรี'!F124</f>
        <v>0</v>
      </c>
      <c r="AH124" s="201">
        <f>'27.สุราษฎร์ฯ'!F124</f>
        <v>0</v>
      </c>
      <c r="AI124" s="200">
        <f>'28.ชุมพร'!F124</f>
        <v>0</v>
      </c>
      <c r="AJ124" s="200">
        <f>'29.ตรัง'!F124</f>
        <v>0</v>
      </c>
      <c r="AK124" s="200">
        <f>'30.พัทลุง'!F124</f>
        <v>0</v>
      </c>
      <c r="AL124" s="202">
        <f>'31.นครศรีธรรมราช'!F124</f>
        <v>0</v>
      </c>
      <c r="AM124" s="200">
        <f>'32.สตูล'!F124</f>
        <v>0</v>
      </c>
      <c r="AN124" s="201">
        <f>'33.นราธิวาส'!F124</f>
        <v>0</v>
      </c>
      <c r="AO124" s="176"/>
    </row>
    <row r="125" spans="1:42" ht="21.75" customHeight="1">
      <c r="A125" s="107"/>
      <c r="B125" s="108" t="s">
        <v>58</v>
      </c>
      <c r="C125" s="109"/>
      <c r="D125" s="110" t="s">
        <v>24</v>
      </c>
      <c r="E125" s="708">
        <f>'1.สอส.กลุ่มวิเคราะห์ฯ'!E125+'2.ชัยนาท'!E125+'3.สระแก้ว'!E125+'4.นครราชสีมา'!E125+'5.ยโสธร'!E125+'6.บุรีรัมย์'!E125+'7.อำนาจเจริญ'!E125+'8.ศูนย์ฯเคี้ยวเอื้อง'!E125+'9.ร้อยเอ็ด'!E125+'10.มหาสารคาม'!E125+'11.อุดรธานี'!E125+'12.กาฬสินธุ์'!E125+'13.นครพนม'!E125+'14.สกลนคร'!E125+'15.หนองคาย'!E125+'16.เลย'!E125+'17.ลำปาง'!E125+'18.แพร่'!E125+'19.เชียงราย'!E125+'20.เพชรบูรณ์'!E125+'21.สุโขทัย'!E125+'22.พิจิตร'!E125+'23.เพชรบุรี'!E125+'24.สุพรรณบุรี'!E125+'25.ประจวบฯ'!E125+'26.กาญจนบุรี'!E125+'27.สุราษฎร์ฯ'!E125+'28.ชุมพร'!E125+'29.ตรัง'!E125+'30.พัทลุง'!E125+'31.นครศรีธรรมราช'!E125+'32.สตูล'!E125+'33.นราธิวาส'!E125</f>
        <v>1492200</v>
      </c>
      <c r="F125" s="1305">
        <f>SUM(F126:F130)</f>
        <v>1385800.95</v>
      </c>
      <c r="G125" s="818">
        <f t="shared" si="14"/>
        <v>92.869652191395261</v>
      </c>
      <c r="H125" s="363">
        <f>'1.สอส.กลุ่มวิเคราะห์ฯ'!F125</f>
        <v>10870</v>
      </c>
      <c r="I125" s="392">
        <f>'2.ชัยนาท'!F125</f>
        <v>260567.52000000002</v>
      </c>
      <c r="J125" s="392">
        <f>'3.สระแก้ว'!F125</f>
        <v>18797.099999999999</v>
      </c>
      <c r="K125" s="393">
        <f>'4.นครราชสีมา'!F125</f>
        <v>220769.5</v>
      </c>
      <c r="L125" s="392">
        <f>'5.ยโสธร'!F125</f>
        <v>25787.5</v>
      </c>
      <c r="M125" s="392">
        <f>'6.บุรีรัมย์'!F125</f>
        <v>17800</v>
      </c>
      <c r="N125" s="393">
        <f>'7.อำนาจเจริญ'!F125</f>
        <v>3500</v>
      </c>
      <c r="O125" s="393">
        <f>'8.ศูนย์ฯเคี้ยวเอื้อง'!F125</f>
        <v>19773.760000000002</v>
      </c>
      <c r="P125" s="392">
        <f>'9.ร้อยเอ็ด'!F125</f>
        <v>20799.760000000002</v>
      </c>
      <c r="Q125" s="392">
        <f>'10.มหาสารคาม'!F125</f>
        <v>121800</v>
      </c>
      <c r="R125" s="392">
        <f>'11.อุดรธานี'!F125</f>
        <v>18395.3</v>
      </c>
      <c r="S125" s="392">
        <f>'12.กาฬสินธุ์'!F125</f>
        <v>22997</v>
      </c>
      <c r="T125" s="392">
        <f>'13.นครพนม'!F125</f>
        <v>17800</v>
      </c>
      <c r="U125" s="392">
        <f>'14.สกลนคร'!F125</f>
        <v>33799.47</v>
      </c>
      <c r="V125" s="392">
        <f>'15.หนองคาย'!F125</f>
        <v>63346.979999999996</v>
      </c>
      <c r="W125" s="393">
        <f>'16.เลย'!F125</f>
        <v>16740</v>
      </c>
      <c r="X125" s="393">
        <f>'17.ลำปาง'!F125</f>
        <v>85305</v>
      </c>
      <c r="Y125" s="392">
        <f>'18.แพร่'!F125</f>
        <v>17789</v>
      </c>
      <c r="Z125" s="393">
        <f>'19.เชียงราย'!F125</f>
        <v>0</v>
      </c>
      <c r="AA125" s="393">
        <f>'20.เพชรบูรณ์'!F125</f>
        <v>18780</v>
      </c>
      <c r="AB125" s="392">
        <f>'21.สุโขทัย'!F125</f>
        <v>12893.37</v>
      </c>
      <c r="AC125" s="392">
        <f>'22.พิจิตร'!F125</f>
        <v>56390.080000000002</v>
      </c>
      <c r="AD125" s="393">
        <f>'23.เพชรบุรี'!F125</f>
        <v>30726.400000000001</v>
      </c>
      <c r="AE125" s="392">
        <f>'24.สุพรรณบุรี'!F125</f>
        <v>126299.35</v>
      </c>
      <c r="AF125" s="392">
        <f>'25.ประจวบฯ'!F125</f>
        <v>24284</v>
      </c>
      <c r="AG125" s="393">
        <f>'26.กาญจนบุรี'!F125</f>
        <v>0</v>
      </c>
      <c r="AH125" s="393">
        <f>'27.สุราษฎร์ฯ'!F125</f>
        <v>15175.5</v>
      </c>
      <c r="AI125" s="392">
        <f>'28.ชุมพร'!F125</f>
        <v>15056.78</v>
      </c>
      <c r="AJ125" s="392">
        <f>'29.ตรัง'!F125</f>
        <v>15295.95</v>
      </c>
      <c r="AK125" s="392">
        <f>'30.พัทลุง'!F125</f>
        <v>26666.799999999999</v>
      </c>
      <c r="AL125" s="549">
        <f>'31.นครศรีธรรมราช'!F125</f>
        <v>0</v>
      </c>
      <c r="AM125" s="392">
        <f>'32.สตูล'!F125</f>
        <v>20799.900000000001</v>
      </c>
      <c r="AN125" s="393">
        <f>'33.นราธิวาส'!F125</f>
        <v>26794.93</v>
      </c>
      <c r="AO125" s="176"/>
    </row>
    <row r="126" spans="1:42" ht="21.75" customHeight="1">
      <c r="A126" s="32"/>
      <c r="B126" s="33"/>
      <c r="C126" s="52" t="s">
        <v>25</v>
      </c>
      <c r="D126" s="35" t="s">
        <v>24</v>
      </c>
      <c r="E126" s="548">
        <f>'1.สอส.กลุ่มวิเคราะห์ฯ'!E126+'2.ชัยนาท'!E126+'3.สระแก้ว'!E126+'4.นครราชสีมา'!E126+'5.ยโสธร'!E126+'6.บุรีรัมย์'!E126+'7.อำนาจเจริญ'!E126+'8.ศูนย์ฯเคี้ยวเอื้อง'!E126+'9.ร้อยเอ็ด'!E126+'10.มหาสารคาม'!E126+'11.อุดรธานี'!E126+'12.กาฬสินธุ์'!E126+'13.นครพนม'!E126+'14.สกลนคร'!E126+'15.หนองคาย'!E126+'16.เลย'!E126+'17.ลำปาง'!E126+'18.แพร่'!E126+'19.เชียงราย'!E126+'20.เพชรบูรณ์'!E126+'21.สุโขทัย'!E126+'22.พิจิตร'!E126+'23.เพชรบุรี'!E126+'24.สุพรรณบุรี'!E126+'25.ประจวบฯ'!E126+'26.กาญจนบุรี'!E126+'27.สุราษฎร์ฯ'!E126+'28.ชุมพร'!E126+'29.ตรัง'!E126+'30.พัทลุง'!E126+'31.นครศรีธรรมราช'!E126+'32.สตูล'!E126+'33.นราธิวาส'!E126</f>
        <v>0</v>
      </c>
      <c r="F126" s="815">
        <f>SUM(I126:U126)</f>
        <v>0</v>
      </c>
      <c r="G126" s="816"/>
      <c r="H126" s="368">
        <f>'1.สอส.กลุ่มวิเคราะห์ฯ'!F126</f>
        <v>0</v>
      </c>
      <c r="I126" s="200">
        <f>'2.ชัยนาท'!F126</f>
        <v>0</v>
      </c>
      <c r="J126" s="200">
        <f>'3.สระแก้ว'!F126</f>
        <v>0</v>
      </c>
      <c r="K126" s="201">
        <f>'4.นครราชสีมา'!F126</f>
        <v>0</v>
      </c>
      <c r="L126" s="200">
        <f>'5.ยโสธร'!F126</f>
        <v>0</v>
      </c>
      <c r="M126" s="200">
        <f>'6.บุรีรัมย์'!F126</f>
        <v>0</v>
      </c>
      <c r="N126" s="201">
        <f>'7.อำนาจเจริญ'!F126</f>
        <v>0</v>
      </c>
      <c r="O126" s="201">
        <f>'8.ศูนย์ฯเคี้ยวเอื้อง'!F126</f>
        <v>0</v>
      </c>
      <c r="P126" s="200">
        <f>'9.ร้อยเอ็ด'!F126</f>
        <v>0</v>
      </c>
      <c r="Q126" s="200">
        <f>'10.มหาสารคาม'!F126</f>
        <v>0</v>
      </c>
      <c r="R126" s="200">
        <f>'11.อุดรธานี'!F126</f>
        <v>0</v>
      </c>
      <c r="S126" s="200">
        <f>'12.กาฬสินธุ์'!F126</f>
        <v>0</v>
      </c>
      <c r="T126" s="200">
        <f>'13.นครพนม'!F126</f>
        <v>0</v>
      </c>
      <c r="U126" s="200">
        <f>'14.สกลนคร'!F126</f>
        <v>0</v>
      </c>
      <c r="V126" s="200">
        <f>'15.หนองคาย'!F126</f>
        <v>0</v>
      </c>
      <c r="W126" s="201">
        <f>'16.เลย'!F126</f>
        <v>0</v>
      </c>
      <c r="X126" s="201">
        <f>'17.ลำปาง'!F126</f>
        <v>0</v>
      </c>
      <c r="Y126" s="200">
        <f>'18.แพร่'!F126</f>
        <v>0</v>
      </c>
      <c r="Z126" s="201">
        <f>'19.เชียงราย'!F126</f>
        <v>0</v>
      </c>
      <c r="AA126" s="201">
        <f>'20.เพชรบูรณ์'!F126</f>
        <v>0</v>
      </c>
      <c r="AB126" s="200">
        <f>'21.สุโขทัย'!F126</f>
        <v>0</v>
      </c>
      <c r="AC126" s="200">
        <f>'22.พิจิตร'!F126</f>
        <v>0</v>
      </c>
      <c r="AD126" s="201">
        <f>'23.เพชรบุรี'!F126</f>
        <v>0</v>
      </c>
      <c r="AE126" s="200">
        <f>'24.สุพรรณบุรี'!F126</f>
        <v>0</v>
      </c>
      <c r="AF126" s="200">
        <f>'25.ประจวบฯ'!F126</f>
        <v>0</v>
      </c>
      <c r="AG126" s="201">
        <f>'26.กาญจนบุรี'!F126</f>
        <v>0</v>
      </c>
      <c r="AH126" s="201">
        <f>'27.สุราษฎร์ฯ'!F126</f>
        <v>0</v>
      </c>
      <c r="AI126" s="200">
        <f>'28.ชุมพร'!F126</f>
        <v>0</v>
      </c>
      <c r="AJ126" s="200">
        <f>'29.ตรัง'!F126</f>
        <v>0</v>
      </c>
      <c r="AK126" s="200">
        <f>'30.พัทลุง'!F126</f>
        <v>0</v>
      </c>
      <c r="AL126" s="202">
        <f>'31.นครศรีธรรมราช'!F126</f>
        <v>0</v>
      </c>
      <c r="AM126" s="200">
        <f>'32.สตูล'!F126</f>
        <v>0</v>
      </c>
      <c r="AN126" s="201">
        <f>'33.นราธิวาส'!F126</f>
        <v>0</v>
      </c>
      <c r="AO126" s="176"/>
    </row>
    <row r="127" spans="1:42" ht="21.75" customHeight="1">
      <c r="A127" s="32"/>
      <c r="B127" s="33"/>
      <c r="C127" s="52" t="s">
        <v>26</v>
      </c>
      <c r="D127" s="35" t="s">
        <v>24</v>
      </c>
      <c r="E127" s="548">
        <f>'1.สอส.กลุ่มวิเคราะห์ฯ'!E127+'2.ชัยนาท'!E127+'3.สระแก้ว'!E127+'4.นครราชสีมา'!E127+'5.ยโสธร'!E127+'6.บุรีรัมย์'!E127+'7.อำนาจเจริญ'!E127+'8.ศูนย์ฯเคี้ยวเอื้อง'!E127+'9.ร้อยเอ็ด'!E127+'10.มหาสารคาม'!E127+'11.อุดรธานี'!E127+'12.กาฬสินธุ์'!E127+'13.นครพนม'!E127+'14.สกลนคร'!E127+'15.หนองคาย'!E127+'16.เลย'!E127+'17.ลำปาง'!E127+'18.แพร่'!E127+'19.เชียงราย'!E127+'20.เพชรบูรณ์'!E127+'21.สุโขทัย'!E127+'22.พิจิตร'!E127+'23.เพชรบุรี'!E127+'24.สุพรรณบุรี'!E127+'25.ประจวบฯ'!E127+'26.กาญจนบุรี'!E127+'27.สุราษฎร์ฯ'!E127+'28.ชุมพร'!E127+'29.ตรัง'!E127+'30.พัทลุง'!E127+'31.นครศรีธรรมราช'!E127+'32.สตูล'!E127+'33.นราธิวาส'!E127</f>
        <v>1492200</v>
      </c>
      <c r="F127" s="815">
        <f>SUM(H127:AN127)</f>
        <v>1385800.95</v>
      </c>
      <c r="G127" s="816">
        <f t="shared" si="14"/>
        <v>92.869652191395261</v>
      </c>
      <c r="H127" s="368">
        <f>'1.สอส.กลุ่มวิเคราะห์ฯ'!F127</f>
        <v>10870</v>
      </c>
      <c r="I127" s="200">
        <f>'2.ชัยนาท'!F127</f>
        <v>260567.52000000002</v>
      </c>
      <c r="J127" s="200">
        <f>'3.สระแก้ว'!F127</f>
        <v>18797.099999999999</v>
      </c>
      <c r="K127" s="201">
        <f>'4.นครราชสีมา'!F127</f>
        <v>220769.5</v>
      </c>
      <c r="L127" s="200">
        <f>'5.ยโสธร'!F127</f>
        <v>25787.5</v>
      </c>
      <c r="M127" s="200">
        <f>'6.บุรีรัมย์'!F127</f>
        <v>17800</v>
      </c>
      <c r="N127" s="201">
        <f>'7.อำนาจเจริญ'!F127</f>
        <v>3500</v>
      </c>
      <c r="O127" s="201">
        <f>'8.ศูนย์ฯเคี้ยวเอื้อง'!F127</f>
        <v>19773.760000000002</v>
      </c>
      <c r="P127" s="200">
        <f>'9.ร้อยเอ็ด'!F127</f>
        <v>20799.760000000002</v>
      </c>
      <c r="Q127" s="200">
        <f>'10.มหาสารคาม'!F127</f>
        <v>121800</v>
      </c>
      <c r="R127" s="200">
        <f>'11.อุดรธานี'!F127</f>
        <v>18395.3</v>
      </c>
      <c r="S127" s="200">
        <f>'12.กาฬสินธุ์'!F127</f>
        <v>22997</v>
      </c>
      <c r="T127" s="200">
        <f>'13.นครพนม'!F127</f>
        <v>17800</v>
      </c>
      <c r="U127" s="200">
        <f>'14.สกลนคร'!F127</f>
        <v>33799.47</v>
      </c>
      <c r="V127" s="200">
        <f>'15.หนองคาย'!F127</f>
        <v>63346.979999999996</v>
      </c>
      <c r="W127" s="201">
        <f>'16.เลย'!F127</f>
        <v>16740</v>
      </c>
      <c r="X127" s="201">
        <f>'17.ลำปาง'!F127</f>
        <v>85305</v>
      </c>
      <c r="Y127" s="200">
        <f>'18.แพร่'!F127</f>
        <v>17789</v>
      </c>
      <c r="Z127" s="201">
        <f>'19.เชียงราย'!F127</f>
        <v>0</v>
      </c>
      <c r="AA127" s="201">
        <f>'20.เพชรบูรณ์'!F127</f>
        <v>18780</v>
      </c>
      <c r="AB127" s="200">
        <f>'21.สุโขทัย'!F127</f>
        <v>12893.37</v>
      </c>
      <c r="AC127" s="200">
        <f>'22.พิจิตร'!F127</f>
        <v>56390.080000000002</v>
      </c>
      <c r="AD127" s="201">
        <f>'23.เพชรบุรี'!F127</f>
        <v>30726.400000000001</v>
      </c>
      <c r="AE127" s="200">
        <f>'24.สุพรรณบุรี'!F127</f>
        <v>126299.35</v>
      </c>
      <c r="AF127" s="200">
        <f>'25.ประจวบฯ'!F127</f>
        <v>24284</v>
      </c>
      <c r="AG127" s="201">
        <f>'26.กาญจนบุรี'!F127</f>
        <v>0</v>
      </c>
      <c r="AH127" s="201">
        <f>'27.สุราษฎร์ฯ'!F127</f>
        <v>15175.5</v>
      </c>
      <c r="AI127" s="200">
        <f>'28.ชุมพร'!F127</f>
        <v>15056.78</v>
      </c>
      <c r="AJ127" s="200">
        <f>'29.ตรัง'!F127</f>
        <v>15295.95</v>
      </c>
      <c r="AK127" s="200">
        <f>'30.พัทลุง'!F127</f>
        <v>26666.799999999999</v>
      </c>
      <c r="AL127" s="202">
        <f>'31.นครศรีธรรมราช'!F127</f>
        <v>0</v>
      </c>
      <c r="AM127" s="200">
        <f>'32.สตูล'!F127</f>
        <v>20799.900000000001</v>
      </c>
      <c r="AN127" s="201">
        <f>'33.นราธิวาส'!F127</f>
        <v>26794.93</v>
      </c>
      <c r="AO127" s="176"/>
    </row>
    <row r="128" spans="1:42" ht="21.75" customHeight="1">
      <c r="A128" s="32"/>
      <c r="B128" s="33"/>
      <c r="C128" s="52" t="s">
        <v>27</v>
      </c>
      <c r="D128" s="35" t="s">
        <v>24</v>
      </c>
      <c r="E128" s="548">
        <f>'1.สอส.กลุ่มวิเคราะห์ฯ'!E128+'2.ชัยนาท'!E128+'3.สระแก้ว'!E128+'4.นครราชสีมา'!E128+'5.ยโสธร'!E128+'6.บุรีรัมย์'!E128+'7.อำนาจเจริญ'!E128+'8.ศูนย์ฯเคี้ยวเอื้อง'!E128+'9.ร้อยเอ็ด'!E128+'10.มหาสารคาม'!E128+'11.อุดรธานี'!E128+'12.กาฬสินธุ์'!E128+'13.นครพนม'!E128+'14.สกลนคร'!E128+'15.หนองคาย'!E128+'16.เลย'!E128+'17.ลำปาง'!E128+'18.แพร่'!E128+'19.เชียงราย'!E128+'20.เพชรบูรณ์'!E128+'21.สุโขทัย'!E128+'22.พิจิตร'!E128+'23.เพชรบุรี'!E128+'24.สุพรรณบุรี'!E128+'25.ประจวบฯ'!E128+'26.กาญจนบุรี'!E128+'27.สุราษฎร์ฯ'!E128+'28.ชุมพร'!E128+'29.ตรัง'!E128+'30.พัทลุง'!E128+'31.นครศรีธรรมราช'!E128+'32.สตูล'!E128+'33.นราธิวาส'!E128</f>
        <v>0</v>
      </c>
      <c r="F128" s="815">
        <f>SUM(I128:U128)</f>
        <v>0</v>
      </c>
      <c r="G128" s="816"/>
      <c r="H128" s="368">
        <f>'1.สอส.กลุ่มวิเคราะห์ฯ'!F128</f>
        <v>0</v>
      </c>
      <c r="I128" s="200">
        <f>'2.ชัยนาท'!F128</f>
        <v>0</v>
      </c>
      <c r="J128" s="200">
        <f>'3.สระแก้ว'!F128</f>
        <v>0</v>
      </c>
      <c r="K128" s="201">
        <f>'4.นครราชสีมา'!F128</f>
        <v>0</v>
      </c>
      <c r="L128" s="200">
        <f>'5.ยโสธร'!F128</f>
        <v>0</v>
      </c>
      <c r="M128" s="200">
        <f>'6.บุรีรัมย์'!F128</f>
        <v>0</v>
      </c>
      <c r="N128" s="201">
        <f>'7.อำนาจเจริญ'!F128</f>
        <v>0</v>
      </c>
      <c r="O128" s="201">
        <f>'8.ศูนย์ฯเคี้ยวเอื้อง'!F128</f>
        <v>0</v>
      </c>
      <c r="P128" s="200">
        <f>'9.ร้อยเอ็ด'!F128</f>
        <v>0</v>
      </c>
      <c r="Q128" s="200">
        <f>'10.มหาสารคาม'!F128</f>
        <v>0</v>
      </c>
      <c r="R128" s="200">
        <f>'11.อุดรธานี'!F128</f>
        <v>0</v>
      </c>
      <c r="S128" s="200">
        <f>'12.กาฬสินธุ์'!F128</f>
        <v>0</v>
      </c>
      <c r="T128" s="200">
        <f>'13.นครพนม'!F128</f>
        <v>0</v>
      </c>
      <c r="U128" s="200">
        <f>'14.สกลนคร'!F128</f>
        <v>0</v>
      </c>
      <c r="V128" s="200">
        <f>'15.หนองคาย'!F128</f>
        <v>0</v>
      </c>
      <c r="W128" s="201">
        <f>'16.เลย'!F128</f>
        <v>0</v>
      </c>
      <c r="X128" s="201">
        <f>'17.ลำปาง'!F128</f>
        <v>0</v>
      </c>
      <c r="Y128" s="200">
        <f>'18.แพร่'!F128</f>
        <v>0</v>
      </c>
      <c r="Z128" s="201">
        <f>'19.เชียงราย'!F128</f>
        <v>0</v>
      </c>
      <c r="AA128" s="201">
        <f>'20.เพชรบูรณ์'!F128</f>
        <v>0</v>
      </c>
      <c r="AB128" s="200">
        <f>'21.สุโขทัย'!F128</f>
        <v>0</v>
      </c>
      <c r="AC128" s="200">
        <f>'22.พิจิตร'!F128</f>
        <v>0</v>
      </c>
      <c r="AD128" s="201">
        <f>'23.เพชรบุรี'!F128</f>
        <v>0</v>
      </c>
      <c r="AE128" s="200">
        <f>'24.สุพรรณบุรี'!F128</f>
        <v>0</v>
      </c>
      <c r="AF128" s="200">
        <f>'25.ประจวบฯ'!F128</f>
        <v>0</v>
      </c>
      <c r="AG128" s="201">
        <f>'26.กาญจนบุรี'!F128</f>
        <v>0</v>
      </c>
      <c r="AH128" s="201">
        <f>'27.สุราษฎร์ฯ'!F128</f>
        <v>0</v>
      </c>
      <c r="AI128" s="200">
        <f>'28.ชุมพร'!F128</f>
        <v>0</v>
      </c>
      <c r="AJ128" s="200">
        <f>'29.ตรัง'!F128</f>
        <v>0</v>
      </c>
      <c r="AK128" s="200">
        <f>'30.พัทลุง'!F128</f>
        <v>0</v>
      </c>
      <c r="AL128" s="202">
        <f>'31.นครศรีธรรมราช'!F128</f>
        <v>0</v>
      </c>
      <c r="AM128" s="200">
        <f>'32.สตูล'!F128</f>
        <v>0</v>
      </c>
      <c r="AN128" s="201">
        <f>'33.นราธิวาส'!F128</f>
        <v>0</v>
      </c>
      <c r="AO128" s="176"/>
    </row>
    <row r="129" spans="1:41" ht="21.75" customHeight="1">
      <c r="A129" s="32"/>
      <c r="B129" s="33"/>
      <c r="C129" s="52" t="s">
        <v>28</v>
      </c>
      <c r="D129" s="35" t="s">
        <v>24</v>
      </c>
      <c r="E129" s="548">
        <f>'1.สอส.กลุ่มวิเคราะห์ฯ'!E129+'2.ชัยนาท'!E129+'3.สระแก้ว'!E129+'4.นครราชสีมา'!E129+'5.ยโสธร'!E129+'6.บุรีรัมย์'!E129+'7.อำนาจเจริญ'!E129+'8.ศูนย์ฯเคี้ยวเอื้อง'!E129+'9.ร้อยเอ็ด'!E129+'10.มหาสารคาม'!E129+'11.อุดรธานี'!E129+'12.กาฬสินธุ์'!E129+'13.นครพนม'!E129+'14.สกลนคร'!E129+'15.หนองคาย'!E129+'16.เลย'!E129+'17.ลำปาง'!E129+'18.แพร่'!E129+'19.เชียงราย'!E129+'20.เพชรบูรณ์'!E129+'21.สุโขทัย'!E129+'22.พิจิตร'!E129+'23.เพชรบุรี'!E129+'24.สุพรรณบุรี'!E129+'25.ประจวบฯ'!E129+'26.กาญจนบุรี'!E129+'27.สุราษฎร์ฯ'!E129+'28.ชุมพร'!E129+'29.ตรัง'!E129+'30.พัทลุง'!E129+'31.นครศรีธรรมราช'!E129+'32.สตูล'!E129+'33.นราธิวาส'!E129</f>
        <v>0</v>
      </c>
      <c r="F129" s="815">
        <f>SUM(I129:U129)</f>
        <v>0</v>
      </c>
      <c r="G129" s="816"/>
      <c r="H129" s="368">
        <f>'1.สอส.กลุ่มวิเคราะห์ฯ'!F129</f>
        <v>0</v>
      </c>
      <c r="I129" s="200">
        <f>'2.ชัยนาท'!F129</f>
        <v>0</v>
      </c>
      <c r="J129" s="200">
        <f>'3.สระแก้ว'!F129</f>
        <v>0</v>
      </c>
      <c r="K129" s="201">
        <f>'4.นครราชสีมา'!F129</f>
        <v>0</v>
      </c>
      <c r="L129" s="200">
        <f>'5.ยโสธร'!F129</f>
        <v>0</v>
      </c>
      <c r="M129" s="200">
        <f>'6.บุรีรัมย์'!F129</f>
        <v>0</v>
      </c>
      <c r="N129" s="201">
        <f>'7.อำนาจเจริญ'!F129</f>
        <v>0</v>
      </c>
      <c r="O129" s="201">
        <f>'8.ศูนย์ฯเคี้ยวเอื้อง'!F129</f>
        <v>0</v>
      </c>
      <c r="P129" s="200">
        <f>'9.ร้อยเอ็ด'!F129</f>
        <v>0</v>
      </c>
      <c r="Q129" s="200">
        <f>'10.มหาสารคาม'!F129</f>
        <v>0</v>
      </c>
      <c r="R129" s="200">
        <f>'11.อุดรธานี'!F129</f>
        <v>0</v>
      </c>
      <c r="S129" s="200">
        <f>'12.กาฬสินธุ์'!F129</f>
        <v>0</v>
      </c>
      <c r="T129" s="200">
        <f>'13.นครพนม'!F129</f>
        <v>0</v>
      </c>
      <c r="U129" s="200">
        <f>'14.สกลนคร'!F129</f>
        <v>0</v>
      </c>
      <c r="V129" s="200">
        <f>'15.หนองคาย'!F129</f>
        <v>0</v>
      </c>
      <c r="W129" s="201">
        <f>'16.เลย'!F129</f>
        <v>0</v>
      </c>
      <c r="X129" s="201">
        <f>'17.ลำปาง'!F129</f>
        <v>0</v>
      </c>
      <c r="Y129" s="200">
        <f>'18.แพร่'!F129</f>
        <v>0</v>
      </c>
      <c r="Z129" s="201">
        <f>'19.เชียงราย'!F129</f>
        <v>0</v>
      </c>
      <c r="AA129" s="201">
        <f>'20.เพชรบูรณ์'!F129</f>
        <v>0</v>
      </c>
      <c r="AB129" s="200">
        <f>'21.สุโขทัย'!F129</f>
        <v>0</v>
      </c>
      <c r="AC129" s="200">
        <f>'22.พิจิตร'!F129</f>
        <v>0</v>
      </c>
      <c r="AD129" s="201">
        <f>'23.เพชรบุรี'!F129</f>
        <v>0</v>
      </c>
      <c r="AE129" s="200">
        <f>'24.สุพรรณบุรี'!F129</f>
        <v>0</v>
      </c>
      <c r="AF129" s="200">
        <f>'25.ประจวบฯ'!F129</f>
        <v>0</v>
      </c>
      <c r="AG129" s="201">
        <f>'26.กาญจนบุรี'!F129</f>
        <v>0</v>
      </c>
      <c r="AH129" s="201">
        <f>'27.สุราษฎร์ฯ'!F129</f>
        <v>0</v>
      </c>
      <c r="AI129" s="200">
        <f>'28.ชุมพร'!F129</f>
        <v>0</v>
      </c>
      <c r="AJ129" s="200">
        <f>'29.ตรัง'!F129</f>
        <v>0</v>
      </c>
      <c r="AK129" s="200">
        <f>'30.พัทลุง'!F129</f>
        <v>0</v>
      </c>
      <c r="AL129" s="202">
        <f>'31.นครศรีธรรมราช'!F129</f>
        <v>0</v>
      </c>
      <c r="AM129" s="200">
        <f>'32.สตูล'!F129</f>
        <v>0</v>
      </c>
      <c r="AN129" s="201">
        <f>'33.นราธิวาส'!F129</f>
        <v>0</v>
      </c>
      <c r="AO129" s="176"/>
    </row>
    <row r="130" spans="1:41" ht="21.75" customHeight="1">
      <c r="A130" s="32"/>
      <c r="B130" s="33"/>
      <c r="C130" s="53" t="s">
        <v>29</v>
      </c>
      <c r="D130" s="35" t="s">
        <v>24</v>
      </c>
      <c r="E130" s="548">
        <f>'1.สอส.กลุ่มวิเคราะห์ฯ'!E130+'2.ชัยนาท'!E130+'3.สระแก้ว'!E130+'4.นครราชสีมา'!E130+'5.ยโสธร'!E130+'6.บุรีรัมย์'!E130+'7.อำนาจเจริญ'!E130+'8.ศูนย์ฯเคี้ยวเอื้อง'!E130+'9.ร้อยเอ็ด'!E130+'10.มหาสารคาม'!E130+'11.อุดรธานี'!E130+'12.กาฬสินธุ์'!E130+'13.นครพนม'!E130+'14.สกลนคร'!E130+'15.หนองคาย'!E130+'16.เลย'!E130+'17.ลำปาง'!E130+'18.แพร่'!E130+'19.เชียงราย'!E130+'20.เพชรบูรณ์'!E130+'21.สุโขทัย'!E130+'22.พิจิตร'!E130+'23.เพชรบุรี'!E130+'24.สุพรรณบุรี'!E130+'25.ประจวบฯ'!E130+'26.กาญจนบุรี'!E130+'27.สุราษฎร์ฯ'!E130+'28.ชุมพร'!E130+'29.ตรัง'!E130+'30.พัทลุง'!E130+'31.นครศรีธรรมราช'!E130+'32.สตูล'!E130+'33.นราธิวาส'!E130</f>
        <v>0</v>
      </c>
      <c r="F130" s="815">
        <f>SUM(I130:U130)</f>
        <v>0</v>
      </c>
      <c r="G130" s="816"/>
      <c r="H130" s="368">
        <f>'1.สอส.กลุ่มวิเคราะห์ฯ'!F130</f>
        <v>0</v>
      </c>
      <c r="I130" s="200">
        <f>'2.ชัยนาท'!F130</f>
        <v>0</v>
      </c>
      <c r="J130" s="200">
        <f>'3.สระแก้ว'!F130</f>
        <v>0</v>
      </c>
      <c r="K130" s="201">
        <f>'4.นครราชสีมา'!F130</f>
        <v>0</v>
      </c>
      <c r="L130" s="200">
        <f>'5.ยโสธร'!F130</f>
        <v>0</v>
      </c>
      <c r="M130" s="200">
        <f>'6.บุรีรัมย์'!F130</f>
        <v>0</v>
      </c>
      <c r="N130" s="201">
        <f>'7.อำนาจเจริญ'!F130</f>
        <v>0</v>
      </c>
      <c r="O130" s="201">
        <f>'8.ศูนย์ฯเคี้ยวเอื้อง'!F130</f>
        <v>0</v>
      </c>
      <c r="P130" s="200">
        <f>'9.ร้อยเอ็ด'!F130</f>
        <v>0</v>
      </c>
      <c r="Q130" s="200">
        <f>'10.มหาสารคาม'!F130</f>
        <v>0</v>
      </c>
      <c r="R130" s="200">
        <f>'11.อุดรธานี'!F130</f>
        <v>0</v>
      </c>
      <c r="S130" s="200">
        <f>'12.กาฬสินธุ์'!F130</f>
        <v>0</v>
      </c>
      <c r="T130" s="200">
        <f>'13.นครพนม'!F130</f>
        <v>0</v>
      </c>
      <c r="U130" s="200">
        <f>'14.สกลนคร'!F130</f>
        <v>0</v>
      </c>
      <c r="V130" s="200">
        <f>'15.หนองคาย'!F130</f>
        <v>0</v>
      </c>
      <c r="W130" s="201">
        <f>'16.เลย'!F130</f>
        <v>0</v>
      </c>
      <c r="X130" s="201">
        <f>'17.ลำปาง'!F130</f>
        <v>0</v>
      </c>
      <c r="Y130" s="200">
        <f>'18.แพร่'!F130</f>
        <v>0</v>
      </c>
      <c r="Z130" s="201">
        <f>'19.เชียงราย'!F130</f>
        <v>0</v>
      </c>
      <c r="AA130" s="201">
        <f>'20.เพชรบูรณ์'!F130</f>
        <v>0</v>
      </c>
      <c r="AB130" s="200">
        <f>'21.สุโขทัย'!F130</f>
        <v>0</v>
      </c>
      <c r="AC130" s="200">
        <f>'22.พิจิตร'!F130</f>
        <v>0</v>
      </c>
      <c r="AD130" s="201">
        <f>'23.เพชรบุรี'!F130</f>
        <v>0</v>
      </c>
      <c r="AE130" s="200">
        <f>'24.สุพรรณบุรี'!F130</f>
        <v>0</v>
      </c>
      <c r="AF130" s="200">
        <f>'25.ประจวบฯ'!F130</f>
        <v>0</v>
      </c>
      <c r="AG130" s="201">
        <f>'26.กาญจนบุรี'!F130</f>
        <v>0</v>
      </c>
      <c r="AH130" s="201">
        <f>'27.สุราษฎร์ฯ'!F130</f>
        <v>0</v>
      </c>
      <c r="AI130" s="200">
        <f>'28.ชุมพร'!F130</f>
        <v>0</v>
      </c>
      <c r="AJ130" s="200">
        <f>'29.ตรัง'!F130</f>
        <v>0</v>
      </c>
      <c r="AK130" s="200">
        <f>'30.พัทลุง'!F130</f>
        <v>0</v>
      </c>
      <c r="AL130" s="202">
        <f>'31.นครศรีธรรมราช'!F130</f>
        <v>0</v>
      </c>
      <c r="AM130" s="200">
        <f>'32.สตูล'!F130</f>
        <v>0</v>
      </c>
      <c r="AN130" s="201">
        <f>'33.นราธิวาส'!F130</f>
        <v>0</v>
      </c>
      <c r="AO130" s="176"/>
    </row>
    <row r="131" spans="1:41" ht="21.75" customHeight="1">
      <c r="A131" s="2149" t="s">
        <v>158</v>
      </c>
      <c r="B131" s="2150"/>
      <c r="C131" s="2151"/>
      <c r="D131" s="1311"/>
      <c r="E131" s="705">
        <f>'1.สอส.กลุ่มวิเคราะห์ฯ'!E131+'2.ชัยนาท'!E131+'3.สระแก้ว'!E131+'4.นครราชสีมา'!E131+'5.ยโสธร'!E131+'6.บุรีรัมย์'!E131+'7.อำนาจเจริญ'!E131+'8.ศูนย์ฯเคี้ยวเอื้อง'!E131+'9.ร้อยเอ็ด'!E131+'10.มหาสารคาม'!E131+'11.อุดรธานี'!E131+'12.กาฬสินธุ์'!E131+'13.นครพนม'!E131+'14.สกลนคร'!E131+'15.หนองคาย'!E131+'16.เลย'!E131+'17.ลำปาง'!E131+'18.แพร่'!E131+'19.เชียงราย'!E131+'20.เพชรบูรณ์'!E131+'21.สุโขทัย'!E131+'22.พิจิตร'!E131+'23.เพชรบุรี'!E131+'24.สุพรรณบุรี'!E131+'25.ประจวบฯ'!E131+'26.กาญจนบุรี'!E131+'27.สุราษฎร์ฯ'!E131+'28.ชุมพร'!E131+'29.ตรัง'!E131+'30.พัทลุง'!E131+'31.นครศรีธรรมราช'!E131+'32.สตูล'!E131+'33.นราธิวาส'!E131</f>
        <v>0</v>
      </c>
      <c r="F131" s="843"/>
      <c r="G131" s="844"/>
      <c r="H131" s="369">
        <f>'1.สอส.กลุ่มวิเคราะห์ฯ'!F131</f>
        <v>0</v>
      </c>
      <c r="I131" s="205">
        <f>'2.ชัยนาท'!F131</f>
        <v>0</v>
      </c>
      <c r="J131" s="205">
        <f>'3.สระแก้ว'!F131</f>
        <v>0</v>
      </c>
      <c r="K131" s="206">
        <f>'4.นครราชสีมา'!F131</f>
        <v>0</v>
      </c>
      <c r="L131" s="205">
        <f>'5.ยโสธร'!F131</f>
        <v>0</v>
      </c>
      <c r="M131" s="205">
        <f>'6.บุรีรัมย์'!F131</f>
        <v>0</v>
      </c>
      <c r="N131" s="206">
        <f>'7.อำนาจเจริญ'!F131</f>
        <v>0</v>
      </c>
      <c r="O131" s="206">
        <f>'8.ศูนย์ฯเคี้ยวเอื้อง'!F131</f>
        <v>0</v>
      </c>
      <c r="P131" s="205">
        <f>'9.ร้อยเอ็ด'!F131</f>
        <v>0</v>
      </c>
      <c r="Q131" s="205">
        <f>'10.มหาสารคาม'!F131</f>
        <v>0</v>
      </c>
      <c r="R131" s="205">
        <f>'11.อุดรธานี'!F131</f>
        <v>0</v>
      </c>
      <c r="S131" s="205">
        <f>'12.กาฬสินธุ์'!F131</f>
        <v>0</v>
      </c>
      <c r="T131" s="205">
        <f>'13.นครพนม'!F131</f>
        <v>0</v>
      </c>
      <c r="U131" s="205">
        <f>'14.สกลนคร'!F131</f>
        <v>0</v>
      </c>
      <c r="V131" s="205">
        <f>'15.หนองคาย'!F131</f>
        <v>0</v>
      </c>
      <c r="W131" s="206">
        <f>'16.เลย'!F131</f>
        <v>0</v>
      </c>
      <c r="X131" s="206">
        <f>'17.ลำปาง'!F131</f>
        <v>0</v>
      </c>
      <c r="Y131" s="205">
        <f>'18.แพร่'!F131</f>
        <v>0</v>
      </c>
      <c r="Z131" s="206">
        <f>'19.เชียงราย'!F131</f>
        <v>0</v>
      </c>
      <c r="AA131" s="206">
        <f>'20.เพชรบูรณ์'!F131</f>
        <v>0</v>
      </c>
      <c r="AB131" s="205">
        <f>'21.สุโขทัย'!F131</f>
        <v>0</v>
      </c>
      <c r="AC131" s="205">
        <f>'22.พิจิตร'!F131</f>
        <v>0</v>
      </c>
      <c r="AD131" s="206">
        <f>'23.เพชรบุรี'!F131</f>
        <v>0</v>
      </c>
      <c r="AE131" s="205">
        <f>'24.สุพรรณบุรี'!F131</f>
        <v>0</v>
      </c>
      <c r="AF131" s="205">
        <f>'25.ประจวบฯ'!F131</f>
        <v>0</v>
      </c>
      <c r="AG131" s="206">
        <f>'26.กาญจนบุรี'!F131</f>
        <v>0</v>
      </c>
      <c r="AH131" s="206">
        <f>'27.สุราษฎร์ฯ'!F131</f>
        <v>0</v>
      </c>
      <c r="AI131" s="205">
        <f>'28.ชุมพร'!F131</f>
        <v>0</v>
      </c>
      <c r="AJ131" s="205">
        <f>'29.ตรัง'!F131</f>
        <v>0</v>
      </c>
      <c r="AK131" s="205">
        <f>'30.พัทลุง'!F131</f>
        <v>0</v>
      </c>
      <c r="AL131" s="550">
        <f>'31.นครศรีธรรมราช'!F131</f>
        <v>0</v>
      </c>
      <c r="AM131" s="205">
        <f>'32.สตูล'!F131</f>
        <v>0</v>
      </c>
      <c r="AN131" s="206">
        <f>'33.นราธิวาส'!F131</f>
        <v>0</v>
      </c>
      <c r="AO131" s="176"/>
    </row>
    <row r="132" spans="1:41" ht="21.75" customHeight="1">
      <c r="A132" s="159"/>
      <c r="B132" s="691" t="s">
        <v>159</v>
      </c>
      <c r="C132" s="1312"/>
      <c r="D132" s="1313" t="s">
        <v>33</v>
      </c>
      <c r="E132" s="705">
        <f>'1.สอส.กลุ่มวิเคราะห์ฯ'!E132+'2.ชัยนาท'!E132+'3.สระแก้ว'!E132+'4.นครราชสีมา'!E132+'5.ยโสธร'!E132+'6.บุรีรัมย์'!E132+'7.อำนาจเจริญ'!E132+'8.ศูนย์ฯเคี้ยวเอื้อง'!E132+'9.ร้อยเอ็ด'!E132+'10.มหาสารคาม'!E132+'11.อุดรธานี'!E132+'12.กาฬสินธุ์'!E132+'13.นครพนม'!E132+'14.สกลนคร'!E132+'15.หนองคาย'!E132+'16.เลย'!E132+'17.ลำปาง'!E132+'18.แพร่'!E132+'19.เชียงราย'!E132+'20.เพชรบูรณ์'!E132+'21.สุโขทัย'!E132+'22.พิจิตร'!E132+'23.เพชรบุรี'!E132+'24.สุพรรณบุรี'!E132+'25.ประจวบฯ'!E132+'26.กาญจนบุรี'!E132+'27.สุราษฎร์ฯ'!E132+'28.ชุมพร'!E132+'29.ตรัง'!E132+'30.พัทลุง'!E132+'31.นครศรีธรรมราช'!E132+'32.สตูล'!E132+'33.นราธิวาส'!E132</f>
        <v>44</v>
      </c>
      <c r="F132" s="843">
        <f>SUM(H132:AN132)</f>
        <v>42</v>
      </c>
      <c r="G132" s="844">
        <f t="shared" ref="G132:G141" si="15">+F132*100/E132</f>
        <v>95.454545454545453</v>
      </c>
      <c r="H132" s="369">
        <f>'1.สอส.กลุ่มวิเคราะห์ฯ'!F132</f>
        <v>0</v>
      </c>
      <c r="I132" s="205">
        <f>'2.ชัยนาท'!F132</f>
        <v>1</v>
      </c>
      <c r="J132" s="205">
        <f>'3.สระแก้ว'!F132</f>
        <v>2</v>
      </c>
      <c r="K132" s="206">
        <f>'4.นครราชสีมา'!F132</f>
        <v>2</v>
      </c>
      <c r="L132" s="205">
        <f>'5.ยโสธร'!F132</f>
        <v>0</v>
      </c>
      <c r="M132" s="205">
        <f>'6.บุรีรัมย์'!F132</f>
        <v>1</v>
      </c>
      <c r="N132" s="206">
        <f>'7.อำนาจเจริญ'!F132</f>
        <v>1</v>
      </c>
      <c r="O132" s="206">
        <f>'8.ศูนย์ฯเคี้ยวเอื้อง'!F132</f>
        <v>1</v>
      </c>
      <c r="P132" s="205">
        <f>'9.ร้อยเอ็ด'!F132</f>
        <v>1</v>
      </c>
      <c r="Q132" s="205">
        <f>'10.มหาสารคาม'!F132</f>
        <v>3</v>
      </c>
      <c r="R132" s="205">
        <f>'11.อุดรธานี'!F132</f>
        <v>1</v>
      </c>
      <c r="S132" s="205">
        <f>'12.กาฬสินธุ์'!F132</f>
        <v>1</v>
      </c>
      <c r="T132" s="205">
        <f>'13.นครพนม'!F132</f>
        <v>1</v>
      </c>
      <c r="U132" s="205">
        <f>'14.สกลนคร'!F132</f>
        <v>1</v>
      </c>
      <c r="V132" s="205">
        <f>'15.หนองคาย'!F132</f>
        <v>1</v>
      </c>
      <c r="W132" s="206">
        <f>'16.เลย'!F132</f>
        <v>1</v>
      </c>
      <c r="X132" s="206">
        <f>'17.ลำปาง'!F132</f>
        <v>2</v>
      </c>
      <c r="Y132" s="205">
        <f>'18.แพร่'!F132</f>
        <v>1</v>
      </c>
      <c r="Z132" s="206">
        <f>'19.เชียงราย'!F132</f>
        <v>1</v>
      </c>
      <c r="AA132" s="206">
        <f>'20.เพชรบูรณ์'!F132</f>
        <v>1</v>
      </c>
      <c r="AB132" s="205">
        <f>'21.สุโขทัย'!F132</f>
        <v>1</v>
      </c>
      <c r="AC132" s="205">
        <f>'22.พิจิตร'!F132</f>
        <v>2</v>
      </c>
      <c r="AD132" s="206">
        <f>'23.เพชรบุรี'!F132</f>
        <v>1</v>
      </c>
      <c r="AE132" s="205">
        <f>'24.สุพรรณบุรี'!F132</f>
        <v>2</v>
      </c>
      <c r="AF132" s="205">
        <f>'25.ประจวบฯ'!F132</f>
        <v>1</v>
      </c>
      <c r="AG132" s="206">
        <f>'26.กาญจนบุรี'!F132</f>
        <v>0</v>
      </c>
      <c r="AH132" s="206">
        <f>'27.สุราษฎร์ฯ'!F132</f>
        <v>1</v>
      </c>
      <c r="AI132" s="205">
        <f>'28.ชุมพร'!F132</f>
        <v>3</v>
      </c>
      <c r="AJ132" s="205">
        <f>'29.ตรัง'!F132</f>
        <v>1</v>
      </c>
      <c r="AK132" s="205">
        <f>'30.พัทลุง'!F132</f>
        <v>2</v>
      </c>
      <c r="AL132" s="550">
        <f>'31.นครศรีธรรมราช'!F132</f>
        <v>1</v>
      </c>
      <c r="AM132" s="205">
        <f>'32.สตูล'!F132</f>
        <v>3</v>
      </c>
      <c r="AN132" s="206">
        <f>'33.นราธิวาส'!F132</f>
        <v>1</v>
      </c>
      <c r="AO132" s="176"/>
    </row>
    <row r="133" spans="1:41" ht="21.75" customHeight="1">
      <c r="A133" s="676"/>
      <c r="B133" s="452"/>
      <c r="C133" s="442" t="s">
        <v>288</v>
      </c>
      <c r="D133" s="677" t="s">
        <v>33</v>
      </c>
      <c r="E133" s="548">
        <f>'1.สอส.กลุ่มวิเคราะห์ฯ'!E133+'2.ชัยนาท'!E133+'3.สระแก้ว'!E133+'4.นครราชสีมา'!E133+'5.ยโสธร'!E133+'6.บุรีรัมย์'!E133+'7.อำนาจเจริญ'!E133+'8.ศูนย์ฯเคี้ยวเอื้อง'!E133+'9.ร้อยเอ็ด'!E133+'10.มหาสารคาม'!E133+'11.อุดรธานี'!E133+'12.กาฬสินธุ์'!E133+'13.นครพนม'!E133+'14.สกลนคร'!E133+'15.หนองคาย'!E133+'16.เลย'!E133+'17.ลำปาง'!E133+'18.แพร่'!E133+'19.เชียงราย'!E133+'20.เพชรบูรณ์'!E133+'21.สุโขทัย'!E133+'22.พิจิตร'!E133+'23.เพชรบุรี'!E133+'24.สุพรรณบุรี'!E133+'25.ประจวบฯ'!E133+'26.กาญจนบุรี'!E133+'27.สุราษฎร์ฯ'!E133+'28.ชุมพร'!E133+'29.ตรัง'!E133+'30.พัทลุง'!E133+'31.นครศรีธรรมราช'!E133+'32.สตูล'!E133+'33.นราธิวาส'!E133</f>
        <v>43</v>
      </c>
      <c r="F133" s="815">
        <f>SUM(H133:AN133)</f>
        <v>41</v>
      </c>
      <c r="G133" s="816">
        <f>+F133*100/E133</f>
        <v>95.348837209302332</v>
      </c>
      <c r="H133" s="368">
        <f>'1.สอส.กลุ่มวิเคราะห์ฯ'!F133</f>
        <v>0</v>
      </c>
      <c r="I133" s="200">
        <f>'2.ชัยนาท'!F133</f>
        <v>1</v>
      </c>
      <c r="J133" s="200">
        <f>'3.สระแก้ว'!F133</f>
        <v>2</v>
      </c>
      <c r="K133" s="201">
        <f>'4.นครราชสีมา'!F133</f>
        <v>2</v>
      </c>
      <c r="L133" s="200">
        <f>'5.ยโสธร'!F133</f>
        <v>0</v>
      </c>
      <c r="M133" s="200">
        <f>'6.บุรีรัมย์'!F133</f>
        <v>1</v>
      </c>
      <c r="N133" s="201">
        <f>'7.อำนาจเจริญ'!F133</f>
        <v>1</v>
      </c>
      <c r="O133" s="201">
        <f>'8.ศูนย์ฯเคี้ยวเอื้อง'!F133</f>
        <v>1</v>
      </c>
      <c r="P133" s="200">
        <f>'9.ร้อยเอ็ด'!F133</f>
        <v>1</v>
      </c>
      <c r="Q133" s="200">
        <f>'10.มหาสารคาม'!F133</f>
        <v>2</v>
      </c>
      <c r="R133" s="200">
        <f>'11.อุดรธานี'!F133</f>
        <v>1</v>
      </c>
      <c r="S133" s="200">
        <f>'12.กาฬสินธุ์'!F133</f>
        <v>1</v>
      </c>
      <c r="T133" s="200">
        <f>'13.นครพนม'!F133</f>
        <v>1</v>
      </c>
      <c r="U133" s="200">
        <f>'14.สกลนคร'!F133</f>
        <v>1</v>
      </c>
      <c r="V133" s="200">
        <f>'15.หนองคาย'!F133</f>
        <v>1</v>
      </c>
      <c r="W133" s="201">
        <f>'16.เลย'!F133</f>
        <v>1</v>
      </c>
      <c r="X133" s="201">
        <f>'17.ลำปาง'!F133</f>
        <v>2</v>
      </c>
      <c r="Y133" s="200">
        <f>'18.แพร่'!F133</f>
        <v>1</v>
      </c>
      <c r="Z133" s="201">
        <f>'19.เชียงราย'!F133</f>
        <v>1</v>
      </c>
      <c r="AA133" s="201">
        <f>'20.เพชรบูรณ์'!F133</f>
        <v>1</v>
      </c>
      <c r="AB133" s="200">
        <f>'21.สุโขทัย'!F133</f>
        <v>1</v>
      </c>
      <c r="AC133" s="200">
        <f>'22.พิจิตร'!F133</f>
        <v>2</v>
      </c>
      <c r="AD133" s="201">
        <f>'23.เพชรบุรี'!F133</f>
        <v>1</v>
      </c>
      <c r="AE133" s="200">
        <f>'24.สุพรรณบุรี'!F133</f>
        <v>2</v>
      </c>
      <c r="AF133" s="200">
        <f>'25.ประจวบฯ'!F133</f>
        <v>1</v>
      </c>
      <c r="AG133" s="201">
        <f>'26.กาญจนบุรี'!F133</f>
        <v>0</v>
      </c>
      <c r="AH133" s="201">
        <f>'27.สุราษฎร์ฯ'!F133</f>
        <v>1</v>
      </c>
      <c r="AI133" s="200">
        <f>'28.ชุมพร'!F133</f>
        <v>3</v>
      </c>
      <c r="AJ133" s="200">
        <f>'29.ตรัง'!F133</f>
        <v>1</v>
      </c>
      <c r="AK133" s="200">
        <f>'30.พัทลุง'!F133</f>
        <v>2</v>
      </c>
      <c r="AL133" s="202">
        <f>'31.นครศรีธรรมราช'!F133</f>
        <v>1</v>
      </c>
      <c r="AM133" s="200">
        <f>'32.สตูล'!F133</f>
        <v>3</v>
      </c>
      <c r="AN133" s="201">
        <f>'33.นราธิวาส'!F133</f>
        <v>1</v>
      </c>
      <c r="AO133" s="176"/>
    </row>
    <row r="134" spans="1:41" ht="21.75" customHeight="1">
      <c r="A134" s="676"/>
      <c r="B134" s="452"/>
      <c r="C134" s="442" t="s">
        <v>289</v>
      </c>
      <c r="D134" s="677" t="s">
        <v>33</v>
      </c>
      <c r="E134" s="548">
        <f>'1.สอส.กลุ่มวิเคราะห์ฯ'!E134+'2.ชัยนาท'!E134+'3.สระแก้ว'!E134+'4.นครราชสีมา'!E134+'5.ยโสธร'!E134+'6.บุรีรัมย์'!E134+'7.อำนาจเจริญ'!E134+'8.ศูนย์ฯเคี้ยวเอื้อง'!E134+'9.ร้อยเอ็ด'!E134+'10.มหาสารคาม'!E134+'11.อุดรธานี'!E134+'12.กาฬสินธุ์'!E134+'13.นครพนม'!E134+'14.สกลนคร'!E134+'15.หนองคาย'!E134+'16.เลย'!E134+'17.ลำปาง'!E134+'18.แพร่'!E134+'19.เชียงราย'!E134+'20.เพชรบูรณ์'!E134+'21.สุโขทัย'!E134+'22.พิจิตร'!E134+'23.เพชรบุรี'!E134+'24.สุพรรณบุรี'!E134+'25.ประจวบฯ'!E134+'26.กาญจนบุรี'!E134+'27.สุราษฎร์ฯ'!E134+'28.ชุมพร'!E134+'29.ตรัง'!E134+'30.พัทลุง'!E134+'31.นครศรีธรรมราช'!E134+'32.สตูล'!E134+'33.นราธิวาส'!E134</f>
        <v>1</v>
      </c>
      <c r="F134" s="815">
        <f>SUM(H134:AN134)</f>
        <v>1</v>
      </c>
      <c r="G134" s="816">
        <f t="shared" si="15"/>
        <v>100</v>
      </c>
      <c r="H134" s="368">
        <f>'1.สอส.กลุ่มวิเคราะห์ฯ'!F134</f>
        <v>0</v>
      </c>
      <c r="I134" s="200">
        <f>'2.ชัยนาท'!F134</f>
        <v>0</v>
      </c>
      <c r="J134" s="200">
        <f>'3.สระแก้ว'!F134</f>
        <v>0</v>
      </c>
      <c r="K134" s="201">
        <f>'4.นครราชสีมา'!F134</f>
        <v>0</v>
      </c>
      <c r="L134" s="200">
        <f>'5.ยโสธร'!F134</f>
        <v>0</v>
      </c>
      <c r="M134" s="200">
        <f>'6.บุรีรัมย์'!F134</f>
        <v>0</v>
      </c>
      <c r="N134" s="201">
        <f>'7.อำนาจเจริญ'!F134</f>
        <v>0</v>
      </c>
      <c r="O134" s="201">
        <f>'8.ศูนย์ฯเคี้ยวเอื้อง'!F134</f>
        <v>0</v>
      </c>
      <c r="P134" s="200">
        <f>'9.ร้อยเอ็ด'!F134</f>
        <v>0</v>
      </c>
      <c r="Q134" s="200">
        <f>'10.มหาสารคาม'!F134</f>
        <v>1</v>
      </c>
      <c r="R134" s="200">
        <f>'11.อุดรธานี'!F134</f>
        <v>0</v>
      </c>
      <c r="S134" s="200">
        <f>'12.กาฬสินธุ์'!F134</f>
        <v>0</v>
      </c>
      <c r="T134" s="200">
        <f>'13.นครพนม'!F134</f>
        <v>0</v>
      </c>
      <c r="U134" s="200">
        <f>'14.สกลนคร'!F134</f>
        <v>0</v>
      </c>
      <c r="V134" s="200">
        <f>'15.หนองคาย'!F134</f>
        <v>0</v>
      </c>
      <c r="W134" s="201">
        <f>'16.เลย'!F134</f>
        <v>0</v>
      </c>
      <c r="X134" s="201">
        <f>'17.ลำปาง'!F134</f>
        <v>0</v>
      </c>
      <c r="Y134" s="200">
        <f>'18.แพร่'!F134</f>
        <v>0</v>
      </c>
      <c r="Z134" s="201">
        <f>'19.เชียงราย'!F134</f>
        <v>0</v>
      </c>
      <c r="AA134" s="201">
        <f>'20.เพชรบูรณ์'!F134</f>
        <v>0</v>
      </c>
      <c r="AB134" s="200">
        <f>'21.สุโขทัย'!F134</f>
        <v>0</v>
      </c>
      <c r="AC134" s="200">
        <f>'22.พิจิตร'!F134</f>
        <v>0</v>
      </c>
      <c r="AD134" s="201">
        <f>'23.เพชรบุรี'!F134</f>
        <v>0</v>
      </c>
      <c r="AE134" s="200">
        <f>'24.สุพรรณบุรี'!F134</f>
        <v>0</v>
      </c>
      <c r="AF134" s="200">
        <f>'25.ประจวบฯ'!F134</f>
        <v>0</v>
      </c>
      <c r="AG134" s="201">
        <f>'26.กาญจนบุรี'!F134</f>
        <v>0</v>
      </c>
      <c r="AH134" s="201">
        <f>'27.สุราษฎร์ฯ'!F134</f>
        <v>0</v>
      </c>
      <c r="AI134" s="200">
        <f>'28.ชุมพร'!F134</f>
        <v>0</v>
      </c>
      <c r="AJ134" s="200">
        <f>'29.ตรัง'!F134</f>
        <v>0</v>
      </c>
      <c r="AK134" s="200">
        <f>'30.พัทลุง'!F134</f>
        <v>0</v>
      </c>
      <c r="AL134" s="202">
        <f>'31.นครศรีธรรมราช'!F134</f>
        <v>0</v>
      </c>
      <c r="AM134" s="200">
        <f>'32.สตูล'!F134</f>
        <v>0</v>
      </c>
      <c r="AN134" s="201">
        <f>'33.นราธิวาส'!F134</f>
        <v>0</v>
      </c>
      <c r="AO134" s="176"/>
    </row>
    <row r="135" spans="1:41" ht="21.75" customHeight="1">
      <c r="A135" s="676"/>
      <c r="B135" s="452"/>
      <c r="C135" s="678" t="s">
        <v>115</v>
      </c>
      <c r="D135" s="679" t="s">
        <v>114</v>
      </c>
      <c r="E135" s="548">
        <f>'1.สอส.กลุ่มวิเคราะห์ฯ'!E135+'2.ชัยนาท'!E135+'3.สระแก้ว'!E135+'4.นครราชสีมา'!E135+'5.ยโสธร'!E135+'6.บุรีรัมย์'!E135+'7.อำนาจเจริญ'!E135+'8.ศูนย์ฯเคี้ยวเอื้อง'!E135+'9.ร้อยเอ็ด'!E135+'10.มหาสารคาม'!E135+'11.อุดรธานี'!E135+'12.กาฬสินธุ์'!E135+'13.นครพนม'!E135+'14.สกลนคร'!E135+'15.หนองคาย'!E135+'16.เลย'!E135+'17.ลำปาง'!E135+'18.แพร่'!E135+'19.เชียงราย'!E135+'20.เพชรบูรณ์'!E135+'21.สุโขทัย'!E135+'22.พิจิตร'!E135+'23.เพชรบุรี'!E135+'24.สุพรรณบุรี'!E135+'25.ประจวบฯ'!E135+'26.กาญจนบุรี'!E135+'27.สุราษฎร์ฯ'!E135+'28.ชุมพร'!E135+'29.ตรัง'!E135+'30.พัทลุง'!E135+'31.นครศรีธรรมราช'!E135+'32.สตูล'!E135+'33.นราธิวาส'!E135</f>
        <v>0</v>
      </c>
      <c r="F135" s="815">
        <f>SUM(H135:AN135)</f>
        <v>4</v>
      </c>
      <c r="G135" s="816" t="e">
        <f t="shared" si="15"/>
        <v>#DIV/0!</v>
      </c>
      <c r="H135" s="368">
        <f>'1.สอส.กลุ่มวิเคราะห์ฯ'!F135</f>
        <v>4</v>
      </c>
      <c r="I135" s="200">
        <f>'2.ชัยนาท'!F135</f>
        <v>0</v>
      </c>
      <c r="J135" s="200">
        <f>'3.สระแก้ว'!F135</f>
        <v>0</v>
      </c>
      <c r="K135" s="201">
        <f>'4.นครราชสีมา'!F135</f>
        <v>0</v>
      </c>
      <c r="L135" s="200">
        <f>'5.ยโสธร'!F135</f>
        <v>0</v>
      </c>
      <c r="M135" s="200">
        <f>'6.บุรีรัมย์'!F135</f>
        <v>0</v>
      </c>
      <c r="N135" s="201">
        <f>'7.อำนาจเจริญ'!F135</f>
        <v>0</v>
      </c>
      <c r="O135" s="201">
        <f>'8.ศูนย์ฯเคี้ยวเอื้อง'!F135</f>
        <v>0</v>
      </c>
      <c r="P135" s="200">
        <f>'9.ร้อยเอ็ด'!F135</f>
        <v>0</v>
      </c>
      <c r="Q135" s="200">
        <f>'10.มหาสารคาม'!F135</f>
        <v>0</v>
      </c>
      <c r="R135" s="200">
        <f>'11.อุดรธานี'!F135</f>
        <v>0</v>
      </c>
      <c r="S135" s="200">
        <f>'12.กาฬสินธุ์'!F135</f>
        <v>0</v>
      </c>
      <c r="T135" s="200">
        <f>'13.นครพนม'!F135</f>
        <v>0</v>
      </c>
      <c r="U135" s="200">
        <f>'14.สกลนคร'!F135</f>
        <v>0</v>
      </c>
      <c r="V135" s="200">
        <f>'15.หนองคาย'!F135</f>
        <v>0</v>
      </c>
      <c r="W135" s="201">
        <f>'16.เลย'!F135</f>
        <v>0</v>
      </c>
      <c r="X135" s="201">
        <f>'17.ลำปาง'!F135</f>
        <v>0</v>
      </c>
      <c r="Y135" s="200">
        <f>'18.แพร่'!F135</f>
        <v>0</v>
      </c>
      <c r="Z135" s="201">
        <f>'19.เชียงราย'!F135</f>
        <v>0</v>
      </c>
      <c r="AA135" s="201">
        <f>'20.เพชรบูรณ์'!F135</f>
        <v>0</v>
      </c>
      <c r="AB135" s="200">
        <f>'21.สุโขทัย'!F135</f>
        <v>0</v>
      </c>
      <c r="AC135" s="200">
        <f>'22.พิจิตร'!F135</f>
        <v>0</v>
      </c>
      <c r="AD135" s="201">
        <f>'23.เพชรบุรี'!F135</f>
        <v>0</v>
      </c>
      <c r="AE135" s="200">
        <f>'24.สุพรรณบุรี'!F135</f>
        <v>0</v>
      </c>
      <c r="AF135" s="200">
        <f>'25.ประจวบฯ'!F135</f>
        <v>0</v>
      </c>
      <c r="AG135" s="201">
        <f>'26.กาญจนบุรี'!F135</f>
        <v>0</v>
      </c>
      <c r="AH135" s="201">
        <f>'27.สุราษฎร์ฯ'!F135</f>
        <v>0</v>
      </c>
      <c r="AI135" s="200">
        <f>'28.ชุมพร'!F135</f>
        <v>0</v>
      </c>
      <c r="AJ135" s="200">
        <f>'29.ตรัง'!F135</f>
        <v>0</v>
      </c>
      <c r="AK135" s="200">
        <f>'30.พัทลุง'!F135</f>
        <v>0</v>
      </c>
      <c r="AL135" s="202">
        <f>'31.นครศรีธรรมราช'!F135</f>
        <v>0</v>
      </c>
      <c r="AM135" s="200">
        <f>'32.สตูล'!F135</f>
        <v>0</v>
      </c>
      <c r="AN135" s="201">
        <f>'33.นราธิวาส'!F135</f>
        <v>0</v>
      </c>
      <c r="AO135" s="176"/>
    </row>
    <row r="136" spans="1:41" ht="21.75" customHeight="1">
      <c r="A136" s="1314"/>
      <c r="B136" s="806" t="s">
        <v>58</v>
      </c>
      <c r="C136" s="807"/>
      <c r="D136" s="808" t="s">
        <v>24</v>
      </c>
      <c r="E136" s="708">
        <f>'1.สอส.กลุ่มวิเคราะห์ฯ'!E136+'2.ชัยนาท'!E136+'3.สระแก้ว'!E136+'4.นครราชสีมา'!E136+'5.ยโสธร'!E136+'6.บุรีรัมย์'!E136+'7.อำนาจเจริญ'!E136+'8.ศูนย์ฯเคี้ยวเอื้อง'!E136+'9.ร้อยเอ็ด'!E136+'10.มหาสารคาม'!E136+'11.อุดรธานี'!E136+'12.กาฬสินธุ์'!E136+'13.นครพนม'!E136+'14.สกลนคร'!E136+'15.หนองคาย'!E136+'16.เลย'!E136+'17.ลำปาง'!E136+'18.แพร่'!E136+'19.เชียงราย'!E136+'20.เพชรบูรณ์'!E136+'21.สุโขทัย'!E136+'22.พิจิตร'!E136+'23.เพชรบุรี'!E136+'24.สุพรรณบุรี'!E136+'25.ประจวบฯ'!E136+'26.กาญจนบุรี'!E136+'27.สุราษฎร์ฯ'!E136+'28.ชุมพร'!E136+'29.ตรัง'!E136+'30.พัทลุง'!E136+'31.นครศรีธรรมราช'!E136+'32.สตูล'!E136+'33.นราธิวาส'!E136</f>
        <v>2814300</v>
      </c>
      <c r="F136" s="1305">
        <f>SUM(F137:F141)</f>
        <v>2999622.0100000002</v>
      </c>
      <c r="G136" s="818">
        <f t="shared" si="15"/>
        <v>106.58501261414916</v>
      </c>
      <c r="H136" s="363">
        <f>'1.สอส.กลุ่มวิเคราะห์ฯ'!F136</f>
        <v>268794</v>
      </c>
      <c r="I136" s="392">
        <f>'2.ชัยนาท'!F136</f>
        <v>334191.32</v>
      </c>
      <c r="J136" s="392">
        <f>'3.สระแก้ว'!F136</f>
        <v>120115.7</v>
      </c>
      <c r="K136" s="393">
        <f>'4.นครราชสีมา'!F136</f>
        <v>202499.5</v>
      </c>
      <c r="L136" s="392">
        <f>'5.ยโสธร'!F136</f>
        <v>43698.5</v>
      </c>
      <c r="M136" s="392">
        <f>'6.บุรีรัมย์'!F136</f>
        <v>67200</v>
      </c>
      <c r="N136" s="393">
        <f>'7.อำนาจเจริญ'!F136</f>
        <v>60282</v>
      </c>
      <c r="O136" s="393">
        <f>'8.ศูนย์ฯเคี้ยวเอื้อง'!F136</f>
        <v>48683.8</v>
      </c>
      <c r="P136" s="392">
        <f>'9.ร้อยเอ็ด'!F136</f>
        <v>43700</v>
      </c>
      <c r="Q136" s="392">
        <f>'10.มหาสารคาม'!F136</f>
        <v>143599</v>
      </c>
      <c r="R136" s="392">
        <f>'11.อุดรธานี'!F136</f>
        <v>48430.8</v>
      </c>
      <c r="S136" s="392">
        <f>'12.กาฬสินธุ์'!F136</f>
        <v>21902.6</v>
      </c>
      <c r="T136" s="392">
        <f>'13.นครพนม'!F136</f>
        <v>43700</v>
      </c>
      <c r="U136" s="392">
        <f>'14.สกลนคร'!F136</f>
        <v>49899.15</v>
      </c>
      <c r="V136" s="392">
        <f>'15.หนองคาย'!F136</f>
        <v>19545.3</v>
      </c>
      <c r="W136" s="393">
        <f>'16.เลย'!F136</f>
        <v>78631</v>
      </c>
      <c r="X136" s="393">
        <f>'17.ลำปาง'!F136</f>
        <v>99696</v>
      </c>
      <c r="Y136" s="392">
        <f>'18.แพร่'!F136</f>
        <v>37352</v>
      </c>
      <c r="Z136" s="393">
        <f>'19.เชียงราย'!F136</f>
        <v>50068</v>
      </c>
      <c r="AA136" s="393">
        <f>'20.เพชรบูรณ์'!F136</f>
        <v>211799.19</v>
      </c>
      <c r="AB136" s="392">
        <f>'21.สุโขทัย'!F136</f>
        <v>54198.239999999998</v>
      </c>
      <c r="AC136" s="392">
        <f>'22.พิจิตร'!F136</f>
        <v>190598</v>
      </c>
      <c r="AD136" s="393">
        <f>'23.เพชรบุรี'!F136</f>
        <v>54597</v>
      </c>
      <c r="AE136" s="392">
        <f>'24.สุพรรณบุรี'!F136</f>
        <v>218699.25</v>
      </c>
      <c r="AF136" s="392">
        <f>'25.ประจวบฯ'!F136</f>
        <v>52200</v>
      </c>
      <c r="AG136" s="393">
        <f>'26.กาญจนบุรี'!F136</f>
        <v>0</v>
      </c>
      <c r="AH136" s="393">
        <f>'27.สุราษฎร์ฯ'!F136</f>
        <v>53451.75</v>
      </c>
      <c r="AI136" s="392">
        <f>'28.ชุมพร'!F136</f>
        <v>55609</v>
      </c>
      <c r="AJ136" s="392">
        <f>'29.ตรัง'!F136</f>
        <v>45199.8</v>
      </c>
      <c r="AK136" s="392">
        <f>'30.พัทลุง'!F136</f>
        <v>73199.260000000009</v>
      </c>
      <c r="AL136" s="549">
        <f>'31.นครศรีธรรมราช'!F136</f>
        <v>61184</v>
      </c>
      <c r="AM136" s="392">
        <f>'32.สตูล'!F136</f>
        <v>102199.03999999999</v>
      </c>
      <c r="AN136" s="393">
        <f>'33.นราธิวาส'!F136</f>
        <v>44698.81</v>
      </c>
      <c r="AO136" s="176"/>
    </row>
    <row r="137" spans="1:41" ht="21.75" customHeight="1">
      <c r="A137" s="684"/>
      <c r="B137" s="685"/>
      <c r="C137" s="686" t="s">
        <v>25</v>
      </c>
      <c r="D137" s="687" t="s">
        <v>24</v>
      </c>
      <c r="E137" s="548">
        <f>'1.สอส.กลุ่มวิเคราะห์ฯ'!E137+'2.ชัยนาท'!E137+'3.สระแก้ว'!E137+'4.นครราชสีมา'!E137+'5.ยโสธร'!E137+'6.บุรีรัมย์'!E137+'7.อำนาจเจริญ'!E137+'8.ศูนย์ฯเคี้ยวเอื้อง'!E137+'9.ร้อยเอ็ด'!E137+'10.มหาสารคาม'!E137+'11.อุดรธานี'!E137+'12.กาฬสินธุ์'!E137+'13.นครพนม'!E137+'14.สกลนคร'!E137+'15.หนองคาย'!E137+'16.เลย'!E137+'17.ลำปาง'!E137+'18.แพร่'!E137+'19.เชียงราย'!E137+'20.เพชรบูรณ์'!E137+'21.สุโขทัย'!E137+'22.พิจิตร'!E137+'23.เพชรบุรี'!E137+'24.สุพรรณบุรี'!E137+'25.ประจวบฯ'!E137+'26.กาญจนบุรี'!E137+'27.สุราษฎร์ฯ'!E137+'28.ชุมพร'!E137+'29.ตรัง'!E137+'30.พัทลุง'!E137+'31.นครศรีธรรมราช'!E137+'32.สตูล'!E137+'33.นราธิวาส'!E137</f>
        <v>0</v>
      </c>
      <c r="F137" s="815">
        <f>SUM(H137:AN137)</f>
        <v>0</v>
      </c>
      <c r="G137" s="816" t="e">
        <f t="shared" si="15"/>
        <v>#DIV/0!</v>
      </c>
      <c r="H137" s="368">
        <f>'1.สอส.กลุ่มวิเคราะห์ฯ'!F137</f>
        <v>0</v>
      </c>
      <c r="I137" s="200">
        <f>'2.ชัยนาท'!F137</f>
        <v>0</v>
      </c>
      <c r="J137" s="200">
        <f>'3.สระแก้ว'!F137</f>
        <v>0</v>
      </c>
      <c r="K137" s="201">
        <f>'4.นครราชสีมา'!F137</f>
        <v>0</v>
      </c>
      <c r="L137" s="200">
        <f>'5.ยโสธร'!F137</f>
        <v>0</v>
      </c>
      <c r="M137" s="200">
        <f>'6.บุรีรัมย์'!F137</f>
        <v>0</v>
      </c>
      <c r="N137" s="201">
        <f>'7.อำนาจเจริญ'!F137</f>
        <v>0</v>
      </c>
      <c r="O137" s="201">
        <f>'8.ศูนย์ฯเคี้ยวเอื้อง'!F137</f>
        <v>0</v>
      </c>
      <c r="P137" s="200">
        <f>'9.ร้อยเอ็ด'!F137</f>
        <v>0</v>
      </c>
      <c r="Q137" s="200">
        <f>'10.มหาสารคาม'!F137</f>
        <v>0</v>
      </c>
      <c r="R137" s="200">
        <f>'11.อุดรธานี'!F137</f>
        <v>0</v>
      </c>
      <c r="S137" s="200">
        <f>'12.กาฬสินธุ์'!F137</f>
        <v>0</v>
      </c>
      <c r="T137" s="200">
        <f>'13.นครพนม'!F137</f>
        <v>0</v>
      </c>
      <c r="U137" s="200">
        <f>'14.สกลนคร'!F137</f>
        <v>0</v>
      </c>
      <c r="V137" s="200">
        <f>'15.หนองคาย'!F137</f>
        <v>0</v>
      </c>
      <c r="W137" s="201">
        <f>'16.เลย'!F137</f>
        <v>0</v>
      </c>
      <c r="X137" s="201">
        <f>'17.ลำปาง'!F137</f>
        <v>0</v>
      </c>
      <c r="Y137" s="200">
        <f>'18.แพร่'!F137</f>
        <v>0</v>
      </c>
      <c r="Z137" s="201">
        <f>'19.เชียงราย'!F137</f>
        <v>0</v>
      </c>
      <c r="AA137" s="201">
        <f>'20.เพชรบูรณ์'!F137</f>
        <v>0</v>
      </c>
      <c r="AB137" s="200">
        <f>'21.สุโขทัย'!F137</f>
        <v>0</v>
      </c>
      <c r="AC137" s="200">
        <f>'22.พิจิตร'!F137</f>
        <v>0</v>
      </c>
      <c r="AD137" s="201">
        <f>'23.เพชรบุรี'!F137</f>
        <v>0</v>
      </c>
      <c r="AE137" s="200">
        <f>'24.สุพรรณบุรี'!F137</f>
        <v>0</v>
      </c>
      <c r="AF137" s="200">
        <f>'25.ประจวบฯ'!F137</f>
        <v>0</v>
      </c>
      <c r="AG137" s="201">
        <f>'26.กาญจนบุรี'!F137</f>
        <v>0</v>
      </c>
      <c r="AH137" s="201">
        <f>'27.สุราษฎร์ฯ'!F137</f>
        <v>0</v>
      </c>
      <c r="AI137" s="200">
        <f>'28.ชุมพร'!F137</f>
        <v>0</v>
      </c>
      <c r="AJ137" s="200">
        <f>'29.ตรัง'!F137</f>
        <v>0</v>
      </c>
      <c r="AK137" s="200">
        <f>'30.พัทลุง'!F137</f>
        <v>0</v>
      </c>
      <c r="AL137" s="202">
        <f>'31.นครศรีธรรมราช'!F137</f>
        <v>0</v>
      </c>
      <c r="AM137" s="200">
        <f>'32.สตูล'!F137</f>
        <v>0</v>
      </c>
      <c r="AN137" s="201">
        <f>'33.นราธิวาส'!F137</f>
        <v>0</v>
      </c>
      <c r="AO137" s="176"/>
    </row>
    <row r="138" spans="1:41" ht="21.75" customHeight="1">
      <c r="A138" s="684"/>
      <c r="B138" s="685"/>
      <c r="C138" s="686" t="s">
        <v>26</v>
      </c>
      <c r="D138" s="687" t="s">
        <v>24</v>
      </c>
      <c r="E138" s="548">
        <f>'1.สอส.กลุ่มวิเคราะห์ฯ'!E138+'2.ชัยนาท'!E138+'3.สระแก้ว'!E138+'4.นครราชสีมา'!E138+'5.ยโสธร'!E138+'6.บุรีรัมย์'!E138+'7.อำนาจเจริญ'!E138+'8.ศูนย์ฯเคี้ยวเอื้อง'!E138+'9.ร้อยเอ็ด'!E138+'10.มหาสารคาม'!E138+'11.อุดรธานี'!E138+'12.กาฬสินธุ์'!E138+'13.นครพนม'!E138+'14.สกลนคร'!E138+'15.หนองคาย'!E138+'16.เลย'!E138+'17.ลำปาง'!E138+'18.แพร่'!E138+'19.เชียงราย'!E138+'20.เพชรบูรณ์'!E138+'21.สุโขทัย'!E138+'22.พิจิตร'!E138+'23.เพชรบุรี'!E138+'24.สุพรรณบุรี'!E138+'25.ประจวบฯ'!E138+'26.กาญจนบุรี'!E138+'27.สุราษฎร์ฯ'!E138+'28.ชุมพร'!E138+'29.ตรัง'!E138+'30.พัทลุง'!E138+'31.นครศรีธรรมราช'!E138+'32.สตูล'!E138+'33.นราธิวาส'!E138</f>
        <v>2814300</v>
      </c>
      <c r="F138" s="815">
        <f>SUM(H138:AN138)</f>
        <v>2999622.0100000002</v>
      </c>
      <c r="G138" s="816">
        <f t="shared" si="15"/>
        <v>106.58501261414916</v>
      </c>
      <c r="H138" s="368">
        <f>'1.สอส.กลุ่มวิเคราะห์ฯ'!F138</f>
        <v>268794</v>
      </c>
      <c r="I138" s="200">
        <f>'2.ชัยนาท'!F138</f>
        <v>334191.32</v>
      </c>
      <c r="J138" s="200">
        <f>'3.สระแก้ว'!F138</f>
        <v>120115.7</v>
      </c>
      <c r="K138" s="201">
        <f>'4.นครราชสีมา'!F138</f>
        <v>202499.5</v>
      </c>
      <c r="L138" s="200">
        <f>'5.ยโสธร'!F138</f>
        <v>43698.5</v>
      </c>
      <c r="M138" s="200">
        <f>'6.บุรีรัมย์'!F138</f>
        <v>67200</v>
      </c>
      <c r="N138" s="201">
        <f>'7.อำนาจเจริญ'!F138</f>
        <v>60282</v>
      </c>
      <c r="O138" s="201">
        <f>'8.ศูนย์ฯเคี้ยวเอื้อง'!F138</f>
        <v>48683.8</v>
      </c>
      <c r="P138" s="200">
        <f>'9.ร้อยเอ็ด'!F138</f>
        <v>43700</v>
      </c>
      <c r="Q138" s="200">
        <f>'10.มหาสารคาม'!F138</f>
        <v>143599</v>
      </c>
      <c r="R138" s="200">
        <f>'11.อุดรธานี'!F138</f>
        <v>48430.8</v>
      </c>
      <c r="S138" s="200">
        <f>'12.กาฬสินธุ์'!F138</f>
        <v>21902.6</v>
      </c>
      <c r="T138" s="200">
        <f>'13.นครพนม'!F138</f>
        <v>43700</v>
      </c>
      <c r="U138" s="200">
        <f>'14.สกลนคร'!F138</f>
        <v>49899.15</v>
      </c>
      <c r="V138" s="200">
        <f>'15.หนองคาย'!F138</f>
        <v>19545.3</v>
      </c>
      <c r="W138" s="201">
        <f>'16.เลย'!F138</f>
        <v>78631</v>
      </c>
      <c r="X138" s="201">
        <f>'17.ลำปาง'!F138</f>
        <v>99696</v>
      </c>
      <c r="Y138" s="200">
        <f>'18.แพร่'!F138</f>
        <v>37352</v>
      </c>
      <c r="Z138" s="201">
        <f>'19.เชียงราย'!F138</f>
        <v>50068</v>
      </c>
      <c r="AA138" s="201">
        <f>'20.เพชรบูรณ์'!F138</f>
        <v>211799.19</v>
      </c>
      <c r="AB138" s="200">
        <f>'21.สุโขทัย'!F138</f>
        <v>54198.239999999998</v>
      </c>
      <c r="AC138" s="200">
        <f>'22.พิจิตร'!F138</f>
        <v>190598</v>
      </c>
      <c r="AD138" s="201">
        <f>'23.เพชรบุรี'!F138</f>
        <v>54597</v>
      </c>
      <c r="AE138" s="200">
        <f>'24.สุพรรณบุรี'!F138</f>
        <v>218699.25</v>
      </c>
      <c r="AF138" s="200">
        <f>'25.ประจวบฯ'!F138</f>
        <v>52200</v>
      </c>
      <c r="AG138" s="201">
        <f>'26.กาญจนบุรี'!F138</f>
        <v>0</v>
      </c>
      <c r="AH138" s="201">
        <f>'27.สุราษฎร์ฯ'!F138</f>
        <v>53451.75</v>
      </c>
      <c r="AI138" s="200">
        <f>'28.ชุมพร'!F138</f>
        <v>55609</v>
      </c>
      <c r="AJ138" s="200">
        <f>'29.ตรัง'!F138</f>
        <v>45199.8</v>
      </c>
      <c r="AK138" s="200">
        <f>'30.พัทลุง'!F138</f>
        <v>73199.260000000009</v>
      </c>
      <c r="AL138" s="202">
        <f>'31.นครศรีธรรมราช'!F138</f>
        <v>61184</v>
      </c>
      <c r="AM138" s="200">
        <f>'32.สตูล'!F138</f>
        <v>102199.03999999999</v>
      </c>
      <c r="AN138" s="201">
        <f>'33.นราธิวาส'!F138</f>
        <v>44698.81</v>
      </c>
      <c r="AO138" s="176"/>
    </row>
    <row r="139" spans="1:41" ht="21.75" customHeight="1">
      <c r="A139" s="684"/>
      <c r="B139" s="685"/>
      <c r="C139" s="686" t="s">
        <v>27</v>
      </c>
      <c r="D139" s="687" t="s">
        <v>24</v>
      </c>
      <c r="E139" s="548">
        <f>'1.สอส.กลุ่มวิเคราะห์ฯ'!E139+'2.ชัยนาท'!E139+'3.สระแก้ว'!E139+'4.นครราชสีมา'!E139+'5.ยโสธร'!E139+'6.บุรีรัมย์'!E139+'7.อำนาจเจริญ'!E139+'8.ศูนย์ฯเคี้ยวเอื้อง'!E139+'9.ร้อยเอ็ด'!E139+'10.มหาสารคาม'!E139+'11.อุดรธานี'!E139+'12.กาฬสินธุ์'!E139+'13.นครพนม'!E139+'14.สกลนคร'!E139+'15.หนองคาย'!E139+'16.เลย'!E139+'17.ลำปาง'!E139+'18.แพร่'!E139+'19.เชียงราย'!E139+'20.เพชรบูรณ์'!E139+'21.สุโขทัย'!E139+'22.พิจิตร'!E139+'23.เพชรบุรี'!E139+'24.สุพรรณบุรี'!E139+'25.ประจวบฯ'!E139+'26.กาญจนบุรี'!E139+'27.สุราษฎร์ฯ'!E139+'28.ชุมพร'!E139+'29.ตรัง'!E139+'30.พัทลุง'!E139+'31.นครศรีธรรมราช'!E139+'32.สตูล'!E139+'33.นราธิวาส'!E139</f>
        <v>0</v>
      </c>
      <c r="F139" s="815">
        <f>SUM(H139:AN139)</f>
        <v>0</v>
      </c>
      <c r="G139" s="816" t="e">
        <f t="shared" si="15"/>
        <v>#DIV/0!</v>
      </c>
      <c r="H139" s="368">
        <f>'1.สอส.กลุ่มวิเคราะห์ฯ'!F139</f>
        <v>0</v>
      </c>
      <c r="I139" s="200">
        <f>'2.ชัยนาท'!F139</f>
        <v>0</v>
      </c>
      <c r="J139" s="200">
        <f>'3.สระแก้ว'!F139</f>
        <v>0</v>
      </c>
      <c r="K139" s="201">
        <f>'4.นครราชสีมา'!F139</f>
        <v>0</v>
      </c>
      <c r="L139" s="200">
        <f>'5.ยโสธร'!F139</f>
        <v>0</v>
      </c>
      <c r="M139" s="200">
        <f>'6.บุรีรัมย์'!F139</f>
        <v>0</v>
      </c>
      <c r="N139" s="201">
        <f>'7.อำนาจเจริญ'!F139</f>
        <v>0</v>
      </c>
      <c r="O139" s="201">
        <f>'8.ศูนย์ฯเคี้ยวเอื้อง'!F139</f>
        <v>0</v>
      </c>
      <c r="P139" s="200">
        <f>'9.ร้อยเอ็ด'!F139</f>
        <v>0</v>
      </c>
      <c r="Q139" s="200">
        <f>'10.มหาสารคาม'!F139</f>
        <v>0</v>
      </c>
      <c r="R139" s="200">
        <f>'11.อุดรธานี'!F139</f>
        <v>0</v>
      </c>
      <c r="S139" s="200">
        <f>'12.กาฬสินธุ์'!F139</f>
        <v>0</v>
      </c>
      <c r="T139" s="200">
        <f>'13.นครพนม'!F139</f>
        <v>0</v>
      </c>
      <c r="U139" s="200">
        <f>'14.สกลนคร'!F139</f>
        <v>0</v>
      </c>
      <c r="V139" s="200">
        <f>'15.หนองคาย'!F139</f>
        <v>0</v>
      </c>
      <c r="W139" s="201">
        <f>'16.เลย'!F139</f>
        <v>0</v>
      </c>
      <c r="X139" s="201">
        <f>'17.ลำปาง'!F139</f>
        <v>0</v>
      </c>
      <c r="Y139" s="200">
        <f>'18.แพร่'!F139</f>
        <v>0</v>
      </c>
      <c r="Z139" s="201">
        <f>'19.เชียงราย'!F139</f>
        <v>0</v>
      </c>
      <c r="AA139" s="201">
        <f>'20.เพชรบูรณ์'!F139</f>
        <v>0</v>
      </c>
      <c r="AB139" s="200">
        <f>'21.สุโขทัย'!F139</f>
        <v>0</v>
      </c>
      <c r="AC139" s="200">
        <f>'22.พิจิตร'!F139</f>
        <v>0</v>
      </c>
      <c r="AD139" s="201">
        <f>'23.เพชรบุรี'!F139</f>
        <v>0</v>
      </c>
      <c r="AE139" s="200">
        <f>'24.สุพรรณบุรี'!F139</f>
        <v>0</v>
      </c>
      <c r="AF139" s="200">
        <f>'25.ประจวบฯ'!F139</f>
        <v>0</v>
      </c>
      <c r="AG139" s="201">
        <f>'26.กาญจนบุรี'!F139</f>
        <v>0</v>
      </c>
      <c r="AH139" s="201">
        <f>'27.สุราษฎร์ฯ'!F139</f>
        <v>0</v>
      </c>
      <c r="AI139" s="200">
        <f>'28.ชุมพร'!F139</f>
        <v>0</v>
      </c>
      <c r="AJ139" s="200">
        <f>'29.ตรัง'!F139</f>
        <v>0</v>
      </c>
      <c r="AK139" s="200">
        <f>'30.พัทลุง'!F139</f>
        <v>0</v>
      </c>
      <c r="AL139" s="202">
        <f>'31.นครศรีธรรมราช'!F139</f>
        <v>0</v>
      </c>
      <c r="AM139" s="200">
        <f>'32.สตูล'!F139</f>
        <v>0</v>
      </c>
      <c r="AN139" s="201">
        <f>'33.นราธิวาส'!F139</f>
        <v>0</v>
      </c>
      <c r="AO139" s="176"/>
    </row>
    <row r="140" spans="1:41" ht="21.75" customHeight="1">
      <c r="A140" s="684"/>
      <c r="B140" s="685"/>
      <c r="C140" s="686" t="s">
        <v>28</v>
      </c>
      <c r="D140" s="687" t="s">
        <v>24</v>
      </c>
      <c r="E140" s="548">
        <f>'1.สอส.กลุ่มวิเคราะห์ฯ'!E140+'2.ชัยนาท'!E140+'3.สระแก้ว'!E140+'4.นครราชสีมา'!E140+'5.ยโสธร'!E140+'6.บุรีรัมย์'!E140+'7.อำนาจเจริญ'!E140+'8.ศูนย์ฯเคี้ยวเอื้อง'!E140+'9.ร้อยเอ็ด'!E140+'10.มหาสารคาม'!E140+'11.อุดรธานี'!E140+'12.กาฬสินธุ์'!E140+'13.นครพนม'!E140+'14.สกลนคร'!E140+'15.หนองคาย'!E140+'16.เลย'!E140+'17.ลำปาง'!E140+'18.แพร่'!E140+'19.เชียงราย'!E140+'20.เพชรบูรณ์'!E140+'21.สุโขทัย'!E140+'22.พิจิตร'!E140+'23.เพชรบุรี'!E140+'24.สุพรรณบุรี'!E140+'25.ประจวบฯ'!E140+'26.กาญจนบุรี'!E140+'27.สุราษฎร์ฯ'!E140+'28.ชุมพร'!E140+'29.ตรัง'!E140+'30.พัทลุง'!E140+'31.นครศรีธรรมราช'!E140+'32.สตูล'!E140+'33.นราธิวาส'!E140</f>
        <v>0</v>
      </c>
      <c r="F140" s="815">
        <f>SUM(H140:AN140)</f>
        <v>0</v>
      </c>
      <c r="G140" s="816" t="e">
        <f t="shared" si="15"/>
        <v>#DIV/0!</v>
      </c>
      <c r="H140" s="368">
        <f>'1.สอส.กลุ่มวิเคราะห์ฯ'!F140</f>
        <v>0</v>
      </c>
      <c r="I140" s="200">
        <f>'2.ชัยนาท'!F140</f>
        <v>0</v>
      </c>
      <c r="J140" s="200">
        <f>'3.สระแก้ว'!F140</f>
        <v>0</v>
      </c>
      <c r="K140" s="201">
        <f>'4.นครราชสีมา'!F140</f>
        <v>0</v>
      </c>
      <c r="L140" s="200">
        <f>'5.ยโสธร'!F140</f>
        <v>0</v>
      </c>
      <c r="M140" s="200">
        <f>'6.บุรีรัมย์'!F140</f>
        <v>0</v>
      </c>
      <c r="N140" s="201">
        <f>'7.อำนาจเจริญ'!F140</f>
        <v>0</v>
      </c>
      <c r="O140" s="201">
        <f>'8.ศูนย์ฯเคี้ยวเอื้อง'!F140</f>
        <v>0</v>
      </c>
      <c r="P140" s="200">
        <f>'9.ร้อยเอ็ด'!F140</f>
        <v>0</v>
      </c>
      <c r="Q140" s="200">
        <f>'10.มหาสารคาม'!F140</f>
        <v>0</v>
      </c>
      <c r="R140" s="200">
        <f>'11.อุดรธานี'!F140</f>
        <v>0</v>
      </c>
      <c r="S140" s="200">
        <f>'12.กาฬสินธุ์'!F140</f>
        <v>0</v>
      </c>
      <c r="T140" s="200">
        <f>'13.นครพนม'!F140</f>
        <v>0</v>
      </c>
      <c r="U140" s="200">
        <f>'14.สกลนคร'!F140</f>
        <v>0</v>
      </c>
      <c r="V140" s="200">
        <f>'15.หนองคาย'!F140</f>
        <v>0</v>
      </c>
      <c r="W140" s="201">
        <f>'16.เลย'!F140</f>
        <v>0</v>
      </c>
      <c r="X140" s="201">
        <f>'17.ลำปาง'!F140</f>
        <v>0</v>
      </c>
      <c r="Y140" s="200">
        <f>'18.แพร่'!F140</f>
        <v>0</v>
      </c>
      <c r="Z140" s="201">
        <f>'19.เชียงราย'!F140</f>
        <v>0</v>
      </c>
      <c r="AA140" s="201">
        <f>'20.เพชรบูรณ์'!F140</f>
        <v>0</v>
      </c>
      <c r="AB140" s="200">
        <f>'21.สุโขทัย'!F140</f>
        <v>0</v>
      </c>
      <c r="AC140" s="200">
        <f>'22.พิจิตร'!F140</f>
        <v>0</v>
      </c>
      <c r="AD140" s="201">
        <f>'23.เพชรบุรี'!F140</f>
        <v>0</v>
      </c>
      <c r="AE140" s="200">
        <f>'24.สุพรรณบุรี'!F140</f>
        <v>0</v>
      </c>
      <c r="AF140" s="200">
        <f>'25.ประจวบฯ'!F140</f>
        <v>0</v>
      </c>
      <c r="AG140" s="201">
        <f>'26.กาญจนบุรี'!F140</f>
        <v>0</v>
      </c>
      <c r="AH140" s="201">
        <f>'27.สุราษฎร์ฯ'!F140</f>
        <v>0</v>
      </c>
      <c r="AI140" s="200">
        <f>'28.ชุมพร'!F140</f>
        <v>0</v>
      </c>
      <c r="AJ140" s="200">
        <f>'29.ตรัง'!F140</f>
        <v>0</v>
      </c>
      <c r="AK140" s="200">
        <f>'30.พัทลุง'!F140</f>
        <v>0</v>
      </c>
      <c r="AL140" s="202">
        <f>'31.นครศรีธรรมราช'!F140</f>
        <v>0</v>
      </c>
      <c r="AM140" s="200">
        <f>'32.สตูล'!F140</f>
        <v>0</v>
      </c>
      <c r="AN140" s="201">
        <f>'33.นราธิวาส'!F140</f>
        <v>0</v>
      </c>
      <c r="AO140" s="176"/>
    </row>
    <row r="141" spans="1:41" ht="21.75" customHeight="1">
      <c r="A141" s="684"/>
      <c r="B141" s="685"/>
      <c r="C141" s="688" t="s">
        <v>29</v>
      </c>
      <c r="D141" s="687" t="s">
        <v>24</v>
      </c>
      <c r="E141" s="548">
        <f>'1.สอส.กลุ่มวิเคราะห์ฯ'!E141+'2.ชัยนาท'!E141+'3.สระแก้ว'!E141+'4.นครราชสีมา'!E141+'5.ยโสธร'!E141+'6.บุรีรัมย์'!E141+'7.อำนาจเจริญ'!E141+'8.ศูนย์ฯเคี้ยวเอื้อง'!E141+'9.ร้อยเอ็ด'!E141+'10.มหาสารคาม'!E141+'11.อุดรธานี'!E141+'12.กาฬสินธุ์'!E141+'13.นครพนม'!E141+'14.สกลนคร'!E141+'15.หนองคาย'!E141+'16.เลย'!E141+'17.ลำปาง'!E141+'18.แพร่'!E141+'19.เชียงราย'!E141+'20.เพชรบูรณ์'!E141+'21.สุโขทัย'!E141+'22.พิจิตร'!E141+'23.เพชรบุรี'!E141+'24.สุพรรณบุรี'!E141+'25.ประจวบฯ'!E141+'26.กาญจนบุรี'!E141+'27.สุราษฎร์ฯ'!E141+'28.ชุมพร'!E141+'29.ตรัง'!E141+'30.พัทลุง'!E141+'31.นครศรีธรรมราช'!E141+'32.สตูล'!E141+'33.นราธิวาส'!E141</f>
        <v>0</v>
      </c>
      <c r="F141" s="815">
        <f>SUM(H141:AN141)</f>
        <v>0</v>
      </c>
      <c r="G141" s="816" t="e">
        <f t="shared" si="15"/>
        <v>#DIV/0!</v>
      </c>
      <c r="H141" s="368">
        <f>'1.สอส.กลุ่มวิเคราะห์ฯ'!F141</f>
        <v>0</v>
      </c>
      <c r="I141" s="200">
        <f>'2.ชัยนาท'!F141</f>
        <v>0</v>
      </c>
      <c r="J141" s="200">
        <f>'3.สระแก้ว'!F141</f>
        <v>0</v>
      </c>
      <c r="K141" s="201">
        <f>'4.นครราชสีมา'!F141</f>
        <v>0</v>
      </c>
      <c r="L141" s="200">
        <f>'5.ยโสธร'!F141</f>
        <v>0</v>
      </c>
      <c r="M141" s="200">
        <f>'6.บุรีรัมย์'!F141</f>
        <v>0</v>
      </c>
      <c r="N141" s="201">
        <f>'7.อำนาจเจริญ'!F141</f>
        <v>0</v>
      </c>
      <c r="O141" s="201">
        <f>'8.ศูนย์ฯเคี้ยวเอื้อง'!F141</f>
        <v>0</v>
      </c>
      <c r="P141" s="200">
        <f>'9.ร้อยเอ็ด'!F141</f>
        <v>0</v>
      </c>
      <c r="Q141" s="200">
        <f>'10.มหาสารคาม'!F141</f>
        <v>0</v>
      </c>
      <c r="R141" s="200">
        <f>'11.อุดรธานี'!F141</f>
        <v>0</v>
      </c>
      <c r="S141" s="200">
        <f>'12.กาฬสินธุ์'!F141</f>
        <v>0</v>
      </c>
      <c r="T141" s="200">
        <f>'13.นครพนม'!F141</f>
        <v>0</v>
      </c>
      <c r="U141" s="200">
        <f>'14.สกลนคร'!F141</f>
        <v>0</v>
      </c>
      <c r="V141" s="200">
        <f>'15.หนองคาย'!F141</f>
        <v>0</v>
      </c>
      <c r="W141" s="201">
        <f>'16.เลย'!F141</f>
        <v>0</v>
      </c>
      <c r="X141" s="201">
        <f>'17.ลำปาง'!F141</f>
        <v>0</v>
      </c>
      <c r="Y141" s="200">
        <f>'18.แพร่'!F141</f>
        <v>0</v>
      </c>
      <c r="Z141" s="201">
        <f>'19.เชียงราย'!F141</f>
        <v>0</v>
      </c>
      <c r="AA141" s="201">
        <f>'20.เพชรบูรณ์'!F141</f>
        <v>0</v>
      </c>
      <c r="AB141" s="200">
        <f>'21.สุโขทัย'!F141</f>
        <v>0</v>
      </c>
      <c r="AC141" s="200">
        <f>'22.พิจิตร'!F141</f>
        <v>0</v>
      </c>
      <c r="AD141" s="201">
        <f>'23.เพชรบุรี'!F141</f>
        <v>0</v>
      </c>
      <c r="AE141" s="200">
        <f>'24.สุพรรณบุรี'!F141</f>
        <v>0</v>
      </c>
      <c r="AF141" s="200">
        <f>'25.ประจวบฯ'!F141</f>
        <v>0</v>
      </c>
      <c r="AG141" s="201">
        <f>'26.กาญจนบุรี'!F141</f>
        <v>0</v>
      </c>
      <c r="AH141" s="201">
        <f>'27.สุราษฎร์ฯ'!F141</f>
        <v>0</v>
      </c>
      <c r="AI141" s="200">
        <f>'28.ชุมพร'!F141</f>
        <v>0</v>
      </c>
      <c r="AJ141" s="200">
        <f>'29.ตรัง'!F141</f>
        <v>0</v>
      </c>
      <c r="AK141" s="200">
        <f>'30.พัทลุง'!F141</f>
        <v>0</v>
      </c>
      <c r="AL141" s="202">
        <f>'31.นครศรีธรรมราช'!F141</f>
        <v>0</v>
      </c>
      <c r="AM141" s="200">
        <f>'32.สตูล'!F141</f>
        <v>0</v>
      </c>
      <c r="AN141" s="201">
        <f>'33.นราธิวาส'!F141</f>
        <v>0</v>
      </c>
      <c r="AO141" s="176"/>
    </row>
    <row r="142" spans="1:41" ht="21.75" customHeight="1">
      <c r="A142" s="2149" t="s">
        <v>160</v>
      </c>
      <c r="B142" s="2150"/>
      <c r="C142" s="2151"/>
      <c r="D142" s="1315" t="str">
        <f>D145</f>
        <v>ตัวอย่าง</v>
      </c>
      <c r="E142" s="705">
        <f>'1.สอส.กลุ่มวิเคราะห์ฯ'!E142+'2.ชัยนาท'!E142+'3.สระแก้ว'!E142+'4.นครราชสีมา'!E142+'5.ยโสธร'!E142+'6.บุรีรัมย์'!E142+'7.อำนาจเจริญ'!E142+'8.ศูนย์ฯเคี้ยวเอื้อง'!E142+'9.ร้อยเอ็ด'!E142+'10.มหาสารคาม'!E142+'11.อุดรธานี'!E142+'12.กาฬสินธุ์'!E142+'13.นครพนม'!E142+'14.สกลนคร'!E142+'15.หนองคาย'!E142+'16.เลย'!E142+'17.ลำปาง'!E142+'18.แพร่'!E142+'19.เชียงราย'!E142+'20.เพชรบูรณ์'!E142+'21.สุโขทัย'!E142+'22.พิจิตร'!E142+'23.เพชรบุรี'!E142+'24.สุพรรณบุรี'!E142+'25.ประจวบฯ'!E142+'26.กาญจนบุรี'!E142+'27.สุราษฎร์ฯ'!E142+'28.ชุมพร'!E142+'29.ตรัง'!E142+'30.พัทลุง'!E142+'31.นครศรีธรรมราช'!E142+'32.สตูล'!E142+'33.นราธิวาส'!E142</f>
        <v>4300</v>
      </c>
      <c r="F142" s="811"/>
      <c r="G142" s="812"/>
      <c r="H142" s="369">
        <f>'1.สอส.กลุ่มวิเคราะห์ฯ'!F142</f>
        <v>1134</v>
      </c>
      <c r="I142" s="205">
        <f>'2.ชัยนาท'!F142</f>
        <v>0</v>
      </c>
      <c r="J142" s="205">
        <f>'3.สระแก้ว'!F142</f>
        <v>0</v>
      </c>
      <c r="K142" s="206">
        <f>'4.นครราชสีมา'!F142</f>
        <v>1216</v>
      </c>
      <c r="L142" s="205">
        <f>'5.ยโสธร'!F142</f>
        <v>0</v>
      </c>
      <c r="M142" s="205">
        <f>'6.บุรีรัมย์'!F142</f>
        <v>0</v>
      </c>
      <c r="N142" s="206">
        <f>'7.อำนาจเจริญ'!F142</f>
        <v>0</v>
      </c>
      <c r="O142" s="206">
        <f>'8.ศูนย์ฯเคี้ยวเอื้อง'!F142</f>
        <v>1378</v>
      </c>
      <c r="P142" s="205">
        <f>'9.ร้อยเอ็ด'!F142</f>
        <v>0</v>
      </c>
      <c r="Q142" s="205">
        <f>'10.มหาสารคาม'!F142</f>
        <v>0</v>
      </c>
      <c r="R142" s="205">
        <f>'11.อุดรธานี'!F142</f>
        <v>20</v>
      </c>
      <c r="S142" s="205">
        <f>'12.กาฬสินธุ์'!F142</f>
        <v>0</v>
      </c>
      <c r="T142" s="205">
        <f>'13.นครพนม'!F142</f>
        <v>0</v>
      </c>
      <c r="U142" s="205">
        <f>'14.สกลนคร'!F142</f>
        <v>0</v>
      </c>
      <c r="V142" s="205">
        <f>'15.หนองคาย'!F142</f>
        <v>0</v>
      </c>
      <c r="W142" s="206">
        <f>'16.เลย'!F142</f>
        <v>0</v>
      </c>
      <c r="X142" s="206">
        <f>'17.ลำปาง'!F142</f>
        <v>300</v>
      </c>
      <c r="Y142" s="205">
        <f>'18.แพร่'!F142</f>
        <v>0</v>
      </c>
      <c r="Z142" s="206">
        <f>'19.เชียงราย'!F142</f>
        <v>0</v>
      </c>
      <c r="AA142" s="206">
        <f>'20.เพชรบูรณ์'!F142</f>
        <v>0</v>
      </c>
      <c r="AB142" s="205">
        <f>'21.สุโขทัย'!F142</f>
        <v>0</v>
      </c>
      <c r="AC142" s="205">
        <f>'22.พิจิตร'!F142</f>
        <v>0</v>
      </c>
      <c r="AD142" s="206">
        <f>'23.เพชรบุรี'!F142</f>
        <v>1036</v>
      </c>
      <c r="AE142" s="205">
        <f>'24.สุพรรณบุรี'!F142</f>
        <v>0</v>
      </c>
      <c r="AF142" s="205">
        <f>'25.ประจวบฯ'!F142</f>
        <v>0</v>
      </c>
      <c r="AG142" s="206">
        <f>'26.กาญจนบุรี'!F142</f>
        <v>0</v>
      </c>
      <c r="AH142" s="206">
        <f>'27.สุราษฎร์ฯ'!F142</f>
        <v>0</v>
      </c>
      <c r="AI142" s="205">
        <f>'28.ชุมพร'!F142</f>
        <v>0</v>
      </c>
      <c r="AJ142" s="205">
        <f>'29.ตรัง'!F142</f>
        <v>0</v>
      </c>
      <c r="AK142" s="205">
        <f>'30.พัทลุง'!F142</f>
        <v>0</v>
      </c>
      <c r="AL142" s="550">
        <f>'31.นครศรีธรรมราช'!F142</f>
        <v>0</v>
      </c>
      <c r="AM142" s="205">
        <f>'32.สตูล'!F142</f>
        <v>0</v>
      </c>
      <c r="AN142" s="206">
        <f>'33.นราธิวาส'!F142</f>
        <v>0</v>
      </c>
      <c r="AO142" s="176"/>
    </row>
    <row r="143" spans="1:41" ht="21.75" customHeight="1">
      <c r="A143" s="690"/>
      <c r="B143" s="691" t="s">
        <v>161</v>
      </c>
      <c r="C143" s="692"/>
      <c r="D143" s="693"/>
      <c r="E143" s="705">
        <f>'1.สอส.กลุ่มวิเคราะห์ฯ'!E143+'2.ชัยนาท'!E143+'3.สระแก้ว'!E143+'4.นครราชสีมา'!E143+'5.ยโสธร'!E143+'6.บุรีรัมย์'!E143+'7.อำนาจเจริญ'!E143+'8.ศูนย์ฯเคี้ยวเอื้อง'!E143+'9.ร้อยเอ็ด'!E143+'10.มหาสารคาม'!E143+'11.อุดรธานี'!E143+'12.กาฬสินธุ์'!E143+'13.นครพนม'!E143+'14.สกลนคร'!E143+'15.หนองคาย'!E143+'16.เลย'!E143+'17.ลำปาง'!E143+'18.แพร่'!E143+'19.เชียงราย'!E143+'20.เพชรบูรณ์'!E143+'21.สุโขทัย'!E143+'22.พิจิตร'!E143+'23.เพชรบุรี'!E143+'24.สุพรรณบุรี'!E143+'25.ประจวบฯ'!E143+'26.กาญจนบุรี'!E143+'27.สุราษฎร์ฯ'!E143+'28.ชุมพร'!E143+'29.ตรัง'!E143+'30.พัทลุง'!E143+'31.นครศรีธรรมราช'!E143+'32.สตูล'!E143+'33.นราธิวาส'!E143</f>
        <v>0</v>
      </c>
      <c r="F143" s="811"/>
      <c r="G143" s="812"/>
      <c r="H143" s="369">
        <f>'1.สอส.กลุ่มวิเคราะห์ฯ'!F143</f>
        <v>0</v>
      </c>
      <c r="I143" s="205">
        <f>'2.ชัยนาท'!F143</f>
        <v>0</v>
      </c>
      <c r="J143" s="205">
        <f>'3.สระแก้ว'!F143</f>
        <v>0</v>
      </c>
      <c r="K143" s="206">
        <f>'4.นครราชสีมา'!F143</f>
        <v>0</v>
      </c>
      <c r="L143" s="205">
        <f>'5.ยโสธร'!F143</f>
        <v>0</v>
      </c>
      <c r="M143" s="205">
        <f>'6.บุรีรัมย์'!F143</f>
        <v>0</v>
      </c>
      <c r="N143" s="206">
        <f>'7.อำนาจเจริญ'!F143</f>
        <v>0</v>
      </c>
      <c r="O143" s="206">
        <f>'8.ศูนย์ฯเคี้ยวเอื้อง'!F143</f>
        <v>0</v>
      </c>
      <c r="P143" s="205">
        <f>'9.ร้อยเอ็ด'!F143</f>
        <v>0</v>
      </c>
      <c r="Q143" s="205">
        <f>'10.มหาสารคาม'!F143</f>
        <v>0</v>
      </c>
      <c r="R143" s="205">
        <f>'11.อุดรธานี'!F143</f>
        <v>0</v>
      </c>
      <c r="S143" s="205">
        <f>'12.กาฬสินธุ์'!F143</f>
        <v>0</v>
      </c>
      <c r="T143" s="205">
        <f>'13.นครพนม'!F143</f>
        <v>0</v>
      </c>
      <c r="U143" s="205">
        <f>'14.สกลนคร'!F143</f>
        <v>0</v>
      </c>
      <c r="V143" s="205">
        <f>'15.หนองคาย'!F143</f>
        <v>0</v>
      </c>
      <c r="W143" s="206">
        <f>'16.เลย'!F143</f>
        <v>0</v>
      </c>
      <c r="X143" s="206">
        <f>'17.ลำปาง'!F143</f>
        <v>0</v>
      </c>
      <c r="Y143" s="205">
        <f>'18.แพร่'!F143</f>
        <v>0</v>
      </c>
      <c r="Z143" s="206">
        <f>'19.เชียงราย'!F143</f>
        <v>0</v>
      </c>
      <c r="AA143" s="206">
        <f>'20.เพชรบูรณ์'!F143</f>
        <v>0</v>
      </c>
      <c r="AB143" s="205">
        <f>'21.สุโขทัย'!F143</f>
        <v>0</v>
      </c>
      <c r="AC143" s="205">
        <f>'22.พิจิตร'!F143</f>
        <v>0</v>
      </c>
      <c r="AD143" s="206">
        <f>'23.เพชรบุรี'!F143</f>
        <v>0</v>
      </c>
      <c r="AE143" s="205">
        <f>'24.สุพรรณบุรี'!F143</f>
        <v>0</v>
      </c>
      <c r="AF143" s="205">
        <f>'25.ประจวบฯ'!F143</f>
        <v>0</v>
      </c>
      <c r="AG143" s="206">
        <f>'26.กาญจนบุรี'!F143</f>
        <v>0</v>
      </c>
      <c r="AH143" s="206">
        <f>'27.สุราษฎร์ฯ'!F143</f>
        <v>0</v>
      </c>
      <c r="AI143" s="205">
        <f>'28.ชุมพร'!F143</f>
        <v>0</v>
      </c>
      <c r="AJ143" s="205">
        <f>'29.ตรัง'!F143</f>
        <v>0</v>
      </c>
      <c r="AK143" s="205">
        <f>'30.พัทลุง'!F143</f>
        <v>0</v>
      </c>
      <c r="AL143" s="550">
        <f>'31.นครศรีธรรมราช'!F143</f>
        <v>0</v>
      </c>
      <c r="AM143" s="205">
        <f>'32.สตูล'!F143</f>
        <v>0</v>
      </c>
      <c r="AN143" s="206">
        <f>'33.นราธิวาส'!F143</f>
        <v>0</v>
      </c>
    </row>
    <row r="144" spans="1:41" ht="21.75" customHeight="1">
      <c r="A144" s="694"/>
      <c r="B144" s="695"/>
      <c r="C144" s="442" t="s">
        <v>109</v>
      </c>
      <c r="D144" s="696" t="s">
        <v>9</v>
      </c>
      <c r="E144" s="548">
        <f>'1.สอส.กลุ่มวิเคราะห์ฯ'!E144+'2.ชัยนาท'!E144+'3.สระแก้ว'!E144+'4.นครราชสีมา'!E144+'5.ยโสธร'!E144+'6.บุรีรัมย์'!E144+'7.อำนาจเจริญ'!E144+'8.ศูนย์ฯเคี้ยวเอื้อง'!E144+'9.ร้อยเอ็ด'!E144+'10.มหาสารคาม'!E144+'11.อุดรธานี'!E144+'12.กาฬสินธุ์'!E144+'13.นครพนม'!E144+'14.สกลนคร'!E144+'15.หนองคาย'!E144+'16.เลย'!E144+'17.ลำปาง'!E144+'18.แพร่'!E144+'19.เชียงราย'!E144+'20.เพชรบูรณ์'!E144+'21.สุโขทัย'!E144+'22.พิจิตร'!E144+'23.เพชรบุรี'!E144+'24.สุพรรณบุรี'!E144+'25.ประจวบฯ'!E144+'26.กาญจนบุรี'!E144+'27.สุราษฎร์ฯ'!E144+'28.ชุมพร'!E144+'29.ตรัง'!E144+'30.พัทลุง'!E144+'31.นครศรีธรรมราช'!E144+'32.สตูล'!E144+'33.นราธิวาส'!E144</f>
        <v>600</v>
      </c>
      <c r="F144" s="815">
        <f t="shared" ref="F144:F152" si="16">SUM(H144:AN144)</f>
        <v>713</v>
      </c>
      <c r="G144" s="816">
        <f t="shared" ref="G144:G163" si="17">+F144*100/E144</f>
        <v>118.83333333333333</v>
      </c>
      <c r="H144" s="368">
        <f>'1.สอส.กลุ่มวิเคราะห์ฯ'!F144</f>
        <v>120</v>
      </c>
      <c r="I144" s="200">
        <f>'2.ชัยนาท'!F144</f>
        <v>0</v>
      </c>
      <c r="J144" s="200">
        <f>'3.สระแก้ว'!F144</f>
        <v>0</v>
      </c>
      <c r="K144" s="201">
        <f>'4.นครราชสีมา'!F144</f>
        <v>160</v>
      </c>
      <c r="L144" s="200">
        <f>'5.ยโสธร'!F144</f>
        <v>0</v>
      </c>
      <c r="M144" s="200">
        <f>'6.บุรีรัมย์'!F144</f>
        <v>0</v>
      </c>
      <c r="N144" s="201">
        <f>'7.อำนาจเจริญ'!F144</f>
        <v>0</v>
      </c>
      <c r="O144" s="201">
        <f>'8.ศูนย์ฯเคี้ยวเอื้อง'!F144</f>
        <v>209</v>
      </c>
      <c r="P144" s="200">
        <f>'9.ร้อยเอ็ด'!F144</f>
        <v>0</v>
      </c>
      <c r="Q144" s="200">
        <f>'10.มหาสารคาม'!F144</f>
        <v>0</v>
      </c>
      <c r="R144" s="200">
        <f>'11.อุดรธานี'!F144</f>
        <v>10</v>
      </c>
      <c r="S144" s="200">
        <f>'12.กาฬสินธุ์'!F144</f>
        <v>0</v>
      </c>
      <c r="T144" s="200">
        <f>'13.นครพนม'!F144</f>
        <v>0</v>
      </c>
      <c r="U144" s="200">
        <f>'14.สกลนคร'!F144</f>
        <v>0</v>
      </c>
      <c r="V144" s="200">
        <f>'15.หนองคาย'!F144</f>
        <v>0</v>
      </c>
      <c r="W144" s="201">
        <f>'16.เลย'!F144</f>
        <v>0</v>
      </c>
      <c r="X144" s="201">
        <f>'17.ลำปาง'!F144</f>
        <v>50</v>
      </c>
      <c r="Y144" s="200">
        <f>'18.แพร่'!F144</f>
        <v>0</v>
      </c>
      <c r="Z144" s="201">
        <f>'19.เชียงราย'!F144</f>
        <v>0</v>
      </c>
      <c r="AA144" s="201">
        <f>'20.เพชรบูรณ์'!F144</f>
        <v>0</v>
      </c>
      <c r="AB144" s="200">
        <f>'21.สุโขทัย'!F144</f>
        <v>0</v>
      </c>
      <c r="AC144" s="200">
        <f>'22.พิจิตร'!F144</f>
        <v>0</v>
      </c>
      <c r="AD144" s="201">
        <f>'23.เพชรบุรี'!F144</f>
        <v>164</v>
      </c>
      <c r="AE144" s="200">
        <f>'24.สุพรรณบุรี'!F144</f>
        <v>0</v>
      </c>
      <c r="AF144" s="200">
        <f>'25.ประจวบฯ'!F144</f>
        <v>0</v>
      </c>
      <c r="AG144" s="201">
        <f>'26.กาญจนบุรี'!F144</f>
        <v>0</v>
      </c>
      <c r="AH144" s="201">
        <f>'27.สุราษฎร์ฯ'!F144</f>
        <v>0</v>
      </c>
      <c r="AI144" s="200">
        <f>'28.ชุมพร'!F144</f>
        <v>0</v>
      </c>
      <c r="AJ144" s="200">
        <f>'29.ตรัง'!F144</f>
        <v>0</v>
      </c>
      <c r="AK144" s="200">
        <f>'30.พัทลุง'!F144</f>
        <v>0</v>
      </c>
      <c r="AL144" s="202">
        <f>'31.นครศรีธรรมราช'!F144</f>
        <v>0</v>
      </c>
      <c r="AM144" s="200">
        <f>'32.สตูล'!F144</f>
        <v>0</v>
      </c>
      <c r="AN144" s="201">
        <f>'33.นราธิวาส'!F144</f>
        <v>0</v>
      </c>
    </row>
    <row r="145" spans="1:41" ht="21.75" customHeight="1">
      <c r="A145" s="697"/>
      <c r="B145" s="698"/>
      <c r="C145" s="321" t="s">
        <v>110</v>
      </c>
      <c r="D145" s="696" t="s">
        <v>32</v>
      </c>
      <c r="E145" s="548">
        <f>'1.สอส.กลุ่มวิเคราะห์ฯ'!E145+'2.ชัยนาท'!E145+'3.สระแก้ว'!E145+'4.นครราชสีมา'!E145+'5.ยโสธร'!E145+'6.บุรีรัมย์'!E145+'7.อำนาจเจริญ'!E145+'8.ศูนย์ฯเคี้ยวเอื้อง'!E145+'9.ร้อยเอ็ด'!E145+'10.มหาสารคาม'!E145+'11.อุดรธานี'!E145+'12.กาฬสินธุ์'!E145+'13.นครพนม'!E145+'14.สกลนคร'!E145+'15.หนองคาย'!E145+'16.เลย'!E145+'17.ลำปาง'!E145+'18.แพร่'!E145+'19.เชียงราย'!E145+'20.เพชรบูรณ์'!E145+'21.สุโขทัย'!E145+'22.พิจิตร'!E145+'23.เพชรบุรี'!E145+'24.สุพรรณบุรี'!E145+'25.ประจวบฯ'!E145+'26.กาญจนบุรี'!E145+'27.สุราษฎร์ฯ'!E145+'28.ชุมพร'!E145+'29.ตรัง'!E145+'30.พัทลุง'!E145+'31.นครศรีธรรมราช'!E145+'32.สตูล'!E145+'33.นราธิวาส'!E145</f>
        <v>4300</v>
      </c>
      <c r="F145" s="815">
        <f>SUM(H145:AN145)</f>
        <v>5084</v>
      </c>
      <c r="G145" s="816">
        <f t="shared" si="17"/>
        <v>118.23255813953489</v>
      </c>
      <c r="H145" s="368">
        <f>'1.สอส.กลุ่มวิเคราะห์ฯ'!F145</f>
        <v>1134</v>
      </c>
      <c r="I145" s="200">
        <f>'2.ชัยนาท'!F145</f>
        <v>0</v>
      </c>
      <c r="J145" s="200">
        <f>'3.สระแก้ว'!F145</f>
        <v>0</v>
      </c>
      <c r="K145" s="201">
        <f>'4.นครราชสีมา'!F145</f>
        <v>1216</v>
      </c>
      <c r="L145" s="200">
        <f>'5.ยโสธร'!F145</f>
        <v>0</v>
      </c>
      <c r="M145" s="200">
        <f>'6.บุรีรัมย์'!F145</f>
        <v>0</v>
      </c>
      <c r="N145" s="201">
        <f>'7.อำนาจเจริญ'!F145</f>
        <v>0</v>
      </c>
      <c r="O145" s="201">
        <f>'8.ศูนย์ฯเคี้ยวเอื้อง'!F145</f>
        <v>1378</v>
      </c>
      <c r="P145" s="200">
        <f>'9.ร้อยเอ็ด'!F145</f>
        <v>0</v>
      </c>
      <c r="Q145" s="200">
        <f>'10.มหาสารคาม'!F145</f>
        <v>0</v>
      </c>
      <c r="R145" s="200">
        <f>'11.อุดรธานี'!F145</f>
        <v>20</v>
      </c>
      <c r="S145" s="200">
        <f>'12.กาฬสินธุ์'!F145</f>
        <v>0</v>
      </c>
      <c r="T145" s="200">
        <f>'13.นครพนม'!F145</f>
        <v>0</v>
      </c>
      <c r="U145" s="200">
        <f>'14.สกลนคร'!F145</f>
        <v>0</v>
      </c>
      <c r="V145" s="200">
        <f>'15.หนองคาย'!F145</f>
        <v>0</v>
      </c>
      <c r="W145" s="201">
        <f>'16.เลย'!F145</f>
        <v>0</v>
      </c>
      <c r="X145" s="201">
        <f>'17.ลำปาง'!F145</f>
        <v>300</v>
      </c>
      <c r="Y145" s="200">
        <f>'18.แพร่'!F145</f>
        <v>0</v>
      </c>
      <c r="Z145" s="201">
        <f>'19.เชียงราย'!F145</f>
        <v>0</v>
      </c>
      <c r="AA145" s="201">
        <f>'20.เพชรบูรณ์'!F145</f>
        <v>0</v>
      </c>
      <c r="AB145" s="200">
        <f>'21.สุโขทัย'!F145</f>
        <v>0</v>
      </c>
      <c r="AC145" s="200">
        <f>'22.พิจิตร'!F145</f>
        <v>0</v>
      </c>
      <c r="AD145" s="201">
        <f>'23.เพชรบุรี'!F145</f>
        <v>1036</v>
      </c>
      <c r="AE145" s="200">
        <f>'24.สุพรรณบุรี'!F145</f>
        <v>0</v>
      </c>
      <c r="AF145" s="200">
        <f>'25.ประจวบฯ'!F145</f>
        <v>0</v>
      </c>
      <c r="AG145" s="201">
        <f>'26.กาญจนบุรี'!F145</f>
        <v>0</v>
      </c>
      <c r="AH145" s="201">
        <f>'27.สุราษฎร์ฯ'!F145</f>
        <v>0</v>
      </c>
      <c r="AI145" s="200">
        <f>'28.ชุมพร'!F145</f>
        <v>0</v>
      </c>
      <c r="AJ145" s="200">
        <f>'29.ตรัง'!F145</f>
        <v>0</v>
      </c>
      <c r="AK145" s="200">
        <f>'30.พัทลุง'!F145</f>
        <v>0</v>
      </c>
      <c r="AL145" s="202">
        <f>'31.นครศรีธรรมราช'!F145</f>
        <v>0</v>
      </c>
      <c r="AM145" s="200">
        <f>'32.สตูล'!F145</f>
        <v>0</v>
      </c>
      <c r="AN145" s="201">
        <f>'33.นราธิวาส'!F145</f>
        <v>0</v>
      </c>
    </row>
    <row r="146" spans="1:41" ht="21.75" customHeight="1">
      <c r="A146" s="697"/>
      <c r="B146" s="251"/>
      <c r="C146" s="678" t="s">
        <v>115</v>
      </c>
      <c r="D146" s="679" t="s">
        <v>114</v>
      </c>
      <c r="E146" s="548">
        <f>'1.สอส.กลุ่มวิเคราะห์ฯ'!E146+'2.ชัยนาท'!E146+'3.สระแก้ว'!E146+'4.นครราชสีมา'!E146+'5.ยโสธร'!E146+'6.บุรีรัมย์'!E146+'7.อำนาจเจริญ'!E146+'8.ศูนย์ฯเคี้ยวเอื้อง'!E146+'9.ร้อยเอ็ด'!E146+'10.มหาสารคาม'!E146+'11.อุดรธานี'!E146+'12.กาฬสินธุ์'!E146+'13.นครพนม'!E146+'14.สกลนคร'!E146+'15.หนองคาย'!E146+'16.เลย'!E146+'17.ลำปาง'!E146+'18.แพร่'!E146+'19.เชียงราย'!E146+'20.เพชรบูรณ์'!E146+'21.สุโขทัย'!E146+'22.พิจิตร'!E146+'23.เพชรบุรี'!E146+'24.สุพรรณบุรี'!E146+'25.ประจวบฯ'!E146+'26.กาญจนบุรี'!E146+'27.สุราษฎร์ฯ'!E146+'28.ชุมพร'!E146+'29.ตรัง'!E146+'30.พัทลุง'!E146+'31.นครศรีธรรมราช'!E146+'32.สตูล'!E146+'33.นราธิวาส'!E146</f>
        <v>0</v>
      </c>
      <c r="F146" s="815">
        <f t="shared" si="16"/>
        <v>9</v>
      </c>
      <c r="G146" s="816" t="e">
        <f t="shared" si="17"/>
        <v>#DIV/0!</v>
      </c>
      <c r="H146" s="368">
        <f>'1.สอส.กลุ่มวิเคราะห์ฯ'!F146</f>
        <v>4</v>
      </c>
      <c r="I146" s="200">
        <f>'2.ชัยนาท'!F146</f>
        <v>0</v>
      </c>
      <c r="J146" s="200">
        <f>'3.สระแก้ว'!F146</f>
        <v>0</v>
      </c>
      <c r="K146" s="201">
        <f>'4.นครราชสีมา'!F146</f>
        <v>0</v>
      </c>
      <c r="L146" s="200">
        <f>'5.ยโสธร'!F146</f>
        <v>0</v>
      </c>
      <c r="M146" s="200">
        <f>'6.บุรีรัมย์'!F146</f>
        <v>0</v>
      </c>
      <c r="N146" s="201">
        <f>'7.อำนาจเจริญ'!F146</f>
        <v>0</v>
      </c>
      <c r="O146" s="201">
        <f>'8.ศูนย์ฯเคี้ยวเอื้อง'!F146</f>
        <v>0</v>
      </c>
      <c r="P146" s="200">
        <f>'9.ร้อยเอ็ด'!F146</f>
        <v>0</v>
      </c>
      <c r="Q146" s="200">
        <f>'10.มหาสารคาม'!F146</f>
        <v>0</v>
      </c>
      <c r="R146" s="200">
        <f>'11.อุดรธานี'!F146</f>
        <v>5</v>
      </c>
      <c r="S146" s="200">
        <f>'12.กาฬสินธุ์'!F146</f>
        <v>0</v>
      </c>
      <c r="T146" s="200">
        <f>'13.นครพนม'!F146</f>
        <v>0</v>
      </c>
      <c r="U146" s="200">
        <f>'14.สกลนคร'!F146</f>
        <v>0</v>
      </c>
      <c r="V146" s="200">
        <f>'15.หนองคาย'!F146</f>
        <v>0</v>
      </c>
      <c r="W146" s="201">
        <f>'16.เลย'!F146</f>
        <v>0</v>
      </c>
      <c r="X146" s="201">
        <f>'17.ลำปาง'!F146</f>
        <v>0</v>
      </c>
      <c r="Y146" s="200">
        <f>'18.แพร่'!F146</f>
        <v>0</v>
      </c>
      <c r="Z146" s="201">
        <f>'19.เชียงราย'!F146</f>
        <v>0</v>
      </c>
      <c r="AA146" s="201">
        <f>'20.เพชรบูรณ์'!F146</f>
        <v>0</v>
      </c>
      <c r="AB146" s="200">
        <f>'21.สุโขทัย'!F146</f>
        <v>0</v>
      </c>
      <c r="AC146" s="200">
        <f>'22.พิจิตร'!F146</f>
        <v>0</v>
      </c>
      <c r="AD146" s="201">
        <f>'23.เพชรบุรี'!F146</f>
        <v>0</v>
      </c>
      <c r="AE146" s="200">
        <f>'24.สุพรรณบุรี'!F146</f>
        <v>0</v>
      </c>
      <c r="AF146" s="200">
        <f>'25.ประจวบฯ'!F146</f>
        <v>0</v>
      </c>
      <c r="AG146" s="201">
        <f>'26.กาญจนบุรี'!F146</f>
        <v>0</v>
      </c>
      <c r="AH146" s="201">
        <f>'27.สุราษฎร์ฯ'!F146</f>
        <v>0</v>
      </c>
      <c r="AI146" s="200">
        <f>'28.ชุมพร'!F146</f>
        <v>0</v>
      </c>
      <c r="AJ146" s="200">
        <f>'29.ตรัง'!F146</f>
        <v>0</v>
      </c>
      <c r="AK146" s="200">
        <f>'30.พัทลุง'!F146</f>
        <v>0</v>
      </c>
      <c r="AL146" s="202">
        <f>'31.นครศรีธรรมราช'!F146</f>
        <v>0</v>
      </c>
      <c r="AM146" s="200">
        <f>'32.สตูล'!F146</f>
        <v>0</v>
      </c>
      <c r="AN146" s="201">
        <f>'33.นราธิวาส'!F146</f>
        <v>0</v>
      </c>
    </row>
    <row r="147" spans="1:41" ht="21.75" customHeight="1">
      <c r="A147" s="1314"/>
      <c r="B147" s="806" t="s">
        <v>58</v>
      </c>
      <c r="C147" s="737"/>
      <c r="D147" s="738" t="s">
        <v>24</v>
      </c>
      <c r="E147" s="1316">
        <f>'1.สอส.กลุ่มวิเคราะห์ฯ'!E147+'2.ชัยนาท'!E147+'3.สระแก้ว'!E147+'4.นครราชสีมา'!E147+'5.ยโสธร'!E147+'6.บุรีรัมย์'!E147+'7.อำนาจเจริญ'!E147+'8.ศูนย์ฯเคี้ยวเอื้อง'!E147+'9.ร้อยเอ็ด'!E147+'10.มหาสารคาม'!E147+'11.อุดรธานี'!E147+'12.กาฬสินธุ์'!E147+'13.นครพนม'!E147+'14.สกลนคร'!E147+'15.หนองคาย'!E147+'16.เลย'!E147+'17.ลำปาง'!E147+'18.แพร่'!E147+'19.เชียงราย'!E147+'20.เพชรบูรณ์'!E147+'21.สุโขทัย'!E147+'22.พิจิตร'!E147+'23.เพชรบุรี'!E147+'24.สุพรรณบุรี'!E147+'25.ประจวบฯ'!E147+'26.กาญจนบุรี'!E147+'27.สุราษฎร์ฯ'!E147+'28.ชุมพร'!E147+'29.ตรัง'!E147+'30.พัทลุง'!E147+'31.นครศรีธรรมราช'!E147+'32.สตูล'!E147+'33.นราธิวาส'!E147</f>
        <v>15986200</v>
      </c>
      <c r="F147" s="1317">
        <f t="shared" si="16"/>
        <v>8689649.75</v>
      </c>
      <c r="G147" s="1318">
        <f t="shared" si="17"/>
        <v>54.357194017339957</v>
      </c>
      <c r="H147" s="394">
        <f>'1.สอส.กลุ่มวิเคราะห์ฯ'!F147</f>
        <v>1002670.3</v>
      </c>
      <c r="I147" s="395">
        <f>'2.ชัยนาท'!F147</f>
        <v>0</v>
      </c>
      <c r="J147" s="395">
        <f>'3.สระแก้ว'!F147</f>
        <v>0</v>
      </c>
      <c r="K147" s="396">
        <f>'4.นครราชสีมา'!F147</f>
        <v>1016283.85</v>
      </c>
      <c r="L147" s="395">
        <f>'5.ยโสธร'!F147</f>
        <v>0</v>
      </c>
      <c r="M147" s="395">
        <f>'6.บุรีรัมย์'!F147</f>
        <v>0</v>
      </c>
      <c r="N147" s="396">
        <f>'7.อำนาจเจริญ'!F147</f>
        <v>0</v>
      </c>
      <c r="O147" s="396">
        <f>'8.ศูนย์ฯเคี้ยวเอื้อง'!F147</f>
        <v>50002.399999999994</v>
      </c>
      <c r="P147" s="395">
        <f>'9.ร้อยเอ็ด'!F147</f>
        <v>0</v>
      </c>
      <c r="Q147" s="395">
        <f>'10.มหาสารคาม'!F147</f>
        <v>0</v>
      </c>
      <c r="R147" s="395">
        <f>'11.อุดรธานี'!F147</f>
        <v>0</v>
      </c>
      <c r="S147" s="395">
        <f>'12.กาฬสินธุ์'!F147</f>
        <v>0</v>
      </c>
      <c r="T147" s="395">
        <f>'13.นครพนม'!F147</f>
        <v>0</v>
      </c>
      <c r="U147" s="395">
        <f>'14.สกลนคร'!F147</f>
        <v>0</v>
      </c>
      <c r="V147" s="395">
        <f>'15.หนองคาย'!F147</f>
        <v>0</v>
      </c>
      <c r="W147" s="396">
        <f>'16.เลย'!F147</f>
        <v>0</v>
      </c>
      <c r="X147" s="396">
        <f>'17.ลำปาง'!F147</f>
        <v>5135691</v>
      </c>
      <c r="Y147" s="395">
        <f>'18.แพร่'!F147</f>
        <v>0</v>
      </c>
      <c r="Z147" s="396">
        <f>'19.เชียงราย'!F147</f>
        <v>0</v>
      </c>
      <c r="AA147" s="396">
        <f>'20.เพชรบูรณ์'!F147</f>
        <v>0</v>
      </c>
      <c r="AB147" s="395">
        <f>'21.สุโขทัย'!F147</f>
        <v>0</v>
      </c>
      <c r="AC147" s="395">
        <f>'22.พิจิตร'!F147</f>
        <v>0</v>
      </c>
      <c r="AD147" s="396">
        <f>'23.เพชรบุรี'!F147</f>
        <v>1485002.2</v>
      </c>
      <c r="AE147" s="395">
        <f>'24.สุพรรณบุรี'!F147</f>
        <v>0</v>
      </c>
      <c r="AF147" s="395">
        <f>'25.ประจวบฯ'!F147</f>
        <v>0</v>
      </c>
      <c r="AG147" s="396">
        <f>'26.กาญจนบุรี'!F147</f>
        <v>0</v>
      </c>
      <c r="AH147" s="396">
        <f>'27.สุราษฎร์ฯ'!F147</f>
        <v>0</v>
      </c>
      <c r="AI147" s="395">
        <f>'28.ชุมพร'!F147</f>
        <v>0</v>
      </c>
      <c r="AJ147" s="395">
        <f>'29.ตรัง'!F147</f>
        <v>0</v>
      </c>
      <c r="AK147" s="395">
        <f>'30.พัทลุง'!F147</f>
        <v>0</v>
      </c>
      <c r="AL147" s="554">
        <f>'31.นครศรีธรรมราช'!F147</f>
        <v>0</v>
      </c>
      <c r="AM147" s="395">
        <f>'32.สตูล'!F147</f>
        <v>0</v>
      </c>
      <c r="AN147" s="396">
        <f>'33.นราธิวาส'!F147</f>
        <v>0</v>
      </c>
    </row>
    <row r="148" spans="1:41" ht="21.75" customHeight="1">
      <c r="A148" s="684"/>
      <c r="B148" s="685"/>
      <c r="C148" s="686" t="s">
        <v>25</v>
      </c>
      <c r="D148" s="687" t="s">
        <v>24</v>
      </c>
      <c r="E148" s="548">
        <f>'1.สอส.กลุ่มวิเคราะห์ฯ'!E148+'2.ชัยนาท'!E148+'3.สระแก้ว'!E148+'4.นครราชสีมา'!E148+'5.ยโสธร'!E148+'6.บุรีรัมย์'!E148+'7.อำนาจเจริญ'!E148+'8.ศูนย์ฯเคี้ยวเอื้อง'!E148+'9.ร้อยเอ็ด'!E148+'10.มหาสารคาม'!E148+'11.อุดรธานี'!E148+'12.กาฬสินธุ์'!E148+'13.นครพนม'!E148+'14.สกลนคร'!E148+'15.หนองคาย'!E148+'16.เลย'!E148+'17.ลำปาง'!E148+'18.แพร่'!E148+'19.เชียงราย'!E148+'20.เพชรบูรณ์'!E148+'21.สุโขทัย'!E148+'22.พิจิตร'!E148+'23.เพชรบุรี'!E148+'24.สุพรรณบุรี'!E148+'25.ประจวบฯ'!E148+'26.กาญจนบุรี'!E148+'27.สุราษฎร์ฯ'!E148+'28.ชุมพร'!E148+'29.ตรัง'!E148+'30.พัทลุง'!E148+'31.นครศรีธรรมราช'!E148+'32.สตูล'!E148+'33.นราธิวาส'!E148</f>
        <v>0</v>
      </c>
      <c r="F148" s="815">
        <f>SUM(H148:AN148)</f>
        <v>0</v>
      </c>
      <c r="G148" s="816" t="e">
        <f t="shared" si="17"/>
        <v>#DIV/0!</v>
      </c>
      <c r="H148" s="368">
        <f>'1.สอส.กลุ่มวิเคราะห์ฯ'!F148</f>
        <v>0</v>
      </c>
      <c r="I148" s="200">
        <f>'2.ชัยนาท'!F148</f>
        <v>0</v>
      </c>
      <c r="J148" s="200">
        <f>'3.สระแก้ว'!F148</f>
        <v>0</v>
      </c>
      <c r="K148" s="201">
        <f>'4.นครราชสีมา'!F148</f>
        <v>0</v>
      </c>
      <c r="L148" s="200">
        <f>'5.ยโสธร'!F148</f>
        <v>0</v>
      </c>
      <c r="M148" s="200">
        <f>'6.บุรีรัมย์'!F148</f>
        <v>0</v>
      </c>
      <c r="N148" s="201">
        <f>'7.อำนาจเจริญ'!F148</f>
        <v>0</v>
      </c>
      <c r="O148" s="201">
        <f>'8.ศูนย์ฯเคี้ยวเอื้อง'!F148</f>
        <v>0</v>
      </c>
      <c r="P148" s="200">
        <f>'9.ร้อยเอ็ด'!F148</f>
        <v>0</v>
      </c>
      <c r="Q148" s="200">
        <f>'10.มหาสารคาม'!F148</f>
        <v>0</v>
      </c>
      <c r="R148" s="200">
        <f>'11.อุดรธานี'!F148</f>
        <v>0</v>
      </c>
      <c r="S148" s="200">
        <f>'12.กาฬสินธุ์'!F148</f>
        <v>0</v>
      </c>
      <c r="T148" s="200">
        <f>'13.นครพนม'!F148</f>
        <v>0</v>
      </c>
      <c r="U148" s="200">
        <f>'14.สกลนคร'!F148</f>
        <v>0</v>
      </c>
      <c r="V148" s="200">
        <f>'15.หนองคาย'!F148</f>
        <v>0</v>
      </c>
      <c r="W148" s="201">
        <f>'16.เลย'!F148</f>
        <v>0</v>
      </c>
      <c r="X148" s="201">
        <f>'17.ลำปาง'!F148</f>
        <v>0</v>
      </c>
      <c r="Y148" s="200">
        <f>'18.แพร่'!F148</f>
        <v>0</v>
      </c>
      <c r="Z148" s="201">
        <f>'19.เชียงราย'!F148</f>
        <v>0</v>
      </c>
      <c r="AA148" s="201">
        <f>'20.เพชรบูรณ์'!F148</f>
        <v>0</v>
      </c>
      <c r="AB148" s="200">
        <f>'21.สุโขทัย'!F148</f>
        <v>0</v>
      </c>
      <c r="AC148" s="200">
        <f>'22.พิจิตร'!F148</f>
        <v>0</v>
      </c>
      <c r="AD148" s="201">
        <f>'23.เพชรบุรี'!F148</f>
        <v>0</v>
      </c>
      <c r="AE148" s="200">
        <f>'24.สุพรรณบุรี'!F148</f>
        <v>0</v>
      </c>
      <c r="AF148" s="200">
        <f>'25.ประจวบฯ'!F148</f>
        <v>0</v>
      </c>
      <c r="AG148" s="201">
        <f>'26.กาญจนบุรี'!F148</f>
        <v>0</v>
      </c>
      <c r="AH148" s="201">
        <f>'27.สุราษฎร์ฯ'!F148</f>
        <v>0</v>
      </c>
      <c r="AI148" s="200">
        <f>'28.ชุมพร'!F148</f>
        <v>0</v>
      </c>
      <c r="AJ148" s="200">
        <f>'29.ตรัง'!F148</f>
        <v>0</v>
      </c>
      <c r="AK148" s="200">
        <f>'30.พัทลุง'!F148</f>
        <v>0</v>
      </c>
      <c r="AL148" s="202">
        <f>'31.นครศรีธรรมราช'!F148</f>
        <v>0</v>
      </c>
      <c r="AM148" s="200">
        <f>'32.สตูล'!F148</f>
        <v>0</v>
      </c>
      <c r="AN148" s="201">
        <f>'33.นราธิวาส'!F148</f>
        <v>0</v>
      </c>
    </row>
    <row r="149" spans="1:41" ht="21.75" customHeight="1">
      <c r="A149" s="684"/>
      <c r="B149" s="685"/>
      <c r="C149" s="686" t="s">
        <v>26</v>
      </c>
      <c r="D149" s="687" t="s">
        <v>24</v>
      </c>
      <c r="E149" s="548">
        <f>'1.สอส.กลุ่มวิเคราะห์ฯ'!E149+'2.ชัยนาท'!E149+'3.สระแก้ว'!E149+'4.นครราชสีมา'!E149+'5.ยโสธร'!E149+'6.บุรีรัมย์'!E149+'7.อำนาจเจริญ'!E149+'8.ศูนย์ฯเคี้ยวเอื้อง'!E149+'9.ร้อยเอ็ด'!E149+'10.มหาสารคาม'!E149+'11.อุดรธานี'!E149+'12.กาฬสินธุ์'!E149+'13.นครพนม'!E149+'14.สกลนคร'!E149+'15.หนองคาย'!E149+'16.เลย'!E149+'17.ลำปาง'!E149+'18.แพร่'!E149+'19.เชียงราย'!E149+'20.เพชรบูรณ์'!E149+'21.สุโขทัย'!E149+'22.พิจิตร'!E149+'23.เพชรบุรี'!E149+'24.สุพรรณบุรี'!E149+'25.ประจวบฯ'!E149+'26.กาญจนบุรี'!E149+'27.สุราษฎร์ฯ'!E149+'28.ชุมพร'!E149+'29.ตรัง'!E149+'30.พัทลุง'!E149+'31.นครศรีธรรมราช'!E149+'32.สตูล'!E149+'33.นราธิวาส'!E149</f>
        <v>2557400</v>
      </c>
      <c r="F149" s="815">
        <f t="shared" si="16"/>
        <v>2320507.75</v>
      </c>
      <c r="G149" s="816">
        <f t="shared" si="17"/>
        <v>90.736988738562601</v>
      </c>
      <c r="H149" s="368">
        <f>'1.สอส.กลุ่มวิเคราะห์ฯ'!F149</f>
        <v>1002670.3</v>
      </c>
      <c r="I149" s="200">
        <f>'2.ชัยนาท'!F149</f>
        <v>0</v>
      </c>
      <c r="J149" s="200">
        <f>'3.สระแก้ว'!F149</f>
        <v>0</v>
      </c>
      <c r="K149" s="201">
        <f>'4.นครราชสีมา'!F149</f>
        <v>549283.85</v>
      </c>
      <c r="L149" s="200">
        <f>'5.ยโสธร'!F149</f>
        <v>0</v>
      </c>
      <c r="M149" s="200">
        <f>'6.บุรีรัมย์'!F149</f>
        <v>0</v>
      </c>
      <c r="N149" s="201">
        <f>'7.อำนาจเจริญ'!F149</f>
        <v>0</v>
      </c>
      <c r="O149" s="201">
        <f>'8.ศูนย์ฯเคี้ยวเอื้อง'!F149</f>
        <v>50002.399999999994</v>
      </c>
      <c r="P149" s="200">
        <f>'9.ร้อยเอ็ด'!F149</f>
        <v>0</v>
      </c>
      <c r="Q149" s="200">
        <f>'10.มหาสารคาม'!F149</f>
        <v>0</v>
      </c>
      <c r="R149" s="200">
        <f>'11.อุดรธานี'!F149</f>
        <v>0</v>
      </c>
      <c r="S149" s="200">
        <f>'12.กาฬสินธุ์'!F149</f>
        <v>0</v>
      </c>
      <c r="T149" s="200">
        <f>'13.นครพนม'!F149</f>
        <v>0</v>
      </c>
      <c r="U149" s="200">
        <f>'14.สกลนคร'!F149</f>
        <v>0</v>
      </c>
      <c r="V149" s="200">
        <f>'15.หนองคาย'!F149</f>
        <v>0</v>
      </c>
      <c r="W149" s="201">
        <f>'16.เลย'!F149</f>
        <v>0</v>
      </c>
      <c r="X149" s="201">
        <f>'17.ลำปาง'!F149</f>
        <v>276579</v>
      </c>
      <c r="Y149" s="200">
        <f>'18.แพร่'!F149</f>
        <v>0</v>
      </c>
      <c r="Z149" s="201">
        <f>'19.เชียงราย'!F149</f>
        <v>0</v>
      </c>
      <c r="AA149" s="201">
        <f>'20.เพชรบูรณ์'!F149</f>
        <v>0</v>
      </c>
      <c r="AB149" s="200">
        <f>'21.สุโขทัย'!F149</f>
        <v>0</v>
      </c>
      <c r="AC149" s="200">
        <f>'22.พิจิตร'!F149</f>
        <v>0</v>
      </c>
      <c r="AD149" s="201">
        <f>'23.เพชรบุรี'!F149</f>
        <v>441972.2</v>
      </c>
      <c r="AE149" s="200">
        <f>'24.สุพรรณบุรี'!F149</f>
        <v>0</v>
      </c>
      <c r="AF149" s="200">
        <f>'25.ประจวบฯ'!F149</f>
        <v>0</v>
      </c>
      <c r="AG149" s="201">
        <f>'26.กาญจนบุรี'!F149</f>
        <v>0</v>
      </c>
      <c r="AH149" s="201">
        <f>'27.สุราษฎร์ฯ'!F149</f>
        <v>0</v>
      </c>
      <c r="AI149" s="200">
        <f>'28.ชุมพร'!F149</f>
        <v>0</v>
      </c>
      <c r="AJ149" s="200">
        <f>'29.ตรัง'!F149</f>
        <v>0</v>
      </c>
      <c r="AK149" s="200">
        <f>'30.พัทลุง'!F149</f>
        <v>0</v>
      </c>
      <c r="AL149" s="202">
        <f>'31.นครศรีธรรมราช'!F149</f>
        <v>0</v>
      </c>
      <c r="AM149" s="200">
        <f>'32.สตูล'!F149</f>
        <v>0</v>
      </c>
      <c r="AN149" s="201">
        <f>'33.นราธิวาส'!F149</f>
        <v>0</v>
      </c>
    </row>
    <row r="150" spans="1:41" ht="21.75" customHeight="1">
      <c r="A150" s="684"/>
      <c r="B150" s="685"/>
      <c r="C150" s="686" t="s">
        <v>27</v>
      </c>
      <c r="D150" s="687" t="s">
        <v>24</v>
      </c>
      <c r="E150" s="548">
        <f>'1.สอส.กลุ่มวิเคราะห์ฯ'!E150+'2.ชัยนาท'!E150+'3.สระแก้ว'!E150+'4.นครราชสีมา'!E150+'5.ยโสธร'!E150+'6.บุรีรัมย์'!E150+'7.อำนาจเจริญ'!E150+'8.ศูนย์ฯเคี้ยวเอื้อง'!E150+'9.ร้อยเอ็ด'!E150+'10.มหาสารคาม'!E150+'11.อุดรธานี'!E150+'12.กาฬสินธุ์'!E150+'13.นครพนม'!E150+'14.สกลนคร'!E150+'15.หนองคาย'!E150+'16.เลย'!E150+'17.ลำปาง'!E150+'18.แพร่'!E150+'19.เชียงราย'!E150+'20.เพชรบูรณ์'!E150+'21.สุโขทัย'!E150+'22.พิจิตร'!E150+'23.เพชรบุรี'!E150+'24.สุพรรณบุรี'!E150+'25.ประจวบฯ'!E150+'26.กาญจนบุรี'!E150+'27.สุราษฎร์ฯ'!E150+'28.ชุมพร'!E150+'29.ตรัง'!E150+'30.พัทลุง'!E150+'31.นครศรีธรรมราช'!E150+'32.สตูล'!E150+'33.นราธิวาส'!E150</f>
        <v>13428800</v>
      </c>
      <c r="F150" s="815">
        <f>SUM(H150:AN150)</f>
        <v>6369142</v>
      </c>
      <c r="G150" s="816">
        <f t="shared" si="17"/>
        <v>47.428973549386392</v>
      </c>
      <c r="H150" s="368">
        <f>'1.สอส.กลุ่มวิเคราะห์ฯ'!F150</f>
        <v>0</v>
      </c>
      <c r="I150" s="200">
        <f>'2.ชัยนาท'!F150</f>
        <v>0</v>
      </c>
      <c r="J150" s="200">
        <f>'3.สระแก้ว'!F150</f>
        <v>0</v>
      </c>
      <c r="K150" s="201">
        <f>'4.นครราชสีมา'!F150</f>
        <v>467000</v>
      </c>
      <c r="L150" s="200">
        <f>'5.ยโสธร'!F150</f>
        <v>0</v>
      </c>
      <c r="M150" s="200">
        <f>'6.บุรีรัมย์'!F150</f>
        <v>0</v>
      </c>
      <c r="N150" s="201">
        <f>'7.อำนาจเจริญ'!F150</f>
        <v>0</v>
      </c>
      <c r="O150" s="201">
        <f>'8.ศูนย์ฯเคี้ยวเอื้อง'!F150</f>
        <v>0</v>
      </c>
      <c r="P150" s="200">
        <f>'9.ร้อยเอ็ด'!F150</f>
        <v>0</v>
      </c>
      <c r="Q150" s="200">
        <f>'10.มหาสารคาม'!F150</f>
        <v>0</v>
      </c>
      <c r="R150" s="200">
        <f>'11.อุดรธานี'!F150</f>
        <v>0</v>
      </c>
      <c r="S150" s="200">
        <f>'12.กาฬสินธุ์'!F150</f>
        <v>0</v>
      </c>
      <c r="T150" s="200">
        <f>'13.นครพนม'!F150</f>
        <v>0</v>
      </c>
      <c r="U150" s="200">
        <f>'14.สกลนคร'!F150</f>
        <v>0</v>
      </c>
      <c r="V150" s="200">
        <f>'15.หนองคาย'!F150</f>
        <v>0</v>
      </c>
      <c r="W150" s="201">
        <f>'16.เลย'!F150</f>
        <v>0</v>
      </c>
      <c r="X150" s="201">
        <f>'17.ลำปาง'!F150</f>
        <v>4859112</v>
      </c>
      <c r="Y150" s="200">
        <f>'18.แพร่'!F150</f>
        <v>0</v>
      </c>
      <c r="Z150" s="201">
        <f>'19.เชียงราย'!F150</f>
        <v>0</v>
      </c>
      <c r="AA150" s="201">
        <f>'20.เพชรบูรณ์'!F150</f>
        <v>0</v>
      </c>
      <c r="AB150" s="200">
        <f>'21.สุโขทัย'!F150</f>
        <v>0</v>
      </c>
      <c r="AC150" s="200">
        <f>'22.พิจิตร'!F150</f>
        <v>0</v>
      </c>
      <c r="AD150" s="201">
        <f>'23.เพชรบุรี'!F150</f>
        <v>1043030</v>
      </c>
      <c r="AE150" s="200">
        <f>'24.สุพรรณบุรี'!F150</f>
        <v>0</v>
      </c>
      <c r="AF150" s="200">
        <f>'25.ประจวบฯ'!F150</f>
        <v>0</v>
      </c>
      <c r="AG150" s="201">
        <f>'26.กาญจนบุรี'!F150</f>
        <v>0</v>
      </c>
      <c r="AH150" s="201">
        <f>'27.สุราษฎร์ฯ'!F150</f>
        <v>0</v>
      </c>
      <c r="AI150" s="200">
        <f>'28.ชุมพร'!F150</f>
        <v>0</v>
      </c>
      <c r="AJ150" s="200">
        <f>'29.ตรัง'!F150</f>
        <v>0</v>
      </c>
      <c r="AK150" s="200">
        <f>'30.พัทลุง'!F150</f>
        <v>0</v>
      </c>
      <c r="AL150" s="202">
        <f>'31.นครศรีธรรมราช'!F150</f>
        <v>0</v>
      </c>
      <c r="AM150" s="200">
        <f>'32.สตูล'!F150</f>
        <v>0</v>
      </c>
      <c r="AN150" s="201">
        <f>'33.นราธิวาส'!F150</f>
        <v>0</v>
      </c>
    </row>
    <row r="151" spans="1:41" ht="21.75" customHeight="1">
      <c r="A151" s="684"/>
      <c r="B151" s="685"/>
      <c r="C151" s="686" t="s">
        <v>28</v>
      </c>
      <c r="D151" s="687" t="s">
        <v>24</v>
      </c>
      <c r="E151" s="548">
        <f>'1.สอส.กลุ่มวิเคราะห์ฯ'!E151+'2.ชัยนาท'!E151+'3.สระแก้ว'!E151+'4.นครราชสีมา'!E151+'5.ยโสธร'!E151+'6.บุรีรัมย์'!E151+'7.อำนาจเจริญ'!E151+'8.ศูนย์ฯเคี้ยวเอื้อง'!E151+'9.ร้อยเอ็ด'!E151+'10.มหาสารคาม'!E151+'11.อุดรธานี'!E151+'12.กาฬสินธุ์'!E151+'13.นครพนม'!E151+'14.สกลนคร'!E151+'15.หนองคาย'!E151+'16.เลย'!E151+'17.ลำปาง'!E151+'18.แพร่'!E151+'19.เชียงราย'!E151+'20.เพชรบูรณ์'!E151+'21.สุโขทัย'!E151+'22.พิจิตร'!E151+'23.เพชรบุรี'!E151+'24.สุพรรณบุรี'!E151+'25.ประจวบฯ'!E151+'26.กาญจนบุรี'!E151+'27.สุราษฎร์ฯ'!E151+'28.ชุมพร'!E151+'29.ตรัง'!E151+'30.พัทลุง'!E151+'31.นครศรีธรรมราช'!E151+'32.สตูล'!E151+'33.นราธิวาส'!E151</f>
        <v>0</v>
      </c>
      <c r="F151" s="815">
        <f t="shared" si="16"/>
        <v>0</v>
      </c>
      <c r="G151" s="816" t="e">
        <f t="shared" si="17"/>
        <v>#DIV/0!</v>
      </c>
      <c r="H151" s="368">
        <f>'1.สอส.กลุ่มวิเคราะห์ฯ'!F151</f>
        <v>0</v>
      </c>
      <c r="I151" s="200">
        <f>'2.ชัยนาท'!F151</f>
        <v>0</v>
      </c>
      <c r="J151" s="200">
        <f>'3.สระแก้ว'!F151</f>
        <v>0</v>
      </c>
      <c r="K151" s="201">
        <f>'4.นครราชสีมา'!F151</f>
        <v>0</v>
      </c>
      <c r="L151" s="200">
        <f>'5.ยโสธร'!F151</f>
        <v>0</v>
      </c>
      <c r="M151" s="200">
        <f>'6.บุรีรัมย์'!F151</f>
        <v>0</v>
      </c>
      <c r="N151" s="201">
        <f>'7.อำนาจเจริญ'!F151</f>
        <v>0</v>
      </c>
      <c r="O151" s="201">
        <f>'8.ศูนย์ฯเคี้ยวเอื้อง'!F151</f>
        <v>0</v>
      </c>
      <c r="P151" s="200">
        <f>'9.ร้อยเอ็ด'!F151</f>
        <v>0</v>
      </c>
      <c r="Q151" s="200">
        <f>'10.มหาสารคาม'!F151</f>
        <v>0</v>
      </c>
      <c r="R151" s="200">
        <f>'11.อุดรธานี'!F151</f>
        <v>0</v>
      </c>
      <c r="S151" s="200">
        <f>'12.กาฬสินธุ์'!F151</f>
        <v>0</v>
      </c>
      <c r="T151" s="200">
        <f>'13.นครพนม'!F151</f>
        <v>0</v>
      </c>
      <c r="U151" s="200">
        <f>'14.สกลนคร'!F151</f>
        <v>0</v>
      </c>
      <c r="V151" s="200">
        <f>'15.หนองคาย'!F151</f>
        <v>0</v>
      </c>
      <c r="W151" s="201">
        <f>'16.เลย'!F151</f>
        <v>0</v>
      </c>
      <c r="X151" s="201">
        <f>'17.ลำปาง'!F151</f>
        <v>0</v>
      </c>
      <c r="Y151" s="200">
        <f>'18.แพร่'!F151</f>
        <v>0</v>
      </c>
      <c r="Z151" s="201">
        <f>'19.เชียงราย'!F151</f>
        <v>0</v>
      </c>
      <c r="AA151" s="201">
        <f>'20.เพชรบูรณ์'!F151</f>
        <v>0</v>
      </c>
      <c r="AB151" s="200">
        <f>'21.สุโขทัย'!F151</f>
        <v>0</v>
      </c>
      <c r="AC151" s="200">
        <f>'22.พิจิตร'!F151</f>
        <v>0</v>
      </c>
      <c r="AD151" s="201">
        <f>'23.เพชรบุรี'!F151</f>
        <v>0</v>
      </c>
      <c r="AE151" s="200">
        <f>'24.สุพรรณบุรี'!F151</f>
        <v>0</v>
      </c>
      <c r="AF151" s="200">
        <f>'25.ประจวบฯ'!F151</f>
        <v>0</v>
      </c>
      <c r="AG151" s="201">
        <f>'26.กาญจนบุรี'!F151</f>
        <v>0</v>
      </c>
      <c r="AH151" s="201">
        <f>'27.สุราษฎร์ฯ'!F151</f>
        <v>0</v>
      </c>
      <c r="AI151" s="200">
        <f>'28.ชุมพร'!F151</f>
        <v>0</v>
      </c>
      <c r="AJ151" s="200">
        <f>'29.ตรัง'!F151</f>
        <v>0</v>
      </c>
      <c r="AK151" s="200">
        <f>'30.พัทลุง'!F151</f>
        <v>0</v>
      </c>
      <c r="AL151" s="202">
        <f>'31.นครศรีธรรมราช'!F151</f>
        <v>0</v>
      </c>
      <c r="AM151" s="200">
        <f>'32.สตูล'!F151</f>
        <v>0</v>
      </c>
      <c r="AN151" s="201">
        <f>'33.นราธิวาส'!F151</f>
        <v>0</v>
      </c>
    </row>
    <row r="152" spans="1:41" ht="21.75" customHeight="1">
      <c r="A152" s="684"/>
      <c r="B152" s="685"/>
      <c r="C152" s="688" t="s">
        <v>29</v>
      </c>
      <c r="D152" s="687" t="s">
        <v>24</v>
      </c>
      <c r="E152" s="548">
        <f>'1.สอส.กลุ่มวิเคราะห์ฯ'!E152+'2.ชัยนาท'!E152+'3.สระแก้ว'!E152+'4.นครราชสีมา'!E152+'5.ยโสธร'!E152+'6.บุรีรัมย์'!E152+'7.อำนาจเจริญ'!E152+'8.ศูนย์ฯเคี้ยวเอื้อง'!E152+'9.ร้อยเอ็ด'!E152+'10.มหาสารคาม'!E152+'11.อุดรธานี'!E152+'12.กาฬสินธุ์'!E152+'13.นครพนม'!E152+'14.สกลนคร'!E152+'15.หนองคาย'!E152+'16.เลย'!E152+'17.ลำปาง'!E152+'18.แพร่'!E152+'19.เชียงราย'!E152+'20.เพชรบูรณ์'!E152+'21.สุโขทัย'!E152+'22.พิจิตร'!E152+'23.เพชรบุรี'!E152+'24.สุพรรณบุรี'!E152+'25.ประจวบฯ'!E152+'26.กาญจนบุรี'!E152+'27.สุราษฎร์ฯ'!E152+'28.ชุมพร'!E152+'29.ตรัง'!E152+'30.พัทลุง'!E152+'31.นครศรีธรรมราช'!E152+'32.สตูล'!E152+'33.นราธิวาส'!E152</f>
        <v>0</v>
      </c>
      <c r="F152" s="815">
        <f t="shared" si="16"/>
        <v>0</v>
      </c>
      <c r="G152" s="816" t="e">
        <f t="shared" si="17"/>
        <v>#DIV/0!</v>
      </c>
      <c r="H152" s="368">
        <f>'1.สอส.กลุ่มวิเคราะห์ฯ'!F152</f>
        <v>0</v>
      </c>
      <c r="I152" s="200">
        <f>'2.ชัยนาท'!F152</f>
        <v>0</v>
      </c>
      <c r="J152" s="200">
        <f>'3.สระแก้ว'!F152</f>
        <v>0</v>
      </c>
      <c r="K152" s="201">
        <f>'4.นครราชสีมา'!F152</f>
        <v>0</v>
      </c>
      <c r="L152" s="200">
        <f>'5.ยโสธร'!F152</f>
        <v>0</v>
      </c>
      <c r="M152" s="200">
        <f>'6.บุรีรัมย์'!F152</f>
        <v>0</v>
      </c>
      <c r="N152" s="201">
        <f>'7.อำนาจเจริญ'!F152</f>
        <v>0</v>
      </c>
      <c r="O152" s="201">
        <f>'8.ศูนย์ฯเคี้ยวเอื้อง'!F152</f>
        <v>0</v>
      </c>
      <c r="P152" s="200">
        <f>'9.ร้อยเอ็ด'!F152</f>
        <v>0</v>
      </c>
      <c r="Q152" s="200">
        <f>'10.มหาสารคาม'!F152</f>
        <v>0</v>
      </c>
      <c r="R152" s="200">
        <f>'11.อุดรธานี'!F152</f>
        <v>0</v>
      </c>
      <c r="S152" s="200">
        <f>'12.กาฬสินธุ์'!F152</f>
        <v>0</v>
      </c>
      <c r="T152" s="200">
        <f>'13.นครพนม'!F152</f>
        <v>0</v>
      </c>
      <c r="U152" s="200">
        <f>'14.สกลนคร'!F152</f>
        <v>0</v>
      </c>
      <c r="V152" s="200">
        <f>'15.หนองคาย'!F152</f>
        <v>0</v>
      </c>
      <c r="W152" s="201">
        <f>'16.เลย'!F152</f>
        <v>0</v>
      </c>
      <c r="X152" s="201">
        <f>'17.ลำปาง'!F152</f>
        <v>0</v>
      </c>
      <c r="Y152" s="200">
        <f>'18.แพร่'!F152</f>
        <v>0</v>
      </c>
      <c r="Z152" s="201">
        <f>'19.เชียงราย'!F152</f>
        <v>0</v>
      </c>
      <c r="AA152" s="201">
        <f>'20.เพชรบูรณ์'!F152</f>
        <v>0</v>
      </c>
      <c r="AB152" s="200">
        <f>'21.สุโขทัย'!F152</f>
        <v>0</v>
      </c>
      <c r="AC152" s="200">
        <f>'22.พิจิตร'!F152</f>
        <v>0</v>
      </c>
      <c r="AD152" s="201">
        <f>'23.เพชรบุรี'!F152</f>
        <v>0</v>
      </c>
      <c r="AE152" s="200">
        <f>'24.สุพรรณบุรี'!F152</f>
        <v>0</v>
      </c>
      <c r="AF152" s="200">
        <f>'25.ประจวบฯ'!F152</f>
        <v>0</v>
      </c>
      <c r="AG152" s="201">
        <f>'26.กาญจนบุรี'!F152</f>
        <v>0</v>
      </c>
      <c r="AH152" s="201">
        <f>'27.สุราษฎร์ฯ'!F152</f>
        <v>0</v>
      </c>
      <c r="AI152" s="200">
        <f>'28.ชุมพร'!F152</f>
        <v>0</v>
      </c>
      <c r="AJ152" s="200">
        <f>'29.ตรัง'!F152</f>
        <v>0</v>
      </c>
      <c r="AK152" s="200">
        <f>'30.พัทลุง'!F152</f>
        <v>0</v>
      </c>
      <c r="AL152" s="202">
        <f>'31.นครศรีธรรมราช'!F152</f>
        <v>0</v>
      </c>
      <c r="AM152" s="200">
        <f>'32.สตูล'!F152</f>
        <v>0</v>
      </c>
      <c r="AN152" s="201">
        <f>'33.นราธิวาส'!F152</f>
        <v>0</v>
      </c>
    </row>
    <row r="153" spans="1:41" ht="22.95" customHeight="1">
      <c r="A153" s="2152" t="s">
        <v>162</v>
      </c>
      <c r="B153" s="2113"/>
      <c r="C153" s="2114"/>
      <c r="D153" s="693"/>
      <c r="E153" s="705">
        <f>'1.สอส.กลุ่มวิเคราะห์ฯ'!E153+'2.ชัยนาท'!E153+'3.สระแก้ว'!E153+'4.นครราชสีมา'!E153+'5.ยโสธร'!E153+'6.บุรีรัมย์'!E153+'7.อำนาจเจริญ'!E153+'8.ศูนย์ฯเคี้ยวเอื้อง'!E153+'9.ร้อยเอ็ด'!E153+'10.มหาสารคาม'!E153+'11.อุดรธานี'!E153+'12.กาฬสินธุ์'!E153+'13.นครพนม'!E153+'14.สกลนคร'!E153+'15.หนองคาย'!E153+'16.เลย'!E153+'17.ลำปาง'!E153+'18.แพร่'!E153+'19.เชียงราย'!E153+'20.เพชรบูรณ์'!E153+'21.สุโขทัย'!E153+'22.พิจิตร'!E153+'23.เพชรบุรี'!E153+'24.สุพรรณบุรี'!E153+'25.ประจวบฯ'!E153+'26.กาญจนบุรี'!E153+'27.สุราษฎร์ฯ'!E153+'28.ชุมพร'!E153+'29.ตรัง'!E153+'30.พัทลุง'!E153+'31.นครศรีธรรมราช'!E153+'32.สตูล'!E153+'33.นราธิวาส'!E153</f>
        <v>50000</v>
      </c>
      <c r="F153" s="811">
        <f>SUM(F154)</f>
        <v>50000</v>
      </c>
      <c r="G153" s="812">
        <f t="shared" si="17"/>
        <v>100</v>
      </c>
      <c r="H153" s="369">
        <f>'1.สอส.กลุ่มวิเคราะห์ฯ'!F153</f>
        <v>0</v>
      </c>
      <c r="I153" s="205">
        <f>'2.ชัยนาท'!F153</f>
        <v>0</v>
      </c>
      <c r="J153" s="205">
        <f>'3.สระแก้ว'!F153</f>
        <v>0</v>
      </c>
      <c r="K153" s="206">
        <f>'4.นครราชสีมา'!F153</f>
        <v>50000</v>
      </c>
      <c r="L153" s="205">
        <f>'5.ยโสธร'!F153</f>
        <v>0</v>
      </c>
      <c r="M153" s="205">
        <f>'6.บุรีรัมย์'!F153</f>
        <v>0</v>
      </c>
      <c r="N153" s="206">
        <f>'7.อำนาจเจริญ'!F153</f>
        <v>0</v>
      </c>
      <c r="O153" s="206">
        <f>'8.ศูนย์ฯเคี้ยวเอื้อง'!F153</f>
        <v>0</v>
      </c>
      <c r="P153" s="205">
        <f>'9.ร้อยเอ็ด'!F153</f>
        <v>0</v>
      </c>
      <c r="Q153" s="205">
        <f>'10.มหาสารคาม'!F153</f>
        <v>0</v>
      </c>
      <c r="R153" s="205">
        <f>'11.อุดรธานี'!F153</f>
        <v>0</v>
      </c>
      <c r="S153" s="205">
        <f>'12.กาฬสินธุ์'!F153</f>
        <v>0</v>
      </c>
      <c r="T153" s="205">
        <f>'13.นครพนม'!F153</f>
        <v>0</v>
      </c>
      <c r="U153" s="205">
        <f>'14.สกลนคร'!F153</f>
        <v>0</v>
      </c>
      <c r="V153" s="205">
        <f>'15.หนองคาย'!F153</f>
        <v>0</v>
      </c>
      <c r="W153" s="206">
        <f>'16.เลย'!F153</f>
        <v>0</v>
      </c>
      <c r="X153" s="206">
        <f>'17.ลำปาง'!F153</f>
        <v>0</v>
      </c>
      <c r="Y153" s="205">
        <f>'18.แพร่'!F153</f>
        <v>0</v>
      </c>
      <c r="Z153" s="206">
        <f>'19.เชียงราย'!F153</f>
        <v>0</v>
      </c>
      <c r="AA153" s="206">
        <f>'20.เพชรบูรณ์'!F153</f>
        <v>0</v>
      </c>
      <c r="AB153" s="205">
        <f>'21.สุโขทัย'!F153</f>
        <v>0</v>
      </c>
      <c r="AC153" s="205">
        <f>'22.พิจิตร'!F153</f>
        <v>0</v>
      </c>
      <c r="AD153" s="206">
        <f>'23.เพชรบุรี'!F153</f>
        <v>0</v>
      </c>
      <c r="AE153" s="205">
        <f>'24.สุพรรณบุรี'!F153</f>
        <v>0</v>
      </c>
      <c r="AF153" s="205">
        <f>'25.ประจวบฯ'!F153</f>
        <v>0</v>
      </c>
      <c r="AG153" s="206">
        <f>'26.กาญจนบุรี'!F153</f>
        <v>0</v>
      </c>
      <c r="AH153" s="206">
        <f>'27.สุราษฎร์ฯ'!F153</f>
        <v>0</v>
      </c>
      <c r="AI153" s="205">
        <f>'28.ชุมพร'!F153</f>
        <v>0</v>
      </c>
      <c r="AJ153" s="205">
        <f>'29.ตรัง'!F153</f>
        <v>0</v>
      </c>
      <c r="AK153" s="205">
        <f>'30.พัทลุง'!F153</f>
        <v>0</v>
      </c>
      <c r="AL153" s="550">
        <f>'31.นครศรีธรรมราช'!F153</f>
        <v>0</v>
      </c>
      <c r="AM153" s="205">
        <f>'32.สตูล'!F153</f>
        <v>0</v>
      </c>
      <c r="AN153" s="206">
        <f>'33.นราธิวาส'!F153</f>
        <v>0</v>
      </c>
    </row>
    <row r="154" spans="1:41" s="220" customFormat="1" ht="21.75" customHeight="1">
      <c r="A154" s="706"/>
      <c r="B154" s="2153" t="s">
        <v>221</v>
      </c>
      <c r="C154" s="2154"/>
      <c r="D154" s="311" t="s">
        <v>47</v>
      </c>
      <c r="E154" s="548">
        <f>'1.สอส.กลุ่มวิเคราะห์ฯ'!E154+'2.ชัยนาท'!E154+'3.สระแก้ว'!E154+'4.นครราชสีมา'!E154+'5.ยโสธร'!E154+'6.บุรีรัมย์'!E154+'7.อำนาจเจริญ'!E154+'8.ศูนย์ฯเคี้ยวเอื้อง'!E154+'9.ร้อยเอ็ด'!E154+'10.มหาสารคาม'!E154+'11.อุดรธานี'!E154+'12.กาฬสินธุ์'!E154+'13.นครพนม'!E154+'14.สกลนคร'!E154+'15.หนองคาย'!E154+'16.เลย'!E154+'17.ลำปาง'!E154+'18.แพร่'!E154+'19.เชียงราย'!E154+'20.เพชรบูรณ์'!E154+'21.สุโขทัย'!E154+'22.พิจิตร'!E154+'23.เพชรบุรี'!E154+'24.สุพรรณบุรี'!E154+'25.ประจวบฯ'!E154+'26.กาญจนบุรี'!E154+'27.สุราษฎร์ฯ'!E154+'28.ชุมพร'!E154+'29.ตรัง'!E154+'30.พัทลุง'!E154+'31.นครศรีธรรมราช'!E154+'32.สตูล'!E154+'33.นราธิวาส'!E154</f>
        <v>50000</v>
      </c>
      <c r="F154" s="813">
        <f t="shared" ref="F154:F164" si="18">SUM(H154:AN154)</f>
        <v>50000</v>
      </c>
      <c r="G154" s="814">
        <f t="shared" si="17"/>
        <v>100</v>
      </c>
      <c r="H154" s="368">
        <f>'1.สอส.กลุ่มวิเคราะห์ฯ'!F154</f>
        <v>0</v>
      </c>
      <c r="I154" s="200">
        <f>'2.ชัยนาท'!F154</f>
        <v>0</v>
      </c>
      <c r="J154" s="200">
        <f>'3.สระแก้ว'!F154</f>
        <v>0</v>
      </c>
      <c r="K154" s="201">
        <f>'4.นครราชสีมา'!F154</f>
        <v>50000</v>
      </c>
      <c r="L154" s="200">
        <f>'5.ยโสธร'!F154</f>
        <v>0</v>
      </c>
      <c r="M154" s="200">
        <f>'6.บุรีรัมย์'!F154</f>
        <v>0</v>
      </c>
      <c r="N154" s="201">
        <f>'7.อำนาจเจริญ'!F154</f>
        <v>0</v>
      </c>
      <c r="O154" s="201">
        <f>'8.ศูนย์ฯเคี้ยวเอื้อง'!F154</f>
        <v>0</v>
      </c>
      <c r="P154" s="200">
        <f>'9.ร้อยเอ็ด'!F154</f>
        <v>0</v>
      </c>
      <c r="Q154" s="200">
        <f>'10.มหาสารคาม'!F154</f>
        <v>0</v>
      </c>
      <c r="R154" s="200">
        <f>'11.อุดรธานี'!F154</f>
        <v>0</v>
      </c>
      <c r="S154" s="200">
        <f>'12.กาฬสินธุ์'!F154</f>
        <v>0</v>
      </c>
      <c r="T154" s="200">
        <f>'13.นครพนม'!F154</f>
        <v>0</v>
      </c>
      <c r="U154" s="200">
        <f>'14.สกลนคร'!F154</f>
        <v>0</v>
      </c>
      <c r="V154" s="200">
        <f>'15.หนองคาย'!F154</f>
        <v>0</v>
      </c>
      <c r="W154" s="201">
        <f>'16.เลย'!F154</f>
        <v>0</v>
      </c>
      <c r="X154" s="201">
        <f>'17.ลำปาง'!F154</f>
        <v>0</v>
      </c>
      <c r="Y154" s="200">
        <f>'18.แพร่'!F154</f>
        <v>0</v>
      </c>
      <c r="Z154" s="201">
        <f>'19.เชียงราย'!F154</f>
        <v>0</v>
      </c>
      <c r="AA154" s="201">
        <f>'20.เพชรบูรณ์'!F154</f>
        <v>0</v>
      </c>
      <c r="AB154" s="200">
        <f>'21.สุโขทัย'!F154</f>
        <v>0</v>
      </c>
      <c r="AC154" s="200">
        <f>'22.พิจิตร'!F154</f>
        <v>0</v>
      </c>
      <c r="AD154" s="201">
        <f>'23.เพชรบุรี'!F154</f>
        <v>0</v>
      </c>
      <c r="AE154" s="200">
        <f>'24.สุพรรณบุรี'!F154</f>
        <v>0</v>
      </c>
      <c r="AF154" s="200">
        <f>'25.ประจวบฯ'!F154</f>
        <v>0</v>
      </c>
      <c r="AG154" s="201">
        <f>'26.กาญจนบุรี'!F154</f>
        <v>0</v>
      </c>
      <c r="AH154" s="201">
        <f>'27.สุราษฎร์ฯ'!F154</f>
        <v>0</v>
      </c>
      <c r="AI154" s="200">
        <f>'28.ชุมพร'!F154</f>
        <v>0</v>
      </c>
      <c r="AJ154" s="200">
        <f>'29.ตรัง'!F154</f>
        <v>0</v>
      </c>
      <c r="AK154" s="200">
        <f>'30.พัทลุง'!F154</f>
        <v>0</v>
      </c>
      <c r="AL154" s="202">
        <f>'31.นครศรีธรรมราช'!F154</f>
        <v>0</v>
      </c>
      <c r="AM154" s="200">
        <f>'32.สตูล'!F154</f>
        <v>0</v>
      </c>
      <c r="AN154" s="201">
        <f>'33.นราธิวาส'!F154</f>
        <v>0</v>
      </c>
      <c r="AO154" s="364"/>
    </row>
    <row r="155" spans="1:41" s="220" customFormat="1" ht="21.75" customHeight="1">
      <c r="A155" s="706"/>
      <c r="B155" s="1277" t="s">
        <v>163</v>
      </c>
      <c r="C155" s="1283"/>
      <c r="D155" s="311" t="s">
        <v>31</v>
      </c>
      <c r="E155" s="548">
        <f>'1.สอส.กลุ่มวิเคราะห์ฯ'!E155+'2.ชัยนาท'!E155+'3.สระแก้ว'!E155+'4.นครราชสีมา'!E155+'5.ยโสธร'!E155+'6.บุรีรัมย์'!E155+'7.อำนาจเจริญ'!E155+'8.ศูนย์ฯเคี้ยวเอื้อง'!E155+'9.ร้อยเอ็ด'!E155+'10.มหาสารคาม'!E155+'11.อุดรธานี'!E155+'12.กาฬสินธุ์'!E155+'13.นครพนม'!E155+'14.สกลนคร'!E155+'15.หนองคาย'!E155+'16.เลย'!E155+'17.ลำปาง'!E155+'18.แพร่'!E155+'19.เชียงราย'!E155+'20.เพชรบูรณ์'!E155+'21.สุโขทัย'!E155+'22.พิจิตร'!E155+'23.เพชรบุรี'!E155+'24.สุพรรณบุรี'!E155+'25.ประจวบฯ'!E155+'26.กาญจนบุรี'!E155+'27.สุราษฎร์ฯ'!E155+'28.ชุมพร'!E155+'29.ตรัง'!E155+'30.พัทลุง'!E155+'31.นครศรีธรรมราช'!E155+'32.สตูล'!E155+'33.นราธิวาส'!E155</f>
        <v>1</v>
      </c>
      <c r="F155" s="813">
        <f t="shared" si="18"/>
        <v>1</v>
      </c>
      <c r="G155" s="814">
        <f t="shared" si="17"/>
        <v>100</v>
      </c>
      <c r="H155" s="368">
        <f>'1.สอส.กลุ่มวิเคราะห์ฯ'!F155</f>
        <v>0</v>
      </c>
      <c r="I155" s="200">
        <f>'2.ชัยนาท'!F155</f>
        <v>0</v>
      </c>
      <c r="J155" s="200">
        <f>'3.สระแก้ว'!F155</f>
        <v>0</v>
      </c>
      <c r="K155" s="201">
        <f>'4.นครราชสีมา'!F155</f>
        <v>1</v>
      </c>
      <c r="L155" s="200">
        <f>'5.ยโสธร'!F155</f>
        <v>0</v>
      </c>
      <c r="M155" s="200">
        <f>'6.บุรีรัมย์'!F155</f>
        <v>0</v>
      </c>
      <c r="N155" s="201">
        <f>'7.อำนาจเจริญ'!F155</f>
        <v>0</v>
      </c>
      <c r="O155" s="201">
        <f>'8.ศูนย์ฯเคี้ยวเอื้อง'!F155</f>
        <v>0</v>
      </c>
      <c r="P155" s="200">
        <f>'9.ร้อยเอ็ด'!F155</f>
        <v>0</v>
      </c>
      <c r="Q155" s="200">
        <f>'10.มหาสารคาม'!F155</f>
        <v>0</v>
      </c>
      <c r="R155" s="200">
        <f>'11.อุดรธานี'!F155</f>
        <v>0</v>
      </c>
      <c r="S155" s="200">
        <f>'12.กาฬสินธุ์'!F155</f>
        <v>0</v>
      </c>
      <c r="T155" s="200">
        <f>'13.นครพนม'!F155</f>
        <v>0</v>
      </c>
      <c r="U155" s="200">
        <f>'14.สกลนคร'!F155</f>
        <v>0</v>
      </c>
      <c r="V155" s="200">
        <f>'15.หนองคาย'!F155</f>
        <v>0</v>
      </c>
      <c r="W155" s="201">
        <f>'16.เลย'!F155</f>
        <v>0</v>
      </c>
      <c r="X155" s="201">
        <f>'17.ลำปาง'!F155</f>
        <v>0</v>
      </c>
      <c r="Y155" s="200">
        <f>'18.แพร่'!F155</f>
        <v>0</v>
      </c>
      <c r="Z155" s="201">
        <f>'19.เชียงราย'!F155</f>
        <v>0</v>
      </c>
      <c r="AA155" s="201">
        <f>'20.เพชรบูรณ์'!F155</f>
        <v>0</v>
      </c>
      <c r="AB155" s="200">
        <f>'21.สุโขทัย'!F155</f>
        <v>0</v>
      </c>
      <c r="AC155" s="200">
        <f>'22.พิจิตร'!F155</f>
        <v>0</v>
      </c>
      <c r="AD155" s="201">
        <f>'23.เพชรบุรี'!F155</f>
        <v>0</v>
      </c>
      <c r="AE155" s="200">
        <f>'24.สุพรรณบุรี'!F155</f>
        <v>0</v>
      </c>
      <c r="AF155" s="200">
        <f>'25.ประจวบฯ'!F155</f>
        <v>0</v>
      </c>
      <c r="AG155" s="201">
        <f>'26.กาญจนบุรี'!F155</f>
        <v>0</v>
      </c>
      <c r="AH155" s="201">
        <f>'27.สุราษฎร์ฯ'!F155</f>
        <v>0</v>
      </c>
      <c r="AI155" s="200">
        <f>'28.ชุมพร'!F155</f>
        <v>0</v>
      </c>
      <c r="AJ155" s="200">
        <f>'29.ตรัง'!F155</f>
        <v>0</v>
      </c>
      <c r="AK155" s="200">
        <f>'30.พัทลุง'!F155</f>
        <v>0</v>
      </c>
      <c r="AL155" s="202">
        <f>'31.นครศรีธรรมราช'!F155</f>
        <v>0</v>
      </c>
      <c r="AM155" s="200">
        <f>'32.สตูล'!F155</f>
        <v>0</v>
      </c>
      <c r="AN155" s="201">
        <f>'33.นราธิวาส'!F155</f>
        <v>0</v>
      </c>
      <c r="AO155" s="364"/>
    </row>
    <row r="156" spans="1:41" s="220" customFormat="1" ht="21.75" customHeight="1">
      <c r="A156" s="706"/>
      <c r="B156" s="1277" t="s">
        <v>164</v>
      </c>
      <c r="C156" s="1283"/>
      <c r="D156" s="311" t="s">
        <v>9</v>
      </c>
      <c r="E156" s="548">
        <f>'1.สอส.กลุ่มวิเคราะห์ฯ'!E156+'2.ชัยนาท'!E156+'3.สระแก้ว'!E156+'4.นครราชสีมา'!E156+'5.ยโสธร'!E156+'6.บุรีรัมย์'!E156+'7.อำนาจเจริญ'!E156+'8.ศูนย์ฯเคี้ยวเอื้อง'!E156+'9.ร้อยเอ็ด'!E156+'10.มหาสารคาม'!E156+'11.อุดรธานี'!E156+'12.กาฬสินธุ์'!E156+'13.นครพนม'!E156+'14.สกลนคร'!E156+'15.หนองคาย'!E156+'16.เลย'!E156+'17.ลำปาง'!E156+'18.แพร่'!E156+'19.เชียงราย'!E156+'20.เพชรบูรณ์'!E156+'21.สุโขทัย'!E156+'22.พิจิตร'!E156+'23.เพชรบุรี'!E156+'24.สุพรรณบุรี'!E156+'25.ประจวบฯ'!E156+'26.กาญจนบุรี'!E156+'27.สุราษฎร์ฯ'!E156+'28.ชุมพร'!E156+'29.ตรัง'!E156+'30.พัทลุง'!E156+'31.นครศรีธรรมราช'!E156+'32.สตูล'!E156+'33.นราธิวาส'!E156</f>
        <v>300</v>
      </c>
      <c r="F156" s="813">
        <f t="shared" si="18"/>
        <v>119</v>
      </c>
      <c r="G156" s="814">
        <f t="shared" si="17"/>
        <v>39.666666666666664</v>
      </c>
      <c r="H156" s="368">
        <f>'1.สอส.กลุ่มวิเคราะห์ฯ'!F156</f>
        <v>0</v>
      </c>
      <c r="I156" s="200">
        <f>'2.ชัยนาท'!F156</f>
        <v>0</v>
      </c>
      <c r="J156" s="200">
        <f>'3.สระแก้ว'!F156</f>
        <v>0</v>
      </c>
      <c r="K156" s="201">
        <f>'4.นครราชสีมา'!F156</f>
        <v>119</v>
      </c>
      <c r="L156" s="200">
        <f>'5.ยโสธร'!F156</f>
        <v>0</v>
      </c>
      <c r="M156" s="200">
        <f>'6.บุรีรัมย์'!F156</f>
        <v>0</v>
      </c>
      <c r="N156" s="201">
        <f>'7.อำนาจเจริญ'!F156</f>
        <v>0</v>
      </c>
      <c r="O156" s="201">
        <f>'8.ศูนย์ฯเคี้ยวเอื้อง'!F156</f>
        <v>0</v>
      </c>
      <c r="P156" s="200">
        <f>'9.ร้อยเอ็ด'!F156</f>
        <v>0</v>
      </c>
      <c r="Q156" s="200">
        <f>'10.มหาสารคาม'!F156</f>
        <v>0</v>
      </c>
      <c r="R156" s="200">
        <f>'11.อุดรธานี'!F156</f>
        <v>0</v>
      </c>
      <c r="S156" s="200">
        <f>'12.กาฬสินธุ์'!F156</f>
        <v>0</v>
      </c>
      <c r="T156" s="200">
        <f>'13.นครพนม'!F156</f>
        <v>0</v>
      </c>
      <c r="U156" s="200">
        <f>'14.สกลนคร'!F156</f>
        <v>0</v>
      </c>
      <c r="V156" s="200">
        <f>'15.หนองคาย'!F156</f>
        <v>0</v>
      </c>
      <c r="W156" s="201">
        <f>'16.เลย'!F156</f>
        <v>0</v>
      </c>
      <c r="X156" s="201">
        <f>'17.ลำปาง'!F156</f>
        <v>0</v>
      </c>
      <c r="Y156" s="200">
        <f>'18.แพร่'!F156</f>
        <v>0</v>
      </c>
      <c r="Z156" s="201">
        <f>'19.เชียงราย'!F156</f>
        <v>0</v>
      </c>
      <c r="AA156" s="201">
        <f>'20.เพชรบูรณ์'!F156</f>
        <v>0</v>
      </c>
      <c r="AB156" s="200">
        <f>'21.สุโขทัย'!F156</f>
        <v>0</v>
      </c>
      <c r="AC156" s="200">
        <f>'22.พิจิตร'!F156</f>
        <v>0</v>
      </c>
      <c r="AD156" s="201">
        <f>'23.เพชรบุรี'!F156</f>
        <v>0</v>
      </c>
      <c r="AE156" s="200">
        <f>'24.สุพรรณบุรี'!F156</f>
        <v>0</v>
      </c>
      <c r="AF156" s="200">
        <f>'25.ประจวบฯ'!F156</f>
        <v>0</v>
      </c>
      <c r="AG156" s="201">
        <f>'26.กาญจนบุรี'!F156</f>
        <v>0</v>
      </c>
      <c r="AH156" s="201">
        <f>'27.สุราษฎร์ฯ'!F156</f>
        <v>0</v>
      </c>
      <c r="AI156" s="200">
        <f>'28.ชุมพร'!F156</f>
        <v>0</v>
      </c>
      <c r="AJ156" s="200">
        <f>'29.ตรัง'!F156</f>
        <v>0</v>
      </c>
      <c r="AK156" s="200">
        <f>'30.พัทลุง'!F156</f>
        <v>0</v>
      </c>
      <c r="AL156" s="202">
        <f>'31.นครศรีธรรมราช'!F156</f>
        <v>0</v>
      </c>
      <c r="AM156" s="200">
        <f>'32.สตูล'!F156</f>
        <v>0</v>
      </c>
      <c r="AN156" s="201">
        <f>'33.นราธิวาส'!F156</f>
        <v>0</v>
      </c>
      <c r="AO156" s="364"/>
    </row>
    <row r="157" spans="1:41" s="220" customFormat="1" ht="21.75" customHeight="1">
      <c r="A157" s="706"/>
      <c r="B157" s="1277" t="s">
        <v>165</v>
      </c>
      <c r="C157" s="1283"/>
      <c r="D157" s="311" t="s">
        <v>9</v>
      </c>
      <c r="E157" s="548">
        <f>'1.สอส.กลุ่มวิเคราะห์ฯ'!E157+'2.ชัยนาท'!E157+'3.สระแก้ว'!E157+'4.นครราชสีมา'!E157+'5.ยโสธร'!E157+'6.บุรีรัมย์'!E157+'7.อำนาจเจริญ'!E157+'8.ศูนย์ฯเคี้ยวเอื้อง'!E157+'9.ร้อยเอ็ด'!E157+'10.มหาสารคาม'!E157+'11.อุดรธานี'!E157+'12.กาฬสินธุ์'!E157+'13.นครพนม'!E157+'14.สกลนคร'!E157+'15.หนองคาย'!E157+'16.เลย'!E157+'17.ลำปาง'!E157+'18.แพร่'!E157+'19.เชียงราย'!E157+'20.เพชรบูรณ์'!E157+'21.สุโขทัย'!E157+'22.พิจิตร'!E157+'23.เพชรบุรี'!E157+'24.สุพรรณบุรี'!E157+'25.ประจวบฯ'!E157+'26.กาญจนบุรี'!E157+'27.สุราษฎร์ฯ'!E157+'28.ชุมพร'!E157+'29.ตรัง'!E157+'30.พัทลุง'!E157+'31.นครศรีธรรมราช'!E157+'32.สตูล'!E157+'33.นราธิวาส'!E157</f>
        <v>300</v>
      </c>
      <c r="F157" s="813">
        <f t="shared" si="18"/>
        <v>340</v>
      </c>
      <c r="G157" s="814">
        <f t="shared" si="17"/>
        <v>113.33333333333333</v>
      </c>
      <c r="H157" s="368">
        <f>'1.สอส.กลุ่มวิเคราะห์ฯ'!F157</f>
        <v>0</v>
      </c>
      <c r="I157" s="200">
        <f>'2.ชัยนาท'!F157</f>
        <v>0</v>
      </c>
      <c r="J157" s="200">
        <f>'3.สระแก้ว'!F157</f>
        <v>0</v>
      </c>
      <c r="K157" s="201">
        <f>'4.นครราชสีมา'!F157</f>
        <v>340</v>
      </c>
      <c r="L157" s="200">
        <f>'5.ยโสธร'!F157</f>
        <v>0</v>
      </c>
      <c r="M157" s="200">
        <f>'6.บุรีรัมย์'!F157</f>
        <v>0</v>
      </c>
      <c r="N157" s="201">
        <f>'7.อำนาจเจริญ'!F157</f>
        <v>0</v>
      </c>
      <c r="O157" s="201">
        <f>'8.ศูนย์ฯเคี้ยวเอื้อง'!F157</f>
        <v>0</v>
      </c>
      <c r="P157" s="200">
        <f>'9.ร้อยเอ็ด'!F157</f>
        <v>0</v>
      </c>
      <c r="Q157" s="200">
        <f>'10.มหาสารคาม'!F157</f>
        <v>0</v>
      </c>
      <c r="R157" s="200">
        <f>'11.อุดรธานี'!F157</f>
        <v>0</v>
      </c>
      <c r="S157" s="200">
        <f>'12.กาฬสินธุ์'!F157</f>
        <v>0</v>
      </c>
      <c r="T157" s="200">
        <f>'13.นครพนม'!F157</f>
        <v>0</v>
      </c>
      <c r="U157" s="200">
        <f>'14.สกลนคร'!F157</f>
        <v>0</v>
      </c>
      <c r="V157" s="200">
        <f>'15.หนองคาย'!F157</f>
        <v>0</v>
      </c>
      <c r="W157" s="201">
        <f>'16.เลย'!F157</f>
        <v>0</v>
      </c>
      <c r="X157" s="201">
        <f>'17.ลำปาง'!F157</f>
        <v>0</v>
      </c>
      <c r="Y157" s="200">
        <f>'18.แพร่'!F157</f>
        <v>0</v>
      </c>
      <c r="Z157" s="201">
        <f>'19.เชียงราย'!F157</f>
        <v>0</v>
      </c>
      <c r="AA157" s="201">
        <f>'20.เพชรบูรณ์'!F157</f>
        <v>0</v>
      </c>
      <c r="AB157" s="200">
        <f>'21.สุโขทัย'!F157</f>
        <v>0</v>
      </c>
      <c r="AC157" s="200">
        <f>'22.พิจิตร'!F157</f>
        <v>0</v>
      </c>
      <c r="AD157" s="201">
        <f>'23.เพชรบุรี'!F157</f>
        <v>0</v>
      </c>
      <c r="AE157" s="200">
        <f>'24.สุพรรณบุรี'!F157</f>
        <v>0</v>
      </c>
      <c r="AF157" s="200">
        <f>'25.ประจวบฯ'!F157</f>
        <v>0</v>
      </c>
      <c r="AG157" s="201">
        <f>'26.กาญจนบุรี'!F157</f>
        <v>0</v>
      </c>
      <c r="AH157" s="201">
        <f>'27.สุราษฎร์ฯ'!F157</f>
        <v>0</v>
      </c>
      <c r="AI157" s="200">
        <f>'28.ชุมพร'!F157</f>
        <v>0</v>
      </c>
      <c r="AJ157" s="200">
        <f>'29.ตรัง'!F157</f>
        <v>0</v>
      </c>
      <c r="AK157" s="200">
        <f>'30.พัทลุง'!F157</f>
        <v>0</v>
      </c>
      <c r="AL157" s="202">
        <f>'31.นครศรีธรรมราช'!F157</f>
        <v>0</v>
      </c>
      <c r="AM157" s="200">
        <f>'32.สตูล'!F157</f>
        <v>0</v>
      </c>
      <c r="AN157" s="201">
        <f>'33.นราธิวาส'!F157</f>
        <v>0</v>
      </c>
      <c r="AO157" s="364"/>
    </row>
    <row r="158" spans="1:41" ht="21.75" customHeight="1">
      <c r="A158" s="684"/>
      <c r="B158" s="1279"/>
      <c r="C158" s="678" t="s">
        <v>115</v>
      </c>
      <c r="D158" s="679" t="s">
        <v>114</v>
      </c>
      <c r="E158" s="548">
        <f>'1.สอส.กลุ่มวิเคราะห์ฯ'!E158+'2.ชัยนาท'!E158+'3.สระแก้ว'!E158+'4.นครราชสีมา'!E158+'5.ยโสธร'!E158+'6.บุรีรัมย์'!E158+'7.อำนาจเจริญ'!E158+'8.ศูนย์ฯเคี้ยวเอื้อง'!E158+'9.ร้อยเอ็ด'!E158+'10.มหาสารคาม'!E158+'11.อุดรธานี'!E158+'12.กาฬสินธุ์'!E158+'13.นครพนม'!E158+'14.สกลนคร'!E158+'15.หนองคาย'!E158+'16.เลย'!E158+'17.ลำปาง'!E158+'18.แพร่'!E158+'19.เชียงราย'!E158+'20.เพชรบูรณ์'!E158+'21.สุโขทัย'!E158+'22.พิจิตร'!E158+'23.เพชรบุรี'!E158+'24.สุพรรณบุรี'!E158+'25.ประจวบฯ'!E158+'26.กาญจนบุรี'!E158+'27.สุราษฎร์ฯ'!E158+'28.ชุมพร'!E158+'29.ตรัง'!E158+'30.พัทลุง'!E158+'31.นครศรีธรรมราช'!E158+'32.สตูล'!E158+'33.นราธิวาส'!E158</f>
        <v>0</v>
      </c>
      <c r="F158" s="815">
        <f t="shared" si="18"/>
        <v>4</v>
      </c>
      <c r="G158" s="816" t="e">
        <f t="shared" si="17"/>
        <v>#DIV/0!</v>
      </c>
      <c r="H158" s="368">
        <f>'1.สอส.กลุ่มวิเคราะห์ฯ'!F158</f>
        <v>4</v>
      </c>
      <c r="I158" s="200">
        <f>'2.ชัยนาท'!F158</f>
        <v>0</v>
      </c>
      <c r="J158" s="200">
        <f>'3.สระแก้ว'!F158</f>
        <v>0</v>
      </c>
      <c r="K158" s="201">
        <f>'4.นครราชสีมา'!F158</f>
        <v>0</v>
      </c>
      <c r="L158" s="200">
        <f>'5.ยโสธร'!F158</f>
        <v>0</v>
      </c>
      <c r="M158" s="200">
        <f>'6.บุรีรัมย์'!F158</f>
        <v>0</v>
      </c>
      <c r="N158" s="201">
        <f>'7.อำนาจเจริญ'!F158</f>
        <v>0</v>
      </c>
      <c r="O158" s="201">
        <f>'8.ศูนย์ฯเคี้ยวเอื้อง'!F158</f>
        <v>0</v>
      </c>
      <c r="P158" s="200">
        <f>'9.ร้อยเอ็ด'!F158</f>
        <v>0</v>
      </c>
      <c r="Q158" s="200">
        <f>'10.มหาสารคาม'!F158</f>
        <v>0</v>
      </c>
      <c r="R158" s="200">
        <f>'11.อุดรธานี'!F158</f>
        <v>0</v>
      </c>
      <c r="S158" s="200">
        <f>'12.กาฬสินธุ์'!F158</f>
        <v>0</v>
      </c>
      <c r="T158" s="200">
        <f>'13.นครพนม'!F158</f>
        <v>0</v>
      </c>
      <c r="U158" s="200">
        <f>'14.สกลนคร'!F158</f>
        <v>0</v>
      </c>
      <c r="V158" s="200">
        <f>'15.หนองคาย'!F158</f>
        <v>0</v>
      </c>
      <c r="W158" s="201">
        <f>'16.เลย'!F158</f>
        <v>0</v>
      </c>
      <c r="X158" s="201">
        <f>'17.ลำปาง'!F158</f>
        <v>0</v>
      </c>
      <c r="Y158" s="200">
        <f>'18.แพร่'!F158</f>
        <v>0</v>
      </c>
      <c r="Z158" s="201">
        <f>'19.เชียงราย'!F158</f>
        <v>0</v>
      </c>
      <c r="AA158" s="201">
        <f>'20.เพชรบูรณ์'!F158</f>
        <v>0</v>
      </c>
      <c r="AB158" s="200">
        <f>'21.สุโขทัย'!F158</f>
        <v>0</v>
      </c>
      <c r="AC158" s="200">
        <f>'22.พิจิตร'!F158</f>
        <v>0</v>
      </c>
      <c r="AD158" s="201">
        <f>'23.เพชรบุรี'!F158</f>
        <v>0</v>
      </c>
      <c r="AE158" s="200">
        <f>'24.สุพรรณบุรี'!F158</f>
        <v>0</v>
      </c>
      <c r="AF158" s="200">
        <f>'25.ประจวบฯ'!F158</f>
        <v>0</v>
      </c>
      <c r="AG158" s="201">
        <f>'26.กาญจนบุรี'!F158</f>
        <v>0</v>
      </c>
      <c r="AH158" s="201">
        <f>'27.สุราษฎร์ฯ'!F158</f>
        <v>0</v>
      </c>
      <c r="AI158" s="200">
        <f>'28.ชุมพร'!F158</f>
        <v>0</v>
      </c>
      <c r="AJ158" s="200">
        <f>'29.ตรัง'!F158</f>
        <v>0</v>
      </c>
      <c r="AK158" s="200">
        <f>'30.พัทลุง'!F158</f>
        <v>0</v>
      </c>
      <c r="AL158" s="202">
        <f>'31.นครศรีธรรมราช'!F158</f>
        <v>0</v>
      </c>
      <c r="AM158" s="200">
        <f>'32.สตูล'!F158</f>
        <v>0</v>
      </c>
      <c r="AN158" s="201">
        <f>'33.นราธิวาส'!F158</f>
        <v>0</v>
      </c>
    </row>
    <row r="159" spans="1:41" ht="21.75" customHeight="1">
      <c r="A159" s="680"/>
      <c r="B159" s="681" t="s">
        <v>58</v>
      </c>
      <c r="C159" s="807"/>
      <c r="D159" s="808" t="s">
        <v>24</v>
      </c>
      <c r="E159" s="708">
        <f>'1.สอส.กลุ่มวิเคราะห์ฯ'!E159+'2.ชัยนาท'!E159+'3.สระแก้ว'!E159+'4.นครราชสีมา'!E159+'5.ยโสธร'!E159+'6.บุรีรัมย์'!E159+'7.อำนาจเจริญ'!E159+'8.ศูนย์ฯเคี้ยวเอื้อง'!E159+'9.ร้อยเอ็ด'!E159+'10.มหาสารคาม'!E159+'11.อุดรธานี'!E159+'12.กาฬสินธุ์'!E159+'13.นครพนม'!E159+'14.สกลนคร'!E159+'15.หนองคาย'!E159+'16.เลย'!E159+'17.ลำปาง'!E159+'18.แพร่'!E159+'19.เชียงราย'!E159+'20.เพชรบูรณ์'!E159+'21.สุโขทัย'!E159+'22.พิจิตร'!E159+'23.เพชรบุรี'!E159+'24.สุพรรณบุรี'!E159+'25.ประจวบฯ'!E159+'26.กาญจนบุรี'!E159+'27.สุราษฎร์ฯ'!E159+'28.ชุมพร'!E159+'29.ตรัง'!E159+'30.พัทลุง'!E159+'31.นครศรีธรรมราช'!E159+'32.สตูล'!E159+'33.นราธิวาส'!E159</f>
        <v>365600</v>
      </c>
      <c r="F159" s="817">
        <f t="shared" si="18"/>
        <v>365590.99</v>
      </c>
      <c r="G159" s="818">
        <f t="shared" si="17"/>
        <v>99.997535557986865</v>
      </c>
      <c r="H159" s="363">
        <f>'1.สอส.กลุ่มวิเคราะห์ฯ'!F159</f>
        <v>0</v>
      </c>
      <c r="I159" s="392">
        <f>'2.ชัยนาท'!F159</f>
        <v>0</v>
      </c>
      <c r="J159" s="392">
        <f>'3.สระแก้ว'!F159</f>
        <v>0</v>
      </c>
      <c r="K159" s="393">
        <f>'4.นครราชสีมา'!F159</f>
        <v>365590.99</v>
      </c>
      <c r="L159" s="392">
        <f>'5.ยโสธร'!F159</f>
        <v>0</v>
      </c>
      <c r="M159" s="392">
        <f>'6.บุรีรัมย์'!F159</f>
        <v>0</v>
      </c>
      <c r="N159" s="393">
        <f>'7.อำนาจเจริญ'!F159</f>
        <v>0</v>
      </c>
      <c r="O159" s="393">
        <f>'8.ศูนย์ฯเคี้ยวเอื้อง'!F159</f>
        <v>0</v>
      </c>
      <c r="P159" s="392">
        <f>'9.ร้อยเอ็ด'!F159</f>
        <v>0</v>
      </c>
      <c r="Q159" s="392">
        <f>'10.มหาสารคาม'!F159</f>
        <v>0</v>
      </c>
      <c r="R159" s="392">
        <f>'11.อุดรธานี'!F159</f>
        <v>0</v>
      </c>
      <c r="S159" s="392">
        <f>'12.กาฬสินธุ์'!F159</f>
        <v>0</v>
      </c>
      <c r="T159" s="392">
        <f>'13.นครพนม'!F159</f>
        <v>0</v>
      </c>
      <c r="U159" s="392">
        <f>'14.สกลนคร'!F159</f>
        <v>0</v>
      </c>
      <c r="V159" s="392">
        <f>'15.หนองคาย'!F159</f>
        <v>0</v>
      </c>
      <c r="W159" s="393">
        <f>'16.เลย'!F159</f>
        <v>0</v>
      </c>
      <c r="X159" s="393">
        <f>'17.ลำปาง'!F159</f>
        <v>0</v>
      </c>
      <c r="Y159" s="392">
        <f>'18.แพร่'!F159</f>
        <v>0</v>
      </c>
      <c r="Z159" s="393">
        <f>'19.เชียงราย'!F159</f>
        <v>0</v>
      </c>
      <c r="AA159" s="393">
        <f>'20.เพชรบูรณ์'!F159</f>
        <v>0</v>
      </c>
      <c r="AB159" s="392">
        <f>'21.สุโขทัย'!F159</f>
        <v>0</v>
      </c>
      <c r="AC159" s="392">
        <f>'22.พิจิตร'!F159</f>
        <v>0</v>
      </c>
      <c r="AD159" s="393">
        <f>'23.เพชรบุรี'!F159</f>
        <v>0</v>
      </c>
      <c r="AE159" s="392">
        <f>'24.สุพรรณบุรี'!F159</f>
        <v>0</v>
      </c>
      <c r="AF159" s="392">
        <f>'25.ประจวบฯ'!F159</f>
        <v>0</v>
      </c>
      <c r="AG159" s="393">
        <f>'26.กาญจนบุรี'!F159</f>
        <v>0</v>
      </c>
      <c r="AH159" s="393">
        <f>'27.สุราษฎร์ฯ'!F159</f>
        <v>0</v>
      </c>
      <c r="AI159" s="392">
        <f>'28.ชุมพร'!F159</f>
        <v>0</v>
      </c>
      <c r="AJ159" s="392">
        <f>'29.ตรัง'!F159</f>
        <v>0</v>
      </c>
      <c r="AK159" s="392">
        <f>'30.พัทลุง'!F159</f>
        <v>0</v>
      </c>
      <c r="AL159" s="549">
        <f>'31.นครศรีธรรมราช'!F159</f>
        <v>0</v>
      </c>
      <c r="AM159" s="392">
        <f>'32.สตูล'!F159</f>
        <v>0</v>
      </c>
      <c r="AN159" s="393">
        <f>'33.นราธิวาส'!F159</f>
        <v>0</v>
      </c>
    </row>
    <row r="160" spans="1:41" ht="21.75" customHeight="1">
      <c r="A160" s="684"/>
      <c r="B160" s="685"/>
      <c r="C160" s="686" t="s">
        <v>25</v>
      </c>
      <c r="D160" s="687" t="s">
        <v>24</v>
      </c>
      <c r="E160" s="548">
        <f>'1.สอส.กลุ่มวิเคราะห์ฯ'!E160+'2.ชัยนาท'!E160+'3.สระแก้ว'!E160+'4.นครราชสีมา'!E160+'5.ยโสธร'!E160+'6.บุรีรัมย์'!E160+'7.อำนาจเจริญ'!E160+'8.ศูนย์ฯเคี้ยวเอื้อง'!E160+'9.ร้อยเอ็ด'!E160+'10.มหาสารคาม'!E160+'11.อุดรธานี'!E160+'12.กาฬสินธุ์'!E160+'13.นครพนม'!E160+'14.สกลนคร'!E160+'15.หนองคาย'!E160+'16.เลย'!E160+'17.ลำปาง'!E160+'18.แพร่'!E160+'19.เชียงราย'!E160+'20.เพชรบูรณ์'!E160+'21.สุโขทัย'!E160+'22.พิจิตร'!E160+'23.เพชรบุรี'!E160+'24.สุพรรณบุรี'!E160+'25.ประจวบฯ'!E160+'26.กาญจนบุรี'!E160+'27.สุราษฎร์ฯ'!E160+'28.ชุมพร'!E160+'29.ตรัง'!E160+'30.พัทลุง'!E160+'31.นครศรีธรรมราช'!E160+'32.สตูล'!E160+'33.นราธิวาส'!E160</f>
        <v>0</v>
      </c>
      <c r="F160" s="813">
        <f t="shared" si="18"/>
        <v>0</v>
      </c>
      <c r="G160" s="816" t="e">
        <f t="shared" si="17"/>
        <v>#DIV/0!</v>
      </c>
      <c r="H160" s="368">
        <f>'1.สอส.กลุ่มวิเคราะห์ฯ'!F160</f>
        <v>0</v>
      </c>
      <c r="I160" s="200">
        <f>'2.ชัยนาท'!F160</f>
        <v>0</v>
      </c>
      <c r="J160" s="200">
        <f>'3.สระแก้ว'!F160</f>
        <v>0</v>
      </c>
      <c r="K160" s="201">
        <f>'4.นครราชสีมา'!F160</f>
        <v>0</v>
      </c>
      <c r="L160" s="200">
        <f>'5.ยโสธร'!F160</f>
        <v>0</v>
      </c>
      <c r="M160" s="200">
        <f>'6.บุรีรัมย์'!F160</f>
        <v>0</v>
      </c>
      <c r="N160" s="201">
        <f>'7.อำนาจเจริญ'!F160</f>
        <v>0</v>
      </c>
      <c r="O160" s="201">
        <f>'8.ศูนย์ฯเคี้ยวเอื้อง'!F160</f>
        <v>0</v>
      </c>
      <c r="P160" s="200">
        <f>'9.ร้อยเอ็ด'!F160</f>
        <v>0</v>
      </c>
      <c r="Q160" s="200">
        <f>'10.มหาสารคาม'!F160</f>
        <v>0</v>
      </c>
      <c r="R160" s="200">
        <f>'11.อุดรธานี'!F160</f>
        <v>0</v>
      </c>
      <c r="S160" s="200">
        <f>'12.กาฬสินธุ์'!F160</f>
        <v>0</v>
      </c>
      <c r="T160" s="200">
        <f>'13.นครพนม'!F160</f>
        <v>0</v>
      </c>
      <c r="U160" s="200">
        <f>'14.สกลนคร'!F160</f>
        <v>0</v>
      </c>
      <c r="V160" s="200">
        <f>'15.หนองคาย'!F160</f>
        <v>0</v>
      </c>
      <c r="W160" s="201">
        <f>'16.เลย'!F160</f>
        <v>0</v>
      </c>
      <c r="X160" s="201">
        <f>'17.ลำปาง'!F160</f>
        <v>0</v>
      </c>
      <c r="Y160" s="200">
        <f>'18.แพร่'!F160</f>
        <v>0</v>
      </c>
      <c r="Z160" s="201">
        <f>'19.เชียงราย'!F160</f>
        <v>0</v>
      </c>
      <c r="AA160" s="201">
        <f>'20.เพชรบูรณ์'!F160</f>
        <v>0</v>
      </c>
      <c r="AB160" s="200">
        <f>'21.สุโขทัย'!F160</f>
        <v>0</v>
      </c>
      <c r="AC160" s="200">
        <f>'22.พิจิตร'!F160</f>
        <v>0</v>
      </c>
      <c r="AD160" s="201">
        <f>'23.เพชรบุรี'!F160</f>
        <v>0</v>
      </c>
      <c r="AE160" s="200">
        <f>'24.สุพรรณบุรี'!F160</f>
        <v>0</v>
      </c>
      <c r="AF160" s="200">
        <f>'25.ประจวบฯ'!F160</f>
        <v>0</v>
      </c>
      <c r="AG160" s="201">
        <f>'26.กาญจนบุรี'!F160</f>
        <v>0</v>
      </c>
      <c r="AH160" s="201">
        <f>'27.สุราษฎร์ฯ'!F160</f>
        <v>0</v>
      </c>
      <c r="AI160" s="200">
        <f>'28.ชุมพร'!F160</f>
        <v>0</v>
      </c>
      <c r="AJ160" s="200">
        <f>'29.ตรัง'!F160</f>
        <v>0</v>
      </c>
      <c r="AK160" s="200">
        <f>'30.พัทลุง'!F160</f>
        <v>0</v>
      </c>
      <c r="AL160" s="202">
        <f>'31.นครศรีธรรมราช'!F160</f>
        <v>0</v>
      </c>
      <c r="AM160" s="200">
        <f>'32.สตูล'!F160</f>
        <v>0</v>
      </c>
      <c r="AN160" s="201">
        <f>'33.นราธิวาส'!F160</f>
        <v>0</v>
      </c>
    </row>
    <row r="161" spans="1:41" ht="21.75" customHeight="1">
      <c r="A161" s="684"/>
      <c r="B161" s="685"/>
      <c r="C161" s="686" t="s">
        <v>26</v>
      </c>
      <c r="D161" s="687" t="s">
        <v>24</v>
      </c>
      <c r="E161" s="548">
        <f>'1.สอส.กลุ่มวิเคราะห์ฯ'!E161+'2.ชัยนาท'!E161+'3.สระแก้ว'!E161+'4.นครราชสีมา'!E161+'5.ยโสธร'!E161+'6.บุรีรัมย์'!E161+'7.อำนาจเจริญ'!E161+'8.ศูนย์ฯเคี้ยวเอื้อง'!E161+'9.ร้อยเอ็ด'!E161+'10.มหาสารคาม'!E161+'11.อุดรธานี'!E161+'12.กาฬสินธุ์'!E161+'13.นครพนม'!E161+'14.สกลนคร'!E161+'15.หนองคาย'!E161+'16.เลย'!E161+'17.ลำปาง'!E161+'18.แพร่'!E161+'19.เชียงราย'!E161+'20.เพชรบูรณ์'!E161+'21.สุโขทัย'!E161+'22.พิจิตร'!E161+'23.เพชรบุรี'!E161+'24.สุพรรณบุรี'!E161+'25.ประจวบฯ'!E161+'26.กาญจนบุรี'!E161+'27.สุราษฎร์ฯ'!E161+'28.ชุมพร'!E161+'29.ตรัง'!E161+'30.พัทลุง'!E161+'31.นครศรีธรรมราช'!E161+'32.สตูล'!E161+'33.นราธิวาส'!E161</f>
        <v>365600</v>
      </c>
      <c r="F161" s="813">
        <f>SUM(H161:AN161)</f>
        <v>365590.99</v>
      </c>
      <c r="G161" s="816">
        <f t="shared" si="17"/>
        <v>99.997535557986865</v>
      </c>
      <c r="H161" s="368">
        <f>'1.สอส.กลุ่มวิเคราะห์ฯ'!F161</f>
        <v>0</v>
      </c>
      <c r="I161" s="200">
        <f>'2.ชัยนาท'!F161</f>
        <v>0</v>
      </c>
      <c r="J161" s="200">
        <f>'3.สระแก้ว'!F161</f>
        <v>0</v>
      </c>
      <c r="K161" s="201">
        <f>'4.นครราชสีมา'!F161</f>
        <v>365590.99</v>
      </c>
      <c r="L161" s="200">
        <f>'5.ยโสธร'!F161</f>
        <v>0</v>
      </c>
      <c r="M161" s="200">
        <f>'6.บุรีรัมย์'!F161</f>
        <v>0</v>
      </c>
      <c r="N161" s="201">
        <f>'7.อำนาจเจริญ'!F161</f>
        <v>0</v>
      </c>
      <c r="O161" s="201">
        <f>'8.ศูนย์ฯเคี้ยวเอื้อง'!F161</f>
        <v>0</v>
      </c>
      <c r="P161" s="200">
        <f>'9.ร้อยเอ็ด'!F161</f>
        <v>0</v>
      </c>
      <c r="Q161" s="200">
        <f>'10.มหาสารคาม'!F161</f>
        <v>0</v>
      </c>
      <c r="R161" s="200">
        <f>'11.อุดรธานี'!F161</f>
        <v>0</v>
      </c>
      <c r="S161" s="200">
        <f>'12.กาฬสินธุ์'!F161</f>
        <v>0</v>
      </c>
      <c r="T161" s="200">
        <f>'13.นครพนม'!F161</f>
        <v>0</v>
      </c>
      <c r="U161" s="200">
        <f>'14.สกลนคร'!F161</f>
        <v>0</v>
      </c>
      <c r="V161" s="200">
        <f>'15.หนองคาย'!F161</f>
        <v>0</v>
      </c>
      <c r="W161" s="201">
        <f>'16.เลย'!F161</f>
        <v>0</v>
      </c>
      <c r="X161" s="201">
        <f>'17.ลำปาง'!F161</f>
        <v>0</v>
      </c>
      <c r="Y161" s="200">
        <f>'18.แพร่'!F161</f>
        <v>0</v>
      </c>
      <c r="Z161" s="201">
        <f>'19.เชียงราย'!F161</f>
        <v>0</v>
      </c>
      <c r="AA161" s="201">
        <f>'20.เพชรบูรณ์'!F161</f>
        <v>0</v>
      </c>
      <c r="AB161" s="200">
        <f>'21.สุโขทัย'!F161</f>
        <v>0</v>
      </c>
      <c r="AC161" s="200">
        <f>'22.พิจิตร'!F161</f>
        <v>0</v>
      </c>
      <c r="AD161" s="201">
        <f>'23.เพชรบุรี'!F161</f>
        <v>0</v>
      </c>
      <c r="AE161" s="200">
        <f>'24.สุพรรณบุรี'!F161</f>
        <v>0</v>
      </c>
      <c r="AF161" s="200">
        <f>'25.ประจวบฯ'!F161</f>
        <v>0</v>
      </c>
      <c r="AG161" s="201">
        <f>'26.กาญจนบุรี'!F161</f>
        <v>0</v>
      </c>
      <c r="AH161" s="201">
        <f>'27.สุราษฎร์ฯ'!F161</f>
        <v>0</v>
      </c>
      <c r="AI161" s="200">
        <f>'28.ชุมพร'!F161</f>
        <v>0</v>
      </c>
      <c r="AJ161" s="200">
        <f>'29.ตรัง'!F161</f>
        <v>0</v>
      </c>
      <c r="AK161" s="200">
        <f>'30.พัทลุง'!F161</f>
        <v>0</v>
      </c>
      <c r="AL161" s="202">
        <f>'31.นครศรีธรรมราช'!F161</f>
        <v>0</v>
      </c>
      <c r="AM161" s="200">
        <f>'32.สตูล'!F161</f>
        <v>0</v>
      </c>
      <c r="AN161" s="201">
        <f>'33.นราธิวาส'!F161</f>
        <v>0</v>
      </c>
    </row>
    <row r="162" spans="1:41" ht="21.75" customHeight="1">
      <c r="A162" s="684"/>
      <c r="B162" s="685"/>
      <c r="C162" s="686" t="s">
        <v>27</v>
      </c>
      <c r="D162" s="687" t="s">
        <v>24</v>
      </c>
      <c r="E162" s="548">
        <f>'1.สอส.กลุ่มวิเคราะห์ฯ'!E162+'2.ชัยนาท'!E162+'3.สระแก้ว'!E162+'4.นครราชสีมา'!E162+'5.ยโสธร'!E162+'6.บุรีรัมย์'!E162+'7.อำนาจเจริญ'!E162+'8.ศูนย์ฯเคี้ยวเอื้อง'!E162+'9.ร้อยเอ็ด'!E162+'10.มหาสารคาม'!E162+'11.อุดรธานี'!E162+'12.กาฬสินธุ์'!E162+'13.นครพนม'!E162+'14.สกลนคร'!E162+'15.หนองคาย'!E162+'16.เลย'!E162+'17.ลำปาง'!E162+'18.แพร่'!E162+'19.เชียงราย'!E162+'20.เพชรบูรณ์'!E162+'21.สุโขทัย'!E162+'22.พิจิตร'!E162+'23.เพชรบุรี'!E162+'24.สุพรรณบุรี'!E162+'25.ประจวบฯ'!E162+'26.กาญจนบุรี'!E162+'27.สุราษฎร์ฯ'!E162+'28.ชุมพร'!E162+'29.ตรัง'!E162+'30.พัทลุง'!E162+'31.นครศรีธรรมราช'!E162+'32.สตูล'!E162+'33.นราธิวาส'!E162</f>
        <v>0</v>
      </c>
      <c r="F162" s="813">
        <f t="shared" si="18"/>
        <v>0</v>
      </c>
      <c r="G162" s="816" t="e">
        <f t="shared" si="17"/>
        <v>#DIV/0!</v>
      </c>
      <c r="H162" s="368">
        <f>'1.สอส.กลุ่มวิเคราะห์ฯ'!F162</f>
        <v>0</v>
      </c>
      <c r="I162" s="200">
        <f>'2.ชัยนาท'!F162</f>
        <v>0</v>
      </c>
      <c r="J162" s="200">
        <f>'3.สระแก้ว'!F162</f>
        <v>0</v>
      </c>
      <c r="K162" s="201">
        <f>'4.นครราชสีมา'!F162</f>
        <v>0</v>
      </c>
      <c r="L162" s="200">
        <f>'5.ยโสธร'!F162</f>
        <v>0</v>
      </c>
      <c r="M162" s="200">
        <f>'6.บุรีรัมย์'!F162</f>
        <v>0</v>
      </c>
      <c r="N162" s="201">
        <f>'7.อำนาจเจริญ'!F162</f>
        <v>0</v>
      </c>
      <c r="O162" s="201">
        <f>'8.ศูนย์ฯเคี้ยวเอื้อง'!F162</f>
        <v>0</v>
      </c>
      <c r="P162" s="200">
        <f>'9.ร้อยเอ็ด'!F162</f>
        <v>0</v>
      </c>
      <c r="Q162" s="200">
        <f>'10.มหาสารคาม'!F162</f>
        <v>0</v>
      </c>
      <c r="R162" s="200">
        <f>'11.อุดรธานี'!F162</f>
        <v>0</v>
      </c>
      <c r="S162" s="200">
        <f>'12.กาฬสินธุ์'!F162</f>
        <v>0</v>
      </c>
      <c r="T162" s="200">
        <f>'13.นครพนม'!F162</f>
        <v>0</v>
      </c>
      <c r="U162" s="200">
        <f>'14.สกลนคร'!F162</f>
        <v>0</v>
      </c>
      <c r="V162" s="200">
        <f>'15.หนองคาย'!F162</f>
        <v>0</v>
      </c>
      <c r="W162" s="201">
        <f>'16.เลย'!F162</f>
        <v>0</v>
      </c>
      <c r="X162" s="201">
        <f>'17.ลำปาง'!F162</f>
        <v>0</v>
      </c>
      <c r="Y162" s="200">
        <f>'18.แพร่'!F162</f>
        <v>0</v>
      </c>
      <c r="Z162" s="201">
        <f>'19.เชียงราย'!F162</f>
        <v>0</v>
      </c>
      <c r="AA162" s="201">
        <f>'20.เพชรบูรณ์'!F162</f>
        <v>0</v>
      </c>
      <c r="AB162" s="200">
        <f>'21.สุโขทัย'!F162</f>
        <v>0</v>
      </c>
      <c r="AC162" s="200">
        <f>'22.พิจิตร'!F162</f>
        <v>0</v>
      </c>
      <c r="AD162" s="201">
        <f>'23.เพชรบุรี'!F162</f>
        <v>0</v>
      </c>
      <c r="AE162" s="200">
        <f>'24.สุพรรณบุรี'!F162</f>
        <v>0</v>
      </c>
      <c r="AF162" s="200">
        <f>'25.ประจวบฯ'!F162</f>
        <v>0</v>
      </c>
      <c r="AG162" s="201">
        <f>'26.กาญจนบุรี'!F162</f>
        <v>0</v>
      </c>
      <c r="AH162" s="201">
        <f>'27.สุราษฎร์ฯ'!F162</f>
        <v>0</v>
      </c>
      <c r="AI162" s="200">
        <f>'28.ชุมพร'!F162</f>
        <v>0</v>
      </c>
      <c r="AJ162" s="200">
        <f>'29.ตรัง'!F162</f>
        <v>0</v>
      </c>
      <c r="AK162" s="200">
        <f>'30.พัทลุง'!F162</f>
        <v>0</v>
      </c>
      <c r="AL162" s="202">
        <f>'31.นครศรีธรรมราช'!F162</f>
        <v>0</v>
      </c>
      <c r="AM162" s="200">
        <f>'32.สตูล'!F162</f>
        <v>0</v>
      </c>
      <c r="AN162" s="201">
        <f>'33.นราธิวาส'!F162</f>
        <v>0</v>
      </c>
    </row>
    <row r="163" spans="1:41" ht="21.75" customHeight="1">
      <c r="A163" s="684"/>
      <c r="B163" s="685"/>
      <c r="C163" s="686" t="s">
        <v>28</v>
      </c>
      <c r="D163" s="687" t="s">
        <v>24</v>
      </c>
      <c r="E163" s="548">
        <f>'1.สอส.กลุ่มวิเคราะห์ฯ'!E163+'2.ชัยนาท'!E163+'3.สระแก้ว'!E163+'4.นครราชสีมา'!E163+'5.ยโสธร'!E163+'6.บุรีรัมย์'!E163+'7.อำนาจเจริญ'!E163+'8.ศูนย์ฯเคี้ยวเอื้อง'!E163+'9.ร้อยเอ็ด'!E163+'10.มหาสารคาม'!E163+'11.อุดรธานี'!E163+'12.กาฬสินธุ์'!E163+'13.นครพนม'!E163+'14.สกลนคร'!E163+'15.หนองคาย'!E163+'16.เลย'!E163+'17.ลำปาง'!E163+'18.แพร่'!E163+'19.เชียงราย'!E163+'20.เพชรบูรณ์'!E163+'21.สุโขทัย'!E163+'22.พิจิตร'!E163+'23.เพชรบุรี'!E163+'24.สุพรรณบุรี'!E163+'25.ประจวบฯ'!E163+'26.กาญจนบุรี'!E163+'27.สุราษฎร์ฯ'!E163+'28.ชุมพร'!E163+'29.ตรัง'!E163+'30.พัทลุง'!E163+'31.นครศรีธรรมราช'!E163+'32.สตูล'!E163+'33.นราธิวาส'!E163</f>
        <v>0</v>
      </c>
      <c r="F163" s="813">
        <f t="shared" si="18"/>
        <v>0</v>
      </c>
      <c r="G163" s="816" t="e">
        <f t="shared" si="17"/>
        <v>#DIV/0!</v>
      </c>
      <c r="H163" s="368">
        <f>'1.สอส.กลุ่มวิเคราะห์ฯ'!F163</f>
        <v>0</v>
      </c>
      <c r="I163" s="200">
        <f>'2.ชัยนาท'!F163</f>
        <v>0</v>
      </c>
      <c r="J163" s="200">
        <f>'3.สระแก้ว'!F163</f>
        <v>0</v>
      </c>
      <c r="K163" s="201">
        <f>'4.นครราชสีมา'!F163</f>
        <v>0</v>
      </c>
      <c r="L163" s="200">
        <f>'5.ยโสธร'!F163</f>
        <v>0</v>
      </c>
      <c r="M163" s="200">
        <f>'6.บุรีรัมย์'!F163</f>
        <v>0</v>
      </c>
      <c r="N163" s="201">
        <f>'7.อำนาจเจริญ'!F163</f>
        <v>0</v>
      </c>
      <c r="O163" s="201">
        <f>'8.ศูนย์ฯเคี้ยวเอื้อง'!F163</f>
        <v>0</v>
      </c>
      <c r="P163" s="200">
        <f>'9.ร้อยเอ็ด'!F163</f>
        <v>0</v>
      </c>
      <c r="Q163" s="200">
        <f>'10.มหาสารคาม'!F163</f>
        <v>0</v>
      </c>
      <c r="R163" s="200">
        <f>'11.อุดรธานี'!F163</f>
        <v>0</v>
      </c>
      <c r="S163" s="200">
        <f>'12.กาฬสินธุ์'!F163</f>
        <v>0</v>
      </c>
      <c r="T163" s="200">
        <f>'13.นครพนม'!F163</f>
        <v>0</v>
      </c>
      <c r="U163" s="200">
        <f>'14.สกลนคร'!F163</f>
        <v>0</v>
      </c>
      <c r="V163" s="200">
        <f>'15.หนองคาย'!F163</f>
        <v>0</v>
      </c>
      <c r="W163" s="201">
        <f>'16.เลย'!F163</f>
        <v>0</v>
      </c>
      <c r="X163" s="201">
        <f>'17.ลำปาง'!F163</f>
        <v>0</v>
      </c>
      <c r="Y163" s="200">
        <f>'18.แพร่'!F163</f>
        <v>0</v>
      </c>
      <c r="Z163" s="201">
        <f>'19.เชียงราย'!F163</f>
        <v>0</v>
      </c>
      <c r="AA163" s="201">
        <f>'20.เพชรบูรณ์'!F163</f>
        <v>0</v>
      </c>
      <c r="AB163" s="200">
        <f>'21.สุโขทัย'!F163</f>
        <v>0</v>
      </c>
      <c r="AC163" s="200">
        <f>'22.พิจิตร'!F163</f>
        <v>0</v>
      </c>
      <c r="AD163" s="201">
        <f>'23.เพชรบุรี'!F163</f>
        <v>0</v>
      </c>
      <c r="AE163" s="200">
        <f>'24.สุพรรณบุรี'!F163</f>
        <v>0</v>
      </c>
      <c r="AF163" s="200">
        <f>'25.ประจวบฯ'!F163</f>
        <v>0</v>
      </c>
      <c r="AG163" s="201">
        <f>'26.กาญจนบุรี'!F163</f>
        <v>0</v>
      </c>
      <c r="AH163" s="201">
        <f>'27.สุราษฎร์ฯ'!F163</f>
        <v>0</v>
      </c>
      <c r="AI163" s="200">
        <f>'28.ชุมพร'!F163</f>
        <v>0</v>
      </c>
      <c r="AJ163" s="200">
        <f>'29.ตรัง'!F163</f>
        <v>0</v>
      </c>
      <c r="AK163" s="200">
        <f>'30.พัทลุง'!F163</f>
        <v>0</v>
      </c>
      <c r="AL163" s="202">
        <f>'31.นครศรีธรรมราช'!F163</f>
        <v>0</v>
      </c>
      <c r="AM163" s="200">
        <f>'32.สตูล'!F163</f>
        <v>0</v>
      </c>
      <c r="AN163" s="201">
        <f>'33.นราธิวาส'!F163</f>
        <v>0</v>
      </c>
    </row>
    <row r="164" spans="1:41" ht="21.75" customHeight="1">
      <c r="A164" s="701"/>
      <c r="B164" s="702"/>
      <c r="C164" s="703" t="s">
        <v>29</v>
      </c>
      <c r="D164" s="704" t="s">
        <v>24</v>
      </c>
      <c r="E164" s="548">
        <f>'1.สอส.กลุ่มวิเคราะห์ฯ'!E164+'2.ชัยนาท'!E164+'3.สระแก้ว'!E164+'4.นครราชสีมา'!E164+'5.ยโสธร'!E164+'6.บุรีรัมย์'!E164+'7.อำนาจเจริญ'!E164+'8.ศูนย์ฯเคี้ยวเอื้อง'!E164+'9.ร้อยเอ็ด'!E164+'10.มหาสารคาม'!E164+'11.อุดรธานี'!E164+'12.กาฬสินธุ์'!E164+'13.นครพนม'!E164+'14.สกลนคร'!E164+'15.หนองคาย'!E164+'16.เลย'!E164+'17.ลำปาง'!E164+'18.แพร่'!E164+'19.เชียงราย'!E164+'20.เพชรบูรณ์'!E164+'21.สุโขทัย'!E164+'22.พิจิตร'!E164+'23.เพชรบุรี'!E164+'24.สุพรรณบุรี'!E164+'25.ประจวบฯ'!E164+'26.กาญจนบุรี'!E164+'27.สุราษฎร์ฯ'!E164+'28.ชุมพร'!E164+'29.ตรัง'!E164+'30.พัทลุง'!E164+'31.นครศรีธรรมราช'!E164+'32.สตูล'!E164+'33.นราธิวาส'!E164</f>
        <v>0</v>
      </c>
      <c r="F164" s="813">
        <f t="shared" si="18"/>
        <v>0</v>
      </c>
      <c r="G164" s="820" t="e">
        <f>+F164*100/E164</f>
        <v>#DIV/0!</v>
      </c>
      <c r="H164" s="368">
        <f>'1.สอส.กลุ่มวิเคราะห์ฯ'!F164</f>
        <v>0</v>
      </c>
      <c r="I164" s="200">
        <f>'2.ชัยนาท'!F164</f>
        <v>0</v>
      </c>
      <c r="J164" s="200">
        <f>'3.สระแก้ว'!F164</f>
        <v>0</v>
      </c>
      <c r="K164" s="201">
        <f>'4.นครราชสีมา'!F164</f>
        <v>0</v>
      </c>
      <c r="L164" s="200">
        <f>'5.ยโสธร'!F164</f>
        <v>0</v>
      </c>
      <c r="M164" s="200">
        <f>'6.บุรีรัมย์'!F164</f>
        <v>0</v>
      </c>
      <c r="N164" s="201">
        <f>'7.อำนาจเจริญ'!F164</f>
        <v>0</v>
      </c>
      <c r="O164" s="201">
        <f>'8.ศูนย์ฯเคี้ยวเอื้อง'!F164</f>
        <v>0</v>
      </c>
      <c r="P164" s="200">
        <f>'9.ร้อยเอ็ด'!F164</f>
        <v>0</v>
      </c>
      <c r="Q164" s="200">
        <f>'10.มหาสารคาม'!F164</f>
        <v>0</v>
      </c>
      <c r="R164" s="200">
        <f>'11.อุดรธานี'!F164</f>
        <v>0</v>
      </c>
      <c r="S164" s="200">
        <f>'12.กาฬสินธุ์'!F164</f>
        <v>0</v>
      </c>
      <c r="T164" s="200">
        <f>'13.นครพนม'!F164</f>
        <v>0</v>
      </c>
      <c r="U164" s="200">
        <f>'14.สกลนคร'!F164</f>
        <v>0</v>
      </c>
      <c r="V164" s="200">
        <f>'15.หนองคาย'!F164</f>
        <v>0</v>
      </c>
      <c r="W164" s="201">
        <f>'16.เลย'!F164</f>
        <v>0</v>
      </c>
      <c r="X164" s="201">
        <f>'17.ลำปาง'!F164</f>
        <v>0</v>
      </c>
      <c r="Y164" s="200">
        <f>'18.แพร่'!F164</f>
        <v>0</v>
      </c>
      <c r="Z164" s="201">
        <f>'19.เชียงราย'!F164</f>
        <v>0</v>
      </c>
      <c r="AA164" s="201">
        <f>'20.เพชรบูรณ์'!F164</f>
        <v>0</v>
      </c>
      <c r="AB164" s="200">
        <f>'21.สุโขทัย'!F164</f>
        <v>0</v>
      </c>
      <c r="AC164" s="200">
        <f>'22.พิจิตร'!F164</f>
        <v>0</v>
      </c>
      <c r="AD164" s="201">
        <f>'23.เพชรบุรี'!F164</f>
        <v>0</v>
      </c>
      <c r="AE164" s="200">
        <f>'24.สุพรรณบุรี'!F164</f>
        <v>0</v>
      </c>
      <c r="AF164" s="200">
        <f>'25.ประจวบฯ'!F164</f>
        <v>0</v>
      </c>
      <c r="AG164" s="201">
        <f>'26.กาญจนบุรี'!F164</f>
        <v>0</v>
      </c>
      <c r="AH164" s="201">
        <f>'27.สุราษฎร์ฯ'!F164</f>
        <v>0</v>
      </c>
      <c r="AI164" s="200">
        <f>'28.ชุมพร'!F164</f>
        <v>0</v>
      </c>
      <c r="AJ164" s="200">
        <f>'29.ตรัง'!F164</f>
        <v>0</v>
      </c>
      <c r="AK164" s="200">
        <f>'30.พัทลุง'!F164</f>
        <v>0</v>
      </c>
      <c r="AL164" s="202">
        <f>'31.นครศรีธรรมราช'!F164</f>
        <v>0</v>
      </c>
      <c r="AM164" s="200">
        <f>'32.สตูล'!F164</f>
        <v>0</v>
      </c>
      <c r="AN164" s="201">
        <f>'33.นราธิวาส'!F164</f>
        <v>0</v>
      </c>
    </row>
    <row r="165" spans="1:41" ht="45.75" customHeight="1">
      <c r="A165" s="2152" t="s">
        <v>222</v>
      </c>
      <c r="B165" s="2113"/>
      <c r="C165" s="2114"/>
      <c r="D165" s="693"/>
      <c r="E165" s="705">
        <f>'1.สอส.กลุ่มวิเคราะห์ฯ'!E165+'2.ชัยนาท'!E165+'3.สระแก้ว'!E165+'4.นครราชสีมา'!E165+'5.ยโสธร'!E165+'6.บุรีรัมย์'!E165+'7.อำนาจเจริญ'!E165+'8.ศูนย์ฯเคี้ยวเอื้อง'!E165+'9.ร้อยเอ็ด'!E165+'10.มหาสารคาม'!E165+'11.อุดรธานี'!E165+'12.กาฬสินธุ์'!E165+'13.นครพนม'!E165+'14.สกลนคร'!E165+'15.หนองคาย'!E165+'16.เลย'!E165+'17.ลำปาง'!E165+'18.แพร่'!E165+'19.เชียงราย'!E165+'20.เพชรบูรณ์'!E165+'21.สุโขทัย'!E165+'22.พิจิตร'!E165+'23.เพชรบุรี'!E165+'24.สุพรรณบุรี'!E165+'25.ประจวบฯ'!E165+'26.กาญจนบุรี'!E165+'27.สุราษฎร์ฯ'!E165+'28.ชุมพร'!E165+'29.ตรัง'!E165+'30.พัทลุง'!E165+'31.นครศรีธรรมราช'!E165+'32.สตูล'!E165+'33.นราธิวาส'!E165</f>
        <v>0</v>
      </c>
      <c r="F165" s="811">
        <f>SUM(F166)</f>
        <v>10</v>
      </c>
      <c r="G165" s="812" t="e">
        <f t="shared" ref="G165:G173" si="19">+F165*100/E165</f>
        <v>#DIV/0!</v>
      </c>
      <c r="H165" s="369">
        <f>'1.สอส.กลุ่มวิเคราะห์ฯ'!F165</f>
        <v>0</v>
      </c>
      <c r="I165" s="205">
        <f>'2.ชัยนาท'!F165</f>
        <v>0</v>
      </c>
      <c r="J165" s="205">
        <f>'3.สระแก้ว'!F165</f>
        <v>0</v>
      </c>
      <c r="K165" s="206">
        <f>'4.นครราชสีมา'!F165</f>
        <v>0</v>
      </c>
      <c r="L165" s="205">
        <f>'5.ยโสธร'!F165</f>
        <v>0</v>
      </c>
      <c r="M165" s="205">
        <f>'6.บุรีรัมย์'!F165</f>
        <v>0</v>
      </c>
      <c r="N165" s="206">
        <f>'7.อำนาจเจริญ'!F165</f>
        <v>0</v>
      </c>
      <c r="O165" s="206">
        <f>'8.ศูนย์ฯเคี้ยวเอื้อง'!F165</f>
        <v>0</v>
      </c>
      <c r="P165" s="205">
        <f>'9.ร้อยเอ็ด'!F165</f>
        <v>0</v>
      </c>
      <c r="Q165" s="205">
        <f>'10.มหาสารคาม'!F165</f>
        <v>0</v>
      </c>
      <c r="R165" s="205">
        <f>'11.อุดรธานี'!F165</f>
        <v>0</v>
      </c>
      <c r="S165" s="205">
        <f>'12.กาฬสินธุ์'!F165</f>
        <v>0</v>
      </c>
      <c r="T165" s="205">
        <f>'13.นครพนม'!F165</f>
        <v>0</v>
      </c>
      <c r="U165" s="205">
        <f>'14.สกลนคร'!F165</f>
        <v>0</v>
      </c>
      <c r="V165" s="205">
        <f>'15.หนองคาย'!F165</f>
        <v>0</v>
      </c>
      <c r="W165" s="206">
        <f>'16.เลย'!F165</f>
        <v>0</v>
      </c>
      <c r="X165" s="206">
        <f>'17.ลำปาง'!F165</f>
        <v>0</v>
      </c>
      <c r="Y165" s="205">
        <f>'18.แพร่'!F165</f>
        <v>0</v>
      </c>
      <c r="Z165" s="206">
        <f>'19.เชียงราย'!F165</f>
        <v>0</v>
      </c>
      <c r="AA165" s="206">
        <f>'20.เพชรบูรณ์'!F165</f>
        <v>0</v>
      </c>
      <c r="AB165" s="205">
        <f>'21.สุโขทัย'!F165</f>
        <v>0</v>
      </c>
      <c r="AC165" s="205">
        <f>'22.พิจิตร'!F165</f>
        <v>0</v>
      </c>
      <c r="AD165" s="206">
        <f>'23.เพชรบุรี'!F165</f>
        <v>0</v>
      </c>
      <c r="AE165" s="205">
        <f>'24.สุพรรณบุรี'!F165</f>
        <v>0</v>
      </c>
      <c r="AF165" s="205">
        <f>'25.ประจวบฯ'!F165</f>
        <v>0</v>
      </c>
      <c r="AG165" s="206">
        <f>'26.กาญจนบุรี'!F165</f>
        <v>0</v>
      </c>
      <c r="AH165" s="206">
        <f>'27.สุราษฎร์ฯ'!F165</f>
        <v>0</v>
      </c>
      <c r="AI165" s="205">
        <f>'28.ชุมพร'!F165</f>
        <v>0</v>
      </c>
      <c r="AJ165" s="205">
        <f>'29.ตรัง'!F165</f>
        <v>0</v>
      </c>
      <c r="AK165" s="205">
        <f>'30.พัทลุง'!F165</f>
        <v>0</v>
      </c>
      <c r="AL165" s="550">
        <f>'31.นครศรีธรรมราช'!F165</f>
        <v>0</v>
      </c>
      <c r="AM165" s="205">
        <f>'32.สตูล'!F165</f>
        <v>0</v>
      </c>
      <c r="AN165" s="206">
        <f>'33.นราธิวาส'!F165</f>
        <v>0</v>
      </c>
    </row>
    <row r="166" spans="1:41" s="220" customFormat="1" ht="21.75" customHeight="1">
      <c r="A166" s="706"/>
      <c r="B166" s="2153" t="s">
        <v>223</v>
      </c>
      <c r="C166" s="2154"/>
      <c r="D166" s="311" t="s">
        <v>31</v>
      </c>
      <c r="E166" s="548">
        <f>'1.สอส.กลุ่มวิเคราะห์ฯ'!E166+'2.ชัยนาท'!E166+'3.สระแก้ว'!E166+'4.นครราชสีมา'!E166+'5.ยโสธร'!E166+'6.บุรีรัมย์'!E166+'7.อำนาจเจริญ'!E166+'8.ศูนย์ฯเคี้ยวเอื้อง'!E166+'9.ร้อยเอ็ด'!E166+'10.มหาสารคาม'!E166+'11.อุดรธานี'!E166+'12.กาฬสินธุ์'!E166+'13.นครพนม'!E166+'14.สกลนคร'!E166+'15.หนองคาย'!E166+'16.เลย'!E166+'17.ลำปาง'!E166+'18.แพร่'!E166+'19.เชียงราย'!E166+'20.เพชรบูรณ์'!E166+'21.สุโขทัย'!E166+'22.พิจิตร'!E166+'23.เพชรบุรี'!E166+'24.สุพรรณบุรี'!E166+'25.ประจวบฯ'!E166+'26.กาญจนบุรี'!E166+'27.สุราษฎร์ฯ'!E166+'28.ชุมพร'!E166+'29.ตรัง'!E166+'30.พัทลุง'!E166+'31.นครศรีธรรมราช'!E166+'32.สตูล'!E166+'33.นราธิวาส'!E166</f>
        <v>10</v>
      </c>
      <c r="F166" s="813">
        <f t="shared" ref="F166:F174" si="20">SUM(H166:AN166)</f>
        <v>10</v>
      </c>
      <c r="G166" s="814">
        <f t="shared" si="19"/>
        <v>100</v>
      </c>
      <c r="H166" s="368">
        <f>'1.สอส.กลุ่มวิเคราะห์ฯ'!F166</f>
        <v>0</v>
      </c>
      <c r="I166" s="200">
        <f>'2.ชัยนาท'!F166</f>
        <v>0</v>
      </c>
      <c r="J166" s="200">
        <f>'3.สระแก้ว'!F166</f>
        <v>0</v>
      </c>
      <c r="K166" s="201">
        <f>'4.นครราชสีมา'!F166</f>
        <v>0</v>
      </c>
      <c r="L166" s="200">
        <f>'5.ยโสธร'!F166</f>
        <v>0</v>
      </c>
      <c r="M166" s="200">
        <f>'6.บุรีรัมย์'!F166</f>
        <v>0</v>
      </c>
      <c r="N166" s="201">
        <f>'7.อำนาจเจริญ'!F166</f>
        <v>0</v>
      </c>
      <c r="O166" s="201">
        <f>'8.ศูนย์ฯเคี้ยวเอื้อง'!F166</f>
        <v>0</v>
      </c>
      <c r="P166" s="200">
        <f>'9.ร้อยเอ็ด'!F166</f>
        <v>0</v>
      </c>
      <c r="Q166" s="200">
        <f>'10.มหาสารคาม'!F166</f>
        <v>0</v>
      </c>
      <c r="R166" s="200">
        <f>'11.อุดรธานี'!F166</f>
        <v>0</v>
      </c>
      <c r="S166" s="200">
        <f>'12.กาฬสินธุ์'!F166</f>
        <v>0</v>
      </c>
      <c r="T166" s="200">
        <f>'13.นครพนม'!F166</f>
        <v>0</v>
      </c>
      <c r="U166" s="200">
        <f>'14.สกลนคร'!F166</f>
        <v>0</v>
      </c>
      <c r="V166" s="200">
        <f>'15.หนองคาย'!F166</f>
        <v>0</v>
      </c>
      <c r="W166" s="201">
        <f>'16.เลย'!F166</f>
        <v>0</v>
      </c>
      <c r="X166" s="201">
        <f>'17.ลำปาง'!F166</f>
        <v>0</v>
      </c>
      <c r="Y166" s="200">
        <f>'18.แพร่'!F166</f>
        <v>0</v>
      </c>
      <c r="Z166" s="201">
        <f>'19.เชียงราย'!F166</f>
        <v>0</v>
      </c>
      <c r="AA166" s="201">
        <f>'20.เพชรบูรณ์'!F166</f>
        <v>0</v>
      </c>
      <c r="AB166" s="200">
        <f>'21.สุโขทัย'!F166</f>
        <v>0</v>
      </c>
      <c r="AC166" s="200">
        <f>'22.พิจิตร'!F166</f>
        <v>0</v>
      </c>
      <c r="AD166" s="201">
        <f>'23.เพชรบุรี'!F166</f>
        <v>0</v>
      </c>
      <c r="AE166" s="200">
        <f>'24.สุพรรณบุรี'!F166</f>
        <v>0</v>
      </c>
      <c r="AF166" s="200">
        <f>'25.ประจวบฯ'!F166</f>
        <v>0</v>
      </c>
      <c r="AG166" s="201">
        <f>'26.กาญจนบุรี'!F166</f>
        <v>0</v>
      </c>
      <c r="AH166" s="201">
        <f>'27.สุราษฎร์ฯ'!F166</f>
        <v>0</v>
      </c>
      <c r="AI166" s="200">
        <f>'28.ชุมพร'!F166</f>
        <v>0</v>
      </c>
      <c r="AJ166" s="200">
        <f>'29.ตรัง'!F166</f>
        <v>0</v>
      </c>
      <c r="AK166" s="200">
        <f>'30.พัทลุง'!F166</f>
        <v>0</v>
      </c>
      <c r="AL166" s="202">
        <f>'31.นครศรีธรรมราช'!F166</f>
        <v>0</v>
      </c>
      <c r="AM166" s="200">
        <f>'32.สตูล'!F166</f>
        <v>5</v>
      </c>
      <c r="AN166" s="201">
        <f>'33.นราธิวาส'!F166</f>
        <v>5</v>
      </c>
      <c r="AO166" s="364"/>
    </row>
    <row r="167" spans="1:41" s="220" customFormat="1" ht="21.75" customHeight="1">
      <c r="A167" s="706"/>
      <c r="B167" s="1277" t="s">
        <v>224</v>
      </c>
      <c r="C167" s="1283"/>
      <c r="D167" s="311" t="s">
        <v>88</v>
      </c>
      <c r="E167" s="548">
        <f>'1.สอส.กลุ่มวิเคราะห์ฯ'!E167+'2.ชัยนาท'!E167+'3.สระแก้ว'!E167+'4.นครราชสีมา'!E167+'5.ยโสธร'!E167+'6.บุรีรัมย์'!E167+'7.อำนาจเจริญ'!E167+'8.ศูนย์ฯเคี้ยวเอื้อง'!E167+'9.ร้อยเอ็ด'!E167+'10.มหาสารคาม'!E167+'11.อุดรธานี'!E167+'12.กาฬสินธุ์'!E167+'13.นครพนม'!E167+'14.สกลนคร'!E167+'15.หนองคาย'!E167+'16.เลย'!E167+'17.ลำปาง'!E167+'18.แพร่'!E167+'19.เชียงราย'!E167+'20.เพชรบูรณ์'!E167+'21.สุโขทัย'!E167+'22.พิจิตร'!E167+'23.เพชรบุรี'!E167+'24.สุพรรณบุรี'!E167+'25.ประจวบฯ'!E167+'26.กาญจนบุรี'!E167+'27.สุราษฎร์ฯ'!E167+'28.ชุมพร'!E167+'29.ตรัง'!E167+'30.พัทลุง'!E167+'31.นครศรีธรรมราช'!E167+'32.สตูล'!E167+'33.นราธิวาส'!E167</f>
        <v>20</v>
      </c>
      <c r="F167" s="813">
        <f t="shared" si="20"/>
        <v>20</v>
      </c>
      <c r="G167" s="814">
        <f t="shared" si="19"/>
        <v>100</v>
      </c>
      <c r="H167" s="368">
        <f>'1.สอส.กลุ่มวิเคราะห์ฯ'!F167</f>
        <v>0</v>
      </c>
      <c r="I167" s="200">
        <f>'2.ชัยนาท'!F167</f>
        <v>0</v>
      </c>
      <c r="J167" s="200">
        <f>'3.สระแก้ว'!F167</f>
        <v>0</v>
      </c>
      <c r="K167" s="201">
        <f>'4.นครราชสีมา'!F167</f>
        <v>0</v>
      </c>
      <c r="L167" s="200">
        <f>'5.ยโสธร'!F167</f>
        <v>0</v>
      </c>
      <c r="M167" s="200">
        <f>'6.บุรีรัมย์'!F167</f>
        <v>0</v>
      </c>
      <c r="N167" s="201">
        <f>'7.อำนาจเจริญ'!F167</f>
        <v>0</v>
      </c>
      <c r="O167" s="201">
        <f>'8.ศูนย์ฯเคี้ยวเอื้อง'!F167</f>
        <v>0</v>
      </c>
      <c r="P167" s="200">
        <f>'9.ร้อยเอ็ด'!F167</f>
        <v>0</v>
      </c>
      <c r="Q167" s="200">
        <f>'10.มหาสารคาม'!F167</f>
        <v>0</v>
      </c>
      <c r="R167" s="200">
        <f>'11.อุดรธานี'!F167</f>
        <v>0</v>
      </c>
      <c r="S167" s="200">
        <f>'12.กาฬสินธุ์'!F167</f>
        <v>0</v>
      </c>
      <c r="T167" s="200">
        <f>'13.นครพนม'!F167</f>
        <v>0</v>
      </c>
      <c r="U167" s="200">
        <f>'14.สกลนคร'!F167</f>
        <v>0</v>
      </c>
      <c r="V167" s="200">
        <f>'15.หนองคาย'!F167</f>
        <v>0</v>
      </c>
      <c r="W167" s="201">
        <f>'16.เลย'!F167</f>
        <v>0</v>
      </c>
      <c r="X167" s="201">
        <f>'17.ลำปาง'!F167</f>
        <v>0</v>
      </c>
      <c r="Y167" s="200">
        <f>'18.แพร่'!F167</f>
        <v>0</v>
      </c>
      <c r="Z167" s="201">
        <f>'19.เชียงราย'!F167</f>
        <v>0</v>
      </c>
      <c r="AA167" s="201">
        <f>'20.เพชรบูรณ์'!F167</f>
        <v>0</v>
      </c>
      <c r="AB167" s="200">
        <f>'21.สุโขทัย'!F167</f>
        <v>0</v>
      </c>
      <c r="AC167" s="200">
        <f>'22.พิจิตร'!F167</f>
        <v>0</v>
      </c>
      <c r="AD167" s="201">
        <f>'23.เพชรบุรี'!F167</f>
        <v>0</v>
      </c>
      <c r="AE167" s="200">
        <f>'24.สุพรรณบุรี'!F167</f>
        <v>0</v>
      </c>
      <c r="AF167" s="200">
        <f>'25.ประจวบฯ'!F167</f>
        <v>0</v>
      </c>
      <c r="AG167" s="201">
        <f>'26.กาญจนบุรี'!F167</f>
        <v>0</v>
      </c>
      <c r="AH167" s="201">
        <f>'27.สุราษฎร์ฯ'!F167</f>
        <v>0</v>
      </c>
      <c r="AI167" s="200">
        <f>'28.ชุมพร'!F167</f>
        <v>0</v>
      </c>
      <c r="AJ167" s="200">
        <f>'29.ตรัง'!F167</f>
        <v>0</v>
      </c>
      <c r="AK167" s="200">
        <f>'30.พัทลุง'!F167</f>
        <v>0</v>
      </c>
      <c r="AL167" s="202">
        <f>'31.นครศรีธรรมราช'!F167</f>
        <v>0</v>
      </c>
      <c r="AM167" s="200">
        <f>'32.สตูล'!F167</f>
        <v>10</v>
      </c>
      <c r="AN167" s="201">
        <f>'33.นราธิวาส'!F167</f>
        <v>10</v>
      </c>
      <c r="AO167" s="364"/>
    </row>
    <row r="168" spans="1:41" ht="21.75" customHeight="1">
      <c r="A168" s="684"/>
      <c r="B168" s="1279"/>
      <c r="C168" s="678" t="s">
        <v>115</v>
      </c>
      <c r="D168" s="679" t="s">
        <v>114</v>
      </c>
      <c r="E168" s="548">
        <f>'1.สอส.กลุ่มวิเคราะห์ฯ'!E168+'2.ชัยนาท'!E168+'3.สระแก้ว'!E168+'4.นครราชสีมา'!E168+'5.ยโสธร'!E168+'6.บุรีรัมย์'!E168+'7.อำนาจเจริญ'!E168+'8.ศูนย์ฯเคี้ยวเอื้อง'!E168+'9.ร้อยเอ็ด'!E168+'10.มหาสารคาม'!E168+'11.อุดรธานี'!E168+'12.กาฬสินธุ์'!E168+'13.นครพนม'!E168+'14.สกลนคร'!E168+'15.หนองคาย'!E168+'16.เลย'!E168+'17.ลำปาง'!E168+'18.แพร่'!E168+'19.เชียงราย'!E168+'20.เพชรบูรณ์'!E168+'21.สุโขทัย'!E168+'22.พิจิตร'!E168+'23.เพชรบุรี'!E168+'24.สุพรรณบุรี'!E168+'25.ประจวบฯ'!E168+'26.กาญจนบุรี'!E168+'27.สุราษฎร์ฯ'!E168+'28.ชุมพร'!E168+'29.ตรัง'!E168+'30.พัทลุง'!E168+'31.นครศรีธรรมราช'!E168+'32.สตูล'!E168+'33.นราธิวาส'!E168</f>
        <v>0</v>
      </c>
      <c r="F168" s="815">
        <f t="shared" si="20"/>
        <v>3</v>
      </c>
      <c r="G168" s="816" t="e">
        <f t="shared" si="19"/>
        <v>#DIV/0!</v>
      </c>
      <c r="H168" s="368">
        <f>'1.สอส.กลุ่มวิเคราะห์ฯ'!F168</f>
        <v>3</v>
      </c>
      <c r="I168" s="200">
        <f>'2.ชัยนาท'!F168</f>
        <v>0</v>
      </c>
      <c r="J168" s="200">
        <f>'3.สระแก้ว'!F168</f>
        <v>0</v>
      </c>
      <c r="K168" s="201">
        <f>'4.นครราชสีมา'!F168</f>
        <v>0</v>
      </c>
      <c r="L168" s="200">
        <f>'5.ยโสธร'!F168</f>
        <v>0</v>
      </c>
      <c r="M168" s="200">
        <f>'6.บุรีรัมย์'!F168</f>
        <v>0</v>
      </c>
      <c r="N168" s="201">
        <f>'7.อำนาจเจริญ'!F168</f>
        <v>0</v>
      </c>
      <c r="O168" s="201">
        <f>'8.ศูนย์ฯเคี้ยวเอื้อง'!F168</f>
        <v>0</v>
      </c>
      <c r="P168" s="200">
        <f>'9.ร้อยเอ็ด'!F168</f>
        <v>0</v>
      </c>
      <c r="Q168" s="200">
        <f>'10.มหาสารคาม'!F168</f>
        <v>0</v>
      </c>
      <c r="R168" s="200">
        <f>'11.อุดรธานี'!F168</f>
        <v>0</v>
      </c>
      <c r="S168" s="200">
        <f>'12.กาฬสินธุ์'!F168</f>
        <v>0</v>
      </c>
      <c r="T168" s="200">
        <f>'13.นครพนม'!F168</f>
        <v>0</v>
      </c>
      <c r="U168" s="200">
        <f>'14.สกลนคร'!F168</f>
        <v>0</v>
      </c>
      <c r="V168" s="200">
        <f>'15.หนองคาย'!F168</f>
        <v>0</v>
      </c>
      <c r="W168" s="201">
        <f>'16.เลย'!F168</f>
        <v>0</v>
      </c>
      <c r="X168" s="201">
        <f>'17.ลำปาง'!F168</f>
        <v>0</v>
      </c>
      <c r="Y168" s="200">
        <f>'18.แพร่'!F168</f>
        <v>0</v>
      </c>
      <c r="Z168" s="201">
        <f>'19.เชียงราย'!F168</f>
        <v>0</v>
      </c>
      <c r="AA168" s="201">
        <f>'20.เพชรบูรณ์'!F168</f>
        <v>0</v>
      </c>
      <c r="AB168" s="200">
        <f>'21.สุโขทัย'!F168</f>
        <v>0</v>
      </c>
      <c r="AC168" s="200">
        <f>'22.พิจิตร'!F168</f>
        <v>0</v>
      </c>
      <c r="AD168" s="201">
        <f>'23.เพชรบุรี'!F168</f>
        <v>0</v>
      </c>
      <c r="AE168" s="200">
        <f>'24.สุพรรณบุรี'!F168</f>
        <v>0</v>
      </c>
      <c r="AF168" s="200">
        <f>'25.ประจวบฯ'!F168</f>
        <v>0</v>
      </c>
      <c r="AG168" s="201">
        <f>'26.กาญจนบุรี'!F168</f>
        <v>0</v>
      </c>
      <c r="AH168" s="201">
        <f>'27.สุราษฎร์ฯ'!F168</f>
        <v>0</v>
      </c>
      <c r="AI168" s="200">
        <f>'28.ชุมพร'!F168</f>
        <v>0</v>
      </c>
      <c r="AJ168" s="200">
        <f>'29.ตรัง'!F168</f>
        <v>0</v>
      </c>
      <c r="AK168" s="200">
        <f>'30.พัทลุง'!F168</f>
        <v>0</v>
      </c>
      <c r="AL168" s="202">
        <f>'31.นครศรีธรรมราช'!F168</f>
        <v>0</v>
      </c>
      <c r="AM168" s="200">
        <f>'32.สตูล'!F168</f>
        <v>0</v>
      </c>
      <c r="AN168" s="201">
        <f>'33.นราธิวาส'!F168</f>
        <v>0</v>
      </c>
    </row>
    <row r="169" spans="1:41" ht="21.75" customHeight="1">
      <c r="A169" s="1314"/>
      <c r="B169" s="806" t="s">
        <v>58</v>
      </c>
      <c r="C169" s="737"/>
      <c r="D169" s="738" t="s">
        <v>24</v>
      </c>
      <c r="E169" s="1316">
        <f>'1.สอส.กลุ่มวิเคราะห์ฯ'!E169+'2.ชัยนาท'!E169+'3.สระแก้ว'!E169+'4.นครราชสีมา'!E169+'5.ยโสธร'!E169+'6.บุรีรัมย์'!E169+'7.อำนาจเจริญ'!E169+'8.ศูนย์ฯเคี้ยวเอื้อง'!E169+'9.ร้อยเอ็ด'!E169+'10.มหาสารคาม'!E169+'11.อุดรธานี'!E169+'12.กาฬสินธุ์'!E169+'13.นครพนม'!E169+'14.สกลนคร'!E169+'15.หนองคาย'!E169+'16.เลย'!E169+'17.ลำปาง'!E169+'18.แพร่'!E169+'19.เชียงราย'!E169+'20.เพชรบูรณ์'!E169+'21.สุโขทัย'!E169+'22.พิจิตร'!E169+'23.เพชรบุรี'!E169+'24.สุพรรณบุรี'!E169+'25.ประจวบฯ'!E169+'26.กาญจนบุรี'!E169+'27.สุราษฎร์ฯ'!E169+'28.ชุมพร'!E169+'29.ตรัง'!E169+'30.พัทลุง'!E169+'31.นครศรีธรรมราช'!E169+'32.สตูล'!E169+'33.นราธิวาส'!E169</f>
        <v>320500</v>
      </c>
      <c r="F169" s="1317">
        <f t="shared" si="20"/>
        <v>320490.65000000002</v>
      </c>
      <c r="G169" s="1318">
        <f t="shared" si="19"/>
        <v>99.99708268330734</v>
      </c>
      <c r="H169" s="394">
        <f>'1.สอส.กลุ่มวิเคราะห์ฯ'!F169</f>
        <v>44200</v>
      </c>
      <c r="I169" s="395">
        <f>'2.ชัยนาท'!F169</f>
        <v>0</v>
      </c>
      <c r="J169" s="395">
        <f>'3.สระแก้ว'!F169</f>
        <v>0</v>
      </c>
      <c r="K169" s="396">
        <f>'4.นครราชสีมา'!F169</f>
        <v>0</v>
      </c>
      <c r="L169" s="395">
        <f>'5.ยโสธร'!F169</f>
        <v>0</v>
      </c>
      <c r="M169" s="395">
        <f>'6.บุรีรัมย์'!F169</f>
        <v>0</v>
      </c>
      <c r="N169" s="396">
        <f>'7.อำนาจเจริญ'!F169</f>
        <v>0</v>
      </c>
      <c r="O169" s="396">
        <f>'8.ศูนย์ฯเคี้ยวเอื้อง'!F169</f>
        <v>0</v>
      </c>
      <c r="P169" s="395">
        <f>'9.ร้อยเอ็ด'!F169</f>
        <v>0</v>
      </c>
      <c r="Q169" s="395">
        <f>'10.มหาสารคาม'!F169</f>
        <v>0</v>
      </c>
      <c r="R169" s="395">
        <f>'11.อุดรธานี'!F169</f>
        <v>0</v>
      </c>
      <c r="S169" s="395">
        <f>'12.กาฬสินธุ์'!F169</f>
        <v>0</v>
      </c>
      <c r="T169" s="395">
        <f>'13.นครพนม'!F169</f>
        <v>0</v>
      </c>
      <c r="U169" s="395">
        <f>'14.สกลนคร'!F169</f>
        <v>0</v>
      </c>
      <c r="V169" s="395">
        <f>'15.หนองคาย'!F169</f>
        <v>0</v>
      </c>
      <c r="W169" s="396">
        <f>'16.เลย'!F169</f>
        <v>0</v>
      </c>
      <c r="X169" s="396">
        <f>'17.ลำปาง'!F169</f>
        <v>0</v>
      </c>
      <c r="Y169" s="395">
        <f>'18.แพร่'!F169</f>
        <v>0</v>
      </c>
      <c r="Z169" s="396">
        <f>'19.เชียงราย'!F169</f>
        <v>0</v>
      </c>
      <c r="AA169" s="396">
        <f>'20.เพชรบูรณ์'!F169</f>
        <v>0</v>
      </c>
      <c r="AB169" s="395">
        <f>'21.สุโขทัย'!F169</f>
        <v>0</v>
      </c>
      <c r="AC169" s="395">
        <f>'22.พิจิตร'!F169</f>
        <v>0</v>
      </c>
      <c r="AD169" s="396">
        <f>'23.เพชรบุรี'!F169</f>
        <v>0</v>
      </c>
      <c r="AE169" s="395">
        <f>'24.สุพรรณบุรี'!F169</f>
        <v>0</v>
      </c>
      <c r="AF169" s="395">
        <f>'25.ประจวบฯ'!F169</f>
        <v>0</v>
      </c>
      <c r="AG169" s="396">
        <f>'26.กาญจนบุรี'!F169</f>
        <v>0</v>
      </c>
      <c r="AH169" s="396">
        <f>'27.สุราษฎร์ฯ'!F169</f>
        <v>0</v>
      </c>
      <c r="AI169" s="395">
        <f>'28.ชุมพร'!F169</f>
        <v>0</v>
      </c>
      <c r="AJ169" s="395">
        <f>'29.ตรัง'!F169</f>
        <v>0</v>
      </c>
      <c r="AK169" s="395">
        <f>'30.พัทลุง'!F169</f>
        <v>0</v>
      </c>
      <c r="AL169" s="554">
        <f>'31.นครศรีธรรมราช'!F169</f>
        <v>0</v>
      </c>
      <c r="AM169" s="395">
        <f>'32.สตูล'!F169</f>
        <v>113600.06999999999</v>
      </c>
      <c r="AN169" s="396">
        <f>'33.นราธิวาส'!F169</f>
        <v>162690.58000000002</v>
      </c>
    </row>
    <row r="170" spans="1:41" ht="21.75" customHeight="1">
      <c r="A170" s="684"/>
      <c r="B170" s="685"/>
      <c r="C170" s="686" t="s">
        <v>25</v>
      </c>
      <c r="D170" s="687" t="s">
        <v>24</v>
      </c>
      <c r="E170" s="548">
        <f>'1.สอส.กลุ่มวิเคราะห์ฯ'!E170+'2.ชัยนาท'!E170+'3.สระแก้ว'!E170+'4.นครราชสีมา'!E170+'5.ยโสธร'!E170+'6.บุรีรัมย์'!E170+'7.อำนาจเจริญ'!E170+'8.ศูนย์ฯเคี้ยวเอื้อง'!E170+'9.ร้อยเอ็ด'!E170+'10.มหาสารคาม'!E170+'11.อุดรธานี'!E170+'12.กาฬสินธุ์'!E170+'13.นครพนม'!E170+'14.สกลนคร'!E170+'15.หนองคาย'!E170+'16.เลย'!E170+'17.ลำปาง'!E170+'18.แพร่'!E170+'19.เชียงราย'!E170+'20.เพชรบูรณ์'!E170+'21.สุโขทัย'!E170+'22.พิจิตร'!E170+'23.เพชรบุรี'!E170+'24.สุพรรณบุรี'!E170+'25.ประจวบฯ'!E170+'26.กาญจนบุรี'!E170+'27.สุราษฎร์ฯ'!E170+'28.ชุมพร'!E170+'29.ตรัง'!E170+'30.พัทลุง'!E170+'31.นครศรีธรรมราช'!E170+'32.สตูล'!E170+'33.นราธิวาส'!E170</f>
        <v>0</v>
      </c>
      <c r="F170" s="815">
        <f t="shared" si="20"/>
        <v>0</v>
      </c>
      <c r="G170" s="816" t="e">
        <f t="shared" si="19"/>
        <v>#DIV/0!</v>
      </c>
      <c r="H170" s="368">
        <f>'1.สอส.กลุ่มวิเคราะห์ฯ'!F170</f>
        <v>0</v>
      </c>
      <c r="I170" s="200">
        <f>'2.ชัยนาท'!F170</f>
        <v>0</v>
      </c>
      <c r="J170" s="200">
        <f>'3.สระแก้ว'!F170</f>
        <v>0</v>
      </c>
      <c r="K170" s="201">
        <f>'4.นครราชสีมา'!F170</f>
        <v>0</v>
      </c>
      <c r="L170" s="200">
        <f>'5.ยโสธร'!F170</f>
        <v>0</v>
      </c>
      <c r="M170" s="200">
        <f>'6.บุรีรัมย์'!F170</f>
        <v>0</v>
      </c>
      <c r="N170" s="201">
        <f>'7.อำนาจเจริญ'!F170</f>
        <v>0</v>
      </c>
      <c r="O170" s="201">
        <f>'8.ศูนย์ฯเคี้ยวเอื้อง'!F170</f>
        <v>0</v>
      </c>
      <c r="P170" s="200">
        <f>'9.ร้อยเอ็ด'!F170</f>
        <v>0</v>
      </c>
      <c r="Q170" s="200">
        <f>'10.มหาสารคาม'!F170</f>
        <v>0</v>
      </c>
      <c r="R170" s="200">
        <f>'11.อุดรธานี'!F170</f>
        <v>0</v>
      </c>
      <c r="S170" s="200">
        <f>'12.กาฬสินธุ์'!F170</f>
        <v>0</v>
      </c>
      <c r="T170" s="200">
        <f>'13.นครพนม'!F170</f>
        <v>0</v>
      </c>
      <c r="U170" s="200">
        <f>'14.สกลนคร'!F170</f>
        <v>0</v>
      </c>
      <c r="V170" s="200">
        <f>'15.หนองคาย'!F170</f>
        <v>0</v>
      </c>
      <c r="W170" s="201">
        <f>'16.เลย'!F170</f>
        <v>0</v>
      </c>
      <c r="X170" s="201">
        <f>'17.ลำปาง'!F170</f>
        <v>0</v>
      </c>
      <c r="Y170" s="200">
        <f>'18.แพร่'!F170</f>
        <v>0</v>
      </c>
      <c r="Z170" s="201">
        <f>'19.เชียงราย'!F170</f>
        <v>0</v>
      </c>
      <c r="AA170" s="201">
        <f>'20.เพชรบูรณ์'!F170</f>
        <v>0</v>
      </c>
      <c r="AB170" s="200">
        <f>'21.สุโขทัย'!F170</f>
        <v>0</v>
      </c>
      <c r="AC170" s="200">
        <f>'22.พิจิตร'!F170</f>
        <v>0</v>
      </c>
      <c r="AD170" s="201">
        <f>'23.เพชรบุรี'!F170</f>
        <v>0</v>
      </c>
      <c r="AE170" s="200">
        <f>'24.สุพรรณบุรี'!F170</f>
        <v>0</v>
      </c>
      <c r="AF170" s="200">
        <f>'25.ประจวบฯ'!F170</f>
        <v>0</v>
      </c>
      <c r="AG170" s="201">
        <f>'26.กาญจนบุรี'!F170</f>
        <v>0</v>
      </c>
      <c r="AH170" s="201">
        <f>'27.สุราษฎร์ฯ'!F170</f>
        <v>0</v>
      </c>
      <c r="AI170" s="200">
        <f>'28.ชุมพร'!F170</f>
        <v>0</v>
      </c>
      <c r="AJ170" s="200">
        <f>'29.ตรัง'!F170</f>
        <v>0</v>
      </c>
      <c r="AK170" s="200">
        <f>'30.พัทลุง'!F170</f>
        <v>0</v>
      </c>
      <c r="AL170" s="202">
        <f>'31.นครศรีธรรมราช'!F170</f>
        <v>0</v>
      </c>
      <c r="AM170" s="200">
        <f>'32.สตูล'!F170</f>
        <v>0</v>
      </c>
      <c r="AN170" s="201">
        <f>'33.นราธิวาส'!F170</f>
        <v>0</v>
      </c>
    </row>
    <row r="171" spans="1:41" ht="21.75" customHeight="1">
      <c r="A171" s="684"/>
      <c r="B171" s="685"/>
      <c r="C171" s="686" t="s">
        <v>26</v>
      </c>
      <c r="D171" s="687" t="s">
        <v>24</v>
      </c>
      <c r="E171" s="548">
        <f>'1.สอส.กลุ่มวิเคราะห์ฯ'!E171+'2.ชัยนาท'!E171+'3.สระแก้ว'!E171+'4.นครราชสีมา'!E171+'5.ยโสธร'!E171+'6.บุรีรัมย์'!E171+'7.อำนาจเจริญ'!E171+'8.ศูนย์ฯเคี้ยวเอื้อง'!E171+'9.ร้อยเอ็ด'!E171+'10.มหาสารคาม'!E171+'11.อุดรธานี'!E171+'12.กาฬสินธุ์'!E171+'13.นครพนม'!E171+'14.สกลนคร'!E171+'15.หนองคาย'!E171+'16.เลย'!E171+'17.ลำปาง'!E171+'18.แพร่'!E171+'19.เชียงราย'!E171+'20.เพชรบูรณ์'!E171+'21.สุโขทัย'!E171+'22.พิจิตร'!E171+'23.เพชรบุรี'!E171+'24.สุพรรณบุรี'!E171+'25.ประจวบฯ'!E171+'26.กาญจนบุรี'!E171+'27.สุราษฎร์ฯ'!E171+'28.ชุมพร'!E171+'29.ตรัง'!E171+'30.พัทลุง'!E171+'31.นครศรีธรรมราช'!E171+'32.สตูล'!E171+'33.นราธิวาส'!E171</f>
        <v>320500</v>
      </c>
      <c r="F171" s="815">
        <f>SUM(H171:AN171)</f>
        <v>320490.65000000002</v>
      </c>
      <c r="G171" s="816">
        <f t="shared" si="19"/>
        <v>99.99708268330734</v>
      </c>
      <c r="H171" s="368">
        <f>'1.สอส.กลุ่มวิเคราะห์ฯ'!F171</f>
        <v>44200</v>
      </c>
      <c r="I171" s="200">
        <f>'2.ชัยนาท'!F171</f>
        <v>0</v>
      </c>
      <c r="J171" s="200">
        <f>'3.สระแก้ว'!F171</f>
        <v>0</v>
      </c>
      <c r="K171" s="201">
        <f>'4.นครราชสีมา'!F171</f>
        <v>0</v>
      </c>
      <c r="L171" s="200">
        <f>'5.ยโสธร'!F171</f>
        <v>0</v>
      </c>
      <c r="M171" s="200">
        <f>'6.บุรีรัมย์'!F171</f>
        <v>0</v>
      </c>
      <c r="N171" s="201">
        <f>'7.อำนาจเจริญ'!F171</f>
        <v>0</v>
      </c>
      <c r="O171" s="201">
        <f>'8.ศูนย์ฯเคี้ยวเอื้อง'!F171</f>
        <v>0</v>
      </c>
      <c r="P171" s="200">
        <f>'9.ร้อยเอ็ด'!F171</f>
        <v>0</v>
      </c>
      <c r="Q171" s="200">
        <f>'10.มหาสารคาม'!F171</f>
        <v>0</v>
      </c>
      <c r="R171" s="200">
        <f>'11.อุดรธานี'!F171</f>
        <v>0</v>
      </c>
      <c r="S171" s="200">
        <f>'12.กาฬสินธุ์'!F171</f>
        <v>0</v>
      </c>
      <c r="T171" s="200">
        <f>'13.นครพนม'!F171</f>
        <v>0</v>
      </c>
      <c r="U171" s="200">
        <f>'14.สกลนคร'!F171</f>
        <v>0</v>
      </c>
      <c r="V171" s="200">
        <f>'15.หนองคาย'!F171</f>
        <v>0</v>
      </c>
      <c r="W171" s="201">
        <f>'16.เลย'!F171</f>
        <v>0</v>
      </c>
      <c r="X171" s="201">
        <f>'17.ลำปาง'!F171</f>
        <v>0</v>
      </c>
      <c r="Y171" s="200">
        <f>'18.แพร่'!F171</f>
        <v>0</v>
      </c>
      <c r="Z171" s="201">
        <f>'19.เชียงราย'!F171</f>
        <v>0</v>
      </c>
      <c r="AA171" s="201">
        <f>'20.เพชรบูรณ์'!F171</f>
        <v>0</v>
      </c>
      <c r="AB171" s="200">
        <f>'21.สุโขทัย'!F171</f>
        <v>0</v>
      </c>
      <c r="AC171" s="200">
        <f>'22.พิจิตร'!F171</f>
        <v>0</v>
      </c>
      <c r="AD171" s="201">
        <f>'23.เพชรบุรี'!F171</f>
        <v>0</v>
      </c>
      <c r="AE171" s="200">
        <f>'24.สุพรรณบุรี'!F171</f>
        <v>0</v>
      </c>
      <c r="AF171" s="200">
        <f>'25.ประจวบฯ'!F171</f>
        <v>0</v>
      </c>
      <c r="AG171" s="201">
        <f>'26.กาญจนบุรี'!F171</f>
        <v>0</v>
      </c>
      <c r="AH171" s="201">
        <f>'27.สุราษฎร์ฯ'!F171</f>
        <v>0</v>
      </c>
      <c r="AI171" s="200">
        <f>'28.ชุมพร'!F171</f>
        <v>0</v>
      </c>
      <c r="AJ171" s="200">
        <f>'29.ตรัง'!F171</f>
        <v>0</v>
      </c>
      <c r="AK171" s="200">
        <f>'30.พัทลุง'!F171</f>
        <v>0</v>
      </c>
      <c r="AL171" s="202">
        <f>'31.นครศรีธรรมราช'!F171</f>
        <v>0</v>
      </c>
      <c r="AM171" s="200">
        <f>'32.สตูล'!F171</f>
        <v>113600.06999999999</v>
      </c>
      <c r="AN171" s="201">
        <f>'33.นราธิวาส'!F171</f>
        <v>162690.58000000002</v>
      </c>
    </row>
    <row r="172" spans="1:41" ht="21.75" customHeight="1">
      <c r="A172" s="684"/>
      <c r="B172" s="685"/>
      <c r="C172" s="686" t="s">
        <v>27</v>
      </c>
      <c r="D172" s="687" t="s">
        <v>24</v>
      </c>
      <c r="E172" s="548">
        <f>'1.สอส.กลุ่มวิเคราะห์ฯ'!E172+'2.ชัยนาท'!E172+'3.สระแก้ว'!E172+'4.นครราชสีมา'!E172+'5.ยโสธร'!E172+'6.บุรีรัมย์'!E172+'7.อำนาจเจริญ'!E172+'8.ศูนย์ฯเคี้ยวเอื้อง'!E172+'9.ร้อยเอ็ด'!E172+'10.มหาสารคาม'!E172+'11.อุดรธานี'!E172+'12.กาฬสินธุ์'!E172+'13.นครพนม'!E172+'14.สกลนคร'!E172+'15.หนองคาย'!E172+'16.เลย'!E172+'17.ลำปาง'!E172+'18.แพร่'!E172+'19.เชียงราย'!E172+'20.เพชรบูรณ์'!E172+'21.สุโขทัย'!E172+'22.พิจิตร'!E172+'23.เพชรบุรี'!E172+'24.สุพรรณบุรี'!E172+'25.ประจวบฯ'!E172+'26.กาญจนบุรี'!E172+'27.สุราษฎร์ฯ'!E172+'28.ชุมพร'!E172+'29.ตรัง'!E172+'30.พัทลุง'!E172+'31.นครศรีธรรมราช'!E172+'32.สตูล'!E172+'33.นราธิวาส'!E172</f>
        <v>0</v>
      </c>
      <c r="F172" s="815">
        <f t="shared" si="20"/>
        <v>0</v>
      </c>
      <c r="G172" s="816" t="e">
        <f t="shared" si="19"/>
        <v>#DIV/0!</v>
      </c>
      <c r="H172" s="368">
        <f>'1.สอส.กลุ่มวิเคราะห์ฯ'!F172</f>
        <v>0</v>
      </c>
      <c r="I172" s="200">
        <f>'2.ชัยนาท'!F172</f>
        <v>0</v>
      </c>
      <c r="J172" s="200">
        <f>'3.สระแก้ว'!F172</f>
        <v>0</v>
      </c>
      <c r="K172" s="201">
        <f>'4.นครราชสีมา'!F172</f>
        <v>0</v>
      </c>
      <c r="L172" s="200">
        <f>'5.ยโสธร'!F172</f>
        <v>0</v>
      </c>
      <c r="M172" s="200">
        <f>'6.บุรีรัมย์'!F172</f>
        <v>0</v>
      </c>
      <c r="N172" s="201">
        <f>'7.อำนาจเจริญ'!F172</f>
        <v>0</v>
      </c>
      <c r="O172" s="201">
        <f>'8.ศูนย์ฯเคี้ยวเอื้อง'!F172</f>
        <v>0</v>
      </c>
      <c r="P172" s="200">
        <f>'9.ร้อยเอ็ด'!F172</f>
        <v>0</v>
      </c>
      <c r="Q172" s="200">
        <f>'10.มหาสารคาม'!F172</f>
        <v>0</v>
      </c>
      <c r="R172" s="200">
        <f>'11.อุดรธานี'!F172</f>
        <v>0</v>
      </c>
      <c r="S172" s="200">
        <f>'12.กาฬสินธุ์'!F172</f>
        <v>0</v>
      </c>
      <c r="T172" s="200">
        <f>'13.นครพนม'!F172</f>
        <v>0</v>
      </c>
      <c r="U172" s="200">
        <f>'14.สกลนคร'!F172</f>
        <v>0</v>
      </c>
      <c r="V172" s="200">
        <f>'15.หนองคาย'!F172</f>
        <v>0</v>
      </c>
      <c r="W172" s="201">
        <f>'16.เลย'!F172</f>
        <v>0</v>
      </c>
      <c r="X172" s="201">
        <f>'17.ลำปาง'!F172</f>
        <v>0</v>
      </c>
      <c r="Y172" s="200">
        <f>'18.แพร่'!F172</f>
        <v>0</v>
      </c>
      <c r="Z172" s="201">
        <f>'19.เชียงราย'!F172</f>
        <v>0</v>
      </c>
      <c r="AA172" s="201">
        <f>'20.เพชรบูรณ์'!F172</f>
        <v>0</v>
      </c>
      <c r="AB172" s="200">
        <f>'21.สุโขทัย'!F172</f>
        <v>0</v>
      </c>
      <c r="AC172" s="200">
        <f>'22.พิจิตร'!F172</f>
        <v>0</v>
      </c>
      <c r="AD172" s="201">
        <f>'23.เพชรบุรี'!F172</f>
        <v>0</v>
      </c>
      <c r="AE172" s="200">
        <f>'24.สุพรรณบุรี'!F172</f>
        <v>0</v>
      </c>
      <c r="AF172" s="200">
        <f>'25.ประจวบฯ'!F172</f>
        <v>0</v>
      </c>
      <c r="AG172" s="201">
        <f>'26.กาญจนบุรี'!F172</f>
        <v>0</v>
      </c>
      <c r="AH172" s="201">
        <f>'27.สุราษฎร์ฯ'!F172</f>
        <v>0</v>
      </c>
      <c r="AI172" s="200">
        <f>'28.ชุมพร'!F172</f>
        <v>0</v>
      </c>
      <c r="AJ172" s="200">
        <f>'29.ตรัง'!F172</f>
        <v>0</v>
      </c>
      <c r="AK172" s="200">
        <f>'30.พัทลุง'!F172</f>
        <v>0</v>
      </c>
      <c r="AL172" s="202">
        <f>'31.นครศรีธรรมราช'!F172</f>
        <v>0</v>
      </c>
      <c r="AM172" s="200">
        <f>'32.สตูล'!F172</f>
        <v>0</v>
      </c>
      <c r="AN172" s="201">
        <f>'33.นราธิวาส'!F172</f>
        <v>0</v>
      </c>
    </row>
    <row r="173" spans="1:41" ht="21.75" customHeight="1">
      <c r="A173" s="684"/>
      <c r="B173" s="685"/>
      <c r="C173" s="686" t="s">
        <v>28</v>
      </c>
      <c r="D173" s="687" t="s">
        <v>24</v>
      </c>
      <c r="E173" s="548">
        <f>'1.สอส.กลุ่มวิเคราะห์ฯ'!E173+'2.ชัยนาท'!E173+'3.สระแก้ว'!E173+'4.นครราชสีมา'!E173+'5.ยโสธร'!E173+'6.บุรีรัมย์'!E173+'7.อำนาจเจริญ'!E173+'8.ศูนย์ฯเคี้ยวเอื้อง'!E173+'9.ร้อยเอ็ด'!E173+'10.มหาสารคาม'!E173+'11.อุดรธานี'!E173+'12.กาฬสินธุ์'!E173+'13.นครพนม'!E173+'14.สกลนคร'!E173+'15.หนองคาย'!E173+'16.เลย'!E173+'17.ลำปาง'!E173+'18.แพร่'!E173+'19.เชียงราย'!E173+'20.เพชรบูรณ์'!E173+'21.สุโขทัย'!E173+'22.พิจิตร'!E173+'23.เพชรบุรี'!E173+'24.สุพรรณบุรี'!E173+'25.ประจวบฯ'!E173+'26.กาญจนบุรี'!E173+'27.สุราษฎร์ฯ'!E173+'28.ชุมพร'!E173+'29.ตรัง'!E173+'30.พัทลุง'!E173+'31.นครศรีธรรมราช'!E173+'32.สตูล'!E173+'33.นราธิวาส'!E173</f>
        <v>0</v>
      </c>
      <c r="F173" s="815">
        <f t="shared" si="20"/>
        <v>0</v>
      </c>
      <c r="G173" s="816" t="e">
        <f t="shared" si="19"/>
        <v>#DIV/0!</v>
      </c>
      <c r="H173" s="368">
        <f>'1.สอส.กลุ่มวิเคราะห์ฯ'!F173</f>
        <v>0</v>
      </c>
      <c r="I173" s="200">
        <f>'2.ชัยนาท'!F173</f>
        <v>0</v>
      </c>
      <c r="J173" s="200">
        <f>'3.สระแก้ว'!F173</f>
        <v>0</v>
      </c>
      <c r="K173" s="201">
        <f>'4.นครราชสีมา'!F173</f>
        <v>0</v>
      </c>
      <c r="L173" s="200">
        <f>'5.ยโสธร'!F173</f>
        <v>0</v>
      </c>
      <c r="M173" s="200">
        <f>'6.บุรีรัมย์'!F173</f>
        <v>0</v>
      </c>
      <c r="N173" s="201">
        <f>'7.อำนาจเจริญ'!F173</f>
        <v>0</v>
      </c>
      <c r="O173" s="201">
        <f>'8.ศูนย์ฯเคี้ยวเอื้อง'!F173</f>
        <v>0</v>
      </c>
      <c r="P173" s="200">
        <f>'9.ร้อยเอ็ด'!F173</f>
        <v>0</v>
      </c>
      <c r="Q173" s="200">
        <f>'10.มหาสารคาม'!F173</f>
        <v>0</v>
      </c>
      <c r="R173" s="200">
        <f>'11.อุดรธานี'!F173</f>
        <v>0</v>
      </c>
      <c r="S173" s="200">
        <f>'12.กาฬสินธุ์'!F173</f>
        <v>0</v>
      </c>
      <c r="T173" s="200">
        <f>'13.นครพนม'!F173</f>
        <v>0</v>
      </c>
      <c r="U173" s="200">
        <f>'14.สกลนคร'!F173</f>
        <v>0</v>
      </c>
      <c r="V173" s="200">
        <f>'15.หนองคาย'!F173</f>
        <v>0</v>
      </c>
      <c r="W173" s="201">
        <f>'16.เลย'!F173</f>
        <v>0</v>
      </c>
      <c r="X173" s="201">
        <f>'17.ลำปาง'!F173</f>
        <v>0</v>
      </c>
      <c r="Y173" s="200">
        <f>'18.แพร่'!F173</f>
        <v>0</v>
      </c>
      <c r="Z173" s="201">
        <f>'19.เชียงราย'!F173</f>
        <v>0</v>
      </c>
      <c r="AA173" s="201">
        <f>'20.เพชรบูรณ์'!F173</f>
        <v>0</v>
      </c>
      <c r="AB173" s="200">
        <f>'21.สุโขทัย'!F173</f>
        <v>0</v>
      </c>
      <c r="AC173" s="200">
        <f>'22.พิจิตร'!F173</f>
        <v>0</v>
      </c>
      <c r="AD173" s="201">
        <f>'23.เพชรบุรี'!F173</f>
        <v>0</v>
      </c>
      <c r="AE173" s="200">
        <f>'24.สุพรรณบุรี'!F173</f>
        <v>0</v>
      </c>
      <c r="AF173" s="200">
        <f>'25.ประจวบฯ'!F173</f>
        <v>0</v>
      </c>
      <c r="AG173" s="201">
        <f>'26.กาญจนบุรี'!F173</f>
        <v>0</v>
      </c>
      <c r="AH173" s="201">
        <f>'27.สุราษฎร์ฯ'!F173</f>
        <v>0</v>
      </c>
      <c r="AI173" s="200">
        <f>'28.ชุมพร'!F173</f>
        <v>0</v>
      </c>
      <c r="AJ173" s="200">
        <f>'29.ตรัง'!F173</f>
        <v>0</v>
      </c>
      <c r="AK173" s="200">
        <f>'30.พัทลุง'!F173</f>
        <v>0</v>
      </c>
      <c r="AL173" s="202">
        <f>'31.นครศรีธรรมราช'!F173</f>
        <v>0</v>
      </c>
      <c r="AM173" s="200">
        <f>'32.สตูล'!F173</f>
        <v>0</v>
      </c>
      <c r="AN173" s="201">
        <f>'33.นราธิวาส'!F173</f>
        <v>0</v>
      </c>
    </row>
    <row r="174" spans="1:41" ht="21.75" customHeight="1">
      <c r="A174" s="701"/>
      <c r="B174" s="702"/>
      <c r="C174" s="703" t="s">
        <v>29</v>
      </c>
      <c r="D174" s="704" t="s">
        <v>24</v>
      </c>
      <c r="E174" s="548">
        <f>'1.สอส.กลุ่มวิเคราะห์ฯ'!E174+'2.ชัยนาท'!E174+'3.สระแก้ว'!E174+'4.นครราชสีมา'!E174+'5.ยโสธร'!E174+'6.บุรีรัมย์'!E174+'7.อำนาจเจริญ'!E174+'8.ศูนย์ฯเคี้ยวเอื้อง'!E174+'9.ร้อยเอ็ด'!E174+'10.มหาสารคาม'!E174+'11.อุดรธานี'!E174+'12.กาฬสินธุ์'!E174+'13.นครพนม'!E174+'14.สกลนคร'!E174+'15.หนองคาย'!E174+'16.เลย'!E174+'17.ลำปาง'!E174+'18.แพร่'!E174+'19.เชียงราย'!E174+'20.เพชรบูรณ์'!E174+'21.สุโขทัย'!E174+'22.พิจิตร'!E174+'23.เพชรบุรี'!E174+'24.สุพรรณบุรี'!E174+'25.ประจวบฯ'!E174+'26.กาญจนบุรี'!E174+'27.สุราษฎร์ฯ'!E174+'28.ชุมพร'!E174+'29.ตรัง'!E174+'30.พัทลุง'!E174+'31.นครศรีธรรมราช'!E174+'32.สตูล'!E174+'33.นราธิวาส'!E174</f>
        <v>0</v>
      </c>
      <c r="F174" s="819">
        <f t="shared" si="20"/>
        <v>0</v>
      </c>
      <c r="G174" s="820" t="e">
        <f>+F174*100/E174</f>
        <v>#DIV/0!</v>
      </c>
      <c r="H174" s="368">
        <f>'1.สอส.กลุ่มวิเคราะห์ฯ'!F174</f>
        <v>0</v>
      </c>
      <c r="I174" s="200">
        <f>'2.ชัยนาท'!F174</f>
        <v>0</v>
      </c>
      <c r="J174" s="200">
        <f>'3.สระแก้ว'!F174</f>
        <v>0</v>
      </c>
      <c r="K174" s="201">
        <f>'4.นครราชสีมา'!F174</f>
        <v>0</v>
      </c>
      <c r="L174" s="200">
        <f>'5.ยโสธร'!F174</f>
        <v>0</v>
      </c>
      <c r="M174" s="200">
        <f>'6.บุรีรัมย์'!F174</f>
        <v>0</v>
      </c>
      <c r="N174" s="201">
        <f>'7.อำนาจเจริญ'!F174</f>
        <v>0</v>
      </c>
      <c r="O174" s="201">
        <f>'8.ศูนย์ฯเคี้ยวเอื้อง'!F174</f>
        <v>0</v>
      </c>
      <c r="P174" s="200">
        <f>'9.ร้อยเอ็ด'!F174</f>
        <v>0</v>
      </c>
      <c r="Q174" s="200">
        <f>'10.มหาสารคาม'!F174</f>
        <v>0</v>
      </c>
      <c r="R174" s="200">
        <f>'11.อุดรธานี'!F174</f>
        <v>0</v>
      </c>
      <c r="S174" s="200">
        <f>'12.กาฬสินธุ์'!F174</f>
        <v>0</v>
      </c>
      <c r="T174" s="200">
        <f>'13.นครพนม'!F174</f>
        <v>0</v>
      </c>
      <c r="U174" s="200">
        <f>'14.สกลนคร'!F174</f>
        <v>0</v>
      </c>
      <c r="V174" s="200">
        <f>'15.หนองคาย'!F174</f>
        <v>0</v>
      </c>
      <c r="W174" s="201">
        <f>'16.เลย'!F174</f>
        <v>0</v>
      </c>
      <c r="X174" s="201">
        <f>'17.ลำปาง'!F174</f>
        <v>0</v>
      </c>
      <c r="Y174" s="200">
        <f>'18.แพร่'!F174</f>
        <v>0</v>
      </c>
      <c r="Z174" s="201">
        <f>'19.เชียงราย'!F174</f>
        <v>0</v>
      </c>
      <c r="AA174" s="201">
        <f>'20.เพชรบูรณ์'!F174</f>
        <v>0</v>
      </c>
      <c r="AB174" s="200">
        <f>'21.สุโขทัย'!F174</f>
        <v>0</v>
      </c>
      <c r="AC174" s="200">
        <f>'22.พิจิตร'!F174</f>
        <v>0</v>
      </c>
      <c r="AD174" s="201">
        <f>'23.เพชรบุรี'!F174</f>
        <v>0</v>
      </c>
      <c r="AE174" s="200">
        <f>'24.สุพรรณบุรี'!F174</f>
        <v>0</v>
      </c>
      <c r="AF174" s="200">
        <f>'25.ประจวบฯ'!F174</f>
        <v>0</v>
      </c>
      <c r="AG174" s="201">
        <f>'26.กาญจนบุรี'!F174</f>
        <v>0</v>
      </c>
      <c r="AH174" s="201">
        <f>'27.สุราษฎร์ฯ'!F174</f>
        <v>0</v>
      </c>
      <c r="AI174" s="200">
        <f>'28.ชุมพร'!F174</f>
        <v>0</v>
      </c>
      <c r="AJ174" s="200">
        <f>'29.ตรัง'!F174</f>
        <v>0</v>
      </c>
      <c r="AK174" s="200">
        <f>'30.พัทลุง'!F174</f>
        <v>0</v>
      </c>
      <c r="AL174" s="202">
        <f>'31.นครศรีธรรมราช'!F174</f>
        <v>0</v>
      </c>
      <c r="AM174" s="200">
        <f>'32.สตูล'!F174</f>
        <v>0</v>
      </c>
      <c r="AN174" s="201">
        <f>'33.นราธิวาส'!F174</f>
        <v>0</v>
      </c>
    </row>
    <row r="175" spans="1:41" ht="27" customHeight="1">
      <c r="A175" s="2152" t="s">
        <v>225</v>
      </c>
      <c r="B175" s="2113"/>
      <c r="C175" s="2114"/>
      <c r="D175" s="693"/>
      <c r="E175" s="705">
        <f>'1.สอส.กลุ่มวิเคราะห์ฯ'!E175+'2.ชัยนาท'!E175+'3.สระแก้ว'!E175+'4.นครราชสีมา'!E175+'5.ยโสธร'!E175+'6.บุรีรัมย์'!E175+'7.อำนาจเจริญ'!E175+'8.ศูนย์ฯเคี้ยวเอื้อง'!E175+'9.ร้อยเอ็ด'!E175+'10.มหาสารคาม'!E175+'11.อุดรธานี'!E175+'12.กาฬสินธุ์'!E175+'13.นครพนม'!E175+'14.สกลนคร'!E175+'15.หนองคาย'!E175+'16.เลย'!E175+'17.ลำปาง'!E175+'18.แพร่'!E175+'19.เชียงราย'!E175+'20.เพชรบูรณ์'!E175+'21.สุโขทัย'!E175+'22.พิจิตร'!E175+'23.เพชรบุรี'!E175+'24.สุพรรณบุรี'!E175+'25.ประจวบฯ'!E175+'26.กาญจนบุรี'!E175+'27.สุราษฎร์ฯ'!E175+'28.ชุมพร'!E175+'29.ตรัง'!E175+'30.พัทลุง'!E175+'31.นครศรีธรรมราช'!E175+'32.สตูล'!E175+'33.นราธิวาส'!E175</f>
        <v>250000</v>
      </c>
      <c r="F175" s="843"/>
      <c r="G175" s="844"/>
      <c r="H175" s="369">
        <f>'1.สอส.กลุ่มวิเคราะห์ฯ'!F175</f>
        <v>0</v>
      </c>
      <c r="I175" s="205">
        <f>'2.ชัยนาท'!F175</f>
        <v>0</v>
      </c>
      <c r="J175" s="205">
        <f>'3.สระแก้ว'!F175</f>
        <v>0</v>
      </c>
      <c r="K175" s="206">
        <f>'4.นครราชสีมา'!F175</f>
        <v>0</v>
      </c>
      <c r="L175" s="205">
        <f>'5.ยโสธร'!F175</f>
        <v>0</v>
      </c>
      <c r="M175" s="205">
        <f>'6.บุรีรัมย์'!F175</f>
        <v>0</v>
      </c>
      <c r="N175" s="206">
        <f>'7.อำนาจเจริญ'!F175</f>
        <v>0</v>
      </c>
      <c r="O175" s="206">
        <f>'8.ศูนย์ฯเคี้ยวเอื้อง'!F175</f>
        <v>0</v>
      </c>
      <c r="P175" s="205">
        <f>'9.ร้อยเอ็ด'!F175</f>
        <v>0</v>
      </c>
      <c r="Q175" s="205">
        <f>'10.มหาสารคาม'!F175</f>
        <v>0</v>
      </c>
      <c r="R175" s="205">
        <f>'11.อุดรธานี'!F175</f>
        <v>0</v>
      </c>
      <c r="S175" s="205">
        <f>'12.กาฬสินธุ์'!F175</f>
        <v>0</v>
      </c>
      <c r="T175" s="205">
        <f>'13.นครพนม'!F175</f>
        <v>0</v>
      </c>
      <c r="U175" s="205">
        <f>'14.สกลนคร'!F175</f>
        <v>2050</v>
      </c>
      <c r="V175" s="205">
        <f>'15.หนองคาย'!F175</f>
        <v>0</v>
      </c>
      <c r="W175" s="206">
        <f>'16.เลย'!F175</f>
        <v>0</v>
      </c>
      <c r="X175" s="206">
        <f>'17.ลำปาง'!F175</f>
        <v>0</v>
      </c>
      <c r="Y175" s="205">
        <f>'18.แพร่'!F175</f>
        <v>0</v>
      </c>
      <c r="Z175" s="206">
        <f>'19.เชียงราย'!F175</f>
        <v>0</v>
      </c>
      <c r="AA175" s="206">
        <f>'20.เพชรบูรณ์'!F175</f>
        <v>0</v>
      </c>
      <c r="AB175" s="205">
        <f>'21.สุโขทัย'!F175</f>
        <v>0</v>
      </c>
      <c r="AC175" s="205">
        <f>'22.พิจิตร'!F175</f>
        <v>0</v>
      </c>
      <c r="AD175" s="206">
        <f>'23.เพชรบุรี'!F175</f>
        <v>0</v>
      </c>
      <c r="AE175" s="205">
        <f>'24.สุพรรณบุรี'!F175</f>
        <v>0</v>
      </c>
      <c r="AF175" s="205">
        <f>'25.ประจวบฯ'!F175</f>
        <v>0</v>
      </c>
      <c r="AG175" s="206">
        <f>'26.กาญจนบุรี'!F175</f>
        <v>0</v>
      </c>
      <c r="AH175" s="206">
        <f>'27.สุราษฎร์ฯ'!F175</f>
        <v>0</v>
      </c>
      <c r="AI175" s="205">
        <f>'28.ชุมพร'!F175</f>
        <v>0</v>
      </c>
      <c r="AJ175" s="205">
        <f>'29.ตรัง'!F175</f>
        <v>0</v>
      </c>
      <c r="AK175" s="205">
        <f>'30.พัทลุง'!F175</f>
        <v>0</v>
      </c>
      <c r="AL175" s="550">
        <f>'31.นครศรีธรรมราช'!F175</f>
        <v>0</v>
      </c>
      <c r="AM175" s="205">
        <f>'32.สตูล'!F175</f>
        <v>0</v>
      </c>
      <c r="AN175" s="206">
        <f>'33.นราธิวาส'!F175</f>
        <v>0</v>
      </c>
    </row>
    <row r="176" spans="1:41" ht="21.75" customHeight="1">
      <c r="A176" s="159"/>
      <c r="B176" s="2168" t="s">
        <v>226</v>
      </c>
      <c r="C176" s="2169"/>
      <c r="D176" s="712" t="s">
        <v>47</v>
      </c>
      <c r="E176" s="705">
        <f>'1.สอส.กลุ่มวิเคราะห์ฯ'!E176+'2.ชัยนาท'!E176+'3.สระแก้ว'!E176+'4.นครราชสีมา'!E176+'5.ยโสธร'!E176+'6.บุรีรัมย์'!E176+'7.อำนาจเจริญ'!E176+'8.ศูนย์ฯเคี้ยวเอื้อง'!E176+'9.ร้อยเอ็ด'!E176+'10.มหาสารคาม'!E176+'11.อุดรธานี'!E176+'12.กาฬสินธุ์'!E176+'13.นครพนม'!E176+'14.สกลนคร'!E176+'15.หนองคาย'!E176+'16.เลย'!E176+'17.ลำปาง'!E176+'18.แพร่'!E176+'19.เชียงราย'!E176+'20.เพชรบูรณ์'!E176+'21.สุโขทัย'!E176+'22.พิจิตร'!E176+'23.เพชรบุรี'!E176+'24.สุพรรณบุรี'!E176+'25.ประจวบฯ'!E176+'26.กาญจนบุรี'!E176+'27.สุราษฎร์ฯ'!E176+'28.ชุมพร'!E176+'29.ตรัง'!E176+'30.พัทลุง'!E176+'31.นครศรีธรรมราช'!E176+'32.สตูล'!E176+'33.นราธิวาส'!E176</f>
        <v>250000</v>
      </c>
      <c r="F176" s="843">
        <f>F177+F179</f>
        <v>264176</v>
      </c>
      <c r="G176" s="844">
        <f>+F176*100/E176</f>
        <v>105.6704</v>
      </c>
      <c r="H176" s="369">
        <f>'1.สอส.กลุ่มวิเคราะห์ฯ'!F176</f>
        <v>0</v>
      </c>
      <c r="I176" s="205">
        <f>'2.ชัยนาท'!F176</f>
        <v>0</v>
      </c>
      <c r="J176" s="205">
        <f>'3.สระแก้ว'!F176</f>
        <v>0</v>
      </c>
      <c r="K176" s="206">
        <f>'4.นครราชสีมา'!F176</f>
        <v>5000</v>
      </c>
      <c r="L176" s="205">
        <f>'5.ยโสธร'!F176</f>
        <v>49500</v>
      </c>
      <c r="M176" s="205">
        <f>'6.บุรีรัมย์'!F176</f>
        <v>5250</v>
      </c>
      <c r="N176" s="206">
        <f>'7.อำนาจเจริญ'!F176</f>
        <v>1020</v>
      </c>
      <c r="O176" s="206">
        <f>'8.ศูนย์ฯเคี้ยวเอื้อง'!F176</f>
        <v>0</v>
      </c>
      <c r="P176" s="205">
        <f>'9.ร้อยเอ็ด'!F176</f>
        <v>37879</v>
      </c>
      <c r="Q176" s="205">
        <f>'10.มหาสารคาม'!F176</f>
        <v>65500</v>
      </c>
      <c r="R176" s="205">
        <f>'11.อุดรธานี'!F176</f>
        <v>0</v>
      </c>
      <c r="S176" s="205">
        <f>'12.กาฬสินธุ์'!F176</f>
        <v>65000</v>
      </c>
      <c r="T176" s="205">
        <f>'13.นครพนม'!F176</f>
        <v>1100</v>
      </c>
      <c r="U176" s="205">
        <f>'14.สกลนคร'!F176</f>
        <v>2050</v>
      </c>
      <c r="V176" s="205">
        <f>'15.หนองคาย'!F176</f>
        <v>0</v>
      </c>
      <c r="W176" s="206">
        <f>'16.เลย'!F176</f>
        <v>3820</v>
      </c>
      <c r="X176" s="206">
        <f>'17.ลำปาง'!F176</f>
        <v>5500</v>
      </c>
      <c r="Y176" s="205">
        <f>'18.แพร่'!F176</f>
        <v>2557</v>
      </c>
      <c r="Z176" s="206">
        <f>'19.เชียงราย'!F176</f>
        <v>0</v>
      </c>
      <c r="AA176" s="206">
        <f>'20.เพชรบูรณ์'!F176</f>
        <v>0</v>
      </c>
      <c r="AB176" s="205">
        <f>'21.สุโขทัย'!F176</f>
        <v>20000</v>
      </c>
      <c r="AC176" s="205">
        <f>'22.พิจิตร'!F176</f>
        <v>0</v>
      </c>
      <c r="AD176" s="206">
        <f>'23.เพชรบุรี'!F176</f>
        <v>0</v>
      </c>
      <c r="AE176" s="205">
        <f>'24.สุพรรณบุรี'!F176</f>
        <v>0</v>
      </c>
      <c r="AF176" s="205">
        <f>'25.ประจวบฯ'!F176</f>
        <v>0</v>
      </c>
      <c r="AG176" s="206">
        <f>'26.กาญจนบุรี'!F176</f>
        <v>0</v>
      </c>
      <c r="AH176" s="206">
        <f>'27.สุราษฎร์ฯ'!F176</f>
        <v>0</v>
      </c>
      <c r="AI176" s="205">
        <f>'28.ชุมพร'!F176</f>
        <v>0</v>
      </c>
      <c r="AJ176" s="205">
        <f>'29.ตรัง'!F176</f>
        <v>0</v>
      </c>
      <c r="AK176" s="205">
        <f>'30.พัทลุง'!F176</f>
        <v>0</v>
      </c>
      <c r="AL176" s="550">
        <f>'31.นครศรีธรรมราช'!F176</f>
        <v>0</v>
      </c>
      <c r="AM176" s="205">
        <f>'32.สตูล'!F176</f>
        <v>0</v>
      </c>
      <c r="AN176" s="206">
        <f>'33.นราธิวาส'!F176</f>
        <v>0</v>
      </c>
    </row>
    <row r="177" spans="1:41" s="220" customFormat="1" ht="21.75" customHeight="1">
      <c r="A177" s="714"/>
      <c r="B177" s="715"/>
      <c r="C177" s="716" t="s">
        <v>134</v>
      </c>
      <c r="D177" s="717" t="s">
        <v>47</v>
      </c>
      <c r="E177" s="548">
        <f>'1.สอส.กลุ่มวิเคราะห์ฯ'!E177+'2.ชัยนาท'!E177+'3.สระแก้ว'!E177+'4.นครราชสีมา'!E177+'5.ยโสธร'!E177+'6.บุรีรัมย์'!E177+'7.อำนาจเจริญ'!E177+'8.ศูนย์ฯเคี้ยวเอื้อง'!E177+'9.ร้อยเอ็ด'!E177+'10.มหาสารคาม'!E177+'11.อุดรธานี'!E177+'12.กาฬสินธุ์'!E177+'13.นครพนม'!E177+'14.สกลนคร'!E177+'15.หนองคาย'!E177+'16.เลย'!E177+'17.ลำปาง'!E177+'18.แพร่'!E177+'19.เชียงราย'!E177+'20.เพชรบูรณ์'!E177+'21.สุโขทัย'!E177+'22.พิจิตร'!E177+'23.เพชรบุรี'!E177+'24.สุพรรณบุรี'!E177+'25.ประจวบฯ'!E177+'26.กาญจนบุรี'!E177+'27.สุราษฎร์ฯ'!E177+'28.ชุมพร'!E177+'29.ตรัง'!E177+'30.พัทลุง'!E177+'31.นครศรีธรรมราช'!E177+'32.สตูล'!E177+'33.นราธิวาส'!E177</f>
        <v>25000</v>
      </c>
      <c r="F177" s="813">
        <f>SUM(H177:AN177)</f>
        <v>19949</v>
      </c>
      <c r="G177" s="814">
        <f t="shared" ref="G177:G186" si="21">+F177*100/E177</f>
        <v>79.796000000000006</v>
      </c>
      <c r="H177" s="368">
        <f>'1.สอส.กลุ่มวิเคราะห์ฯ'!F177</f>
        <v>0</v>
      </c>
      <c r="I177" s="200">
        <f>'2.ชัยนาท'!F177</f>
        <v>0</v>
      </c>
      <c r="J177" s="200">
        <f>'3.สระแก้ว'!F177</f>
        <v>0</v>
      </c>
      <c r="K177" s="201">
        <f>'4.นครราชสีมา'!F177</f>
        <v>5000</v>
      </c>
      <c r="L177" s="200">
        <f>'5.ยโสธร'!F177</f>
        <v>0</v>
      </c>
      <c r="M177" s="200">
        <f>'6.บุรีรัมย์'!F177</f>
        <v>4250</v>
      </c>
      <c r="N177" s="201">
        <f>'7.อำนาจเจริญ'!F177</f>
        <v>0</v>
      </c>
      <c r="O177" s="201">
        <f>'8.ศูนย์ฯเคี้ยวเอื้อง'!F177</f>
        <v>0</v>
      </c>
      <c r="P177" s="200">
        <f>'9.ร้อยเอ็ด'!F177</f>
        <v>1879</v>
      </c>
      <c r="Q177" s="200">
        <f>'10.มหาสารคาม'!F177</f>
        <v>5000</v>
      </c>
      <c r="R177" s="200">
        <f>'11.อุดรธานี'!F177</f>
        <v>0</v>
      </c>
      <c r="S177" s="200">
        <f>'12.กาฬสินธุ์'!F177</f>
        <v>0</v>
      </c>
      <c r="T177" s="200">
        <f>'13.นครพนม'!F177</f>
        <v>0</v>
      </c>
      <c r="U177" s="200">
        <f>'14.สกลนคร'!F177</f>
        <v>0</v>
      </c>
      <c r="V177" s="200">
        <f>'15.หนองคาย'!F177</f>
        <v>0</v>
      </c>
      <c r="W177" s="201">
        <f>'16.เลย'!F177</f>
        <v>3820</v>
      </c>
      <c r="X177" s="201">
        <f>'17.ลำปาง'!F177</f>
        <v>0</v>
      </c>
      <c r="Y177" s="200">
        <f>'18.แพร่'!F177</f>
        <v>0</v>
      </c>
      <c r="Z177" s="201">
        <f>'19.เชียงราย'!F177</f>
        <v>0</v>
      </c>
      <c r="AA177" s="201">
        <f>'20.เพชรบูรณ์'!F177</f>
        <v>0</v>
      </c>
      <c r="AB177" s="200">
        <f>'21.สุโขทัย'!F177</f>
        <v>0</v>
      </c>
      <c r="AC177" s="200">
        <f>'22.พิจิตร'!F177</f>
        <v>0</v>
      </c>
      <c r="AD177" s="201">
        <f>'23.เพชรบุรี'!F177</f>
        <v>0</v>
      </c>
      <c r="AE177" s="200">
        <f>'24.สุพรรณบุรี'!F177</f>
        <v>0</v>
      </c>
      <c r="AF177" s="200">
        <f>'25.ประจวบฯ'!F177</f>
        <v>0</v>
      </c>
      <c r="AG177" s="201">
        <f>'26.กาญจนบุรี'!F177</f>
        <v>0</v>
      </c>
      <c r="AH177" s="201">
        <f>'27.สุราษฎร์ฯ'!F177</f>
        <v>0</v>
      </c>
      <c r="AI177" s="200">
        <f>'28.ชุมพร'!F177</f>
        <v>0</v>
      </c>
      <c r="AJ177" s="200">
        <f>'29.ตรัง'!F177</f>
        <v>0</v>
      </c>
      <c r="AK177" s="200">
        <f>'30.พัทลุง'!F177</f>
        <v>0</v>
      </c>
      <c r="AL177" s="202">
        <f>'31.นครศรีธรรมราช'!F177</f>
        <v>0</v>
      </c>
      <c r="AM177" s="200">
        <f>'32.สตูล'!F177</f>
        <v>0</v>
      </c>
      <c r="AN177" s="201">
        <f>'33.นราธิวาส'!F177</f>
        <v>0</v>
      </c>
      <c r="AO177" s="364"/>
    </row>
    <row r="178" spans="1:41" s="220" customFormat="1" ht="21.75" customHeight="1">
      <c r="A178" s="714"/>
      <c r="B178" s="715"/>
      <c r="C178" s="1284" t="s">
        <v>10</v>
      </c>
      <c r="D178" s="717" t="s">
        <v>47</v>
      </c>
      <c r="E178" s="548">
        <f>'1.สอส.กลุ่มวิเคราะห์ฯ'!E178+'2.ชัยนาท'!E178+'3.สระแก้ว'!E178+'4.นครราชสีมา'!E178+'5.ยโสธร'!E178+'6.บุรีรัมย์'!E178+'7.อำนาจเจริญ'!E178+'8.ศูนย์ฯเคี้ยวเอื้อง'!E178+'9.ร้อยเอ็ด'!E178+'10.มหาสารคาม'!E178+'11.อุดรธานี'!E178+'12.กาฬสินธุ์'!E178+'13.นครพนม'!E178+'14.สกลนคร'!E178+'15.หนองคาย'!E178+'16.เลย'!E178+'17.ลำปาง'!E178+'18.แพร่'!E178+'19.เชียงราย'!E178+'20.เพชรบูรณ์'!E178+'21.สุโขทัย'!E178+'22.พิจิตร'!E178+'23.เพชรบุรี'!E178+'24.สุพรรณบุรี'!E178+'25.ประจวบฯ'!E178+'26.กาญจนบุรี'!E178+'27.สุราษฎร์ฯ'!E178+'28.ชุมพร'!E178+'29.ตรัง'!E178+'30.พัทลุง'!E178+'31.นครศรีธรรมราช'!E178+'32.สตูล'!E178+'33.นราธิวาส'!E178</f>
        <v>25000</v>
      </c>
      <c r="F178" s="813">
        <f>SUM(H178:AN178)</f>
        <v>19949</v>
      </c>
      <c r="G178" s="814">
        <f t="shared" si="21"/>
        <v>79.796000000000006</v>
      </c>
      <c r="H178" s="368">
        <f>'1.สอส.กลุ่มวิเคราะห์ฯ'!F178</f>
        <v>0</v>
      </c>
      <c r="I178" s="200">
        <f>'2.ชัยนาท'!F178</f>
        <v>0</v>
      </c>
      <c r="J178" s="200">
        <f>'3.สระแก้ว'!F178</f>
        <v>0</v>
      </c>
      <c r="K178" s="201">
        <f>'4.นครราชสีมา'!F178</f>
        <v>5000</v>
      </c>
      <c r="L178" s="200">
        <f>'5.ยโสธร'!F178</f>
        <v>0</v>
      </c>
      <c r="M178" s="200">
        <f>'6.บุรีรัมย์'!F178</f>
        <v>4250</v>
      </c>
      <c r="N178" s="201">
        <f>'7.อำนาจเจริญ'!F178</f>
        <v>0</v>
      </c>
      <c r="O178" s="201">
        <f>'8.ศูนย์ฯเคี้ยวเอื้อง'!F178</f>
        <v>0</v>
      </c>
      <c r="P178" s="200">
        <f>'9.ร้อยเอ็ด'!F178</f>
        <v>1879</v>
      </c>
      <c r="Q178" s="200">
        <f>'10.มหาสารคาม'!F178</f>
        <v>5000</v>
      </c>
      <c r="R178" s="200">
        <f>'11.อุดรธานี'!F178</f>
        <v>0</v>
      </c>
      <c r="S178" s="200">
        <f>'12.กาฬสินธุ์'!F178</f>
        <v>0</v>
      </c>
      <c r="T178" s="200">
        <f>'13.นครพนม'!F178</f>
        <v>0</v>
      </c>
      <c r="U178" s="200">
        <f>'14.สกลนคร'!F178</f>
        <v>0</v>
      </c>
      <c r="V178" s="200">
        <f>'15.หนองคาย'!F178</f>
        <v>0</v>
      </c>
      <c r="W178" s="201">
        <f>'16.เลย'!F178</f>
        <v>3820</v>
      </c>
      <c r="X178" s="201">
        <f>'17.ลำปาง'!F178</f>
        <v>0</v>
      </c>
      <c r="Y178" s="200">
        <f>'18.แพร่'!F178</f>
        <v>0</v>
      </c>
      <c r="Z178" s="201">
        <f>'19.เชียงราย'!F178</f>
        <v>0</v>
      </c>
      <c r="AA178" s="201">
        <f>'20.เพชรบูรณ์'!F178</f>
        <v>0</v>
      </c>
      <c r="AB178" s="200">
        <f>'21.สุโขทัย'!F178</f>
        <v>0</v>
      </c>
      <c r="AC178" s="200">
        <f>'22.พิจิตร'!F178</f>
        <v>0</v>
      </c>
      <c r="AD178" s="201">
        <f>'23.เพชรบุรี'!F178</f>
        <v>0</v>
      </c>
      <c r="AE178" s="200">
        <f>'24.สุพรรณบุรี'!F178</f>
        <v>0</v>
      </c>
      <c r="AF178" s="200">
        <f>'25.ประจวบฯ'!F178</f>
        <v>0</v>
      </c>
      <c r="AG178" s="201">
        <f>'26.กาญจนบุรี'!F178</f>
        <v>0</v>
      </c>
      <c r="AH178" s="201">
        <f>'27.สุราษฎร์ฯ'!F178</f>
        <v>0</v>
      </c>
      <c r="AI178" s="200">
        <f>'28.ชุมพร'!F178</f>
        <v>0</v>
      </c>
      <c r="AJ178" s="200">
        <f>'29.ตรัง'!F178</f>
        <v>0</v>
      </c>
      <c r="AK178" s="200">
        <f>'30.พัทลุง'!F178</f>
        <v>0</v>
      </c>
      <c r="AL178" s="202">
        <f>'31.นครศรีธรรมราช'!F178</f>
        <v>0</v>
      </c>
      <c r="AM178" s="200">
        <f>'32.สตูล'!F178</f>
        <v>0</v>
      </c>
      <c r="AN178" s="201">
        <f>'33.นราธิวาส'!F178</f>
        <v>0</v>
      </c>
      <c r="AO178" s="364"/>
    </row>
    <row r="179" spans="1:41" s="220" customFormat="1" ht="21.75" customHeight="1">
      <c r="A179" s="714"/>
      <c r="B179" s="715"/>
      <c r="C179" s="716" t="s">
        <v>212</v>
      </c>
      <c r="D179" s="717" t="s">
        <v>47</v>
      </c>
      <c r="E179" s="548">
        <f>'1.สอส.กลุ่มวิเคราะห์ฯ'!E179+'2.ชัยนาท'!E179+'3.สระแก้ว'!E179+'4.นครราชสีมา'!E179+'5.ยโสธร'!E179+'6.บุรีรัมย์'!E179+'7.อำนาจเจริญ'!E179+'8.ศูนย์ฯเคี้ยวเอื้อง'!E179+'9.ร้อยเอ็ด'!E179+'10.มหาสารคาม'!E179+'11.อุดรธานี'!E179+'12.กาฬสินธุ์'!E179+'13.นครพนม'!E179+'14.สกลนคร'!E179+'15.หนองคาย'!E179+'16.เลย'!E179+'17.ลำปาง'!E179+'18.แพร่'!E179+'19.เชียงราย'!E179+'20.เพชรบูรณ์'!E179+'21.สุโขทัย'!E179+'22.พิจิตร'!E179+'23.เพชรบุรี'!E179+'24.สุพรรณบุรี'!E179+'25.ประจวบฯ'!E179+'26.กาญจนบุรี'!E179+'27.สุราษฎร์ฯ'!E179+'28.ชุมพร'!E179+'29.ตรัง'!E179+'30.พัทลุง'!E179+'31.นครศรีธรรมราช'!E179+'32.สตูล'!E179+'33.นราธิวาส'!E179</f>
        <v>225000</v>
      </c>
      <c r="F179" s="813">
        <f t="shared" ref="F179:F194" si="22">SUM(H179:AN179)</f>
        <v>244227</v>
      </c>
      <c r="G179" s="814">
        <f t="shared" si="21"/>
        <v>108.54533333333333</v>
      </c>
      <c r="H179" s="368">
        <f>'1.สอส.กลุ่มวิเคราะห์ฯ'!F179</f>
        <v>0</v>
      </c>
      <c r="I179" s="200">
        <f>'2.ชัยนาท'!F179</f>
        <v>0</v>
      </c>
      <c r="J179" s="200">
        <f>'3.สระแก้ว'!F179</f>
        <v>0</v>
      </c>
      <c r="K179" s="201">
        <f>'4.นครราชสีมา'!F179</f>
        <v>0</v>
      </c>
      <c r="L179" s="200">
        <f>'5.ยโสธร'!F179</f>
        <v>49500</v>
      </c>
      <c r="M179" s="200">
        <f>'6.บุรีรัมย์'!F179</f>
        <v>1000</v>
      </c>
      <c r="N179" s="201">
        <f>'7.อำนาจเจริญ'!F179</f>
        <v>1020</v>
      </c>
      <c r="O179" s="201">
        <f>'8.ศูนย์ฯเคี้ยวเอื้อง'!F179</f>
        <v>0</v>
      </c>
      <c r="P179" s="200">
        <f>'9.ร้อยเอ็ด'!F179</f>
        <v>36000</v>
      </c>
      <c r="Q179" s="200">
        <f>'10.มหาสารคาม'!F179</f>
        <v>60500</v>
      </c>
      <c r="R179" s="200">
        <f>'11.อุดรธานี'!F179</f>
        <v>0</v>
      </c>
      <c r="S179" s="200">
        <f>'12.กาฬสินธุ์'!F179</f>
        <v>65000</v>
      </c>
      <c r="T179" s="200">
        <f>'13.นครพนม'!F179</f>
        <v>1100</v>
      </c>
      <c r="U179" s="200">
        <f>'14.สกลนคร'!F179</f>
        <v>2050</v>
      </c>
      <c r="V179" s="200">
        <f>'15.หนองคาย'!F179</f>
        <v>0</v>
      </c>
      <c r="W179" s="201">
        <f>'16.เลย'!F179</f>
        <v>0</v>
      </c>
      <c r="X179" s="201">
        <f>'17.ลำปาง'!F179</f>
        <v>5500</v>
      </c>
      <c r="Y179" s="200">
        <f>'18.แพร่'!F179</f>
        <v>2557</v>
      </c>
      <c r="Z179" s="201">
        <f>'19.เชียงราย'!F179</f>
        <v>0</v>
      </c>
      <c r="AA179" s="201">
        <f>'20.เพชรบูรณ์'!F179</f>
        <v>0</v>
      </c>
      <c r="AB179" s="200">
        <f>'21.สุโขทัย'!F179</f>
        <v>20000</v>
      </c>
      <c r="AC179" s="200">
        <f>'22.พิจิตร'!F179</f>
        <v>0</v>
      </c>
      <c r="AD179" s="201">
        <f>'23.เพชรบุรี'!F179</f>
        <v>0</v>
      </c>
      <c r="AE179" s="200">
        <f>'24.สุพรรณบุรี'!F179</f>
        <v>0</v>
      </c>
      <c r="AF179" s="200">
        <f>'25.ประจวบฯ'!F179</f>
        <v>0</v>
      </c>
      <c r="AG179" s="201">
        <f>'26.กาญจนบุรี'!F179</f>
        <v>0</v>
      </c>
      <c r="AH179" s="201">
        <f>'27.สุราษฎร์ฯ'!F179</f>
        <v>0</v>
      </c>
      <c r="AI179" s="200">
        <f>'28.ชุมพร'!F179</f>
        <v>0</v>
      </c>
      <c r="AJ179" s="200">
        <f>'29.ตรัง'!F179</f>
        <v>0</v>
      </c>
      <c r="AK179" s="200">
        <f>'30.พัทลุง'!F179</f>
        <v>0</v>
      </c>
      <c r="AL179" s="202">
        <f>'31.นครศรีธรรมราช'!F179</f>
        <v>0</v>
      </c>
      <c r="AM179" s="200">
        <f>'32.สตูล'!F179</f>
        <v>0</v>
      </c>
      <c r="AN179" s="201">
        <f>'33.นราธิวาส'!F179</f>
        <v>0</v>
      </c>
      <c r="AO179" s="364"/>
    </row>
    <row r="180" spans="1:41" s="220" customFormat="1" ht="21.75" customHeight="1">
      <c r="A180" s="714"/>
      <c r="B180" s="715"/>
      <c r="C180" s="1284" t="s">
        <v>10</v>
      </c>
      <c r="D180" s="717" t="s">
        <v>47</v>
      </c>
      <c r="E180" s="548">
        <f>'1.สอส.กลุ่มวิเคราะห์ฯ'!E180+'2.ชัยนาท'!E180+'3.สระแก้ว'!E180+'4.นครราชสีมา'!E180+'5.ยโสธร'!E180+'6.บุรีรัมย์'!E180+'7.อำนาจเจริญ'!E180+'8.ศูนย์ฯเคี้ยวเอื้อง'!E180+'9.ร้อยเอ็ด'!E180+'10.มหาสารคาม'!E180+'11.อุดรธานี'!E180+'12.กาฬสินธุ์'!E180+'13.นครพนม'!E180+'14.สกลนคร'!E180+'15.หนองคาย'!E180+'16.เลย'!E180+'17.ลำปาง'!E180+'18.แพร่'!E180+'19.เชียงราย'!E180+'20.เพชรบูรณ์'!E180+'21.สุโขทัย'!E180+'22.พิจิตร'!E180+'23.เพชรบุรี'!E180+'24.สุพรรณบุรี'!E180+'25.ประจวบฯ'!E180+'26.กาญจนบุรี'!E180+'27.สุราษฎร์ฯ'!E180+'28.ชุมพร'!E180+'29.ตรัง'!E180+'30.พัทลุง'!E180+'31.นครศรีธรรมราช'!E180+'32.สตูล'!E180+'33.นราธิวาส'!E180</f>
        <v>0</v>
      </c>
      <c r="F180" s="813">
        <f t="shared" si="22"/>
        <v>59557</v>
      </c>
      <c r="G180" s="814" t="e">
        <f t="shared" si="21"/>
        <v>#DIV/0!</v>
      </c>
      <c r="H180" s="368">
        <f>'1.สอส.กลุ่มวิเคราะห์ฯ'!F180</f>
        <v>0</v>
      </c>
      <c r="I180" s="200">
        <f>'2.ชัยนาท'!F180</f>
        <v>0</v>
      </c>
      <c r="J180" s="200">
        <f>'3.สระแก้ว'!F180</f>
        <v>0</v>
      </c>
      <c r="K180" s="201">
        <f>'4.นครราชสีมา'!F180</f>
        <v>0</v>
      </c>
      <c r="L180" s="200">
        <f>'5.ยโสธร'!F180</f>
        <v>0</v>
      </c>
      <c r="M180" s="200">
        <f>'6.บุรีรัมย์'!F180</f>
        <v>1000</v>
      </c>
      <c r="N180" s="201">
        <f>'7.อำนาจเจริญ'!F180</f>
        <v>0</v>
      </c>
      <c r="O180" s="201">
        <f>'8.ศูนย์ฯเคี้ยวเอื้อง'!F180</f>
        <v>0</v>
      </c>
      <c r="P180" s="200">
        <f>'9.ร้อยเอ็ด'!F180</f>
        <v>0</v>
      </c>
      <c r="Q180" s="200">
        <f>'10.มหาสารคาม'!F180</f>
        <v>50500</v>
      </c>
      <c r="R180" s="200">
        <f>'11.อุดรธานี'!F180</f>
        <v>0</v>
      </c>
      <c r="S180" s="200">
        <f>'12.กาฬสินธุ์'!F180</f>
        <v>0</v>
      </c>
      <c r="T180" s="200">
        <f>'13.นครพนม'!F180</f>
        <v>0</v>
      </c>
      <c r="U180" s="200">
        <f>'14.สกลนคร'!F180</f>
        <v>0</v>
      </c>
      <c r="V180" s="200">
        <f>'15.หนองคาย'!F180</f>
        <v>0</v>
      </c>
      <c r="W180" s="201">
        <f>'16.เลย'!F180</f>
        <v>0</v>
      </c>
      <c r="X180" s="201">
        <f>'17.ลำปาง'!F180</f>
        <v>5500</v>
      </c>
      <c r="Y180" s="200">
        <f>'18.แพร่'!F180</f>
        <v>2557</v>
      </c>
      <c r="Z180" s="201">
        <f>'19.เชียงราย'!F180</f>
        <v>0</v>
      </c>
      <c r="AA180" s="201">
        <f>'20.เพชรบูรณ์'!F180</f>
        <v>0</v>
      </c>
      <c r="AB180" s="200">
        <f>'21.สุโขทัย'!F180</f>
        <v>0</v>
      </c>
      <c r="AC180" s="200">
        <f>'22.พิจิตร'!F180</f>
        <v>0</v>
      </c>
      <c r="AD180" s="201">
        <f>'23.เพชรบุรี'!F180</f>
        <v>0</v>
      </c>
      <c r="AE180" s="200">
        <f>'24.สุพรรณบุรี'!F180</f>
        <v>0</v>
      </c>
      <c r="AF180" s="200">
        <f>'25.ประจวบฯ'!F180</f>
        <v>0</v>
      </c>
      <c r="AG180" s="201">
        <f>'26.กาญจนบุรี'!F180</f>
        <v>0</v>
      </c>
      <c r="AH180" s="201">
        <f>'27.สุราษฎร์ฯ'!F180</f>
        <v>0</v>
      </c>
      <c r="AI180" s="200">
        <f>'28.ชุมพร'!F180</f>
        <v>0</v>
      </c>
      <c r="AJ180" s="200">
        <f>'29.ตรัง'!F180</f>
        <v>0</v>
      </c>
      <c r="AK180" s="200">
        <f>'30.พัทลุง'!F180</f>
        <v>0</v>
      </c>
      <c r="AL180" s="202">
        <f>'31.นครศรีธรรมราช'!F180</f>
        <v>0</v>
      </c>
      <c r="AM180" s="200">
        <f>'32.สตูล'!F180</f>
        <v>0</v>
      </c>
      <c r="AN180" s="201">
        <f>'33.นราธิวาส'!F180</f>
        <v>0</v>
      </c>
      <c r="AO180" s="364"/>
    </row>
    <row r="181" spans="1:41" s="220" customFormat="1" ht="21.75" customHeight="1">
      <c r="A181" s="714"/>
      <c r="B181" s="715"/>
      <c r="C181" s="1284" t="s">
        <v>11</v>
      </c>
      <c r="D181" s="717" t="s">
        <v>47</v>
      </c>
      <c r="E181" s="548">
        <f>'1.สอส.กลุ่มวิเคราะห์ฯ'!E181+'2.ชัยนาท'!E181+'3.สระแก้ว'!E181+'4.นครราชสีมา'!E181+'5.ยโสธร'!E181+'6.บุรีรัมย์'!E181+'7.อำนาจเจริญ'!E181+'8.ศูนย์ฯเคี้ยวเอื้อง'!E181+'9.ร้อยเอ็ด'!E181+'10.มหาสารคาม'!E181+'11.อุดรธานี'!E181+'12.กาฬสินธุ์'!E181+'13.นครพนม'!E181+'14.สกลนคร'!E181+'15.หนองคาย'!E181+'16.เลย'!E181+'17.ลำปาง'!E181+'18.แพร่'!E181+'19.เชียงราย'!E181+'20.เพชรบูรณ์'!E181+'21.สุโขทัย'!E181+'22.พิจิตร'!E181+'23.เพชรบุรี'!E181+'24.สุพรรณบุรี'!E181+'25.ประจวบฯ'!E181+'26.กาญจนบุรี'!E181+'27.สุราษฎร์ฯ'!E181+'28.ชุมพร'!E181+'29.ตรัง'!E181+'30.พัทลุง'!E181+'31.นครศรีธรรมราช'!E181+'32.สตูล'!E181+'33.นราธิวาส'!E181</f>
        <v>0</v>
      </c>
      <c r="F181" s="813">
        <f t="shared" si="22"/>
        <v>31370</v>
      </c>
      <c r="G181" s="814" t="e">
        <f t="shared" si="21"/>
        <v>#DIV/0!</v>
      </c>
      <c r="H181" s="368">
        <f>'1.สอส.กลุ่มวิเคราะห์ฯ'!F181</f>
        <v>0</v>
      </c>
      <c r="I181" s="200">
        <f>'2.ชัยนาท'!F181</f>
        <v>0</v>
      </c>
      <c r="J181" s="200">
        <f>'3.สระแก้ว'!F181</f>
        <v>0</v>
      </c>
      <c r="K181" s="201">
        <f>'4.นครราชสีมา'!F181</f>
        <v>0</v>
      </c>
      <c r="L181" s="200">
        <f>'5.ยโสธร'!F181</f>
        <v>28300</v>
      </c>
      <c r="M181" s="200">
        <f>'6.บุรีรัมย์'!F181</f>
        <v>0</v>
      </c>
      <c r="N181" s="201">
        <f>'7.อำนาจเจริญ'!F181</f>
        <v>1020</v>
      </c>
      <c r="O181" s="201">
        <f>'8.ศูนย์ฯเคี้ยวเอื้อง'!F181</f>
        <v>0</v>
      </c>
      <c r="P181" s="200">
        <f>'9.ร้อยเอ็ด'!F181</f>
        <v>0</v>
      </c>
      <c r="Q181" s="200">
        <f>'10.มหาสารคาม'!F181</f>
        <v>0</v>
      </c>
      <c r="R181" s="200">
        <f>'11.อุดรธานี'!F181</f>
        <v>0</v>
      </c>
      <c r="S181" s="200">
        <f>'12.กาฬสินธุ์'!F181</f>
        <v>0</v>
      </c>
      <c r="T181" s="200">
        <f>'13.นครพนม'!F181</f>
        <v>0</v>
      </c>
      <c r="U181" s="200">
        <f>'14.สกลนคร'!F181</f>
        <v>2050</v>
      </c>
      <c r="V181" s="200">
        <f>'15.หนองคาย'!F181</f>
        <v>0</v>
      </c>
      <c r="W181" s="201">
        <f>'16.เลย'!F181</f>
        <v>0</v>
      </c>
      <c r="X181" s="201">
        <f>'17.ลำปาง'!F181</f>
        <v>0</v>
      </c>
      <c r="Y181" s="200">
        <f>'18.แพร่'!F181</f>
        <v>0</v>
      </c>
      <c r="Z181" s="201">
        <f>'19.เชียงราย'!F181</f>
        <v>0</v>
      </c>
      <c r="AA181" s="201">
        <f>'20.เพชรบูรณ์'!F181</f>
        <v>0</v>
      </c>
      <c r="AB181" s="200">
        <f>'21.สุโขทัย'!F181</f>
        <v>0</v>
      </c>
      <c r="AC181" s="200">
        <f>'22.พิจิตร'!F181</f>
        <v>0</v>
      </c>
      <c r="AD181" s="201">
        <f>'23.เพชรบุรี'!F181</f>
        <v>0</v>
      </c>
      <c r="AE181" s="200">
        <f>'24.สุพรรณบุรี'!F181</f>
        <v>0</v>
      </c>
      <c r="AF181" s="200">
        <f>'25.ประจวบฯ'!F181</f>
        <v>0</v>
      </c>
      <c r="AG181" s="201">
        <f>'26.กาญจนบุรี'!F181</f>
        <v>0</v>
      </c>
      <c r="AH181" s="201">
        <f>'27.สุราษฎร์ฯ'!F181</f>
        <v>0</v>
      </c>
      <c r="AI181" s="200">
        <f>'28.ชุมพร'!F181</f>
        <v>0</v>
      </c>
      <c r="AJ181" s="200">
        <f>'29.ตรัง'!F181</f>
        <v>0</v>
      </c>
      <c r="AK181" s="200">
        <f>'30.พัทลุง'!F181</f>
        <v>0</v>
      </c>
      <c r="AL181" s="202">
        <f>'31.นครศรีธรรมราช'!F181</f>
        <v>0</v>
      </c>
      <c r="AM181" s="200">
        <f>'32.สตูล'!F181</f>
        <v>0</v>
      </c>
      <c r="AN181" s="201">
        <f>'33.นราธิวาส'!F181</f>
        <v>0</v>
      </c>
      <c r="AO181" s="364"/>
    </row>
    <row r="182" spans="1:41" s="220" customFormat="1" ht="21.75" customHeight="1">
      <c r="A182" s="714"/>
      <c r="B182" s="715"/>
      <c r="C182" s="1284" t="s">
        <v>213</v>
      </c>
      <c r="D182" s="717" t="s">
        <v>47</v>
      </c>
      <c r="E182" s="548">
        <f>'1.สอส.กลุ่มวิเคราะห์ฯ'!E182+'2.ชัยนาท'!E182+'3.สระแก้ว'!E182+'4.นครราชสีมา'!E182+'5.ยโสธร'!E182+'6.บุรีรัมย์'!E182+'7.อำนาจเจริญ'!E182+'8.ศูนย์ฯเคี้ยวเอื้อง'!E182+'9.ร้อยเอ็ด'!E182+'10.มหาสารคาม'!E182+'11.อุดรธานี'!E182+'12.กาฬสินธุ์'!E182+'13.นครพนม'!E182+'14.สกลนคร'!E182+'15.หนองคาย'!E182+'16.เลย'!E182+'17.ลำปาง'!E182+'18.แพร่'!E182+'19.เชียงราย'!E182+'20.เพชรบูรณ์'!E182+'21.สุโขทัย'!E182+'22.พิจิตร'!E182+'23.เพชรบุรี'!E182+'24.สุพรรณบุรี'!E182+'25.ประจวบฯ'!E182+'26.กาญจนบุรี'!E182+'27.สุราษฎร์ฯ'!E182+'28.ชุมพร'!E182+'29.ตรัง'!E182+'30.พัทลุง'!E182+'31.นครศรีธรรมราช'!E182+'32.สตูล'!E182+'33.นราธิวาส'!E182</f>
        <v>0</v>
      </c>
      <c r="F182" s="813">
        <f>SUM(H182:AN182)</f>
        <v>20000</v>
      </c>
      <c r="G182" s="814" t="e">
        <f t="shared" si="21"/>
        <v>#DIV/0!</v>
      </c>
      <c r="H182" s="368">
        <f>'1.สอส.กลุ่มวิเคราะห์ฯ'!F182</f>
        <v>0</v>
      </c>
      <c r="I182" s="200">
        <f>'2.ชัยนาท'!F182</f>
        <v>0</v>
      </c>
      <c r="J182" s="200">
        <f>'3.สระแก้ว'!F182</f>
        <v>0</v>
      </c>
      <c r="K182" s="201">
        <f>'4.นครราชสีมา'!F182</f>
        <v>0</v>
      </c>
      <c r="L182" s="200">
        <f>'5.ยโสธร'!F182</f>
        <v>20000</v>
      </c>
      <c r="M182" s="200">
        <f>'6.บุรีรัมย์'!F182</f>
        <v>0</v>
      </c>
      <c r="N182" s="201">
        <f>'7.อำนาจเจริญ'!F182</f>
        <v>0</v>
      </c>
      <c r="O182" s="201">
        <f>'8.ศูนย์ฯเคี้ยวเอื้อง'!F182</f>
        <v>0</v>
      </c>
      <c r="P182" s="200">
        <f>'9.ร้อยเอ็ด'!F182</f>
        <v>0</v>
      </c>
      <c r="Q182" s="200">
        <f>'10.มหาสารคาม'!F182</f>
        <v>0</v>
      </c>
      <c r="R182" s="200">
        <f>'11.อุดรธานี'!F182</f>
        <v>0</v>
      </c>
      <c r="S182" s="200">
        <f>'12.กาฬสินธุ์'!F182</f>
        <v>0</v>
      </c>
      <c r="T182" s="200">
        <f>'13.นครพนม'!F182</f>
        <v>0</v>
      </c>
      <c r="U182" s="200">
        <f>'14.สกลนคร'!F182</f>
        <v>0</v>
      </c>
      <c r="V182" s="200">
        <f>'15.หนองคาย'!F182</f>
        <v>0</v>
      </c>
      <c r="W182" s="201">
        <f>'16.เลย'!F182</f>
        <v>0</v>
      </c>
      <c r="X182" s="201">
        <f>'17.ลำปาง'!F182</f>
        <v>0</v>
      </c>
      <c r="Y182" s="200">
        <f>'18.แพร่'!F182</f>
        <v>0</v>
      </c>
      <c r="Z182" s="201">
        <f>'19.เชียงราย'!F182</f>
        <v>0</v>
      </c>
      <c r="AA182" s="201">
        <f>'20.เพชรบูรณ์'!F182</f>
        <v>0</v>
      </c>
      <c r="AB182" s="200">
        <f>'21.สุโขทัย'!F182</f>
        <v>0</v>
      </c>
      <c r="AC182" s="200">
        <f>'22.พิจิตร'!F182</f>
        <v>0</v>
      </c>
      <c r="AD182" s="201">
        <f>'23.เพชรบุรี'!F182</f>
        <v>0</v>
      </c>
      <c r="AE182" s="200">
        <f>'24.สุพรรณบุรี'!F182</f>
        <v>0</v>
      </c>
      <c r="AF182" s="200">
        <f>'25.ประจวบฯ'!F182</f>
        <v>0</v>
      </c>
      <c r="AG182" s="201">
        <f>'26.กาญจนบุรี'!F182</f>
        <v>0</v>
      </c>
      <c r="AH182" s="201">
        <f>'27.สุราษฎร์ฯ'!F182</f>
        <v>0</v>
      </c>
      <c r="AI182" s="200">
        <f>'28.ชุมพร'!F182</f>
        <v>0</v>
      </c>
      <c r="AJ182" s="200">
        <f>'29.ตรัง'!F182</f>
        <v>0</v>
      </c>
      <c r="AK182" s="200">
        <f>'30.พัทลุง'!F182</f>
        <v>0</v>
      </c>
      <c r="AL182" s="202">
        <f>'31.นครศรีธรรมราช'!F182</f>
        <v>0</v>
      </c>
      <c r="AM182" s="200">
        <f>'32.สตูล'!F182</f>
        <v>0</v>
      </c>
      <c r="AN182" s="201">
        <f>'33.นราธิวาส'!F182</f>
        <v>0</v>
      </c>
      <c r="AO182" s="364"/>
    </row>
    <row r="183" spans="1:41" s="220" customFormat="1" ht="21.75" customHeight="1">
      <c r="A183" s="714"/>
      <c r="B183" s="715"/>
      <c r="C183" s="1284" t="s">
        <v>107</v>
      </c>
      <c r="D183" s="717" t="s">
        <v>47</v>
      </c>
      <c r="E183" s="548">
        <f>'1.สอส.กลุ่มวิเคราะห์ฯ'!E183+'2.ชัยนาท'!E183+'3.สระแก้ว'!E183+'4.นครราชสีมา'!E183+'5.ยโสธร'!E183+'6.บุรีรัมย์'!E183+'7.อำนาจเจริญ'!E183+'8.ศูนย์ฯเคี้ยวเอื้อง'!E183+'9.ร้อยเอ็ด'!E183+'10.มหาสารคาม'!E183+'11.อุดรธานี'!E183+'12.กาฬสินธุ์'!E183+'13.นครพนม'!E183+'14.สกลนคร'!E183+'15.หนองคาย'!E183+'16.เลย'!E183+'17.ลำปาง'!E183+'18.แพร่'!E183+'19.เชียงราย'!E183+'20.เพชรบูรณ์'!E183+'21.สุโขทัย'!E183+'22.พิจิตร'!E183+'23.เพชรบุรี'!E183+'24.สุพรรณบุรี'!E183+'25.ประจวบฯ'!E183+'26.กาญจนบุรี'!E183+'27.สุราษฎร์ฯ'!E183+'28.ชุมพร'!E183+'29.ตรัง'!E183+'30.พัทลุง'!E183+'31.นครศรีธรรมราช'!E183+'32.สตูล'!E183+'33.นราธิวาส'!E183</f>
        <v>0</v>
      </c>
      <c r="F183" s="813">
        <f t="shared" si="22"/>
        <v>25000</v>
      </c>
      <c r="G183" s="814" t="e">
        <f t="shared" si="21"/>
        <v>#DIV/0!</v>
      </c>
      <c r="H183" s="368">
        <f>'1.สอส.กลุ่มวิเคราะห์ฯ'!F183</f>
        <v>0</v>
      </c>
      <c r="I183" s="200">
        <f>'2.ชัยนาท'!F183</f>
        <v>0</v>
      </c>
      <c r="J183" s="200">
        <f>'3.สระแก้ว'!F183</f>
        <v>0</v>
      </c>
      <c r="K183" s="201">
        <f>'4.นครราชสีมา'!F183</f>
        <v>0</v>
      </c>
      <c r="L183" s="200">
        <f>'5.ยโสธร'!F183</f>
        <v>0</v>
      </c>
      <c r="M183" s="200">
        <f>'6.บุรีรัมย์'!F183</f>
        <v>0</v>
      </c>
      <c r="N183" s="201">
        <f>'7.อำนาจเจริญ'!F183</f>
        <v>0</v>
      </c>
      <c r="O183" s="201">
        <f>'8.ศูนย์ฯเคี้ยวเอื้อง'!F183</f>
        <v>0</v>
      </c>
      <c r="P183" s="200">
        <f>'9.ร้อยเอ็ด'!F183</f>
        <v>25000</v>
      </c>
      <c r="Q183" s="200">
        <f>'10.มหาสารคาม'!F183</f>
        <v>0</v>
      </c>
      <c r="R183" s="200">
        <f>'11.อุดรธานี'!F183</f>
        <v>0</v>
      </c>
      <c r="S183" s="200">
        <f>'12.กาฬสินธุ์'!F183</f>
        <v>0</v>
      </c>
      <c r="T183" s="200">
        <f>'13.นครพนม'!F183</f>
        <v>0</v>
      </c>
      <c r="U183" s="200">
        <f>'14.สกลนคร'!F183</f>
        <v>0</v>
      </c>
      <c r="V183" s="200">
        <f>'15.หนองคาย'!F183</f>
        <v>0</v>
      </c>
      <c r="W183" s="201">
        <f>'16.เลย'!F183</f>
        <v>0</v>
      </c>
      <c r="X183" s="201">
        <f>'17.ลำปาง'!F183</f>
        <v>0</v>
      </c>
      <c r="Y183" s="200">
        <f>'18.แพร่'!F183</f>
        <v>0</v>
      </c>
      <c r="Z183" s="201">
        <f>'19.เชียงราย'!F183</f>
        <v>0</v>
      </c>
      <c r="AA183" s="201">
        <f>'20.เพชรบูรณ์'!F183</f>
        <v>0</v>
      </c>
      <c r="AB183" s="200">
        <f>'21.สุโขทัย'!F183</f>
        <v>0</v>
      </c>
      <c r="AC183" s="200">
        <f>'22.พิจิตร'!F183</f>
        <v>0</v>
      </c>
      <c r="AD183" s="201">
        <f>'23.เพชรบุรี'!F183</f>
        <v>0</v>
      </c>
      <c r="AE183" s="200">
        <f>'24.สุพรรณบุรี'!F183</f>
        <v>0</v>
      </c>
      <c r="AF183" s="200">
        <f>'25.ประจวบฯ'!F183</f>
        <v>0</v>
      </c>
      <c r="AG183" s="201">
        <f>'26.กาญจนบุรี'!F183</f>
        <v>0</v>
      </c>
      <c r="AH183" s="201">
        <f>'27.สุราษฎร์ฯ'!F183</f>
        <v>0</v>
      </c>
      <c r="AI183" s="200">
        <f>'28.ชุมพร'!F183</f>
        <v>0</v>
      </c>
      <c r="AJ183" s="200">
        <f>'29.ตรัง'!F183</f>
        <v>0</v>
      </c>
      <c r="AK183" s="200">
        <f>'30.พัทลุง'!F183</f>
        <v>0</v>
      </c>
      <c r="AL183" s="202">
        <f>'31.นครศรีธรรมราช'!F183</f>
        <v>0</v>
      </c>
      <c r="AM183" s="200">
        <f>'32.สตูล'!F183</f>
        <v>0</v>
      </c>
      <c r="AN183" s="201">
        <f>'33.นราธิวาส'!F183</f>
        <v>0</v>
      </c>
      <c r="AO183" s="364"/>
    </row>
    <row r="184" spans="1:41" s="220" customFormat="1" ht="21.75" customHeight="1">
      <c r="A184" s="714"/>
      <c r="B184" s="715"/>
      <c r="C184" s="1284" t="s">
        <v>13</v>
      </c>
      <c r="D184" s="717" t="s">
        <v>47</v>
      </c>
      <c r="E184" s="548">
        <f>'1.สอส.กลุ่มวิเคราะห์ฯ'!E184+'2.ชัยนาท'!E184+'3.สระแก้ว'!E184+'4.นครราชสีมา'!E184+'5.ยโสธร'!E184+'6.บุรีรัมย์'!E184+'7.อำนาจเจริญ'!E184+'8.ศูนย์ฯเคี้ยวเอื้อง'!E184+'9.ร้อยเอ็ด'!E184+'10.มหาสารคาม'!E184+'11.อุดรธานี'!E184+'12.กาฬสินธุ์'!E184+'13.นครพนม'!E184+'14.สกลนคร'!E184+'15.หนองคาย'!E184+'16.เลย'!E184+'17.ลำปาง'!E184+'18.แพร่'!E184+'19.เชียงราย'!E184+'20.เพชรบูรณ์'!E184+'21.สุโขทัย'!E184+'22.พิจิตร'!E184+'23.เพชรบุรี'!E184+'24.สุพรรณบุรี'!E184+'25.ประจวบฯ'!E184+'26.กาญจนบุรี'!E184+'27.สุราษฎร์ฯ'!E184+'28.ชุมพร'!E184+'29.ตรัง'!E184+'30.พัทลุง'!E184+'31.นครศรีธรรมราช'!E184+'32.สตูล'!E184+'33.นราธิวาส'!E184</f>
        <v>0</v>
      </c>
      <c r="F184" s="813">
        <f t="shared" si="22"/>
        <v>1200</v>
      </c>
      <c r="G184" s="814" t="e">
        <f t="shared" si="21"/>
        <v>#DIV/0!</v>
      </c>
      <c r="H184" s="368">
        <f>'1.สอส.กลุ่มวิเคราะห์ฯ'!F184</f>
        <v>0</v>
      </c>
      <c r="I184" s="200">
        <f>'2.ชัยนาท'!F184</f>
        <v>0</v>
      </c>
      <c r="J184" s="200">
        <f>'3.สระแก้ว'!F184</f>
        <v>0</v>
      </c>
      <c r="K184" s="201">
        <f>'4.นครราชสีมา'!F184</f>
        <v>0</v>
      </c>
      <c r="L184" s="200">
        <f>'5.ยโสธร'!F184</f>
        <v>1200</v>
      </c>
      <c r="M184" s="200">
        <f>'6.บุรีรัมย์'!F184</f>
        <v>0</v>
      </c>
      <c r="N184" s="201">
        <f>'7.อำนาจเจริญ'!F184</f>
        <v>0</v>
      </c>
      <c r="O184" s="201">
        <f>'8.ศูนย์ฯเคี้ยวเอื้อง'!F184</f>
        <v>0</v>
      </c>
      <c r="P184" s="200">
        <f>'9.ร้อยเอ็ด'!F184</f>
        <v>0</v>
      </c>
      <c r="Q184" s="200">
        <f>'10.มหาสารคาม'!F184</f>
        <v>0</v>
      </c>
      <c r="R184" s="200">
        <f>'11.อุดรธานี'!F184</f>
        <v>0</v>
      </c>
      <c r="S184" s="200">
        <f>'12.กาฬสินธุ์'!F184</f>
        <v>0</v>
      </c>
      <c r="T184" s="200">
        <f>'13.นครพนม'!F184</f>
        <v>0</v>
      </c>
      <c r="U184" s="200">
        <f>'14.สกลนคร'!F184</f>
        <v>0</v>
      </c>
      <c r="V184" s="200">
        <f>'15.หนองคาย'!F184</f>
        <v>0</v>
      </c>
      <c r="W184" s="201">
        <f>'16.เลย'!F184</f>
        <v>0</v>
      </c>
      <c r="X184" s="201">
        <f>'17.ลำปาง'!F184</f>
        <v>0</v>
      </c>
      <c r="Y184" s="200">
        <f>'18.แพร่'!F184</f>
        <v>0</v>
      </c>
      <c r="Z184" s="201">
        <f>'19.เชียงราย'!F184</f>
        <v>0</v>
      </c>
      <c r="AA184" s="201">
        <f>'20.เพชรบูรณ์'!F184</f>
        <v>0</v>
      </c>
      <c r="AB184" s="200">
        <f>'21.สุโขทัย'!F184</f>
        <v>0</v>
      </c>
      <c r="AC184" s="200">
        <f>'22.พิจิตร'!F184</f>
        <v>0</v>
      </c>
      <c r="AD184" s="201">
        <f>'23.เพชรบุรี'!F184</f>
        <v>0</v>
      </c>
      <c r="AE184" s="200">
        <f>'24.สุพรรณบุรี'!F184</f>
        <v>0</v>
      </c>
      <c r="AF184" s="200">
        <f>'25.ประจวบฯ'!F184</f>
        <v>0</v>
      </c>
      <c r="AG184" s="201">
        <f>'26.กาญจนบุรี'!F184</f>
        <v>0</v>
      </c>
      <c r="AH184" s="201">
        <f>'27.สุราษฎร์ฯ'!F184</f>
        <v>0</v>
      </c>
      <c r="AI184" s="200">
        <f>'28.ชุมพร'!F184</f>
        <v>0</v>
      </c>
      <c r="AJ184" s="200">
        <f>'29.ตรัง'!F184</f>
        <v>0</v>
      </c>
      <c r="AK184" s="200">
        <f>'30.พัทลุง'!F184</f>
        <v>0</v>
      </c>
      <c r="AL184" s="202">
        <f>'31.นครศรีธรรมราช'!F184</f>
        <v>0</v>
      </c>
      <c r="AM184" s="200">
        <f>'32.สตูล'!F184</f>
        <v>0</v>
      </c>
      <c r="AN184" s="201">
        <f>'33.นราธิวาส'!F184</f>
        <v>0</v>
      </c>
      <c r="AO184" s="364"/>
    </row>
    <row r="185" spans="1:41" s="220" customFormat="1" ht="21.75" customHeight="1">
      <c r="A185" s="714"/>
      <c r="B185" s="715"/>
      <c r="C185" s="1284" t="s">
        <v>15</v>
      </c>
      <c r="D185" s="717" t="s">
        <v>47</v>
      </c>
      <c r="E185" s="548">
        <f>'1.สอส.กลุ่มวิเคราะห์ฯ'!E185+'2.ชัยนาท'!E185+'3.สระแก้ว'!E185+'4.นครราชสีมา'!E185+'5.ยโสธร'!E185+'6.บุรีรัมย์'!E185+'7.อำนาจเจริญ'!E185+'8.ศูนย์ฯเคี้ยวเอื้อง'!E185+'9.ร้อยเอ็ด'!E185+'10.มหาสารคาม'!E185+'11.อุดรธานี'!E185+'12.กาฬสินธุ์'!E185+'13.นครพนม'!E185+'14.สกลนคร'!E185+'15.หนองคาย'!E185+'16.เลย'!E185+'17.ลำปาง'!E185+'18.แพร่'!E185+'19.เชียงราย'!E185+'20.เพชรบูรณ์'!E185+'21.สุโขทัย'!E185+'22.พิจิตร'!E185+'23.เพชรบุรี'!E185+'24.สุพรรณบุรี'!E185+'25.ประจวบฯ'!E185+'26.กาญจนบุรี'!E185+'27.สุราษฎร์ฯ'!E185+'28.ชุมพร'!E185+'29.ตรัง'!E185+'30.พัทลุง'!E185+'31.นครศรีธรรมราช'!E185+'32.สตูล'!E185+'33.นราธิวาส'!E185</f>
        <v>0</v>
      </c>
      <c r="F185" s="813">
        <f t="shared" si="22"/>
        <v>21000</v>
      </c>
      <c r="G185" s="814" t="e">
        <f t="shared" si="21"/>
        <v>#DIV/0!</v>
      </c>
      <c r="H185" s="368">
        <f>'1.สอส.กลุ่มวิเคราะห์ฯ'!F185</f>
        <v>0</v>
      </c>
      <c r="I185" s="200">
        <f>'2.ชัยนาท'!F185</f>
        <v>0</v>
      </c>
      <c r="J185" s="200">
        <f>'3.สระแก้ว'!F185</f>
        <v>0</v>
      </c>
      <c r="K185" s="201">
        <f>'4.นครราชสีมา'!F185</f>
        <v>0</v>
      </c>
      <c r="L185" s="200">
        <f>'5.ยโสธร'!F185</f>
        <v>0</v>
      </c>
      <c r="M185" s="200">
        <f>'6.บุรีรัมย์'!F185</f>
        <v>0</v>
      </c>
      <c r="N185" s="201">
        <f>'7.อำนาจเจริญ'!F185</f>
        <v>0</v>
      </c>
      <c r="O185" s="201">
        <f>'8.ศูนย์ฯเคี้ยวเอื้อง'!F185</f>
        <v>0</v>
      </c>
      <c r="P185" s="200">
        <f>'9.ร้อยเอ็ด'!F185</f>
        <v>11000</v>
      </c>
      <c r="Q185" s="200">
        <f>'10.มหาสารคาม'!F185</f>
        <v>10000</v>
      </c>
      <c r="R185" s="200">
        <f>'11.อุดรธานี'!F185</f>
        <v>0</v>
      </c>
      <c r="S185" s="200">
        <f>'12.กาฬสินธุ์'!F185</f>
        <v>0</v>
      </c>
      <c r="T185" s="200">
        <f>'13.นครพนม'!F185</f>
        <v>0</v>
      </c>
      <c r="U185" s="200">
        <f>'14.สกลนคร'!F185</f>
        <v>0</v>
      </c>
      <c r="V185" s="200">
        <f>'15.หนองคาย'!F185</f>
        <v>0</v>
      </c>
      <c r="W185" s="201">
        <f>'16.เลย'!F185</f>
        <v>0</v>
      </c>
      <c r="X185" s="201">
        <f>'17.ลำปาง'!F185</f>
        <v>0</v>
      </c>
      <c r="Y185" s="200">
        <f>'18.แพร่'!F185</f>
        <v>0</v>
      </c>
      <c r="Z185" s="201">
        <f>'19.เชียงราย'!F185</f>
        <v>0</v>
      </c>
      <c r="AA185" s="201">
        <f>'20.เพชรบูรณ์'!F185</f>
        <v>0</v>
      </c>
      <c r="AB185" s="200">
        <f>'21.สุโขทัย'!F185</f>
        <v>0</v>
      </c>
      <c r="AC185" s="200">
        <f>'22.พิจิตร'!F185</f>
        <v>0</v>
      </c>
      <c r="AD185" s="201">
        <f>'23.เพชรบุรี'!F185</f>
        <v>0</v>
      </c>
      <c r="AE185" s="200">
        <f>'24.สุพรรณบุรี'!F185</f>
        <v>0</v>
      </c>
      <c r="AF185" s="200">
        <f>'25.ประจวบฯ'!F185</f>
        <v>0</v>
      </c>
      <c r="AG185" s="201">
        <f>'26.กาญจนบุรี'!F185</f>
        <v>0</v>
      </c>
      <c r="AH185" s="201">
        <f>'27.สุราษฎร์ฯ'!F185</f>
        <v>0</v>
      </c>
      <c r="AI185" s="200">
        <f>'28.ชุมพร'!F185</f>
        <v>0</v>
      </c>
      <c r="AJ185" s="200">
        <f>'29.ตรัง'!F185</f>
        <v>0</v>
      </c>
      <c r="AK185" s="200">
        <f>'30.พัทลุง'!F185</f>
        <v>0</v>
      </c>
      <c r="AL185" s="202">
        <f>'31.นครศรีธรรมราช'!F185</f>
        <v>0</v>
      </c>
      <c r="AM185" s="200">
        <f>'32.สตูล'!F185</f>
        <v>0</v>
      </c>
      <c r="AN185" s="201">
        <f>'33.นราธิวาส'!F185</f>
        <v>0</v>
      </c>
      <c r="AO185" s="364"/>
    </row>
    <row r="186" spans="1:41" s="220" customFormat="1" ht="21.75" customHeight="1">
      <c r="A186" s="714"/>
      <c r="B186" s="715"/>
      <c r="C186" s="1284" t="s">
        <v>16</v>
      </c>
      <c r="D186" s="717" t="s">
        <v>47</v>
      </c>
      <c r="E186" s="548">
        <f>'1.สอส.กลุ่มวิเคราะห์ฯ'!E186+'2.ชัยนาท'!E186+'3.สระแก้ว'!E186+'4.นครราชสีมา'!E186+'5.ยโสธร'!E186+'6.บุรีรัมย์'!E186+'7.อำนาจเจริญ'!E186+'8.ศูนย์ฯเคี้ยวเอื้อง'!E186+'9.ร้อยเอ็ด'!E186+'10.มหาสารคาม'!E186+'11.อุดรธานี'!E186+'12.กาฬสินธุ์'!E186+'13.นครพนม'!E186+'14.สกลนคร'!E186+'15.หนองคาย'!E186+'16.เลย'!E186+'17.ลำปาง'!E186+'18.แพร่'!E186+'19.เชียงราย'!E186+'20.เพชรบูรณ์'!E186+'21.สุโขทัย'!E186+'22.พิจิตร'!E186+'23.เพชรบุรี'!E186+'24.สุพรรณบุรี'!E186+'25.ประจวบฯ'!E186+'26.กาญจนบุรี'!E186+'27.สุราษฎร์ฯ'!E186+'28.ชุมพร'!E186+'29.ตรัง'!E186+'30.พัทลุง'!E186+'31.นครศรีธรรมราช'!E186+'32.สตูล'!E186+'33.นราธิวาส'!E186</f>
        <v>0</v>
      </c>
      <c r="F186" s="813">
        <f t="shared" si="22"/>
        <v>0</v>
      </c>
      <c r="G186" s="814" t="e">
        <f t="shared" si="21"/>
        <v>#DIV/0!</v>
      </c>
      <c r="H186" s="368">
        <f>'1.สอส.กลุ่มวิเคราะห์ฯ'!F186</f>
        <v>0</v>
      </c>
      <c r="I186" s="200">
        <f>'2.ชัยนาท'!F186</f>
        <v>0</v>
      </c>
      <c r="J186" s="200">
        <f>'3.สระแก้ว'!F186</f>
        <v>0</v>
      </c>
      <c r="K186" s="201">
        <f>'4.นครราชสีมา'!F186</f>
        <v>0</v>
      </c>
      <c r="L186" s="200">
        <f>'5.ยโสธร'!F186</f>
        <v>0</v>
      </c>
      <c r="M186" s="200">
        <f>'6.บุรีรัมย์'!F186</f>
        <v>0</v>
      </c>
      <c r="N186" s="201">
        <f>'7.อำนาจเจริญ'!F186</f>
        <v>0</v>
      </c>
      <c r="O186" s="201">
        <f>'8.ศูนย์ฯเคี้ยวเอื้อง'!F186</f>
        <v>0</v>
      </c>
      <c r="P186" s="200">
        <f>'9.ร้อยเอ็ด'!F186</f>
        <v>0</v>
      </c>
      <c r="Q186" s="200">
        <f>'10.มหาสารคาม'!F186</f>
        <v>0</v>
      </c>
      <c r="R186" s="200">
        <f>'11.อุดรธานี'!F186</f>
        <v>0</v>
      </c>
      <c r="S186" s="200">
        <f>'12.กาฬสินธุ์'!F186</f>
        <v>0</v>
      </c>
      <c r="T186" s="200">
        <f>'13.นครพนม'!F186</f>
        <v>0</v>
      </c>
      <c r="U186" s="200">
        <f>'14.สกลนคร'!F186</f>
        <v>0</v>
      </c>
      <c r="V186" s="200">
        <f>'15.หนองคาย'!F186</f>
        <v>0</v>
      </c>
      <c r="W186" s="201">
        <f>'16.เลย'!F186</f>
        <v>0</v>
      </c>
      <c r="X186" s="201">
        <f>'17.ลำปาง'!F186</f>
        <v>0</v>
      </c>
      <c r="Y186" s="200">
        <f>'18.แพร่'!F186</f>
        <v>0</v>
      </c>
      <c r="Z186" s="201">
        <f>'19.เชียงราย'!F186</f>
        <v>0</v>
      </c>
      <c r="AA186" s="201">
        <f>'20.เพชรบูรณ์'!F186</f>
        <v>0</v>
      </c>
      <c r="AB186" s="200">
        <f>'21.สุโขทัย'!F186</f>
        <v>0</v>
      </c>
      <c r="AC186" s="200">
        <f>'22.พิจิตร'!F186</f>
        <v>0</v>
      </c>
      <c r="AD186" s="201">
        <f>'23.เพชรบุรี'!F186</f>
        <v>0</v>
      </c>
      <c r="AE186" s="200">
        <f>'24.สุพรรณบุรี'!F186</f>
        <v>0</v>
      </c>
      <c r="AF186" s="200">
        <f>'25.ประจวบฯ'!F186</f>
        <v>0</v>
      </c>
      <c r="AG186" s="201">
        <f>'26.กาญจนบุรี'!F186</f>
        <v>0</v>
      </c>
      <c r="AH186" s="201">
        <f>'27.สุราษฎร์ฯ'!F186</f>
        <v>0</v>
      </c>
      <c r="AI186" s="200">
        <f>'28.ชุมพร'!F186</f>
        <v>0</v>
      </c>
      <c r="AJ186" s="200">
        <f>'29.ตรัง'!F186</f>
        <v>0</v>
      </c>
      <c r="AK186" s="200">
        <f>'30.พัทลุง'!F186</f>
        <v>0</v>
      </c>
      <c r="AL186" s="202">
        <f>'31.นครศรีธรรมราช'!F186</f>
        <v>0</v>
      </c>
      <c r="AM186" s="200">
        <f>'32.สตูล'!F186</f>
        <v>0</v>
      </c>
      <c r="AN186" s="201">
        <f>'33.นราธิวาส'!F186</f>
        <v>0</v>
      </c>
      <c r="AO186" s="364"/>
    </row>
    <row r="187" spans="1:41" ht="21.75" customHeight="1">
      <c r="A187" s="159"/>
      <c r="B187" s="2168" t="s">
        <v>227</v>
      </c>
      <c r="C187" s="2169"/>
      <c r="D187" s="712" t="s">
        <v>32</v>
      </c>
      <c r="E187" s="705">
        <f>'1.สอส.กลุ่มวิเคราะห์ฯ'!E187+'2.ชัยนาท'!E187+'3.สระแก้ว'!E187+'4.นครราชสีมา'!E187+'5.ยโสธร'!E187+'6.บุรีรัมย์'!E187+'7.อำนาจเจริญ'!E187+'8.ศูนย์ฯเคี้ยวเอื้อง'!E187+'9.ร้อยเอ็ด'!E187+'10.มหาสารคาม'!E187+'11.อุดรธานี'!E187+'12.กาฬสินธุ์'!E187+'13.นครพนม'!E187+'14.สกลนคร'!E187+'15.หนองคาย'!E187+'16.เลย'!E187+'17.ลำปาง'!E187+'18.แพร่'!E187+'19.เชียงราย'!E187+'20.เพชรบูรณ์'!E187+'21.สุโขทัย'!E187+'22.พิจิตร'!E187+'23.เพชรบุรี'!E187+'24.สุพรรณบุรี'!E187+'25.ประจวบฯ'!E187+'26.กาญจนบุรี'!E187+'27.สุราษฎร์ฯ'!E187+'28.ชุมพร'!E187+'29.ตรัง'!E187+'30.พัทลุง'!E187+'31.นครศรีธรรมราช'!E187+'32.สตูล'!E187+'33.นราธิวาส'!E187</f>
        <v>1750</v>
      </c>
      <c r="F187" s="811">
        <f t="shared" si="22"/>
        <v>2058</v>
      </c>
      <c r="G187" s="812">
        <f>+F187*100/E187</f>
        <v>117.6</v>
      </c>
      <c r="H187" s="369">
        <f>'1.สอส.กลุ่มวิเคราะห์ฯ'!F187</f>
        <v>0</v>
      </c>
      <c r="I187" s="205">
        <f>'2.ชัยนาท'!F187</f>
        <v>0</v>
      </c>
      <c r="J187" s="205">
        <f>'3.สระแก้ว'!F187</f>
        <v>0</v>
      </c>
      <c r="K187" s="206">
        <f>'4.นครราชสีมา'!F187</f>
        <v>868</v>
      </c>
      <c r="L187" s="205">
        <f>'5.ยโสธร'!F187</f>
        <v>0</v>
      </c>
      <c r="M187" s="205">
        <f>'6.บุรีรัมย์'!F187</f>
        <v>0</v>
      </c>
      <c r="N187" s="206">
        <f>'7.อำนาจเจริญ'!F187</f>
        <v>22</v>
      </c>
      <c r="O187" s="206">
        <f>'8.ศูนย์ฯเคี้ยวเอื้อง'!F187</f>
        <v>0</v>
      </c>
      <c r="P187" s="205">
        <f>'9.ร้อยเอ็ด'!F187</f>
        <v>226</v>
      </c>
      <c r="Q187" s="205">
        <f>'10.มหาสารคาม'!F187</f>
        <v>834</v>
      </c>
      <c r="R187" s="205">
        <f>'11.อุดรธานี'!F187</f>
        <v>0</v>
      </c>
      <c r="S187" s="205">
        <f>'12.กาฬสินธุ์'!F187</f>
        <v>0</v>
      </c>
      <c r="T187" s="205">
        <f>'13.นครพนม'!F187</f>
        <v>0</v>
      </c>
      <c r="U187" s="205">
        <f>'14.สกลนคร'!F187</f>
        <v>0</v>
      </c>
      <c r="V187" s="205">
        <f>'15.หนองคาย'!F187</f>
        <v>0</v>
      </c>
      <c r="W187" s="206">
        <f>'16.เลย'!F187</f>
        <v>0</v>
      </c>
      <c r="X187" s="206">
        <f>'17.ลำปาง'!F187</f>
        <v>0</v>
      </c>
      <c r="Y187" s="205">
        <f>'18.แพร่'!F187</f>
        <v>8</v>
      </c>
      <c r="Z187" s="206">
        <f>'19.เชียงราย'!F187</f>
        <v>0</v>
      </c>
      <c r="AA187" s="206">
        <f>'20.เพชรบูรณ์'!F187</f>
        <v>0</v>
      </c>
      <c r="AB187" s="205">
        <f>'21.สุโขทัย'!F187</f>
        <v>0</v>
      </c>
      <c r="AC187" s="205">
        <f>'22.พิจิตร'!F187</f>
        <v>0</v>
      </c>
      <c r="AD187" s="206">
        <f>'23.เพชรบุรี'!F187</f>
        <v>0</v>
      </c>
      <c r="AE187" s="205">
        <f>'24.สุพรรณบุรี'!F187</f>
        <v>0</v>
      </c>
      <c r="AF187" s="205">
        <f>'25.ประจวบฯ'!F187</f>
        <v>0</v>
      </c>
      <c r="AG187" s="206">
        <f>'26.กาญจนบุรี'!F187</f>
        <v>0</v>
      </c>
      <c r="AH187" s="206">
        <f>'27.สุราษฎร์ฯ'!F187</f>
        <v>100</v>
      </c>
      <c r="AI187" s="205">
        <f>'28.ชุมพร'!F187</f>
        <v>0</v>
      </c>
      <c r="AJ187" s="205">
        <f>'29.ตรัง'!F187</f>
        <v>0</v>
      </c>
      <c r="AK187" s="205">
        <f>'30.พัทลุง'!F187</f>
        <v>0</v>
      </c>
      <c r="AL187" s="550">
        <f>'31.นครศรีธรรมราช'!F187</f>
        <v>0</v>
      </c>
      <c r="AM187" s="205">
        <f>'32.สตูล'!F187</f>
        <v>0</v>
      </c>
      <c r="AN187" s="206">
        <f>'33.นราธิวาส'!F187</f>
        <v>0</v>
      </c>
    </row>
    <row r="188" spans="1:41" ht="21.75" customHeight="1">
      <c r="A188" s="723"/>
      <c r="B188" s="2097" t="s">
        <v>187</v>
      </c>
      <c r="C188" s="2126"/>
      <c r="D188" s="724" t="s">
        <v>114</v>
      </c>
      <c r="E188" s="169">
        <f>'1.สอส.กลุ่มวิเคราะห์ฯ'!E188+'2.ชัยนาท'!E188+'3.สระแก้ว'!E188+'4.นครราชสีมา'!E188+'5.ยโสธร'!E188+'6.บุรีรัมย์'!E188+'7.อำนาจเจริญ'!E188+'8.ศูนย์ฯเคี้ยวเอื้อง'!E188+'9.ร้อยเอ็ด'!E188+'10.มหาสารคาม'!E188+'11.อุดรธานี'!E188+'12.กาฬสินธุ์'!E188+'13.นครพนม'!E188+'14.สกลนคร'!E188+'15.หนองคาย'!E188+'16.เลย'!E188+'17.ลำปาง'!E188+'18.แพร่'!E188+'19.เชียงราย'!E188+'20.เพชรบูรณ์'!E188+'21.สุโขทัย'!E188+'22.พิจิตร'!E188+'23.เพชรบุรี'!E188+'24.สุพรรณบุรี'!E188+'25.ประจวบฯ'!E188+'26.กาญจนบุรี'!E188+'27.สุราษฎร์ฯ'!E188+'28.ชุมพร'!E188+'29.ตรัง'!E188+'30.พัทลุง'!E188+'31.นครศรีธรรมราช'!E188+'32.สตูล'!E188+'33.นราธิวาส'!E188</f>
        <v>0</v>
      </c>
      <c r="F188" s="815">
        <f t="shared" si="22"/>
        <v>3</v>
      </c>
      <c r="G188" s="845" t="e">
        <f>+F188*100/E188</f>
        <v>#DIV/0!</v>
      </c>
      <c r="H188" s="368">
        <f>'1.สอส.กลุ่มวิเคราะห์ฯ'!F188</f>
        <v>3</v>
      </c>
      <c r="I188" s="200">
        <f>'2.ชัยนาท'!F188</f>
        <v>0</v>
      </c>
      <c r="J188" s="200">
        <f>'3.สระแก้ว'!F188</f>
        <v>0</v>
      </c>
      <c r="K188" s="201">
        <f>'4.นครราชสีมา'!F188</f>
        <v>0</v>
      </c>
      <c r="L188" s="200">
        <f>'5.ยโสธร'!F188</f>
        <v>0</v>
      </c>
      <c r="M188" s="200">
        <f>'6.บุรีรัมย์'!F188</f>
        <v>0</v>
      </c>
      <c r="N188" s="201">
        <f>'7.อำนาจเจริญ'!F188</f>
        <v>0</v>
      </c>
      <c r="O188" s="201">
        <f>'8.ศูนย์ฯเคี้ยวเอื้อง'!F188</f>
        <v>0</v>
      </c>
      <c r="P188" s="200">
        <f>'9.ร้อยเอ็ด'!F188</f>
        <v>0</v>
      </c>
      <c r="Q188" s="200">
        <f>'10.มหาสารคาม'!F188</f>
        <v>0</v>
      </c>
      <c r="R188" s="200">
        <f>'11.อุดรธานี'!F188</f>
        <v>0</v>
      </c>
      <c r="S188" s="200">
        <f>'12.กาฬสินธุ์'!F188</f>
        <v>0</v>
      </c>
      <c r="T188" s="200">
        <f>'13.นครพนม'!F188</f>
        <v>0</v>
      </c>
      <c r="U188" s="200">
        <f>'14.สกลนคร'!F188</f>
        <v>0</v>
      </c>
      <c r="V188" s="200">
        <f>'15.หนองคาย'!F188</f>
        <v>0</v>
      </c>
      <c r="W188" s="201">
        <f>'16.เลย'!F188</f>
        <v>0</v>
      </c>
      <c r="X188" s="201">
        <f>'17.ลำปาง'!F188</f>
        <v>0</v>
      </c>
      <c r="Y188" s="200">
        <f>'18.แพร่'!F188</f>
        <v>0</v>
      </c>
      <c r="Z188" s="201">
        <f>'19.เชียงราย'!F188</f>
        <v>0</v>
      </c>
      <c r="AA188" s="201">
        <f>'20.เพชรบูรณ์'!F188</f>
        <v>0</v>
      </c>
      <c r="AB188" s="200">
        <f>'21.สุโขทัย'!F188</f>
        <v>0</v>
      </c>
      <c r="AC188" s="200">
        <f>'22.พิจิตร'!F188</f>
        <v>0</v>
      </c>
      <c r="AD188" s="201">
        <f>'23.เพชรบุรี'!F188</f>
        <v>0</v>
      </c>
      <c r="AE188" s="200">
        <f>'24.สุพรรณบุรี'!F188</f>
        <v>0</v>
      </c>
      <c r="AF188" s="200">
        <f>'25.ประจวบฯ'!F188</f>
        <v>0</v>
      </c>
      <c r="AG188" s="201">
        <f>'26.กาญจนบุรี'!F188</f>
        <v>0</v>
      </c>
      <c r="AH188" s="201">
        <f>'27.สุราษฎร์ฯ'!F188</f>
        <v>0</v>
      </c>
      <c r="AI188" s="200">
        <f>'28.ชุมพร'!F188</f>
        <v>0</v>
      </c>
      <c r="AJ188" s="200">
        <f>'29.ตรัง'!F188</f>
        <v>0</v>
      </c>
      <c r="AK188" s="200">
        <f>'30.พัทลุง'!F188</f>
        <v>0</v>
      </c>
      <c r="AL188" s="202">
        <f>'31.นครศรีธรรมราช'!F188</f>
        <v>0</v>
      </c>
      <c r="AM188" s="200">
        <f>'32.สตูล'!F188</f>
        <v>0</v>
      </c>
      <c r="AN188" s="201">
        <f>'33.นราธิวาส'!F188</f>
        <v>0</v>
      </c>
    </row>
    <row r="189" spans="1:41" ht="21.75" customHeight="1">
      <c r="A189" s="1314"/>
      <c r="B189" s="806" t="s">
        <v>37</v>
      </c>
      <c r="C189" s="807"/>
      <c r="D189" s="808" t="s">
        <v>24</v>
      </c>
      <c r="E189" s="708">
        <f>'1.สอส.กลุ่มวิเคราะห์ฯ'!E189+'2.ชัยนาท'!E189+'3.สระแก้ว'!E189+'4.นครราชสีมา'!E189+'5.ยโสธร'!E189+'6.บุรีรัมย์'!E189+'7.อำนาจเจริญ'!E189+'8.ศูนย์ฯเคี้ยวเอื้อง'!E189+'9.ร้อยเอ็ด'!E189+'10.มหาสารคาม'!E189+'11.อุดรธานี'!E189+'12.กาฬสินธุ์'!E189+'13.นครพนม'!E189+'14.สกลนคร'!E189+'15.หนองคาย'!E189+'16.เลย'!E189+'17.ลำปาง'!E189+'18.แพร่'!E189+'19.เชียงราย'!E189+'20.เพชรบูรณ์'!E189+'21.สุโขทัย'!E189+'22.พิจิตร'!E189+'23.เพชรบุรี'!E189+'24.สุพรรณบุรี'!E189+'25.ประจวบฯ'!E189+'26.กาญจนบุรี'!E189+'27.สุราษฎร์ฯ'!E189+'28.ชุมพร'!E189+'29.ตรัง'!E189+'30.พัทลุง'!E189+'31.นครศรีธรรมราช'!E189+'32.สตูล'!E189+'33.นราธิวาส'!E189</f>
        <v>3768900</v>
      </c>
      <c r="F189" s="1305">
        <f t="shared" si="22"/>
        <v>3927510.24</v>
      </c>
      <c r="G189" s="846">
        <f>+F189*100/E189</f>
        <v>104.20839608373797</v>
      </c>
      <c r="H189" s="363">
        <f>'1.สอส.กลุ่มวิเคราะห์ฯ'!F189</f>
        <v>435376.85</v>
      </c>
      <c r="I189" s="392">
        <f>'2.ชัยนาท'!F189</f>
        <v>0</v>
      </c>
      <c r="J189" s="392">
        <f>'3.สระแก้ว'!F189</f>
        <v>0</v>
      </c>
      <c r="K189" s="393">
        <f>'4.นครราชสีมา'!F189</f>
        <v>590215.39</v>
      </c>
      <c r="L189" s="392">
        <f>'5.ยโสธร'!F189</f>
        <v>7018</v>
      </c>
      <c r="M189" s="392">
        <f>'6.บุรีรัมย์'!F189</f>
        <v>185400.2</v>
      </c>
      <c r="N189" s="393">
        <f>'7.อำนาจเจริญ'!F189</f>
        <v>6222</v>
      </c>
      <c r="O189" s="393">
        <f>'8.ศูนย์ฯเคี้ยวเอื้อง'!F189</f>
        <v>8700</v>
      </c>
      <c r="P189" s="392">
        <f>'9.ร้อยเอ็ด'!F189</f>
        <v>1538700.3</v>
      </c>
      <c r="Q189" s="392">
        <f>'10.มหาสารคาม'!F189</f>
        <v>834190</v>
      </c>
      <c r="R189" s="392">
        <f>'11.อุดรธานี'!F189</f>
        <v>9255.5</v>
      </c>
      <c r="S189" s="392">
        <f>'12.กาฬสินธุ์'!F189</f>
        <v>5160</v>
      </c>
      <c r="T189" s="392">
        <f>'13.นครพนม'!F189</f>
        <v>4530</v>
      </c>
      <c r="U189" s="392">
        <f>'14.สกลนคร'!F189</f>
        <v>3000</v>
      </c>
      <c r="V189" s="392">
        <f>'15.หนองคาย'!F189</f>
        <v>0</v>
      </c>
      <c r="W189" s="393">
        <f>'16.เลย'!F189</f>
        <v>244479</v>
      </c>
      <c r="X189" s="393">
        <f>'17.ลำปาง'!F189</f>
        <v>0</v>
      </c>
      <c r="Y189" s="392">
        <f>'18.แพร่'!F189</f>
        <v>0</v>
      </c>
      <c r="Z189" s="393">
        <f>'19.เชียงราย'!F189</f>
        <v>0</v>
      </c>
      <c r="AA189" s="393">
        <f>'20.เพชรบูรณ์'!F189</f>
        <v>11600</v>
      </c>
      <c r="AB189" s="392">
        <f>'21.สุโขทัย'!F189</f>
        <v>6219</v>
      </c>
      <c r="AC189" s="392">
        <f>'22.พิจิตร'!F189</f>
        <v>0</v>
      </c>
      <c r="AD189" s="393">
        <f>'23.เพชรบุรี'!F189</f>
        <v>15100</v>
      </c>
      <c r="AE189" s="392">
        <f>'24.สุพรรณบุรี'!F189</f>
        <v>0</v>
      </c>
      <c r="AF189" s="392">
        <f>'25.ประจวบฯ'!F189</f>
        <v>0</v>
      </c>
      <c r="AG189" s="393">
        <f>'26.กาญจนบุรี'!F189</f>
        <v>0</v>
      </c>
      <c r="AH189" s="393">
        <f>'27.สุราษฎร์ฯ'!F189</f>
        <v>12644</v>
      </c>
      <c r="AI189" s="392">
        <f>'28.ชุมพร'!F189</f>
        <v>0</v>
      </c>
      <c r="AJ189" s="392">
        <f>'29.ตรัง'!F189</f>
        <v>0</v>
      </c>
      <c r="AK189" s="392">
        <f>'30.พัทลุง'!F189</f>
        <v>0</v>
      </c>
      <c r="AL189" s="549">
        <f>'31.นครศรีธรรมราช'!F189</f>
        <v>0</v>
      </c>
      <c r="AM189" s="392">
        <f>'32.สตูล'!F189</f>
        <v>9700</v>
      </c>
      <c r="AN189" s="393">
        <f>'33.นราธิวาส'!F189</f>
        <v>0</v>
      </c>
    </row>
    <row r="190" spans="1:41" ht="21.75" customHeight="1">
      <c r="A190" s="684"/>
      <c r="B190" s="685"/>
      <c r="C190" s="686" t="s">
        <v>25</v>
      </c>
      <c r="D190" s="687" t="s">
        <v>24</v>
      </c>
      <c r="E190" s="169">
        <f>'1.สอส.กลุ่มวิเคราะห์ฯ'!E190+'2.ชัยนาท'!E190+'3.สระแก้ว'!E190+'4.นครราชสีมา'!E190+'5.ยโสธร'!E190+'6.บุรีรัมย์'!E190+'7.อำนาจเจริญ'!E190+'8.ศูนย์ฯเคี้ยวเอื้อง'!E190+'9.ร้อยเอ็ด'!E190+'10.มหาสารคาม'!E190+'11.อุดรธานี'!E190+'12.กาฬสินธุ์'!E190+'13.นครพนม'!E190+'14.สกลนคร'!E190+'15.หนองคาย'!E190+'16.เลย'!E190+'17.ลำปาง'!E190+'18.แพร่'!E190+'19.เชียงราย'!E190+'20.เพชรบูรณ์'!E190+'21.สุโขทัย'!E190+'22.พิจิตร'!E190+'23.เพชรบุรี'!E190+'24.สุพรรณบุรี'!E190+'25.ประจวบฯ'!E190+'26.กาญจนบุรี'!E190+'27.สุราษฎร์ฯ'!E190+'28.ชุมพร'!E190+'29.ตรัง'!E190+'30.พัทลุง'!E190+'31.นครศรีธรรมราช'!E190+'32.สตูล'!E190+'33.นราธิวาส'!E190</f>
        <v>0</v>
      </c>
      <c r="F190" s="815">
        <f t="shared" si="22"/>
        <v>0</v>
      </c>
      <c r="G190" s="845"/>
      <c r="H190" s="368">
        <f>'1.สอส.กลุ่มวิเคราะห์ฯ'!F190</f>
        <v>0</v>
      </c>
      <c r="I190" s="200">
        <f>'2.ชัยนาท'!F190</f>
        <v>0</v>
      </c>
      <c r="J190" s="200">
        <f>'3.สระแก้ว'!F190</f>
        <v>0</v>
      </c>
      <c r="K190" s="201">
        <f>'4.นครราชสีมา'!F190</f>
        <v>0</v>
      </c>
      <c r="L190" s="200">
        <f>'5.ยโสธร'!F190</f>
        <v>0</v>
      </c>
      <c r="M190" s="200">
        <f>'6.บุรีรัมย์'!F190</f>
        <v>0</v>
      </c>
      <c r="N190" s="201">
        <f>'7.อำนาจเจริญ'!F190</f>
        <v>0</v>
      </c>
      <c r="O190" s="201">
        <f>'8.ศูนย์ฯเคี้ยวเอื้อง'!F190</f>
        <v>0</v>
      </c>
      <c r="P190" s="200">
        <f>'9.ร้อยเอ็ด'!F190</f>
        <v>0</v>
      </c>
      <c r="Q190" s="200">
        <f>'10.มหาสารคาม'!F190</f>
        <v>0</v>
      </c>
      <c r="R190" s="200">
        <f>'11.อุดรธานี'!F190</f>
        <v>0</v>
      </c>
      <c r="S190" s="200">
        <f>'12.กาฬสินธุ์'!F190</f>
        <v>0</v>
      </c>
      <c r="T190" s="200">
        <f>'13.นครพนม'!F190</f>
        <v>0</v>
      </c>
      <c r="U190" s="200">
        <f>'14.สกลนคร'!F190</f>
        <v>0</v>
      </c>
      <c r="V190" s="200">
        <f>'15.หนองคาย'!F190</f>
        <v>0</v>
      </c>
      <c r="W190" s="201">
        <f>'16.เลย'!F190</f>
        <v>0</v>
      </c>
      <c r="X190" s="201">
        <f>'17.ลำปาง'!F190</f>
        <v>0</v>
      </c>
      <c r="Y190" s="200">
        <f>'18.แพร่'!F190</f>
        <v>0</v>
      </c>
      <c r="Z190" s="201">
        <f>'19.เชียงราย'!F190</f>
        <v>0</v>
      </c>
      <c r="AA190" s="201">
        <f>'20.เพชรบูรณ์'!F190</f>
        <v>0</v>
      </c>
      <c r="AB190" s="200">
        <f>'21.สุโขทัย'!F190</f>
        <v>0</v>
      </c>
      <c r="AC190" s="200">
        <f>'22.พิจิตร'!F190</f>
        <v>0</v>
      </c>
      <c r="AD190" s="201">
        <f>'23.เพชรบุรี'!F190</f>
        <v>0</v>
      </c>
      <c r="AE190" s="200">
        <f>'24.สุพรรณบุรี'!F190</f>
        <v>0</v>
      </c>
      <c r="AF190" s="200">
        <f>'25.ประจวบฯ'!F190</f>
        <v>0</v>
      </c>
      <c r="AG190" s="201">
        <f>'26.กาญจนบุรี'!F190</f>
        <v>0</v>
      </c>
      <c r="AH190" s="201">
        <f>'27.สุราษฎร์ฯ'!F190</f>
        <v>0</v>
      </c>
      <c r="AI190" s="200">
        <f>'28.ชุมพร'!F190</f>
        <v>0</v>
      </c>
      <c r="AJ190" s="200">
        <f>'29.ตรัง'!F190</f>
        <v>0</v>
      </c>
      <c r="AK190" s="200">
        <f>'30.พัทลุง'!F190</f>
        <v>0</v>
      </c>
      <c r="AL190" s="202">
        <f>'31.นครศรีธรรมราช'!F190</f>
        <v>0</v>
      </c>
      <c r="AM190" s="200">
        <f>'32.สตูล'!F190</f>
        <v>0</v>
      </c>
      <c r="AN190" s="201">
        <f>'33.นราธิวาส'!F190</f>
        <v>0</v>
      </c>
    </row>
    <row r="191" spans="1:41" ht="21.75" customHeight="1">
      <c r="A191" s="684"/>
      <c r="B191" s="685"/>
      <c r="C191" s="686" t="s">
        <v>26</v>
      </c>
      <c r="D191" s="687" t="s">
        <v>24</v>
      </c>
      <c r="E191" s="169">
        <f>'1.สอส.กลุ่มวิเคราะห์ฯ'!E191+'2.ชัยนาท'!E191+'3.สระแก้ว'!E191+'4.นครราชสีมา'!E191+'5.ยโสธร'!E191+'6.บุรีรัมย์'!E191+'7.อำนาจเจริญ'!E191+'8.ศูนย์ฯเคี้ยวเอื้อง'!E191+'9.ร้อยเอ็ด'!E191+'10.มหาสารคาม'!E191+'11.อุดรธานี'!E191+'12.กาฬสินธุ์'!E191+'13.นครพนม'!E191+'14.สกลนคร'!E191+'15.หนองคาย'!E191+'16.เลย'!E191+'17.ลำปาง'!E191+'18.แพร่'!E191+'19.เชียงราย'!E191+'20.เพชรบูรณ์'!E191+'21.สุโขทัย'!E191+'22.พิจิตร'!E191+'23.เพชรบุรี'!E191+'24.สุพรรณบุรี'!E191+'25.ประจวบฯ'!E191+'26.กาญจนบุรี'!E191+'27.สุราษฎร์ฯ'!E191+'28.ชุมพร'!E191+'29.ตรัง'!E191+'30.พัทลุง'!E191+'31.นครศรีธรรมราช'!E191+'32.สตูล'!E191+'33.นราธิวาส'!E191</f>
        <v>2457100</v>
      </c>
      <c r="F191" s="815">
        <f>SUM(H191:AN191)</f>
        <v>2621190.8400000003</v>
      </c>
      <c r="G191" s="845">
        <f>+F191*100/E191</f>
        <v>106.67823206218715</v>
      </c>
      <c r="H191" s="368">
        <f>'1.สอส.กลุ่มวิเคราะห์ฯ'!F191</f>
        <v>435376.85</v>
      </c>
      <c r="I191" s="200">
        <f>'2.ชัยนาท'!F191</f>
        <v>0</v>
      </c>
      <c r="J191" s="200">
        <f>'3.สระแก้ว'!F191</f>
        <v>0</v>
      </c>
      <c r="K191" s="201">
        <f>'4.นครราชสีมา'!F191</f>
        <v>483015.39</v>
      </c>
      <c r="L191" s="200">
        <f>'5.ยโสธร'!F191</f>
        <v>7018</v>
      </c>
      <c r="M191" s="200">
        <f>'6.บุรีรัมย์'!F191</f>
        <v>185400.2</v>
      </c>
      <c r="N191" s="201">
        <f>'7.อำนาจเจริญ'!F191</f>
        <v>6222</v>
      </c>
      <c r="O191" s="201">
        <f>'8.ศูนย์ฯเคี้ยวเอื้อง'!F191</f>
        <v>8700</v>
      </c>
      <c r="P191" s="200">
        <f>'9.ร้อยเอ็ด'!F191</f>
        <v>338700.3</v>
      </c>
      <c r="Q191" s="200">
        <f>'10.มหาสารคาม'!F191</f>
        <v>834190</v>
      </c>
      <c r="R191" s="200">
        <f>'11.อุดรธานี'!F191</f>
        <v>9255.5</v>
      </c>
      <c r="S191" s="200">
        <f>'12.กาฬสินธุ์'!F191</f>
        <v>5160</v>
      </c>
      <c r="T191" s="200">
        <f>'13.นครพนม'!F191</f>
        <v>4530</v>
      </c>
      <c r="U191" s="200">
        <f>'14.สกลนคร'!F191</f>
        <v>3000</v>
      </c>
      <c r="V191" s="200">
        <f>'15.หนองคาย'!F191</f>
        <v>0</v>
      </c>
      <c r="W191" s="201">
        <f>'16.เลย'!F191</f>
        <v>244479</v>
      </c>
      <c r="X191" s="201">
        <f>'17.ลำปาง'!F191</f>
        <v>0</v>
      </c>
      <c r="Y191" s="200">
        <f>'18.แพร่'!F191</f>
        <v>0</v>
      </c>
      <c r="Z191" s="201">
        <f>'19.เชียงราย'!F191</f>
        <v>0</v>
      </c>
      <c r="AA191" s="201">
        <f>'20.เพชรบูรณ์'!F191</f>
        <v>11600</v>
      </c>
      <c r="AB191" s="200">
        <f>'21.สุโขทัย'!F191</f>
        <v>7099.6</v>
      </c>
      <c r="AC191" s="200">
        <f>'22.พิจิตร'!F191</f>
        <v>0</v>
      </c>
      <c r="AD191" s="201">
        <f>'23.เพชรบุรี'!F191</f>
        <v>15100</v>
      </c>
      <c r="AE191" s="200">
        <f>'24.สุพรรณบุรี'!F191</f>
        <v>0</v>
      </c>
      <c r="AF191" s="200">
        <f>'25.ประจวบฯ'!F191</f>
        <v>0</v>
      </c>
      <c r="AG191" s="201">
        <f>'26.กาญจนบุรี'!F191</f>
        <v>0</v>
      </c>
      <c r="AH191" s="201">
        <f>'27.สุราษฎร์ฯ'!F191</f>
        <v>12644</v>
      </c>
      <c r="AI191" s="200">
        <f>'28.ชุมพร'!F191</f>
        <v>0</v>
      </c>
      <c r="AJ191" s="200">
        <f>'29.ตรัง'!F191</f>
        <v>0</v>
      </c>
      <c r="AK191" s="200">
        <f>'30.พัทลุง'!F191</f>
        <v>0</v>
      </c>
      <c r="AL191" s="202">
        <f>'31.นครศรีธรรมราช'!F191</f>
        <v>0</v>
      </c>
      <c r="AM191" s="200">
        <f>'32.สตูล'!F191</f>
        <v>9700</v>
      </c>
      <c r="AN191" s="201">
        <f>'33.นราธิวาส'!F191</f>
        <v>0</v>
      </c>
    </row>
    <row r="192" spans="1:41" ht="21.75" customHeight="1">
      <c r="A192" s="684"/>
      <c r="B192" s="685"/>
      <c r="C192" s="686" t="s">
        <v>27</v>
      </c>
      <c r="D192" s="687" t="s">
        <v>24</v>
      </c>
      <c r="E192" s="169">
        <f>'1.สอส.กลุ่มวิเคราะห์ฯ'!E192+'2.ชัยนาท'!E192+'3.สระแก้ว'!E192+'4.นครราชสีมา'!E192+'5.ยโสธร'!E192+'6.บุรีรัมย์'!E192+'7.อำนาจเจริญ'!E192+'8.ศูนย์ฯเคี้ยวเอื้อง'!E192+'9.ร้อยเอ็ด'!E192+'10.มหาสารคาม'!E192+'11.อุดรธานี'!E192+'12.กาฬสินธุ์'!E192+'13.นครพนม'!E192+'14.สกลนคร'!E192+'15.หนองคาย'!E192+'16.เลย'!E192+'17.ลำปาง'!E192+'18.แพร่'!E192+'19.เชียงราย'!E192+'20.เพชรบูรณ์'!E192+'21.สุโขทัย'!E192+'22.พิจิตร'!E192+'23.เพชรบุรี'!E192+'24.สุพรรณบุรี'!E192+'25.ประจวบฯ'!E192+'26.กาญจนบุรี'!E192+'27.สุราษฎร์ฯ'!E192+'28.ชุมพร'!E192+'29.ตรัง'!E192+'30.พัทลุง'!E192+'31.นครศรีธรรมราช'!E192+'32.สตูล'!E192+'33.นราธิวาส'!E192</f>
        <v>1311800</v>
      </c>
      <c r="F192" s="815">
        <f t="shared" si="22"/>
        <v>1307200</v>
      </c>
      <c r="G192" s="845">
        <f>+F192*100/E192</f>
        <v>99.649336789144684</v>
      </c>
      <c r="H192" s="368">
        <f>'1.สอส.กลุ่มวิเคราะห์ฯ'!F192</f>
        <v>0</v>
      </c>
      <c r="I192" s="200">
        <f>'2.ชัยนาท'!F192</f>
        <v>0</v>
      </c>
      <c r="J192" s="200">
        <f>'3.สระแก้ว'!F192</f>
        <v>0</v>
      </c>
      <c r="K192" s="201">
        <f>'4.นครราชสีมา'!F192</f>
        <v>107200</v>
      </c>
      <c r="L192" s="200">
        <f>'5.ยโสธร'!F192</f>
        <v>0</v>
      </c>
      <c r="M192" s="200">
        <f>'6.บุรีรัมย์'!F192</f>
        <v>0</v>
      </c>
      <c r="N192" s="201">
        <f>'7.อำนาจเจริญ'!F192</f>
        <v>0</v>
      </c>
      <c r="O192" s="201">
        <f>'8.ศูนย์ฯเคี้ยวเอื้อง'!F192</f>
        <v>0</v>
      </c>
      <c r="P192" s="200">
        <f>'9.ร้อยเอ็ด'!F192</f>
        <v>1200000</v>
      </c>
      <c r="Q192" s="200">
        <f>'10.มหาสารคาม'!F192</f>
        <v>0</v>
      </c>
      <c r="R192" s="200">
        <f>'11.อุดรธานี'!F192</f>
        <v>0</v>
      </c>
      <c r="S192" s="200">
        <f>'12.กาฬสินธุ์'!F192</f>
        <v>0</v>
      </c>
      <c r="T192" s="200">
        <f>'13.นครพนม'!F192</f>
        <v>0</v>
      </c>
      <c r="U192" s="200">
        <f>'14.สกลนคร'!F192</f>
        <v>0</v>
      </c>
      <c r="V192" s="200">
        <f>'15.หนองคาย'!F192</f>
        <v>0</v>
      </c>
      <c r="W192" s="201">
        <f>'16.เลย'!F192</f>
        <v>0</v>
      </c>
      <c r="X192" s="201">
        <f>'17.ลำปาง'!F192</f>
        <v>0</v>
      </c>
      <c r="Y192" s="200">
        <f>'18.แพร่'!F192</f>
        <v>0</v>
      </c>
      <c r="Z192" s="201">
        <f>'19.เชียงราย'!F192</f>
        <v>0</v>
      </c>
      <c r="AA192" s="201">
        <f>'20.เพชรบูรณ์'!F192</f>
        <v>0</v>
      </c>
      <c r="AB192" s="200">
        <f>'21.สุโขทัย'!F192</f>
        <v>0</v>
      </c>
      <c r="AC192" s="200">
        <f>'22.พิจิตร'!F192</f>
        <v>0</v>
      </c>
      <c r="AD192" s="201">
        <f>'23.เพชรบุรี'!F192</f>
        <v>0</v>
      </c>
      <c r="AE192" s="200">
        <f>'24.สุพรรณบุรี'!F192</f>
        <v>0</v>
      </c>
      <c r="AF192" s="200">
        <f>'25.ประจวบฯ'!F192</f>
        <v>0</v>
      </c>
      <c r="AG192" s="201">
        <f>'26.กาญจนบุรี'!F192</f>
        <v>0</v>
      </c>
      <c r="AH192" s="201">
        <f>'27.สุราษฎร์ฯ'!F192</f>
        <v>0</v>
      </c>
      <c r="AI192" s="200">
        <f>'28.ชุมพร'!F192</f>
        <v>0</v>
      </c>
      <c r="AJ192" s="200">
        <f>'29.ตรัง'!F192</f>
        <v>0</v>
      </c>
      <c r="AK192" s="200">
        <f>'30.พัทลุง'!F192</f>
        <v>0</v>
      </c>
      <c r="AL192" s="202">
        <f>'31.นครศรีธรรมราช'!F192</f>
        <v>0</v>
      </c>
      <c r="AM192" s="200">
        <f>'32.สตูล'!F192</f>
        <v>0</v>
      </c>
      <c r="AN192" s="201">
        <f>'33.นราธิวาส'!F192</f>
        <v>0</v>
      </c>
    </row>
    <row r="193" spans="1:41" ht="21.75" customHeight="1">
      <c r="A193" s="684"/>
      <c r="B193" s="685"/>
      <c r="C193" s="686" t="s">
        <v>28</v>
      </c>
      <c r="D193" s="687" t="s">
        <v>24</v>
      </c>
      <c r="E193" s="548">
        <f>'1.สอส.กลุ่มวิเคราะห์ฯ'!E193+'2.ชัยนาท'!E193+'3.สระแก้ว'!E193+'4.นครราชสีมา'!E193+'5.ยโสธร'!E193+'6.บุรีรัมย์'!E193+'7.อำนาจเจริญ'!E193+'8.ศูนย์ฯเคี้ยวเอื้อง'!E193+'9.ร้อยเอ็ด'!E193+'10.มหาสารคาม'!E193+'11.อุดรธานี'!E193+'12.กาฬสินธุ์'!E193+'13.นครพนม'!E193+'14.สกลนคร'!E193+'15.หนองคาย'!E193+'16.เลย'!E193+'17.ลำปาง'!E193+'18.แพร่'!E193+'19.เชียงราย'!E193+'20.เพชรบูรณ์'!E193+'21.สุโขทัย'!E193+'22.พิจิตร'!E193+'23.เพชรบุรี'!E193+'24.สุพรรณบุรี'!E193+'25.ประจวบฯ'!E193+'26.กาญจนบุรี'!E193+'27.สุราษฎร์ฯ'!E193+'28.ชุมพร'!E193+'29.ตรัง'!E193+'30.พัทลุง'!E193+'31.นครศรีธรรมราช'!E193+'32.สตูล'!E193+'33.นราธิวาส'!E193</f>
        <v>0</v>
      </c>
      <c r="F193" s="815">
        <f t="shared" si="22"/>
        <v>0</v>
      </c>
      <c r="G193" s="845"/>
      <c r="H193" s="368">
        <f>'1.สอส.กลุ่มวิเคราะห์ฯ'!F193</f>
        <v>0</v>
      </c>
      <c r="I193" s="200">
        <f>'2.ชัยนาท'!F193</f>
        <v>0</v>
      </c>
      <c r="J193" s="200">
        <f>'3.สระแก้ว'!F193</f>
        <v>0</v>
      </c>
      <c r="K193" s="201">
        <f>'4.นครราชสีมา'!F193</f>
        <v>0</v>
      </c>
      <c r="L193" s="200">
        <f>'5.ยโสธร'!F193</f>
        <v>0</v>
      </c>
      <c r="M193" s="200">
        <f>'6.บุรีรัมย์'!F193</f>
        <v>0</v>
      </c>
      <c r="N193" s="201">
        <f>'7.อำนาจเจริญ'!F193</f>
        <v>0</v>
      </c>
      <c r="O193" s="201">
        <f>'8.ศูนย์ฯเคี้ยวเอื้อง'!F193</f>
        <v>0</v>
      </c>
      <c r="P193" s="200">
        <f>'9.ร้อยเอ็ด'!F193</f>
        <v>0</v>
      </c>
      <c r="Q193" s="200">
        <f>'10.มหาสารคาม'!F193</f>
        <v>0</v>
      </c>
      <c r="R193" s="200">
        <f>'11.อุดรธานี'!F193</f>
        <v>0</v>
      </c>
      <c r="S193" s="200">
        <f>'12.กาฬสินธุ์'!F193</f>
        <v>0</v>
      </c>
      <c r="T193" s="200">
        <f>'13.นครพนม'!F193</f>
        <v>0</v>
      </c>
      <c r="U193" s="200">
        <f>'14.สกลนคร'!F193</f>
        <v>0</v>
      </c>
      <c r="V193" s="200">
        <f>'15.หนองคาย'!F193</f>
        <v>0</v>
      </c>
      <c r="W193" s="201">
        <f>'16.เลย'!F193</f>
        <v>0</v>
      </c>
      <c r="X193" s="201">
        <f>'17.ลำปาง'!F193</f>
        <v>0</v>
      </c>
      <c r="Y193" s="200">
        <f>'18.แพร่'!F193</f>
        <v>0</v>
      </c>
      <c r="Z193" s="201">
        <f>'19.เชียงราย'!F193</f>
        <v>0</v>
      </c>
      <c r="AA193" s="201">
        <f>'20.เพชรบูรณ์'!F193</f>
        <v>0</v>
      </c>
      <c r="AB193" s="200">
        <f>'21.สุโขทัย'!F193</f>
        <v>0</v>
      </c>
      <c r="AC193" s="200">
        <f>'22.พิจิตร'!F193</f>
        <v>0</v>
      </c>
      <c r="AD193" s="201">
        <f>'23.เพชรบุรี'!F193</f>
        <v>0</v>
      </c>
      <c r="AE193" s="200">
        <f>'24.สุพรรณบุรี'!F193</f>
        <v>0</v>
      </c>
      <c r="AF193" s="200">
        <f>'25.ประจวบฯ'!F193</f>
        <v>0</v>
      </c>
      <c r="AG193" s="201">
        <f>'26.กาญจนบุรี'!F193</f>
        <v>0</v>
      </c>
      <c r="AH193" s="201">
        <f>'27.สุราษฎร์ฯ'!F193</f>
        <v>0</v>
      </c>
      <c r="AI193" s="200">
        <f>'28.ชุมพร'!F193</f>
        <v>0</v>
      </c>
      <c r="AJ193" s="200">
        <f>'29.ตรัง'!F193</f>
        <v>0</v>
      </c>
      <c r="AK193" s="200">
        <f>'30.พัทลุง'!F193</f>
        <v>0</v>
      </c>
      <c r="AL193" s="202">
        <f>'31.นครศรีธรรมราช'!F193</f>
        <v>0</v>
      </c>
      <c r="AM193" s="200">
        <f>'32.สตูล'!F193</f>
        <v>0</v>
      </c>
      <c r="AN193" s="201">
        <f>'33.นราธิวาส'!F193</f>
        <v>0</v>
      </c>
    </row>
    <row r="194" spans="1:41" ht="21.75" customHeight="1">
      <c r="A194" s="701"/>
      <c r="B194" s="702"/>
      <c r="C194" s="703" t="s">
        <v>29</v>
      </c>
      <c r="D194" s="704" t="s">
        <v>24</v>
      </c>
      <c r="E194" s="709">
        <f>'1.สอส.กลุ่มวิเคราะห์ฯ'!E194+'2.ชัยนาท'!E194+'3.สระแก้ว'!E194+'4.นครราชสีมา'!E194+'5.ยโสธร'!E194+'6.บุรีรัมย์'!E194+'7.อำนาจเจริญ'!E194+'8.ศูนย์ฯเคี้ยวเอื้อง'!E194+'9.ร้อยเอ็ด'!E194+'10.มหาสารคาม'!E194+'11.อุดรธานี'!E194+'12.กาฬสินธุ์'!E194+'13.นครพนม'!E194+'14.สกลนคร'!E194+'15.หนองคาย'!E194+'16.เลย'!E194+'17.ลำปาง'!E194+'18.แพร่'!E194+'19.เชียงราย'!E194+'20.เพชรบูรณ์'!E194+'21.สุโขทัย'!E194+'22.พิจิตร'!E194+'23.เพชรบุรี'!E194+'24.สุพรรณบุรี'!E194+'25.ประจวบฯ'!E194+'26.กาญจนบุรี'!E194+'27.สุราษฎร์ฯ'!E194+'28.ชุมพร'!E194+'29.ตรัง'!E194+'30.พัทลุง'!E194+'31.นครศรีธรรมราช'!E194+'32.สตูล'!E194+'33.นราธิวาส'!E194</f>
        <v>0</v>
      </c>
      <c r="F194" s="819">
        <f t="shared" si="22"/>
        <v>0</v>
      </c>
      <c r="G194" s="847"/>
      <c r="H194" s="371">
        <f>'1.สอส.กลุ่มวิเคราะห์ฯ'!F194</f>
        <v>0</v>
      </c>
      <c r="I194" s="270">
        <f>'2.ชัยนาท'!F194</f>
        <v>0</v>
      </c>
      <c r="J194" s="270">
        <f>'3.สระแก้ว'!F194</f>
        <v>0</v>
      </c>
      <c r="K194" s="271">
        <f>'4.นครราชสีมา'!F194</f>
        <v>0</v>
      </c>
      <c r="L194" s="270">
        <f>'5.ยโสธร'!F194</f>
        <v>0</v>
      </c>
      <c r="M194" s="270">
        <f>'6.บุรีรัมย์'!F194</f>
        <v>0</v>
      </c>
      <c r="N194" s="271">
        <f>'7.อำนาจเจริญ'!F194</f>
        <v>0</v>
      </c>
      <c r="O194" s="271">
        <f>'8.ศูนย์ฯเคี้ยวเอื้อง'!F194</f>
        <v>0</v>
      </c>
      <c r="P194" s="270">
        <f>'9.ร้อยเอ็ด'!F194</f>
        <v>0</v>
      </c>
      <c r="Q194" s="270">
        <f>'10.มหาสารคาม'!F194</f>
        <v>0</v>
      </c>
      <c r="R194" s="270">
        <f>'11.อุดรธานี'!F194</f>
        <v>0</v>
      </c>
      <c r="S194" s="270">
        <f>'12.กาฬสินธุ์'!F194</f>
        <v>0</v>
      </c>
      <c r="T194" s="270">
        <f>'13.นครพนม'!F194</f>
        <v>0</v>
      </c>
      <c r="U194" s="270">
        <f>'14.สกลนคร'!F194</f>
        <v>0</v>
      </c>
      <c r="V194" s="270">
        <f>'15.หนองคาย'!F194</f>
        <v>0</v>
      </c>
      <c r="W194" s="271">
        <f>'16.เลย'!F194</f>
        <v>0</v>
      </c>
      <c r="X194" s="271">
        <f>'17.ลำปาง'!F194</f>
        <v>0</v>
      </c>
      <c r="Y194" s="270">
        <f>'18.แพร่'!F194</f>
        <v>0</v>
      </c>
      <c r="Z194" s="271">
        <f>'19.เชียงราย'!F194</f>
        <v>0</v>
      </c>
      <c r="AA194" s="271">
        <f>'20.เพชรบูรณ์'!F194</f>
        <v>0</v>
      </c>
      <c r="AB194" s="270">
        <f>'21.สุโขทัย'!F194</f>
        <v>0</v>
      </c>
      <c r="AC194" s="270">
        <f>'22.พิจิตร'!F194</f>
        <v>0</v>
      </c>
      <c r="AD194" s="271">
        <f>'23.เพชรบุรี'!F194</f>
        <v>0</v>
      </c>
      <c r="AE194" s="270">
        <f>'24.สุพรรณบุรี'!F194</f>
        <v>0</v>
      </c>
      <c r="AF194" s="270">
        <f>'25.ประจวบฯ'!F194</f>
        <v>0</v>
      </c>
      <c r="AG194" s="271">
        <f>'26.กาญจนบุรี'!F194</f>
        <v>0</v>
      </c>
      <c r="AH194" s="271">
        <f>'27.สุราษฎร์ฯ'!F194</f>
        <v>0</v>
      </c>
      <c r="AI194" s="270">
        <f>'28.ชุมพร'!F194</f>
        <v>0</v>
      </c>
      <c r="AJ194" s="270">
        <f>'29.ตรัง'!F194</f>
        <v>0</v>
      </c>
      <c r="AK194" s="270">
        <f>'30.พัทลุง'!F194</f>
        <v>0</v>
      </c>
      <c r="AL194" s="570">
        <f>'31.นครศรีธรรมราช'!F194</f>
        <v>0</v>
      </c>
      <c r="AM194" s="270">
        <f>'32.สตูล'!F194</f>
        <v>0</v>
      </c>
      <c r="AN194" s="271">
        <f>'33.นราธิวาส'!F194</f>
        <v>0</v>
      </c>
    </row>
    <row r="195" spans="1:41" ht="21.75" customHeight="1">
      <c r="A195" s="2158" t="s">
        <v>237</v>
      </c>
      <c r="B195" s="2159"/>
      <c r="C195" s="2160"/>
      <c r="D195" s="725"/>
      <c r="E195" s="1319">
        <f>'1.สอส.กลุ่มวิเคราะห์ฯ'!E195+'2.ชัยนาท'!E195+'3.สระแก้ว'!E195+'4.นครราชสีมา'!E195+'5.ยโสธร'!E195+'6.บุรีรัมย์'!E195+'7.อำนาจเจริญ'!E195+'8.ศูนย์ฯเคี้ยวเอื้อง'!E195+'9.ร้อยเอ็ด'!E195+'10.มหาสารคาม'!E195+'11.อุดรธานี'!E195+'12.กาฬสินธุ์'!E195+'13.นครพนม'!E195+'14.สกลนคร'!E195+'15.หนองคาย'!E195+'16.เลย'!E195+'17.ลำปาง'!E195+'18.แพร่'!E195+'19.เชียงราย'!E195+'20.เพชรบูรณ์'!E195+'21.สุโขทัย'!E195+'22.พิจิตร'!E195+'23.เพชรบุรี'!E195+'24.สุพรรณบุรี'!E195+'25.ประจวบฯ'!E195+'26.กาญจนบุรี'!E195+'27.สุราษฎร์ฯ'!E195+'28.ชุมพร'!E195+'29.ตรัง'!E195+'30.พัทลุง'!E195+'31.นครศรีธรรมราช'!E195+'32.สตูล'!E195+'33.นราธิวาส'!E195</f>
        <v>0</v>
      </c>
      <c r="F195" s="841"/>
      <c r="G195" s="842"/>
      <c r="H195" s="372">
        <f>'1.สอส.กลุ่มวิเคราะห์ฯ'!F195</f>
        <v>0</v>
      </c>
      <c r="I195" s="275">
        <f>'2.ชัยนาท'!F195</f>
        <v>0</v>
      </c>
      <c r="J195" s="275">
        <f>'3.สระแก้ว'!F195</f>
        <v>0</v>
      </c>
      <c r="K195" s="276">
        <f>'4.นครราชสีมา'!F195</f>
        <v>0</v>
      </c>
      <c r="L195" s="275">
        <f>'5.ยโสธร'!F195</f>
        <v>0</v>
      </c>
      <c r="M195" s="275">
        <f>'6.บุรีรัมย์'!F195</f>
        <v>0</v>
      </c>
      <c r="N195" s="276">
        <f>'7.อำนาจเจริญ'!F195</f>
        <v>0</v>
      </c>
      <c r="O195" s="276">
        <f>'8.ศูนย์ฯเคี้ยวเอื้อง'!F195</f>
        <v>0</v>
      </c>
      <c r="P195" s="275">
        <f>'9.ร้อยเอ็ด'!F195</f>
        <v>0</v>
      </c>
      <c r="Q195" s="275">
        <f>'10.มหาสารคาม'!F195</f>
        <v>0</v>
      </c>
      <c r="R195" s="275">
        <f>'11.อุดรธานี'!F195</f>
        <v>0</v>
      </c>
      <c r="S195" s="275">
        <f>'12.กาฬสินธุ์'!F195</f>
        <v>0</v>
      </c>
      <c r="T195" s="275">
        <f>'13.นครพนม'!F195</f>
        <v>0</v>
      </c>
      <c r="U195" s="275">
        <f>'14.สกลนคร'!F195</f>
        <v>0</v>
      </c>
      <c r="V195" s="275">
        <f>'15.หนองคาย'!F195</f>
        <v>0</v>
      </c>
      <c r="W195" s="276">
        <f>'16.เลย'!F195</f>
        <v>0</v>
      </c>
      <c r="X195" s="276">
        <f>'17.ลำปาง'!F195</f>
        <v>0</v>
      </c>
      <c r="Y195" s="275">
        <f>'18.แพร่'!F195</f>
        <v>0</v>
      </c>
      <c r="Z195" s="276">
        <f>'19.เชียงราย'!F195</f>
        <v>0</v>
      </c>
      <c r="AA195" s="276">
        <f>'20.เพชรบูรณ์'!F195</f>
        <v>0</v>
      </c>
      <c r="AB195" s="275">
        <f>'21.สุโขทัย'!F195</f>
        <v>0</v>
      </c>
      <c r="AC195" s="275">
        <f>'22.พิจิตร'!F195</f>
        <v>0</v>
      </c>
      <c r="AD195" s="276">
        <f>'23.เพชรบุรี'!F195</f>
        <v>0</v>
      </c>
      <c r="AE195" s="275">
        <f>'24.สุพรรณบุรี'!F195</f>
        <v>0</v>
      </c>
      <c r="AF195" s="275">
        <f>'25.ประจวบฯ'!F195</f>
        <v>0</v>
      </c>
      <c r="AG195" s="276">
        <f>'26.กาญจนบุรี'!F195</f>
        <v>0</v>
      </c>
      <c r="AH195" s="276">
        <f>'27.สุราษฎร์ฯ'!F195</f>
        <v>0</v>
      </c>
      <c r="AI195" s="275">
        <f>'28.ชุมพร'!F195</f>
        <v>0</v>
      </c>
      <c r="AJ195" s="275">
        <f>'29.ตรัง'!F195</f>
        <v>0</v>
      </c>
      <c r="AK195" s="275">
        <f>'30.พัทลุง'!F195</f>
        <v>0</v>
      </c>
      <c r="AL195" s="571">
        <f>'31.นครศรีธรรมราช'!F195</f>
        <v>0</v>
      </c>
      <c r="AM195" s="275">
        <f>'32.สตูล'!F195</f>
        <v>0</v>
      </c>
      <c r="AN195" s="276">
        <f>'33.นราธิวาส'!F195</f>
        <v>0</v>
      </c>
    </row>
    <row r="196" spans="1:41" s="220" customFormat="1" ht="21.75" customHeight="1">
      <c r="A196" s="413" t="s">
        <v>238</v>
      </c>
      <c r="B196" s="726"/>
      <c r="C196" s="727"/>
      <c r="D196" s="693"/>
      <c r="E196" s="705">
        <f>'1.สอส.กลุ่มวิเคราะห์ฯ'!E196+'2.ชัยนาท'!E196+'3.สระแก้ว'!E196+'4.นครราชสีมา'!E196+'5.ยโสธร'!E196+'6.บุรีรัมย์'!E196+'7.อำนาจเจริญ'!E196+'8.ศูนย์ฯเคี้ยวเอื้อง'!E196+'9.ร้อยเอ็ด'!E196+'10.มหาสารคาม'!E196+'11.อุดรธานี'!E196+'12.กาฬสินธุ์'!E196+'13.นครพนม'!E196+'14.สกลนคร'!E196+'15.หนองคาย'!E196+'16.เลย'!E196+'17.ลำปาง'!E196+'18.แพร่'!E196+'19.เชียงราย'!E196+'20.เพชรบูรณ์'!E196+'21.สุโขทัย'!E196+'22.พิจิตร'!E196+'23.เพชรบุรี'!E196+'24.สุพรรณบุรี'!E196+'25.ประจวบฯ'!E196+'26.กาญจนบุรี'!E196+'27.สุราษฎร์ฯ'!E196+'28.ชุมพร'!E196+'29.ตรัง'!E196+'30.พัทลุง'!E196+'31.นครศรีธรรมราช'!E196+'32.สตูล'!E196+'33.นราธิวาส'!E196</f>
        <v>0</v>
      </c>
      <c r="F196" s="811"/>
      <c r="G196" s="812"/>
      <c r="H196" s="369">
        <f>'1.สอส.กลุ่มวิเคราะห์ฯ'!F196</f>
        <v>0</v>
      </c>
      <c r="I196" s="205">
        <f>'2.ชัยนาท'!F196</f>
        <v>0</v>
      </c>
      <c r="J196" s="205">
        <f>'3.สระแก้ว'!F196</f>
        <v>0</v>
      </c>
      <c r="K196" s="206">
        <f>'4.นครราชสีมา'!F196</f>
        <v>0</v>
      </c>
      <c r="L196" s="205">
        <f>'5.ยโสธร'!F196</f>
        <v>0</v>
      </c>
      <c r="M196" s="205">
        <f>'6.บุรีรัมย์'!F196</f>
        <v>0</v>
      </c>
      <c r="N196" s="206">
        <f>'7.อำนาจเจริญ'!F196</f>
        <v>0</v>
      </c>
      <c r="O196" s="206">
        <f>'8.ศูนย์ฯเคี้ยวเอื้อง'!F196</f>
        <v>0</v>
      </c>
      <c r="P196" s="205">
        <f>'9.ร้อยเอ็ด'!F196</f>
        <v>0</v>
      </c>
      <c r="Q196" s="205">
        <f>'10.มหาสารคาม'!F196</f>
        <v>0</v>
      </c>
      <c r="R196" s="205">
        <f>'11.อุดรธานี'!F196</f>
        <v>0</v>
      </c>
      <c r="S196" s="205">
        <f>'12.กาฬสินธุ์'!F196</f>
        <v>0</v>
      </c>
      <c r="T196" s="205">
        <f>'13.นครพนม'!F196</f>
        <v>0</v>
      </c>
      <c r="U196" s="205">
        <f>'14.สกลนคร'!F196</f>
        <v>0</v>
      </c>
      <c r="V196" s="205">
        <f>'15.หนองคาย'!F196</f>
        <v>0</v>
      </c>
      <c r="W196" s="206">
        <f>'16.เลย'!F196</f>
        <v>0</v>
      </c>
      <c r="X196" s="206">
        <f>'17.ลำปาง'!F196</f>
        <v>0</v>
      </c>
      <c r="Y196" s="205">
        <f>'18.แพร่'!F196</f>
        <v>0</v>
      </c>
      <c r="Z196" s="206">
        <f>'19.เชียงราย'!F196</f>
        <v>0</v>
      </c>
      <c r="AA196" s="206">
        <f>'20.เพชรบูรณ์'!F196</f>
        <v>0</v>
      </c>
      <c r="AB196" s="205">
        <f>'21.สุโขทัย'!F196</f>
        <v>0</v>
      </c>
      <c r="AC196" s="205">
        <f>'22.พิจิตร'!F196</f>
        <v>0</v>
      </c>
      <c r="AD196" s="206">
        <f>'23.เพชรบุรี'!F196</f>
        <v>0</v>
      </c>
      <c r="AE196" s="205">
        <f>'24.สุพรรณบุรี'!F196</f>
        <v>0</v>
      </c>
      <c r="AF196" s="205">
        <f>'25.ประจวบฯ'!F196</f>
        <v>0</v>
      </c>
      <c r="AG196" s="206">
        <f>'26.กาญจนบุรี'!F196</f>
        <v>0</v>
      </c>
      <c r="AH196" s="206">
        <f>'27.สุราษฎร์ฯ'!F196</f>
        <v>0</v>
      </c>
      <c r="AI196" s="205">
        <f>'28.ชุมพร'!F196</f>
        <v>0</v>
      </c>
      <c r="AJ196" s="205">
        <f>'29.ตรัง'!F196</f>
        <v>0</v>
      </c>
      <c r="AK196" s="205">
        <f>'30.พัทลุง'!F196</f>
        <v>0</v>
      </c>
      <c r="AL196" s="550">
        <f>'31.นครศรีธรรมราช'!F196</f>
        <v>0</v>
      </c>
      <c r="AM196" s="205">
        <f>'32.สตูล'!F196</f>
        <v>0</v>
      </c>
      <c r="AN196" s="206">
        <f>'33.นราธิวาส'!F196</f>
        <v>0</v>
      </c>
      <c r="AO196" s="364"/>
    </row>
    <row r="197" spans="1:41" s="220" customFormat="1" ht="21.75" customHeight="1">
      <c r="A197" s="2161" t="s">
        <v>239</v>
      </c>
      <c r="B197" s="2162"/>
      <c r="C197" s="2163"/>
      <c r="D197" s="728" t="s">
        <v>34</v>
      </c>
      <c r="E197" s="169">
        <f>'1.สอส.กลุ่มวิเคราะห์ฯ'!E197+'2.ชัยนาท'!E197+'3.สระแก้ว'!E197+'4.นครราชสีมา'!E197+'5.ยโสธร'!E197+'6.บุรีรัมย์'!E197+'7.อำนาจเจริญ'!E197+'8.ศูนย์ฯเคี้ยวเอื้อง'!E197+'9.ร้อยเอ็ด'!E197+'10.มหาสารคาม'!E197+'11.อุดรธานี'!E197+'12.กาฬสินธุ์'!E197+'13.นครพนม'!E197+'14.สกลนคร'!E197+'15.หนองคาย'!E197+'16.เลย'!E197+'17.ลำปาง'!E197+'18.แพร่'!E197+'19.เชียงราย'!E197+'20.เพชรบูรณ์'!E197+'21.สุโขทัย'!E197+'22.พิจิตร'!E197+'23.เพชรบุรี'!E197+'24.สุพรรณบุรี'!E197+'25.ประจวบฯ'!E197+'26.กาญจนบุรี'!E197+'27.สุราษฎร์ฯ'!E197+'28.ชุมพร'!E197+'29.ตรัง'!E197+'30.พัทลุง'!E197+'31.นครศรีธรรมราช'!E197+'32.สตูล'!E197+'33.นราธิวาส'!E197</f>
        <v>410</v>
      </c>
      <c r="F197" s="813">
        <f>SUM(H197:AN197)</f>
        <v>410</v>
      </c>
      <c r="G197" s="814">
        <f>+F197*100/E197</f>
        <v>100</v>
      </c>
      <c r="H197" s="368">
        <f>'1.สอส.กลุ่มวิเคราะห์ฯ'!F197</f>
        <v>0</v>
      </c>
      <c r="I197" s="200">
        <f>'2.ชัยนาท'!F197</f>
        <v>0</v>
      </c>
      <c r="J197" s="200">
        <f>'3.สระแก้ว'!F197</f>
        <v>0</v>
      </c>
      <c r="K197" s="201">
        <f>'4.นครราชสีมา'!F197</f>
        <v>310</v>
      </c>
      <c r="L197" s="200">
        <f>'5.ยโสธร'!F197</f>
        <v>0</v>
      </c>
      <c r="M197" s="200">
        <f>'6.บุรีรัมย์'!F197</f>
        <v>0</v>
      </c>
      <c r="N197" s="201">
        <f>'7.อำนาจเจริญ'!F197</f>
        <v>0</v>
      </c>
      <c r="O197" s="201">
        <f>'8.ศูนย์ฯเคี้ยวเอื้อง'!F197</f>
        <v>0</v>
      </c>
      <c r="P197" s="200">
        <f>'9.ร้อยเอ็ด'!F197</f>
        <v>0</v>
      </c>
      <c r="Q197" s="200">
        <f>'10.มหาสารคาม'!F197</f>
        <v>0</v>
      </c>
      <c r="R197" s="200">
        <f>'11.อุดรธานี'!F197</f>
        <v>0</v>
      </c>
      <c r="S197" s="200">
        <f>'12.กาฬสินธุ์'!F197</f>
        <v>0</v>
      </c>
      <c r="T197" s="200">
        <f>'13.นครพนม'!F197</f>
        <v>0</v>
      </c>
      <c r="U197" s="200">
        <f>'14.สกลนคร'!F197</f>
        <v>0</v>
      </c>
      <c r="V197" s="200">
        <f>'15.หนองคาย'!F197</f>
        <v>0</v>
      </c>
      <c r="W197" s="201">
        <f>'16.เลย'!F197</f>
        <v>0</v>
      </c>
      <c r="X197" s="201">
        <f>'17.ลำปาง'!F197</f>
        <v>50</v>
      </c>
      <c r="Y197" s="200">
        <f>'18.แพร่'!F197</f>
        <v>0</v>
      </c>
      <c r="Z197" s="201">
        <f>'19.เชียงราย'!F197</f>
        <v>0</v>
      </c>
      <c r="AA197" s="201">
        <f>'20.เพชรบูรณ์'!F197</f>
        <v>0</v>
      </c>
      <c r="AB197" s="200">
        <f>'21.สุโขทัย'!F197</f>
        <v>0</v>
      </c>
      <c r="AC197" s="200">
        <f>'22.พิจิตร'!F197</f>
        <v>0</v>
      </c>
      <c r="AD197" s="201">
        <f>'23.เพชรบุรี'!F197</f>
        <v>0</v>
      </c>
      <c r="AE197" s="200">
        <f>'24.สุพรรณบุรี'!F197</f>
        <v>0</v>
      </c>
      <c r="AF197" s="200">
        <f>'25.ประจวบฯ'!F197</f>
        <v>0</v>
      </c>
      <c r="AG197" s="201">
        <f>'26.กาญจนบุรี'!F197</f>
        <v>0</v>
      </c>
      <c r="AH197" s="201">
        <f>'27.สุราษฎร์ฯ'!F197</f>
        <v>0</v>
      </c>
      <c r="AI197" s="200">
        <f>'28.ชุมพร'!F197</f>
        <v>0</v>
      </c>
      <c r="AJ197" s="200">
        <f>'29.ตรัง'!F197</f>
        <v>0</v>
      </c>
      <c r="AK197" s="200">
        <f>'30.พัทลุง'!F197</f>
        <v>0</v>
      </c>
      <c r="AL197" s="202">
        <f>'31.นครศรีธรรมราช'!F197</f>
        <v>0</v>
      </c>
      <c r="AM197" s="200">
        <f>'32.สตูล'!F197</f>
        <v>50</v>
      </c>
      <c r="AN197" s="201">
        <f>'33.นราธิวาส'!F197</f>
        <v>0</v>
      </c>
      <c r="AO197" s="364"/>
    </row>
    <row r="198" spans="1:41" s="220" customFormat="1" ht="21.75" customHeight="1">
      <c r="A198" s="729"/>
      <c r="B198" s="2164" t="s">
        <v>45</v>
      </c>
      <c r="C198" s="2165"/>
      <c r="D198" s="728" t="s">
        <v>34</v>
      </c>
      <c r="E198" s="169">
        <f>'1.สอส.กลุ่มวิเคราะห์ฯ'!E198+'2.ชัยนาท'!E198+'3.สระแก้ว'!E198+'4.นครราชสีมา'!E198+'5.ยโสธร'!E198+'6.บุรีรัมย์'!E198+'7.อำนาจเจริญ'!E198+'8.ศูนย์ฯเคี้ยวเอื้อง'!E198+'9.ร้อยเอ็ด'!E198+'10.มหาสารคาม'!E198+'11.อุดรธานี'!E198+'12.กาฬสินธุ์'!E198+'13.นครพนม'!E198+'14.สกลนคร'!E198+'15.หนองคาย'!E198+'16.เลย'!E198+'17.ลำปาง'!E198+'18.แพร่'!E198+'19.เชียงราย'!E198+'20.เพชรบูรณ์'!E198+'21.สุโขทัย'!E198+'22.พิจิตร'!E198+'23.เพชรบุรี'!E198+'24.สุพรรณบุรี'!E198+'25.ประจวบฯ'!E198+'26.กาญจนบุรี'!E198+'27.สุราษฎร์ฯ'!E198+'28.ชุมพร'!E198+'29.ตรัง'!E198+'30.พัทลุง'!E198+'31.นครศรีธรรมราช'!E198+'32.สตูล'!E198+'33.นราธิวาส'!E198</f>
        <v>180</v>
      </c>
      <c r="F198" s="813">
        <f>SUM(H198:AN198)</f>
        <v>180</v>
      </c>
      <c r="G198" s="814">
        <f>+F198*100/E198</f>
        <v>100</v>
      </c>
      <c r="H198" s="368">
        <f>'1.สอส.กลุ่มวิเคราะห์ฯ'!F198</f>
        <v>0</v>
      </c>
      <c r="I198" s="200">
        <f>'2.ชัยนาท'!F198</f>
        <v>0</v>
      </c>
      <c r="J198" s="200">
        <f>'3.สระแก้ว'!F198</f>
        <v>0</v>
      </c>
      <c r="K198" s="201">
        <f>'4.นครราชสีมา'!F198</f>
        <v>80</v>
      </c>
      <c r="L198" s="200">
        <f>'5.ยโสธร'!F198</f>
        <v>0</v>
      </c>
      <c r="M198" s="200">
        <f>'6.บุรีรัมย์'!F198</f>
        <v>0</v>
      </c>
      <c r="N198" s="201">
        <f>'7.อำนาจเจริญ'!F198</f>
        <v>0</v>
      </c>
      <c r="O198" s="201">
        <f>'8.ศูนย์ฯเคี้ยวเอื้อง'!F198</f>
        <v>0</v>
      </c>
      <c r="P198" s="200">
        <f>'9.ร้อยเอ็ด'!F198</f>
        <v>0</v>
      </c>
      <c r="Q198" s="200">
        <f>'10.มหาสารคาม'!F198</f>
        <v>0</v>
      </c>
      <c r="R198" s="200">
        <f>'11.อุดรธานี'!F198</f>
        <v>0</v>
      </c>
      <c r="S198" s="200">
        <f>'12.กาฬสินธุ์'!F198</f>
        <v>0</v>
      </c>
      <c r="T198" s="200">
        <f>'13.นครพนม'!F198</f>
        <v>0</v>
      </c>
      <c r="U198" s="200">
        <f>'14.สกลนคร'!F198</f>
        <v>0</v>
      </c>
      <c r="V198" s="200">
        <f>'15.หนองคาย'!F198</f>
        <v>0</v>
      </c>
      <c r="W198" s="201">
        <f>'16.เลย'!F198</f>
        <v>0</v>
      </c>
      <c r="X198" s="201">
        <f>'17.ลำปาง'!F198</f>
        <v>50</v>
      </c>
      <c r="Y198" s="200">
        <f>'18.แพร่'!F198</f>
        <v>0</v>
      </c>
      <c r="Z198" s="201">
        <f>'19.เชียงราย'!F198</f>
        <v>0</v>
      </c>
      <c r="AA198" s="201">
        <f>'20.เพชรบูรณ์'!F198</f>
        <v>0</v>
      </c>
      <c r="AB198" s="200">
        <f>'21.สุโขทัย'!F198</f>
        <v>0</v>
      </c>
      <c r="AC198" s="200">
        <f>'22.พิจิตร'!F198</f>
        <v>0</v>
      </c>
      <c r="AD198" s="201">
        <f>'23.เพชรบุรี'!F198</f>
        <v>0</v>
      </c>
      <c r="AE198" s="200">
        <f>'24.สุพรรณบุรี'!F198</f>
        <v>0</v>
      </c>
      <c r="AF198" s="200">
        <f>'25.ประจวบฯ'!F198</f>
        <v>0</v>
      </c>
      <c r="AG198" s="201">
        <f>'26.กาญจนบุรี'!F198</f>
        <v>0</v>
      </c>
      <c r="AH198" s="201">
        <f>'27.สุราษฎร์ฯ'!F198</f>
        <v>0</v>
      </c>
      <c r="AI198" s="200">
        <f>'28.ชุมพร'!F198</f>
        <v>0</v>
      </c>
      <c r="AJ198" s="200">
        <f>'29.ตรัง'!F198</f>
        <v>0</v>
      </c>
      <c r="AK198" s="200">
        <f>'30.พัทลุง'!F198</f>
        <v>0</v>
      </c>
      <c r="AL198" s="202">
        <f>'31.นครศรีธรรมราช'!F198</f>
        <v>0</v>
      </c>
      <c r="AM198" s="200">
        <f>'32.สตูล'!F198</f>
        <v>50</v>
      </c>
      <c r="AN198" s="201">
        <f>'33.นราธิวาส'!F198</f>
        <v>0</v>
      </c>
      <c r="AO198" s="364"/>
    </row>
    <row r="199" spans="1:41" s="220" customFormat="1" ht="21.75" customHeight="1">
      <c r="A199" s="729"/>
      <c r="B199" s="2164" t="s">
        <v>46</v>
      </c>
      <c r="C199" s="2165"/>
      <c r="D199" s="728" t="s">
        <v>34</v>
      </c>
      <c r="E199" s="169">
        <f>'1.สอส.กลุ่มวิเคราะห์ฯ'!E199+'2.ชัยนาท'!E199+'3.สระแก้ว'!E199+'4.นครราชสีมา'!E199+'5.ยโสธร'!E199+'6.บุรีรัมย์'!E199+'7.อำนาจเจริญ'!E199+'8.ศูนย์ฯเคี้ยวเอื้อง'!E199+'9.ร้อยเอ็ด'!E199+'10.มหาสารคาม'!E199+'11.อุดรธานี'!E199+'12.กาฬสินธุ์'!E199+'13.นครพนม'!E199+'14.สกลนคร'!E199+'15.หนองคาย'!E199+'16.เลย'!E199+'17.ลำปาง'!E199+'18.แพร่'!E199+'19.เชียงราย'!E199+'20.เพชรบูรณ์'!E199+'21.สุโขทัย'!E199+'22.พิจิตร'!E199+'23.เพชรบุรี'!E199+'24.สุพรรณบุรี'!E199+'25.ประจวบฯ'!E199+'26.กาญจนบุรี'!E199+'27.สุราษฎร์ฯ'!E199+'28.ชุมพร'!E199+'29.ตรัง'!E199+'30.พัทลุง'!E199+'31.นครศรีธรรมราช'!E199+'32.สตูล'!E199+'33.นราธิวาส'!E199</f>
        <v>180</v>
      </c>
      <c r="F199" s="813">
        <f>SUM(H199:AN199)</f>
        <v>180</v>
      </c>
      <c r="G199" s="814">
        <f>+F199*100/E199</f>
        <v>100</v>
      </c>
      <c r="H199" s="368">
        <f>'1.สอส.กลุ่มวิเคราะห์ฯ'!F199</f>
        <v>0</v>
      </c>
      <c r="I199" s="200">
        <f>'2.ชัยนาท'!F199</f>
        <v>0</v>
      </c>
      <c r="J199" s="200">
        <f>'3.สระแก้ว'!F199</f>
        <v>0</v>
      </c>
      <c r="K199" s="201">
        <f>'4.นครราชสีมา'!F199</f>
        <v>180</v>
      </c>
      <c r="L199" s="200">
        <f>'5.ยโสธร'!F199</f>
        <v>0</v>
      </c>
      <c r="M199" s="200">
        <f>'6.บุรีรัมย์'!F199</f>
        <v>0</v>
      </c>
      <c r="N199" s="201">
        <f>'7.อำนาจเจริญ'!F199</f>
        <v>0</v>
      </c>
      <c r="O199" s="201">
        <f>'8.ศูนย์ฯเคี้ยวเอื้อง'!F199</f>
        <v>0</v>
      </c>
      <c r="P199" s="200">
        <f>'9.ร้อยเอ็ด'!F199</f>
        <v>0</v>
      </c>
      <c r="Q199" s="200">
        <f>'10.มหาสารคาม'!F199</f>
        <v>0</v>
      </c>
      <c r="R199" s="200">
        <f>'11.อุดรธานี'!F199</f>
        <v>0</v>
      </c>
      <c r="S199" s="200">
        <f>'12.กาฬสินธุ์'!F199</f>
        <v>0</v>
      </c>
      <c r="T199" s="200">
        <f>'13.นครพนม'!F199</f>
        <v>0</v>
      </c>
      <c r="U199" s="200">
        <f>'14.สกลนคร'!F199</f>
        <v>0</v>
      </c>
      <c r="V199" s="200">
        <f>'15.หนองคาย'!F199</f>
        <v>0</v>
      </c>
      <c r="W199" s="201">
        <f>'16.เลย'!F199</f>
        <v>0</v>
      </c>
      <c r="X199" s="201">
        <f>'17.ลำปาง'!F199</f>
        <v>0</v>
      </c>
      <c r="Y199" s="200">
        <f>'18.แพร่'!F199</f>
        <v>0</v>
      </c>
      <c r="Z199" s="201">
        <f>'19.เชียงราย'!F199</f>
        <v>0</v>
      </c>
      <c r="AA199" s="201">
        <f>'20.เพชรบูรณ์'!F199</f>
        <v>0</v>
      </c>
      <c r="AB199" s="200">
        <f>'21.สุโขทัย'!F199</f>
        <v>0</v>
      </c>
      <c r="AC199" s="200">
        <f>'22.พิจิตร'!F199</f>
        <v>0</v>
      </c>
      <c r="AD199" s="201">
        <f>'23.เพชรบุรี'!F199</f>
        <v>0</v>
      </c>
      <c r="AE199" s="200">
        <f>'24.สุพรรณบุรี'!F199</f>
        <v>0</v>
      </c>
      <c r="AF199" s="200">
        <f>'25.ประจวบฯ'!F199</f>
        <v>0</v>
      </c>
      <c r="AG199" s="201">
        <f>'26.กาญจนบุรี'!F199</f>
        <v>0</v>
      </c>
      <c r="AH199" s="201">
        <f>'27.สุราษฎร์ฯ'!F199</f>
        <v>0</v>
      </c>
      <c r="AI199" s="200">
        <f>'28.ชุมพร'!F199</f>
        <v>0</v>
      </c>
      <c r="AJ199" s="200">
        <f>'29.ตรัง'!F199</f>
        <v>0</v>
      </c>
      <c r="AK199" s="200">
        <f>'30.พัทลุง'!F199</f>
        <v>0</v>
      </c>
      <c r="AL199" s="202">
        <f>'31.นครศรีธรรมราช'!F199</f>
        <v>0</v>
      </c>
      <c r="AM199" s="200">
        <f>'32.สตูล'!F199</f>
        <v>0</v>
      </c>
      <c r="AN199" s="201">
        <f>'33.นราธิวาส'!F199</f>
        <v>0</v>
      </c>
      <c r="AO199" s="364"/>
    </row>
    <row r="200" spans="1:41" s="220" customFormat="1" ht="21.75" customHeight="1">
      <c r="A200" s="729"/>
      <c r="B200" s="2166" t="s">
        <v>284</v>
      </c>
      <c r="C200" s="2167"/>
      <c r="D200" s="728" t="s">
        <v>34</v>
      </c>
      <c r="E200" s="169">
        <f>'1.สอส.กลุ่มวิเคราะห์ฯ'!E200+'2.ชัยนาท'!E200+'3.สระแก้ว'!E200+'4.นครราชสีมา'!E200+'5.ยโสธร'!E200+'6.บุรีรัมย์'!E200+'7.อำนาจเจริญ'!E200+'8.ศูนย์ฯเคี้ยวเอื้อง'!E200+'9.ร้อยเอ็ด'!E200+'10.มหาสารคาม'!E200+'11.อุดรธานี'!E200+'12.กาฬสินธุ์'!E200+'13.นครพนม'!E200+'14.สกลนคร'!E200+'15.หนองคาย'!E200+'16.เลย'!E200+'17.ลำปาง'!E200+'18.แพร่'!E200+'19.เชียงราย'!E200+'20.เพชรบูรณ์'!E200+'21.สุโขทัย'!E200+'22.พิจิตร'!E200+'23.เพชรบุรี'!E200+'24.สุพรรณบุรี'!E200+'25.ประจวบฯ'!E200+'26.กาญจนบุรี'!E200+'27.สุราษฎร์ฯ'!E200+'28.ชุมพร'!E200+'29.ตรัง'!E200+'30.พัทลุง'!E200+'31.นครศรีธรรมราช'!E200+'32.สตูล'!E200+'33.นราธิวาส'!E200</f>
        <v>50</v>
      </c>
      <c r="F200" s="813">
        <f>SUM(H200:AN200)</f>
        <v>50</v>
      </c>
      <c r="G200" s="814">
        <f>+F200*100/E200</f>
        <v>100</v>
      </c>
      <c r="H200" s="368">
        <f>'1.สอส.กลุ่มวิเคราะห์ฯ'!F200</f>
        <v>0</v>
      </c>
      <c r="I200" s="200">
        <f>'2.ชัยนาท'!F200</f>
        <v>0</v>
      </c>
      <c r="J200" s="200">
        <f>'3.สระแก้ว'!F200</f>
        <v>0</v>
      </c>
      <c r="K200" s="201">
        <f>'4.นครราชสีมา'!F200</f>
        <v>50</v>
      </c>
      <c r="L200" s="200">
        <f>'5.ยโสธร'!F200</f>
        <v>0</v>
      </c>
      <c r="M200" s="200">
        <f>'6.บุรีรัมย์'!F200</f>
        <v>0</v>
      </c>
      <c r="N200" s="201">
        <f>'7.อำนาจเจริญ'!F200</f>
        <v>0</v>
      </c>
      <c r="O200" s="201">
        <f>'8.ศูนย์ฯเคี้ยวเอื้อง'!F200</f>
        <v>0</v>
      </c>
      <c r="P200" s="200">
        <f>'9.ร้อยเอ็ด'!F200</f>
        <v>0</v>
      </c>
      <c r="Q200" s="200">
        <f>'10.มหาสารคาม'!F200</f>
        <v>0</v>
      </c>
      <c r="R200" s="200">
        <f>'11.อุดรธานี'!F200</f>
        <v>0</v>
      </c>
      <c r="S200" s="200">
        <f>'12.กาฬสินธุ์'!F200</f>
        <v>0</v>
      </c>
      <c r="T200" s="200">
        <f>'13.นครพนม'!F200</f>
        <v>0</v>
      </c>
      <c r="U200" s="200">
        <f>'14.สกลนคร'!F200</f>
        <v>0</v>
      </c>
      <c r="V200" s="200">
        <f>'15.หนองคาย'!F200</f>
        <v>0</v>
      </c>
      <c r="W200" s="201">
        <f>'16.เลย'!F200</f>
        <v>0</v>
      </c>
      <c r="X200" s="201">
        <f>'17.ลำปาง'!F200</f>
        <v>0</v>
      </c>
      <c r="Y200" s="200">
        <f>'18.แพร่'!F200</f>
        <v>0</v>
      </c>
      <c r="Z200" s="201">
        <f>'19.เชียงราย'!F200</f>
        <v>0</v>
      </c>
      <c r="AA200" s="201">
        <f>'20.เพชรบูรณ์'!F200</f>
        <v>0</v>
      </c>
      <c r="AB200" s="200">
        <f>'21.สุโขทัย'!F200</f>
        <v>0</v>
      </c>
      <c r="AC200" s="200">
        <f>'22.พิจิตร'!F200</f>
        <v>0</v>
      </c>
      <c r="AD200" s="201">
        <f>'23.เพชรบุรี'!F200</f>
        <v>0</v>
      </c>
      <c r="AE200" s="200">
        <f>'24.สุพรรณบุรี'!F200</f>
        <v>0</v>
      </c>
      <c r="AF200" s="200">
        <f>'25.ประจวบฯ'!F200</f>
        <v>0</v>
      </c>
      <c r="AG200" s="201">
        <f>'26.กาญจนบุรี'!F200</f>
        <v>0</v>
      </c>
      <c r="AH200" s="201">
        <f>'27.สุราษฎร์ฯ'!F200</f>
        <v>0</v>
      </c>
      <c r="AI200" s="200">
        <f>'28.ชุมพร'!F200</f>
        <v>0</v>
      </c>
      <c r="AJ200" s="200">
        <f>'29.ตรัง'!F200</f>
        <v>0</v>
      </c>
      <c r="AK200" s="200">
        <f>'30.พัทลุง'!F200</f>
        <v>0</v>
      </c>
      <c r="AL200" s="202">
        <f>'31.นครศรีธรรมราช'!F200</f>
        <v>0</v>
      </c>
      <c r="AM200" s="200">
        <f>'32.สตูล'!F200</f>
        <v>0</v>
      </c>
      <c r="AN200" s="201">
        <f>'33.นราธิวาส'!F200</f>
        <v>0</v>
      </c>
      <c r="AO200" s="364"/>
    </row>
    <row r="201" spans="1:41" s="220" customFormat="1" ht="21.75" customHeight="1">
      <c r="A201" s="2155" t="s">
        <v>240</v>
      </c>
      <c r="B201" s="2156"/>
      <c r="C201" s="2157"/>
      <c r="D201" s="728" t="s">
        <v>34</v>
      </c>
      <c r="E201" s="169">
        <f>'1.สอส.กลุ่มวิเคราะห์ฯ'!E201+'2.ชัยนาท'!E201+'3.สระแก้ว'!E201+'4.นครราชสีมา'!E201+'5.ยโสธร'!E201+'6.บุรีรัมย์'!E201+'7.อำนาจเจริญ'!E201+'8.ศูนย์ฯเคี้ยวเอื้อง'!E201+'9.ร้อยเอ็ด'!E201+'10.มหาสารคาม'!E201+'11.อุดรธานี'!E201+'12.กาฬสินธุ์'!E201+'13.นครพนม'!E201+'14.สกลนคร'!E201+'15.หนองคาย'!E201+'16.เลย'!E201+'17.ลำปาง'!E201+'18.แพร่'!E201+'19.เชียงราย'!E201+'20.เพชรบูรณ์'!E201+'21.สุโขทัย'!E201+'22.พิจิตร'!E201+'23.เพชรบุรี'!E201+'24.สุพรรณบุรี'!E201+'25.ประจวบฯ'!E201+'26.กาญจนบุรี'!E201+'27.สุราษฎร์ฯ'!E201+'28.ชุมพร'!E201+'29.ตรัง'!E201+'30.พัทลุง'!E201+'31.นครศรีธรรมราช'!E201+'32.สตูล'!E201+'33.นราธิวาส'!E201</f>
        <v>17</v>
      </c>
      <c r="F201" s="1320">
        <f>SUM(F202+F214)</f>
        <v>17</v>
      </c>
      <c r="G201" s="814">
        <f>+F201*100/E201</f>
        <v>100</v>
      </c>
      <c r="H201" s="368">
        <f>'1.สอส.กลุ่มวิเคราะห์ฯ'!F201</f>
        <v>0</v>
      </c>
      <c r="I201" s="200">
        <f>'2.ชัยนาท'!F201</f>
        <v>2</v>
      </c>
      <c r="J201" s="200">
        <f>'3.สระแก้ว'!F201</f>
        <v>1</v>
      </c>
      <c r="K201" s="201">
        <f>'4.นครราชสีมา'!F201</f>
        <v>4</v>
      </c>
      <c r="L201" s="200">
        <f>'5.ยโสธร'!F201</f>
        <v>0</v>
      </c>
      <c r="M201" s="200">
        <f>'6.บุรีรัมย์'!F201</f>
        <v>0</v>
      </c>
      <c r="N201" s="201">
        <f>'7.อำนาจเจริญ'!F201</f>
        <v>0</v>
      </c>
      <c r="O201" s="201">
        <f>'8.ศูนย์ฯเคี้ยวเอื้อง'!F201</f>
        <v>2</v>
      </c>
      <c r="P201" s="200">
        <f>'9.ร้อยเอ็ด'!F201</f>
        <v>0</v>
      </c>
      <c r="Q201" s="200">
        <f>'10.มหาสารคาม'!F201</f>
        <v>1</v>
      </c>
      <c r="R201" s="200">
        <f>'11.อุดรธานี'!F201</f>
        <v>0</v>
      </c>
      <c r="S201" s="200">
        <f>'12.กาฬสินธุ์'!F201</f>
        <v>0</v>
      </c>
      <c r="T201" s="200">
        <f>'13.นครพนม'!F201</f>
        <v>0</v>
      </c>
      <c r="U201" s="200">
        <f>'14.สกลนคร'!F201</f>
        <v>1</v>
      </c>
      <c r="V201" s="200">
        <f>'15.หนองคาย'!F201</f>
        <v>0</v>
      </c>
      <c r="W201" s="201">
        <f>'16.เลย'!F201</f>
        <v>0</v>
      </c>
      <c r="X201" s="201">
        <f>'17.ลำปาง'!F201</f>
        <v>2</v>
      </c>
      <c r="Y201" s="200">
        <f>'18.แพร่'!F201</f>
        <v>0</v>
      </c>
      <c r="Z201" s="201">
        <f>'19.เชียงราย'!F201</f>
        <v>0</v>
      </c>
      <c r="AA201" s="201">
        <f>'20.เพชรบูรณ์'!F201</f>
        <v>0</v>
      </c>
      <c r="AB201" s="200">
        <f>'21.สุโขทัย'!F201</f>
        <v>0</v>
      </c>
      <c r="AC201" s="200">
        <f>'22.พิจิตร'!F201</f>
        <v>0</v>
      </c>
      <c r="AD201" s="201">
        <f>'23.เพชรบุรี'!F201</f>
        <v>0</v>
      </c>
      <c r="AE201" s="200">
        <f>'24.สุพรรณบุรี'!F201</f>
        <v>1</v>
      </c>
      <c r="AF201" s="200">
        <f>'25.ประจวบฯ'!F201</f>
        <v>0</v>
      </c>
      <c r="AG201" s="201">
        <f>'26.กาญจนบุรี'!F201</f>
        <v>0</v>
      </c>
      <c r="AH201" s="201">
        <f>'27.สุราษฎร์ฯ'!F201</f>
        <v>2</v>
      </c>
      <c r="AI201" s="200">
        <f>'28.ชุมพร'!F201</f>
        <v>0</v>
      </c>
      <c r="AJ201" s="200">
        <f>'29.ตรัง'!F201</f>
        <v>0</v>
      </c>
      <c r="AK201" s="200">
        <f>'30.พัทลุง'!F201</f>
        <v>0</v>
      </c>
      <c r="AL201" s="202">
        <f>'31.นครศรีธรรมราช'!F201</f>
        <v>0</v>
      </c>
      <c r="AM201" s="200">
        <f>'32.สตูล'!F201</f>
        <v>0</v>
      </c>
      <c r="AN201" s="201">
        <f>'33.นราธิวาส'!F201</f>
        <v>0</v>
      </c>
      <c r="AO201" s="364"/>
    </row>
    <row r="202" spans="1:41" s="220" customFormat="1" ht="21.75" customHeight="1">
      <c r="A202" s="729"/>
      <c r="B202" s="730" t="s">
        <v>166</v>
      </c>
      <c r="C202" s="331"/>
      <c r="D202" s="679" t="s">
        <v>34</v>
      </c>
      <c r="E202" s="169">
        <f>'1.สอส.กลุ่มวิเคราะห์ฯ'!E202+'2.ชัยนาท'!E202+'3.สระแก้ว'!E202+'4.นครราชสีมา'!E202+'5.ยโสธร'!E202+'6.บุรีรัมย์'!E202+'7.อำนาจเจริญ'!E202+'8.ศูนย์ฯเคี้ยวเอื้อง'!E202+'9.ร้อยเอ็ด'!E202+'10.มหาสารคาม'!E202+'11.อุดรธานี'!E202+'12.กาฬสินธุ์'!E202+'13.นครพนม'!E202+'14.สกลนคร'!E202+'15.หนองคาย'!E202+'16.เลย'!E202+'17.ลำปาง'!E202+'18.แพร่'!E202+'19.เชียงราย'!E202+'20.เพชรบูรณ์'!E202+'21.สุโขทัย'!E202+'22.พิจิตร'!E202+'23.เพชรบุรี'!E202+'24.สุพรรณบุรี'!E202+'25.ประจวบฯ'!E202+'26.กาญจนบุรี'!E202+'27.สุราษฎร์ฯ'!E202+'28.ชุมพร'!E202+'29.ตรัง'!E202+'30.พัทลุง'!E202+'31.นครศรีธรรมราช'!E202+'32.สตูล'!E202+'33.นราธิวาส'!E202</f>
        <v>11</v>
      </c>
      <c r="F202" s="813">
        <f>SUM(H202:AN202)</f>
        <v>11</v>
      </c>
      <c r="G202" s="814">
        <f t="shared" ref="G202:G232" si="23">+F202*100/E202</f>
        <v>100</v>
      </c>
      <c r="H202" s="368">
        <f>'1.สอส.กลุ่มวิเคราะห์ฯ'!F202</f>
        <v>0</v>
      </c>
      <c r="I202" s="200">
        <f>'2.ชัยนาท'!F202</f>
        <v>0</v>
      </c>
      <c r="J202" s="200">
        <f>'3.สระแก้ว'!F202</f>
        <v>2</v>
      </c>
      <c r="K202" s="201">
        <f>'4.นครราชสีมา'!F202</f>
        <v>1</v>
      </c>
      <c r="L202" s="200">
        <f>'5.ยโสธร'!F202</f>
        <v>0</v>
      </c>
      <c r="M202" s="200">
        <f>'6.บุรีรัมย์'!F202</f>
        <v>0</v>
      </c>
      <c r="N202" s="201">
        <f>'7.อำนาจเจริญ'!F202</f>
        <v>0</v>
      </c>
      <c r="O202" s="201">
        <f>'8.ศูนย์ฯเคี้ยวเอื้อง'!F202</f>
        <v>2</v>
      </c>
      <c r="P202" s="200">
        <f>'9.ร้อยเอ็ด'!F202</f>
        <v>0</v>
      </c>
      <c r="Q202" s="200">
        <f>'10.มหาสารคาม'!F202</f>
        <v>1</v>
      </c>
      <c r="R202" s="200">
        <f>'11.อุดรธานี'!F202</f>
        <v>0</v>
      </c>
      <c r="S202" s="200">
        <f>'12.กาฬสินธุ์'!F202</f>
        <v>0</v>
      </c>
      <c r="T202" s="200">
        <f>'13.นครพนม'!F202</f>
        <v>0</v>
      </c>
      <c r="U202" s="200">
        <f>'14.สกลนคร'!F202</f>
        <v>1</v>
      </c>
      <c r="V202" s="200">
        <f>'15.หนองคาย'!F202</f>
        <v>0</v>
      </c>
      <c r="W202" s="201">
        <f>'16.เลย'!F202</f>
        <v>0</v>
      </c>
      <c r="X202" s="201">
        <f>'17.ลำปาง'!F202</f>
        <v>2</v>
      </c>
      <c r="Y202" s="200">
        <f>'18.แพร่'!F202</f>
        <v>0</v>
      </c>
      <c r="Z202" s="201">
        <f>'19.เชียงราย'!F202</f>
        <v>0</v>
      </c>
      <c r="AA202" s="201">
        <f>'20.เพชรบูรณ์'!F202</f>
        <v>0</v>
      </c>
      <c r="AB202" s="200">
        <f>'21.สุโขทัย'!F202</f>
        <v>0</v>
      </c>
      <c r="AC202" s="200">
        <f>'22.พิจิตร'!F202</f>
        <v>0</v>
      </c>
      <c r="AD202" s="201">
        <f>'23.เพชรบุรี'!F202</f>
        <v>0</v>
      </c>
      <c r="AE202" s="200">
        <f>'24.สุพรรณบุรี'!F202</f>
        <v>1</v>
      </c>
      <c r="AF202" s="200">
        <f>'25.ประจวบฯ'!F202</f>
        <v>0</v>
      </c>
      <c r="AG202" s="201">
        <f>'26.กาญจนบุรี'!F202</f>
        <v>0</v>
      </c>
      <c r="AH202" s="201">
        <f>'27.สุราษฎร์ฯ'!F202</f>
        <v>1</v>
      </c>
      <c r="AI202" s="200">
        <f>'28.ชุมพร'!F202</f>
        <v>0</v>
      </c>
      <c r="AJ202" s="200">
        <f>'29.ตรัง'!F202</f>
        <v>0</v>
      </c>
      <c r="AK202" s="200">
        <f>'30.พัทลุง'!F202</f>
        <v>0</v>
      </c>
      <c r="AL202" s="202">
        <f>'31.นครศรีธรรมราช'!F202</f>
        <v>0</v>
      </c>
      <c r="AM202" s="200">
        <f>'32.สตูล'!F202</f>
        <v>0</v>
      </c>
      <c r="AN202" s="201">
        <f>'33.นราธิวาส'!F202</f>
        <v>0</v>
      </c>
      <c r="AO202" s="364"/>
    </row>
    <row r="203" spans="1:41" s="220" customFormat="1" ht="21.75" customHeight="1">
      <c r="A203" s="729"/>
      <c r="B203" s="730"/>
      <c r="C203" s="1279" t="s">
        <v>168</v>
      </c>
      <c r="D203" s="728" t="s">
        <v>34</v>
      </c>
      <c r="E203" s="169">
        <f>'1.สอส.กลุ่มวิเคราะห์ฯ'!E203+'2.ชัยนาท'!E203+'3.สระแก้ว'!E203+'4.นครราชสีมา'!E203+'5.ยโสธร'!E203+'6.บุรีรัมย์'!E203+'7.อำนาจเจริญ'!E203+'8.ศูนย์ฯเคี้ยวเอื้อง'!E203+'9.ร้อยเอ็ด'!E203+'10.มหาสารคาม'!E203+'11.อุดรธานี'!E203+'12.กาฬสินธุ์'!E203+'13.นครพนม'!E203+'14.สกลนคร'!E203+'15.หนองคาย'!E203+'16.เลย'!E203+'17.ลำปาง'!E203+'18.แพร่'!E203+'19.เชียงราย'!E203+'20.เพชรบูรณ์'!E203+'21.สุโขทัย'!E203+'22.พิจิตร'!E203+'23.เพชรบุรี'!E203+'24.สุพรรณบุรี'!E203+'25.ประจวบฯ'!E203+'26.กาญจนบุรี'!E203+'27.สุราษฎร์ฯ'!E203+'28.ชุมพร'!E203+'29.ตรัง'!E203+'30.พัทลุง'!E203+'31.นครศรีธรรมราช'!E203+'32.สตูล'!E203+'33.นราธิวาส'!E203</f>
        <v>1</v>
      </c>
      <c r="F203" s="813">
        <f t="shared" ref="F203:F213" si="24">SUM(H203:AN203)</f>
        <v>1</v>
      </c>
      <c r="G203" s="814">
        <f t="shared" si="23"/>
        <v>100</v>
      </c>
      <c r="H203" s="368">
        <f>'1.สอส.กลุ่มวิเคราะห์ฯ'!F203</f>
        <v>0</v>
      </c>
      <c r="I203" s="200">
        <f>'2.ชัยนาท'!F203</f>
        <v>0</v>
      </c>
      <c r="J203" s="200">
        <f>'3.สระแก้ว'!F203</f>
        <v>0</v>
      </c>
      <c r="K203" s="201">
        <f>'4.นครราชสีมา'!F203</f>
        <v>1</v>
      </c>
      <c r="L203" s="200">
        <f>'5.ยโสธร'!F203</f>
        <v>0</v>
      </c>
      <c r="M203" s="200">
        <f>'6.บุรีรัมย์'!F203</f>
        <v>0</v>
      </c>
      <c r="N203" s="201">
        <f>'7.อำนาจเจริญ'!F203</f>
        <v>0</v>
      </c>
      <c r="O203" s="201">
        <f>'8.ศูนย์ฯเคี้ยวเอื้อง'!F203</f>
        <v>0</v>
      </c>
      <c r="P203" s="200">
        <f>'9.ร้อยเอ็ด'!F203</f>
        <v>0</v>
      </c>
      <c r="Q203" s="200">
        <f>'10.มหาสารคาม'!F203</f>
        <v>0</v>
      </c>
      <c r="R203" s="200">
        <f>'11.อุดรธานี'!F203</f>
        <v>0</v>
      </c>
      <c r="S203" s="200">
        <f>'12.กาฬสินธุ์'!F203</f>
        <v>0</v>
      </c>
      <c r="T203" s="200">
        <f>'13.นครพนม'!F203</f>
        <v>0</v>
      </c>
      <c r="U203" s="200">
        <f>'14.สกลนคร'!F203</f>
        <v>0</v>
      </c>
      <c r="V203" s="200">
        <f>'15.หนองคาย'!F203</f>
        <v>0</v>
      </c>
      <c r="W203" s="201">
        <f>'16.เลย'!F203</f>
        <v>0</v>
      </c>
      <c r="X203" s="201">
        <f>'17.ลำปาง'!F203</f>
        <v>0</v>
      </c>
      <c r="Y203" s="200">
        <f>'18.แพร่'!F203</f>
        <v>0</v>
      </c>
      <c r="Z203" s="201">
        <f>'19.เชียงราย'!F203</f>
        <v>0</v>
      </c>
      <c r="AA203" s="201">
        <f>'20.เพชรบูรณ์'!F203</f>
        <v>0</v>
      </c>
      <c r="AB203" s="200">
        <f>'21.สุโขทัย'!F203</f>
        <v>0</v>
      </c>
      <c r="AC203" s="200">
        <f>'22.พิจิตร'!F203</f>
        <v>0</v>
      </c>
      <c r="AD203" s="201">
        <f>'23.เพชรบุรี'!F203</f>
        <v>0</v>
      </c>
      <c r="AE203" s="200">
        <f>'24.สุพรรณบุรี'!F203</f>
        <v>0</v>
      </c>
      <c r="AF203" s="200">
        <f>'25.ประจวบฯ'!F203</f>
        <v>0</v>
      </c>
      <c r="AG203" s="201">
        <f>'26.กาญจนบุรี'!F203</f>
        <v>0</v>
      </c>
      <c r="AH203" s="201">
        <f>'27.สุราษฎร์ฯ'!F203</f>
        <v>0</v>
      </c>
      <c r="AI203" s="200">
        <f>'28.ชุมพร'!F203</f>
        <v>0</v>
      </c>
      <c r="AJ203" s="200">
        <f>'29.ตรัง'!F203</f>
        <v>0</v>
      </c>
      <c r="AK203" s="200">
        <f>'30.พัทลุง'!F203</f>
        <v>0</v>
      </c>
      <c r="AL203" s="202">
        <f>'31.นครศรีธรรมราช'!F203</f>
        <v>0</v>
      </c>
      <c r="AM203" s="200">
        <f>'32.สตูล'!F203</f>
        <v>0</v>
      </c>
      <c r="AN203" s="201">
        <f>'33.นราธิวาส'!F203</f>
        <v>0</v>
      </c>
      <c r="AO203" s="364"/>
    </row>
    <row r="204" spans="1:41" s="220" customFormat="1" ht="21.75" customHeight="1">
      <c r="A204" s="729"/>
      <c r="B204" s="730"/>
      <c r="C204" s="1279" t="s">
        <v>169</v>
      </c>
      <c r="D204" s="728" t="s">
        <v>34</v>
      </c>
      <c r="E204" s="169">
        <f>'1.สอส.กลุ่มวิเคราะห์ฯ'!E204+'2.ชัยนาท'!E204+'3.สระแก้ว'!E204+'4.นครราชสีมา'!E204+'5.ยโสธร'!E204+'6.บุรีรัมย์'!E204+'7.อำนาจเจริญ'!E204+'8.ศูนย์ฯเคี้ยวเอื้อง'!E204+'9.ร้อยเอ็ด'!E204+'10.มหาสารคาม'!E204+'11.อุดรธานี'!E204+'12.กาฬสินธุ์'!E204+'13.นครพนม'!E204+'14.สกลนคร'!E204+'15.หนองคาย'!E204+'16.เลย'!E204+'17.ลำปาง'!E204+'18.แพร่'!E204+'19.เชียงราย'!E204+'20.เพชรบูรณ์'!E204+'21.สุโขทัย'!E204+'22.พิจิตร'!E204+'23.เพชรบุรี'!E204+'24.สุพรรณบุรี'!E204+'25.ประจวบฯ'!E204+'26.กาญจนบุรี'!E204+'27.สุราษฎร์ฯ'!E204+'28.ชุมพร'!E204+'29.ตรัง'!E204+'30.พัทลุง'!E204+'31.นครศรีธรรมราช'!E204+'32.สตูล'!E204+'33.นราธิวาส'!E204</f>
        <v>1</v>
      </c>
      <c r="F204" s="813">
        <f t="shared" si="24"/>
        <v>1</v>
      </c>
      <c r="G204" s="814">
        <f t="shared" si="23"/>
        <v>100</v>
      </c>
      <c r="H204" s="368">
        <f>'1.สอส.กลุ่มวิเคราะห์ฯ'!F204</f>
        <v>0</v>
      </c>
      <c r="I204" s="200">
        <f>'2.ชัยนาท'!F204</f>
        <v>0</v>
      </c>
      <c r="J204" s="200">
        <f>'3.สระแก้ว'!F204</f>
        <v>0</v>
      </c>
      <c r="K204" s="201">
        <f>'4.นครราชสีมา'!F204</f>
        <v>0</v>
      </c>
      <c r="L204" s="200">
        <f>'5.ยโสธร'!F204</f>
        <v>0</v>
      </c>
      <c r="M204" s="200">
        <f>'6.บุรีรัมย์'!F204</f>
        <v>0</v>
      </c>
      <c r="N204" s="201">
        <f>'7.อำนาจเจริญ'!F204</f>
        <v>0</v>
      </c>
      <c r="O204" s="201">
        <f>'8.ศูนย์ฯเคี้ยวเอื้อง'!F204</f>
        <v>0</v>
      </c>
      <c r="P204" s="200">
        <f>'9.ร้อยเอ็ด'!F204</f>
        <v>0</v>
      </c>
      <c r="Q204" s="200">
        <f>'10.มหาสารคาม'!F204</f>
        <v>0</v>
      </c>
      <c r="R204" s="200">
        <f>'11.อุดรธานี'!F204</f>
        <v>0</v>
      </c>
      <c r="S204" s="200">
        <f>'12.กาฬสินธุ์'!F204</f>
        <v>0</v>
      </c>
      <c r="T204" s="200">
        <f>'13.นครพนม'!F204</f>
        <v>0</v>
      </c>
      <c r="U204" s="200">
        <f>'14.สกลนคร'!F204</f>
        <v>1</v>
      </c>
      <c r="V204" s="200">
        <f>'15.หนองคาย'!F204</f>
        <v>0</v>
      </c>
      <c r="W204" s="201">
        <f>'16.เลย'!F204</f>
        <v>0</v>
      </c>
      <c r="X204" s="201">
        <f>'17.ลำปาง'!F204</f>
        <v>0</v>
      </c>
      <c r="Y204" s="200">
        <f>'18.แพร่'!F204</f>
        <v>0</v>
      </c>
      <c r="Z204" s="201">
        <f>'19.เชียงราย'!F204</f>
        <v>0</v>
      </c>
      <c r="AA204" s="201">
        <f>'20.เพชรบูรณ์'!F204</f>
        <v>0</v>
      </c>
      <c r="AB204" s="200">
        <f>'21.สุโขทัย'!F204</f>
        <v>0</v>
      </c>
      <c r="AC204" s="200">
        <f>'22.พิจิตร'!F204</f>
        <v>0</v>
      </c>
      <c r="AD204" s="201">
        <f>'23.เพชรบุรี'!F204</f>
        <v>0</v>
      </c>
      <c r="AE204" s="200">
        <f>'24.สุพรรณบุรี'!F204</f>
        <v>0</v>
      </c>
      <c r="AF204" s="200">
        <f>'25.ประจวบฯ'!F204</f>
        <v>0</v>
      </c>
      <c r="AG204" s="201">
        <f>'26.กาญจนบุรี'!F204</f>
        <v>0</v>
      </c>
      <c r="AH204" s="201">
        <f>'27.สุราษฎร์ฯ'!F204</f>
        <v>0</v>
      </c>
      <c r="AI204" s="200">
        <f>'28.ชุมพร'!F204</f>
        <v>0</v>
      </c>
      <c r="AJ204" s="200">
        <f>'29.ตรัง'!F204</f>
        <v>0</v>
      </c>
      <c r="AK204" s="200">
        <f>'30.พัทลุง'!F204</f>
        <v>0</v>
      </c>
      <c r="AL204" s="202">
        <f>'31.นครศรีธรรมราช'!F204</f>
        <v>0</v>
      </c>
      <c r="AM204" s="200">
        <f>'32.สตูล'!F204</f>
        <v>0</v>
      </c>
      <c r="AN204" s="201">
        <f>'33.นราธิวาส'!F204</f>
        <v>0</v>
      </c>
      <c r="AO204" s="364"/>
    </row>
    <row r="205" spans="1:41" s="220" customFormat="1" ht="21.75" customHeight="1">
      <c r="A205" s="729"/>
      <c r="B205" s="730"/>
      <c r="C205" s="1279" t="s">
        <v>170</v>
      </c>
      <c r="D205" s="728" t="s">
        <v>34</v>
      </c>
      <c r="E205" s="169">
        <f>'1.สอส.กลุ่มวิเคราะห์ฯ'!E205+'2.ชัยนาท'!E205+'3.สระแก้ว'!E205+'4.นครราชสีมา'!E205+'5.ยโสธร'!E205+'6.บุรีรัมย์'!E205+'7.อำนาจเจริญ'!E205+'8.ศูนย์ฯเคี้ยวเอื้อง'!E205+'9.ร้อยเอ็ด'!E205+'10.มหาสารคาม'!E205+'11.อุดรธานี'!E205+'12.กาฬสินธุ์'!E205+'13.นครพนม'!E205+'14.สกลนคร'!E205+'15.หนองคาย'!E205+'16.เลย'!E205+'17.ลำปาง'!E205+'18.แพร่'!E205+'19.เชียงราย'!E205+'20.เพชรบูรณ์'!E205+'21.สุโขทัย'!E205+'22.พิจิตร'!E205+'23.เพชรบุรี'!E205+'24.สุพรรณบุรี'!E205+'25.ประจวบฯ'!E205+'26.กาญจนบุรี'!E205+'27.สุราษฎร์ฯ'!E205+'28.ชุมพร'!E205+'29.ตรัง'!E205+'30.พัทลุง'!E205+'31.นครศรีธรรมราช'!E205+'32.สตูล'!E205+'33.นราธิวาส'!E205</f>
        <v>1</v>
      </c>
      <c r="F205" s="813">
        <f t="shared" si="24"/>
        <v>1</v>
      </c>
      <c r="G205" s="814">
        <f t="shared" si="23"/>
        <v>100</v>
      </c>
      <c r="H205" s="368">
        <f>'1.สอส.กลุ่มวิเคราะห์ฯ'!F205</f>
        <v>0</v>
      </c>
      <c r="I205" s="200">
        <f>'2.ชัยนาท'!F205</f>
        <v>0</v>
      </c>
      <c r="J205" s="200">
        <f>'3.สระแก้ว'!F205</f>
        <v>0</v>
      </c>
      <c r="K205" s="201">
        <f>'4.นครราชสีมา'!F205</f>
        <v>0</v>
      </c>
      <c r="L205" s="200">
        <f>'5.ยโสธร'!F205</f>
        <v>0</v>
      </c>
      <c r="M205" s="200">
        <f>'6.บุรีรัมย์'!F205</f>
        <v>0</v>
      </c>
      <c r="N205" s="201">
        <f>'7.อำนาจเจริญ'!F205</f>
        <v>0</v>
      </c>
      <c r="O205" s="201">
        <f>'8.ศูนย์ฯเคี้ยวเอื้อง'!F205</f>
        <v>1</v>
      </c>
      <c r="P205" s="200">
        <f>'9.ร้อยเอ็ด'!F205</f>
        <v>0</v>
      </c>
      <c r="Q205" s="200">
        <f>'10.มหาสารคาม'!F205</f>
        <v>0</v>
      </c>
      <c r="R205" s="200">
        <f>'11.อุดรธานี'!F205</f>
        <v>0</v>
      </c>
      <c r="S205" s="200">
        <f>'12.กาฬสินธุ์'!F205</f>
        <v>0</v>
      </c>
      <c r="T205" s="200">
        <f>'13.นครพนม'!F205</f>
        <v>0</v>
      </c>
      <c r="U205" s="200">
        <f>'14.สกลนคร'!F205</f>
        <v>0</v>
      </c>
      <c r="V205" s="200">
        <f>'15.หนองคาย'!F205</f>
        <v>0</v>
      </c>
      <c r="W205" s="201">
        <f>'16.เลย'!F205</f>
        <v>0</v>
      </c>
      <c r="X205" s="201">
        <f>'17.ลำปาง'!F205</f>
        <v>0</v>
      </c>
      <c r="Y205" s="200">
        <f>'18.แพร่'!F205</f>
        <v>0</v>
      </c>
      <c r="Z205" s="201">
        <f>'19.เชียงราย'!F205</f>
        <v>0</v>
      </c>
      <c r="AA205" s="201">
        <f>'20.เพชรบูรณ์'!F205</f>
        <v>0</v>
      </c>
      <c r="AB205" s="200">
        <f>'21.สุโขทัย'!F205</f>
        <v>0</v>
      </c>
      <c r="AC205" s="200">
        <f>'22.พิจิตร'!F205</f>
        <v>0</v>
      </c>
      <c r="AD205" s="201">
        <f>'23.เพชรบุรี'!F205</f>
        <v>0</v>
      </c>
      <c r="AE205" s="200">
        <f>'24.สุพรรณบุรี'!F205</f>
        <v>0</v>
      </c>
      <c r="AF205" s="200">
        <f>'25.ประจวบฯ'!F205</f>
        <v>0</v>
      </c>
      <c r="AG205" s="201">
        <f>'26.กาญจนบุรี'!F205</f>
        <v>0</v>
      </c>
      <c r="AH205" s="201">
        <f>'27.สุราษฎร์ฯ'!F205</f>
        <v>0</v>
      </c>
      <c r="AI205" s="200">
        <f>'28.ชุมพร'!F205</f>
        <v>0</v>
      </c>
      <c r="AJ205" s="200">
        <f>'29.ตรัง'!F205</f>
        <v>0</v>
      </c>
      <c r="AK205" s="200">
        <f>'30.พัทลุง'!F205</f>
        <v>0</v>
      </c>
      <c r="AL205" s="202">
        <f>'31.นครศรีธรรมราช'!F205</f>
        <v>0</v>
      </c>
      <c r="AM205" s="200">
        <f>'32.สตูล'!F205</f>
        <v>0</v>
      </c>
      <c r="AN205" s="201">
        <f>'33.นราธิวาส'!F205</f>
        <v>0</v>
      </c>
      <c r="AO205" s="364"/>
    </row>
    <row r="206" spans="1:41" s="220" customFormat="1" ht="21.75" customHeight="1">
      <c r="A206" s="729"/>
      <c r="B206" s="730"/>
      <c r="C206" s="1279" t="s">
        <v>171</v>
      </c>
      <c r="D206" s="728" t="s">
        <v>34</v>
      </c>
      <c r="E206" s="169">
        <f>'1.สอส.กลุ่มวิเคราะห์ฯ'!E206+'2.ชัยนาท'!E206+'3.สระแก้ว'!E206+'4.นครราชสีมา'!E206+'5.ยโสธร'!E206+'6.บุรีรัมย์'!E206+'7.อำนาจเจริญ'!E206+'8.ศูนย์ฯเคี้ยวเอื้อง'!E206+'9.ร้อยเอ็ด'!E206+'10.มหาสารคาม'!E206+'11.อุดรธานี'!E206+'12.กาฬสินธุ์'!E206+'13.นครพนม'!E206+'14.สกลนคร'!E206+'15.หนองคาย'!E206+'16.เลย'!E206+'17.ลำปาง'!E206+'18.แพร่'!E206+'19.เชียงราย'!E206+'20.เพชรบูรณ์'!E206+'21.สุโขทัย'!E206+'22.พิจิตร'!E206+'23.เพชรบุรี'!E206+'24.สุพรรณบุรี'!E206+'25.ประจวบฯ'!E206+'26.กาญจนบุรี'!E206+'27.สุราษฎร์ฯ'!E206+'28.ชุมพร'!E206+'29.ตรัง'!E206+'30.พัทลุง'!E206+'31.นครศรีธรรมราช'!E206+'32.สตูล'!E206+'33.นราธิวาส'!E206</f>
        <v>1</v>
      </c>
      <c r="F206" s="813">
        <f t="shared" si="24"/>
        <v>1</v>
      </c>
      <c r="G206" s="814">
        <f t="shared" si="23"/>
        <v>100</v>
      </c>
      <c r="H206" s="368">
        <f>'1.สอส.กลุ่มวิเคราะห์ฯ'!F206</f>
        <v>0</v>
      </c>
      <c r="I206" s="200">
        <f>'2.ชัยนาท'!F206</f>
        <v>0</v>
      </c>
      <c r="J206" s="200">
        <f>'3.สระแก้ว'!F206</f>
        <v>1</v>
      </c>
      <c r="K206" s="201">
        <f>'4.นครราชสีมา'!F206</f>
        <v>0</v>
      </c>
      <c r="L206" s="200">
        <f>'5.ยโสธร'!F206</f>
        <v>0</v>
      </c>
      <c r="M206" s="200">
        <f>'6.บุรีรัมย์'!F206</f>
        <v>0</v>
      </c>
      <c r="N206" s="201">
        <f>'7.อำนาจเจริญ'!F206</f>
        <v>0</v>
      </c>
      <c r="O206" s="201">
        <f>'8.ศูนย์ฯเคี้ยวเอื้อง'!F206</f>
        <v>0</v>
      </c>
      <c r="P206" s="200">
        <f>'9.ร้อยเอ็ด'!F206</f>
        <v>0</v>
      </c>
      <c r="Q206" s="200">
        <f>'10.มหาสารคาม'!F206</f>
        <v>0</v>
      </c>
      <c r="R206" s="200">
        <f>'11.อุดรธานี'!F206</f>
        <v>0</v>
      </c>
      <c r="S206" s="200">
        <f>'12.กาฬสินธุ์'!F206</f>
        <v>0</v>
      </c>
      <c r="T206" s="200">
        <f>'13.นครพนม'!F206</f>
        <v>0</v>
      </c>
      <c r="U206" s="200">
        <f>'14.สกลนคร'!F206</f>
        <v>0</v>
      </c>
      <c r="V206" s="200">
        <f>'15.หนองคาย'!F206</f>
        <v>0</v>
      </c>
      <c r="W206" s="201">
        <f>'16.เลย'!F206</f>
        <v>0</v>
      </c>
      <c r="X206" s="201">
        <f>'17.ลำปาง'!F206</f>
        <v>0</v>
      </c>
      <c r="Y206" s="200">
        <f>'18.แพร่'!F206</f>
        <v>0</v>
      </c>
      <c r="Z206" s="201">
        <f>'19.เชียงราย'!F206</f>
        <v>0</v>
      </c>
      <c r="AA206" s="201">
        <f>'20.เพชรบูรณ์'!F206</f>
        <v>0</v>
      </c>
      <c r="AB206" s="200">
        <f>'21.สุโขทัย'!F206</f>
        <v>0</v>
      </c>
      <c r="AC206" s="200">
        <f>'22.พิจิตร'!F206</f>
        <v>0</v>
      </c>
      <c r="AD206" s="201">
        <f>'23.เพชรบุรี'!F206</f>
        <v>0</v>
      </c>
      <c r="AE206" s="200">
        <f>'24.สุพรรณบุรี'!F206</f>
        <v>0</v>
      </c>
      <c r="AF206" s="200">
        <f>'25.ประจวบฯ'!F206</f>
        <v>0</v>
      </c>
      <c r="AG206" s="201">
        <f>'26.กาญจนบุรี'!F206</f>
        <v>0</v>
      </c>
      <c r="AH206" s="201">
        <f>'27.สุราษฎร์ฯ'!F206</f>
        <v>0</v>
      </c>
      <c r="AI206" s="200">
        <f>'28.ชุมพร'!F206</f>
        <v>0</v>
      </c>
      <c r="AJ206" s="200">
        <f>'29.ตรัง'!F206</f>
        <v>0</v>
      </c>
      <c r="AK206" s="200">
        <f>'30.พัทลุง'!F206</f>
        <v>0</v>
      </c>
      <c r="AL206" s="202">
        <f>'31.นครศรีธรรมราช'!F206</f>
        <v>0</v>
      </c>
      <c r="AM206" s="200">
        <f>'32.สตูล'!F206</f>
        <v>0</v>
      </c>
      <c r="AN206" s="201">
        <f>'33.นราธิวาส'!F206</f>
        <v>0</v>
      </c>
      <c r="AO206" s="364"/>
    </row>
    <row r="207" spans="1:41" s="220" customFormat="1" ht="21.75" customHeight="1">
      <c r="A207" s="729"/>
      <c r="B207" s="730"/>
      <c r="C207" s="1279" t="s">
        <v>172</v>
      </c>
      <c r="D207" s="728" t="s">
        <v>34</v>
      </c>
      <c r="E207" s="169">
        <f>'1.สอส.กลุ่มวิเคราะห์ฯ'!E207+'2.ชัยนาท'!E207+'3.สระแก้ว'!E207+'4.นครราชสีมา'!E207+'5.ยโสธร'!E207+'6.บุรีรัมย์'!E207+'7.อำนาจเจริญ'!E207+'8.ศูนย์ฯเคี้ยวเอื้อง'!E207+'9.ร้อยเอ็ด'!E207+'10.มหาสารคาม'!E207+'11.อุดรธานี'!E207+'12.กาฬสินธุ์'!E207+'13.นครพนม'!E207+'14.สกลนคร'!E207+'15.หนองคาย'!E207+'16.เลย'!E207+'17.ลำปาง'!E207+'18.แพร่'!E207+'19.เชียงราย'!E207+'20.เพชรบูรณ์'!E207+'21.สุโขทัย'!E207+'22.พิจิตร'!E207+'23.เพชรบุรี'!E207+'24.สุพรรณบุรี'!E207+'25.ประจวบฯ'!E207+'26.กาญจนบุรี'!E207+'27.สุราษฎร์ฯ'!E207+'28.ชุมพร'!E207+'29.ตรัง'!E207+'30.พัทลุง'!E207+'31.นครศรีธรรมราช'!E207+'32.สตูล'!E207+'33.นราธิวาส'!E207</f>
        <v>1</v>
      </c>
      <c r="F207" s="813">
        <f t="shared" si="24"/>
        <v>1</v>
      </c>
      <c r="G207" s="814">
        <f t="shared" si="23"/>
        <v>100</v>
      </c>
      <c r="H207" s="368">
        <f>'1.สอส.กลุ่มวิเคราะห์ฯ'!F207</f>
        <v>0</v>
      </c>
      <c r="I207" s="200">
        <f>'2.ชัยนาท'!F207</f>
        <v>0</v>
      </c>
      <c r="J207" s="200">
        <f>'3.สระแก้ว'!F207</f>
        <v>0</v>
      </c>
      <c r="K207" s="201">
        <f>'4.นครราชสีมา'!F207</f>
        <v>0</v>
      </c>
      <c r="L207" s="200">
        <f>'5.ยโสธร'!F207</f>
        <v>0</v>
      </c>
      <c r="M207" s="200">
        <f>'6.บุรีรัมย์'!F207</f>
        <v>0</v>
      </c>
      <c r="N207" s="201">
        <f>'7.อำนาจเจริญ'!F207</f>
        <v>0</v>
      </c>
      <c r="O207" s="201">
        <f>'8.ศูนย์ฯเคี้ยวเอื้อง'!F207</f>
        <v>0</v>
      </c>
      <c r="P207" s="200">
        <f>'9.ร้อยเอ็ด'!F207</f>
        <v>0</v>
      </c>
      <c r="Q207" s="200">
        <f>'10.มหาสารคาม'!F207</f>
        <v>0</v>
      </c>
      <c r="R207" s="200">
        <f>'11.อุดรธานี'!F207</f>
        <v>0</v>
      </c>
      <c r="S207" s="200">
        <f>'12.กาฬสินธุ์'!F207</f>
        <v>0</v>
      </c>
      <c r="T207" s="200">
        <f>'13.นครพนม'!F207</f>
        <v>0</v>
      </c>
      <c r="U207" s="200">
        <f>'14.สกลนคร'!F207</f>
        <v>0</v>
      </c>
      <c r="V207" s="200">
        <f>'15.หนองคาย'!F207</f>
        <v>0</v>
      </c>
      <c r="W207" s="201">
        <f>'16.เลย'!F207</f>
        <v>0</v>
      </c>
      <c r="X207" s="201">
        <f>'17.ลำปาง'!F207</f>
        <v>0</v>
      </c>
      <c r="Y207" s="200">
        <f>'18.แพร่'!F207</f>
        <v>0</v>
      </c>
      <c r="Z207" s="201">
        <f>'19.เชียงราย'!F207</f>
        <v>0</v>
      </c>
      <c r="AA207" s="201">
        <f>'20.เพชรบูรณ์'!F207</f>
        <v>0</v>
      </c>
      <c r="AB207" s="200">
        <f>'21.สุโขทัย'!F207</f>
        <v>0</v>
      </c>
      <c r="AC207" s="200">
        <f>'22.พิจิตร'!F207</f>
        <v>0</v>
      </c>
      <c r="AD207" s="201">
        <f>'23.เพชรบุรี'!F207</f>
        <v>0</v>
      </c>
      <c r="AE207" s="200">
        <f>'24.สุพรรณบุรี'!F207</f>
        <v>0</v>
      </c>
      <c r="AF207" s="200">
        <f>'25.ประจวบฯ'!F207</f>
        <v>0</v>
      </c>
      <c r="AG207" s="201">
        <f>'26.กาญจนบุรี'!F207</f>
        <v>0</v>
      </c>
      <c r="AH207" s="201">
        <f>'27.สุราษฎร์ฯ'!F207</f>
        <v>1</v>
      </c>
      <c r="AI207" s="200">
        <f>'28.ชุมพร'!F207</f>
        <v>0</v>
      </c>
      <c r="AJ207" s="200">
        <f>'29.ตรัง'!F207</f>
        <v>0</v>
      </c>
      <c r="AK207" s="200">
        <f>'30.พัทลุง'!F207</f>
        <v>0</v>
      </c>
      <c r="AL207" s="202">
        <f>'31.นครศรีธรรมราช'!F207</f>
        <v>0</v>
      </c>
      <c r="AM207" s="200">
        <f>'32.สตูล'!F207</f>
        <v>0</v>
      </c>
      <c r="AN207" s="201">
        <f>'33.นราธิวาส'!F207</f>
        <v>0</v>
      </c>
      <c r="AO207" s="364"/>
    </row>
    <row r="208" spans="1:41" s="220" customFormat="1" ht="21.75" customHeight="1">
      <c r="A208" s="729"/>
      <c r="B208" s="730"/>
      <c r="C208" s="1279" t="s">
        <v>173</v>
      </c>
      <c r="D208" s="728" t="s">
        <v>34</v>
      </c>
      <c r="E208" s="169">
        <f>'1.สอส.กลุ่มวิเคราะห์ฯ'!E208+'2.ชัยนาท'!E208+'3.สระแก้ว'!E208+'4.นครราชสีมา'!E208+'5.ยโสธร'!E208+'6.บุรีรัมย์'!E208+'7.อำนาจเจริญ'!E208+'8.ศูนย์ฯเคี้ยวเอื้อง'!E208+'9.ร้อยเอ็ด'!E208+'10.มหาสารคาม'!E208+'11.อุดรธานี'!E208+'12.กาฬสินธุ์'!E208+'13.นครพนม'!E208+'14.สกลนคร'!E208+'15.หนองคาย'!E208+'16.เลย'!E208+'17.ลำปาง'!E208+'18.แพร่'!E208+'19.เชียงราย'!E208+'20.เพชรบูรณ์'!E208+'21.สุโขทัย'!E208+'22.พิจิตร'!E208+'23.เพชรบุรี'!E208+'24.สุพรรณบุรี'!E208+'25.ประจวบฯ'!E208+'26.กาญจนบุรี'!E208+'27.สุราษฎร์ฯ'!E208+'28.ชุมพร'!E208+'29.ตรัง'!E208+'30.พัทลุง'!E208+'31.นครศรีธรรมราช'!E208+'32.สตูล'!E208+'33.นราธิวาส'!E208</f>
        <v>1</v>
      </c>
      <c r="F208" s="813">
        <f t="shared" si="24"/>
        <v>1</v>
      </c>
      <c r="G208" s="814">
        <f t="shared" si="23"/>
        <v>100</v>
      </c>
      <c r="H208" s="368">
        <f>'1.สอส.กลุ่มวิเคราะห์ฯ'!F208</f>
        <v>0</v>
      </c>
      <c r="I208" s="200">
        <f>'2.ชัยนาท'!F208</f>
        <v>0</v>
      </c>
      <c r="J208" s="200">
        <f>'3.สระแก้ว'!F208</f>
        <v>0</v>
      </c>
      <c r="K208" s="201">
        <f>'4.นครราชสีมา'!F208</f>
        <v>0</v>
      </c>
      <c r="L208" s="200">
        <f>'5.ยโสธร'!F208</f>
        <v>0</v>
      </c>
      <c r="M208" s="200">
        <f>'6.บุรีรัมย์'!F208</f>
        <v>0</v>
      </c>
      <c r="N208" s="201">
        <f>'7.อำนาจเจริญ'!F208</f>
        <v>0</v>
      </c>
      <c r="O208" s="201">
        <f>'8.ศูนย์ฯเคี้ยวเอื้อง'!F208</f>
        <v>0</v>
      </c>
      <c r="P208" s="200">
        <f>'9.ร้อยเอ็ด'!F208</f>
        <v>0</v>
      </c>
      <c r="Q208" s="200">
        <f>'10.มหาสารคาม'!F208</f>
        <v>1</v>
      </c>
      <c r="R208" s="200">
        <f>'11.อุดรธานี'!F208</f>
        <v>0</v>
      </c>
      <c r="S208" s="200">
        <f>'12.กาฬสินธุ์'!F208</f>
        <v>0</v>
      </c>
      <c r="T208" s="200">
        <f>'13.นครพนม'!F208</f>
        <v>0</v>
      </c>
      <c r="U208" s="200">
        <f>'14.สกลนคร'!F208</f>
        <v>0</v>
      </c>
      <c r="V208" s="200">
        <f>'15.หนองคาย'!F208</f>
        <v>0</v>
      </c>
      <c r="W208" s="201">
        <f>'16.เลย'!F208</f>
        <v>0</v>
      </c>
      <c r="X208" s="201">
        <f>'17.ลำปาง'!F208</f>
        <v>0</v>
      </c>
      <c r="Y208" s="200">
        <f>'18.แพร่'!F208</f>
        <v>0</v>
      </c>
      <c r="Z208" s="201">
        <f>'19.เชียงราย'!F208</f>
        <v>0</v>
      </c>
      <c r="AA208" s="201">
        <f>'20.เพชรบูรณ์'!F208</f>
        <v>0</v>
      </c>
      <c r="AB208" s="200">
        <f>'21.สุโขทัย'!F208</f>
        <v>0</v>
      </c>
      <c r="AC208" s="200">
        <f>'22.พิจิตร'!F208</f>
        <v>0</v>
      </c>
      <c r="AD208" s="201">
        <f>'23.เพชรบุรี'!F208</f>
        <v>0</v>
      </c>
      <c r="AE208" s="200">
        <f>'24.สุพรรณบุรี'!F208</f>
        <v>0</v>
      </c>
      <c r="AF208" s="200">
        <f>'25.ประจวบฯ'!F208</f>
        <v>0</v>
      </c>
      <c r="AG208" s="201">
        <f>'26.กาญจนบุรี'!F208</f>
        <v>0</v>
      </c>
      <c r="AH208" s="201">
        <f>'27.สุราษฎร์ฯ'!F208</f>
        <v>0</v>
      </c>
      <c r="AI208" s="200">
        <f>'28.ชุมพร'!F208</f>
        <v>0</v>
      </c>
      <c r="AJ208" s="200">
        <f>'29.ตรัง'!F208</f>
        <v>0</v>
      </c>
      <c r="AK208" s="200">
        <f>'30.พัทลุง'!F208</f>
        <v>0</v>
      </c>
      <c r="AL208" s="202">
        <f>'31.นครศรีธรรมราช'!F208</f>
        <v>0</v>
      </c>
      <c r="AM208" s="200">
        <f>'32.สตูล'!F208</f>
        <v>0</v>
      </c>
      <c r="AN208" s="201">
        <f>'33.นราธิวาส'!F208</f>
        <v>0</v>
      </c>
      <c r="AO208" s="364"/>
    </row>
    <row r="209" spans="1:41" s="220" customFormat="1" ht="21.75" customHeight="1">
      <c r="A209" s="729"/>
      <c r="B209" s="730"/>
      <c r="C209" s="1279" t="s">
        <v>174</v>
      </c>
      <c r="D209" s="728" t="s">
        <v>34</v>
      </c>
      <c r="E209" s="169">
        <f>'1.สอส.กลุ่มวิเคราะห์ฯ'!E209+'2.ชัยนาท'!E209+'3.สระแก้ว'!E209+'4.นครราชสีมา'!E209+'5.ยโสธร'!E209+'6.บุรีรัมย์'!E209+'7.อำนาจเจริญ'!E209+'8.ศูนย์ฯเคี้ยวเอื้อง'!E209+'9.ร้อยเอ็ด'!E209+'10.มหาสารคาม'!E209+'11.อุดรธานี'!E209+'12.กาฬสินธุ์'!E209+'13.นครพนม'!E209+'14.สกลนคร'!E209+'15.หนองคาย'!E209+'16.เลย'!E209+'17.ลำปาง'!E209+'18.แพร่'!E209+'19.เชียงราย'!E209+'20.เพชรบูรณ์'!E209+'21.สุโขทัย'!E209+'22.พิจิตร'!E209+'23.เพชรบุรี'!E209+'24.สุพรรณบุรี'!E209+'25.ประจวบฯ'!E209+'26.กาญจนบุรี'!E209+'27.สุราษฎร์ฯ'!E209+'28.ชุมพร'!E209+'29.ตรัง'!E209+'30.พัทลุง'!E209+'31.นครศรีธรรมราช'!E209+'32.สตูล'!E209+'33.นราธิวาส'!E209</f>
        <v>1</v>
      </c>
      <c r="F209" s="813">
        <f t="shared" si="24"/>
        <v>1</v>
      </c>
      <c r="G209" s="814">
        <f t="shared" si="23"/>
        <v>100</v>
      </c>
      <c r="H209" s="368">
        <f>'1.สอส.กลุ่มวิเคราะห์ฯ'!F209</f>
        <v>0</v>
      </c>
      <c r="I209" s="200">
        <f>'2.ชัยนาท'!F209</f>
        <v>0</v>
      </c>
      <c r="J209" s="200">
        <f>'3.สระแก้ว'!F209</f>
        <v>0</v>
      </c>
      <c r="K209" s="201">
        <f>'4.นครราชสีมา'!F209</f>
        <v>0</v>
      </c>
      <c r="L209" s="200">
        <f>'5.ยโสธร'!F209</f>
        <v>0</v>
      </c>
      <c r="M209" s="200">
        <f>'6.บุรีรัมย์'!F209</f>
        <v>0</v>
      </c>
      <c r="N209" s="201">
        <f>'7.อำนาจเจริญ'!F209</f>
        <v>0</v>
      </c>
      <c r="O209" s="201">
        <f>'8.ศูนย์ฯเคี้ยวเอื้อง'!F209</f>
        <v>1</v>
      </c>
      <c r="P209" s="200">
        <f>'9.ร้อยเอ็ด'!F209</f>
        <v>0</v>
      </c>
      <c r="Q209" s="200">
        <f>'10.มหาสารคาม'!F209</f>
        <v>0</v>
      </c>
      <c r="R209" s="200">
        <f>'11.อุดรธานี'!F209</f>
        <v>0</v>
      </c>
      <c r="S209" s="200">
        <f>'12.กาฬสินธุ์'!F209</f>
        <v>0</v>
      </c>
      <c r="T209" s="200">
        <f>'13.นครพนม'!F209</f>
        <v>0</v>
      </c>
      <c r="U209" s="200">
        <f>'14.สกลนคร'!F209</f>
        <v>0</v>
      </c>
      <c r="V209" s="200">
        <f>'15.หนองคาย'!F209</f>
        <v>0</v>
      </c>
      <c r="W209" s="201">
        <f>'16.เลย'!F209</f>
        <v>0</v>
      </c>
      <c r="X209" s="201">
        <f>'17.ลำปาง'!F209</f>
        <v>0</v>
      </c>
      <c r="Y209" s="200">
        <f>'18.แพร่'!F209</f>
        <v>0</v>
      </c>
      <c r="Z209" s="201">
        <f>'19.เชียงราย'!F209</f>
        <v>0</v>
      </c>
      <c r="AA209" s="201">
        <f>'20.เพชรบูรณ์'!F209</f>
        <v>0</v>
      </c>
      <c r="AB209" s="200">
        <f>'21.สุโขทัย'!F209</f>
        <v>0</v>
      </c>
      <c r="AC209" s="200">
        <f>'22.พิจิตร'!F209</f>
        <v>0</v>
      </c>
      <c r="AD209" s="201">
        <f>'23.เพชรบุรี'!F209</f>
        <v>0</v>
      </c>
      <c r="AE209" s="200">
        <f>'24.สุพรรณบุรี'!F209</f>
        <v>0</v>
      </c>
      <c r="AF209" s="200">
        <f>'25.ประจวบฯ'!F209</f>
        <v>0</v>
      </c>
      <c r="AG209" s="201">
        <f>'26.กาญจนบุรี'!F209</f>
        <v>0</v>
      </c>
      <c r="AH209" s="201">
        <f>'27.สุราษฎร์ฯ'!F209</f>
        <v>0</v>
      </c>
      <c r="AI209" s="200">
        <f>'28.ชุมพร'!F209</f>
        <v>0</v>
      </c>
      <c r="AJ209" s="200">
        <f>'29.ตรัง'!F209</f>
        <v>0</v>
      </c>
      <c r="AK209" s="200">
        <f>'30.พัทลุง'!F209</f>
        <v>0</v>
      </c>
      <c r="AL209" s="202">
        <f>'31.นครศรีธรรมราช'!F209</f>
        <v>0</v>
      </c>
      <c r="AM209" s="200">
        <f>'32.สตูล'!F209</f>
        <v>0</v>
      </c>
      <c r="AN209" s="201">
        <f>'33.นราธิวาส'!F209</f>
        <v>0</v>
      </c>
      <c r="AO209" s="364"/>
    </row>
    <row r="210" spans="1:41" s="220" customFormat="1" ht="21.75" customHeight="1">
      <c r="A210" s="729"/>
      <c r="B210" s="730"/>
      <c r="C210" s="1279" t="s">
        <v>175</v>
      </c>
      <c r="D210" s="728" t="s">
        <v>34</v>
      </c>
      <c r="E210" s="169">
        <f>'1.สอส.กลุ่มวิเคราะห์ฯ'!E210+'2.ชัยนาท'!E210+'3.สระแก้ว'!E210+'4.นครราชสีมา'!E210+'5.ยโสธร'!E210+'6.บุรีรัมย์'!E210+'7.อำนาจเจริญ'!E210+'8.ศูนย์ฯเคี้ยวเอื้อง'!E210+'9.ร้อยเอ็ด'!E210+'10.มหาสารคาม'!E210+'11.อุดรธานี'!E210+'12.กาฬสินธุ์'!E210+'13.นครพนม'!E210+'14.สกลนคร'!E210+'15.หนองคาย'!E210+'16.เลย'!E210+'17.ลำปาง'!E210+'18.แพร่'!E210+'19.เชียงราย'!E210+'20.เพชรบูรณ์'!E210+'21.สุโขทัย'!E210+'22.พิจิตร'!E210+'23.เพชรบุรี'!E210+'24.สุพรรณบุรี'!E210+'25.ประจวบฯ'!E210+'26.กาญจนบุรี'!E210+'27.สุราษฎร์ฯ'!E210+'28.ชุมพร'!E210+'29.ตรัง'!E210+'30.พัทลุง'!E210+'31.นครศรีธรรมราช'!E210+'32.สตูล'!E210+'33.นราธิวาส'!E210</f>
        <v>1</v>
      </c>
      <c r="F210" s="813">
        <f t="shared" si="24"/>
        <v>1</v>
      </c>
      <c r="G210" s="814">
        <f t="shared" si="23"/>
        <v>100</v>
      </c>
      <c r="H210" s="368">
        <f>'1.สอส.กลุ่มวิเคราะห์ฯ'!F210</f>
        <v>0</v>
      </c>
      <c r="I210" s="200">
        <f>'2.ชัยนาท'!F210</f>
        <v>0</v>
      </c>
      <c r="J210" s="200">
        <f>'3.สระแก้ว'!F210</f>
        <v>0</v>
      </c>
      <c r="K210" s="201">
        <f>'4.นครราชสีมา'!F210</f>
        <v>0</v>
      </c>
      <c r="L210" s="200">
        <f>'5.ยโสธร'!F210</f>
        <v>0</v>
      </c>
      <c r="M210" s="200">
        <f>'6.บุรีรัมย์'!F210</f>
        <v>0</v>
      </c>
      <c r="N210" s="201">
        <f>'7.อำนาจเจริญ'!F210</f>
        <v>0</v>
      </c>
      <c r="O210" s="201">
        <f>'8.ศูนย์ฯเคี้ยวเอื้อง'!F210</f>
        <v>0</v>
      </c>
      <c r="P210" s="200">
        <f>'9.ร้อยเอ็ด'!F210</f>
        <v>0</v>
      </c>
      <c r="Q210" s="200">
        <f>'10.มหาสารคาม'!F210</f>
        <v>0</v>
      </c>
      <c r="R210" s="200">
        <f>'11.อุดรธานี'!F210</f>
        <v>0</v>
      </c>
      <c r="S210" s="200">
        <f>'12.กาฬสินธุ์'!F210</f>
        <v>0</v>
      </c>
      <c r="T210" s="200">
        <f>'13.นครพนม'!F210</f>
        <v>0</v>
      </c>
      <c r="U210" s="200">
        <f>'14.สกลนคร'!F210</f>
        <v>0</v>
      </c>
      <c r="V210" s="200">
        <f>'15.หนองคาย'!F210</f>
        <v>0</v>
      </c>
      <c r="W210" s="201">
        <f>'16.เลย'!F210</f>
        <v>0</v>
      </c>
      <c r="X210" s="201">
        <f>'17.ลำปาง'!F210</f>
        <v>1</v>
      </c>
      <c r="Y210" s="200">
        <f>'18.แพร่'!F210</f>
        <v>0</v>
      </c>
      <c r="Z210" s="201">
        <f>'19.เชียงราย'!F210</f>
        <v>0</v>
      </c>
      <c r="AA210" s="201">
        <f>'20.เพชรบูรณ์'!F210</f>
        <v>0</v>
      </c>
      <c r="AB210" s="200">
        <f>'21.สุโขทัย'!F210</f>
        <v>0</v>
      </c>
      <c r="AC210" s="200">
        <f>'22.พิจิตร'!F210</f>
        <v>0</v>
      </c>
      <c r="AD210" s="201">
        <f>'23.เพชรบุรี'!F210</f>
        <v>0</v>
      </c>
      <c r="AE210" s="200">
        <f>'24.สุพรรณบุรี'!F210</f>
        <v>0</v>
      </c>
      <c r="AF210" s="200">
        <f>'25.ประจวบฯ'!F210</f>
        <v>0</v>
      </c>
      <c r="AG210" s="201">
        <f>'26.กาญจนบุรี'!F210</f>
        <v>0</v>
      </c>
      <c r="AH210" s="201">
        <f>'27.สุราษฎร์ฯ'!F210</f>
        <v>0</v>
      </c>
      <c r="AI210" s="200">
        <f>'28.ชุมพร'!F210</f>
        <v>0</v>
      </c>
      <c r="AJ210" s="200">
        <f>'29.ตรัง'!F210</f>
        <v>0</v>
      </c>
      <c r="AK210" s="200">
        <f>'30.พัทลุง'!F210</f>
        <v>0</v>
      </c>
      <c r="AL210" s="202">
        <f>'31.นครศรีธรรมราช'!F210</f>
        <v>0</v>
      </c>
      <c r="AM210" s="200">
        <f>'32.สตูล'!F210</f>
        <v>0</v>
      </c>
      <c r="AN210" s="201">
        <f>'33.นราธิวาส'!F210</f>
        <v>0</v>
      </c>
      <c r="AO210" s="364"/>
    </row>
    <row r="211" spans="1:41" s="220" customFormat="1" ht="21.75" customHeight="1">
      <c r="A211" s="729"/>
      <c r="B211" s="730"/>
      <c r="C211" s="1279" t="s">
        <v>176</v>
      </c>
      <c r="D211" s="728" t="s">
        <v>34</v>
      </c>
      <c r="E211" s="548">
        <f>'1.สอส.กลุ่มวิเคราะห์ฯ'!E211+'2.ชัยนาท'!E211+'3.สระแก้ว'!E211+'4.นครราชสีมา'!E211+'5.ยโสธร'!E211+'6.บุรีรัมย์'!E211+'7.อำนาจเจริญ'!E211+'8.ศูนย์ฯเคี้ยวเอื้อง'!E211+'9.ร้อยเอ็ด'!E211+'10.มหาสารคาม'!E211+'11.อุดรธานี'!E211+'12.กาฬสินธุ์'!E211+'13.นครพนม'!E211+'14.สกลนคร'!E211+'15.หนองคาย'!E211+'16.เลย'!E211+'17.ลำปาง'!E211+'18.แพร่'!E211+'19.เชียงราย'!E211+'20.เพชรบูรณ์'!E211+'21.สุโขทัย'!E211+'22.พิจิตร'!E211+'23.เพชรบุรี'!E211+'24.สุพรรณบุรี'!E211+'25.ประจวบฯ'!E211+'26.กาญจนบุรี'!E211+'27.สุราษฎร์ฯ'!E211+'28.ชุมพร'!E211+'29.ตรัง'!E211+'30.พัทลุง'!E211+'31.นครศรีธรรมราช'!E211+'32.สตูล'!E211+'33.นราธิวาส'!E211</f>
        <v>1</v>
      </c>
      <c r="F211" s="813">
        <f t="shared" si="24"/>
        <v>1</v>
      </c>
      <c r="G211" s="814">
        <f t="shared" si="23"/>
        <v>100</v>
      </c>
      <c r="H211" s="368">
        <f>'1.สอส.กลุ่มวิเคราะห์ฯ'!F211</f>
        <v>0</v>
      </c>
      <c r="I211" s="200">
        <f>'2.ชัยนาท'!F211</f>
        <v>0</v>
      </c>
      <c r="J211" s="200">
        <f>'3.สระแก้ว'!F211</f>
        <v>1</v>
      </c>
      <c r="K211" s="201">
        <f>'4.นครราชสีมา'!F211</f>
        <v>0</v>
      </c>
      <c r="L211" s="200">
        <f>'5.ยโสธร'!F211</f>
        <v>0</v>
      </c>
      <c r="M211" s="200">
        <f>'6.บุรีรัมย์'!F211</f>
        <v>0</v>
      </c>
      <c r="N211" s="201">
        <f>'7.อำนาจเจริญ'!F211</f>
        <v>0</v>
      </c>
      <c r="O211" s="201">
        <f>'8.ศูนย์ฯเคี้ยวเอื้อง'!F211</f>
        <v>0</v>
      </c>
      <c r="P211" s="200">
        <f>'9.ร้อยเอ็ด'!F211</f>
        <v>0</v>
      </c>
      <c r="Q211" s="200">
        <f>'10.มหาสารคาม'!F211</f>
        <v>0</v>
      </c>
      <c r="R211" s="200">
        <f>'11.อุดรธานี'!F211</f>
        <v>0</v>
      </c>
      <c r="S211" s="200">
        <f>'12.กาฬสินธุ์'!F211</f>
        <v>0</v>
      </c>
      <c r="T211" s="200">
        <f>'13.นครพนม'!F211</f>
        <v>0</v>
      </c>
      <c r="U211" s="200">
        <f>'14.สกลนคร'!F211</f>
        <v>0</v>
      </c>
      <c r="V211" s="200">
        <f>'15.หนองคาย'!F211</f>
        <v>0</v>
      </c>
      <c r="W211" s="201">
        <f>'16.เลย'!F211</f>
        <v>0</v>
      </c>
      <c r="X211" s="201">
        <f>'17.ลำปาง'!F211</f>
        <v>0</v>
      </c>
      <c r="Y211" s="200">
        <f>'18.แพร่'!F211</f>
        <v>0</v>
      </c>
      <c r="Z211" s="201">
        <f>'19.เชียงราย'!F211</f>
        <v>0</v>
      </c>
      <c r="AA211" s="201">
        <f>'20.เพชรบูรณ์'!F211</f>
        <v>0</v>
      </c>
      <c r="AB211" s="200">
        <f>'21.สุโขทัย'!F211</f>
        <v>0</v>
      </c>
      <c r="AC211" s="200">
        <f>'22.พิจิตร'!F211</f>
        <v>0</v>
      </c>
      <c r="AD211" s="201">
        <f>'23.เพชรบุรี'!F211</f>
        <v>0</v>
      </c>
      <c r="AE211" s="200">
        <f>'24.สุพรรณบุรี'!F211</f>
        <v>0</v>
      </c>
      <c r="AF211" s="200">
        <f>'25.ประจวบฯ'!F211</f>
        <v>0</v>
      </c>
      <c r="AG211" s="201">
        <f>'26.กาญจนบุรี'!F211</f>
        <v>0</v>
      </c>
      <c r="AH211" s="201">
        <f>'27.สุราษฎร์ฯ'!F211</f>
        <v>0</v>
      </c>
      <c r="AI211" s="200">
        <f>'28.ชุมพร'!F211</f>
        <v>0</v>
      </c>
      <c r="AJ211" s="200">
        <f>'29.ตรัง'!F211</f>
        <v>0</v>
      </c>
      <c r="AK211" s="200">
        <f>'30.พัทลุง'!F211</f>
        <v>0</v>
      </c>
      <c r="AL211" s="202">
        <f>'31.นครศรีธรรมราช'!F211</f>
        <v>0</v>
      </c>
      <c r="AM211" s="200">
        <f>'32.สตูล'!F211</f>
        <v>0</v>
      </c>
      <c r="AN211" s="201">
        <f>'33.นราธิวาส'!F211</f>
        <v>0</v>
      </c>
      <c r="AO211" s="364"/>
    </row>
    <row r="212" spans="1:41" s="220" customFormat="1" ht="21.75" customHeight="1">
      <c r="A212" s="729"/>
      <c r="B212" s="730"/>
      <c r="C212" s="1279" t="s">
        <v>177</v>
      </c>
      <c r="D212" s="728" t="s">
        <v>34</v>
      </c>
      <c r="E212" s="548">
        <f>'1.สอส.กลุ่มวิเคราะห์ฯ'!E212+'2.ชัยนาท'!E212+'3.สระแก้ว'!E212+'4.นครราชสีมา'!E212+'5.ยโสธร'!E212+'6.บุรีรัมย์'!E212+'7.อำนาจเจริญ'!E212+'8.ศูนย์ฯเคี้ยวเอื้อง'!E212+'9.ร้อยเอ็ด'!E212+'10.มหาสารคาม'!E212+'11.อุดรธานี'!E212+'12.กาฬสินธุ์'!E212+'13.นครพนม'!E212+'14.สกลนคร'!E212+'15.หนองคาย'!E212+'16.เลย'!E212+'17.ลำปาง'!E212+'18.แพร่'!E212+'19.เชียงราย'!E212+'20.เพชรบูรณ์'!E212+'21.สุโขทัย'!E212+'22.พิจิตร'!E212+'23.เพชรบุรี'!E212+'24.สุพรรณบุรี'!E212+'25.ประจวบฯ'!E212+'26.กาญจนบุรี'!E212+'27.สุราษฎร์ฯ'!E212+'28.ชุมพร'!E212+'29.ตรัง'!E212+'30.พัทลุง'!E212+'31.นครศรีธรรมราช'!E212+'32.สตูล'!E212+'33.นราธิวาส'!E212</f>
        <v>1</v>
      </c>
      <c r="F212" s="813">
        <f t="shared" si="24"/>
        <v>1</v>
      </c>
      <c r="G212" s="814">
        <f t="shared" si="23"/>
        <v>100</v>
      </c>
      <c r="H212" s="368">
        <f>'1.สอส.กลุ่มวิเคราะห์ฯ'!F212</f>
        <v>0</v>
      </c>
      <c r="I212" s="200">
        <f>'2.ชัยนาท'!F212</f>
        <v>0</v>
      </c>
      <c r="J212" s="200">
        <f>'3.สระแก้ว'!F212</f>
        <v>0</v>
      </c>
      <c r="K212" s="201">
        <f>'4.นครราชสีมา'!F212</f>
        <v>0</v>
      </c>
      <c r="L212" s="200">
        <f>'5.ยโสธร'!F212</f>
        <v>0</v>
      </c>
      <c r="M212" s="200">
        <f>'6.บุรีรัมย์'!F212</f>
        <v>0</v>
      </c>
      <c r="N212" s="201">
        <f>'7.อำนาจเจริญ'!F212</f>
        <v>0</v>
      </c>
      <c r="O212" s="201">
        <f>'8.ศูนย์ฯเคี้ยวเอื้อง'!F212</f>
        <v>0</v>
      </c>
      <c r="P212" s="200">
        <f>'9.ร้อยเอ็ด'!F212</f>
        <v>0</v>
      </c>
      <c r="Q212" s="200">
        <f>'10.มหาสารคาม'!F212</f>
        <v>0</v>
      </c>
      <c r="R212" s="200">
        <f>'11.อุดรธานี'!F212</f>
        <v>0</v>
      </c>
      <c r="S212" s="200">
        <f>'12.กาฬสินธุ์'!F212</f>
        <v>0</v>
      </c>
      <c r="T212" s="200">
        <f>'13.นครพนม'!F212</f>
        <v>0</v>
      </c>
      <c r="U212" s="200">
        <f>'14.สกลนคร'!F212</f>
        <v>0</v>
      </c>
      <c r="V212" s="200">
        <f>'15.หนองคาย'!F212</f>
        <v>0</v>
      </c>
      <c r="W212" s="201">
        <f>'16.เลย'!F212</f>
        <v>0</v>
      </c>
      <c r="X212" s="201">
        <f>'17.ลำปาง'!F212</f>
        <v>1</v>
      </c>
      <c r="Y212" s="200">
        <f>'18.แพร่'!F212</f>
        <v>0</v>
      </c>
      <c r="Z212" s="201">
        <f>'19.เชียงราย'!F212</f>
        <v>0</v>
      </c>
      <c r="AA212" s="201">
        <f>'20.เพชรบูรณ์'!F212</f>
        <v>0</v>
      </c>
      <c r="AB212" s="200">
        <f>'21.สุโขทัย'!F212</f>
        <v>0</v>
      </c>
      <c r="AC212" s="200">
        <f>'22.พิจิตร'!F212</f>
        <v>0</v>
      </c>
      <c r="AD212" s="201">
        <f>'23.เพชรบุรี'!F212</f>
        <v>0</v>
      </c>
      <c r="AE212" s="200">
        <f>'24.สุพรรณบุรี'!F212</f>
        <v>0</v>
      </c>
      <c r="AF212" s="200">
        <f>'25.ประจวบฯ'!F212</f>
        <v>0</v>
      </c>
      <c r="AG212" s="201">
        <f>'26.กาญจนบุรี'!F212</f>
        <v>0</v>
      </c>
      <c r="AH212" s="201">
        <f>'27.สุราษฎร์ฯ'!F212</f>
        <v>0</v>
      </c>
      <c r="AI212" s="200">
        <f>'28.ชุมพร'!F212</f>
        <v>0</v>
      </c>
      <c r="AJ212" s="200">
        <f>'29.ตรัง'!F212</f>
        <v>0</v>
      </c>
      <c r="AK212" s="200">
        <f>'30.พัทลุง'!F212</f>
        <v>0</v>
      </c>
      <c r="AL212" s="202">
        <f>'31.นครศรีธรรมราช'!F212</f>
        <v>0</v>
      </c>
      <c r="AM212" s="200">
        <f>'32.สตูล'!F212</f>
        <v>0</v>
      </c>
      <c r="AN212" s="201">
        <f>'33.นราธิวาส'!F212</f>
        <v>0</v>
      </c>
      <c r="AO212" s="364"/>
    </row>
    <row r="213" spans="1:41" s="220" customFormat="1" ht="21.75" customHeight="1">
      <c r="A213" s="729"/>
      <c r="B213" s="730"/>
      <c r="C213" s="1279" t="s">
        <v>178</v>
      </c>
      <c r="D213" s="728" t="s">
        <v>34</v>
      </c>
      <c r="E213" s="548">
        <f>'1.สอส.กลุ่มวิเคราะห์ฯ'!E213+'2.ชัยนาท'!E213+'3.สระแก้ว'!E213+'4.นครราชสีมา'!E213+'5.ยโสธร'!E213+'6.บุรีรัมย์'!E213+'7.อำนาจเจริญ'!E213+'8.ศูนย์ฯเคี้ยวเอื้อง'!E213+'9.ร้อยเอ็ด'!E213+'10.มหาสารคาม'!E213+'11.อุดรธานี'!E213+'12.กาฬสินธุ์'!E213+'13.นครพนม'!E213+'14.สกลนคร'!E213+'15.หนองคาย'!E213+'16.เลย'!E213+'17.ลำปาง'!E213+'18.แพร่'!E213+'19.เชียงราย'!E213+'20.เพชรบูรณ์'!E213+'21.สุโขทัย'!E213+'22.พิจิตร'!E213+'23.เพชรบุรี'!E213+'24.สุพรรณบุรี'!E213+'25.ประจวบฯ'!E213+'26.กาญจนบุรี'!E213+'27.สุราษฎร์ฯ'!E213+'28.ชุมพร'!E213+'29.ตรัง'!E213+'30.พัทลุง'!E213+'31.นครศรีธรรมราช'!E213+'32.สตูล'!E213+'33.นราธิวาส'!E213</f>
        <v>1</v>
      </c>
      <c r="F213" s="813">
        <f t="shared" si="24"/>
        <v>1</v>
      </c>
      <c r="G213" s="814">
        <f t="shared" si="23"/>
        <v>100</v>
      </c>
      <c r="H213" s="368">
        <f>'1.สอส.กลุ่มวิเคราะห์ฯ'!F213</f>
        <v>0</v>
      </c>
      <c r="I213" s="200">
        <f>'2.ชัยนาท'!F213</f>
        <v>0</v>
      </c>
      <c r="J213" s="200">
        <f>'3.สระแก้ว'!F213</f>
        <v>0</v>
      </c>
      <c r="K213" s="201">
        <f>'4.นครราชสีมา'!F213</f>
        <v>0</v>
      </c>
      <c r="L213" s="200">
        <f>'5.ยโสธร'!F213</f>
        <v>0</v>
      </c>
      <c r="M213" s="200">
        <f>'6.บุรีรัมย์'!F213</f>
        <v>0</v>
      </c>
      <c r="N213" s="201">
        <f>'7.อำนาจเจริญ'!F213</f>
        <v>0</v>
      </c>
      <c r="O213" s="201">
        <f>'8.ศูนย์ฯเคี้ยวเอื้อง'!F213</f>
        <v>0</v>
      </c>
      <c r="P213" s="200">
        <f>'9.ร้อยเอ็ด'!F213</f>
        <v>0</v>
      </c>
      <c r="Q213" s="200">
        <f>'10.มหาสารคาม'!F213</f>
        <v>0</v>
      </c>
      <c r="R213" s="200">
        <f>'11.อุดรธานี'!F213</f>
        <v>0</v>
      </c>
      <c r="S213" s="200">
        <f>'12.กาฬสินธุ์'!F213</f>
        <v>0</v>
      </c>
      <c r="T213" s="200">
        <f>'13.นครพนม'!F213</f>
        <v>0</v>
      </c>
      <c r="U213" s="200">
        <f>'14.สกลนคร'!F213</f>
        <v>0</v>
      </c>
      <c r="V213" s="200">
        <f>'15.หนองคาย'!F213</f>
        <v>0</v>
      </c>
      <c r="W213" s="201">
        <f>'16.เลย'!F213</f>
        <v>0</v>
      </c>
      <c r="X213" s="201">
        <f>'17.ลำปาง'!F213</f>
        <v>0</v>
      </c>
      <c r="Y213" s="200">
        <f>'18.แพร่'!F213</f>
        <v>0</v>
      </c>
      <c r="Z213" s="201">
        <f>'19.เชียงราย'!F213</f>
        <v>0</v>
      </c>
      <c r="AA213" s="201">
        <f>'20.เพชรบูรณ์'!F213</f>
        <v>0</v>
      </c>
      <c r="AB213" s="200">
        <f>'21.สุโขทัย'!F213</f>
        <v>0</v>
      </c>
      <c r="AC213" s="200">
        <f>'22.พิจิตร'!F213</f>
        <v>0</v>
      </c>
      <c r="AD213" s="201">
        <f>'23.เพชรบุรี'!F213</f>
        <v>0</v>
      </c>
      <c r="AE213" s="200">
        <f>'24.สุพรรณบุรี'!F213</f>
        <v>1</v>
      </c>
      <c r="AF213" s="200">
        <f>'25.ประจวบฯ'!F213</f>
        <v>0</v>
      </c>
      <c r="AG213" s="201">
        <f>'26.กาญจนบุรี'!F213</f>
        <v>0</v>
      </c>
      <c r="AH213" s="201">
        <f>'27.สุราษฎร์ฯ'!F213</f>
        <v>0</v>
      </c>
      <c r="AI213" s="200">
        <f>'28.ชุมพร'!F213</f>
        <v>0</v>
      </c>
      <c r="AJ213" s="200">
        <f>'29.ตรัง'!F213</f>
        <v>0</v>
      </c>
      <c r="AK213" s="200">
        <f>'30.พัทลุง'!F213</f>
        <v>0</v>
      </c>
      <c r="AL213" s="202">
        <f>'31.นครศรีธรรมราช'!F213</f>
        <v>0</v>
      </c>
      <c r="AM213" s="200">
        <f>'32.สตูล'!F213</f>
        <v>0</v>
      </c>
      <c r="AN213" s="201">
        <f>'33.นราธิวาส'!F213</f>
        <v>0</v>
      </c>
      <c r="AO213" s="364"/>
    </row>
    <row r="214" spans="1:41" s="220" customFormat="1" ht="21.75" customHeight="1">
      <c r="A214" s="729"/>
      <c r="B214" s="2156" t="s">
        <v>167</v>
      </c>
      <c r="C214" s="2157"/>
      <c r="D214" s="679" t="s">
        <v>34</v>
      </c>
      <c r="E214" s="548">
        <f>'1.สอส.กลุ่มวิเคราะห์ฯ'!E214+'2.ชัยนาท'!E214+'3.สระแก้ว'!E214+'4.นครราชสีมา'!E214+'5.ยโสธร'!E214+'6.บุรีรัมย์'!E214+'7.อำนาจเจริญ'!E214+'8.ศูนย์ฯเคี้ยวเอื้อง'!E214+'9.ร้อยเอ็ด'!E214+'10.มหาสารคาม'!E214+'11.อุดรธานี'!E214+'12.กาฬสินธุ์'!E214+'13.นครพนม'!E214+'14.สกลนคร'!E214+'15.หนองคาย'!E214+'16.เลย'!E214+'17.ลำปาง'!E214+'18.แพร่'!E214+'19.เชียงราย'!E214+'20.เพชรบูรณ์'!E214+'21.สุโขทัย'!E214+'22.พิจิตร'!E214+'23.เพชรบุรี'!E214+'24.สุพรรณบุรี'!E214+'25.ประจวบฯ'!E214+'26.กาญจนบุรี'!E214+'27.สุราษฎร์ฯ'!E214+'28.ชุมพร'!E214+'29.ตรัง'!E214+'30.พัทลุง'!E214+'31.นครศรีธรรมราช'!E214+'32.สตูล'!E214+'33.นราธิวาส'!E214</f>
        <v>6</v>
      </c>
      <c r="F214" s="813">
        <f>SUM(F215:F220)</f>
        <v>6</v>
      </c>
      <c r="G214" s="814">
        <f t="shared" si="23"/>
        <v>100</v>
      </c>
      <c r="H214" s="368">
        <f>'1.สอส.กลุ่มวิเคราะห์ฯ'!F214</f>
        <v>0</v>
      </c>
      <c r="I214" s="200">
        <f>'2.ชัยนาท'!F214</f>
        <v>2</v>
      </c>
      <c r="J214" s="200">
        <f>'3.สระแก้ว'!F214</f>
        <v>0</v>
      </c>
      <c r="K214" s="201">
        <f>'4.นครราชสีมา'!F214</f>
        <v>3</v>
      </c>
      <c r="L214" s="200">
        <f>'5.ยโสธร'!F214</f>
        <v>0</v>
      </c>
      <c r="M214" s="200">
        <f>'6.บุรีรัมย์'!F214</f>
        <v>0</v>
      </c>
      <c r="N214" s="201">
        <f>'7.อำนาจเจริญ'!F214</f>
        <v>0</v>
      </c>
      <c r="O214" s="201">
        <f>'8.ศูนย์ฯเคี้ยวเอื้อง'!F214</f>
        <v>0</v>
      </c>
      <c r="P214" s="200">
        <f>'9.ร้อยเอ็ด'!F214</f>
        <v>0</v>
      </c>
      <c r="Q214" s="200">
        <f>'10.มหาสารคาม'!F214</f>
        <v>0</v>
      </c>
      <c r="R214" s="200">
        <f>'11.อุดรธานี'!F214</f>
        <v>0</v>
      </c>
      <c r="S214" s="200">
        <f>'12.กาฬสินธุ์'!F214</f>
        <v>0</v>
      </c>
      <c r="T214" s="200">
        <f>'13.นครพนม'!F214</f>
        <v>0</v>
      </c>
      <c r="U214" s="200">
        <f>'14.สกลนคร'!F214</f>
        <v>0</v>
      </c>
      <c r="V214" s="200">
        <f>'15.หนองคาย'!F214</f>
        <v>0</v>
      </c>
      <c r="W214" s="201">
        <f>'16.เลย'!F214</f>
        <v>0</v>
      </c>
      <c r="X214" s="201">
        <f>'17.ลำปาง'!F214</f>
        <v>0</v>
      </c>
      <c r="Y214" s="200">
        <f>'18.แพร่'!F214</f>
        <v>0</v>
      </c>
      <c r="Z214" s="201">
        <f>'19.เชียงราย'!F214</f>
        <v>0</v>
      </c>
      <c r="AA214" s="201">
        <f>'20.เพชรบูรณ์'!F214</f>
        <v>0</v>
      </c>
      <c r="AB214" s="200">
        <f>'21.สุโขทัย'!F214</f>
        <v>0</v>
      </c>
      <c r="AC214" s="200">
        <f>'22.พิจิตร'!F214</f>
        <v>0</v>
      </c>
      <c r="AD214" s="201">
        <f>'23.เพชรบุรี'!F214</f>
        <v>0</v>
      </c>
      <c r="AE214" s="200">
        <f>'24.สุพรรณบุรี'!F214</f>
        <v>0</v>
      </c>
      <c r="AF214" s="200">
        <f>'25.ประจวบฯ'!F214</f>
        <v>0</v>
      </c>
      <c r="AG214" s="201">
        <f>'26.กาญจนบุรี'!F214</f>
        <v>0</v>
      </c>
      <c r="AH214" s="201">
        <f>'27.สุราษฎร์ฯ'!F214</f>
        <v>1</v>
      </c>
      <c r="AI214" s="200">
        <f>'28.ชุมพร'!F214</f>
        <v>0</v>
      </c>
      <c r="AJ214" s="200">
        <f>'29.ตรัง'!F214</f>
        <v>0</v>
      </c>
      <c r="AK214" s="200">
        <f>'30.พัทลุง'!F214</f>
        <v>0</v>
      </c>
      <c r="AL214" s="202">
        <f>'31.นครศรีธรรมราช'!F214</f>
        <v>0</v>
      </c>
      <c r="AM214" s="200">
        <f>'32.สตูล'!F214</f>
        <v>0</v>
      </c>
      <c r="AN214" s="201">
        <f>'33.นราธิวาส'!F214</f>
        <v>0</v>
      </c>
      <c r="AO214" s="364"/>
    </row>
    <row r="215" spans="1:41" s="220" customFormat="1" ht="21.75" customHeight="1">
      <c r="A215" s="729"/>
      <c r="B215" s="730"/>
      <c r="C215" s="1279" t="s">
        <v>186</v>
      </c>
      <c r="D215" s="728" t="s">
        <v>34</v>
      </c>
      <c r="E215" s="548">
        <f>'1.สอส.กลุ่มวิเคราะห์ฯ'!E215+'2.ชัยนาท'!E215+'3.สระแก้ว'!E215+'4.นครราชสีมา'!E215+'5.ยโสธร'!E215+'6.บุรีรัมย์'!E215+'7.อำนาจเจริญ'!E215+'8.ศูนย์ฯเคี้ยวเอื้อง'!E215+'9.ร้อยเอ็ด'!E215+'10.มหาสารคาม'!E215+'11.อุดรธานี'!E215+'12.กาฬสินธุ์'!E215+'13.นครพนม'!E215+'14.สกลนคร'!E215+'15.หนองคาย'!E215+'16.เลย'!E215+'17.ลำปาง'!E215+'18.แพร่'!E215+'19.เชียงราย'!E215+'20.เพชรบูรณ์'!E215+'21.สุโขทัย'!E215+'22.พิจิตร'!E215+'23.เพชรบุรี'!E215+'24.สุพรรณบุรี'!E215+'25.ประจวบฯ'!E215+'26.กาญจนบุรี'!E215+'27.สุราษฎร์ฯ'!E215+'28.ชุมพร'!E215+'29.ตรัง'!E215+'30.พัทลุง'!E215+'31.นครศรีธรรมราช'!E215+'32.สตูล'!E215+'33.นราธิวาส'!E215</f>
        <v>1</v>
      </c>
      <c r="F215" s="813">
        <f t="shared" ref="F215:F225" si="25">SUM(H215:AN215)</f>
        <v>1</v>
      </c>
      <c r="G215" s="814">
        <f t="shared" si="23"/>
        <v>100</v>
      </c>
      <c r="H215" s="368">
        <f>'1.สอส.กลุ่มวิเคราะห์ฯ'!F215</f>
        <v>0</v>
      </c>
      <c r="I215" s="200">
        <f>'2.ชัยนาท'!F215</f>
        <v>1</v>
      </c>
      <c r="J215" s="200">
        <f>'3.สระแก้ว'!F215</f>
        <v>0</v>
      </c>
      <c r="K215" s="201">
        <f>'4.นครราชสีมา'!F215</f>
        <v>0</v>
      </c>
      <c r="L215" s="200">
        <f>'5.ยโสธร'!F215</f>
        <v>0</v>
      </c>
      <c r="M215" s="200">
        <f>'6.บุรีรัมย์'!F215</f>
        <v>0</v>
      </c>
      <c r="N215" s="201">
        <f>'7.อำนาจเจริญ'!F215</f>
        <v>0</v>
      </c>
      <c r="O215" s="201">
        <f>'8.ศูนย์ฯเคี้ยวเอื้อง'!F215</f>
        <v>0</v>
      </c>
      <c r="P215" s="200">
        <f>'9.ร้อยเอ็ด'!F215</f>
        <v>0</v>
      </c>
      <c r="Q215" s="200">
        <f>'10.มหาสารคาม'!F215</f>
        <v>0</v>
      </c>
      <c r="R215" s="200">
        <f>'11.อุดรธานี'!F215</f>
        <v>0</v>
      </c>
      <c r="S215" s="200">
        <f>'12.กาฬสินธุ์'!F215</f>
        <v>0</v>
      </c>
      <c r="T215" s="200">
        <f>'13.นครพนม'!F215</f>
        <v>0</v>
      </c>
      <c r="U215" s="200">
        <f>'14.สกลนคร'!F215</f>
        <v>0</v>
      </c>
      <c r="V215" s="200">
        <f>'15.หนองคาย'!F215</f>
        <v>0</v>
      </c>
      <c r="W215" s="201">
        <f>'16.เลย'!F215</f>
        <v>0</v>
      </c>
      <c r="X215" s="201">
        <f>'17.ลำปาง'!F215</f>
        <v>0</v>
      </c>
      <c r="Y215" s="200">
        <f>'18.แพร่'!F215</f>
        <v>0</v>
      </c>
      <c r="Z215" s="201">
        <f>'19.เชียงราย'!F215</f>
        <v>0</v>
      </c>
      <c r="AA215" s="201">
        <f>'20.เพชรบูรณ์'!F215</f>
        <v>0</v>
      </c>
      <c r="AB215" s="200">
        <f>'21.สุโขทัย'!F215</f>
        <v>0</v>
      </c>
      <c r="AC215" s="200">
        <f>'22.พิจิตร'!F215</f>
        <v>0</v>
      </c>
      <c r="AD215" s="201">
        <f>'23.เพชรบุรี'!F215</f>
        <v>0</v>
      </c>
      <c r="AE215" s="200">
        <f>'24.สุพรรณบุรี'!F215</f>
        <v>0</v>
      </c>
      <c r="AF215" s="200">
        <f>'25.ประจวบฯ'!F215</f>
        <v>0</v>
      </c>
      <c r="AG215" s="201">
        <f>'26.กาญจนบุรี'!F215</f>
        <v>0</v>
      </c>
      <c r="AH215" s="201">
        <f>'27.สุราษฎร์ฯ'!F215</f>
        <v>0</v>
      </c>
      <c r="AI215" s="200">
        <f>'28.ชุมพร'!F215</f>
        <v>0</v>
      </c>
      <c r="AJ215" s="200">
        <f>'29.ตรัง'!F215</f>
        <v>0</v>
      </c>
      <c r="AK215" s="200">
        <f>'30.พัทลุง'!F215</f>
        <v>0</v>
      </c>
      <c r="AL215" s="202">
        <f>'31.นครศรีธรรมราช'!F215</f>
        <v>0</v>
      </c>
      <c r="AM215" s="200">
        <f>'32.สตูล'!F215</f>
        <v>0</v>
      </c>
      <c r="AN215" s="201">
        <f>'33.นราธิวาส'!F215</f>
        <v>0</v>
      </c>
      <c r="AO215" s="364"/>
    </row>
    <row r="216" spans="1:41" s="220" customFormat="1" ht="21.75" customHeight="1">
      <c r="A216" s="729"/>
      <c r="B216" s="730"/>
      <c r="C216" s="1279" t="s">
        <v>185</v>
      </c>
      <c r="D216" s="728" t="s">
        <v>34</v>
      </c>
      <c r="E216" s="548">
        <f>'1.สอส.กลุ่มวิเคราะห์ฯ'!E216+'2.ชัยนาท'!E216+'3.สระแก้ว'!E216+'4.นครราชสีมา'!E216+'5.ยโสธร'!E216+'6.บุรีรัมย์'!E216+'7.อำนาจเจริญ'!E216+'8.ศูนย์ฯเคี้ยวเอื้อง'!E216+'9.ร้อยเอ็ด'!E216+'10.มหาสารคาม'!E216+'11.อุดรธานี'!E216+'12.กาฬสินธุ์'!E216+'13.นครพนม'!E216+'14.สกลนคร'!E216+'15.หนองคาย'!E216+'16.เลย'!E216+'17.ลำปาง'!E216+'18.แพร่'!E216+'19.เชียงราย'!E216+'20.เพชรบูรณ์'!E216+'21.สุโขทัย'!E216+'22.พิจิตร'!E216+'23.เพชรบุรี'!E216+'24.สุพรรณบุรี'!E216+'25.ประจวบฯ'!E216+'26.กาญจนบุรี'!E216+'27.สุราษฎร์ฯ'!E216+'28.ชุมพร'!E216+'29.ตรัง'!E216+'30.พัทลุง'!E216+'31.นครศรีธรรมราช'!E216+'32.สตูล'!E216+'33.นราธิวาส'!E216</f>
        <v>1</v>
      </c>
      <c r="F216" s="813">
        <f t="shared" si="25"/>
        <v>1</v>
      </c>
      <c r="G216" s="814">
        <f t="shared" si="23"/>
        <v>100</v>
      </c>
      <c r="H216" s="368">
        <f>'1.สอส.กลุ่มวิเคราะห์ฯ'!F216</f>
        <v>0</v>
      </c>
      <c r="I216" s="200">
        <f>'2.ชัยนาท'!F216</f>
        <v>0</v>
      </c>
      <c r="J216" s="200">
        <f>'3.สระแก้ว'!F216</f>
        <v>0</v>
      </c>
      <c r="K216" s="201">
        <f>'4.นครราชสีมา'!F216</f>
        <v>1</v>
      </c>
      <c r="L216" s="200">
        <f>'5.ยโสธร'!F216</f>
        <v>0</v>
      </c>
      <c r="M216" s="200">
        <f>'6.บุรีรัมย์'!F216</f>
        <v>0</v>
      </c>
      <c r="N216" s="201">
        <f>'7.อำนาจเจริญ'!F216</f>
        <v>0</v>
      </c>
      <c r="O216" s="201">
        <f>'8.ศูนย์ฯเคี้ยวเอื้อง'!F216</f>
        <v>0</v>
      </c>
      <c r="P216" s="200">
        <f>'9.ร้อยเอ็ด'!F216</f>
        <v>0</v>
      </c>
      <c r="Q216" s="200">
        <f>'10.มหาสารคาม'!F216</f>
        <v>0</v>
      </c>
      <c r="R216" s="200">
        <f>'11.อุดรธานี'!F216</f>
        <v>0</v>
      </c>
      <c r="S216" s="200">
        <f>'12.กาฬสินธุ์'!F216</f>
        <v>0</v>
      </c>
      <c r="T216" s="200">
        <f>'13.นครพนม'!F216</f>
        <v>0</v>
      </c>
      <c r="U216" s="200">
        <f>'14.สกลนคร'!F216</f>
        <v>0</v>
      </c>
      <c r="V216" s="200">
        <f>'15.หนองคาย'!F216</f>
        <v>0</v>
      </c>
      <c r="W216" s="201">
        <f>'16.เลย'!F216</f>
        <v>0</v>
      </c>
      <c r="X216" s="201">
        <f>'17.ลำปาง'!F216</f>
        <v>0</v>
      </c>
      <c r="Y216" s="200">
        <f>'18.แพร่'!F216</f>
        <v>0</v>
      </c>
      <c r="Z216" s="201">
        <f>'19.เชียงราย'!F216</f>
        <v>0</v>
      </c>
      <c r="AA216" s="201">
        <f>'20.เพชรบูรณ์'!F216</f>
        <v>0</v>
      </c>
      <c r="AB216" s="200">
        <f>'21.สุโขทัย'!F216</f>
        <v>0</v>
      </c>
      <c r="AC216" s="200">
        <f>'22.พิจิตร'!F216</f>
        <v>0</v>
      </c>
      <c r="AD216" s="201">
        <f>'23.เพชรบุรี'!F216</f>
        <v>0</v>
      </c>
      <c r="AE216" s="200">
        <f>'24.สุพรรณบุรี'!F216</f>
        <v>0</v>
      </c>
      <c r="AF216" s="200">
        <f>'25.ประจวบฯ'!F216</f>
        <v>0</v>
      </c>
      <c r="AG216" s="201">
        <f>'26.กาญจนบุรี'!F216</f>
        <v>0</v>
      </c>
      <c r="AH216" s="201">
        <f>'27.สุราษฎร์ฯ'!F216</f>
        <v>0</v>
      </c>
      <c r="AI216" s="200">
        <f>'28.ชุมพร'!F216</f>
        <v>0</v>
      </c>
      <c r="AJ216" s="200">
        <f>'29.ตรัง'!F216</f>
        <v>0</v>
      </c>
      <c r="AK216" s="200">
        <f>'30.พัทลุง'!F216</f>
        <v>0</v>
      </c>
      <c r="AL216" s="202">
        <f>'31.นครศรีธรรมราช'!F216</f>
        <v>0</v>
      </c>
      <c r="AM216" s="200">
        <f>'32.สตูล'!F216</f>
        <v>0</v>
      </c>
      <c r="AN216" s="201">
        <f>'33.นราธิวาส'!F216</f>
        <v>0</v>
      </c>
      <c r="AO216" s="364"/>
    </row>
    <row r="217" spans="1:41" s="220" customFormat="1" ht="21.75" customHeight="1">
      <c r="A217" s="729"/>
      <c r="B217" s="730"/>
      <c r="C217" s="1279" t="s">
        <v>184</v>
      </c>
      <c r="D217" s="728" t="s">
        <v>34</v>
      </c>
      <c r="E217" s="548">
        <f>'1.สอส.กลุ่มวิเคราะห์ฯ'!E217+'2.ชัยนาท'!E217+'3.สระแก้ว'!E217+'4.นครราชสีมา'!E217+'5.ยโสธร'!E217+'6.บุรีรัมย์'!E217+'7.อำนาจเจริญ'!E217+'8.ศูนย์ฯเคี้ยวเอื้อง'!E217+'9.ร้อยเอ็ด'!E217+'10.มหาสารคาม'!E217+'11.อุดรธานี'!E217+'12.กาฬสินธุ์'!E217+'13.นครพนม'!E217+'14.สกลนคร'!E217+'15.หนองคาย'!E217+'16.เลย'!E217+'17.ลำปาง'!E217+'18.แพร่'!E217+'19.เชียงราย'!E217+'20.เพชรบูรณ์'!E217+'21.สุโขทัย'!E217+'22.พิจิตร'!E217+'23.เพชรบุรี'!E217+'24.สุพรรณบุรี'!E217+'25.ประจวบฯ'!E217+'26.กาญจนบุรี'!E217+'27.สุราษฎร์ฯ'!E217+'28.ชุมพร'!E217+'29.ตรัง'!E217+'30.พัทลุง'!E217+'31.นครศรีธรรมราช'!E217+'32.สตูล'!E217+'33.นราธิวาส'!E217</f>
        <v>1</v>
      </c>
      <c r="F217" s="813">
        <f t="shared" si="25"/>
        <v>1</v>
      </c>
      <c r="G217" s="814">
        <f t="shared" si="23"/>
        <v>100</v>
      </c>
      <c r="H217" s="368">
        <f>'1.สอส.กลุ่มวิเคราะห์ฯ'!F217</f>
        <v>0</v>
      </c>
      <c r="I217" s="200">
        <f>'2.ชัยนาท'!F217</f>
        <v>0</v>
      </c>
      <c r="J217" s="200">
        <f>'3.สระแก้ว'!F217</f>
        <v>0</v>
      </c>
      <c r="K217" s="201">
        <f>'4.นครราชสีมา'!F217</f>
        <v>0</v>
      </c>
      <c r="L217" s="200">
        <f>'5.ยโสธร'!F217</f>
        <v>0</v>
      </c>
      <c r="M217" s="200">
        <f>'6.บุรีรัมย์'!F217</f>
        <v>0</v>
      </c>
      <c r="N217" s="201">
        <f>'7.อำนาจเจริญ'!F217</f>
        <v>0</v>
      </c>
      <c r="O217" s="201">
        <f>'8.ศูนย์ฯเคี้ยวเอื้อง'!F217</f>
        <v>0</v>
      </c>
      <c r="P217" s="200">
        <f>'9.ร้อยเอ็ด'!F217</f>
        <v>0</v>
      </c>
      <c r="Q217" s="200">
        <f>'10.มหาสารคาม'!F217</f>
        <v>0</v>
      </c>
      <c r="R217" s="200">
        <f>'11.อุดรธานี'!F217</f>
        <v>0</v>
      </c>
      <c r="S217" s="200">
        <f>'12.กาฬสินธุ์'!F217</f>
        <v>0</v>
      </c>
      <c r="T217" s="200">
        <f>'13.นครพนม'!F217</f>
        <v>0</v>
      </c>
      <c r="U217" s="200">
        <f>'14.สกลนคร'!F217</f>
        <v>0</v>
      </c>
      <c r="V217" s="200">
        <f>'15.หนองคาย'!F217</f>
        <v>0</v>
      </c>
      <c r="W217" s="201">
        <f>'16.เลย'!F217</f>
        <v>0</v>
      </c>
      <c r="X217" s="201">
        <f>'17.ลำปาง'!F217</f>
        <v>0</v>
      </c>
      <c r="Y217" s="200">
        <f>'18.แพร่'!F217</f>
        <v>0</v>
      </c>
      <c r="Z217" s="201">
        <f>'19.เชียงราย'!F217</f>
        <v>0</v>
      </c>
      <c r="AA217" s="201">
        <f>'20.เพชรบูรณ์'!F217</f>
        <v>0</v>
      </c>
      <c r="AB217" s="200">
        <f>'21.สุโขทัย'!F217</f>
        <v>0</v>
      </c>
      <c r="AC217" s="200">
        <f>'22.พิจิตร'!F217</f>
        <v>0</v>
      </c>
      <c r="AD217" s="201">
        <f>'23.เพชรบุรี'!F217</f>
        <v>0</v>
      </c>
      <c r="AE217" s="200">
        <f>'24.สุพรรณบุรี'!F217</f>
        <v>0</v>
      </c>
      <c r="AF217" s="200">
        <f>'25.ประจวบฯ'!F217</f>
        <v>0</v>
      </c>
      <c r="AG217" s="201">
        <f>'26.กาญจนบุรี'!F217</f>
        <v>0</v>
      </c>
      <c r="AH217" s="201">
        <f>'27.สุราษฎร์ฯ'!F217</f>
        <v>1</v>
      </c>
      <c r="AI217" s="200">
        <f>'28.ชุมพร'!F217</f>
        <v>0</v>
      </c>
      <c r="AJ217" s="200">
        <f>'29.ตรัง'!F217</f>
        <v>0</v>
      </c>
      <c r="AK217" s="200">
        <f>'30.พัทลุง'!F217</f>
        <v>0</v>
      </c>
      <c r="AL217" s="202">
        <f>'31.นครศรีธรรมราช'!F217</f>
        <v>0</v>
      </c>
      <c r="AM217" s="200">
        <f>'32.สตูล'!F217</f>
        <v>0</v>
      </c>
      <c r="AN217" s="201">
        <f>'33.นราธิวาส'!F217</f>
        <v>0</v>
      </c>
      <c r="AO217" s="364"/>
    </row>
    <row r="218" spans="1:41" s="220" customFormat="1" ht="21.75" customHeight="1">
      <c r="A218" s="729"/>
      <c r="B218" s="730"/>
      <c r="C218" s="1279" t="s">
        <v>183</v>
      </c>
      <c r="D218" s="728" t="s">
        <v>34</v>
      </c>
      <c r="E218" s="548">
        <f>'1.สอส.กลุ่มวิเคราะห์ฯ'!E218+'2.ชัยนาท'!E218+'3.สระแก้ว'!E218+'4.นครราชสีมา'!E218+'5.ยโสธร'!E218+'6.บุรีรัมย์'!E218+'7.อำนาจเจริญ'!E218+'8.ศูนย์ฯเคี้ยวเอื้อง'!E218+'9.ร้อยเอ็ด'!E218+'10.มหาสารคาม'!E218+'11.อุดรธานี'!E218+'12.กาฬสินธุ์'!E218+'13.นครพนม'!E218+'14.สกลนคร'!E218+'15.หนองคาย'!E218+'16.เลย'!E218+'17.ลำปาง'!E218+'18.แพร่'!E218+'19.เชียงราย'!E218+'20.เพชรบูรณ์'!E218+'21.สุโขทัย'!E218+'22.พิจิตร'!E218+'23.เพชรบุรี'!E218+'24.สุพรรณบุรี'!E218+'25.ประจวบฯ'!E218+'26.กาญจนบุรี'!E218+'27.สุราษฎร์ฯ'!E218+'28.ชุมพร'!E218+'29.ตรัง'!E218+'30.พัทลุง'!E218+'31.นครศรีธรรมราช'!E218+'32.สตูล'!E218+'33.นราธิวาส'!E218</f>
        <v>1</v>
      </c>
      <c r="F218" s="813">
        <f t="shared" si="25"/>
        <v>1</v>
      </c>
      <c r="G218" s="814">
        <f t="shared" si="23"/>
        <v>100</v>
      </c>
      <c r="H218" s="368">
        <f>'1.สอส.กลุ่มวิเคราะห์ฯ'!F218</f>
        <v>0</v>
      </c>
      <c r="I218" s="200">
        <f>'2.ชัยนาท'!F218</f>
        <v>0</v>
      </c>
      <c r="J218" s="200">
        <f>'3.สระแก้ว'!F218</f>
        <v>0</v>
      </c>
      <c r="K218" s="201">
        <f>'4.นครราชสีมา'!F218</f>
        <v>1</v>
      </c>
      <c r="L218" s="200">
        <f>'5.ยโสธร'!F218</f>
        <v>0</v>
      </c>
      <c r="M218" s="200">
        <f>'6.บุรีรัมย์'!F218</f>
        <v>0</v>
      </c>
      <c r="N218" s="201">
        <f>'7.อำนาจเจริญ'!F218</f>
        <v>0</v>
      </c>
      <c r="O218" s="201">
        <f>'8.ศูนย์ฯเคี้ยวเอื้อง'!F218</f>
        <v>0</v>
      </c>
      <c r="P218" s="200">
        <f>'9.ร้อยเอ็ด'!F218</f>
        <v>0</v>
      </c>
      <c r="Q218" s="200">
        <f>'10.มหาสารคาม'!F218</f>
        <v>0</v>
      </c>
      <c r="R218" s="200">
        <f>'11.อุดรธานี'!F218</f>
        <v>0</v>
      </c>
      <c r="S218" s="200">
        <f>'12.กาฬสินธุ์'!F218</f>
        <v>0</v>
      </c>
      <c r="T218" s="200">
        <f>'13.นครพนม'!F218</f>
        <v>0</v>
      </c>
      <c r="U218" s="200">
        <f>'14.สกลนคร'!F218</f>
        <v>0</v>
      </c>
      <c r="V218" s="200">
        <f>'15.หนองคาย'!F218</f>
        <v>0</v>
      </c>
      <c r="W218" s="201">
        <f>'16.เลย'!F218</f>
        <v>0</v>
      </c>
      <c r="X218" s="201">
        <f>'17.ลำปาง'!F218</f>
        <v>0</v>
      </c>
      <c r="Y218" s="200">
        <f>'18.แพร่'!F218</f>
        <v>0</v>
      </c>
      <c r="Z218" s="201">
        <f>'19.เชียงราย'!F218</f>
        <v>0</v>
      </c>
      <c r="AA218" s="201">
        <f>'20.เพชรบูรณ์'!F218</f>
        <v>0</v>
      </c>
      <c r="AB218" s="200">
        <f>'21.สุโขทัย'!F218</f>
        <v>0</v>
      </c>
      <c r="AC218" s="200">
        <f>'22.พิจิตร'!F218</f>
        <v>0</v>
      </c>
      <c r="AD218" s="201">
        <f>'23.เพชรบุรี'!F218</f>
        <v>0</v>
      </c>
      <c r="AE218" s="200">
        <f>'24.สุพรรณบุรี'!F218</f>
        <v>0</v>
      </c>
      <c r="AF218" s="200">
        <f>'25.ประจวบฯ'!F218</f>
        <v>0</v>
      </c>
      <c r="AG218" s="201">
        <f>'26.กาญจนบุรี'!F218</f>
        <v>0</v>
      </c>
      <c r="AH218" s="201">
        <f>'27.สุราษฎร์ฯ'!F218</f>
        <v>0</v>
      </c>
      <c r="AI218" s="200">
        <f>'28.ชุมพร'!F218</f>
        <v>0</v>
      </c>
      <c r="AJ218" s="200">
        <f>'29.ตรัง'!F218</f>
        <v>0</v>
      </c>
      <c r="AK218" s="200">
        <f>'30.พัทลุง'!F218</f>
        <v>0</v>
      </c>
      <c r="AL218" s="202">
        <f>'31.นครศรีธรรมราช'!F218</f>
        <v>0</v>
      </c>
      <c r="AM218" s="200">
        <f>'32.สตูล'!F218</f>
        <v>0</v>
      </c>
      <c r="AN218" s="201">
        <f>'33.นราธิวาส'!F218</f>
        <v>0</v>
      </c>
      <c r="AO218" s="364"/>
    </row>
    <row r="219" spans="1:41" s="220" customFormat="1" ht="21.75" customHeight="1">
      <c r="A219" s="729"/>
      <c r="B219" s="730"/>
      <c r="C219" s="1279" t="s">
        <v>182</v>
      </c>
      <c r="D219" s="728" t="s">
        <v>34</v>
      </c>
      <c r="E219" s="548">
        <f>'1.สอส.กลุ่มวิเคราะห์ฯ'!E219+'2.ชัยนาท'!E219+'3.สระแก้ว'!E219+'4.นครราชสีมา'!E219+'5.ยโสธร'!E219+'6.บุรีรัมย์'!E219+'7.อำนาจเจริญ'!E219+'8.ศูนย์ฯเคี้ยวเอื้อง'!E219+'9.ร้อยเอ็ด'!E219+'10.มหาสารคาม'!E219+'11.อุดรธานี'!E219+'12.กาฬสินธุ์'!E219+'13.นครพนม'!E219+'14.สกลนคร'!E219+'15.หนองคาย'!E219+'16.เลย'!E219+'17.ลำปาง'!E219+'18.แพร่'!E219+'19.เชียงราย'!E219+'20.เพชรบูรณ์'!E219+'21.สุโขทัย'!E219+'22.พิจิตร'!E219+'23.เพชรบุรี'!E219+'24.สุพรรณบุรี'!E219+'25.ประจวบฯ'!E219+'26.กาญจนบุรี'!E219+'27.สุราษฎร์ฯ'!E219+'28.ชุมพร'!E219+'29.ตรัง'!E219+'30.พัทลุง'!E219+'31.นครศรีธรรมราช'!E219+'32.สตูล'!E219+'33.นราธิวาส'!E219</f>
        <v>1</v>
      </c>
      <c r="F219" s="813">
        <f t="shared" si="25"/>
        <v>1</v>
      </c>
      <c r="G219" s="814">
        <f t="shared" si="23"/>
        <v>100</v>
      </c>
      <c r="H219" s="368">
        <f>'1.สอส.กลุ่มวิเคราะห์ฯ'!F219</f>
        <v>0</v>
      </c>
      <c r="I219" s="200">
        <f>'2.ชัยนาท'!F219</f>
        <v>0</v>
      </c>
      <c r="J219" s="200">
        <f>'3.สระแก้ว'!F219</f>
        <v>0</v>
      </c>
      <c r="K219" s="201">
        <f>'4.นครราชสีมา'!F219</f>
        <v>1</v>
      </c>
      <c r="L219" s="200">
        <f>'5.ยโสธร'!F219</f>
        <v>0</v>
      </c>
      <c r="M219" s="200">
        <f>'6.บุรีรัมย์'!F219</f>
        <v>0</v>
      </c>
      <c r="N219" s="201">
        <f>'7.อำนาจเจริญ'!F219</f>
        <v>0</v>
      </c>
      <c r="O219" s="201">
        <f>'8.ศูนย์ฯเคี้ยวเอื้อง'!F219</f>
        <v>0</v>
      </c>
      <c r="P219" s="200">
        <f>'9.ร้อยเอ็ด'!F219</f>
        <v>0</v>
      </c>
      <c r="Q219" s="200">
        <f>'10.มหาสารคาม'!F219</f>
        <v>0</v>
      </c>
      <c r="R219" s="200">
        <f>'11.อุดรธานี'!F219</f>
        <v>0</v>
      </c>
      <c r="S219" s="200">
        <f>'12.กาฬสินธุ์'!F219</f>
        <v>0</v>
      </c>
      <c r="T219" s="200">
        <f>'13.นครพนม'!F219</f>
        <v>0</v>
      </c>
      <c r="U219" s="200">
        <f>'14.สกลนคร'!F219</f>
        <v>0</v>
      </c>
      <c r="V219" s="200">
        <f>'15.หนองคาย'!F219</f>
        <v>0</v>
      </c>
      <c r="W219" s="201">
        <f>'16.เลย'!F219</f>
        <v>0</v>
      </c>
      <c r="X219" s="201">
        <f>'17.ลำปาง'!F219</f>
        <v>0</v>
      </c>
      <c r="Y219" s="200">
        <f>'18.แพร่'!F219</f>
        <v>0</v>
      </c>
      <c r="Z219" s="201">
        <f>'19.เชียงราย'!F219</f>
        <v>0</v>
      </c>
      <c r="AA219" s="201">
        <f>'20.เพชรบูรณ์'!F219</f>
        <v>0</v>
      </c>
      <c r="AB219" s="200">
        <f>'21.สุโขทัย'!F219</f>
        <v>0</v>
      </c>
      <c r="AC219" s="200">
        <f>'22.พิจิตร'!F219</f>
        <v>0</v>
      </c>
      <c r="AD219" s="201">
        <f>'23.เพชรบุรี'!F219</f>
        <v>0</v>
      </c>
      <c r="AE219" s="200">
        <f>'24.สุพรรณบุรี'!F219</f>
        <v>0</v>
      </c>
      <c r="AF219" s="200">
        <f>'25.ประจวบฯ'!F219</f>
        <v>0</v>
      </c>
      <c r="AG219" s="201">
        <f>'26.กาญจนบุรี'!F219</f>
        <v>0</v>
      </c>
      <c r="AH219" s="201">
        <f>'27.สุราษฎร์ฯ'!F219</f>
        <v>0</v>
      </c>
      <c r="AI219" s="200">
        <f>'28.ชุมพร'!F219</f>
        <v>0</v>
      </c>
      <c r="AJ219" s="200">
        <f>'29.ตรัง'!F219</f>
        <v>0</v>
      </c>
      <c r="AK219" s="200">
        <f>'30.พัทลุง'!F219</f>
        <v>0</v>
      </c>
      <c r="AL219" s="202">
        <f>'31.นครศรีธรรมราช'!F219</f>
        <v>0</v>
      </c>
      <c r="AM219" s="200">
        <f>'32.สตูล'!F219</f>
        <v>0</v>
      </c>
      <c r="AN219" s="201">
        <f>'33.นราธิวาส'!F219</f>
        <v>0</v>
      </c>
      <c r="AO219" s="364"/>
    </row>
    <row r="220" spans="1:41" s="220" customFormat="1" ht="21.75" customHeight="1">
      <c r="A220" s="729"/>
      <c r="B220" s="730"/>
      <c r="C220" s="1279" t="s">
        <v>181</v>
      </c>
      <c r="D220" s="728" t="s">
        <v>34</v>
      </c>
      <c r="E220" s="548">
        <f>'1.สอส.กลุ่มวิเคราะห์ฯ'!E220+'2.ชัยนาท'!E220+'3.สระแก้ว'!E220+'4.นครราชสีมา'!E220+'5.ยโสธร'!E220+'6.บุรีรัมย์'!E220+'7.อำนาจเจริญ'!E220+'8.ศูนย์ฯเคี้ยวเอื้อง'!E220+'9.ร้อยเอ็ด'!E220+'10.มหาสารคาม'!E220+'11.อุดรธานี'!E220+'12.กาฬสินธุ์'!E220+'13.นครพนม'!E220+'14.สกลนคร'!E220+'15.หนองคาย'!E220+'16.เลย'!E220+'17.ลำปาง'!E220+'18.แพร่'!E220+'19.เชียงราย'!E220+'20.เพชรบูรณ์'!E220+'21.สุโขทัย'!E220+'22.พิจิตร'!E220+'23.เพชรบุรี'!E220+'24.สุพรรณบุรี'!E220+'25.ประจวบฯ'!E220+'26.กาญจนบุรี'!E220+'27.สุราษฎร์ฯ'!E220+'28.ชุมพร'!E220+'29.ตรัง'!E220+'30.พัทลุง'!E220+'31.นครศรีธรรมราช'!E220+'32.สตูล'!E220+'33.นราธิวาส'!E220</f>
        <v>1</v>
      </c>
      <c r="F220" s="813">
        <f t="shared" si="25"/>
        <v>1</v>
      </c>
      <c r="G220" s="814">
        <f t="shared" si="23"/>
        <v>100</v>
      </c>
      <c r="H220" s="368">
        <f>'1.สอส.กลุ่มวิเคราะห์ฯ'!F220</f>
        <v>0</v>
      </c>
      <c r="I220" s="200">
        <f>'2.ชัยนาท'!F220</f>
        <v>1</v>
      </c>
      <c r="J220" s="200">
        <f>'3.สระแก้ว'!F220</f>
        <v>0</v>
      </c>
      <c r="K220" s="201">
        <f>'4.นครราชสีมา'!F220</f>
        <v>0</v>
      </c>
      <c r="L220" s="200">
        <f>'5.ยโสธร'!F220</f>
        <v>0</v>
      </c>
      <c r="M220" s="200">
        <f>'6.บุรีรัมย์'!F220</f>
        <v>0</v>
      </c>
      <c r="N220" s="201">
        <f>'7.อำนาจเจริญ'!F220</f>
        <v>0</v>
      </c>
      <c r="O220" s="201">
        <f>'8.ศูนย์ฯเคี้ยวเอื้อง'!F220</f>
        <v>0</v>
      </c>
      <c r="P220" s="200">
        <f>'9.ร้อยเอ็ด'!F220</f>
        <v>0</v>
      </c>
      <c r="Q220" s="200">
        <f>'10.มหาสารคาม'!F220</f>
        <v>0</v>
      </c>
      <c r="R220" s="200">
        <f>'11.อุดรธานี'!F220</f>
        <v>0</v>
      </c>
      <c r="S220" s="200">
        <f>'12.กาฬสินธุ์'!F220</f>
        <v>0</v>
      </c>
      <c r="T220" s="200">
        <f>'13.นครพนม'!F220</f>
        <v>0</v>
      </c>
      <c r="U220" s="200">
        <f>'14.สกลนคร'!F220</f>
        <v>0</v>
      </c>
      <c r="V220" s="200">
        <f>'15.หนองคาย'!F220</f>
        <v>0</v>
      </c>
      <c r="W220" s="201">
        <f>'16.เลย'!F220</f>
        <v>0</v>
      </c>
      <c r="X220" s="201">
        <f>'17.ลำปาง'!F220</f>
        <v>0</v>
      </c>
      <c r="Y220" s="200">
        <f>'18.แพร่'!F220</f>
        <v>0</v>
      </c>
      <c r="Z220" s="201">
        <f>'19.เชียงราย'!F220</f>
        <v>0</v>
      </c>
      <c r="AA220" s="201">
        <f>'20.เพชรบูรณ์'!F220</f>
        <v>0</v>
      </c>
      <c r="AB220" s="200">
        <f>'21.สุโขทัย'!F220</f>
        <v>0</v>
      </c>
      <c r="AC220" s="200">
        <f>'22.พิจิตร'!F220</f>
        <v>0</v>
      </c>
      <c r="AD220" s="201">
        <f>'23.เพชรบุรี'!F220</f>
        <v>0</v>
      </c>
      <c r="AE220" s="200">
        <f>'24.สุพรรณบุรี'!F220</f>
        <v>0</v>
      </c>
      <c r="AF220" s="200">
        <f>'25.ประจวบฯ'!F220</f>
        <v>0</v>
      </c>
      <c r="AG220" s="201">
        <f>'26.กาญจนบุรี'!F220</f>
        <v>0</v>
      </c>
      <c r="AH220" s="201">
        <f>'27.สุราษฎร์ฯ'!F220</f>
        <v>0</v>
      </c>
      <c r="AI220" s="200">
        <f>'28.ชุมพร'!F220</f>
        <v>0</v>
      </c>
      <c r="AJ220" s="200">
        <f>'29.ตรัง'!F220</f>
        <v>0</v>
      </c>
      <c r="AK220" s="200">
        <f>'30.พัทลุง'!F220</f>
        <v>0</v>
      </c>
      <c r="AL220" s="202">
        <f>'31.นครศรีธรรมราช'!F220</f>
        <v>0</v>
      </c>
      <c r="AM220" s="200">
        <f>'32.สตูล'!F220</f>
        <v>0</v>
      </c>
      <c r="AN220" s="201">
        <f>'33.นราธิวาส'!F220</f>
        <v>0</v>
      </c>
      <c r="AO220" s="364"/>
    </row>
    <row r="221" spans="1:41" s="220" customFormat="1" ht="21.75" customHeight="1">
      <c r="A221" s="2155" t="s">
        <v>241</v>
      </c>
      <c r="B221" s="2156"/>
      <c r="C221" s="2157"/>
      <c r="D221" s="728" t="s">
        <v>35</v>
      </c>
      <c r="E221" s="548">
        <f>'1.สอส.กลุ่มวิเคราะห์ฯ'!E221+'2.ชัยนาท'!E221+'3.สระแก้ว'!E221+'4.นครราชสีมา'!E221+'5.ยโสธร'!E221+'6.บุรีรัมย์'!E221+'7.อำนาจเจริญ'!E221+'8.ศูนย์ฯเคี้ยวเอื้อง'!E221+'9.ร้อยเอ็ด'!E221+'10.มหาสารคาม'!E221+'11.อุดรธานี'!E221+'12.กาฬสินธุ์'!E221+'13.นครพนม'!E221+'14.สกลนคร'!E221+'15.หนองคาย'!E221+'16.เลย'!E221+'17.ลำปาง'!E221+'18.แพร่'!E221+'19.เชียงราย'!E221+'20.เพชรบูรณ์'!E221+'21.สุโขทัย'!E221+'22.พิจิตร'!E221+'23.เพชรบุรี'!E221+'24.สุพรรณบุรี'!E221+'25.ประจวบฯ'!E221+'26.กาญจนบุรี'!E221+'27.สุราษฎร์ฯ'!E221+'28.ชุมพร'!E221+'29.ตรัง'!E221+'30.พัทลุง'!E221+'31.นครศรีธรรมราช'!E221+'32.สตูล'!E221+'33.นราธิวาส'!E221</f>
        <v>32</v>
      </c>
      <c r="F221" s="813">
        <f t="shared" si="25"/>
        <v>30</v>
      </c>
      <c r="G221" s="814">
        <f t="shared" si="23"/>
        <v>93.75</v>
      </c>
      <c r="H221" s="368">
        <f>'1.สอส.กลุ่มวิเคราะห์ฯ'!F221</f>
        <v>0</v>
      </c>
      <c r="I221" s="200">
        <f>'2.ชัยนาท'!F221</f>
        <v>1</v>
      </c>
      <c r="J221" s="200">
        <f>'3.สระแก้ว'!F221</f>
        <v>1</v>
      </c>
      <c r="K221" s="201">
        <f>'4.นครราชสีมา'!F221</f>
        <v>1</v>
      </c>
      <c r="L221" s="1259">
        <f>'5.ยโสธร'!F221</f>
        <v>1</v>
      </c>
      <c r="M221" s="1259">
        <f>'6.บุรีรัมย์'!F221</f>
        <v>1</v>
      </c>
      <c r="N221" s="1269">
        <f>'7.อำนาจเจริญ'!F221</f>
        <v>1</v>
      </c>
      <c r="O221" s="1269">
        <f>'8.ศูนย์ฯเคี้ยวเอื้อง'!F221</f>
        <v>1</v>
      </c>
      <c r="P221" s="1259">
        <f>'9.ร้อยเอ็ด'!F221</f>
        <v>1</v>
      </c>
      <c r="Q221" s="1259">
        <f>'10.มหาสารคาม'!F221</f>
        <v>1</v>
      </c>
      <c r="R221" s="1259">
        <f>'11.อุดรธานี'!F221</f>
        <v>1</v>
      </c>
      <c r="S221" s="1259">
        <f>'12.กาฬสินธุ์'!F221</f>
        <v>1</v>
      </c>
      <c r="T221" s="1259">
        <f>'13.นครพนม'!F221</f>
        <v>1</v>
      </c>
      <c r="U221" s="1259">
        <f>'14.สกลนคร'!F221</f>
        <v>1</v>
      </c>
      <c r="V221" s="1259">
        <f>'15.หนองคาย'!F221</f>
        <v>1</v>
      </c>
      <c r="W221" s="1269">
        <f>'16.เลย'!F221</f>
        <v>0</v>
      </c>
      <c r="X221" s="1269">
        <f>'17.ลำปาง'!F221</f>
        <v>1</v>
      </c>
      <c r="Y221" s="200">
        <f>'18.แพร่'!F221</f>
        <v>1</v>
      </c>
      <c r="Z221" s="201">
        <f>'19.เชียงราย'!F221</f>
        <v>0</v>
      </c>
      <c r="AA221" s="201">
        <f>'20.เพชรบูรณ์'!F221</f>
        <v>1</v>
      </c>
      <c r="AB221" s="200">
        <f>'21.สุโขทัย'!F221</f>
        <v>1</v>
      </c>
      <c r="AC221" s="200">
        <f>'22.พิจิตร'!F221</f>
        <v>1</v>
      </c>
      <c r="AD221" s="201">
        <f>'23.เพชรบุรี'!F221</f>
        <v>1</v>
      </c>
      <c r="AE221" s="200">
        <f>'24.สุพรรณบุรี'!F221</f>
        <v>1</v>
      </c>
      <c r="AF221" s="1256">
        <f>'25.ประจวบฯ'!F221</f>
        <v>1</v>
      </c>
      <c r="AG221" s="201">
        <f>'26.กาญจนบุรี'!F221</f>
        <v>1</v>
      </c>
      <c r="AH221" s="201">
        <f>'27.สุราษฎร์ฯ'!F221</f>
        <v>1</v>
      </c>
      <c r="AI221" s="200">
        <f>'28.ชุมพร'!F221</f>
        <v>1</v>
      </c>
      <c r="AJ221" s="200">
        <f>'29.ตรัง'!F221</f>
        <v>1</v>
      </c>
      <c r="AK221" s="200">
        <f>'30.พัทลุง'!F221</f>
        <v>1</v>
      </c>
      <c r="AL221" s="202">
        <f>'31.นครศรีธรรมราช'!F221</f>
        <v>1</v>
      </c>
      <c r="AM221" s="200">
        <f>'32.สตูล'!F221</f>
        <v>1</v>
      </c>
      <c r="AN221" s="201">
        <f>'33.นราธิวาส'!F221</f>
        <v>1</v>
      </c>
      <c r="AO221" s="364"/>
    </row>
    <row r="222" spans="1:41" s="220" customFormat="1" ht="21.75" customHeight="1">
      <c r="A222" s="1281"/>
      <c r="B222" s="1282"/>
      <c r="C222" s="732" t="s">
        <v>108</v>
      </c>
      <c r="D222" s="733" t="s">
        <v>9</v>
      </c>
      <c r="E222" s="548">
        <f>'1.สอส.กลุ่มวิเคราะห์ฯ'!E222+'2.ชัยนาท'!E222+'3.สระแก้ว'!E222+'4.นครราชสีมา'!E222+'5.ยโสธร'!E222+'6.บุรีรัมย์'!E222+'7.อำนาจเจริญ'!E222+'8.ศูนย์ฯเคี้ยวเอื้อง'!E222+'9.ร้อยเอ็ด'!E222+'10.มหาสารคาม'!E222+'11.อุดรธานี'!E222+'12.กาฬสินธุ์'!E222+'13.นครพนม'!E222+'14.สกลนคร'!E222+'15.หนองคาย'!E222+'16.เลย'!E222+'17.ลำปาง'!E222+'18.แพร่'!E222+'19.เชียงราย'!E222+'20.เพชรบูรณ์'!E222+'21.สุโขทัย'!E222+'22.พิจิตร'!E222+'23.เพชรบุรี'!E222+'24.สุพรรณบุรี'!E222+'25.ประจวบฯ'!E222+'26.กาญจนบุรี'!E222+'27.สุราษฎร์ฯ'!E222+'28.ชุมพร'!E222+'29.ตรัง'!E222+'30.พัทลุง'!E222+'31.นครศรีธรรมราช'!E222+'32.สตูล'!E222+'33.นราธิวาส'!E222</f>
        <v>3200</v>
      </c>
      <c r="F222" s="813">
        <f t="shared" si="25"/>
        <v>4808</v>
      </c>
      <c r="G222" s="814">
        <f t="shared" si="23"/>
        <v>150.25</v>
      </c>
      <c r="H222" s="368">
        <f>'1.สอส.กลุ่มวิเคราะห์ฯ'!F222</f>
        <v>0</v>
      </c>
      <c r="I222" s="200">
        <f>'2.ชัยนาท'!F222</f>
        <v>98</v>
      </c>
      <c r="J222" s="200">
        <f>'3.สระแก้ว'!F222</f>
        <v>112</v>
      </c>
      <c r="K222" s="201">
        <f>'4.นครราชสีมา'!F222</f>
        <v>476</v>
      </c>
      <c r="L222" s="1259">
        <f>'5.ยโสธร'!F222</f>
        <v>100</v>
      </c>
      <c r="M222" s="1259">
        <f>'6.บุรีรัมย์'!F222</f>
        <v>111</v>
      </c>
      <c r="N222" s="1269">
        <f>'7.อำนาจเจริญ'!F222</f>
        <v>591</v>
      </c>
      <c r="O222" s="1269">
        <f>'8.ศูนย์ฯเคี้ยวเอื้อง'!F222</f>
        <v>101</v>
      </c>
      <c r="P222" s="1259">
        <f>'9.ร้อยเอ็ด'!F222</f>
        <v>397</v>
      </c>
      <c r="Q222" s="1259">
        <f>'10.มหาสารคาม'!F222</f>
        <v>100</v>
      </c>
      <c r="R222" s="1259">
        <f>'11.อุดรธานี'!F222</f>
        <v>100</v>
      </c>
      <c r="S222" s="1259">
        <f>'12.กาฬสินธุ์'!F222</f>
        <v>85</v>
      </c>
      <c r="T222" s="1259">
        <f>'13.นครพนม'!F222</f>
        <v>50</v>
      </c>
      <c r="U222" s="1259">
        <f>'14.สกลนคร'!F222</f>
        <v>190</v>
      </c>
      <c r="V222" s="1259">
        <f>'15.หนองคาย'!F222</f>
        <v>230</v>
      </c>
      <c r="W222" s="1269">
        <f>'16.เลย'!F222</f>
        <v>102</v>
      </c>
      <c r="X222" s="1269">
        <f>'17.ลำปาง'!F222</f>
        <v>268</v>
      </c>
      <c r="Y222" s="200">
        <f>'18.แพร่'!F222</f>
        <v>125</v>
      </c>
      <c r="Z222" s="201">
        <f>'19.เชียงราย'!F222</f>
        <v>125</v>
      </c>
      <c r="AA222" s="201">
        <f>'20.เพชรบูรณ์'!F222</f>
        <v>172</v>
      </c>
      <c r="AB222" s="200">
        <f>'21.สุโขทัย'!F222</f>
        <v>102</v>
      </c>
      <c r="AC222" s="200">
        <f>'22.พิจิตร'!F222</f>
        <v>101</v>
      </c>
      <c r="AD222" s="201">
        <f>'23.เพชรบุรี'!F222</f>
        <v>100</v>
      </c>
      <c r="AE222" s="200">
        <f>'24.สุพรรณบุรี'!F222</f>
        <v>24</v>
      </c>
      <c r="AF222" s="200">
        <f>'25.ประจวบฯ'!F222</f>
        <v>100</v>
      </c>
      <c r="AG222" s="201">
        <f>'26.กาญจนบุรี'!F222</f>
        <v>0</v>
      </c>
      <c r="AH222" s="201">
        <f>'27.สุราษฎร์ฯ'!F222</f>
        <v>100</v>
      </c>
      <c r="AI222" s="200">
        <f>'28.ชุมพร'!F222</f>
        <v>105</v>
      </c>
      <c r="AJ222" s="200">
        <f>'29.ตรัง'!F222</f>
        <v>195</v>
      </c>
      <c r="AK222" s="200">
        <f>'30.พัทลุง'!F222</f>
        <v>130</v>
      </c>
      <c r="AL222" s="202">
        <f>'31.นครศรีธรรมราช'!F222</f>
        <v>108</v>
      </c>
      <c r="AM222" s="200">
        <f>'32.สตูล'!F222</f>
        <v>110</v>
      </c>
      <c r="AN222" s="201">
        <f>'33.นราธิวาส'!F222</f>
        <v>100</v>
      </c>
      <c r="AO222" s="364"/>
    </row>
    <row r="223" spans="1:41" s="220" customFormat="1" ht="21.75" customHeight="1">
      <c r="A223" s="2117" t="s">
        <v>242</v>
      </c>
      <c r="B223" s="2118"/>
      <c r="C223" s="2119"/>
      <c r="D223" s="733" t="s">
        <v>34</v>
      </c>
      <c r="E223" s="548">
        <f>'1.สอส.กลุ่มวิเคราะห์ฯ'!E223+'2.ชัยนาท'!E223+'3.สระแก้ว'!E223+'4.นครราชสีมา'!E223+'5.ยโสธร'!E223+'6.บุรีรัมย์'!E223+'7.อำนาจเจริญ'!E223+'8.ศูนย์ฯเคี้ยวเอื้อง'!E223+'9.ร้อยเอ็ด'!E223+'10.มหาสารคาม'!E223+'11.อุดรธานี'!E223+'12.กาฬสินธุ์'!E223+'13.นครพนม'!E223+'14.สกลนคร'!E223+'15.หนองคาย'!E223+'16.เลย'!E223+'17.ลำปาง'!E223+'18.แพร่'!E223+'19.เชียงราย'!E223+'20.เพชรบูรณ์'!E223+'21.สุโขทัย'!E223+'22.พิจิตร'!E223+'23.เพชรบุรี'!E223+'24.สุพรรณบุรี'!E223+'25.ประจวบฯ'!E223+'26.กาญจนบุรี'!E223+'27.สุราษฎร์ฯ'!E223+'28.ชุมพร'!E223+'29.ตรัง'!E223+'30.พัทลุง'!E223+'31.นครศรีธรรมราช'!E223+'32.สตูล'!E223+'33.นราธิวาส'!E223</f>
        <v>3</v>
      </c>
      <c r="F223" s="813">
        <f>SUM(H223:AN223)</f>
        <v>3</v>
      </c>
      <c r="G223" s="814">
        <f>+F223*100/E223</f>
        <v>100</v>
      </c>
      <c r="H223" s="368">
        <f>'1.สอส.กลุ่มวิเคราะห์ฯ'!F223</f>
        <v>0</v>
      </c>
      <c r="I223" s="200">
        <f>'2.ชัยนาท'!F223</f>
        <v>0</v>
      </c>
      <c r="J223" s="200">
        <f>'3.สระแก้ว'!F223</f>
        <v>1</v>
      </c>
      <c r="K223" s="201">
        <f>'4.นครราชสีมา'!F223</f>
        <v>1</v>
      </c>
      <c r="L223" s="200">
        <f>'5.ยโสธร'!F223</f>
        <v>0</v>
      </c>
      <c r="M223" s="200">
        <f>'6.บุรีรัมย์'!F223</f>
        <v>0</v>
      </c>
      <c r="N223" s="201">
        <f>'7.อำนาจเจริญ'!F223</f>
        <v>0</v>
      </c>
      <c r="O223" s="201">
        <f>'8.ศูนย์ฯเคี้ยวเอื้อง'!F223</f>
        <v>0</v>
      </c>
      <c r="P223" s="200">
        <f>'9.ร้อยเอ็ด'!F223</f>
        <v>0</v>
      </c>
      <c r="Q223" s="200">
        <f>'10.มหาสารคาม'!F223</f>
        <v>0</v>
      </c>
      <c r="R223" s="200">
        <f>'11.อุดรธานี'!F223</f>
        <v>0</v>
      </c>
      <c r="S223" s="200">
        <f>'12.กาฬสินธุ์'!F223</f>
        <v>0</v>
      </c>
      <c r="T223" s="200">
        <f>'13.นครพนม'!F223</f>
        <v>0</v>
      </c>
      <c r="U223" s="200">
        <f>'14.สกลนคร'!F223</f>
        <v>0</v>
      </c>
      <c r="V223" s="200">
        <f>'15.หนองคาย'!F223</f>
        <v>0</v>
      </c>
      <c r="W223" s="201">
        <f>'16.เลย'!F223</f>
        <v>0</v>
      </c>
      <c r="X223" s="201">
        <f>'17.ลำปาง'!F223</f>
        <v>1</v>
      </c>
      <c r="Y223" s="200">
        <f>'18.แพร่'!F223</f>
        <v>0</v>
      </c>
      <c r="Z223" s="201">
        <f>'19.เชียงราย'!F223</f>
        <v>0</v>
      </c>
      <c r="AA223" s="201">
        <f>'20.เพชรบูรณ์'!F223</f>
        <v>0</v>
      </c>
      <c r="AB223" s="200">
        <f>'21.สุโขทัย'!F223</f>
        <v>0</v>
      </c>
      <c r="AC223" s="200">
        <f>'22.พิจิตร'!F223</f>
        <v>0</v>
      </c>
      <c r="AD223" s="201">
        <f>'23.เพชรบุรี'!F223</f>
        <v>0</v>
      </c>
      <c r="AE223" s="200">
        <f>'24.สุพรรณบุรี'!F223</f>
        <v>0</v>
      </c>
      <c r="AF223" s="200">
        <f>'25.ประจวบฯ'!F223</f>
        <v>0</v>
      </c>
      <c r="AG223" s="201">
        <f>'26.กาญจนบุรี'!F223</f>
        <v>0</v>
      </c>
      <c r="AH223" s="201">
        <f>'27.สุราษฎร์ฯ'!F223</f>
        <v>0</v>
      </c>
      <c r="AI223" s="200">
        <f>'28.ชุมพร'!F223</f>
        <v>0</v>
      </c>
      <c r="AJ223" s="200">
        <f>'29.ตรัง'!F223</f>
        <v>0</v>
      </c>
      <c r="AK223" s="200">
        <f>'30.พัทลุง'!F223</f>
        <v>0</v>
      </c>
      <c r="AL223" s="202">
        <f>'31.นครศรีธรรมราช'!F223</f>
        <v>0</v>
      </c>
      <c r="AM223" s="200">
        <f>'32.สตูล'!F223</f>
        <v>0</v>
      </c>
      <c r="AN223" s="201">
        <f>'33.นราธิวาส'!F223</f>
        <v>0</v>
      </c>
      <c r="AO223" s="364"/>
    </row>
    <row r="224" spans="1:41" s="220" customFormat="1" ht="21.75" customHeight="1">
      <c r="A224" s="2123" t="s">
        <v>243</v>
      </c>
      <c r="B224" s="2124"/>
      <c r="C224" s="2125"/>
      <c r="D224" s="733" t="s">
        <v>90</v>
      </c>
      <c r="E224" s="548">
        <f>'1.สอส.กลุ่มวิเคราะห์ฯ'!E224+'2.ชัยนาท'!E224+'3.สระแก้ว'!E224+'4.นครราชสีมา'!E224+'5.ยโสธร'!E224+'6.บุรีรัมย์'!E224+'7.อำนาจเจริญ'!E224+'8.ศูนย์ฯเคี้ยวเอื้อง'!E224+'9.ร้อยเอ็ด'!E224+'10.มหาสารคาม'!E224+'11.อุดรธานี'!E224+'12.กาฬสินธุ์'!E224+'13.นครพนม'!E224+'14.สกลนคร'!E224+'15.หนองคาย'!E224+'16.เลย'!E224+'17.ลำปาง'!E224+'18.แพร่'!E224+'19.เชียงราย'!E224+'20.เพชรบูรณ์'!E224+'21.สุโขทัย'!E224+'22.พิจิตร'!E224+'23.เพชรบุรี'!E224+'24.สุพรรณบุรี'!E224+'25.ประจวบฯ'!E224+'26.กาญจนบุรี'!E224+'27.สุราษฎร์ฯ'!E224+'28.ชุมพร'!E224+'29.ตรัง'!E224+'30.พัทลุง'!E224+'31.นครศรีธรรมราช'!E224+'32.สตูล'!E224+'33.นราธิวาส'!E224</f>
        <v>30</v>
      </c>
      <c r="F224" s="813">
        <f t="shared" si="25"/>
        <v>33</v>
      </c>
      <c r="G224" s="814">
        <f t="shared" si="23"/>
        <v>110</v>
      </c>
      <c r="H224" s="368">
        <f>'1.สอส.กลุ่มวิเคราะห์ฯ'!F224</f>
        <v>0</v>
      </c>
      <c r="I224" s="200">
        <f>'2.ชัยนาท'!F224</f>
        <v>0</v>
      </c>
      <c r="J224" s="200">
        <f>'3.สระแก้ว'!F224</f>
        <v>0</v>
      </c>
      <c r="K224" s="201">
        <f>'4.นครราชสีมา'!F224</f>
        <v>33</v>
      </c>
      <c r="L224" s="200">
        <f>'5.ยโสธร'!F224</f>
        <v>0</v>
      </c>
      <c r="M224" s="200">
        <f>'6.บุรีรัมย์'!F224</f>
        <v>0</v>
      </c>
      <c r="N224" s="201">
        <f>'7.อำนาจเจริญ'!F224</f>
        <v>0</v>
      </c>
      <c r="O224" s="201">
        <f>'8.ศูนย์ฯเคี้ยวเอื้อง'!F224</f>
        <v>0</v>
      </c>
      <c r="P224" s="200">
        <f>'9.ร้อยเอ็ด'!F224</f>
        <v>0</v>
      </c>
      <c r="Q224" s="200">
        <f>'10.มหาสารคาม'!F224</f>
        <v>0</v>
      </c>
      <c r="R224" s="200">
        <f>'11.อุดรธานี'!F224</f>
        <v>0</v>
      </c>
      <c r="S224" s="200">
        <f>'12.กาฬสินธุ์'!F224</f>
        <v>0</v>
      </c>
      <c r="T224" s="200">
        <f>'13.นครพนม'!F224</f>
        <v>0</v>
      </c>
      <c r="U224" s="200">
        <f>'14.สกลนคร'!F224</f>
        <v>0</v>
      </c>
      <c r="V224" s="200">
        <f>'15.หนองคาย'!F224</f>
        <v>0</v>
      </c>
      <c r="W224" s="201">
        <f>'16.เลย'!F224</f>
        <v>0</v>
      </c>
      <c r="X224" s="201">
        <f>'17.ลำปาง'!F224</f>
        <v>0</v>
      </c>
      <c r="Y224" s="200">
        <f>'18.แพร่'!F224</f>
        <v>0</v>
      </c>
      <c r="Z224" s="201">
        <f>'19.เชียงราย'!F224</f>
        <v>0</v>
      </c>
      <c r="AA224" s="201">
        <f>'20.เพชรบูรณ์'!F224</f>
        <v>0</v>
      </c>
      <c r="AB224" s="200">
        <f>'21.สุโขทัย'!F224</f>
        <v>0</v>
      </c>
      <c r="AC224" s="200">
        <f>'22.พิจิตร'!F224</f>
        <v>0</v>
      </c>
      <c r="AD224" s="201">
        <f>'23.เพชรบุรี'!F224</f>
        <v>0</v>
      </c>
      <c r="AE224" s="200">
        <f>'24.สุพรรณบุรี'!F224</f>
        <v>0</v>
      </c>
      <c r="AF224" s="200">
        <f>'25.ประจวบฯ'!F224</f>
        <v>0</v>
      </c>
      <c r="AG224" s="201">
        <f>'26.กาญจนบุรี'!F224</f>
        <v>0</v>
      </c>
      <c r="AH224" s="201">
        <f>'27.สุราษฎร์ฯ'!F224</f>
        <v>0</v>
      </c>
      <c r="AI224" s="200">
        <f>'28.ชุมพร'!F224</f>
        <v>0</v>
      </c>
      <c r="AJ224" s="200">
        <f>'29.ตรัง'!F224</f>
        <v>0</v>
      </c>
      <c r="AK224" s="200">
        <f>'30.พัทลุง'!F224</f>
        <v>0</v>
      </c>
      <c r="AL224" s="202">
        <f>'31.นครศรีธรรมราช'!F224</f>
        <v>0</v>
      </c>
      <c r="AM224" s="200">
        <f>'32.สตูล'!F224</f>
        <v>0</v>
      </c>
      <c r="AN224" s="201">
        <f>'33.นราธิวาส'!F224</f>
        <v>0</v>
      </c>
      <c r="AO224" s="364"/>
    </row>
    <row r="225" spans="1:41" s="220" customFormat="1" ht="21.75" customHeight="1">
      <c r="A225" s="2117" t="s">
        <v>244</v>
      </c>
      <c r="B225" s="2118"/>
      <c r="C225" s="2119"/>
      <c r="D225" s="733" t="s">
        <v>34</v>
      </c>
      <c r="E225" s="548">
        <f>'1.สอส.กลุ่มวิเคราะห์ฯ'!E225+'2.ชัยนาท'!E225+'3.สระแก้ว'!E225+'4.นครราชสีมา'!E225+'5.ยโสธร'!E225+'6.บุรีรัมย์'!E225+'7.อำนาจเจริญ'!E225+'8.ศูนย์ฯเคี้ยวเอื้อง'!E225+'9.ร้อยเอ็ด'!E225+'10.มหาสารคาม'!E225+'11.อุดรธานี'!E225+'12.กาฬสินธุ์'!E225+'13.นครพนม'!E225+'14.สกลนคร'!E225+'15.หนองคาย'!E225+'16.เลย'!E225+'17.ลำปาง'!E225+'18.แพร่'!E225+'19.เชียงราย'!E225+'20.เพชรบูรณ์'!E225+'21.สุโขทัย'!E225+'22.พิจิตร'!E225+'23.เพชรบุรี'!E225+'24.สุพรรณบุรี'!E225+'25.ประจวบฯ'!E225+'26.กาญจนบุรี'!E225+'27.สุราษฎร์ฯ'!E225+'28.ชุมพร'!E225+'29.ตรัง'!E225+'30.พัทลุง'!E225+'31.นครศรีธรรมราช'!E225+'32.สตูล'!E225+'33.นราธิวาส'!E225</f>
        <v>20</v>
      </c>
      <c r="F225" s="813">
        <f t="shared" si="25"/>
        <v>22</v>
      </c>
      <c r="G225" s="814">
        <f t="shared" si="23"/>
        <v>110</v>
      </c>
      <c r="H225" s="368">
        <f>'1.สอส.กลุ่มวิเคราะห์ฯ'!F225</f>
        <v>0</v>
      </c>
      <c r="I225" s="200">
        <f>'2.ชัยนาท'!F225</f>
        <v>0</v>
      </c>
      <c r="J225" s="200">
        <f>'3.สระแก้ว'!F225</f>
        <v>0</v>
      </c>
      <c r="K225" s="201">
        <f>'4.นครราชสีมา'!F225</f>
        <v>22</v>
      </c>
      <c r="L225" s="200">
        <f>'5.ยโสธร'!F225</f>
        <v>0</v>
      </c>
      <c r="M225" s="200">
        <f>'6.บุรีรัมย์'!F225</f>
        <v>0</v>
      </c>
      <c r="N225" s="201">
        <f>'7.อำนาจเจริญ'!F225</f>
        <v>0</v>
      </c>
      <c r="O225" s="201">
        <f>'8.ศูนย์ฯเคี้ยวเอื้อง'!F225</f>
        <v>0</v>
      </c>
      <c r="P225" s="200">
        <f>'9.ร้อยเอ็ด'!F225</f>
        <v>0</v>
      </c>
      <c r="Q225" s="200">
        <f>'10.มหาสารคาม'!F225</f>
        <v>0</v>
      </c>
      <c r="R225" s="200">
        <f>'11.อุดรธานี'!F225</f>
        <v>0</v>
      </c>
      <c r="S225" s="200">
        <f>'12.กาฬสินธุ์'!F225</f>
        <v>0</v>
      </c>
      <c r="T225" s="200">
        <f>'13.นครพนม'!F225</f>
        <v>0</v>
      </c>
      <c r="U225" s="200">
        <f>'14.สกลนคร'!F225</f>
        <v>0</v>
      </c>
      <c r="V225" s="200">
        <f>'15.หนองคาย'!F225</f>
        <v>0</v>
      </c>
      <c r="W225" s="201">
        <f>'16.เลย'!F225</f>
        <v>0</v>
      </c>
      <c r="X225" s="201">
        <f>'17.ลำปาง'!F225</f>
        <v>0</v>
      </c>
      <c r="Y225" s="200">
        <f>'18.แพร่'!F225</f>
        <v>0</v>
      </c>
      <c r="Z225" s="201">
        <f>'19.เชียงราย'!F225</f>
        <v>0</v>
      </c>
      <c r="AA225" s="201">
        <f>'20.เพชรบูรณ์'!F225</f>
        <v>0</v>
      </c>
      <c r="AB225" s="200">
        <f>'21.สุโขทัย'!F225</f>
        <v>0</v>
      </c>
      <c r="AC225" s="200">
        <f>'22.พิจิตร'!F225</f>
        <v>0</v>
      </c>
      <c r="AD225" s="201">
        <f>'23.เพชรบุรี'!F225</f>
        <v>0</v>
      </c>
      <c r="AE225" s="200">
        <f>'24.สุพรรณบุรี'!F225</f>
        <v>0</v>
      </c>
      <c r="AF225" s="200">
        <f>'25.ประจวบฯ'!F225</f>
        <v>0</v>
      </c>
      <c r="AG225" s="201">
        <f>'26.กาญจนบุรี'!F225</f>
        <v>0</v>
      </c>
      <c r="AH225" s="201">
        <f>'27.สุราษฎร์ฯ'!F225</f>
        <v>0</v>
      </c>
      <c r="AI225" s="200">
        <f>'28.ชุมพร'!F225</f>
        <v>0</v>
      </c>
      <c r="AJ225" s="200">
        <f>'29.ตรัง'!F225</f>
        <v>0</v>
      </c>
      <c r="AK225" s="200">
        <f>'30.พัทลุง'!F225</f>
        <v>0</v>
      </c>
      <c r="AL225" s="202">
        <f>'31.นครศรีธรรมราช'!F225</f>
        <v>0</v>
      </c>
      <c r="AM225" s="200">
        <f>'32.สตูล'!F225</f>
        <v>0</v>
      </c>
      <c r="AN225" s="201">
        <f>'33.นราธิวาส'!F225</f>
        <v>0</v>
      </c>
      <c r="AO225" s="364"/>
    </row>
    <row r="226" spans="1:41" s="220" customFormat="1" ht="21.75" customHeight="1">
      <c r="A226" s="1280" t="s">
        <v>245</v>
      </c>
      <c r="B226" s="1321"/>
      <c r="C226" s="1322"/>
      <c r="D226" s="733" t="s">
        <v>114</v>
      </c>
      <c r="E226" s="548">
        <f>'1.สอส.กลุ่มวิเคราะห์ฯ'!E226+'2.ชัยนาท'!E226+'3.สระแก้ว'!E226+'4.นครราชสีมา'!E226+'5.ยโสธร'!E226+'6.บุรีรัมย์'!E226+'7.อำนาจเจริญ'!E226+'8.ศูนย์ฯเคี้ยวเอื้อง'!E226+'9.ร้อยเอ็ด'!E226+'10.มหาสารคาม'!E226+'11.อุดรธานี'!E226+'12.กาฬสินธุ์'!E226+'13.นครพนม'!E226+'14.สกลนคร'!E226+'15.หนองคาย'!E226+'16.เลย'!E226+'17.ลำปาง'!E226+'18.แพร่'!E226+'19.เชียงราย'!E226+'20.เพชรบูรณ์'!E226+'21.สุโขทัย'!E226+'22.พิจิตร'!E226+'23.เพชรบุรี'!E226+'24.สุพรรณบุรี'!E226+'25.ประจวบฯ'!E226+'26.กาญจนบุรี'!E226+'27.สุราษฎร์ฯ'!E226+'28.ชุมพร'!E226+'29.ตรัง'!E226+'30.พัทลุง'!E226+'31.นครศรีธรรมราช'!E226+'32.สตูล'!E226+'33.นราธิวาส'!E226</f>
        <v>0</v>
      </c>
      <c r="F226" s="813">
        <f>SUM(H226:T226)</f>
        <v>4</v>
      </c>
      <c r="G226" s="814" t="e">
        <f t="shared" si="23"/>
        <v>#DIV/0!</v>
      </c>
      <c r="H226" s="368">
        <f>'1.สอส.กลุ่มวิเคราะห์ฯ'!F226</f>
        <v>4</v>
      </c>
      <c r="I226" s="200">
        <f>'2.ชัยนาท'!F226</f>
        <v>0</v>
      </c>
      <c r="J226" s="200">
        <f>'3.สระแก้ว'!F226</f>
        <v>0</v>
      </c>
      <c r="K226" s="201">
        <f>'4.นครราชสีมา'!F226</f>
        <v>0</v>
      </c>
      <c r="L226" s="200">
        <f>'5.ยโสธร'!F226</f>
        <v>0</v>
      </c>
      <c r="M226" s="200">
        <f>'6.บุรีรัมย์'!F226</f>
        <v>0</v>
      </c>
      <c r="N226" s="201">
        <f>'7.อำนาจเจริญ'!F226</f>
        <v>0</v>
      </c>
      <c r="O226" s="201">
        <f>'8.ศูนย์ฯเคี้ยวเอื้อง'!F226</f>
        <v>0</v>
      </c>
      <c r="P226" s="200">
        <f>'9.ร้อยเอ็ด'!F226</f>
        <v>0</v>
      </c>
      <c r="Q226" s="200">
        <f>'10.มหาสารคาม'!F226</f>
        <v>0</v>
      </c>
      <c r="R226" s="200">
        <f>'11.อุดรธานี'!F226</f>
        <v>0</v>
      </c>
      <c r="S226" s="200">
        <f>'12.กาฬสินธุ์'!F226</f>
        <v>0</v>
      </c>
      <c r="T226" s="200">
        <f>'13.นครพนม'!F226</f>
        <v>0</v>
      </c>
      <c r="U226" s="200">
        <f>'14.สกลนคร'!F226</f>
        <v>0</v>
      </c>
      <c r="V226" s="200">
        <f>'15.หนองคาย'!F226</f>
        <v>0</v>
      </c>
      <c r="W226" s="201">
        <f>'16.เลย'!F226</f>
        <v>0</v>
      </c>
      <c r="X226" s="201">
        <f>'17.ลำปาง'!F226</f>
        <v>0</v>
      </c>
      <c r="Y226" s="200">
        <f>'18.แพร่'!F226</f>
        <v>0</v>
      </c>
      <c r="Z226" s="201">
        <f>'19.เชียงราย'!F226</f>
        <v>0</v>
      </c>
      <c r="AA226" s="201">
        <f>'20.เพชรบูรณ์'!F226</f>
        <v>0</v>
      </c>
      <c r="AB226" s="200">
        <f>'21.สุโขทัย'!F226</f>
        <v>0</v>
      </c>
      <c r="AC226" s="200">
        <f>'22.พิจิตร'!F226</f>
        <v>0</v>
      </c>
      <c r="AD226" s="201">
        <f>'23.เพชรบุรี'!F226</f>
        <v>0</v>
      </c>
      <c r="AE226" s="200">
        <f>'24.สุพรรณบุรี'!F226</f>
        <v>0</v>
      </c>
      <c r="AF226" s="200">
        <f>'25.ประจวบฯ'!F226</f>
        <v>0</v>
      </c>
      <c r="AG226" s="201">
        <f>'26.กาญจนบุรี'!F226</f>
        <v>0</v>
      </c>
      <c r="AH226" s="201">
        <f>'27.สุราษฎร์ฯ'!F226</f>
        <v>0</v>
      </c>
      <c r="AI226" s="200">
        <f>'28.ชุมพร'!F226</f>
        <v>0</v>
      </c>
      <c r="AJ226" s="200">
        <f>'29.ตรัง'!F226</f>
        <v>0</v>
      </c>
      <c r="AK226" s="200">
        <f>'30.พัทลุง'!F226</f>
        <v>0</v>
      </c>
      <c r="AL226" s="202">
        <f>'31.นครศรีธรรมราช'!F226</f>
        <v>0</v>
      </c>
      <c r="AM226" s="200">
        <f>'32.สตูล'!F226</f>
        <v>0</v>
      </c>
      <c r="AN226" s="201">
        <f>'33.นราธิวาส'!F226</f>
        <v>0</v>
      </c>
      <c r="AO226" s="364"/>
    </row>
    <row r="227" spans="1:41" ht="21.75" customHeight="1">
      <c r="A227" s="1314"/>
      <c r="B227" s="806" t="s">
        <v>58</v>
      </c>
      <c r="C227" s="807"/>
      <c r="D227" s="808" t="s">
        <v>24</v>
      </c>
      <c r="E227" s="708">
        <f>'1.สอส.กลุ่มวิเคราะห์ฯ'!E227+'2.ชัยนาท'!E227+'3.สระแก้ว'!E227+'4.นครราชสีมา'!E227+'5.ยโสธร'!E227+'6.บุรีรัมย์'!E227+'7.อำนาจเจริญ'!E227+'8.ศูนย์ฯเคี้ยวเอื้อง'!E227+'9.ร้อยเอ็ด'!E227+'10.มหาสารคาม'!E227+'11.อุดรธานี'!E227+'12.กาฬสินธุ์'!E227+'13.นครพนม'!E227+'14.สกลนคร'!E227+'15.หนองคาย'!E227+'16.เลย'!E227+'17.ลำปาง'!E227+'18.แพร่'!E227+'19.เชียงราย'!E227+'20.เพชรบูรณ์'!E227+'21.สุโขทัย'!E227+'22.พิจิตร'!E227+'23.เพชรบุรี'!E227+'24.สุพรรณบุรี'!E227+'25.ประจวบฯ'!E227+'26.กาญจนบุรี'!E227+'27.สุราษฎร์ฯ'!E227+'28.ชุมพร'!E227+'29.ตรัง'!E227+'30.พัทลุง'!E227+'31.นครศรีธรรมราช'!E227+'32.สตูล'!E227+'33.นราธิวาส'!E227</f>
        <v>4871200</v>
      </c>
      <c r="F227" s="1305">
        <f>SUM(H227:AN227)</f>
        <v>4608920.2399999984</v>
      </c>
      <c r="G227" s="846">
        <f t="shared" si="23"/>
        <v>94.615705370339924</v>
      </c>
      <c r="H227" s="363">
        <f>'1.สอส.กลุ่มวิเคราะห์ฯ'!F227</f>
        <v>171990.2</v>
      </c>
      <c r="I227" s="392">
        <f>'2.ชัยนาท'!F227</f>
        <v>123909.4</v>
      </c>
      <c r="J227" s="392">
        <f>'3.สระแก้ว'!F227</f>
        <v>219094.2</v>
      </c>
      <c r="K227" s="393">
        <f>'4.นครราชสีมา'!F227</f>
        <v>2852660.9</v>
      </c>
      <c r="L227" s="392">
        <f>'5.ยโสธร'!F227</f>
        <v>20494.900000000001</v>
      </c>
      <c r="M227" s="392">
        <f>'6.บุรีรัมย์'!F227</f>
        <v>20600</v>
      </c>
      <c r="N227" s="393">
        <f>'7.อำนาจเจริญ'!F227</f>
        <v>5500</v>
      </c>
      <c r="O227" s="393">
        <f>'8.ศูนย์ฯเคี้ยวเอื้อง'!F227</f>
        <v>120485.4</v>
      </c>
      <c r="P227" s="392">
        <f>'9.ร้อยเอ็ด'!F227</f>
        <v>20500</v>
      </c>
      <c r="Q227" s="392">
        <f>'10.มหาสารคาม'!F227</f>
        <v>63000</v>
      </c>
      <c r="R227" s="392">
        <f>'11.อุดรธานี'!F227</f>
        <v>97897.5</v>
      </c>
      <c r="S227" s="392">
        <f>'12.กาฬสินธุ์'!F227</f>
        <v>15000</v>
      </c>
      <c r="T227" s="392">
        <f>'13.นครพนม'!F227</f>
        <v>20480</v>
      </c>
      <c r="U227" s="392">
        <f>'14.สกลนคร'!F227</f>
        <v>63000</v>
      </c>
      <c r="V227" s="392">
        <f>'15.หนองคาย'!F227</f>
        <v>20500</v>
      </c>
      <c r="W227" s="393">
        <f>'16.เลย'!F227</f>
        <v>20484</v>
      </c>
      <c r="X227" s="393">
        <f>'17.ลำปาง'!F227</f>
        <v>162992</v>
      </c>
      <c r="Y227" s="392">
        <f>'18.แพร่'!F227</f>
        <v>22188</v>
      </c>
      <c r="Z227" s="393">
        <f>'19.เชียงราย'!F227</f>
        <v>20483</v>
      </c>
      <c r="AA227" s="393">
        <f>'20.เพชรบูรณ์'!F227</f>
        <v>15549.48</v>
      </c>
      <c r="AB227" s="392">
        <f>'21.สุโขทัย'!F227</f>
        <v>19780</v>
      </c>
      <c r="AC227" s="392">
        <f>'22.พิจิตร'!F227</f>
        <v>20500</v>
      </c>
      <c r="AD227" s="393">
        <f>'23.เพชรบุรี'!F227</f>
        <v>20460.48</v>
      </c>
      <c r="AE227" s="392">
        <f>'24.สุพรรณบุรี'!F227</f>
        <v>112948</v>
      </c>
      <c r="AF227" s="392">
        <f>'25.ประจวบฯ'!F227</f>
        <v>20500</v>
      </c>
      <c r="AG227" s="393">
        <f>'26.กาญจนบุรี'!F227</f>
        <v>0</v>
      </c>
      <c r="AH227" s="393">
        <f>'27.สุราษฎร์ฯ'!F227</f>
        <v>62968.800000000003</v>
      </c>
      <c r="AI227" s="392">
        <f>'28.ชุมพร'!F227</f>
        <v>20493.25</v>
      </c>
      <c r="AJ227" s="392">
        <f>'29.ตรัง'!F227</f>
        <v>20497.93</v>
      </c>
      <c r="AK227" s="392">
        <f>'30.พัทลุง'!F227</f>
        <v>90500</v>
      </c>
      <c r="AL227" s="549">
        <f>'31.นครศรีธรรมราช'!F227</f>
        <v>30464</v>
      </c>
      <c r="AM227" s="392">
        <f>'32.สตูล'!F227</f>
        <v>92499.8</v>
      </c>
      <c r="AN227" s="393">
        <f>'33.นราธิวาส'!F227</f>
        <v>20499</v>
      </c>
    </row>
    <row r="228" spans="1:41" s="220" customFormat="1" ht="21.75" customHeight="1">
      <c r="A228" s="706"/>
      <c r="B228" s="730"/>
      <c r="C228" s="740" t="s">
        <v>25</v>
      </c>
      <c r="D228" s="728" t="s">
        <v>24</v>
      </c>
      <c r="E228" s="548">
        <f>'1.สอส.กลุ่มวิเคราะห์ฯ'!E228+'2.ชัยนาท'!E228+'3.สระแก้ว'!E228+'4.นครราชสีมา'!E228+'5.ยโสธร'!E228+'6.บุรีรัมย์'!E228+'7.อำนาจเจริญ'!E228+'8.ศูนย์ฯเคี้ยวเอื้อง'!E228+'9.ร้อยเอ็ด'!E228+'10.มหาสารคาม'!E228+'11.อุดรธานี'!E228+'12.กาฬสินธุ์'!E228+'13.นครพนม'!E228+'14.สกลนคร'!E228+'15.หนองคาย'!E228+'16.เลย'!E228+'17.ลำปาง'!E228+'18.แพร่'!E228+'19.เชียงราย'!E228+'20.เพชรบูรณ์'!E228+'21.สุโขทัย'!E228+'22.พิจิตร'!E228+'23.เพชรบุรี'!E228+'24.สุพรรณบุรี'!E228+'25.ประจวบฯ'!E228+'26.กาญจนบุรี'!E228+'27.สุราษฎร์ฯ'!E228+'28.ชุมพร'!E228+'29.ตรัง'!E228+'30.พัทลุง'!E228+'31.นครศรีธรรมราช'!E228+'32.สตูล'!E228+'33.นราธิวาส'!E228</f>
        <v>0</v>
      </c>
      <c r="F228" s="813">
        <f>SUM(I228:U228)</f>
        <v>0</v>
      </c>
      <c r="G228" s="1306" t="e">
        <f t="shared" si="23"/>
        <v>#DIV/0!</v>
      </c>
      <c r="H228" s="368">
        <f>'1.สอส.กลุ่มวิเคราะห์ฯ'!F228</f>
        <v>0</v>
      </c>
      <c r="I228" s="200">
        <f>'2.ชัยนาท'!F228</f>
        <v>0</v>
      </c>
      <c r="J228" s="200">
        <f>'3.สระแก้ว'!F228</f>
        <v>0</v>
      </c>
      <c r="K228" s="201">
        <f>'4.นครราชสีมา'!F228</f>
        <v>0</v>
      </c>
      <c r="L228" s="200">
        <f>'5.ยโสธร'!F228</f>
        <v>0</v>
      </c>
      <c r="M228" s="200">
        <f>'6.บุรีรัมย์'!F228</f>
        <v>0</v>
      </c>
      <c r="N228" s="201">
        <f>'7.อำนาจเจริญ'!F228</f>
        <v>0</v>
      </c>
      <c r="O228" s="201">
        <f>'8.ศูนย์ฯเคี้ยวเอื้อง'!F228</f>
        <v>0</v>
      </c>
      <c r="P228" s="200">
        <f>'9.ร้อยเอ็ด'!F228</f>
        <v>0</v>
      </c>
      <c r="Q228" s="200">
        <f>'10.มหาสารคาม'!F228</f>
        <v>0</v>
      </c>
      <c r="R228" s="200">
        <f>'11.อุดรธานี'!F228</f>
        <v>0</v>
      </c>
      <c r="S228" s="200">
        <f>'12.กาฬสินธุ์'!F228</f>
        <v>0</v>
      </c>
      <c r="T228" s="200">
        <f>'13.นครพนม'!F228</f>
        <v>0</v>
      </c>
      <c r="U228" s="200">
        <f>'14.สกลนคร'!F228</f>
        <v>0</v>
      </c>
      <c r="V228" s="200">
        <f>'15.หนองคาย'!F228</f>
        <v>0</v>
      </c>
      <c r="W228" s="201">
        <f>'16.เลย'!F228</f>
        <v>0</v>
      </c>
      <c r="X228" s="201">
        <f>'17.ลำปาง'!F228</f>
        <v>0</v>
      </c>
      <c r="Y228" s="200">
        <f>'18.แพร่'!F228</f>
        <v>0</v>
      </c>
      <c r="Z228" s="201">
        <f>'19.เชียงราย'!F228</f>
        <v>0</v>
      </c>
      <c r="AA228" s="201">
        <f>'20.เพชรบูรณ์'!F228</f>
        <v>0</v>
      </c>
      <c r="AB228" s="200">
        <f>'21.สุโขทัย'!F228</f>
        <v>0</v>
      </c>
      <c r="AC228" s="200">
        <f>'22.พิจิตร'!F228</f>
        <v>0</v>
      </c>
      <c r="AD228" s="201">
        <f>'23.เพชรบุรี'!F228</f>
        <v>0</v>
      </c>
      <c r="AE228" s="200">
        <f>'24.สุพรรณบุรี'!F228</f>
        <v>0</v>
      </c>
      <c r="AF228" s="200">
        <f>'25.ประจวบฯ'!F228</f>
        <v>0</v>
      </c>
      <c r="AG228" s="201">
        <f>'26.กาญจนบุรี'!F228</f>
        <v>0</v>
      </c>
      <c r="AH228" s="201">
        <f>'27.สุราษฎร์ฯ'!F228</f>
        <v>0</v>
      </c>
      <c r="AI228" s="200">
        <f>'28.ชุมพร'!F228</f>
        <v>0</v>
      </c>
      <c r="AJ228" s="200">
        <f>'29.ตรัง'!F228</f>
        <v>0</v>
      </c>
      <c r="AK228" s="200">
        <f>'30.พัทลุง'!F228</f>
        <v>0</v>
      </c>
      <c r="AL228" s="202">
        <f>'31.นครศรีธรรมราช'!F228</f>
        <v>0</v>
      </c>
      <c r="AM228" s="200">
        <f>'32.สตูล'!F228</f>
        <v>0</v>
      </c>
      <c r="AN228" s="201">
        <f>'33.นราธิวาส'!F228</f>
        <v>0</v>
      </c>
      <c r="AO228" s="364"/>
    </row>
    <row r="229" spans="1:41" s="220" customFormat="1" ht="21.75" customHeight="1">
      <c r="A229" s="706"/>
      <c r="B229" s="730"/>
      <c r="C229" s="740" t="s">
        <v>26</v>
      </c>
      <c r="D229" s="728" t="s">
        <v>24</v>
      </c>
      <c r="E229" s="548">
        <f>'1.สอส.กลุ่มวิเคราะห์ฯ'!E229+'2.ชัยนาท'!E229+'3.สระแก้ว'!E229+'4.นครราชสีมา'!E229+'5.ยโสธร'!E229+'6.บุรีรัมย์'!E229+'7.อำนาจเจริญ'!E229+'8.ศูนย์ฯเคี้ยวเอื้อง'!E229+'9.ร้อยเอ็ด'!E229+'10.มหาสารคาม'!E229+'11.อุดรธานี'!E229+'12.กาฬสินธุ์'!E229+'13.นครพนม'!E229+'14.สกลนคร'!E229+'15.หนองคาย'!E229+'16.เลย'!E229+'17.ลำปาง'!E229+'18.แพร่'!E229+'19.เชียงราย'!E229+'20.เพชรบูรณ์'!E229+'21.สุโขทัย'!E229+'22.พิจิตร'!E229+'23.เพชรบุรี'!E229+'24.สุพรรณบุรี'!E229+'25.ประจวบฯ'!E229+'26.กาญจนบุรี'!E229+'27.สุราษฎร์ฯ'!E229+'28.ชุมพร'!E229+'29.ตรัง'!E229+'30.พัทลุง'!E229+'31.นครศรีธรรมราช'!E229+'32.สตูล'!E229+'33.นราธิวาส'!E229</f>
        <v>2751200</v>
      </c>
      <c r="F229" s="813">
        <f>SUM(H229:AN229)</f>
        <v>2558090.2399999998</v>
      </c>
      <c r="G229" s="1306">
        <f t="shared" si="23"/>
        <v>92.98088979354462</v>
      </c>
      <c r="H229" s="368">
        <f>'1.สอส.กลุ่มวิเคราะห์ฯ'!F229</f>
        <v>171990.2</v>
      </c>
      <c r="I229" s="200">
        <f>'2.ชัยนาท'!F229</f>
        <v>123909.4</v>
      </c>
      <c r="J229" s="200">
        <f>'3.สระแก้ว'!F229</f>
        <v>219094.2</v>
      </c>
      <c r="K229" s="201">
        <f>'4.นครราชสีมา'!F229</f>
        <v>796160.9</v>
      </c>
      <c r="L229" s="200">
        <f>'5.ยโสธร'!F229</f>
        <v>20494.900000000001</v>
      </c>
      <c r="M229" s="200">
        <f>'6.บุรีรัมย์'!F229</f>
        <v>20600</v>
      </c>
      <c r="N229" s="201">
        <f>'7.อำนาจเจริญ'!F229</f>
        <v>5500</v>
      </c>
      <c r="O229" s="201">
        <f>'8.ศูนย์ฯเคี้ยวเอื้อง'!F229</f>
        <v>120485.4</v>
      </c>
      <c r="P229" s="200">
        <f>'9.ร้อยเอ็ด'!F229</f>
        <v>20500</v>
      </c>
      <c r="Q229" s="200">
        <f>'10.มหาสารคาม'!F229</f>
        <v>63000</v>
      </c>
      <c r="R229" s="200">
        <f>'11.อุดรธานี'!F229</f>
        <v>97897.5</v>
      </c>
      <c r="S229" s="200">
        <f>'12.กาฬสินธุ์'!F229</f>
        <v>15000</v>
      </c>
      <c r="T229" s="200">
        <f>'13.นครพนม'!F229</f>
        <v>20480</v>
      </c>
      <c r="U229" s="200">
        <f>'14.สกลนคร'!F229</f>
        <v>63000</v>
      </c>
      <c r="V229" s="200">
        <f>'15.หนองคาย'!F229</f>
        <v>20500</v>
      </c>
      <c r="W229" s="201">
        <f>'16.เลย'!F229</f>
        <v>20484</v>
      </c>
      <c r="X229" s="201">
        <f>'17.ลำปาง'!F229</f>
        <v>162992</v>
      </c>
      <c r="Y229" s="200">
        <f>'18.แพร่'!F229</f>
        <v>22188</v>
      </c>
      <c r="Z229" s="201">
        <f>'19.เชียงราย'!F229</f>
        <v>20483</v>
      </c>
      <c r="AA229" s="201">
        <f>'20.เพชรบูรณ์'!F229</f>
        <v>20499.48</v>
      </c>
      <c r="AB229" s="200">
        <f>'21.สุโขทัย'!F229</f>
        <v>20500</v>
      </c>
      <c r="AC229" s="200">
        <f>'22.พิจิตร'!F229</f>
        <v>20500</v>
      </c>
      <c r="AD229" s="201">
        <f>'23.เพชรบุรี'!F229</f>
        <v>20460.48</v>
      </c>
      <c r="AE229" s="200">
        <f>'24.สุพรรณบุรี'!F229</f>
        <v>112948</v>
      </c>
      <c r="AF229" s="200">
        <f>'25.ประจวบฯ'!F229</f>
        <v>20500</v>
      </c>
      <c r="AG229" s="201">
        <f>'26.กาญจนบุรี'!F229</f>
        <v>0</v>
      </c>
      <c r="AH229" s="201">
        <f>'27.สุราษฎร์ฯ'!F229</f>
        <v>62968.800000000003</v>
      </c>
      <c r="AI229" s="200">
        <f>'28.ชุมพร'!F229</f>
        <v>20493.25</v>
      </c>
      <c r="AJ229" s="200">
        <f>'29.ตรัง'!F229</f>
        <v>20497.93</v>
      </c>
      <c r="AK229" s="200">
        <f>'30.พัทลุง'!F229</f>
        <v>90500</v>
      </c>
      <c r="AL229" s="202">
        <f>'31.นครศรีธรรมราช'!F229</f>
        <v>30464</v>
      </c>
      <c r="AM229" s="200">
        <f>'32.สตูล'!F229</f>
        <v>92499.8</v>
      </c>
      <c r="AN229" s="201">
        <f>'33.นราธิวาส'!F229</f>
        <v>20499</v>
      </c>
      <c r="AO229" s="364"/>
    </row>
    <row r="230" spans="1:41" s="220" customFormat="1" ht="21.75" customHeight="1">
      <c r="A230" s="706"/>
      <c r="B230" s="730"/>
      <c r="C230" s="740" t="s">
        <v>27</v>
      </c>
      <c r="D230" s="728" t="s">
        <v>24</v>
      </c>
      <c r="E230" s="548">
        <f>'1.สอส.กลุ่มวิเคราะห์ฯ'!E230+'2.ชัยนาท'!E230+'3.สระแก้ว'!E230+'4.นครราชสีมา'!E230+'5.ยโสธร'!E230+'6.บุรีรัมย์'!E230+'7.อำนาจเจริญ'!E230+'8.ศูนย์ฯเคี้ยวเอื้อง'!E230+'9.ร้อยเอ็ด'!E230+'10.มหาสารคาม'!E230+'11.อุดรธานี'!E230+'12.กาฬสินธุ์'!E230+'13.นครพนม'!E230+'14.สกลนคร'!E230+'15.หนองคาย'!E230+'16.เลย'!E230+'17.ลำปาง'!E230+'18.แพร่'!E230+'19.เชียงราย'!E230+'20.เพชรบูรณ์'!E230+'21.สุโขทัย'!E230+'22.พิจิตร'!E230+'23.เพชรบุรี'!E230+'24.สุพรรณบุรี'!E230+'25.ประจวบฯ'!E230+'26.กาญจนบุรี'!E230+'27.สุราษฎร์ฯ'!E230+'28.ชุมพร'!E230+'29.ตรัง'!E230+'30.พัทลุง'!E230+'31.นครศรีธรรมราช'!E230+'32.สตูล'!E230+'33.นราธิวาส'!E230</f>
        <v>2120000</v>
      </c>
      <c r="F230" s="813">
        <f>SUM(I230:U230)</f>
        <v>2056500</v>
      </c>
      <c r="G230" s="1306">
        <f t="shared" si="23"/>
        <v>97.004716981132077</v>
      </c>
      <c r="H230" s="368">
        <f>'1.สอส.กลุ่มวิเคราะห์ฯ'!F230</f>
        <v>0</v>
      </c>
      <c r="I230" s="200">
        <f>'2.ชัยนาท'!F230</f>
        <v>0</v>
      </c>
      <c r="J230" s="200">
        <f>'3.สระแก้ว'!F230</f>
        <v>0</v>
      </c>
      <c r="K230" s="201">
        <f>'4.นครราชสีมา'!F230</f>
        <v>2056500</v>
      </c>
      <c r="L230" s="200">
        <f>'5.ยโสธร'!F230</f>
        <v>0</v>
      </c>
      <c r="M230" s="200">
        <f>'6.บุรีรัมย์'!F230</f>
        <v>0</v>
      </c>
      <c r="N230" s="201">
        <f>'7.อำนาจเจริญ'!F230</f>
        <v>0</v>
      </c>
      <c r="O230" s="201">
        <f>'8.ศูนย์ฯเคี้ยวเอื้อง'!F230</f>
        <v>0</v>
      </c>
      <c r="P230" s="200">
        <f>'9.ร้อยเอ็ด'!F230</f>
        <v>0</v>
      </c>
      <c r="Q230" s="200">
        <f>'10.มหาสารคาม'!F230</f>
        <v>0</v>
      </c>
      <c r="R230" s="200">
        <f>'11.อุดรธานี'!F230</f>
        <v>0</v>
      </c>
      <c r="S230" s="200">
        <f>'12.กาฬสินธุ์'!F230</f>
        <v>0</v>
      </c>
      <c r="T230" s="200">
        <f>'13.นครพนม'!F230</f>
        <v>0</v>
      </c>
      <c r="U230" s="200">
        <f>'14.สกลนคร'!F230</f>
        <v>0</v>
      </c>
      <c r="V230" s="200">
        <f>'15.หนองคาย'!F230</f>
        <v>0</v>
      </c>
      <c r="W230" s="201">
        <f>'16.เลย'!F230</f>
        <v>0</v>
      </c>
      <c r="X230" s="201">
        <f>'17.ลำปาง'!F230</f>
        <v>0</v>
      </c>
      <c r="Y230" s="200">
        <f>'18.แพร่'!F230</f>
        <v>0</v>
      </c>
      <c r="Z230" s="201">
        <f>'19.เชียงราย'!F230</f>
        <v>0</v>
      </c>
      <c r="AA230" s="201">
        <f>'20.เพชรบูรณ์'!F230</f>
        <v>0</v>
      </c>
      <c r="AB230" s="200">
        <f>'21.สุโขทัย'!F230</f>
        <v>0</v>
      </c>
      <c r="AC230" s="200">
        <f>'22.พิจิตร'!F230</f>
        <v>0</v>
      </c>
      <c r="AD230" s="201">
        <f>'23.เพชรบุรี'!F230</f>
        <v>0</v>
      </c>
      <c r="AE230" s="200">
        <f>'24.สุพรรณบุรี'!F230</f>
        <v>0</v>
      </c>
      <c r="AF230" s="200">
        <f>'25.ประจวบฯ'!F230</f>
        <v>0</v>
      </c>
      <c r="AG230" s="201">
        <f>'26.กาญจนบุรี'!F230</f>
        <v>0</v>
      </c>
      <c r="AH230" s="201">
        <f>'27.สุราษฎร์ฯ'!F230</f>
        <v>0</v>
      </c>
      <c r="AI230" s="200">
        <f>'28.ชุมพร'!F230</f>
        <v>0</v>
      </c>
      <c r="AJ230" s="200">
        <f>'29.ตรัง'!F230</f>
        <v>0</v>
      </c>
      <c r="AK230" s="200">
        <f>'30.พัทลุง'!F230</f>
        <v>0</v>
      </c>
      <c r="AL230" s="202">
        <f>'31.นครศรีธรรมราช'!F230</f>
        <v>0</v>
      </c>
      <c r="AM230" s="200">
        <f>'32.สตูล'!F230</f>
        <v>0</v>
      </c>
      <c r="AN230" s="201">
        <f>'33.นราธิวาส'!F230</f>
        <v>0</v>
      </c>
      <c r="AO230" s="364"/>
    </row>
    <row r="231" spans="1:41" s="220" customFormat="1" ht="21.75" customHeight="1">
      <c r="A231" s="706"/>
      <c r="B231" s="730"/>
      <c r="C231" s="740" t="s">
        <v>28</v>
      </c>
      <c r="D231" s="728" t="s">
        <v>24</v>
      </c>
      <c r="E231" s="548">
        <f>'1.สอส.กลุ่มวิเคราะห์ฯ'!E231+'2.ชัยนาท'!E231+'3.สระแก้ว'!E231+'4.นครราชสีมา'!E231+'5.ยโสธร'!E231+'6.บุรีรัมย์'!E231+'7.อำนาจเจริญ'!E231+'8.ศูนย์ฯเคี้ยวเอื้อง'!E231+'9.ร้อยเอ็ด'!E231+'10.มหาสารคาม'!E231+'11.อุดรธานี'!E231+'12.กาฬสินธุ์'!E231+'13.นครพนม'!E231+'14.สกลนคร'!E231+'15.หนองคาย'!E231+'16.เลย'!E231+'17.ลำปาง'!E231+'18.แพร่'!E231+'19.เชียงราย'!E231+'20.เพชรบูรณ์'!E231+'21.สุโขทัย'!E231+'22.พิจิตร'!E231+'23.เพชรบุรี'!E231+'24.สุพรรณบุรี'!E231+'25.ประจวบฯ'!E231+'26.กาญจนบุรี'!E231+'27.สุราษฎร์ฯ'!E231+'28.ชุมพร'!E231+'29.ตรัง'!E231+'30.พัทลุง'!E231+'31.นครศรีธรรมราช'!E231+'32.สตูล'!E231+'33.นราธิวาส'!E231</f>
        <v>0</v>
      </c>
      <c r="F231" s="813">
        <f>SUM(I231:U231)</f>
        <v>0</v>
      </c>
      <c r="G231" s="1306" t="e">
        <f t="shared" si="23"/>
        <v>#DIV/0!</v>
      </c>
      <c r="H231" s="368">
        <f>'1.สอส.กลุ่มวิเคราะห์ฯ'!F231</f>
        <v>0</v>
      </c>
      <c r="I231" s="200">
        <f>'2.ชัยนาท'!F231</f>
        <v>0</v>
      </c>
      <c r="J231" s="200">
        <f>'3.สระแก้ว'!F231</f>
        <v>0</v>
      </c>
      <c r="K231" s="201">
        <f>'4.นครราชสีมา'!F231</f>
        <v>0</v>
      </c>
      <c r="L231" s="200">
        <f>'5.ยโสธร'!F231</f>
        <v>0</v>
      </c>
      <c r="M231" s="200">
        <f>'6.บุรีรัมย์'!F231</f>
        <v>0</v>
      </c>
      <c r="N231" s="201">
        <f>'7.อำนาจเจริญ'!F231</f>
        <v>0</v>
      </c>
      <c r="O231" s="201">
        <f>'8.ศูนย์ฯเคี้ยวเอื้อง'!F231</f>
        <v>0</v>
      </c>
      <c r="P231" s="200">
        <f>'9.ร้อยเอ็ด'!F231</f>
        <v>0</v>
      </c>
      <c r="Q231" s="200">
        <f>'10.มหาสารคาม'!F231</f>
        <v>0</v>
      </c>
      <c r="R231" s="200">
        <f>'11.อุดรธานี'!F231</f>
        <v>0</v>
      </c>
      <c r="S231" s="200">
        <f>'12.กาฬสินธุ์'!F231</f>
        <v>0</v>
      </c>
      <c r="T231" s="200">
        <f>'13.นครพนม'!F231</f>
        <v>0</v>
      </c>
      <c r="U231" s="200">
        <f>'14.สกลนคร'!F231</f>
        <v>0</v>
      </c>
      <c r="V231" s="200">
        <f>'15.หนองคาย'!F231</f>
        <v>0</v>
      </c>
      <c r="W231" s="201">
        <f>'16.เลย'!F231</f>
        <v>0</v>
      </c>
      <c r="X231" s="201">
        <f>'17.ลำปาง'!F231</f>
        <v>0</v>
      </c>
      <c r="Y231" s="200">
        <f>'18.แพร่'!F231</f>
        <v>0</v>
      </c>
      <c r="Z231" s="201">
        <f>'19.เชียงราย'!F231</f>
        <v>0</v>
      </c>
      <c r="AA231" s="201">
        <f>'20.เพชรบูรณ์'!F231</f>
        <v>0</v>
      </c>
      <c r="AB231" s="200">
        <f>'21.สุโขทัย'!F231</f>
        <v>0</v>
      </c>
      <c r="AC231" s="200">
        <f>'22.พิจิตร'!F231</f>
        <v>0</v>
      </c>
      <c r="AD231" s="201">
        <f>'23.เพชรบุรี'!F231</f>
        <v>0</v>
      </c>
      <c r="AE231" s="200">
        <f>'24.สุพรรณบุรี'!F231</f>
        <v>0</v>
      </c>
      <c r="AF231" s="200">
        <f>'25.ประจวบฯ'!F231</f>
        <v>0</v>
      </c>
      <c r="AG231" s="201">
        <f>'26.กาญจนบุรี'!F231</f>
        <v>0</v>
      </c>
      <c r="AH231" s="201">
        <f>'27.สุราษฎร์ฯ'!F231</f>
        <v>0</v>
      </c>
      <c r="AI231" s="200">
        <f>'28.ชุมพร'!F231</f>
        <v>0</v>
      </c>
      <c r="AJ231" s="200">
        <f>'29.ตรัง'!F231</f>
        <v>0</v>
      </c>
      <c r="AK231" s="200">
        <f>'30.พัทลุง'!F231</f>
        <v>0</v>
      </c>
      <c r="AL231" s="202">
        <f>'31.นครศรีธรรมราช'!F231</f>
        <v>0</v>
      </c>
      <c r="AM231" s="200">
        <f>'32.สตูล'!F231</f>
        <v>0</v>
      </c>
      <c r="AN231" s="201">
        <f>'33.นราธิวาส'!F231</f>
        <v>0</v>
      </c>
      <c r="AO231" s="364"/>
    </row>
    <row r="232" spans="1:41" s="220" customFormat="1" ht="21.75" customHeight="1">
      <c r="A232" s="742"/>
      <c r="B232" s="743"/>
      <c r="C232" s="744" t="s">
        <v>29</v>
      </c>
      <c r="D232" s="745" t="s">
        <v>24</v>
      </c>
      <c r="E232" s="709">
        <f>'1.สอส.กลุ่มวิเคราะห์ฯ'!E232+'2.ชัยนาท'!E232+'3.สระแก้ว'!E232+'4.นครราชสีมา'!E232+'5.ยโสธร'!E232+'6.บุรีรัมย์'!E232+'7.อำนาจเจริญ'!E232+'8.ศูนย์ฯเคี้ยวเอื้อง'!E232+'9.ร้อยเอ็ด'!E232+'10.มหาสารคาม'!E232+'11.อุดรธานี'!E232+'12.กาฬสินธุ์'!E232+'13.นครพนม'!E232+'14.สกลนคร'!E232+'15.หนองคาย'!E232+'16.เลย'!E232+'17.ลำปาง'!E232+'18.แพร่'!E232+'19.เชียงราย'!E232+'20.เพชรบูรณ์'!E232+'21.สุโขทัย'!E232+'22.พิจิตร'!E232+'23.เพชรบุรี'!E232+'24.สุพรรณบุรี'!E232+'25.ประจวบฯ'!E232+'26.กาญจนบุรี'!E232+'27.สุราษฎร์ฯ'!E232+'28.ชุมพร'!E232+'29.ตรัง'!E232+'30.พัทลุง'!E232+'31.นครศรีธรรมราช'!E232+'32.สตูล'!E232+'33.นราธิวาส'!E232</f>
        <v>0</v>
      </c>
      <c r="F232" s="831">
        <f>SUM(I232:U232)</f>
        <v>0</v>
      </c>
      <c r="G232" s="1323" t="e">
        <f t="shared" si="23"/>
        <v>#DIV/0!</v>
      </c>
      <c r="H232" s="371">
        <f>'1.สอส.กลุ่มวิเคราะห์ฯ'!F232</f>
        <v>0</v>
      </c>
      <c r="I232" s="270">
        <f>'2.ชัยนาท'!F232</f>
        <v>0</v>
      </c>
      <c r="J232" s="270">
        <f>'3.สระแก้ว'!F232</f>
        <v>0</v>
      </c>
      <c r="K232" s="271">
        <f>'4.นครราชสีมา'!F232</f>
        <v>0</v>
      </c>
      <c r="L232" s="270">
        <f>'5.ยโสธร'!F232</f>
        <v>0</v>
      </c>
      <c r="M232" s="270">
        <f>'6.บุรีรัมย์'!F232</f>
        <v>0</v>
      </c>
      <c r="N232" s="271">
        <f>'7.อำนาจเจริญ'!F232</f>
        <v>0</v>
      </c>
      <c r="O232" s="271">
        <f>'8.ศูนย์ฯเคี้ยวเอื้อง'!F232</f>
        <v>0</v>
      </c>
      <c r="P232" s="270">
        <f>'9.ร้อยเอ็ด'!F232</f>
        <v>0</v>
      </c>
      <c r="Q232" s="270">
        <f>'10.มหาสารคาม'!F232</f>
        <v>0</v>
      </c>
      <c r="R232" s="270">
        <f>'11.อุดรธานี'!F232</f>
        <v>0</v>
      </c>
      <c r="S232" s="270">
        <f>'12.กาฬสินธุ์'!F232</f>
        <v>0</v>
      </c>
      <c r="T232" s="270">
        <f>'13.นครพนม'!F232</f>
        <v>0</v>
      </c>
      <c r="U232" s="270">
        <f>'14.สกลนคร'!F232</f>
        <v>0</v>
      </c>
      <c r="V232" s="270">
        <f>'15.หนองคาย'!F232</f>
        <v>0</v>
      </c>
      <c r="W232" s="271">
        <f>'16.เลย'!F232</f>
        <v>0</v>
      </c>
      <c r="X232" s="271">
        <f>'17.ลำปาง'!F232</f>
        <v>0</v>
      </c>
      <c r="Y232" s="270">
        <f>'18.แพร่'!F232</f>
        <v>0</v>
      </c>
      <c r="Z232" s="271">
        <f>'19.เชียงราย'!F232</f>
        <v>0</v>
      </c>
      <c r="AA232" s="271">
        <f>'20.เพชรบูรณ์'!F232</f>
        <v>0</v>
      </c>
      <c r="AB232" s="270">
        <f>'21.สุโขทัย'!F232</f>
        <v>0</v>
      </c>
      <c r="AC232" s="270">
        <f>'22.พิจิตร'!F232</f>
        <v>0</v>
      </c>
      <c r="AD232" s="271">
        <f>'23.เพชรบุรี'!F232</f>
        <v>0</v>
      </c>
      <c r="AE232" s="270">
        <f>'24.สุพรรณบุรี'!F232</f>
        <v>0</v>
      </c>
      <c r="AF232" s="270">
        <f>'25.ประจวบฯ'!F232</f>
        <v>0</v>
      </c>
      <c r="AG232" s="271">
        <f>'26.กาญจนบุรี'!F232</f>
        <v>0</v>
      </c>
      <c r="AH232" s="271">
        <f>'27.สุราษฎร์ฯ'!F232</f>
        <v>0</v>
      </c>
      <c r="AI232" s="270">
        <f>'28.ชุมพร'!F232</f>
        <v>0</v>
      </c>
      <c r="AJ232" s="270">
        <f>'29.ตรัง'!F232</f>
        <v>0</v>
      </c>
      <c r="AK232" s="270">
        <f>'30.พัทลุง'!F232</f>
        <v>0</v>
      </c>
      <c r="AL232" s="570">
        <f>'31.นครศรีธรรมราช'!F232</f>
        <v>0</v>
      </c>
      <c r="AM232" s="270">
        <f>'32.สตูล'!F232</f>
        <v>0</v>
      </c>
      <c r="AN232" s="271">
        <f>'33.นราธิวาส'!F232</f>
        <v>0</v>
      </c>
      <c r="AO232" s="364"/>
    </row>
    <row r="233" spans="1:41" ht="21.75" customHeight="1">
      <c r="A233" s="2144" t="s">
        <v>246</v>
      </c>
      <c r="B233" s="2145"/>
      <c r="C233" s="2146"/>
      <c r="D233" s="804"/>
      <c r="E233" s="1319">
        <f>'1.สอส.กลุ่มวิเคราะห์ฯ'!E233+'2.ชัยนาท'!E233+'3.สระแก้ว'!E233+'4.นครราชสีมา'!E233+'5.ยโสธร'!E233+'6.บุรีรัมย์'!E233+'7.อำนาจเจริญ'!E233+'8.ศูนย์ฯเคี้ยวเอื้อง'!E233+'9.ร้อยเอ็ด'!E233+'10.มหาสารคาม'!E233+'11.อุดรธานี'!E233+'12.กาฬสินธุ์'!E233+'13.นครพนม'!E233+'14.สกลนคร'!E233+'15.หนองคาย'!E233+'16.เลย'!E233+'17.ลำปาง'!E233+'18.แพร่'!E233+'19.เชียงราย'!E233+'20.เพชรบูรณ์'!E233+'21.สุโขทัย'!E233+'22.พิจิตร'!E233+'23.เพชรบุรี'!E233+'24.สุพรรณบุรี'!E233+'25.ประจวบฯ'!E233+'26.กาญจนบุรี'!E233+'27.สุราษฎร์ฯ'!E233+'28.ชุมพร'!E233+'29.ตรัง'!E233+'30.พัทลุง'!E233+'31.นครศรีธรรมราช'!E233+'32.สตูล'!E233+'33.นราธิวาส'!E233</f>
        <v>0</v>
      </c>
      <c r="F233" s="833"/>
      <c r="G233" s="842"/>
      <c r="H233" s="372">
        <f>'1.สอส.กลุ่มวิเคราะห์ฯ'!F233</f>
        <v>0</v>
      </c>
      <c r="I233" s="275">
        <f>'2.ชัยนาท'!F233</f>
        <v>0</v>
      </c>
      <c r="J233" s="275">
        <f>'3.สระแก้ว'!F233</f>
        <v>0</v>
      </c>
      <c r="K233" s="276">
        <f>'4.นครราชสีมา'!F233</f>
        <v>0</v>
      </c>
      <c r="L233" s="275">
        <f>'5.ยโสธร'!F233</f>
        <v>0</v>
      </c>
      <c r="M233" s="275">
        <f>'6.บุรีรัมย์'!F233</f>
        <v>0</v>
      </c>
      <c r="N233" s="276">
        <f>'7.อำนาจเจริญ'!F233</f>
        <v>0</v>
      </c>
      <c r="O233" s="276">
        <f>'8.ศูนย์ฯเคี้ยวเอื้อง'!F233</f>
        <v>0</v>
      </c>
      <c r="P233" s="275">
        <f>'9.ร้อยเอ็ด'!F233</f>
        <v>0</v>
      </c>
      <c r="Q233" s="275">
        <f>'10.มหาสารคาม'!F233</f>
        <v>0</v>
      </c>
      <c r="R233" s="275">
        <f>'11.อุดรธานี'!F233</f>
        <v>0</v>
      </c>
      <c r="S233" s="275">
        <f>'12.กาฬสินธุ์'!F233</f>
        <v>0</v>
      </c>
      <c r="T233" s="275">
        <f>'13.นครพนม'!F233</f>
        <v>0</v>
      </c>
      <c r="U233" s="275">
        <f>'14.สกลนคร'!F233</f>
        <v>0</v>
      </c>
      <c r="V233" s="275">
        <f>'15.หนองคาย'!F233</f>
        <v>0</v>
      </c>
      <c r="W233" s="276">
        <f>'16.เลย'!F233</f>
        <v>0</v>
      </c>
      <c r="X233" s="276">
        <f>'17.ลำปาง'!F233</f>
        <v>0</v>
      </c>
      <c r="Y233" s="275">
        <f>'18.แพร่'!F233</f>
        <v>0</v>
      </c>
      <c r="Z233" s="276">
        <f>'19.เชียงราย'!F233</f>
        <v>0</v>
      </c>
      <c r="AA233" s="276">
        <f>'20.เพชรบูรณ์'!F233</f>
        <v>0</v>
      </c>
      <c r="AB233" s="275">
        <f>'21.สุโขทัย'!F233</f>
        <v>0</v>
      </c>
      <c r="AC233" s="275">
        <f>'22.พิจิตร'!F233</f>
        <v>0</v>
      </c>
      <c r="AD233" s="276">
        <f>'23.เพชรบุรี'!F233</f>
        <v>0</v>
      </c>
      <c r="AE233" s="275">
        <f>'24.สุพรรณบุรี'!F233</f>
        <v>0</v>
      </c>
      <c r="AF233" s="275">
        <f>'25.ประจวบฯ'!F233</f>
        <v>0</v>
      </c>
      <c r="AG233" s="276">
        <f>'26.กาญจนบุรี'!F233</f>
        <v>0</v>
      </c>
      <c r="AH233" s="276">
        <f>'27.สุราษฎร์ฯ'!F233</f>
        <v>0</v>
      </c>
      <c r="AI233" s="275">
        <f>'28.ชุมพร'!F233</f>
        <v>0</v>
      </c>
      <c r="AJ233" s="275">
        <f>'29.ตรัง'!F233</f>
        <v>0</v>
      </c>
      <c r="AK233" s="275">
        <f>'30.พัทลุง'!F233</f>
        <v>0</v>
      </c>
      <c r="AL233" s="571">
        <f>'31.นครศรีธรรมราช'!F233</f>
        <v>0</v>
      </c>
      <c r="AM233" s="275">
        <f>'32.สตูล'!F233</f>
        <v>0</v>
      </c>
      <c r="AN233" s="276">
        <f>'33.นราธิวาส'!F233</f>
        <v>0</v>
      </c>
    </row>
    <row r="234" spans="1:41" ht="21.75" customHeight="1">
      <c r="A234" s="159" t="s">
        <v>247</v>
      </c>
      <c r="B234" s="747"/>
      <c r="C234" s="748"/>
      <c r="D234" s="749"/>
      <c r="E234" s="705">
        <f>'1.สอส.กลุ่มวิเคราะห์ฯ'!E234+'2.ชัยนาท'!E234+'3.สระแก้ว'!E234+'4.นครราชสีมา'!E234+'5.ยโสธร'!E234+'6.บุรีรัมย์'!E234+'7.อำนาจเจริญ'!E234+'8.ศูนย์ฯเคี้ยวเอื้อง'!E234+'9.ร้อยเอ็ด'!E234+'10.มหาสารคาม'!E234+'11.อุดรธานี'!E234+'12.กาฬสินธุ์'!E234+'13.นครพนม'!E234+'14.สกลนคร'!E234+'15.หนองคาย'!E234+'16.เลย'!E234+'17.ลำปาง'!E234+'18.แพร่'!E234+'19.เชียงราย'!E234+'20.เพชรบูรณ์'!E234+'21.สุโขทัย'!E234+'22.พิจิตร'!E234+'23.เพชรบุรี'!E234+'24.สุพรรณบุรี'!E234+'25.ประจวบฯ'!E234+'26.กาญจนบุรี'!E234+'27.สุราษฎร์ฯ'!E234+'28.ชุมพร'!E234+'29.ตรัง'!E234+'30.พัทลุง'!E234+'31.นครศรีธรรมราช'!E234+'32.สตูล'!E234+'33.นราธิวาส'!E234</f>
        <v>0</v>
      </c>
      <c r="F234" s="823"/>
      <c r="G234" s="1324"/>
      <c r="H234" s="369">
        <f>'1.สอส.กลุ่มวิเคราะห์ฯ'!F234</f>
        <v>0</v>
      </c>
      <c r="I234" s="205">
        <f>'2.ชัยนาท'!F234</f>
        <v>0</v>
      </c>
      <c r="J234" s="205">
        <f>'3.สระแก้ว'!F234</f>
        <v>0</v>
      </c>
      <c r="K234" s="206">
        <f>'4.นครราชสีมา'!F234</f>
        <v>0</v>
      </c>
      <c r="L234" s="205">
        <f>'5.ยโสธร'!F234</f>
        <v>0</v>
      </c>
      <c r="M234" s="205">
        <f>'6.บุรีรัมย์'!F234</f>
        <v>0</v>
      </c>
      <c r="N234" s="206">
        <f>'7.อำนาจเจริญ'!F234</f>
        <v>0</v>
      </c>
      <c r="O234" s="206">
        <f>'8.ศูนย์ฯเคี้ยวเอื้อง'!F234</f>
        <v>0</v>
      </c>
      <c r="P234" s="205">
        <f>'9.ร้อยเอ็ด'!F234</f>
        <v>0</v>
      </c>
      <c r="Q234" s="205">
        <f>'10.มหาสารคาม'!F234</f>
        <v>0</v>
      </c>
      <c r="R234" s="205">
        <f>'11.อุดรธานี'!F234</f>
        <v>0</v>
      </c>
      <c r="S234" s="205">
        <f>'12.กาฬสินธุ์'!F234</f>
        <v>0</v>
      </c>
      <c r="T234" s="205">
        <f>'13.นครพนม'!F234</f>
        <v>0</v>
      </c>
      <c r="U234" s="205">
        <f>'14.สกลนคร'!F234</f>
        <v>0</v>
      </c>
      <c r="V234" s="205">
        <f>'15.หนองคาย'!F234</f>
        <v>0</v>
      </c>
      <c r="W234" s="206">
        <f>'16.เลย'!F234</f>
        <v>0</v>
      </c>
      <c r="X234" s="206">
        <f>'17.ลำปาง'!F234</f>
        <v>0</v>
      </c>
      <c r="Y234" s="205">
        <f>'18.แพร่'!F234</f>
        <v>0</v>
      </c>
      <c r="Z234" s="206">
        <f>'19.เชียงราย'!F234</f>
        <v>0</v>
      </c>
      <c r="AA234" s="206">
        <f>'20.เพชรบูรณ์'!F234</f>
        <v>0</v>
      </c>
      <c r="AB234" s="205">
        <f>'21.สุโขทัย'!F234</f>
        <v>0</v>
      </c>
      <c r="AC234" s="205">
        <f>'22.พิจิตร'!F234</f>
        <v>0</v>
      </c>
      <c r="AD234" s="206">
        <f>'23.เพชรบุรี'!F234</f>
        <v>0</v>
      </c>
      <c r="AE234" s="205">
        <f>'24.สุพรรณบุรี'!F234</f>
        <v>0</v>
      </c>
      <c r="AF234" s="205">
        <f>'25.ประจวบฯ'!F234</f>
        <v>0</v>
      </c>
      <c r="AG234" s="206">
        <f>'26.กาญจนบุรี'!F234</f>
        <v>0</v>
      </c>
      <c r="AH234" s="206">
        <f>'27.สุราษฎร์ฯ'!F234</f>
        <v>0</v>
      </c>
      <c r="AI234" s="205">
        <f>'28.ชุมพร'!F234</f>
        <v>0</v>
      </c>
      <c r="AJ234" s="205">
        <f>'29.ตรัง'!F234</f>
        <v>0</v>
      </c>
      <c r="AK234" s="205">
        <f>'30.พัทลุง'!F234</f>
        <v>0</v>
      </c>
      <c r="AL234" s="550">
        <f>'31.นครศรีธรรมราช'!F234</f>
        <v>0</v>
      </c>
      <c r="AM234" s="205">
        <f>'32.สตูล'!F234</f>
        <v>0</v>
      </c>
      <c r="AN234" s="206">
        <f>'33.นราธิวาส'!F234</f>
        <v>0</v>
      </c>
    </row>
    <row r="235" spans="1:41" ht="21.75" customHeight="1">
      <c r="A235" s="159"/>
      <c r="B235" s="2141" t="s">
        <v>248</v>
      </c>
      <c r="C235" s="2141"/>
      <c r="D235" s="750"/>
      <c r="E235" s="705">
        <f>'1.สอส.กลุ่มวิเคราะห์ฯ'!E235+'2.ชัยนาท'!E235+'3.สระแก้ว'!E235+'4.นครราชสีมา'!E235+'5.ยโสธร'!E235+'6.บุรีรัมย์'!E235+'7.อำนาจเจริญ'!E235+'8.ศูนย์ฯเคี้ยวเอื้อง'!E235+'9.ร้อยเอ็ด'!E235+'10.มหาสารคาม'!E235+'11.อุดรธานี'!E235+'12.กาฬสินธุ์'!E235+'13.นครพนม'!E235+'14.สกลนคร'!E235+'15.หนองคาย'!E235+'16.เลย'!E235+'17.ลำปาง'!E235+'18.แพร่'!E235+'19.เชียงราย'!E235+'20.เพชรบูรณ์'!E235+'21.สุโขทัย'!E235+'22.พิจิตร'!E235+'23.เพชรบุรี'!E235+'24.สุพรรณบุรี'!E235+'25.ประจวบฯ'!E235+'26.กาญจนบุรี'!E235+'27.สุราษฎร์ฯ'!E235+'28.ชุมพร'!E235+'29.ตรัง'!E235+'30.พัทลุง'!E235+'31.นครศรีธรรมราช'!E235+'32.สตูล'!E235+'33.นราธิวาส'!E235</f>
        <v>0</v>
      </c>
      <c r="F235" s="811">
        <f t="shared" ref="F235:F240" si="26">SUM(H235:AN235)</f>
        <v>0</v>
      </c>
      <c r="G235" s="844" t="e">
        <f t="shared" ref="G235:G245" si="27">+F235*100/E235</f>
        <v>#DIV/0!</v>
      </c>
      <c r="H235" s="369">
        <f>'1.สอส.กลุ่มวิเคราะห์ฯ'!F235</f>
        <v>0</v>
      </c>
      <c r="I235" s="205">
        <f>'2.ชัยนาท'!F235</f>
        <v>0</v>
      </c>
      <c r="J235" s="205">
        <f>'3.สระแก้ว'!F235</f>
        <v>0</v>
      </c>
      <c r="K235" s="206">
        <f>'4.นครราชสีมา'!F235</f>
        <v>0</v>
      </c>
      <c r="L235" s="205">
        <f>'5.ยโสธร'!F235</f>
        <v>0</v>
      </c>
      <c r="M235" s="205">
        <f>'6.บุรีรัมย์'!F235</f>
        <v>0</v>
      </c>
      <c r="N235" s="206">
        <f>'7.อำนาจเจริญ'!F235</f>
        <v>0</v>
      </c>
      <c r="O235" s="206">
        <f>'8.ศูนย์ฯเคี้ยวเอื้อง'!F235</f>
        <v>0</v>
      </c>
      <c r="P235" s="205">
        <f>'9.ร้อยเอ็ด'!F235</f>
        <v>0</v>
      </c>
      <c r="Q235" s="205">
        <f>'10.มหาสารคาม'!F235</f>
        <v>0</v>
      </c>
      <c r="R235" s="205">
        <f>'11.อุดรธานี'!F235</f>
        <v>0</v>
      </c>
      <c r="S235" s="205">
        <f>'12.กาฬสินธุ์'!F235</f>
        <v>0</v>
      </c>
      <c r="T235" s="205">
        <f>'13.นครพนม'!F235</f>
        <v>0</v>
      </c>
      <c r="U235" s="205">
        <f>'14.สกลนคร'!F235</f>
        <v>0</v>
      </c>
      <c r="V235" s="205">
        <f>'15.หนองคาย'!F235</f>
        <v>0</v>
      </c>
      <c r="W235" s="206">
        <f>'16.เลย'!F235</f>
        <v>0</v>
      </c>
      <c r="X235" s="206">
        <f>'17.ลำปาง'!F235</f>
        <v>0</v>
      </c>
      <c r="Y235" s="205">
        <f>'18.แพร่'!F235</f>
        <v>0</v>
      </c>
      <c r="Z235" s="206">
        <f>'19.เชียงราย'!F235</f>
        <v>0</v>
      </c>
      <c r="AA235" s="206">
        <f>'20.เพชรบูรณ์'!F235</f>
        <v>0</v>
      </c>
      <c r="AB235" s="205">
        <f>'21.สุโขทัย'!F235</f>
        <v>0</v>
      </c>
      <c r="AC235" s="205">
        <f>'22.พิจิตร'!F235</f>
        <v>0</v>
      </c>
      <c r="AD235" s="206">
        <f>'23.เพชรบุรี'!F235</f>
        <v>0</v>
      </c>
      <c r="AE235" s="205">
        <f>'24.สุพรรณบุรี'!F235</f>
        <v>0</v>
      </c>
      <c r="AF235" s="205">
        <f>'25.ประจวบฯ'!F235</f>
        <v>0</v>
      </c>
      <c r="AG235" s="206">
        <f>'26.กาญจนบุรี'!F235</f>
        <v>0</v>
      </c>
      <c r="AH235" s="206">
        <f>'27.สุราษฎร์ฯ'!F235</f>
        <v>0</v>
      </c>
      <c r="AI235" s="205">
        <f>'28.ชุมพร'!F235</f>
        <v>0</v>
      </c>
      <c r="AJ235" s="205">
        <f>'29.ตรัง'!F235</f>
        <v>0</v>
      </c>
      <c r="AK235" s="205">
        <f>'30.พัทลุง'!F235</f>
        <v>0</v>
      </c>
      <c r="AL235" s="550">
        <f>'31.นครศรีธรรมราช'!F235</f>
        <v>0</v>
      </c>
      <c r="AM235" s="205">
        <f>'32.สตูล'!F235</f>
        <v>0</v>
      </c>
      <c r="AN235" s="206">
        <f>'33.นราธิวาส'!F235</f>
        <v>0</v>
      </c>
    </row>
    <row r="236" spans="1:41" ht="39" customHeight="1">
      <c r="A236" s="723"/>
      <c r="B236" s="751"/>
      <c r="C236" s="440" t="s">
        <v>131</v>
      </c>
      <c r="D236" s="752" t="s">
        <v>31</v>
      </c>
      <c r="E236" s="548">
        <f>'1.สอส.กลุ่มวิเคราะห์ฯ'!E236+'2.ชัยนาท'!E236+'3.สระแก้ว'!E236+'4.นครราชสีมา'!E236+'5.ยโสธร'!E236+'6.บุรีรัมย์'!E236+'7.อำนาจเจริญ'!E236+'8.ศูนย์ฯเคี้ยวเอื้อง'!E236+'9.ร้อยเอ็ด'!E236+'10.มหาสารคาม'!E236+'11.อุดรธานี'!E236+'12.กาฬสินธุ์'!E236+'13.นครพนม'!E236+'14.สกลนคร'!E236+'15.หนองคาย'!E236+'16.เลย'!E236+'17.ลำปาง'!E236+'18.แพร่'!E236+'19.เชียงราย'!E236+'20.เพชรบูรณ์'!E236+'21.สุโขทัย'!E236+'22.พิจิตร'!E236+'23.เพชรบุรี'!E236+'24.สุพรรณบุรี'!E236+'25.ประจวบฯ'!E236+'26.กาญจนบุรี'!E236+'27.สุราษฎร์ฯ'!E236+'28.ชุมพร'!E236+'29.ตรัง'!E236+'30.พัทลุง'!E236+'31.นครศรีธรรมราช'!E236+'32.สตูล'!E236+'33.นราธิวาส'!E236</f>
        <v>50</v>
      </c>
      <c r="F236" s="815">
        <f t="shared" si="26"/>
        <v>52</v>
      </c>
      <c r="G236" s="845">
        <f t="shared" si="27"/>
        <v>104</v>
      </c>
      <c r="H236" s="368">
        <f>'1.สอส.กลุ่มวิเคราะห์ฯ'!F236</f>
        <v>0</v>
      </c>
      <c r="I236" s="200">
        <f>'2.ชัยนาท'!F236</f>
        <v>0</v>
      </c>
      <c r="J236" s="200">
        <f>'3.สระแก้ว'!F236</f>
        <v>7</v>
      </c>
      <c r="K236" s="201">
        <f>'4.นครราชสีมา'!F236</f>
        <v>1</v>
      </c>
      <c r="L236" s="200">
        <f>'5.ยโสธร'!F236</f>
        <v>3</v>
      </c>
      <c r="M236" s="200">
        <f>'6.บุรีรัมย์'!F236</f>
        <v>3</v>
      </c>
      <c r="N236" s="201">
        <f>'7.อำนาจเจริญ'!F236</f>
        <v>1</v>
      </c>
      <c r="O236" s="201">
        <f>'8.ศูนย์ฯเคี้ยวเอื้อง'!F236</f>
        <v>1</v>
      </c>
      <c r="P236" s="200">
        <f>'9.ร้อยเอ็ด'!F236</f>
        <v>1</v>
      </c>
      <c r="Q236" s="200">
        <f>'10.มหาสารคาม'!F236</f>
        <v>2</v>
      </c>
      <c r="R236" s="200">
        <f>'11.อุดรธานี'!F236</f>
        <v>2</v>
      </c>
      <c r="S236" s="200">
        <f>'12.กาฬสินธุ์'!F236</f>
        <v>1</v>
      </c>
      <c r="T236" s="200">
        <f>'13.นครพนม'!F236</f>
        <v>1</v>
      </c>
      <c r="U236" s="200">
        <f>'14.สกลนคร'!F236</f>
        <v>2</v>
      </c>
      <c r="V236" s="200">
        <f>'15.หนองคาย'!F236</f>
        <v>2</v>
      </c>
      <c r="W236" s="201">
        <f>'16.เลย'!F236</f>
        <v>1</v>
      </c>
      <c r="X236" s="201">
        <f>'17.ลำปาง'!F236</f>
        <v>2</v>
      </c>
      <c r="Y236" s="200">
        <f>'18.แพร่'!F236</f>
        <v>0</v>
      </c>
      <c r="Z236" s="201">
        <f>'19.เชียงราย'!F236</f>
        <v>4</v>
      </c>
      <c r="AA236" s="201">
        <f>'20.เพชรบูรณ์'!F236</f>
        <v>1</v>
      </c>
      <c r="AB236" s="200">
        <f>'21.สุโขทัย'!F236</f>
        <v>3</v>
      </c>
      <c r="AC236" s="200">
        <f>'22.พิจิตร'!F236</f>
        <v>1</v>
      </c>
      <c r="AD236" s="201">
        <f>'23.เพชรบุรี'!F236</f>
        <v>2</v>
      </c>
      <c r="AE236" s="200">
        <f>'24.สุพรรณบุรี'!F236</f>
        <v>2</v>
      </c>
      <c r="AF236" s="200">
        <f>'25.ประจวบฯ'!F236</f>
        <v>1</v>
      </c>
      <c r="AG236" s="201">
        <f>'26.กาญจนบุรี'!F236</f>
        <v>1</v>
      </c>
      <c r="AH236" s="201">
        <f>'27.สุราษฎร์ฯ'!F236</f>
        <v>1</v>
      </c>
      <c r="AI236" s="200">
        <f>'28.ชุมพร'!F236</f>
        <v>1</v>
      </c>
      <c r="AJ236" s="200">
        <f>'29.ตรัง'!F236</f>
        <v>1</v>
      </c>
      <c r="AK236" s="200">
        <f>'30.พัทลุง'!F236</f>
        <v>1</v>
      </c>
      <c r="AL236" s="202">
        <f>'31.นครศรีธรรมราช'!F236</f>
        <v>1</v>
      </c>
      <c r="AM236" s="200">
        <f>'32.สตูล'!F236</f>
        <v>1</v>
      </c>
      <c r="AN236" s="201">
        <f>'33.นราธิวาส'!F236</f>
        <v>1</v>
      </c>
    </row>
    <row r="237" spans="1:41" ht="21.75" customHeight="1">
      <c r="A237" s="723"/>
      <c r="B237" s="751"/>
      <c r="C237" s="441" t="s">
        <v>132</v>
      </c>
      <c r="D237" s="752" t="s">
        <v>9</v>
      </c>
      <c r="E237" s="548">
        <f>'1.สอส.กลุ่มวิเคราะห์ฯ'!E237+'2.ชัยนาท'!E237+'3.สระแก้ว'!E237+'4.นครราชสีมา'!E237+'5.ยโสธร'!E237+'6.บุรีรัมย์'!E237+'7.อำนาจเจริญ'!E237+'8.ศูนย์ฯเคี้ยวเอื้อง'!E237+'9.ร้อยเอ็ด'!E237+'10.มหาสารคาม'!E237+'11.อุดรธานี'!E237+'12.กาฬสินธุ์'!E237+'13.นครพนม'!E237+'14.สกลนคร'!E237+'15.หนองคาย'!E237+'16.เลย'!E237+'17.ลำปาง'!E237+'18.แพร่'!E237+'19.เชียงราย'!E237+'20.เพชรบูรณ์'!E237+'21.สุโขทัย'!E237+'22.พิจิตร'!E237+'23.เพชรบุรี'!E237+'24.สุพรรณบุรี'!E237+'25.ประจวบฯ'!E237+'26.กาญจนบุรี'!E237+'27.สุราษฎร์ฯ'!E237+'28.ชุมพร'!E237+'29.ตรัง'!E237+'30.พัทลุง'!E237+'31.นครศรีธรรมราช'!E237+'32.สตูล'!E237+'33.นราธิวาส'!E237</f>
        <v>500</v>
      </c>
      <c r="F237" s="815">
        <f>SUM(H237:AN237)</f>
        <v>526</v>
      </c>
      <c r="G237" s="845">
        <f t="shared" si="27"/>
        <v>105.2</v>
      </c>
      <c r="H237" s="368">
        <f>'1.สอส.กลุ่มวิเคราะห์ฯ'!F237</f>
        <v>0</v>
      </c>
      <c r="I237" s="200">
        <f>'2.ชัยนาท'!F237</f>
        <v>0</v>
      </c>
      <c r="J237" s="200">
        <f>'3.สระแก้ว'!F237</f>
        <v>70</v>
      </c>
      <c r="K237" s="201">
        <f>'4.นครราชสีมา'!F237</f>
        <v>10</v>
      </c>
      <c r="L237" s="200">
        <f>'5.ยโสธร'!F237</f>
        <v>30</v>
      </c>
      <c r="M237" s="200">
        <f>'6.บุรีรัมย์'!F237</f>
        <v>30</v>
      </c>
      <c r="N237" s="201">
        <f>'7.อำนาจเจริญ'!F237</f>
        <v>10</v>
      </c>
      <c r="O237" s="201">
        <f>'8.ศูนย์ฯเคี้ยวเอื้อง'!F237</f>
        <v>10</v>
      </c>
      <c r="P237" s="200">
        <f>'9.ร้อยเอ็ด'!F237</f>
        <v>10</v>
      </c>
      <c r="Q237" s="200">
        <f>'10.มหาสารคาม'!F237</f>
        <v>20</v>
      </c>
      <c r="R237" s="200">
        <f>'11.อุดรธานี'!F237</f>
        <v>20</v>
      </c>
      <c r="S237" s="200">
        <f>'12.กาฬสินธุ์'!F237</f>
        <v>10</v>
      </c>
      <c r="T237" s="200">
        <f>'13.นครพนม'!F237</f>
        <v>10</v>
      </c>
      <c r="U237" s="200">
        <f>'14.สกลนคร'!F237</f>
        <v>20</v>
      </c>
      <c r="V237" s="200">
        <f>'15.หนองคาย'!F237</f>
        <v>20</v>
      </c>
      <c r="W237" s="201">
        <f>'16.เลย'!F237</f>
        <v>10</v>
      </c>
      <c r="X237" s="201">
        <f>'17.ลำปาง'!F237</f>
        <v>20</v>
      </c>
      <c r="Y237" s="200">
        <f>'18.แพร่'!F237</f>
        <v>0</v>
      </c>
      <c r="Z237" s="201">
        <f>'19.เชียงราย'!F237</f>
        <v>46</v>
      </c>
      <c r="AA237" s="201">
        <f>'20.เพชรบูรณ์'!F237</f>
        <v>10</v>
      </c>
      <c r="AB237" s="200">
        <f>'21.สุโขทัย'!F237</f>
        <v>30</v>
      </c>
      <c r="AC237" s="200">
        <f>'22.พิจิตร'!F237</f>
        <v>10</v>
      </c>
      <c r="AD237" s="201">
        <f>'23.เพชรบุรี'!F237</f>
        <v>20</v>
      </c>
      <c r="AE237" s="200">
        <f>'24.สุพรรณบุรี'!F237</f>
        <v>20</v>
      </c>
      <c r="AF237" s="200">
        <f>'25.ประจวบฯ'!F237</f>
        <v>10</v>
      </c>
      <c r="AG237" s="201">
        <f>'26.กาญจนบุรี'!F237</f>
        <v>10</v>
      </c>
      <c r="AH237" s="201">
        <f>'27.สุราษฎร์ฯ'!F237</f>
        <v>10</v>
      </c>
      <c r="AI237" s="200">
        <f>'28.ชุมพร'!F237</f>
        <v>10</v>
      </c>
      <c r="AJ237" s="200">
        <f>'29.ตรัง'!F237</f>
        <v>10</v>
      </c>
      <c r="AK237" s="200">
        <f>'30.พัทลุง'!F237</f>
        <v>10</v>
      </c>
      <c r="AL237" s="202">
        <f>'31.นครศรีธรรมราช'!F237</f>
        <v>10</v>
      </c>
      <c r="AM237" s="200">
        <f>'32.สตูล'!F237</f>
        <v>10</v>
      </c>
      <c r="AN237" s="201">
        <f>'33.นราธิวาส'!F237</f>
        <v>10</v>
      </c>
    </row>
    <row r="238" spans="1:41" ht="21.75" customHeight="1">
      <c r="A238" s="723"/>
      <c r="B238" s="751"/>
      <c r="C238" s="441" t="s">
        <v>133</v>
      </c>
      <c r="D238" s="752" t="s">
        <v>31</v>
      </c>
      <c r="E238" s="548">
        <f>'1.สอส.กลุ่มวิเคราะห์ฯ'!E238+'2.ชัยนาท'!E238+'3.สระแก้ว'!E238+'4.นครราชสีมา'!E238+'5.ยโสธร'!E238+'6.บุรีรัมย์'!E238+'7.อำนาจเจริญ'!E238+'8.ศูนย์ฯเคี้ยวเอื้อง'!E238+'9.ร้อยเอ็ด'!E238+'10.มหาสารคาม'!E238+'11.อุดรธานี'!E238+'12.กาฬสินธุ์'!E238+'13.นครพนม'!E238+'14.สกลนคร'!E238+'15.หนองคาย'!E238+'16.เลย'!E238+'17.ลำปาง'!E238+'18.แพร่'!E238+'19.เชียงราย'!E238+'20.เพชรบูรณ์'!E238+'21.สุโขทัย'!E238+'22.พิจิตร'!E238+'23.เพชรบุรี'!E238+'24.สุพรรณบุรี'!E238+'25.ประจวบฯ'!E238+'26.กาญจนบุรี'!E238+'27.สุราษฎร์ฯ'!E238+'28.ชุมพร'!E238+'29.ตรัง'!E238+'30.พัทลุง'!E238+'31.นครศรีธรรมราช'!E238+'32.สตูล'!E238+'33.นราธิวาส'!E238</f>
        <v>50</v>
      </c>
      <c r="F238" s="815">
        <f t="shared" si="26"/>
        <v>48</v>
      </c>
      <c r="G238" s="845">
        <f t="shared" si="27"/>
        <v>96</v>
      </c>
      <c r="H238" s="368">
        <f>'1.สอส.กลุ่มวิเคราะห์ฯ'!F238</f>
        <v>0</v>
      </c>
      <c r="I238" s="200">
        <f>'2.ชัยนาท'!F238</f>
        <v>0</v>
      </c>
      <c r="J238" s="200">
        <f>'3.สระแก้ว'!F238</f>
        <v>7</v>
      </c>
      <c r="K238" s="201">
        <f>'4.นครราชสีมา'!F238</f>
        <v>1</v>
      </c>
      <c r="L238" s="200">
        <f>'5.ยโสธร'!F238</f>
        <v>3</v>
      </c>
      <c r="M238" s="200">
        <f>'6.บุรีรัมย์'!F238</f>
        <v>3</v>
      </c>
      <c r="N238" s="201">
        <f>'7.อำนาจเจริญ'!F238</f>
        <v>1</v>
      </c>
      <c r="O238" s="201">
        <f>'8.ศูนย์ฯเคี้ยวเอื้อง'!F238</f>
        <v>1</v>
      </c>
      <c r="P238" s="200">
        <f>'9.ร้อยเอ็ด'!F238</f>
        <v>1</v>
      </c>
      <c r="Q238" s="200">
        <f>'10.มหาสารคาม'!F238</f>
        <v>2</v>
      </c>
      <c r="R238" s="200">
        <f>'11.อุดรธานี'!F238</f>
        <v>2</v>
      </c>
      <c r="S238" s="200">
        <f>'12.กาฬสินธุ์'!F238</f>
        <v>1</v>
      </c>
      <c r="T238" s="200">
        <f>'13.นครพนม'!F238</f>
        <v>1</v>
      </c>
      <c r="U238" s="200">
        <f>'14.สกลนคร'!F238</f>
        <v>2</v>
      </c>
      <c r="V238" s="200">
        <f>'15.หนองคาย'!F238</f>
        <v>2</v>
      </c>
      <c r="W238" s="201">
        <f>'16.เลย'!F238</f>
        <v>1</v>
      </c>
      <c r="X238" s="201">
        <f>'17.ลำปาง'!F238</f>
        <v>2</v>
      </c>
      <c r="Y238" s="200">
        <f>'18.แพร่'!F238</f>
        <v>0</v>
      </c>
      <c r="Z238" s="201">
        <f>'19.เชียงราย'!F238</f>
        <v>1</v>
      </c>
      <c r="AA238" s="201">
        <f>'20.เพชรบูรณ์'!F238</f>
        <v>1</v>
      </c>
      <c r="AB238" s="200">
        <f>'21.สุโขทัย'!F238</f>
        <v>3</v>
      </c>
      <c r="AC238" s="200">
        <f>'22.พิจิตร'!F238</f>
        <v>1</v>
      </c>
      <c r="AD238" s="201">
        <f>'23.เพชรบุรี'!F238</f>
        <v>2</v>
      </c>
      <c r="AE238" s="200">
        <f>'24.สุพรรณบุรี'!F238</f>
        <v>2</v>
      </c>
      <c r="AF238" s="200">
        <f>'25.ประจวบฯ'!F238</f>
        <v>1</v>
      </c>
      <c r="AG238" s="201">
        <f>'26.กาญจนบุรี'!F238</f>
        <v>0</v>
      </c>
      <c r="AH238" s="201">
        <f>'27.สุราษฎร์ฯ'!F238</f>
        <v>1</v>
      </c>
      <c r="AI238" s="200">
        <f>'28.ชุมพร'!F238</f>
        <v>1</v>
      </c>
      <c r="AJ238" s="200">
        <f>'29.ตรัง'!F238</f>
        <v>1</v>
      </c>
      <c r="AK238" s="200">
        <f>'30.พัทลุง'!F238</f>
        <v>1</v>
      </c>
      <c r="AL238" s="202">
        <f>'31.นครศรีธรรมราช'!F238</f>
        <v>1</v>
      </c>
      <c r="AM238" s="200">
        <f>'32.สตูล'!F238</f>
        <v>1</v>
      </c>
      <c r="AN238" s="201">
        <f>'33.นราธิวาส'!F238</f>
        <v>1</v>
      </c>
    </row>
    <row r="239" spans="1:41" ht="21.75" customHeight="1">
      <c r="A239" s="723"/>
      <c r="B239" s="296"/>
      <c r="C239" s="753" t="s">
        <v>187</v>
      </c>
      <c r="D239" s="724" t="s">
        <v>114</v>
      </c>
      <c r="E239" s="548">
        <f>'1.สอส.กลุ่มวิเคราะห์ฯ'!E239+'2.ชัยนาท'!E239+'3.สระแก้ว'!E239+'4.นครราชสีมา'!E239+'5.ยโสธร'!E239+'6.บุรีรัมย์'!E239+'7.อำนาจเจริญ'!E239+'8.ศูนย์ฯเคี้ยวเอื้อง'!E239+'9.ร้อยเอ็ด'!E239+'10.มหาสารคาม'!E239+'11.อุดรธานี'!E239+'12.กาฬสินธุ์'!E239+'13.นครพนม'!E239+'14.สกลนคร'!E239+'15.หนองคาย'!E239+'16.เลย'!E239+'17.ลำปาง'!E239+'18.แพร่'!E239+'19.เชียงราย'!E239+'20.เพชรบูรณ์'!E239+'21.สุโขทัย'!E239+'22.พิจิตร'!E239+'23.เพชรบุรี'!E239+'24.สุพรรณบุรี'!E239+'25.ประจวบฯ'!E239+'26.กาญจนบุรี'!E239+'27.สุราษฎร์ฯ'!E239+'28.ชุมพร'!E239+'29.ตรัง'!E239+'30.พัทลุง'!E239+'31.นครศรีธรรมราช'!E239+'32.สตูล'!E239+'33.นราธิวาส'!E239</f>
        <v>12</v>
      </c>
      <c r="F239" s="815">
        <f t="shared" si="26"/>
        <v>10</v>
      </c>
      <c r="G239" s="845">
        <f t="shared" si="27"/>
        <v>83.333333333333329</v>
      </c>
      <c r="H239" s="368">
        <f>'1.สอส.กลุ่มวิเคราะห์ฯ'!F239</f>
        <v>10</v>
      </c>
      <c r="I239" s="200">
        <f>'2.ชัยนาท'!F239</f>
        <v>0</v>
      </c>
      <c r="J239" s="200">
        <f>'3.สระแก้ว'!F239</f>
        <v>0</v>
      </c>
      <c r="K239" s="201">
        <f>'4.นครราชสีมา'!F239</f>
        <v>0</v>
      </c>
      <c r="L239" s="200">
        <f>'5.ยโสธร'!F239</f>
        <v>0</v>
      </c>
      <c r="M239" s="200">
        <f>'6.บุรีรัมย์'!F239</f>
        <v>0</v>
      </c>
      <c r="N239" s="201">
        <f>'7.อำนาจเจริญ'!F239</f>
        <v>0</v>
      </c>
      <c r="O239" s="201">
        <f>'8.ศูนย์ฯเคี้ยวเอื้อง'!F239</f>
        <v>0</v>
      </c>
      <c r="P239" s="200">
        <f>'9.ร้อยเอ็ด'!F239</f>
        <v>0</v>
      </c>
      <c r="Q239" s="200">
        <f>'10.มหาสารคาม'!F239</f>
        <v>0</v>
      </c>
      <c r="R239" s="200">
        <f>'11.อุดรธานี'!F239</f>
        <v>0</v>
      </c>
      <c r="S239" s="200">
        <f>'12.กาฬสินธุ์'!F239</f>
        <v>0</v>
      </c>
      <c r="T239" s="200">
        <f>'13.นครพนม'!F239</f>
        <v>0</v>
      </c>
      <c r="U239" s="200">
        <f>'14.สกลนคร'!F239</f>
        <v>0</v>
      </c>
      <c r="V239" s="200">
        <f>'15.หนองคาย'!F239</f>
        <v>0</v>
      </c>
      <c r="W239" s="201">
        <f>'16.เลย'!F239</f>
        <v>0</v>
      </c>
      <c r="X239" s="201">
        <f>'17.ลำปาง'!F239</f>
        <v>0</v>
      </c>
      <c r="Y239" s="200">
        <f>'18.แพร่'!F239</f>
        <v>0</v>
      </c>
      <c r="Z239" s="201">
        <f>'19.เชียงราย'!F239</f>
        <v>0</v>
      </c>
      <c r="AA239" s="201">
        <f>'20.เพชรบูรณ์'!F239</f>
        <v>0</v>
      </c>
      <c r="AB239" s="200">
        <f>'21.สุโขทัย'!F239</f>
        <v>0</v>
      </c>
      <c r="AC239" s="200">
        <f>'22.พิจิตร'!F239</f>
        <v>0</v>
      </c>
      <c r="AD239" s="201">
        <f>'23.เพชรบุรี'!F239</f>
        <v>0</v>
      </c>
      <c r="AE239" s="200">
        <f>'24.สุพรรณบุรี'!F239</f>
        <v>0</v>
      </c>
      <c r="AF239" s="200">
        <f>'25.ประจวบฯ'!F239</f>
        <v>0</v>
      </c>
      <c r="AG239" s="201">
        <f>'26.กาญจนบุรี'!F239</f>
        <v>0</v>
      </c>
      <c r="AH239" s="201">
        <f>'27.สุราษฎร์ฯ'!F239</f>
        <v>0</v>
      </c>
      <c r="AI239" s="200">
        <f>'28.ชุมพร'!F239</f>
        <v>0</v>
      </c>
      <c r="AJ239" s="200">
        <f>'29.ตรัง'!F239</f>
        <v>0</v>
      </c>
      <c r="AK239" s="200">
        <f>'30.พัทลุง'!F239</f>
        <v>0</v>
      </c>
      <c r="AL239" s="202">
        <f>'31.นครศรีธรรมราช'!F239</f>
        <v>0</v>
      </c>
      <c r="AM239" s="200">
        <f>'32.สตูล'!F239</f>
        <v>0</v>
      </c>
      <c r="AN239" s="201">
        <f>'33.นราธิวาส'!F239</f>
        <v>0</v>
      </c>
      <c r="AO239" s="176"/>
    </row>
    <row r="240" spans="1:41" ht="21.75" customHeight="1">
      <c r="A240" s="1314"/>
      <c r="B240" s="806" t="s">
        <v>37</v>
      </c>
      <c r="C240" s="807"/>
      <c r="D240" s="808" t="s">
        <v>24</v>
      </c>
      <c r="E240" s="708">
        <f>'1.สอส.กลุ่มวิเคราะห์ฯ'!E240+'2.ชัยนาท'!E240+'3.สระแก้ว'!E240+'4.นครราชสีมา'!E240+'5.ยโสธร'!E240+'6.บุรีรัมย์'!E240+'7.อำนาจเจริญ'!E240+'8.ศูนย์ฯเคี้ยวเอื้อง'!E240+'9.ร้อยเอ็ด'!E240+'10.มหาสารคาม'!E240+'11.อุดรธานี'!E240+'12.กาฬสินธุ์'!E240+'13.นครพนม'!E240+'14.สกลนคร'!E240+'15.หนองคาย'!E240+'16.เลย'!E240+'17.ลำปาง'!E240+'18.แพร่'!E240+'19.เชียงราย'!E240+'20.เพชรบูรณ์'!E240+'21.สุโขทัย'!E240+'22.พิจิตร'!E240+'23.เพชรบุรี'!E240+'24.สุพรรณบุรี'!E240+'25.ประจวบฯ'!E240+'26.กาญจนบุรี'!E240+'27.สุราษฎร์ฯ'!E240+'28.ชุมพร'!E240+'29.ตรัง'!E240+'30.พัทลุง'!E240+'31.นครศรีธรรมราช'!E240+'32.สตูล'!E240+'33.นราธิวาส'!E240</f>
        <v>12602700</v>
      </c>
      <c r="F240" s="1305">
        <f t="shared" si="26"/>
        <v>11869021.940000001</v>
      </c>
      <c r="G240" s="846">
        <f t="shared" si="27"/>
        <v>94.178405738452895</v>
      </c>
      <c r="H240" s="363">
        <f>'1.สอส.กลุ่มวิเคราะห์ฯ'!F240</f>
        <v>26050</v>
      </c>
      <c r="I240" s="392">
        <f>'2.ชัยนาท'!F240</f>
        <v>0</v>
      </c>
      <c r="J240" s="392">
        <f>'3.สระแก้ว'!F240</f>
        <v>1240500</v>
      </c>
      <c r="K240" s="393">
        <f>'4.นครราชสีมา'!F240</f>
        <v>1900620</v>
      </c>
      <c r="L240" s="392">
        <f>'5.ยโสธร'!F240</f>
        <v>31498.560000000001</v>
      </c>
      <c r="M240" s="392">
        <f>'6.บุรีรัมย์'!F240</f>
        <v>726500.4</v>
      </c>
      <c r="N240" s="393">
        <f>'7.อำนาจเจริญ'!F240</f>
        <v>11500</v>
      </c>
      <c r="O240" s="393">
        <f>'8.ศูนย์ฯเคี้ยวเอื้อง'!F240</f>
        <v>11440</v>
      </c>
      <c r="P240" s="392">
        <f>'9.ร้อยเอ็ด'!F240</f>
        <v>759500</v>
      </c>
      <c r="Q240" s="392">
        <f>'10.มหาสารคาม'!F240</f>
        <v>1982300</v>
      </c>
      <c r="R240" s="392">
        <f>'11.อุดรธานี'!F240</f>
        <v>1196499.8</v>
      </c>
      <c r="S240" s="392">
        <f>'12.กาฬสินธุ์'!F240</f>
        <v>10932</v>
      </c>
      <c r="T240" s="392">
        <f>'13.นครพนม'!F240</f>
        <v>11500</v>
      </c>
      <c r="U240" s="392">
        <f>'14.สกลนคร'!F240</f>
        <v>21499.81</v>
      </c>
      <c r="V240" s="392">
        <f>'15.หนองคาย'!F240</f>
        <v>22460</v>
      </c>
      <c r="W240" s="393">
        <f>'16.เลย'!F240</f>
        <v>11480</v>
      </c>
      <c r="X240" s="393">
        <f>'17.ลำปาง'!F240</f>
        <v>21405.8</v>
      </c>
      <c r="Y240" s="392">
        <f>'18.แพร่'!F240</f>
        <v>636</v>
      </c>
      <c r="Z240" s="393">
        <f>'19.เชียงราย'!F240</f>
        <v>111439.2</v>
      </c>
      <c r="AA240" s="393">
        <f>'20.เพชรบูรณ์'!F240</f>
        <v>641499</v>
      </c>
      <c r="AB240" s="392">
        <f>'21.สุโขทัย'!F240</f>
        <v>30059.7</v>
      </c>
      <c r="AC240" s="392">
        <f>'22.พิจิตร'!F240</f>
        <v>10019.969999999999</v>
      </c>
      <c r="AD240" s="393">
        <f>'23.เพชรบุรี'!F240</f>
        <v>21297.4</v>
      </c>
      <c r="AE240" s="392">
        <f>'24.สุพรรณบุรี'!F240</f>
        <v>21495</v>
      </c>
      <c r="AF240" s="392">
        <f>'25.ประจวบฯ'!F240</f>
        <v>616500</v>
      </c>
      <c r="AG240" s="393">
        <f>'26.กาญจนบุรี'!F240</f>
        <v>0</v>
      </c>
      <c r="AH240" s="393">
        <f>'27.สุราษฎร์ฯ'!F240</f>
        <v>11429.6</v>
      </c>
      <c r="AI240" s="392">
        <f>'28.ชุมพร'!F240</f>
        <v>11499.06</v>
      </c>
      <c r="AJ240" s="392">
        <f>'29.ตรัง'!F240</f>
        <v>11487.05</v>
      </c>
      <c r="AK240" s="392">
        <f>'30.พัทลุง'!F240</f>
        <v>1186485.68</v>
      </c>
      <c r="AL240" s="549">
        <f>'31.นครศรีธรรมราช'!F240</f>
        <v>11490</v>
      </c>
      <c r="AM240" s="392">
        <f>'32.สตูล'!F240</f>
        <v>1186498</v>
      </c>
      <c r="AN240" s="393">
        <f>'33.นราธิวาส'!F240</f>
        <v>11499.91</v>
      </c>
      <c r="AO240" s="176"/>
    </row>
    <row r="241" spans="1:41" ht="21.75" customHeight="1">
      <c r="A241" s="684"/>
      <c r="B241" s="685"/>
      <c r="C241" s="686" t="s">
        <v>25</v>
      </c>
      <c r="D241" s="687" t="s">
        <v>24</v>
      </c>
      <c r="E241" s="548">
        <f>'1.สอส.กลุ่มวิเคราะห์ฯ'!E241+'2.ชัยนาท'!E241+'3.สระแก้ว'!E241+'4.นครราชสีมา'!E241+'5.ยโสธร'!E241+'6.บุรีรัมย์'!E241+'7.อำนาจเจริญ'!E241+'8.ศูนย์ฯเคี้ยวเอื้อง'!E241+'9.ร้อยเอ็ด'!E241+'10.มหาสารคาม'!E241+'11.อุดรธานี'!E241+'12.กาฬสินธุ์'!E241+'13.นครพนม'!E241+'14.สกลนคร'!E241+'15.หนองคาย'!E241+'16.เลย'!E241+'17.ลำปาง'!E241+'18.แพร่'!E241+'19.เชียงราย'!E241+'20.เพชรบูรณ์'!E241+'21.สุโขทัย'!E241+'22.พิจิตร'!E241+'23.เพชรบุรี'!E241+'24.สุพรรณบุรี'!E241+'25.ประจวบฯ'!E241+'26.กาญจนบุรี'!E241+'27.สุราษฎร์ฯ'!E241+'28.ชุมพร'!E241+'29.ตรัง'!E241+'30.พัทลุง'!E241+'31.นครศรีธรรมราช'!E241+'32.สตูล'!E241+'33.นราธิวาส'!E241</f>
        <v>0</v>
      </c>
      <c r="F241" s="815">
        <f>SUM(I241:U241)</f>
        <v>0</v>
      </c>
      <c r="G241" s="845" t="e">
        <f t="shared" si="27"/>
        <v>#DIV/0!</v>
      </c>
      <c r="H241" s="368">
        <f>'1.สอส.กลุ่มวิเคราะห์ฯ'!F241</f>
        <v>0</v>
      </c>
      <c r="I241" s="200">
        <f>'2.ชัยนาท'!F241</f>
        <v>0</v>
      </c>
      <c r="J241" s="200">
        <f>'3.สระแก้ว'!F241</f>
        <v>0</v>
      </c>
      <c r="K241" s="201">
        <f>'4.นครราชสีมา'!F241</f>
        <v>0</v>
      </c>
      <c r="L241" s="200">
        <f>'5.ยโสธร'!F241</f>
        <v>0</v>
      </c>
      <c r="M241" s="200">
        <f>'6.บุรีรัมย์'!F241</f>
        <v>0</v>
      </c>
      <c r="N241" s="201">
        <f>'7.อำนาจเจริญ'!F241</f>
        <v>0</v>
      </c>
      <c r="O241" s="201">
        <f>'8.ศูนย์ฯเคี้ยวเอื้อง'!F241</f>
        <v>0</v>
      </c>
      <c r="P241" s="200">
        <f>'9.ร้อยเอ็ด'!F241</f>
        <v>0</v>
      </c>
      <c r="Q241" s="200">
        <f>'10.มหาสารคาม'!F241</f>
        <v>0</v>
      </c>
      <c r="R241" s="200">
        <f>'11.อุดรธานี'!F241</f>
        <v>0</v>
      </c>
      <c r="S241" s="200">
        <f>'12.กาฬสินธุ์'!F241</f>
        <v>0</v>
      </c>
      <c r="T241" s="200">
        <f>'13.นครพนม'!F241</f>
        <v>0</v>
      </c>
      <c r="U241" s="200">
        <f>'14.สกลนคร'!F241</f>
        <v>0</v>
      </c>
      <c r="V241" s="200">
        <f>'15.หนองคาย'!F241</f>
        <v>0</v>
      </c>
      <c r="W241" s="201">
        <f>'16.เลย'!F241</f>
        <v>0</v>
      </c>
      <c r="X241" s="201">
        <f>'17.ลำปาง'!F241</f>
        <v>0</v>
      </c>
      <c r="Y241" s="200">
        <f>'18.แพร่'!F241</f>
        <v>0</v>
      </c>
      <c r="Z241" s="201">
        <f>'19.เชียงราย'!F241</f>
        <v>0</v>
      </c>
      <c r="AA241" s="201">
        <f>'20.เพชรบูรณ์'!F241</f>
        <v>0</v>
      </c>
      <c r="AB241" s="200">
        <f>'21.สุโขทัย'!F241</f>
        <v>0</v>
      </c>
      <c r="AC241" s="200">
        <f>'22.พิจิตร'!F241</f>
        <v>0</v>
      </c>
      <c r="AD241" s="201">
        <f>'23.เพชรบุรี'!F241</f>
        <v>0</v>
      </c>
      <c r="AE241" s="200">
        <f>'24.สุพรรณบุรี'!F241</f>
        <v>0</v>
      </c>
      <c r="AF241" s="200">
        <f>'25.ประจวบฯ'!F241</f>
        <v>0</v>
      </c>
      <c r="AG241" s="201">
        <f>'26.กาญจนบุรี'!F241</f>
        <v>0</v>
      </c>
      <c r="AH241" s="201">
        <f>'27.สุราษฎร์ฯ'!F241</f>
        <v>0</v>
      </c>
      <c r="AI241" s="200">
        <f>'28.ชุมพร'!F241</f>
        <v>0</v>
      </c>
      <c r="AJ241" s="200">
        <f>'29.ตรัง'!F241</f>
        <v>0</v>
      </c>
      <c r="AK241" s="200">
        <f>'30.พัทลุง'!F241</f>
        <v>0</v>
      </c>
      <c r="AL241" s="202">
        <f>'31.นครศรีธรรมราช'!F241</f>
        <v>0</v>
      </c>
      <c r="AM241" s="200">
        <f>'32.สตูล'!F241</f>
        <v>0</v>
      </c>
      <c r="AN241" s="201">
        <f>'33.นราธิวาส'!F241</f>
        <v>0</v>
      </c>
      <c r="AO241" s="176"/>
    </row>
    <row r="242" spans="1:41" ht="21.75" customHeight="1">
      <c r="A242" s="684"/>
      <c r="B242" s="685"/>
      <c r="C242" s="686" t="s">
        <v>26</v>
      </c>
      <c r="D242" s="687" t="s">
        <v>24</v>
      </c>
      <c r="E242" s="548">
        <f>'1.สอส.กลุ่มวิเคราะห์ฯ'!E242+'2.ชัยนาท'!E242+'3.สระแก้ว'!E242+'4.นครราชสีมา'!E242+'5.ยโสธร'!E242+'6.บุรีรัมย์'!E242+'7.อำนาจเจริญ'!E242+'8.ศูนย์ฯเคี้ยวเอื้อง'!E242+'9.ร้อยเอ็ด'!E242+'10.มหาสารคาม'!E242+'11.อุดรธานี'!E242+'12.กาฬสินธุ์'!E242+'13.นครพนม'!E242+'14.สกลนคร'!E242+'15.หนองคาย'!E242+'16.เลย'!E242+'17.ลำปาง'!E242+'18.แพร่'!E242+'19.เชียงราย'!E242+'20.เพชรบูรณ์'!E242+'21.สุโขทัย'!E242+'22.พิจิตร'!E242+'23.เพชรบุรี'!E242+'24.สุพรรณบุรี'!E242+'25.ประจวบฯ'!E242+'26.กาญจนบุรี'!E242+'27.สุราษฎร์ฯ'!E242+'28.ชุมพร'!E242+'29.ตรัง'!E242+'30.พัทลุง'!E242+'31.นครศรีธรรมราช'!E242+'32.สตูล'!E242+'33.นราธิวาส'!E242</f>
        <v>895700</v>
      </c>
      <c r="F242" s="815">
        <f>SUM(H242:AN242)</f>
        <v>645771.94000000018</v>
      </c>
      <c r="G242" s="845">
        <f t="shared" si="27"/>
        <v>72.096900748018328</v>
      </c>
      <c r="H242" s="368">
        <f>'1.สอส.กลุ่มวิเคราะห์ฯ'!F242</f>
        <v>26050</v>
      </c>
      <c r="I242" s="200">
        <f>'2.ชัยนาท'!F242</f>
        <v>0</v>
      </c>
      <c r="J242" s="200">
        <f>'3.สระแก้ว'!F242</f>
        <v>71500</v>
      </c>
      <c r="K242" s="201">
        <f>'4.นครราชสีมา'!F242</f>
        <v>11130</v>
      </c>
      <c r="L242" s="200">
        <f>'5.ยโสธร'!F242</f>
        <v>31498.560000000001</v>
      </c>
      <c r="M242" s="200">
        <f>'6.บุรีรัมย์'!F242</f>
        <v>31500.400000000001</v>
      </c>
      <c r="N242" s="201">
        <f>'7.อำนาจเจริญ'!F242</f>
        <v>11500</v>
      </c>
      <c r="O242" s="201">
        <f>'8.ศูนย์ฯเคี้ยวเอื้อง'!F242</f>
        <v>11440</v>
      </c>
      <c r="P242" s="200">
        <f>'9.ร้อยเอ็ด'!F242</f>
        <v>11500</v>
      </c>
      <c r="Q242" s="200">
        <f>'10.มหาสารคาม'!F242</f>
        <v>21500</v>
      </c>
      <c r="R242" s="200">
        <f>'11.อุดรธานี'!F242</f>
        <v>21499.8</v>
      </c>
      <c r="S242" s="200">
        <f>'12.กาฬสินธุ์'!F242</f>
        <v>10932</v>
      </c>
      <c r="T242" s="200">
        <f>'13.นครพนม'!F242</f>
        <v>11500</v>
      </c>
      <c r="U242" s="200">
        <f>'14.สกลนคร'!F242</f>
        <v>21499.81</v>
      </c>
      <c r="V242" s="200">
        <f>'15.หนองคาย'!F242</f>
        <v>21500</v>
      </c>
      <c r="W242" s="201">
        <f>'16.เลย'!F242</f>
        <v>11480</v>
      </c>
      <c r="X242" s="201">
        <f>'17.ลำปาง'!F242</f>
        <v>21405.8</v>
      </c>
      <c r="Y242" s="200">
        <f>'18.แพร่'!F242</f>
        <v>636</v>
      </c>
      <c r="Z242" s="201">
        <f>'19.เชียงราย'!F242</f>
        <v>111439.2</v>
      </c>
      <c r="AA242" s="201">
        <f>'20.เพชรบูรณ์'!F242</f>
        <v>11499</v>
      </c>
      <c r="AB242" s="200">
        <f>'21.สุโขทัย'!F242</f>
        <v>30059.7</v>
      </c>
      <c r="AC242" s="200">
        <f>'22.พิจิตร'!F242</f>
        <v>10019.969999999999</v>
      </c>
      <c r="AD242" s="201">
        <f>'23.เพชรบุรี'!F242</f>
        <v>21297.4</v>
      </c>
      <c r="AE242" s="200">
        <f>'24.สุพรรณบุรี'!F242</f>
        <v>21495</v>
      </c>
      <c r="AF242" s="200">
        <f>'25.ประจวบฯ'!F242</f>
        <v>11500</v>
      </c>
      <c r="AG242" s="201">
        <f>'26.กาญจนบุรี'!F242</f>
        <v>0</v>
      </c>
      <c r="AH242" s="201">
        <f>'27.สุราษฎร์ฯ'!F242</f>
        <v>11429.6</v>
      </c>
      <c r="AI242" s="200">
        <f>'28.ชุมพร'!F242</f>
        <v>11499.06</v>
      </c>
      <c r="AJ242" s="200">
        <f>'29.ตรัง'!F242</f>
        <v>11487.05</v>
      </c>
      <c r="AK242" s="200">
        <f>'30.พัทลุง'!F242</f>
        <v>11485.68</v>
      </c>
      <c r="AL242" s="202">
        <f>'31.นครศรีธรรมราช'!F242</f>
        <v>11490</v>
      </c>
      <c r="AM242" s="200">
        <f>'32.สตูล'!F242</f>
        <v>11498</v>
      </c>
      <c r="AN242" s="201">
        <f>'33.นราธิวาส'!F242</f>
        <v>11499.91</v>
      </c>
      <c r="AO242" s="176"/>
    </row>
    <row r="243" spans="1:41" ht="21.75" customHeight="1">
      <c r="A243" s="684"/>
      <c r="B243" s="685"/>
      <c r="C243" s="686" t="s">
        <v>27</v>
      </c>
      <c r="D243" s="687" t="s">
        <v>24</v>
      </c>
      <c r="E243" s="548">
        <f>'1.สอส.กลุ่มวิเคราะห์ฯ'!E243+'2.ชัยนาท'!E243+'3.สระแก้ว'!E243+'4.นครราชสีมา'!E243+'5.ยโสธร'!E243+'6.บุรีรัมย์'!E243+'7.อำนาจเจริญ'!E243+'8.ศูนย์ฯเคี้ยวเอื้อง'!E243+'9.ร้อยเอ็ด'!E243+'10.มหาสารคาม'!E243+'11.อุดรธานี'!E243+'12.กาฬสินธุ์'!E243+'13.นครพนม'!E243+'14.สกลนคร'!E243+'15.หนองคาย'!E243+'16.เลย'!E243+'17.ลำปาง'!E243+'18.แพร่'!E243+'19.เชียงราย'!E243+'20.เพชรบูรณ์'!E243+'21.สุโขทัย'!E243+'22.พิจิตร'!E243+'23.เพชรบุรี'!E243+'24.สุพรรณบุรี'!E243+'25.ประจวบฯ'!E243+'26.กาญจนบุรี'!E243+'27.สุราษฎร์ฯ'!E243+'28.ชุมพร'!E243+'29.ตรัง'!E243+'30.พัทลุง'!E243+'31.นครศรีธรรมราช'!E243+'32.สตูล'!E243+'33.นราธิวาส'!E243</f>
        <v>11707000</v>
      </c>
      <c r="F243" s="815">
        <f>SUM(I243:U243)</f>
        <v>7637290</v>
      </c>
      <c r="G243" s="845">
        <f t="shared" si="27"/>
        <v>65.236952250790125</v>
      </c>
      <c r="H243" s="368">
        <f>'1.สอส.กลุ่มวิเคราะห์ฯ'!F243</f>
        <v>0</v>
      </c>
      <c r="I243" s="200">
        <f>'2.ชัยนาท'!F243</f>
        <v>0</v>
      </c>
      <c r="J243" s="200">
        <f>'3.สระแก้ว'!F243</f>
        <v>1169000</v>
      </c>
      <c r="K243" s="201">
        <f>'4.นครราชสีมา'!F243</f>
        <v>1889490</v>
      </c>
      <c r="L243" s="200">
        <f>'5.ยโสธร'!F243</f>
        <v>0</v>
      </c>
      <c r="M243" s="200">
        <f>'6.บุรีรัมย์'!F243</f>
        <v>695000</v>
      </c>
      <c r="N243" s="201">
        <f>'7.อำนาจเจริญ'!F243</f>
        <v>0</v>
      </c>
      <c r="O243" s="201">
        <f>'8.ศูนย์ฯเคี้ยวเอื้อง'!F243</f>
        <v>0</v>
      </c>
      <c r="P243" s="200">
        <f>'9.ร้อยเอ็ด'!F243</f>
        <v>748000</v>
      </c>
      <c r="Q243" s="200">
        <f>'10.มหาสารคาม'!F243</f>
        <v>1960800</v>
      </c>
      <c r="R243" s="200">
        <f>'11.อุดรธานี'!F243</f>
        <v>1175000</v>
      </c>
      <c r="S243" s="200">
        <f>'12.กาฬสินธุ์'!F243</f>
        <v>0</v>
      </c>
      <c r="T243" s="200">
        <f>'13.นครพนม'!F243</f>
        <v>0</v>
      </c>
      <c r="U243" s="200">
        <f>'14.สกลนคร'!F243</f>
        <v>0</v>
      </c>
      <c r="V243" s="200">
        <f>'15.หนองคาย'!F243</f>
        <v>0</v>
      </c>
      <c r="W243" s="201">
        <f>'16.เลย'!F243</f>
        <v>0</v>
      </c>
      <c r="X243" s="201">
        <f>'17.ลำปาง'!F243</f>
        <v>0</v>
      </c>
      <c r="Y243" s="200">
        <f>'18.แพร่'!F243</f>
        <v>0</v>
      </c>
      <c r="Z243" s="201">
        <f>'19.เชียงราย'!F243</f>
        <v>0</v>
      </c>
      <c r="AA243" s="201">
        <f>'20.เพชรบูรณ์'!F243</f>
        <v>630000</v>
      </c>
      <c r="AB243" s="200">
        <f>'21.สุโขทัย'!F243</f>
        <v>0</v>
      </c>
      <c r="AC243" s="200">
        <f>'22.พิจิตร'!F243</f>
        <v>0</v>
      </c>
      <c r="AD243" s="201">
        <f>'23.เพชรบุรี'!F243</f>
        <v>0</v>
      </c>
      <c r="AE243" s="200">
        <f>'24.สุพรรณบุรี'!F243</f>
        <v>0</v>
      </c>
      <c r="AF243" s="200">
        <f>'25.ประจวบฯ'!F243</f>
        <v>605000</v>
      </c>
      <c r="AG243" s="201">
        <f>'26.กาญจนบุรี'!F243</f>
        <v>0</v>
      </c>
      <c r="AH243" s="201">
        <f>'27.สุราษฎร์ฯ'!F243</f>
        <v>0</v>
      </c>
      <c r="AI243" s="200">
        <f>'28.ชุมพร'!F243</f>
        <v>0</v>
      </c>
      <c r="AJ243" s="200">
        <f>'29.ตรัง'!F243</f>
        <v>0</v>
      </c>
      <c r="AK243" s="200">
        <f>'30.พัทลุง'!F243</f>
        <v>1175000</v>
      </c>
      <c r="AL243" s="202">
        <f>'31.นครศรีธรรมราช'!F243</f>
        <v>0</v>
      </c>
      <c r="AM243" s="200">
        <f>'32.สตูล'!F243</f>
        <v>1175000</v>
      </c>
      <c r="AN243" s="201">
        <f>'33.นราธิวาส'!F243</f>
        <v>0</v>
      </c>
      <c r="AO243" s="176"/>
    </row>
    <row r="244" spans="1:41" ht="21.75" customHeight="1">
      <c r="A244" s="684"/>
      <c r="B244" s="685"/>
      <c r="C244" s="686" t="s">
        <v>28</v>
      </c>
      <c r="D244" s="687" t="s">
        <v>24</v>
      </c>
      <c r="E244" s="548">
        <f>'1.สอส.กลุ่มวิเคราะห์ฯ'!E244+'2.ชัยนาท'!E244+'3.สระแก้ว'!E244+'4.นครราชสีมา'!E244+'5.ยโสธร'!E244+'6.บุรีรัมย์'!E244+'7.อำนาจเจริญ'!E244+'8.ศูนย์ฯเคี้ยวเอื้อง'!E244+'9.ร้อยเอ็ด'!E244+'10.มหาสารคาม'!E244+'11.อุดรธานี'!E244+'12.กาฬสินธุ์'!E244+'13.นครพนม'!E244+'14.สกลนคร'!E244+'15.หนองคาย'!E244+'16.เลย'!E244+'17.ลำปาง'!E244+'18.แพร่'!E244+'19.เชียงราย'!E244+'20.เพชรบูรณ์'!E244+'21.สุโขทัย'!E244+'22.พิจิตร'!E244+'23.เพชรบุรี'!E244+'24.สุพรรณบุรี'!E244+'25.ประจวบฯ'!E244+'26.กาญจนบุรี'!E244+'27.สุราษฎร์ฯ'!E244+'28.ชุมพร'!E244+'29.ตรัง'!E244+'30.พัทลุง'!E244+'31.นครศรีธรรมราช'!E244+'32.สตูล'!E244+'33.นราธิวาส'!E244</f>
        <v>0</v>
      </c>
      <c r="F244" s="815">
        <f>SUM(I244:U244)</f>
        <v>0</v>
      </c>
      <c r="G244" s="845" t="e">
        <f t="shared" si="27"/>
        <v>#DIV/0!</v>
      </c>
      <c r="H244" s="368">
        <f>'1.สอส.กลุ่มวิเคราะห์ฯ'!F244</f>
        <v>0</v>
      </c>
      <c r="I244" s="200">
        <f>'2.ชัยนาท'!F244</f>
        <v>0</v>
      </c>
      <c r="J244" s="200">
        <f>'3.สระแก้ว'!F244</f>
        <v>0</v>
      </c>
      <c r="K244" s="201">
        <f>'4.นครราชสีมา'!F244</f>
        <v>0</v>
      </c>
      <c r="L244" s="200">
        <f>'5.ยโสธร'!F244</f>
        <v>0</v>
      </c>
      <c r="M244" s="200">
        <f>'6.บุรีรัมย์'!F244</f>
        <v>0</v>
      </c>
      <c r="N244" s="201">
        <f>'7.อำนาจเจริญ'!F244</f>
        <v>0</v>
      </c>
      <c r="O244" s="201">
        <f>'8.ศูนย์ฯเคี้ยวเอื้อง'!F244</f>
        <v>0</v>
      </c>
      <c r="P244" s="200">
        <f>'9.ร้อยเอ็ด'!F244</f>
        <v>0</v>
      </c>
      <c r="Q244" s="200">
        <f>'10.มหาสารคาม'!F244</f>
        <v>0</v>
      </c>
      <c r="R244" s="200">
        <f>'11.อุดรธานี'!F244</f>
        <v>0</v>
      </c>
      <c r="S244" s="200">
        <f>'12.กาฬสินธุ์'!F244</f>
        <v>0</v>
      </c>
      <c r="T244" s="200">
        <f>'13.นครพนม'!F244</f>
        <v>0</v>
      </c>
      <c r="U244" s="200">
        <f>'14.สกลนคร'!F244</f>
        <v>0</v>
      </c>
      <c r="V244" s="200">
        <f>'15.หนองคาย'!F244</f>
        <v>0</v>
      </c>
      <c r="W244" s="201">
        <f>'16.เลย'!F244</f>
        <v>0</v>
      </c>
      <c r="X244" s="201">
        <f>'17.ลำปาง'!F244</f>
        <v>0</v>
      </c>
      <c r="Y244" s="200">
        <f>'18.แพร่'!F244</f>
        <v>0</v>
      </c>
      <c r="Z244" s="201">
        <f>'19.เชียงราย'!F244</f>
        <v>0</v>
      </c>
      <c r="AA244" s="201">
        <f>'20.เพชรบูรณ์'!F244</f>
        <v>0</v>
      </c>
      <c r="AB244" s="200">
        <f>'21.สุโขทัย'!F244</f>
        <v>0</v>
      </c>
      <c r="AC244" s="200">
        <f>'22.พิจิตร'!F244</f>
        <v>0</v>
      </c>
      <c r="AD244" s="201">
        <f>'23.เพชรบุรี'!F244</f>
        <v>0</v>
      </c>
      <c r="AE244" s="200">
        <f>'24.สุพรรณบุรี'!F244</f>
        <v>0</v>
      </c>
      <c r="AF244" s="200">
        <f>'25.ประจวบฯ'!F244</f>
        <v>0</v>
      </c>
      <c r="AG244" s="201">
        <f>'26.กาญจนบุรี'!F244</f>
        <v>0</v>
      </c>
      <c r="AH244" s="201">
        <f>'27.สุราษฎร์ฯ'!F244</f>
        <v>0</v>
      </c>
      <c r="AI244" s="200">
        <f>'28.ชุมพร'!F244</f>
        <v>0</v>
      </c>
      <c r="AJ244" s="200">
        <f>'29.ตรัง'!F244</f>
        <v>0</v>
      </c>
      <c r="AK244" s="200">
        <f>'30.พัทลุง'!F244</f>
        <v>0</v>
      </c>
      <c r="AL244" s="202">
        <f>'31.นครศรีธรรมราช'!F244</f>
        <v>0</v>
      </c>
      <c r="AM244" s="200">
        <f>'32.สตูล'!F244</f>
        <v>0</v>
      </c>
      <c r="AN244" s="201">
        <f>'33.นราธิวาส'!F244</f>
        <v>0</v>
      </c>
      <c r="AO244" s="176"/>
    </row>
    <row r="245" spans="1:41" ht="21.75" customHeight="1">
      <c r="A245" s="701"/>
      <c r="B245" s="702"/>
      <c r="C245" s="703" t="s">
        <v>29</v>
      </c>
      <c r="D245" s="704" t="s">
        <v>24</v>
      </c>
      <c r="E245" s="709">
        <f>'1.สอส.กลุ่มวิเคราะห์ฯ'!E245+'2.ชัยนาท'!E245+'3.สระแก้ว'!E245+'4.นครราชสีมา'!E245+'5.ยโสธร'!E245+'6.บุรีรัมย์'!E245+'7.อำนาจเจริญ'!E245+'8.ศูนย์ฯเคี้ยวเอื้อง'!E245+'9.ร้อยเอ็ด'!E245+'10.มหาสารคาม'!E245+'11.อุดรธานี'!E245+'12.กาฬสินธุ์'!E245+'13.นครพนม'!E245+'14.สกลนคร'!E245+'15.หนองคาย'!E245+'16.เลย'!E245+'17.ลำปาง'!E245+'18.แพร่'!E245+'19.เชียงราย'!E245+'20.เพชรบูรณ์'!E245+'21.สุโขทัย'!E245+'22.พิจิตร'!E245+'23.เพชรบุรี'!E245+'24.สุพรรณบุรี'!E245+'25.ประจวบฯ'!E245+'26.กาญจนบุรี'!E245+'27.สุราษฎร์ฯ'!E245+'28.ชุมพร'!E245+'29.ตรัง'!E245+'30.พัทลุง'!E245+'31.นครศรีธรรมราช'!E245+'32.สตูล'!E245+'33.นราธิวาส'!E245</f>
        <v>0</v>
      </c>
      <c r="F245" s="819">
        <f>SUM(I245:U245)</f>
        <v>0</v>
      </c>
      <c r="G245" s="847" t="e">
        <f t="shared" si="27"/>
        <v>#DIV/0!</v>
      </c>
      <c r="H245" s="371">
        <f>'1.สอส.กลุ่มวิเคราะห์ฯ'!F245</f>
        <v>0</v>
      </c>
      <c r="I245" s="270">
        <f>'2.ชัยนาท'!F245</f>
        <v>0</v>
      </c>
      <c r="J245" s="270">
        <f>'3.สระแก้ว'!F245</f>
        <v>0</v>
      </c>
      <c r="K245" s="271">
        <f>'4.นครราชสีมา'!F245</f>
        <v>0</v>
      </c>
      <c r="L245" s="270">
        <f>'5.ยโสธร'!F245</f>
        <v>0</v>
      </c>
      <c r="M245" s="270">
        <f>'6.บุรีรัมย์'!F245</f>
        <v>0</v>
      </c>
      <c r="N245" s="271">
        <f>'7.อำนาจเจริญ'!F245</f>
        <v>0</v>
      </c>
      <c r="O245" s="271">
        <f>'8.ศูนย์ฯเคี้ยวเอื้อง'!F245</f>
        <v>0</v>
      </c>
      <c r="P245" s="270">
        <f>'9.ร้อยเอ็ด'!F245</f>
        <v>0</v>
      </c>
      <c r="Q245" s="270">
        <f>'10.มหาสารคาม'!F245</f>
        <v>0</v>
      </c>
      <c r="R245" s="270">
        <f>'11.อุดรธานี'!F245</f>
        <v>0</v>
      </c>
      <c r="S245" s="270">
        <f>'12.กาฬสินธุ์'!F245</f>
        <v>0</v>
      </c>
      <c r="T245" s="270">
        <f>'13.นครพนม'!F245</f>
        <v>0</v>
      </c>
      <c r="U245" s="270">
        <f>'14.สกลนคร'!F245</f>
        <v>0</v>
      </c>
      <c r="V245" s="270">
        <f>'15.หนองคาย'!F245</f>
        <v>0</v>
      </c>
      <c r="W245" s="271">
        <f>'16.เลย'!F245</f>
        <v>0</v>
      </c>
      <c r="X245" s="271">
        <f>'17.ลำปาง'!F245</f>
        <v>0</v>
      </c>
      <c r="Y245" s="270">
        <f>'18.แพร่'!F245</f>
        <v>0</v>
      </c>
      <c r="Z245" s="271">
        <f>'19.เชียงราย'!F245</f>
        <v>0</v>
      </c>
      <c r="AA245" s="271">
        <f>'20.เพชรบูรณ์'!F245</f>
        <v>0</v>
      </c>
      <c r="AB245" s="270">
        <f>'21.สุโขทัย'!F245</f>
        <v>0</v>
      </c>
      <c r="AC245" s="270">
        <f>'22.พิจิตร'!F245</f>
        <v>0</v>
      </c>
      <c r="AD245" s="271">
        <f>'23.เพชรบุรี'!F245</f>
        <v>0</v>
      </c>
      <c r="AE245" s="270">
        <f>'24.สุพรรณบุรี'!F245</f>
        <v>0</v>
      </c>
      <c r="AF245" s="270">
        <f>'25.ประจวบฯ'!F245</f>
        <v>0</v>
      </c>
      <c r="AG245" s="271">
        <f>'26.กาญจนบุรี'!F245</f>
        <v>0</v>
      </c>
      <c r="AH245" s="271">
        <f>'27.สุราษฎร์ฯ'!F245</f>
        <v>0</v>
      </c>
      <c r="AI245" s="270">
        <f>'28.ชุมพร'!F245</f>
        <v>0</v>
      </c>
      <c r="AJ245" s="270">
        <f>'29.ตรัง'!F245</f>
        <v>0</v>
      </c>
      <c r="AK245" s="270">
        <f>'30.พัทลุง'!F245</f>
        <v>0</v>
      </c>
      <c r="AL245" s="570">
        <f>'31.นครศรีธรรมราช'!F245</f>
        <v>0</v>
      </c>
      <c r="AM245" s="270">
        <f>'32.สตูล'!F245</f>
        <v>0</v>
      </c>
      <c r="AN245" s="271">
        <f>'33.นราธิวาส'!F245</f>
        <v>0</v>
      </c>
      <c r="AO245" s="176"/>
    </row>
    <row r="246" spans="1:41" ht="21.75" customHeight="1">
      <c r="A246" s="375" t="s">
        <v>255</v>
      </c>
      <c r="B246" s="796"/>
      <c r="C246" s="797"/>
      <c r="D246" s="803"/>
      <c r="E246" s="1325">
        <f>'1.สอส.กลุ่มวิเคราะห์ฯ'!E246+'2.ชัยนาท'!E246+'3.สระแก้ว'!E246+'4.นครราชสีมา'!E246+'5.ยโสธร'!E246+'6.บุรีรัมย์'!E246+'7.อำนาจเจริญ'!E246+'8.ศูนย์ฯเคี้ยวเอื้อง'!E246+'9.ร้อยเอ็ด'!E246+'10.มหาสารคาม'!E246+'11.อุดรธานี'!E246+'12.กาฬสินธุ์'!E246+'13.นครพนม'!E246+'14.สกลนคร'!E246+'15.หนองคาย'!E246+'16.เลย'!E246+'17.ลำปาง'!E246+'18.แพร่'!E246+'19.เชียงราย'!E246+'20.เพชรบูรณ์'!E246+'21.สุโขทัย'!E246+'22.พิจิตร'!E246+'23.เพชรบุรี'!E246+'24.สุพรรณบุรี'!E246+'25.ประจวบฯ'!E246+'26.กาญจนบุรี'!E246+'27.สุราษฎร์ฯ'!E246+'28.ชุมพร'!E246+'29.ตรัง'!E246+'30.พัทลุง'!E246+'31.นครศรีธรรมราช'!E246+'32.สตูล'!E246+'33.นราธิวาส'!E246</f>
        <v>0</v>
      </c>
      <c r="F246" s="829"/>
      <c r="G246" s="1326"/>
      <c r="H246" s="397">
        <f>'1.สอส.กลุ่มวิเคราะห์ฯ'!F246</f>
        <v>0</v>
      </c>
      <c r="I246" s="398">
        <f>'2.ชัยนาท'!F246</f>
        <v>0</v>
      </c>
      <c r="J246" s="398">
        <f>'3.สระแก้ว'!F246</f>
        <v>0</v>
      </c>
      <c r="K246" s="399">
        <f>'4.นครราชสีมา'!F246</f>
        <v>0</v>
      </c>
      <c r="L246" s="398">
        <f>'5.ยโสธร'!F246</f>
        <v>0</v>
      </c>
      <c r="M246" s="398">
        <f>'6.บุรีรัมย์'!F246</f>
        <v>0</v>
      </c>
      <c r="N246" s="399">
        <f>'7.อำนาจเจริญ'!F246</f>
        <v>0</v>
      </c>
      <c r="O246" s="399">
        <f>'8.ศูนย์ฯเคี้ยวเอื้อง'!F246</f>
        <v>0</v>
      </c>
      <c r="P246" s="398">
        <f>'9.ร้อยเอ็ด'!F246</f>
        <v>0</v>
      </c>
      <c r="Q246" s="398">
        <f>'10.มหาสารคาม'!F246</f>
        <v>0</v>
      </c>
      <c r="R246" s="398">
        <f>'11.อุดรธานี'!F246</f>
        <v>0</v>
      </c>
      <c r="S246" s="398">
        <f>'12.กาฬสินธุ์'!F246</f>
        <v>0</v>
      </c>
      <c r="T246" s="398">
        <f>'13.นครพนม'!F246</f>
        <v>0</v>
      </c>
      <c r="U246" s="398">
        <f>'14.สกลนคร'!F246</f>
        <v>0</v>
      </c>
      <c r="V246" s="398">
        <f>'15.หนองคาย'!F246</f>
        <v>0</v>
      </c>
      <c r="W246" s="399">
        <f>'16.เลย'!F246</f>
        <v>0</v>
      </c>
      <c r="X246" s="399">
        <f>'17.ลำปาง'!F246</f>
        <v>0</v>
      </c>
      <c r="Y246" s="398">
        <f>'18.แพร่'!F246</f>
        <v>0</v>
      </c>
      <c r="Z246" s="399">
        <f>'19.เชียงราย'!F246</f>
        <v>0</v>
      </c>
      <c r="AA246" s="399">
        <f>'20.เพชรบูรณ์'!F246</f>
        <v>0</v>
      </c>
      <c r="AB246" s="398">
        <f>'21.สุโขทัย'!F246</f>
        <v>0</v>
      </c>
      <c r="AC246" s="398">
        <f>'22.พิจิตร'!F246</f>
        <v>0</v>
      </c>
      <c r="AD246" s="399">
        <f>'23.เพชรบุรี'!F246</f>
        <v>0</v>
      </c>
      <c r="AE246" s="398">
        <f>'24.สุพรรณบุรี'!F246</f>
        <v>0</v>
      </c>
      <c r="AF246" s="398">
        <f>'25.ประจวบฯ'!F246</f>
        <v>0</v>
      </c>
      <c r="AG246" s="399">
        <f>'26.กาญจนบุรี'!F246</f>
        <v>0</v>
      </c>
      <c r="AH246" s="399">
        <f>'27.สุราษฎร์ฯ'!F246</f>
        <v>0</v>
      </c>
      <c r="AI246" s="398">
        <f>'28.ชุมพร'!F246</f>
        <v>0</v>
      </c>
      <c r="AJ246" s="398">
        <f>'29.ตรัง'!F246</f>
        <v>0</v>
      </c>
      <c r="AK246" s="398">
        <f>'30.พัทลุง'!F246</f>
        <v>0</v>
      </c>
      <c r="AL246" s="587">
        <f>'31.นครศรีธรรมราช'!F246</f>
        <v>0</v>
      </c>
      <c r="AM246" s="398">
        <f>'32.สตูล'!F246</f>
        <v>0</v>
      </c>
      <c r="AN246" s="399">
        <f>'33.นราธิวาส'!F246</f>
        <v>0</v>
      </c>
      <c r="AO246" s="176"/>
    </row>
    <row r="247" spans="1:41" ht="21.75" customHeight="1">
      <c r="A247" s="2190" t="s">
        <v>249</v>
      </c>
      <c r="B247" s="2190"/>
      <c r="C247" s="2190"/>
      <c r="D247" s="1327"/>
      <c r="E247" s="1319">
        <f>'1.สอส.กลุ่มวิเคราะห์ฯ'!E247+'2.ชัยนาท'!E247+'3.สระแก้ว'!E247+'4.นครราชสีมา'!E247+'5.ยโสธร'!E247+'6.บุรีรัมย์'!E247+'7.อำนาจเจริญ'!E247+'8.ศูนย์ฯเคี้ยวเอื้อง'!E247+'9.ร้อยเอ็ด'!E247+'10.มหาสารคาม'!E247+'11.อุดรธานี'!E247+'12.กาฬสินธุ์'!E247+'13.นครพนม'!E247+'14.สกลนคร'!E247+'15.หนองคาย'!E247+'16.เลย'!E247+'17.ลำปาง'!E247+'18.แพร่'!E247+'19.เชียงราย'!E247+'20.เพชรบูรณ์'!E247+'21.สุโขทัย'!E247+'22.พิจิตร'!E247+'23.เพชรบุรี'!E247+'24.สุพรรณบุรี'!E247+'25.ประจวบฯ'!E247+'26.กาญจนบุรี'!E247+'27.สุราษฎร์ฯ'!E247+'28.ชุมพร'!E247+'29.ตรัง'!E247+'30.พัทลุง'!E247+'31.นครศรีธรรมราช'!E247+'32.สตูล'!E247+'33.นราธิวาส'!E247</f>
        <v>0</v>
      </c>
      <c r="F247" s="833"/>
      <c r="G247" s="834" t="e">
        <f>+F247*100/E247</f>
        <v>#DIV/0!</v>
      </c>
      <c r="H247" s="372">
        <f>'1.สอส.กลุ่มวิเคราะห์ฯ'!F247</f>
        <v>0</v>
      </c>
      <c r="I247" s="275">
        <f>'2.ชัยนาท'!F247</f>
        <v>0</v>
      </c>
      <c r="J247" s="275">
        <f>'3.สระแก้ว'!F247</f>
        <v>0</v>
      </c>
      <c r="K247" s="276">
        <f>'4.นครราชสีมา'!F247</f>
        <v>0</v>
      </c>
      <c r="L247" s="275">
        <f>'5.ยโสธร'!F247</f>
        <v>0</v>
      </c>
      <c r="M247" s="275">
        <f>'6.บุรีรัมย์'!F247</f>
        <v>0</v>
      </c>
      <c r="N247" s="276">
        <f>'7.อำนาจเจริญ'!F247</f>
        <v>0</v>
      </c>
      <c r="O247" s="276">
        <f>'8.ศูนย์ฯเคี้ยวเอื้อง'!F247</f>
        <v>0</v>
      </c>
      <c r="P247" s="275">
        <f>'9.ร้อยเอ็ด'!F247</f>
        <v>0</v>
      </c>
      <c r="Q247" s="275">
        <f>'10.มหาสารคาม'!F247</f>
        <v>0</v>
      </c>
      <c r="R247" s="275">
        <f>'11.อุดรธานี'!F247</f>
        <v>0</v>
      </c>
      <c r="S247" s="275">
        <f>'12.กาฬสินธุ์'!F247</f>
        <v>0</v>
      </c>
      <c r="T247" s="275">
        <f>'13.นครพนม'!F247</f>
        <v>0</v>
      </c>
      <c r="U247" s="275">
        <f>'14.สกลนคร'!F247</f>
        <v>0</v>
      </c>
      <c r="V247" s="275">
        <f>'15.หนองคาย'!F247</f>
        <v>0</v>
      </c>
      <c r="W247" s="276">
        <f>'16.เลย'!F247</f>
        <v>0</v>
      </c>
      <c r="X247" s="276">
        <f>'17.ลำปาง'!F247</f>
        <v>0</v>
      </c>
      <c r="Y247" s="275">
        <f>'18.แพร่'!F247</f>
        <v>0</v>
      </c>
      <c r="Z247" s="276">
        <f>'19.เชียงราย'!F247</f>
        <v>0</v>
      </c>
      <c r="AA247" s="276">
        <f>'20.เพชรบูรณ์'!F247</f>
        <v>0</v>
      </c>
      <c r="AB247" s="275">
        <f>'21.สุโขทัย'!F247</f>
        <v>0</v>
      </c>
      <c r="AC247" s="275">
        <f>'22.พิจิตร'!F247</f>
        <v>0</v>
      </c>
      <c r="AD247" s="276">
        <f>'23.เพชรบุรี'!F247</f>
        <v>0</v>
      </c>
      <c r="AE247" s="275">
        <f>'24.สุพรรณบุรี'!F247</f>
        <v>0</v>
      </c>
      <c r="AF247" s="275">
        <f>'25.ประจวบฯ'!F247</f>
        <v>0</v>
      </c>
      <c r="AG247" s="276">
        <f>'26.กาญจนบุรี'!F247</f>
        <v>0</v>
      </c>
      <c r="AH247" s="276">
        <f>'27.สุราษฎร์ฯ'!F247</f>
        <v>0</v>
      </c>
      <c r="AI247" s="275">
        <f>'28.ชุมพร'!F247</f>
        <v>0</v>
      </c>
      <c r="AJ247" s="275">
        <f>'29.ตรัง'!F247</f>
        <v>0</v>
      </c>
      <c r="AK247" s="275">
        <f>'30.พัทลุง'!F247</f>
        <v>0</v>
      </c>
      <c r="AL247" s="571">
        <f>'31.นครศรีธรรมราช'!F247</f>
        <v>0</v>
      </c>
      <c r="AM247" s="275">
        <f>'32.สตูล'!F247</f>
        <v>0</v>
      </c>
      <c r="AN247" s="276">
        <f>'33.นราธิวาส'!F247</f>
        <v>0</v>
      </c>
      <c r="AO247" s="176"/>
    </row>
    <row r="248" spans="1:41" ht="21.75" customHeight="1">
      <c r="A248" s="758"/>
      <c r="B248" s="759">
        <v>4.0999999999999996</v>
      </c>
      <c r="C248" s="760" t="s">
        <v>128</v>
      </c>
      <c r="D248" s="693"/>
      <c r="E248" s="705">
        <f>'1.สอส.กลุ่มวิเคราะห์ฯ'!E248+'2.ชัยนาท'!E248+'3.สระแก้ว'!E248+'4.นครราชสีมา'!E248+'5.ยโสธร'!E248+'6.บุรีรัมย์'!E248+'7.อำนาจเจริญ'!E248+'8.ศูนย์ฯเคี้ยวเอื้อง'!E248+'9.ร้อยเอ็ด'!E248+'10.มหาสารคาม'!E248+'11.อุดรธานี'!E248+'12.กาฬสินธุ์'!E248+'13.นครพนม'!E248+'14.สกลนคร'!E248+'15.หนองคาย'!E248+'16.เลย'!E248+'17.ลำปาง'!E248+'18.แพร่'!E248+'19.เชียงราย'!E248+'20.เพชรบูรณ์'!E248+'21.สุโขทัย'!E248+'22.พิจิตร'!E248+'23.เพชรบุรี'!E248+'24.สุพรรณบุรี'!E248+'25.ประจวบฯ'!E248+'26.กาญจนบุรี'!E248+'27.สุราษฎร์ฯ'!E248+'28.ชุมพร'!E248+'29.ตรัง'!E248+'30.พัทลุง'!E248+'31.นครศรีธรรมราช'!E248+'32.สตูล'!E248+'33.นราธิวาส'!E248</f>
        <v>0</v>
      </c>
      <c r="F248" s="811"/>
      <c r="G248" s="812"/>
      <c r="H248" s="369">
        <f>'1.สอส.กลุ่มวิเคราะห์ฯ'!F248</f>
        <v>0</v>
      </c>
      <c r="I248" s="205">
        <f>'2.ชัยนาท'!F248</f>
        <v>0</v>
      </c>
      <c r="J248" s="205">
        <f>'3.สระแก้ว'!F248</f>
        <v>0</v>
      </c>
      <c r="K248" s="206">
        <f>'4.นครราชสีมา'!F248</f>
        <v>0</v>
      </c>
      <c r="L248" s="205">
        <f>'5.ยโสธร'!F248</f>
        <v>0</v>
      </c>
      <c r="M248" s="205">
        <f>'6.บุรีรัมย์'!F248</f>
        <v>0</v>
      </c>
      <c r="N248" s="206">
        <f>'7.อำนาจเจริญ'!F248</f>
        <v>0</v>
      </c>
      <c r="O248" s="206">
        <f>'8.ศูนย์ฯเคี้ยวเอื้อง'!F248</f>
        <v>0</v>
      </c>
      <c r="P248" s="205">
        <f>'9.ร้อยเอ็ด'!F248</f>
        <v>0</v>
      </c>
      <c r="Q248" s="205">
        <f>'10.มหาสารคาม'!F248</f>
        <v>0</v>
      </c>
      <c r="R248" s="205">
        <f>'11.อุดรธานี'!F248</f>
        <v>0</v>
      </c>
      <c r="S248" s="205">
        <f>'12.กาฬสินธุ์'!F248</f>
        <v>0</v>
      </c>
      <c r="T248" s="205">
        <f>'13.นครพนม'!F248</f>
        <v>0</v>
      </c>
      <c r="U248" s="205">
        <f>'14.สกลนคร'!F248</f>
        <v>0</v>
      </c>
      <c r="V248" s="205">
        <f>'15.หนองคาย'!F248</f>
        <v>0</v>
      </c>
      <c r="W248" s="206">
        <f>'16.เลย'!F248</f>
        <v>0</v>
      </c>
      <c r="X248" s="206">
        <f>'17.ลำปาง'!F248</f>
        <v>0</v>
      </c>
      <c r="Y248" s="205">
        <f>'18.แพร่'!F248</f>
        <v>0</v>
      </c>
      <c r="Z248" s="206">
        <f>'19.เชียงราย'!F248</f>
        <v>0</v>
      </c>
      <c r="AA248" s="206">
        <f>'20.เพชรบูรณ์'!F248</f>
        <v>0</v>
      </c>
      <c r="AB248" s="205">
        <f>'21.สุโขทัย'!F248</f>
        <v>0</v>
      </c>
      <c r="AC248" s="205">
        <f>'22.พิจิตร'!F248</f>
        <v>0</v>
      </c>
      <c r="AD248" s="206">
        <f>'23.เพชรบุรี'!F248</f>
        <v>0</v>
      </c>
      <c r="AE248" s="205">
        <f>'24.สุพรรณบุรี'!F248</f>
        <v>0</v>
      </c>
      <c r="AF248" s="205">
        <f>'25.ประจวบฯ'!F248</f>
        <v>0</v>
      </c>
      <c r="AG248" s="206">
        <f>'26.กาญจนบุรี'!F248</f>
        <v>0</v>
      </c>
      <c r="AH248" s="206">
        <f>'27.สุราษฎร์ฯ'!F248</f>
        <v>0</v>
      </c>
      <c r="AI248" s="205">
        <f>'28.ชุมพร'!F248</f>
        <v>0</v>
      </c>
      <c r="AJ248" s="205">
        <f>'29.ตรัง'!F248</f>
        <v>0</v>
      </c>
      <c r="AK248" s="205">
        <f>'30.พัทลุง'!F248</f>
        <v>0</v>
      </c>
      <c r="AL248" s="550">
        <f>'31.นครศรีธรรมราช'!F248</f>
        <v>0</v>
      </c>
      <c r="AM248" s="205">
        <f>'32.สตูล'!F248</f>
        <v>0</v>
      </c>
      <c r="AN248" s="206">
        <f>'33.นราธิวาส'!F248</f>
        <v>0</v>
      </c>
      <c r="AO248" s="176"/>
    </row>
    <row r="249" spans="1:41" ht="23.4" customHeight="1">
      <c r="A249" s="684"/>
      <c r="B249" s="685"/>
      <c r="C249" s="324" t="s">
        <v>231</v>
      </c>
      <c r="D249" s="761" t="s">
        <v>33</v>
      </c>
      <c r="E249" s="548">
        <f>'1.สอส.กลุ่มวิเคราะห์ฯ'!E249+'2.ชัยนาท'!E249+'3.สระแก้ว'!E249+'4.นครราชสีมา'!E249+'5.ยโสธร'!E249+'6.บุรีรัมย์'!E249+'7.อำนาจเจริญ'!E249+'8.ศูนย์ฯเคี้ยวเอื้อง'!E249+'9.ร้อยเอ็ด'!E249+'10.มหาสารคาม'!E249+'11.อุดรธานี'!E249+'12.กาฬสินธุ์'!E249+'13.นครพนม'!E249+'14.สกลนคร'!E249+'15.หนองคาย'!E249+'16.เลย'!E249+'17.ลำปาง'!E249+'18.แพร่'!E249+'19.เชียงราย'!E249+'20.เพชรบูรณ์'!E249+'21.สุโขทัย'!E249+'22.พิจิตร'!E249+'23.เพชรบุรี'!E249+'24.สุพรรณบุรี'!E249+'25.ประจวบฯ'!E249+'26.กาญจนบุรี'!E249+'27.สุราษฎร์ฯ'!E249+'28.ชุมพร'!E249+'29.ตรัง'!E249+'30.พัทลุง'!E249+'31.นครศรีธรรมราช'!E249+'32.สตูล'!E249+'33.นราธิวาส'!E249</f>
        <v>2</v>
      </c>
      <c r="F249" s="815">
        <f t="shared" ref="F249:F256" si="28">SUM(H249:AN249)</f>
        <v>3</v>
      </c>
      <c r="G249" s="1328">
        <f t="shared" ref="G249:G264" si="29">+F249*100/E249</f>
        <v>150</v>
      </c>
      <c r="H249" s="368">
        <f>'1.สอส.กลุ่มวิเคราะห์ฯ'!F249</f>
        <v>0</v>
      </c>
      <c r="I249" s="200">
        <f>'2.ชัยนาท'!F249</f>
        <v>0</v>
      </c>
      <c r="J249" s="200">
        <f>'3.สระแก้ว'!F249</f>
        <v>0</v>
      </c>
      <c r="K249" s="201">
        <f>'4.นครราชสีมา'!F249</f>
        <v>0</v>
      </c>
      <c r="L249" s="200">
        <f>'5.ยโสธร'!F249</f>
        <v>0</v>
      </c>
      <c r="M249" s="200">
        <f>'6.บุรีรัมย์'!F249</f>
        <v>0</v>
      </c>
      <c r="N249" s="201">
        <f>'7.อำนาจเจริญ'!F249</f>
        <v>0</v>
      </c>
      <c r="O249" s="201">
        <f>'8.ศูนย์ฯเคี้ยวเอื้อง'!F249</f>
        <v>3</v>
      </c>
      <c r="P249" s="200">
        <f>'9.ร้อยเอ็ด'!F249</f>
        <v>0</v>
      </c>
      <c r="Q249" s="200">
        <f>'10.มหาสารคาม'!F249</f>
        <v>0</v>
      </c>
      <c r="R249" s="200">
        <f>'11.อุดรธานี'!F249</f>
        <v>0</v>
      </c>
      <c r="S249" s="200">
        <f>'12.กาฬสินธุ์'!F249</f>
        <v>0</v>
      </c>
      <c r="T249" s="200">
        <f>'13.นครพนม'!F249</f>
        <v>0</v>
      </c>
      <c r="U249" s="200">
        <f>'14.สกลนคร'!F249</f>
        <v>0</v>
      </c>
      <c r="V249" s="200">
        <f>'15.หนองคาย'!F249</f>
        <v>0</v>
      </c>
      <c r="W249" s="201">
        <f>'16.เลย'!F249</f>
        <v>0</v>
      </c>
      <c r="X249" s="201">
        <f>'17.ลำปาง'!F249</f>
        <v>0</v>
      </c>
      <c r="Y249" s="200">
        <f>'18.แพร่'!F249</f>
        <v>0</v>
      </c>
      <c r="Z249" s="201">
        <f>'19.เชียงราย'!F249</f>
        <v>0</v>
      </c>
      <c r="AA249" s="201">
        <f>'20.เพชรบูรณ์'!F249</f>
        <v>0</v>
      </c>
      <c r="AB249" s="200">
        <f>'21.สุโขทัย'!F249</f>
        <v>0</v>
      </c>
      <c r="AC249" s="200">
        <f>'22.พิจิตร'!F249</f>
        <v>0</v>
      </c>
      <c r="AD249" s="201">
        <f>'23.เพชรบุรี'!F249</f>
        <v>0</v>
      </c>
      <c r="AE249" s="200">
        <f>'24.สุพรรณบุรี'!F249</f>
        <v>0</v>
      </c>
      <c r="AF249" s="200">
        <f>'25.ประจวบฯ'!F249</f>
        <v>0</v>
      </c>
      <c r="AG249" s="201">
        <f>'26.กาญจนบุรี'!F249</f>
        <v>0</v>
      </c>
      <c r="AH249" s="201">
        <f>'27.สุราษฎร์ฯ'!F249</f>
        <v>0</v>
      </c>
      <c r="AI249" s="200">
        <f>'28.ชุมพร'!F249</f>
        <v>0</v>
      </c>
      <c r="AJ249" s="200">
        <f>'29.ตรัง'!F249</f>
        <v>0</v>
      </c>
      <c r="AK249" s="200">
        <f>'30.พัทลุง'!F249</f>
        <v>0</v>
      </c>
      <c r="AL249" s="202">
        <f>'31.นครศรีธรรมราช'!F249</f>
        <v>0</v>
      </c>
      <c r="AM249" s="200">
        <f>'32.สตูล'!F249</f>
        <v>0</v>
      </c>
      <c r="AN249" s="201">
        <f>'33.นราธิวาส'!F249</f>
        <v>0</v>
      </c>
      <c r="AO249" s="176"/>
    </row>
    <row r="250" spans="1:41" ht="23.4" customHeight="1">
      <c r="A250" s="684"/>
      <c r="B250" s="685"/>
      <c r="C250" s="325" t="s">
        <v>232</v>
      </c>
      <c r="D250" s="762" t="s">
        <v>33</v>
      </c>
      <c r="E250" s="548">
        <f>'1.สอส.กลุ่มวิเคราะห์ฯ'!E250+'2.ชัยนาท'!E250+'3.สระแก้ว'!E250+'4.นครราชสีมา'!E250+'5.ยโสธร'!E250+'6.บุรีรัมย์'!E250+'7.อำนาจเจริญ'!E250+'8.ศูนย์ฯเคี้ยวเอื้อง'!E250+'9.ร้อยเอ็ด'!E250+'10.มหาสารคาม'!E250+'11.อุดรธานี'!E250+'12.กาฬสินธุ์'!E250+'13.นครพนม'!E250+'14.สกลนคร'!E250+'15.หนองคาย'!E250+'16.เลย'!E250+'17.ลำปาง'!E250+'18.แพร่'!E250+'19.เชียงราย'!E250+'20.เพชรบูรณ์'!E250+'21.สุโขทัย'!E250+'22.พิจิตร'!E250+'23.เพชรบุรี'!E250+'24.สุพรรณบุรี'!E250+'25.ประจวบฯ'!E250+'26.กาญจนบุรี'!E250+'27.สุราษฎร์ฯ'!E250+'28.ชุมพร'!E250+'29.ตรัง'!E250+'30.พัทลุง'!E250+'31.นครศรีธรรมราช'!E250+'32.สตูล'!E250+'33.นราธิวาส'!E250</f>
        <v>2</v>
      </c>
      <c r="F250" s="815">
        <f t="shared" si="28"/>
        <v>2</v>
      </c>
      <c r="G250" s="816">
        <f t="shared" si="29"/>
        <v>100</v>
      </c>
      <c r="H250" s="368">
        <f>'1.สอส.กลุ่มวิเคราะห์ฯ'!F250</f>
        <v>0</v>
      </c>
      <c r="I250" s="200">
        <f>'2.ชัยนาท'!F250</f>
        <v>0</v>
      </c>
      <c r="J250" s="200">
        <f>'3.สระแก้ว'!F250</f>
        <v>0</v>
      </c>
      <c r="K250" s="201">
        <f>'4.นครราชสีมา'!F250</f>
        <v>0</v>
      </c>
      <c r="L250" s="200">
        <f>'5.ยโสธร'!F250</f>
        <v>0</v>
      </c>
      <c r="M250" s="200">
        <f>'6.บุรีรัมย์'!F250</f>
        <v>0</v>
      </c>
      <c r="N250" s="201">
        <f>'7.อำนาจเจริญ'!F250</f>
        <v>0</v>
      </c>
      <c r="O250" s="201">
        <f>'8.ศูนย์ฯเคี้ยวเอื้อง'!F250</f>
        <v>2</v>
      </c>
      <c r="P250" s="200">
        <f>'9.ร้อยเอ็ด'!F250</f>
        <v>0</v>
      </c>
      <c r="Q250" s="200">
        <f>'10.มหาสารคาม'!F250</f>
        <v>0</v>
      </c>
      <c r="R250" s="200">
        <f>'11.อุดรธานี'!F250</f>
        <v>0</v>
      </c>
      <c r="S250" s="200">
        <f>'12.กาฬสินธุ์'!F250</f>
        <v>0</v>
      </c>
      <c r="T250" s="200">
        <f>'13.นครพนม'!F250</f>
        <v>0</v>
      </c>
      <c r="U250" s="200">
        <f>'14.สกลนคร'!F250</f>
        <v>0</v>
      </c>
      <c r="V250" s="200">
        <f>'15.หนองคาย'!F250</f>
        <v>0</v>
      </c>
      <c r="W250" s="201">
        <f>'16.เลย'!F250</f>
        <v>0</v>
      </c>
      <c r="X250" s="201">
        <f>'17.ลำปาง'!F250</f>
        <v>0</v>
      </c>
      <c r="Y250" s="200">
        <f>'18.แพร่'!F250</f>
        <v>0</v>
      </c>
      <c r="Z250" s="201">
        <f>'19.เชียงราย'!F250</f>
        <v>0</v>
      </c>
      <c r="AA250" s="201">
        <f>'20.เพชรบูรณ์'!F250</f>
        <v>0</v>
      </c>
      <c r="AB250" s="200">
        <f>'21.สุโขทัย'!F250</f>
        <v>0</v>
      </c>
      <c r="AC250" s="200">
        <f>'22.พิจิตร'!F250</f>
        <v>0</v>
      </c>
      <c r="AD250" s="201">
        <f>'23.เพชรบุรี'!F250</f>
        <v>0</v>
      </c>
      <c r="AE250" s="200">
        <f>'24.สุพรรณบุรี'!F250</f>
        <v>0</v>
      </c>
      <c r="AF250" s="200">
        <f>'25.ประจวบฯ'!F250</f>
        <v>0</v>
      </c>
      <c r="AG250" s="201">
        <f>'26.กาญจนบุรี'!F250</f>
        <v>0</v>
      </c>
      <c r="AH250" s="201">
        <f>'27.สุราษฎร์ฯ'!F250</f>
        <v>0</v>
      </c>
      <c r="AI250" s="200">
        <f>'28.ชุมพร'!F250</f>
        <v>0</v>
      </c>
      <c r="AJ250" s="200">
        <f>'29.ตรัง'!F250</f>
        <v>0</v>
      </c>
      <c r="AK250" s="200">
        <f>'30.พัทลุง'!F250</f>
        <v>0</v>
      </c>
      <c r="AL250" s="202">
        <f>'31.นครศรีธรรมราช'!F250</f>
        <v>0</v>
      </c>
      <c r="AM250" s="200">
        <f>'32.สตูล'!F250</f>
        <v>0</v>
      </c>
      <c r="AN250" s="201">
        <f>'33.นราธิวาส'!F250</f>
        <v>0</v>
      </c>
      <c r="AO250" s="176"/>
    </row>
    <row r="251" spans="1:41" ht="23.4" customHeight="1">
      <c r="A251" s="684"/>
      <c r="B251" s="685"/>
      <c r="C251" s="325" t="s">
        <v>233</v>
      </c>
      <c r="D251" s="762" t="s">
        <v>33</v>
      </c>
      <c r="E251" s="548">
        <f>'1.สอส.กลุ่มวิเคราะห์ฯ'!E251+'2.ชัยนาท'!E251+'3.สระแก้ว'!E251+'4.นครราชสีมา'!E251+'5.ยโสธร'!E251+'6.บุรีรัมย์'!E251+'7.อำนาจเจริญ'!E251+'8.ศูนย์ฯเคี้ยวเอื้อง'!E251+'9.ร้อยเอ็ด'!E251+'10.มหาสารคาม'!E251+'11.อุดรธานี'!E251+'12.กาฬสินธุ์'!E251+'13.นครพนม'!E251+'14.สกลนคร'!E251+'15.หนองคาย'!E251+'16.เลย'!E251+'17.ลำปาง'!E251+'18.แพร่'!E251+'19.เชียงราย'!E251+'20.เพชรบูรณ์'!E251+'21.สุโขทัย'!E251+'22.พิจิตร'!E251+'23.เพชรบุรี'!E251+'24.สุพรรณบุรี'!E251+'25.ประจวบฯ'!E251+'26.กาญจนบุรี'!E251+'27.สุราษฎร์ฯ'!E251+'28.ชุมพร'!E251+'29.ตรัง'!E251+'30.พัทลุง'!E251+'31.นครศรีธรรมราช'!E251+'32.สตูล'!E251+'33.นราธิวาส'!E251</f>
        <v>32</v>
      </c>
      <c r="F251" s="2042">
        <f t="shared" si="28"/>
        <v>30</v>
      </c>
      <c r="G251" s="816">
        <f t="shared" si="29"/>
        <v>93.75</v>
      </c>
      <c r="H251" s="368">
        <f>'1.สอส.กลุ่มวิเคราะห์ฯ'!F251</f>
        <v>0</v>
      </c>
      <c r="I251" s="200">
        <f>'2.ชัยนาท'!F251</f>
        <v>1</v>
      </c>
      <c r="J251" s="200">
        <f>'3.สระแก้ว'!F251</f>
        <v>1</v>
      </c>
      <c r="K251" s="201">
        <f>'4.นครราชสีมา'!F251</f>
        <v>1</v>
      </c>
      <c r="L251" s="200">
        <f>'5.ยโสธร'!F251</f>
        <v>1</v>
      </c>
      <c r="M251" s="200">
        <f>'6.บุรีรัมย์'!F251</f>
        <v>1</v>
      </c>
      <c r="N251" s="201">
        <f>'7.อำนาจเจริญ'!F251</f>
        <v>1</v>
      </c>
      <c r="O251" s="201">
        <f>'8.ศูนย์ฯเคี้ยวเอื้อง'!F251</f>
        <v>1</v>
      </c>
      <c r="P251" s="200">
        <f>'9.ร้อยเอ็ด'!F251</f>
        <v>1</v>
      </c>
      <c r="Q251" s="200">
        <f>'10.มหาสารคาม'!F251</f>
        <v>1</v>
      </c>
      <c r="R251" s="200">
        <f>'11.อุดรธานี'!F251</f>
        <v>1</v>
      </c>
      <c r="S251" s="200">
        <f>'12.กาฬสินธุ์'!F251</f>
        <v>1</v>
      </c>
      <c r="T251" s="200">
        <f>'13.นครพนม'!F251</f>
        <v>1</v>
      </c>
      <c r="U251" s="200">
        <f>'14.สกลนคร'!F251</f>
        <v>1</v>
      </c>
      <c r="V251" s="200">
        <f>'15.หนองคาย'!F251</f>
        <v>1</v>
      </c>
      <c r="W251" s="201">
        <f>'16.เลย'!F251</f>
        <v>1</v>
      </c>
      <c r="X251" s="201">
        <f>'17.ลำปาง'!F251</f>
        <v>1</v>
      </c>
      <c r="Y251" s="200">
        <f>'18.แพร่'!F251</f>
        <v>1</v>
      </c>
      <c r="Z251" s="201">
        <f>'19.เชียงราย'!F251</f>
        <v>1</v>
      </c>
      <c r="AA251" s="201">
        <f>'20.เพชรบูรณ์'!F251</f>
        <v>1</v>
      </c>
      <c r="AB251" s="200">
        <f>'21.สุโขทัย'!F251</f>
        <v>1</v>
      </c>
      <c r="AC251" s="200">
        <f>'22.พิจิตร'!F251</f>
        <v>1</v>
      </c>
      <c r="AD251" s="201">
        <f>'23.เพชรบุรี'!F251</f>
        <v>0</v>
      </c>
      <c r="AE251" s="200">
        <f>'24.สุพรรณบุรี'!F251</f>
        <v>1</v>
      </c>
      <c r="AF251" s="200">
        <f>'25.ประจวบฯ'!F251</f>
        <v>1</v>
      </c>
      <c r="AG251" s="201">
        <f>'26.กาญจนบุรี'!F251</f>
        <v>0</v>
      </c>
      <c r="AH251" s="201">
        <f>'27.สุราษฎร์ฯ'!F251</f>
        <v>1</v>
      </c>
      <c r="AI251" s="200">
        <f>'28.ชุมพร'!F251</f>
        <v>1</v>
      </c>
      <c r="AJ251" s="200">
        <f>'29.ตรัง'!F251</f>
        <v>1</v>
      </c>
      <c r="AK251" s="200">
        <f>'30.พัทลุง'!F251</f>
        <v>1</v>
      </c>
      <c r="AL251" s="202">
        <f>'31.นครศรีธรรมราช'!F251</f>
        <v>1</v>
      </c>
      <c r="AM251" s="200">
        <f>'32.สตูล'!F251</f>
        <v>1</v>
      </c>
      <c r="AN251" s="201">
        <f>'33.นราธิวาส'!F251</f>
        <v>1</v>
      </c>
      <c r="AO251" s="176"/>
    </row>
    <row r="252" spans="1:41" ht="23.4" customHeight="1">
      <c r="A252" s="684"/>
      <c r="B252" s="685"/>
      <c r="C252" s="325" t="s">
        <v>234</v>
      </c>
      <c r="D252" s="762" t="s">
        <v>89</v>
      </c>
      <c r="E252" s="548">
        <f>'1.สอส.กลุ่มวิเคราะห์ฯ'!E252+'2.ชัยนาท'!E252+'3.สระแก้ว'!E252+'4.นครราชสีมา'!E252+'5.ยโสธร'!E252+'6.บุรีรัมย์'!E252+'7.อำนาจเจริญ'!E252+'8.ศูนย์ฯเคี้ยวเอื้อง'!E252+'9.ร้อยเอ็ด'!E252+'10.มหาสารคาม'!E252+'11.อุดรธานี'!E252+'12.กาฬสินธุ์'!E252+'13.นครพนม'!E252+'14.สกลนคร'!E252+'15.หนองคาย'!E252+'16.เลย'!E252+'17.ลำปาง'!E252+'18.แพร่'!E252+'19.เชียงราย'!E252+'20.เพชรบูรณ์'!E252+'21.สุโขทัย'!E252+'22.พิจิตร'!E252+'23.เพชรบุรี'!E252+'24.สุพรรณบุรี'!E252+'25.ประจวบฯ'!E252+'26.กาญจนบุรี'!E252+'27.สุราษฎร์ฯ'!E252+'28.ชุมพร'!E252+'29.ตรัง'!E252+'30.พัทลุง'!E252+'31.นครศรีธรรมราช'!E252+'32.สตูล'!E252+'33.นราธิวาส'!E252</f>
        <v>30</v>
      </c>
      <c r="F252" s="815">
        <f t="shared" si="28"/>
        <v>41</v>
      </c>
      <c r="G252" s="816">
        <f t="shared" si="29"/>
        <v>136.66666666666666</v>
      </c>
      <c r="H252" s="368">
        <f>'1.สอส.กลุ่มวิเคราะห์ฯ'!F252</f>
        <v>0</v>
      </c>
      <c r="I252" s="200">
        <f>'2.ชัยนาท'!F252</f>
        <v>0</v>
      </c>
      <c r="J252" s="200">
        <f>'3.สระแก้ว'!F252</f>
        <v>0</v>
      </c>
      <c r="K252" s="201">
        <f>'4.นครราชสีมา'!F252</f>
        <v>0</v>
      </c>
      <c r="L252" s="200">
        <f>'5.ยโสธร'!F252</f>
        <v>0</v>
      </c>
      <c r="M252" s="200">
        <f>'6.บุรีรัมย์'!F252</f>
        <v>0</v>
      </c>
      <c r="N252" s="201">
        <f>'7.อำนาจเจริญ'!F252</f>
        <v>0</v>
      </c>
      <c r="O252" s="201">
        <f>'8.ศูนย์ฯเคี้ยวเอื้อง'!F252</f>
        <v>41</v>
      </c>
      <c r="P252" s="200">
        <f>'9.ร้อยเอ็ด'!F252</f>
        <v>0</v>
      </c>
      <c r="Q252" s="200">
        <f>'10.มหาสารคาม'!F252</f>
        <v>0</v>
      </c>
      <c r="R252" s="200">
        <f>'11.อุดรธานี'!F252</f>
        <v>0</v>
      </c>
      <c r="S252" s="200">
        <f>'12.กาฬสินธุ์'!F252</f>
        <v>0</v>
      </c>
      <c r="T252" s="200">
        <f>'13.นครพนม'!F252</f>
        <v>0</v>
      </c>
      <c r="U252" s="200">
        <f>'14.สกลนคร'!F252</f>
        <v>0</v>
      </c>
      <c r="V252" s="200">
        <f>'15.หนองคาย'!F252</f>
        <v>0</v>
      </c>
      <c r="W252" s="201">
        <f>'16.เลย'!F252</f>
        <v>0</v>
      </c>
      <c r="X252" s="201">
        <f>'17.ลำปาง'!F252</f>
        <v>0</v>
      </c>
      <c r="Y252" s="200">
        <f>'18.แพร่'!F252</f>
        <v>0</v>
      </c>
      <c r="Z252" s="201">
        <f>'19.เชียงราย'!F252</f>
        <v>0</v>
      </c>
      <c r="AA252" s="201">
        <f>'20.เพชรบูรณ์'!F252</f>
        <v>0</v>
      </c>
      <c r="AB252" s="200">
        <f>'21.สุโขทัย'!F252</f>
        <v>0</v>
      </c>
      <c r="AC252" s="200">
        <f>'22.พิจิตร'!F252</f>
        <v>0</v>
      </c>
      <c r="AD252" s="201">
        <f>'23.เพชรบุรี'!F252</f>
        <v>0</v>
      </c>
      <c r="AE252" s="200">
        <f>'24.สุพรรณบุรี'!F252</f>
        <v>0</v>
      </c>
      <c r="AF252" s="200">
        <f>'25.ประจวบฯ'!F252</f>
        <v>0</v>
      </c>
      <c r="AG252" s="201">
        <f>'26.กาญจนบุรี'!F252</f>
        <v>0</v>
      </c>
      <c r="AH252" s="201">
        <f>'27.สุราษฎร์ฯ'!F252</f>
        <v>0</v>
      </c>
      <c r="AI252" s="200">
        <f>'28.ชุมพร'!F252</f>
        <v>0</v>
      </c>
      <c r="AJ252" s="200">
        <f>'29.ตรัง'!F252</f>
        <v>0</v>
      </c>
      <c r="AK252" s="200">
        <f>'30.พัทลุง'!F252</f>
        <v>0</v>
      </c>
      <c r="AL252" s="202">
        <f>'31.นครศรีธรรมราช'!F252</f>
        <v>0</v>
      </c>
      <c r="AM252" s="200">
        <f>'32.สตูล'!F252</f>
        <v>0</v>
      </c>
      <c r="AN252" s="201">
        <f>'33.นราธิวาส'!F252</f>
        <v>0</v>
      </c>
      <c r="AO252" s="176"/>
    </row>
    <row r="253" spans="1:41" ht="23.4" customHeight="1">
      <c r="A253" s="684"/>
      <c r="B253" s="685"/>
      <c r="C253" s="325" t="s">
        <v>129</v>
      </c>
      <c r="D253" s="762" t="s">
        <v>130</v>
      </c>
      <c r="E253" s="548">
        <f>'1.สอส.กลุ่มวิเคราะห์ฯ'!E253+'2.ชัยนาท'!E253+'3.สระแก้ว'!E253+'4.นครราชสีมา'!E253+'5.ยโสธร'!E253+'6.บุรีรัมย์'!E253+'7.อำนาจเจริญ'!E253+'8.ศูนย์ฯเคี้ยวเอื้อง'!E253+'9.ร้อยเอ็ด'!E253+'10.มหาสารคาม'!E253+'11.อุดรธานี'!E253+'12.กาฬสินธุ์'!E253+'13.นครพนม'!E253+'14.สกลนคร'!E253+'15.หนองคาย'!E253+'16.เลย'!E253+'17.ลำปาง'!E253+'18.แพร่'!E253+'19.เชียงราย'!E253+'20.เพชรบูรณ์'!E253+'21.สุโขทัย'!E253+'22.พิจิตร'!E253+'23.เพชรบุรี'!E253+'24.สุพรรณบุรี'!E253+'25.ประจวบฯ'!E253+'26.กาญจนบุรี'!E253+'27.สุราษฎร์ฯ'!E253+'28.ชุมพร'!E253+'29.ตรัง'!E253+'30.พัทลุง'!E253+'31.นครศรีธรรมราช'!E253+'32.สตูล'!E253+'33.นราธิวาส'!E253</f>
        <v>293000</v>
      </c>
      <c r="F253" s="815">
        <f>SUM(H253:AN253)</f>
        <v>292240</v>
      </c>
      <c r="G253" s="816">
        <f t="shared" si="29"/>
        <v>99.74061433447099</v>
      </c>
      <c r="H253" s="368">
        <f>'1.สอส.กลุ่มวิเคราะห์ฯ'!F253</f>
        <v>0</v>
      </c>
      <c r="I253" s="200">
        <f>'2.ชัยนาท'!F253</f>
        <v>0</v>
      </c>
      <c r="J253" s="200">
        <f>'3.สระแก้ว'!F253</f>
        <v>0</v>
      </c>
      <c r="K253" s="201">
        <f>'4.นครราชสีมา'!F253</f>
        <v>0</v>
      </c>
      <c r="L253" s="200">
        <f>'5.ยโสธร'!F253</f>
        <v>0</v>
      </c>
      <c r="M253" s="200">
        <f>'6.บุรีรัมย์'!F253</f>
        <v>0</v>
      </c>
      <c r="N253" s="201">
        <f>'7.อำนาจเจริญ'!F253</f>
        <v>0</v>
      </c>
      <c r="O253" s="201">
        <f>'8.ศูนย์ฯเคี้ยวเอื้อง'!F253</f>
        <v>292240</v>
      </c>
      <c r="P253" s="200">
        <f>'9.ร้อยเอ็ด'!F253</f>
        <v>0</v>
      </c>
      <c r="Q253" s="200">
        <f>'10.มหาสารคาม'!F253</f>
        <v>0</v>
      </c>
      <c r="R253" s="200">
        <f>'11.อุดรธานี'!F253</f>
        <v>0</v>
      </c>
      <c r="S253" s="200">
        <f>'12.กาฬสินธุ์'!F253</f>
        <v>0</v>
      </c>
      <c r="T253" s="200">
        <f>'13.นครพนม'!F253</f>
        <v>0</v>
      </c>
      <c r="U253" s="200">
        <f>'14.สกลนคร'!F253</f>
        <v>0</v>
      </c>
      <c r="V253" s="200">
        <f>'15.หนองคาย'!F253</f>
        <v>0</v>
      </c>
      <c r="W253" s="201">
        <f>'16.เลย'!F253</f>
        <v>0</v>
      </c>
      <c r="X253" s="201">
        <f>'17.ลำปาง'!F253</f>
        <v>0</v>
      </c>
      <c r="Y253" s="200">
        <f>'18.แพร่'!F253</f>
        <v>0</v>
      </c>
      <c r="Z253" s="201">
        <f>'19.เชียงราย'!F253</f>
        <v>0</v>
      </c>
      <c r="AA253" s="201">
        <f>'20.เพชรบูรณ์'!F253</f>
        <v>0</v>
      </c>
      <c r="AB253" s="200">
        <f>'21.สุโขทัย'!F253</f>
        <v>0</v>
      </c>
      <c r="AC253" s="200">
        <f>'22.พิจิตร'!F253</f>
        <v>0</v>
      </c>
      <c r="AD253" s="201">
        <f>'23.เพชรบุรี'!F253</f>
        <v>0</v>
      </c>
      <c r="AE253" s="200">
        <f>'24.สุพรรณบุรี'!F253</f>
        <v>0</v>
      </c>
      <c r="AF253" s="200">
        <f>'25.ประจวบฯ'!F253</f>
        <v>0</v>
      </c>
      <c r="AG253" s="201">
        <f>'26.กาญจนบุรี'!F253</f>
        <v>0</v>
      </c>
      <c r="AH253" s="201">
        <f>'27.สุราษฎร์ฯ'!F253</f>
        <v>0</v>
      </c>
      <c r="AI253" s="200">
        <f>'28.ชุมพร'!F253</f>
        <v>0</v>
      </c>
      <c r="AJ253" s="200">
        <f>'29.ตรัง'!F253</f>
        <v>0</v>
      </c>
      <c r="AK253" s="200">
        <f>'30.พัทลุง'!F253</f>
        <v>0</v>
      </c>
      <c r="AL253" s="202">
        <f>'31.นครศรีธรรมราช'!F253</f>
        <v>0</v>
      </c>
      <c r="AM253" s="200">
        <f>'32.สตูล'!F253</f>
        <v>0</v>
      </c>
      <c r="AN253" s="201">
        <f>'33.นราธิวาส'!F253</f>
        <v>0</v>
      </c>
      <c r="AO253" s="176"/>
    </row>
    <row r="254" spans="1:41" ht="23.4" customHeight="1">
      <c r="A254" s="684"/>
      <c r="B254" s="685"/>
      <c r="C254" s="325" t="s">
        <v>235</v>
      </c>
      <c r="D254" s="762" t="s">
        <v>9</v>
      </c>
      <c r="E254" s="548">
        <f>'1.สอส.กลุ่มวิเคราะห์ฯ'!E254+'2.ชัยนาท'!E254+'3.สระแก้ว'!E254+'4.นครราชสีมา'!E254+'5.ยโสธร'!E254+'6.บุรีรัมย์'!E254+'7.อำนาจเจริญ'!E254+'8.ศูนย์ฯเคี้ยวเอื้อง'!E254+'9.ร้อยเอ็ด'!E254+'10.มหาสารคาม'!E254+'11.อุดรธานี'!E254+'12.กาฬสินธุ์'!E254+'13.นครพนม'!E254+'14.สกลนคร'!E254+'15.หนองคาย'!E254+'16.เลย'!E254+'17.ลำปาง'!E254+'18.แพร่'!E254+'19.เชียงราย'!E254+'20.เพชรบูรณ์'!E254+'21.สุโขทัย'!E254+'22.พิจิตร'!E254+'23.เพชรบุรี'!E254+'24.สุพรรณบุรี'!E254+'25.ประจวบฯ'!E254+'26.กาญจนบุรี'!E254+'27.สุราษฎร์ฯ'!E254+'28.ชุมพร'!E254+'29.ตรัง'!E254+'30.พัทลุง'!E254+'31.นครศรีธรรมราช'!E254+'32.สตูล'!E254+'33.นราธิวาส'!E254</f>
        <v>32</v>
      </c>
      <c r="F254" s="2042">
        <f t="shared" si="28"/>
        <v>30</v>
      </c>
      <c r="G254" s="816">
        <f t="shared" si="29"/>
        <v>93.75</v>
      </c>
      <c r="H254" s="368">
        <f>'1.สอส.กลุ่มวิเคราะห์ฯ'!F254</f>
        <v>0</v>
      </c>
      <c r="I254" s="200">
        <f>'2.ชัยนาท'!F254</f>
        <v>1</v>
      </c>
      <c r="J254" s="200">
        <f>'3.สระแก้ว'!F254</f>
        <v>1</v>
      </c>
      <c r="K254" s="201">
        <f>'4.นครราชสีมา'!F254</f>
        <v>1</v>
      </c>
      <c r="L254" s="200">
        <f>'5.ยโสธร'!F254</f>
        <v>1</v>
      </c>
      <c r="M254" s="200">
        <f>'6.บุรีรัมย์'!F254</f>
        <v>1</v>
      </c>
      <c r="N254" s="201">
        <f>'7.อำนาจเจริญ'!F254</f>
        <v>1</v>
      </c>
      <c r="O254" s="201">
        <f>'8.ศูนย์ฯเคี้ยวเอื้อง'!F254</f>
        <v>1</v>
      </c>
      <c r="P254" s="200">
        <f>'9.ร้อยเอ็ด'!F254</f>
        <v>1</v>
      </c>
      <c r="Q254" s="200">
        <f>'10.มหาสารคาม'!F254</f>
        <v>1</v>
      </c>
      <c r="R254" s="200">
        <f>'11.อุดรธานี'!F254</f>
        <v>1</v>
      </c>
      <c r="S254" s="200">
        <f>'12.กาฬสินธุ์'!F254</f>
        <v>1</v>
      </c>
      <c r="T254" s="200">
        <f>'13.นครพนม'!F254</f>
        <v>1</v>
      </c>
      <c r="U254" s="200">
        <f>'14.สกลนคร'!F254</f>
        <v>1</v>
      </c>
      <c r="V254" s="200">
        <f>'15.หนองคาย'!F254</f>
        <v>1</v>
      </c>
      <c r="W254" s="201">
        <f>'16.เลย'!F254</f>
        <v>1</v>
      </c>
      <c r="X254" s="201">
        <f>'17.ลำปาง'!F254</f>
        <v>1</v>
      </c>
      <c r="Y254" s="200">
        <f>'18.แพร่'!F254</f>
        <v>1</v>
      </c>
      <c r="Z254" s="201">
        <f>'19.เชียงราย'!F254</f>
        <v>1</v>
      </c>
      <c r="AA254" s="201">
        <f>'20.เพชรบูรณ์'!F254</f>
        <v>1</v>
      </c>
      <c r="AB254" s="200">
        <f>'21.สุโขทัย'!F254</f>
        <v>1</v>
      </c>
      <c r="AC254" s="200">
        <f>'22.พิจิตร'!F254</f>
        <v>1</v>
      </c>
      <c r="AD254" s="201">
        <f>'23.เพชรบุรี'!F254</f>
        <v>0</v>
      </c>
      <c r="AE254" s="200">
        <f>'24.สุพรรณบุรี'!F254</f>
        <v>1</v>
      </c>
      <c r="AF254" s="200">
        <f>'25.ประจวบฯ'!F254</f>
        <v>1</v>
      </c>
      <c r="AG254" s="201">
        <f>'26.กาญจนบุรี'!F254</f>
        <v>0</v>
      </c>
      <c r="AH254" s="201">
        <f>'27.สุราษฎร์ฯ'!F254</f>
        <v>1</v>
      </c>
      <c r="AI254" s="200">
        <f>'28.ชุมพร'!F254</f>
        <v>1</v>
      </c>
      <c r="AJ254" s="200">
        <f>'29.ตรัง'!F254</f>
        <v>1</v>
      </c>
      <c r="AK254" s="200">
        <f>'30.พัทลุง'!F254</f>
        <v>1</v>
      </c>
      <c r="AL254" s="202">
        <f>'31.นครศรีธรรมราช'!F254</f>
        <v>1</v>
      </c>
      <c r="AM254" s="200">
        <f>'32.สตูล'!F254</f>
        <v>1</v>
      </c>
      <c r="AN254" s="201">
        <f>'33.นราธิวาส'!F254</f>
        <v>1</v>
      </c>
      <c r="AO254" s="176"/>
    </row>
    <row r="255" spans="1:41" ht="23.4" customHeight="1">
      <c r="A255" s="684"/>
      <c r="B255" s="685"/>
      <c r="C255" s="325" t="s">
        <v>236</v>
      </c>
      <c r="D255" s="161" t="s">
        <v>32</v>
      </c>
      <c r="E255" s="548">
        <f>'1.สอส.กลุ่มวิเคราะห์ฯ'!E255+'2.ชัยนาท'!E255+'3.สระแก้ว'!E255+'4.นครราชสีมา'!E255+'5.ยโสธร'!E255+'6.บุรีรัมย์'!E255+'7.อำนาจเจริญ'!E255+'8.ศูนย์ฯเคี้ยวเอื้อง'!E255+'9.ร้อยเอ็ด'!E255+'10.มหาสารคาม'!E255+'11.อุดรธานี'!E255+'12.กาฬสินธุ์'!E255+'13.นครพนม'!E255+'14.สกลนคร'!E255+'15.หนองคาย'!E255+'16.เลย'!E255+'17.ลำปาง'!E255+'18.แพร่'!E255+'19.เชียงราย'!E255+'20.เพชรบูรณ์'!E255+'21.สุโขทัย'!E255+'22.พิจิตร'!E255+'23.เพชรบุรี'!E255+'24.สุพรรณบุรี'!E255+'25.ประจวบฯ'!E255+'26.กาญจนบุรี'!E255+'27.สุราษฎร์ฯ'!E255+'28.ชุมพร'!E255+'29.ตรัง'!E255+'30.พัทลุง'!E255+'31.นครศรีธรรมราช'!E255+'32.สตูล'!E255+'33.นราธิวาส'!E255</f>
        <v>1100</v>
      </c>
      <c r="F255" s="2042">
        <f t="shared" si="28"/>
        <v>1092</v>
      </c>
      <c r="G255" s="816">
        <f t="shared" si="29"/>
        <v>99.272727272727266</v>
      </c>
      <c r="H255" s="368">
        <f>'1.สอส.กลุ่มวิเคราะห์ฯ'!F255</f>
        <v>0</v>
      </c>
      <c r="I255" s="200">
        <f>'2.ชัยนาท'!F255</f>
        <v>0</v>
      </c>
      <c r="J255" s="200">
        <f>'3.สระแก้ว'!F255</f>
        <v>0</v>
      </c>
      <c r="K255" s="201">
        <f>'4.นครราชสีมา'!F255</f>
        <v>250</v>
      </c>
      <c r="L255" s="200">
        <f>'5.ยโสธร'!F255</f>
        <v>0</v>
      </c>
      <c r="M255" s="200">
        <f>'6.บุรีรัมย์'!F255</f>
        <v>0</v>
      </c>
      <c r="N255" s="201">
        <f>'7.อำนาจเจริญ'!F255</f>
        <v>0</v>
      </c>
      <c r="O255" s="201">
        <f>'8.ศูนย์ฯเคี้ยวเอื้อง'!F255</f>
        <v>378</v>
      </c>
      <c r="P255" s="200">
        <f>'9.ร้อยเอ็ด'!F255</f>
        <v>0</v>
      </c>
      <c r="Q255" s="200">
        <f>'10.มหาสารคาม'!F255</f>
        <v>3</v>
      </c>
      <c r="R255" s="200">
        <f>'11.อุดรธานี'!F255</f>
        <v>0</v>
      </c>
      <c r="S255" s="200">
        <f>'12.กาฬสินธุ์'!F255</f>
        <v>0</v>
      </c>
      <c r="T255" s="200">
        <f>'13.นครพนม'!F255</f>
        <v>0</v>
      </c>
      <c r="U255" s="200">
        <f>'14.สกลนคร'!F255</f>
        <v>0</v>
      </c>
      <c r="V255" s="200">
        <f>'15.หนองคาย'!F255</f>
        <v>0</v>
      </c>
      <c r="W255" s="201">
        <f>'16.เลย'!F255</f>
        <v>0</v>
      </c>
      <c r="X255" s="201">
        <f>'17.ลำปาง'!F255</f>
        <v>250</v>
      </c>
      <c r="Y255" s="200">
        <f>'18.แพร่'!F255</f>
        <v>0</v>
      </c>
      <c r="Z255" s="201">
        <f>'19.เชียงราย'!F255</f>
        <v>11</v>
      </c>
      <c r="AA255" s="201">
        <f>'20.เพชรบูรณ์'!F255</f>
        <v>0</v>
      </c>
      <c r="AB255" s="200">
        <f>'21.สุโขทัย'!F255</f>
        <v>0</v>
      </c>
      <c r="AC255" s="200">
        <f>'22.พิจิตร'!F255</f>
        <v>0</v>
      </c>
      <c r="AD255" s="201">
        <f>'23.เพชรบุรี'!F255</f>
        <v>200</v>
      </c>
      <c r="AE255" s="200">
        <f>'24.สุพรรณบุรี'!F255</f>
        <v>0</v>
      </c>
      <c r="AF255" s="200">
        <f>'25.ประจวบฯ'!F255</f>
        <v>0</v>
      </c>
      <c r="AG255" s="201">
        <f>'26.กาญจนบุรี'!F255</f>
        <v>0</v>
      </c>
      <c r="AH255" s="201">
        <f>'27.สุราษฎร์ฯ'!F255</f>
        <v>0</v>
      </c>
      <c r="AI255" s="200">
        <f>'28.ชุมพร'!F255</f>
        <v>0</v>
      </c>
      <c r="AJ255" s="200">
        <f>'29.ตรัง'!F255</f>
        <v>0</v>
      </c>
      <c r="AK255" s="200">
        <f>'30.พัทลุง'!F255</f>
        <v>0</v>
      </c>
      <c r="AL255" s="202">
        <f>'31.นครศรีธรรมราช'!F255</f>
        <v>0</v>
      </c>
      <c r="AM255" s="200">
        <f>'32.สตูล'!F255</f>
        <v>0</v>
      </c>
      <c r="AN255" s="201">
        <f>'33.นราธิวาส'!F255</f>
        <v>0</v>
      </c>
      <c r="AO255" s="176"/>
    </row>
    <row r="256" spans="1:41" ht="23.4" customHeight="1">
      <c r="A256" s="684"/>
      <c r="B256" s="685"/>
      <c r="C256" s="325"/>
      <c r="D256" s="161" t="s">
        <v>9</v>
      </c>
      <c r="E256" s="548">
        <f>'1.สอส.กลุ่มวิเคราะห์ฯ'!E256+'2.ชัยนาท'!E256+'3.สระแก้ว'!E256+'4.นครราชสีมา'!E256+'5.ยโสธร'!E256+'6.บุรีรัมย์'!E256+'7.อำนาจเจริญ'!E256+'8.ศูนย์ฯเคี้ยวเอื้อง'!E256+'9.ร้อยเอ็ด'!E256+'10.มหาสารคาม'!E256+'11.อุดรธานี'!E256+'12.กาฬสินธุ์'!E256+'13.นครพนม'!E256+'14.สกลนคร'!E256+'15.หนองคาย'!E256+'16.เลย'!E256+'17.ลำปาง'!E256+'18.แพร่'!E256+'19.เชียงราย'!E256+'20.เพชรบูรณ์'!E256+'21.สุโขทัย'!E256+'22.พิจิตร'!E256+'23.เพชรบุรี'!E256+'24.สุพรรณบุรี'!E256+'25.ประจวบฯ'!E256+'26.กาญจนบุรี'!E256+'27.สุราษฎร์ฯ'!E256+'28.ชุมพร'!E256+'29.ตรัง'!E256+'30.พัทลุง'!E256+'31.นครศรีธรรมราช'!E256+'32.สตูล'!E256+'33.นราธิวาส'!E256</f>
        <v>220</v>
      </c>
      <c r="F256" s="2042">
        <f t="shared" si="28"/>
        <v>260</v>
      </c>
      <c r="G256" s="816">
        <f t="shared" si="29"/>
        <v>118.18181818181819</v>
      </c>
      <c r="H256" s="368">
        <f>'1.สอส.กลุ่มวิเคราะห์ฯ'!F256</f>
        <v>0</v>
      </c>
      <c r="I256" s="200">
        <f>'2.ชัยนาท'!F256</f>
        <v>6</v>
      </c>
      <c r="J256" s="200">
        <f>'3.สระแก้ว'!F256</f>
        <v>5</v>
      </c>
      <c r="K256" s="201">
        <f>'4.นครราชสีมา'!F256</f>
        <v>22</v>
      </c>
      <c r="L256" s="200">
        <f>'5.ยโสธร'!F256</f>
        <v>5</v>
      </c>
      <c r="M256" s="200">
        <f>'6.บุรีรัมย์'!F256</f>
        <v>5</v>
      </c>
      <c r="N256" s="201">
        <f>'7.อำนาจเจริญ'!F256</f>
        <v>5</v>
      </c>
      <c r="O256" s="201">
        <f>'8.ศูนย์ฯเคี้ยวเอื้อง'!F256</f>
        <v>58</v>
      </c>
      <c r="P256" s="200">
        <f>'9.ร้อยเอ็ด'!F256</f>
        <v>5</v>
      </c>
      <c r="Q256" s="200">
        <f>'10.มหาสารคาม'!F256</f>
        <v>5</v>
      </c>
      <c r="R256" s="200">
        <f>'11.อุดรธานี'!F256</f>
        <v>5</v>
      </c>
      <c r="S256" s="200">
        <f>'12.กาฬสินธุ์'!F256</f>
        <v>6</v>
      </c>
      <c r="T256" s="200">
        <f>'13.นครพนม'!F256</f>
        <v>5</v>
      </c>
      <c r="U256" s="200">
        <f>'14.สกลนคร'!F256</f>
        <v>5</v>
      </c>
      <c r="V256" s="200">
        <f>'15.หนองคาย'!F256</f>
        <v>5</v>
      </c>
      <c r="W256" s="201">
        <f>'16.เลย'!F256</f>
        <v>6</v>
      </c>
      <c r="X256" s="201">
        <f>'17.ลำปาง'!F256</f>
        <v>23</v>
      </c>
      <c r="Y256" s="200">
        <f>'18.แพร่'!F256</f>
        <v>5</v>
      </c>
      <c r="Z256" s="201">
        <f>'19.เชียงราย'!F256</f>
        <v>5</v>
      </c>
      <c r="AA256" s="201">
        <f>'20.เพชรบูรณ์'!F256</f>
        <v>5</v>
      </c>
      <c r="AB256" s="200">
        <f>'21.สุโขทัย'!F256</f>
        <v>5</v>
      </c>
      <c r="AC256" s="200">
        <f>'22.พิจิตร'!F256</f>
        <v>5</v>
      </c>
      <c r="AD256" s="201">
        <f>'23.เพชรบุรี'!F256</f>
        <v>20</v>
      </c>
      <c r="AE256" s="200">
        <f>'24.สุพรรณบุรี'!F256</f>
        <v>5</v>
      </c>
      <c r="AF256" s="200">
        <f>'25.ประจวบฯ'!F256</f>
        <v>5</v>
      </c>
      <c r="AG256" s="201">
        <f>'26.กาญจนบุรี'!F256</f>
        <v>0</v>
      </c>
      <c r="AH256" s="201">
        <f>'27.สุราษฎร์ฯ'!F256</f>
        <v>5</v>
      </c>
      <c r="AI256" s="200">
        <f>'28.ชุมพร'!F256</f>
        <v>5</v>
      </c>
      <c r="AJ256" s="200">
        <f>'29.ตรัง'!F256</f>
        <v>5</v>
      </c>
      <c r="AK256" s="200">
        <f>'30.พัทลุง'!F256</f>
        <v>5</v>
      </c>
      <c r="AL256" s="202">
        <f>'31.นครศรีธรรมราช'!F256</f>
        <v>4</v>
      </c>
      <c r="AM256" s="200">
        <f>'32.สตูล'!F256</f>
        <v>5</v>
      </c>
      <c r="AN256" s="201">
        <f>'33.นราธิวาส'!F256</f>
        <v>5</v>
      </c>
      <c r="AO256" s="176"/>
    </row>
    <row r="257" spans="1:41" ht="20.399999999999999" customHeight="1">
      <c r="A257" s="684"/>
      <c r="B257" s="685"/>
      <c r="C257" s="325" t="s">
        <v>287</v>
      </c>
      <c r="D257" s="161" t="s">
        <v>114</v>
      </c>
      <c r="E257" s="548">
        <f>'1.สอส.กลุ่มวิเคราะห์ฯ'!E257+'2.ชัยนาท'!E257+'3.สระแก้ว'!E257+'4.นครราชสีมา'!E257+'5.ยโสธร'!E257+'6.บุรีรัมย์'!E257+'7.อำนาจเจริญ'!E257+'8.ศูนย์ฯเคี้ยวเอื้อง'!E257+'9.ร้อยเอ็ด'!E257+'10.มหาสารคาม'!E257+'11.อุดรธานี'!E257+'12.กาฬสินธุ์'!E257+'13.นครพนม'!E257+'14.สกลนคร'!E257+'15.หนองคาย'!E257+'16.เลย'!E257+'17.ลำปาง'!E257+'18.แพร่'!E257+'19.เชียงราย'!E257+'20.เพชรบูรณ์'!E257+'21.สุโขทัย'!E257+'22.พิจิตร'!E257+'23.เพชรบุรี'!E257+'24.สุพรรณบุรี'!E257+'25.ประจวบฯ'!E257+'26.กาญจนบุรี'!E257+'27.สุราษฎร์ฯ'!E257+'28.ชุมพร'!E257+'29.ตรัง'!E257+'30.พัทลุง'!E257+'31.นครศรีธรรมราช'!E257+'32.สตูล'!E257+'33.นราธิวาส'!E257</f>
        <v>1</v>
      </c>
      <c r="F257" s="815"/>
      <c r="G257" s="816">
        <f t="shared" si="29"/>
        <v>0</v>
      </c>
      <c r="H257" s="368">
        <f>'1.สอส.กลุ่มวิเคราะห์ฯ'!F257</f>
        <v>0</v>
      </c>
      <c r="I257" s="200">
        <f>'2.ชัยนาท'!F257</f>
        <v>0</v>
      </c>
      <c r="J257" s="200">
        <f>'3.สระแก้ว'!F257</f>
        <v>0</v>
      </c>
      <c r="K257" s="201">
        <f>'4.นครราชสีมา'!F257</f>
        <v>0</v>
      </c>
      <c r="L257" s="200">
        <f>'5.ยโสธร'!F257</f>
        <v>0</v>
      </c>
      <c r="M257" s="200">
        <f>'6.บุรีรัมย์'!F257</f>
        <v>0</v>
      </c>
      <c r="N257" s="201">
        <f>'7.อำนาจเจริญ'!F257</f>
        <v>0</v>
      </c>
      <c r="O257" s="201">
        <f>'8.ศูนย์ฯเคี้ยวเอื้อง'!F257</f>
        <v>0</v>
      </c>
      <c r="P257" s="200">
        <f>'9.ร้อยเอ็ด'!F257</f>
        <v>0</v>
      </c>
      <c r="Q257" s="200">
        <f>'10.มหาสารคาม'!F257</f>
        <v>0</v>
      </c>
      <c r="R257" s="200">
        <f>'11.อุดรธานี'!F257</f>
        <v>0</v>
      </c>
      <c r="S257" s="200">
        <f>'12.กาฬสินธุ์'!F257</f>
        <v>0</v>
      </c>
      <c r="T257" s="200">
        <f>'13.นครพนม'!F257</f>
        <v>0</v>
      </c>
      <c r="U257" s="200">
        <f>'14.สกลนคร'!F257</f>
        <v>0</v>
      </c>
      <c r="V257" s="200">
        <f>'15.หนองคาย'!F257</f>
        <v>0</v>
      </c>
      <c r="W257" s="201">
        <f>'16.เลย'!F257</f>
        <v>0</v>
      </c>
      <c r="X257" s="201">
        <f>'17.ลำปาง'!F257</f>
        <v>0</v>
      </c>
      <c r="Y257" s="200">
        <f>'18.แพร่'!F257</f>
        <v>0</v>
      </c>
      <c r="Z257" s="201">
        <f>'19.เชียงราย'!F257</f>
        <v>0</v>
      </c>
      <c r="AA257" s="201">
        <f>'20.เพชรบูรณ์'!F257</f>
        <v>0</v>
      </c>
      <c r="AB257" s="200">
        <f>'21.สุโขทัย'!F257</f>
        <v>0</v>
      </c>
      <c r="AC257" s="200">
        <f>'22.พิจิตร'!F257</f>
        <v>0</v>
      </c>
      <c r="AD257" s="201">
        <f>'23.เพชรบุรี'!F257</f>
        <v>0</v>
      </c>
      <c r="AE257" s="200">
        <f>'24.สุพรรณบุรี'!F257</f>
        <v>0</v>
      </c>
      <c r="AF257" s="200">
        <f>'25.ประจวบฯ'!F257</f>
        <v>0</v>
      </c>
      <c r="AG257" s="201">
        <f>'26.กาญจนบุรี'!F257</f>
        <v>0</v>
      </c>
      <c r="AH257" s="201">
        <f>'27.สุราษฎร์ฯ'!F257</f>
        <v>0</v>
      </c>
      <c r="AI257" s="200">
        <f>'28.ชุมพร'!F257</f>
        <v>0</v>
      </c>
      <c r="AJ257" s="200">
        <f>'29.ตรัง'!F257</f>
        <v>0</v>
      </c>
      <c r="AK257" s="200">
        <f>'30.พัทลุง'!F257</f>
        <v>0</v>
      </c>
      <c r="AL257" s="202">
        <f>'31.นครศรีธรรมราช'!F257</f>
        <v>0</v>
      </c>
      <c r="AM257" s="200">
        <f>'32.สตูล'!F257</f>
        <v>0</v>
      </c>
      <c r="AN257" s="201">
        <f>'33.นราธิวาส'!F257</f>
        <v>0</v>
      </c>
      <c r="AO257" s="176"/>
    </row>
    <row r="258" spans="1:41" ht="21.75" customHeight="1">
      <c r="A258" s="684"/>
      <c r="B258" s="685"/>
      <c r="C258" s="753" t="s">
        <v>187</v>
      </c>
      <c r="D258" s="724" t="s">
        <v>114</v>
      </c>
      <c r="E258" s="548">
        <f>'1.สอส.กลุ่มวิเคราะห์ฯ'!E258+'2.ชัยนาท'!E258+'3.สระแก้ว'!E258+'4.นครราชสีมา'!E258+'5.ยโสธร'!E258+'6.บุรีรัมย์'!E258+'7.อำนาจเจริญ'!E258+'8.ศูนย์ฯเคี้ยวเอื้อง'!E258+'9.ร้อยเอ็ด'!E258+'10.มหาสารคาม'!E258+'11.อุดรธานี'!E258+'12.กาฬสินธุ์'!E258+'13.นครพนม'!E258+'14.สกลนคร'!E258+'15.หนองคาย'!E258+'16.เลย'!E258+'17.ลำปาง'!E258+'18.แพร่'!E258+'19.เชียงราย'!E258+'20.เพชรบูรณ์'!E258+'21.สุโขทัย'!E258+'22.พิจิตร'!E258+'23.เพชรบุรี'!E258+'24.สุพรรณบุรี'!E258+'25.ประจวบฯ'!E258+'26.กาญจนบุรี'!E258+'27.สุราษฎร์ฯ'!E258+'28.ชุมพร'!E258+'29.ตรัง'!E258+'30.พัทลุง'!E258+'31.นครศรีธรรมราช'!E258+'32.สตูล'!E258+'33.นราธิวาส'!E258</f>
        <v>0</v>
      </c>
      <c r="F258" s="815">
        <f t="shared" ref="F258:F264" si="30">SUM(H258:AN258)</f>
        <v>7</v>
      </c>
      <c r="G258" s="1328" t="e">
        <f t="shared" si="29"/>
        <v>#DIV/0!</v>
      </c>
      <c r="H258" s="368">
        <f>'1.สอส.กลุ่มวิเคราะห์ฯ'!F258</f>
        <v>0</v>
      </c>
      <c r="I258" s="200">
        <f>'2.ชัยนาท'!F258</f>
        <v>0</v>
      </c>
      <c r="J258" s="200">
        <f>'3.สระแก้ว'!F258</f>
        <v>0</v>
      </c>
      <c r="K258" s="201">
        <f>'4.นครราชสีมา'!F258</f>
        <v>0</v>
      </c>
      <c r="L258" s="200">
        <f>'5.ยโสธร'!F258</f>
        <v>0</v>
      </c>
      <c r="M258" s="200">
        <f>'6.บุรีรัมย์'!F258</f>
        <v>7</v>
      </c>
      <c r="N258" s="201">
        <f>'7.อำนาจเจริญ'!F258</f>
        <v>0</v>
      </c>
      <c r="O258" s="201">
        <f>'8.ศูนย์ฯเคี้ยวเอื้อง'!F258</f>
        <v>0</v>
      </c>
      <c r="P258" s="200">
        <f>'9.ร้อยเอ็ด'!F258</f>
        <v>0</v>
      </c>
      <c r="Q258" s="200">
        <f>'10.มหาสารคาม'!F258</f>
        <v>0</v>
      </c>
      <c r="R258" s="200">
        <f>'11.อุดรธานี'!F258</f>
        <v>0</v>
      </c>
      <c r="S258" s="200">
        <f>'12.กาฬสินธุ์'!F258</f>
        <v>0</v>
      </c>
      <c r="T258" s="200">
        <f>'13.นครพนม'!F258</f>
        <v>0</v>
      </c>
      <c r="U258" s="200">
        <f>'14.สกลนคร'!F258</f>
        <v>0</v>
      </c>
      <c r="V258" s="200">
        <f>'15.หนองคาย'!F258</f>
        <v>0</v>
      </c>
      <c r="W258" s="201">
        <f>'16.เลย'!F258</f>
        <v>0</v>
      </c>
      <c r="X258" s="201">
        <f>'17.ลำปาง'!F258</f>
        <v>0</v>
      </c>
      <c r="Y258" s="200">
        <f>'18.แพร่'!F258</f>
        <v>0</v>
      </c>
      <c r="Z258" s="201">
        <f>'19.เชียงราย'!F258</f>
        <v>0</v>
      </c>
      <c r="AA258" s="201">
        <f>'20.เพชรบูรณ์'!F258</f>
        <v>0</v>
      </c>
      <c r="AB258" s="200">
        <f>'21.สุโขทัย'!F258</f>
        <v>0</v>
      </c>
      <c r="AC258" s="200">
        <f>'22.พิจิตร'!F258</f>
        <v>0</v>
      </c>
      <c r="AD258" s="201">
        <f>'23.เพชรบุรี'!F258</f>
        <v>0</v>
      </c>
      <c r="AE258" s="200">
        <f>'24.สุพรรณบุรี'!F258</f>
        <v>0</v>
      </c>
      <c r="AF258" s="200">
        <f>'25.ประจวบฯ'!F258</f>
        <v>0</v>
      </c>
      <c r="AG258" s="201">
        <f>'26.กาญจนบุรี'!F258</f>
        <v>0</v>
      </c>
      <c r="AH258" s="201">
        <f>'27.สุราษฎร์ฯ'!F258</f>
        <v>0</v>
      </c>
      <c r="AI258" s="200">
        <f>'28.ชุมพร'!F258</f>
        <v>0</v>
      </c>
      <c r="AJ258" s="200">
        <f>'29.ตรัง'!F258</f>
        <v>0</v>
      </c>
      <c r="AK258" s="200">
        <f>'30.พัทลุง'!F258</f>
        <v>0</v>
      </c>
      <c r="AL258" s="202">
        <f>'31.นครศรีธรรมราช'!F258</f>
        <v>0</v>
      </c>
      <c r="AM258" s="200">
        <f>'32.สตูล'!F258</f>
        <v>0</v>
      </c>
      <c r="AN258" s="201">
        <f>'33.นราธิวาส'!F258</f>
        <v>0</v>
      </c>
      <c r="AO258" s="176"/>
    </row>
    <row r="259" spans="1:41" ht="21.75" customHeight="1">
      <c r="A259" s="1329"/>
      <c r="B259" s="1330" t="s">
        <v>58</v>
      </c>
      <c r="C259" s="765"/>
      <c r="D259" s="766" t="s">
        <v>24</v>
      </c>
      <c r="E259" s="708">
        <f>'1.สอส.กลุ่มวิเคราะห์ฯ'!E259+'2.ชัยนาท'!E259+'3.สระแก้ว'!E259+'4.นครราชสีมา'!E259+'5.ยโสธร'!E259+'6.บุรีรัมย์'!E259+'7.อำนาจเจริญ'!E259+'8.ศูนย์ฯเคี้ยวเอื้อง'!E259+'9.ร้อยเอ็ด'!E259+'10.มหาสารคาม'!E259+'11.อุดรธานี'!E259+'12.กาฬสินธุ์'!E259+'13.นครพนม'!E259+'14.สกลนคร'!E259+'15.หนองคาย'!E259+'16.เลย'!E259+'17.ลำปาง'!E259+'18.แพร่'!E259+'19.เชียงราย'!E259+'20.เพชรบูรณ์'!E259+'21.สุโขทัย'!E259+'22.พิจิตร'!E259+'23.เพชรบุรี'!E259+'24.สุพรรณบุรี'!E259+'25.ประจวบฯ'!E259+'26.กาญจนบุรี'!E259+'27.สุราษฎร์ฯ'!E259+'28.ชุมพร'!E259+'29.ตรัง'!E259+'30.พัทลุง'!E259+'31.นครศรีธรรมราช'!E259+'32.สตูล'!E259+'33.นราธิวาส'!E259</f>
        <v>3272550</v>
      </c>
      <c r="F259" s="1331">
        <f t="shared" si="30"/>
        <v>3284305.8099999996</v>
      </c>
      <c r="G259" s="1332">
        <f t="shared" si="29"/>
        <v>100.35922476356356</v>
      </c>
      <c r="H259" s="363">
        <f>'1.สอส.กลุ่มวิเคราะห์ฯ'!F259</f>
        <v>223250.9</v>
      </c>
      <c r="I259" s="392">
        <f>'2.ชัยนาท'!F259</f>
        <v>39864.33</v>
      </c>
      <c r="J259" s="392">
        <f>'3.สระแก้ว'!F259</f>
        <v>39900</v>
      </c>
      <c r="K259" s="393">
        <f>'4.นครราชสีมา'!F259</f>
        <v>137393.63</v>
      </c>
      <c r="L259" s="392">
        <f>'5.ยโสธร'!F259</f>
        <v>39900</v>
      </c>
      <c r="M259" s="392">
        <f>'6.บุรีรัมย์'!F259</f>
        <v>39200</v>
      </c>
      <c r="N259" s="393">
        <f>'7.อำนาจเจริญ'!F259</f>
        <v>39900</v>
      </c>
      <c r="O259" s="393">
        <f>'8.ศูนย์ฯเคี้ยวเอื้อง'!F259</f>
        <v>935471.16999999993</v>
      </c>
      <c r="P259" s="392">
        <f>'9.ร้อยเอ็ด'!F259</f>
        <v>50100</v>
      </c>
      <c r="Q259" s="392">
        <f>'10.มหาสารคาม'!F259</f>
        <v>79900</v>
      </c>
      <c r="R259" s="392">
        <f>'11.อุดรธานี'!F259</f>
        <v>20902.400000000001</v>
      </c>
      <c r="S259" s="392">
        <f>'12.กาฬสินธุ์'!F259</f>
        <v>39899.67</v>
      </c>
      <c r="T259" s="392">
        <f>'13.นครพนม'!F259</f>
        <v>38370</v>
      </c>
      <c r="U259" s="392">
        <f>'14.สกลนคร'!F259</f>
        <v>39899.85</v>
      </c>
      <c r="V259" s="392">
        <f>'15.หนองคาย'!F259</f>
        <v>112499.1</v>
      </c>
      <c r="W259" s="393">
        <f>'16.เลย'!F259</f>
        <v>51407.040000000001</v>
      </c>
      <c r="X259" s="393">
        <f>'17.ลำปาง'!F259</f>
        <v>137499</v>
      </c>
      <c r="Y259" s="392">
        <f>'18.แพร่'!F259</f>
        <v>39842</v>
      </c>
      <c r="Z259" s="393">
        <f>'19.เชียงราย'!F259</f>
        <v>39900</v>
      </c>
      <c r="AA259" s="393">
        <f>'20.เพชรบูรณ์'!F259</f>
        <v>38380</v>
      </c>
      <c r="AB259" s="392">
        <f>'21.สุโขทัย'!F259</f>
        <v>39899.94</v>
      </c>
      <c r="AC259" s="392">
        <f>'22.พิจิตร'!F259</f>
        <v>26940</v>
      </c>
      <c r="AD259" s="393">
        <f>'23.เพชรบุรี'!F259</f>
        <v>256856.85</v>
      </c>
      <c r="AE259" s="392">
        <f>'24.สุพรรณบุรี'!F259</f>
        <v>142321</v>
      </c>
      <c r="AF259" s="392">
        <f>'25.ประจวบฯ'!F259</f>
        <v>39900</v>
      </c>
      <c r="AG259" s="393">
        <f>'26.กาญจนบุรี'!F259</f>
        <v>0</v>
      </c>
      <c r="AH259" s="393">
        <f>'27.สุราษฎร์ฯ'!F259</f>
        <v>102051.86</v>
      </c>
      <c r="AI259" s="392">
        <f>'28.ชุมพร'!F259</f>
        <v>30579</v>
      </c>
      <c r="AJ259" s="392">
        <f>'29.ตรัง'!F259</f>
        <v>47127.53</v>
      </c>
      <c r="AK259" s="392">
        <f>'30.พัทลุง'!F259</f>
        <v>39838.600000000006</v>
      </c>
      <c r="AL259" s="549">
        <f>'31.นครศรีธรรมราช'!F259</f>
        <v>203476.18</v>
      </c>
      <c r="AM259" s="392">
        <f>'32.สตูล'!F259</f>
        <v>131985</v>
      </c>
      <c r="AN259" s="393">
        <f>'33.นราธิวาส'!F259</f>
        <v>39850.76</v>
      </c>
      <c r="AO259" s="176"/>
    </row>
    <row r="260" spans="1:41" ht="21.75" customHeight="1">
      <c r="A260" s="684"/>
      <c r="B260" s="685"/>
      <c r="C260" s="686" t="s">
        <v>25</v>
      </c>
      <c r="D260" s="687" t="s">
        <v>24</v>
      </c>
      <c r="E260" s="548">
        <f>'1.สอส.กลุ่มวิเคราะห์ฯ'!E260+'2.ชัยนาท'!E260+'3.สระแก้ว'!E260+'4.นครราชสีมา'!E260+'5.ยโสธร'!E260+'6.บุรีรัมย์'!E260+'7.อำนาจเจริญ'!E260+'8.ศูนย์ฯเคี้ยวเอื้อง'!E260+'9.ร้อยเอ็ด'!E260+'10.มหาสารคาม'!E260+'11.อุดรธานี'!E260+'12.กาฬสินธุ์'!E260+'13.นครพนม'!E260+'14.สกลนคร'!E260+'15.หนองคาย'!E260+'16.เลย'!E260+'17.ลำปาง'!E260+'18.แพร่'!E260+'19.เชียงราย'!E260+'20.เพชรบูรณ์'!E260+'21.สุโขทัย'!E260+'22.พิจิตร'!E260+'23.เพชรบุรี'!E260+'24.สุพรรณบุรี'!E260+'25.ประจวบฯ'!E260+'26.กาญจนบุรี'!E260+'27.สุราษฎร์ฯ'!E260+'28.ชุมพร'!E260+'29.ตรัง'!E260+'30.พัทลุง'!E260+'31.นครศรีธรรมราช'!E260+'32.สตูล'!E260+'33.นราธิวาส'!E260</f>
        <v>0</v>
      </c>
      <c r="F260" s="815">
        <f t="shared" si="30"/>
        <v>0</v>
      </c>
      <c r="G260" s="816" t="e">
        <f t="shared" si="29"/>
        <v>#DIV/0!</v>
      </c>
      <c r="H260" s="368">
        <f>'1.สอส.กลุ่มวิเคราะห์ฯ'!F260</f>
        <v>0</v>
      </c>
      <c r="I260" s="200">
        <f>'2.ชัยนาท'!F260</f>
        <v>0</v>
      </c>
      <c r="J260" s="200">
        <f>'3.สระแก้ว'!F260</f>
        <v>0</v>
      </c>
      <c r="K260" s="201">
        <f>'4.นครราชสีมา'!F260</f>
        <v>0</v>
      </c>
      <c r="L260" s="200">
        <f>'5.ยโสธร'!F260</f>
        <v>0</v>
      </c>
      <c r="M260" s="200">
        <f>'6.บุรีรัมย์'!F260</f>
        <v>0</v>
      </c>
      <c r="N260" s="201">
        <f>'7.อำนาจเจริญ'!F260</f>
        <v>0</v>
      </c>
      <c r="O260" s="201">
        <f>'8.ศูนย์ฯเคี้ยวเอื้อง'!F260</f>
        <v>0</v>
      </c>
      <c r="P260" s="200">
        <f>'9.ร้อยเอ็ด'!F260</f>
        <v>0</v>
      </c>
      <c r="Q260" s="200">
        <f>'10.มหาสารคาม'!F260</f>
        <v>0</v>
      </c>
      <c r="R260" s="200">
        <f>'11.อุดรธานี'!F260</f>
        <v>0</v>
      </c>
      <c r="S260" s="200">
        <f>'12.กาฬสินธุ์'!F260</f>
        <v>0</v>
      </c>
      <c r="T260" s="200">
        <f>'13.นครพนม'!F260</f>
        <v>0</v>
      </c>
      <c r="U260" s="200">
        <f>'14.สกลนคร'!F260</f>
        <v>0</v>
      </c>
      <c r="V260" s="200">
        <f>'15.หนองคาย'!F260</f>
        <v>0</v>
      </c>
      <c r="W260" s="201">
        <f>'16.เลย'!F260</f>
        <v>0</v>
      </c>
      <c r="X260" s="201">
        <f>'17.ลำปาง'!F260</f>
        <v>0</v>
      </c>
      <c r="Y260" s="200">
        <f>'18.แพร่'!F260</f>
        <v>0</v>
      </c>
      <c r="Z260" s="201">
        <f>'19.เชียงราย'!F260</f>
        <v>0</v>
      </c>
      <c r="AA260" s="201">
        <f>'20.เพชรบูรณ์'!F260</f>
        <v>0</v>
      </c>
      <c r="AB260" s="200">
        <f>'21.สุโขทัย'!F260</f>
        <v>0</v>
      </c>
      <c r="AC260" s="200">
        <f>'22.พิจิตร'!F260</f>
        <v>0</v>
      </c>
      <c r="AD260" s="201">
        <f>'23.เพชรบุรี'!F260</f>
        <v>0</v>
      </c>
      <c r="AE260" s="200">
        <f>'24.สุพรรณบุรี'!F260</f>
        <v>0</v>
      </c>
      <c r="AF260" s="200">
        <f>'25.ประจวบฯ'!F260</f>
        <v>0</v>
      </c>
      <c r="AG260" s="201">
        <f>'26.กาญจนบุรี'!F260</f>
        <v>0</v>
      </c>
      <c r="AH260" s="201">
        <f>'27.สุราษฎร์ฯ'!F260</f>
        <v>0</v>
      </c>
      <c r="AI260" s="200">
        <f>'28.ชุมพร'!F260</f>
        <v>0</v>
      </c>
      <c r="AJ260" s="200">
        <f>'29.ตรัง'!F260</f>
        <v>0</v>
      </c>
      <c r="AK260" s="200">
        <f>'30.พัทลุง'!F260</f>
        <v>0</v>
      </c>
      <c r="AL260" s="202">
        <f>'31.นครศรีธรรมราช'!F260</f>
        <v>0</v>
      </c>
      <c r="AM260" s="200">
        <f>'32.สตูล'!F260</f>
        <v>0</v>
      </c>
      <c r="AN260" s="201">
        <f>'33.นราธิวาส'!F260</f>
        <v>0</v>
      </c>
      <c r="AO260" s="176"/>
    </row>
    <row r="261" spans="1:41" ht="21.75" customHeight="1">
      <c r="A261" s="684"/>
      <c r="B261" s="685"/>
      <c r="C261" s="686" t="s">
        <v>26</v>
      </c>
      <c r="D261" s="687" t="s">
        <v>24</v>
      </c>
      <c r="E261" s="548">
        <f>'1.สอส.กลุ่มวิเคราะห์ฯ'!E261+'2.ชัยนาท'!E261+'3.สระแก้ว'!E261+'4.นครราชสีมา'!E261+'5.ยโสธร'!E261+'6.บุรีรัมย์'!E261+'7.อำนาจเจริญ'!E261+'8.ศูนย์ฯเคี้ยวเอื้อง'!E261+'9.ร้อยเอ็ด'!E261+'10.มหาสารคาม'!E261+'11.อุดรธานี'!E261+'12.กาฬสินธุ์'!E261+'13.นครพนม'!E261+'14.สกลนคร'!E261+'15.หนองคาย'!E261+'16.เลย'!E261+'17.ลำปาง'!E261+'18.แพร่'!E261+'19.เชียงราย'!E261+'20.เพชรบูรณ์'!E261+'21.สุโขทัย'!E261+'22.พิจิตร'!E261+'23.เพชรบุรี'!E261+'24.สุพรรณบุรี'!E261+'25.ประจวบฯ'!E261+'26.กาญจนบุรี'!E261+'27.สุราษฎร์ฯ'!E261+'28.ชุมพร'!E261+'29.ตรัง'!E261+'30.พัทลุง'!E261+'31.นครศรีธรรมราช'!E261+'32.สตูล'!E261+'33.นราธิวาส'!E261</f>
        <v>3272550</v>
      </c>
      <c r="F261" s="815">
        <f>SUM(H261:AN261)</f>
        <v>3285825.8099999996</v>
      </c>
      <c r="G261" s="816">
        <f t="shared" si="29"/>
        <v>100.40567172388502</v>
      </c>
      <c r="H261" s="368">
        <f>'1.สอส.กลุ่มวิเคราะห์ฯ'!F261</f>
        <v>223250.9</v>
      </c>
      <c r="I261" s="200">
        <f>'2.ชัยนาท'!F261</f>
        <v>39864.33</v>
      </c>
      <c r="J261" s="200">
        <f>'3.สระแก้ว'!F261</f>
        <v>39900</v>
      </c>
      <c r="K261" s="201">
        <f>'4.นครราชสีมา'!F261</f>
        <v>137393.63</v>
      </c>
      <c r="L261" s="200">
        <f>'5.ยโสธร'!F261</f>
        <v>39900</v>
      </c>
      <c r="M261" s="200">
        <f>'6.บุรีรัมย์'!F261</f>
        <v>39200</v>
      </c>
      <c r="N261" s="201">
        <f>'7.อำนาจเจริญ'!F261</f>
        <v>39900</v>
      </c>
      <c r="O261" s="201">
        <f>'8.ศูนย์ฯเคี้ยวเอื้อง'!F261</f>
        <v>935471.16999999993</v>
      </c>
      <c r="P261" s="200">
        <f>'9.ร้อยเอ็ด'!F261</f>
        <v>50100</v>
      </c>
      <c r="Q261" s="200">
        <f>'10.มหาสารคาม'!F261</f>
        <v>79900</v>
      </c>
      <c r="R261" s="200">
        <f>'11.อุดรธานี'!F261</f>
        <v>20902.400000000001</v>
      </c>
      <c r="S261" s="200">
        <f>'12.กาฬสินธุ์'!F261</f>
        <v>39899.67</v>
      </c>
      <c r="T261" s="200">
        <f>'13.นครพนม'!F261</f>
        <v>38370</v>
      </c>
      <c r="U261" s="200">
        <f>'14.สกลนคร'!F261</f>
        <v>39899.85</v>
      </c>
      <c r="V261" s="200">
        <f>'15.หนองคาย'!F261</f>
        <v>112499.1</v>
      </c>
      <c r="W261" s="201">
        <f>'16.เลย'!F261</f>
        <v>51407.040000000001</v>
      </c>
      <c r="X261" s="201">
        <f>'17.ลำปาง'!F261</f>
        <v>137499</v>
      </c>
      <c r="Y261" s="200">
        <f>'18.แพร่'!F261</f>
        <v>39842</v>
      </c>
      <c r="Z261" s="201">
        <f>'19.เชียงราย'!F261</f>
        <v>39900</v>
      </c>
      <c r="AA261" s="201">
        <f>'20.เพชรบูรณ์'!F261</f>
        <v>39900</v>
      </c>
      <c r="AB261" s="200">
        <f>'21.สุโขทัย'!F261</f>
        <v>39899.94</v>
      </c>
      <c r="AC261" s="200">
        <f>'22.พิจิตร'!F261</f>
        <v>26940</v>
      </c>
      <c r="AD261" s="201">
        <f>'23.เพชรบุรี'!F261</f>
        <v>256856.85</v>
      </c>
      <c r="AE261" s="200">
        <f>'24.สุพรรณบุรี'!F261</f>
        <v>142321</v>
      </c>
      <c r="AF261" s="200">
        <f>'25.ประจวบฯ'!F261</f>
        <v>39900</v>
      </c>
      <c r="AG261" s="201">
        <f>'26.กาญจนบุรี'!F261</f>
        <v>0</v>
      </c>
      <c r="AH261" s="201">
        <f>'27.สุราษฎร์ฯ'!F261</f>
        <v>102051.86</v>
      </c>
      <c r="AI261" s="200">
        <f>'28.ชุมพร'!F261</f>
        <v>30579</v>
      </c>
      <c r="AJ261" s="200">
        <f>'29.ตรัง'!F261</f>
        <v>47127.53</v>
      </c>
      <c r="AK261" s="200">
        <f>'30.พัทลุง'!F261</f>
        <v>39838.600000000006</v>
      </c>
      <c r="AL261" s="202">
        <f>'31.นครศรีธรรมราช'!F261</f>
        <v>203476.18</v>
      </c>
      <c r="AM261" s="200">
        <f>'32.สตูล'!F261</f>
        <v>131985</v>
      </c>
      <c r="AN261" s="201">
        <f>'33.นราธิวาส'!F261</f>
        <v>39850.76</v>
      </c>
      <c r="AO261" s="176"/>
    </row>
    <row r="262" spans="1:41" ht="21.75" customHeight="1">
      <c r="A262" s="684"/>
      <c r="B262" s="685"/>
      <c r="C262" s="686" t="s">
        <v>27</v>
      </c>
      <c r="D262" s="687" t="s">
        <v>24</v>
      </c>
      <c r="E262" s="548">
        <f>'1.สอส.กลุ่มวิเคราะห์ฯ'!E262+'2.ชัยนาท'!E262+'3.สระแก้ว'!E262+'4.นครราชสีมา'!E262+'5.ยโสธร'!E262+'6.บุรีรัมย์'!E262+'7.อำนาจเจริญ'!E262+'8.ศูนย์ฯเคี้ยวเอื้อง'!E262+'9.ร้อยเอ็ด'!E262+'10.มหาสารคาม'!E262+'11.อุดรธานี'!E262+'12.กาฬสินธุ์'!E262+'13.นครพนม'!E262+'14.สกลนคร'!E262+'15.หนองคาย'!E262+'16.เลย'!E262+'17.ลำปาง'!E262+'18.แพร่'!E262+'19.เชียงราย'!E262+'20.เพชรบูรณ์'!E262+'21.สุโขทัย'!E262+'22.พิจิตร'!E262+'23.เพชรบุรี'!E262+'24.สุพรรณบุรี'!E262+'25.ประจวบฯ'!E262+'26.กาญจนบุรี'!E262+'27.สุราษฎร์ฯ'!E262+'28.ชุมพร'!E262+'29.ตรัง'!E262+'30.พัทลุง'!E262+'31.นครศรีธรรมราช'!E262+'32.สตูล'!E262+'33.นราธิวาส'!E262</f>
        <v>0</v>
      </c>
      <c r="F262" s="815">
        <f t="shared" si="30"/>
        <v>0</v>
      </c>
      <c r="G262" s="816" t="e">
        <f t="shared" si="29"/>
        <v>#DIV/0!</v>
      </c>
      <c r="H262" s="368">
        <f>'1.สอส.กลุ่มวิเคราะห์ฯ'!F262</f>
        <v>0</v>
      </c>
      <c r="I262" s="200">
        <f>'2.ชัยนาท'!F262</f>
        <v>0</v>
      </c>
      <c r="J262" s="200">
        <f>'3.สระแก้ว'!F262</f>
        <v>0</v>
      </c>
      <c r="K262" s="201">
        <f>'4.นครราชสีมา'!F262</f>
        <v>0</v>
      </c>
      <c r="L262" s="200">
        <f>'5.ยโสธร'!F262</f>
        <v>0</v>
      </c>
      <c r="M262" s="200">
        <f>'6.บุรีรัมย์'!F262</f>
        <v>0</v>
      </c>
      <c r="N262" s="201">
        <f>'7.อำนาจเจริญ'!F262</f>
        <v>0</v>
      </c>
      <c r="O262" s="201">
        <f>'8.ศูนย์ฯเคี้ยวเอื้อง'!F262</f>
        <v>0</v>
      </c>
      <c r="P262" s="200">
        <f>'9.ร้อยเอ็ด'!F262</f>
        <v>0</v>
      </c>
      <c r="Q262" s="200">
        <f>'10.มหาสารคาม'!F262</f>
        <v>0</v>
      </c>
      <c r="R262" s="200">
        <f>'11.อุดรธานี'!F262</f>
        <v>0</v>
      </c>
      <c r="S262" s="200">
        <f>'12.กาฬสินธุ์'!F262</f>
        <v>0</v>
      </c>
      <c r="T262" s="200">
        <f>'13.นครพนม'!F262</f>
        <v>0</v>
      </c>
      <c r="U262" s="200">
        <f>'14.สกลนคร'!F262</f>
        <v>0</v>
      </c>
      <c r="V262" s="200">
        <f>'15.หนองคาย'!F262</f>
        <v>0</v>
      </c>
      <c r="W262" s="201">
        <f>'16.เลย'!F262</f>
        <v>0</v>
      </c>
      <c r="X262" s="201">
        <f>'17.ลำปาง'!F262</f>
        <v>0</v>
      </c>
      <c r="Y262" s="200">
        <f>'18.แพร่'!F262</f>
        <v>0</v>
      </c>
      <c r="Z262" s="201">
        <f>'19.เชียงราย'!F262</f>
        <v>0</v>
      </c>
      <c r="AA262" s="201">
        <f>'20.เพชรบูรณ์'!F262</f>
        <v>0</v>
      </c>
      <c r="AB262" s="200">
        <f>'21.สุโขทัย'!F262</f>
        <v>0</v>
      </c>
      <c r="AC262" s="200">
        <f>'22.พิจิตร'!F262</f>
        <v>0</v>
      </c>
      <c r="AD262" s="201">
        <f>'23.เพชรบุรี'!F262</f>
        <v>0</v>
      </c>
      <c r="AE262" s="200">
        <f>'24.สุพรรณบุรี'!F262</f>
        <v>0</v>
      </c>
      <c r="AF262" s="200">
        <f>'25.ประจวบฯ'!F262</f>
        <v>0</v>
      </c>
      <c r="AG262" s="201">
        <f>'26.กาญจนบุรี'!F262</f>
        <v>0</v>
      </c>
      <c r="AH262" s="201">
        <f>'27.สุราษฎร์ฯ'!F262</f>
        <v>0</v>
      </c>
      <c r="AI262" s="200">
        <f>'28.ชุมพร'!F262</f>
        <v>0</v>
      </c>
      <c r="AJ262" s="200">
        <f>'29.ตรัง'!F262</f>
        <v>0</v>
      </c>
      <c r="AK262" s="200">
        <f>'30.พัทลุง'!F262</f>
        <v>0</v>
      </c>
      <c r="AL262" s="202">
        <f>'31.นครศรีธรรมราช'!F262</f>
        <v>0</v>
      </c>
      <c r="AM262" s="200">
        <f>'32.สตูล'!F262</f>
        <v>0</v>
      </c>
      <c r="AN262" s="201">
        <f>'33.นราธิวาส'!F262</f>
        <v>0</v>
      </c>
      <c r="AO262" s="176"/>
    </row>
    <row r="263" spans="1:41" ht="21.75" customHeight="1">
      <c r="A263" s="684"/>
      <c r="B263" s="685"/>
      <c r="C263" s="686" t="s">
        <v>28</v>
      </c>
      <c r="D263" s="687" t="s">
        <v>24</v>
      </c>
      <c r="E263" s="548">
        <f>'1.สอส.กลุ่มวิเคราะห์ฯ'!E263+'2.ชัยนาท'!E263+'3.สระแก้ว'!E263+'4.นครราชสีมา'!E263+'5.ยโสธร'!E263+'6.บุรีรัมย์'!E263+'7.อำนาจเจริญ'!E263+'8.ศูนย์ฯเคี้ยวเอื้อง'!E263+'9.ร้อยเอ็ด'!E263+'10.มหาสารคาม'!E263+'11.อุดรธานี'!E263+'12.กาฬสินธุ์'!E263+'13.นครพนม'!E263+'14.สกลนคร'!E263+'15.หนองคาย'!E263+'16.เลย'!E263+'17.ลำปาง'!E263+'18.แพร่'!E263+'19.เชียงราย'!E263+'20.เพชรบูรณ์'!E263+'21.สุโขทัย'!E263+'22.พิจิตร'!E263+'23.เพชรบุรี'!E263+'24.สุพรรณบุรี'!E263+'25.ประจวบฯ'!E263+'26.กาญจนบุรี'!E263+'27.สุราษฎร์ฯ'!E263+'28.ชุมพร'!E263+'29.ตรัง'!E263+'30.พัทลุง'!E263+'31.นครศรีธรรมราช'!E263+'32.สตูล'!E263+'33.นราธิวาส'!E263</f>
        <v>0</v>
      </c>
      <c r="F263" s="815">
        <f t="shared" si="30"/>
        <v>0</v>
      </c>
      <c r="G263" s="816" t="e">
        <f t="shared" si="29"/>
        <v>#DIV/0!</v>
      </c>
      <c r="H263" s="368">
        <f>'1.สอส.กลุ่มวิเคราะห์ฯ'!F263</f>
        <v>0</v>
      </c>
      <c r="I263" s="200">
        <f>'2.ชัยนาท'!F263</f>
        <v>0</v>
      </c>
      <c r="J263" s="200">
        <f>'3.สระแก้ว'!F263</f>
        <v>0</v>
      </c>
      <c r="K263" s="201">
        <f>'4.นครราชสีมา'!F263</f>
        <v>0</v>
      </c>
      <c r="L263" s="200">
        <f>'5.ยโสธร'!F263</f>
        <v>0</v>
      </c>
      <c r="M263" s="200">
        <f>'6.บุรีรัมย์'!F263</f>
        <v>0</v>
      </c>
      <c r="N263" s="201">
        <f>'7.อำนาจเจริญ'!F263</f>
        <v>0</v>
      </c>
      <c r="O263" s="201">
        <f>'8.ศูนย์ฯเคี้ยวเอื้อง'!F263</f>
        <v>0</v>
      </c>
      <c r="P263" s="200">
        <f>'9.ร้อยเอ็ด'!F263</f>
        <v>0</v>
      </c>
      <c r="Q263" s="200">
        <f>'10.มหาสารคาม'!F263</f>
        <v>0</v>
      </c>
      <c r="R263" s="200">
        <f>'11.อุดรธานี'!F263</f>
        <v>0</v>
      </c>
      <c r="S263" s="200">
        <f>'12.กาฬสินธุ์'!F263</f>
        <v>0</v>
      </c>
      <c r="T263" s="200">
        <f>'13.นครพนม'!F263</f>
        <v>0</v>
      </c>
      <c r="U263" s="200">
        <f>'14.สกลนคร'!F263</f>
        <v>0</v>
      </c>
      <c r="V263" s="200">
        <f>'15.หนองคาย'!F263</f>
        <v>0</v>
      </c>
      <c r="W263" s="201">
        <f>'16.เลย'!F263</f>
        <v>0</v>
      </c>
      <c r="X263" s="201">
        <f>'17.ลำปาง'!F263</f>
        <v>0</v>
      </c>
      <c r="Y263" s="200">
        <f>'18.แพร่'!F263</f>
        <v>0</v>
      </c>
      <c r="Z263" s="201">
        <f>'19.เชียงราย'!F263</f>
        <v>0</v>
      </c>
      <c r="AA263" s="201">
        <f>'20.เพชรบูรณ์'!F263</f>
        <v>0</v>
      </c>
      <c r="AB263" s="200">
        <f>'21.สุโขทัย'!F263</f>
        <v>0</v>
      </c>
      <c r="AC263" s="200">
        <f>'22.พิจิตร'!F263</f>
        <v>0</v>
      </c>
      <c r="AD263" s="201">
        <f>'23.เพชรบุรี'!F263</f>
        <v>0</v>
      </c>
      <c r="AE263" s="200">
        <f>'24.สุพรรณบุรี'!F263</f>
        <v>0</v>
      </c>
      <c r="AF263" s="200">
        <f>'25.ประจวบฯ'!F263</f>
        <v>0</v>
      </c>
      <c r="AG263" s="201">
        <f>'26.กาญจนบุรี'!F263</f>
        <v>0</v>
      </c>
      <c r="AH263" s="201">
        <f>'27.สุราษฎร์ฯ'!F263</f>
        <v>0</v>
      </c>
      <c r="AI263" s="200">
        <f>'28.ชุมพร'!F263</f>
        <v>0</v>
      </c>
      <c r="AJ263" s="200">
        <f>'29.ตรัง'!F263</f>
        <v>0</v>
      </c>
      <c r="AK263" s="200">
        <f>'30.พัทลุง'!F263</f>
        <v>0</v>
      </c>
      <c r="AL263" s="202">
        <f>'31.นครศรีธรรมราช'!F263</f>
        <v>0</v>
      </c>
      <c r="AM263" s="200">
        <f>'32.สตูล'!F263</f>
        <v>0</v>
      </c>
      <c r="AN263" s="201">
        <f>'33.นราธิวาส'!F263</f>
        <v>0</v>
      </c>
      <c r="AO263" s="176"/>
    </row>
    <row r="264" spans="1:41" ht="21.75" customHeight="1">
      <c r="A264" s="684"/>
      <c r="B264" s="685"/>
      <c r="C264" s="688" t="s">
        <v>29</v>
      </c>
      <c r="D264" s="687" t="s">
        <v>24</v>
      </c>
      <c r="E264" s="548">
        <f>'1.สอส.กลุ่มวิเคราะห์ฯ'!E264+'2.ชัยนาท'!E264+'3.สระแก้ว'!E264+'4.นครราชสีมา'!E264+'5.ยโสธร'!E264+'6.บุรีรัมย์'!E264+'7.อำนาจเจริญ'!E264+'8.ศูนย์ฯเคี้ยวเอื้อง'!E264+'9.ร้อยเอ็ด'!E264+'10.มหาสารคาม'!E264+'11.อุดรธานี'!E264+'12.กาฬสินธุ์'!E264+'13.นครพนม'!E264+'14.สกลนคร'!E264+'15.หนองคาย'!E264+'16.เลย'!E264+'17.ลำปาง'!E264+'18.แพร่'!E264+'19.เชียงราย'!E264+'20.เพชรบูรณ์'!E264+'21.สุโขทัย'!E264+'22.พิจิตร'!E264+'23.เพชรบุรี'!E264+'24.สุพรรณบุรี'!E264+'25.ประจวบฯ'!E264+'26.กาญจนบุรี'!E264+'27.สุราษฎร์ฯ'!E264+'28.ชุมพร'!E264+'29.ตรัง'!E264+'30.พัทลุง'!E264+'31.นครศรีธรรมราช'!E264+'32.สตูล'!E264+'33.นราธิวาส'!E264</f>
        <v>0</v>
      </c>
      <c r="F264" s="815">
        <f t="shared" si="30"/>
        <v>0</v>
      </c>
      <c r="G264" s="816" t="e">
        <f t="shared" si="29"/>
        <v>#DIV/0!</v>
      </c>
      <c r="H264" s="368">
        <f>'1.สอส.กลุ่มวิเคราะห์ฯ'!F264</f>
        <v>0</v>
      </c>
      <c r="I264" s="200">
        <f>'2.ชัยนาท'!F264</f>
        <v>0</v>
      </c>
      <c r="J264" s="200">
        <f>'3.สระแก้ว'!F264</f>
        <v>0</v>
      </c>
      <c r="K264" s="201">
        <f>'4.นครราชสีมา'!F264</f>
        <v>0</v>
      </c>
      <c r="L264" s="200">
        <f>'5.ยโสธร'!F264</f>
        <v>0</v>
      </c>
      <c r="M264" s="200">
        <f>'6.บุรีรัมย์'!F264</f>
        <v>0</v>
      </c>
      <c r="N264" s="201">
        <f>'7.อำนาจเจริญ'!F264</f>
        <v>0</v>
      </c>
      <c r="O264" s="201">
        <f>'8.ศูนย์ฯเคี้ยวเอื้อง'!F264</f>
        <v>0</v>
      </c>
      <c r="P264" s="200">
        <f>'9.ร้อยเอ็ด'!F264</f>
        <v>0</v>
      </c>
      <c r="Q264" s="200">
        <f>'10.มหาสารคาม'!F264</f>
        <v>0</v>
      </c>
      <c r="R264" s="200">
        <f>'11.อุดรธานี'!F264</f>
        <v>0</v>
      </c>
      <c r="S264" s="200">
        <f>'12.กาฬสินธุ์'!F264</f>
        <v>0</v>
      </c>
      <c r="T264" s="200">
        <f>'13.นครพนม'!F264</f>
        <v>0</v>
      </c>
      <c r="U264" s="200">
        <f>'14.สกลนคร'!F264</f>
        <v>0</v>
      </c>
      <c r="V264" s="200">
        <f>'15.หนองคาย'!F264</f>
        <v>0</v>
      </c>
      <c r="W264" s="201">
        <f>'16.เลย'!F264</f>
        <v>0</v>
      </c>
      <c r="X264" s="201">
        <f>'17.ลำปาง'!F264</f>
        <v>0</v>
      </c>
      <c r="Y264" s="200">
        <f>'18.แพร่'!F264</f>
        <v>0</v>
      </c>
      <c r="Z264" s="201">
        <f>'19.เชียงราย'!F264</f>
        <v>0</v>
      </c>
      <c r="AA264" s="201">
        <f>'20.เพชรบูรณ์'!F264</f>
        <v>0</v>
      </c>
      <c r="AB264" s="200">
        <f>'21.สุโขทัย'!F264</f>
        <v>0</v>
      </c>
      <c r="AC264" s="200">
        <f>'22.พิจิตร'!F264</f>
        <v>0</v>
      </c>
      <c r="AD264" s="201">
        <f>'23.เพชรบุรี'!F264</f>
        <v>0</v>
      </c>
      <c r="AE264" s="200">
        <f>'24.สุพรรณบุรี'!F264</f>
        <v>0</v>
      </c>
      <c r="AF264" s="200">
        <f>'25.ประจวบฯ'!F264</f>
        <v>0</v>
      </c>
      <c r="AG264" s="201">
        <f>'26.กาญจนบุรี'!F264</f>
        <v>0</v>
      </c>
      <c r="AH264" s="201">
        <f>'27.สุราษฎร์ฯ'!F264</f>
        <v>0</v>
      </c>
      <c r="AI264" s="200">
        <f>'28.ชุมพร'!F264</f>
        <v>0</v>
      </c>
      <c r="AJ264" s="200">
        <f>'29.ตรัง'!F264</f>
        <v>0</v>
      </c>
      <c r="AK264" s="200">
        <f>'30.พัทลุง'!F264</f>
        <v>0</v>
      </c>
      <c r="AL264" s="202">
        <f>'31.นครศรีธรรมราช'!F264</f>
        <v>0</v>
      </c>
      <c r="AM264" s="200">
        <f>'32.สตูล'!F264</f>
        <v>0</v>
      </c>
      <c r="AN264" s="201">
        <f>'33.นราธิวาส'!F264</f>
        <v>0</v>
      </c>
      <c r="AO264" s="176"/>
    </row>
    <row r="265" spans="1:41" ht="22.95" customHeight="1">
      <c r="A265" s="758"/>
      <c r="B265" s="2142" t="s">
        <v>250</v>
      </c>
      <c r="C265" s="2143"/>
      <c r="D265" s="767"/>
      <c r="E265" s="705">
        <f>'1.สอส.กลุ่มวิเคราะห์ฯ'!E265+'2.ชัยนาท'!E265+'3.สระแก้ว'!E265+'4.นครราชสีมา'!E265+'5.ยโสธร'!E265+'6.บุรีรัมย์'!E265+'7.อำนาจเจริญ'!E265+'8.ศูนย์ฯเคี้ยวเอื้อง'!E265+'9.ร้อยเอ็ด'!E265+'10.มหาสารคาม'!E265+'11.อุดรธานี'!E265+'12.กาฬสินธุ์'!E265+'13.นครพนม'!E265+'14.สกลนคร'!E265+'15.หนองคาย'!E265+'16.เลย'!E265+'17.ลำปาง'!E265+'18.แพร่'!E265+'19.เชียงราย'!E265+'20.เพชรบูรณ์'!E265+'21.สุโขทัย'!E265+'22.พิจิตร'!E265+'23.เพชรบุรี'!E265+'24.สุพรรณบุรี'!E265+'25.ประจวบฯ'!E265+'26.กาญจนบุรี'!E265+'27.สุราษฎร์ฯ'!E265+'28.ชุมพร'!E265+'29.ตรัง'!E265+'30.พัทลุง'!E265+'31.นครศรีธรรมราช'!E265+'32.สตูล'!E265+'33.นราธิวาส'!E265</f>
        <v>0</v>
      </c>
      <c r="F265" s="811"/>
      <c r="G265" s="812"/>
      <c r="H265" s="369">
        <f>'1.สอส.กลุ่มวิเคราะห์ฯ'!F265</f>
        <v>0</v>
      </c>
      <c r="I265" s="205">
        <f>'2.ชัยนาท'!F265</f>
        <v>0</v>
      </c>
      <c r="J265" s="205">
        <f>'3.สระแก้ว'!F265</f>
        <v>0</v>
      </c>
      <c r="K265" s="206">
        <f>'4.นครราชสีมา'!F265</f>
        <v>0</v>
      </c>
      <c r="L265" s="205">
        <f>'5.ยโสธร'!F265</f>
        <v>0</v>
      </c>
      <c r="M265" s="205">
        <f>'6.บุรีรัมย์'!F265</f>
        <v>0</v>
      </c>
      <c r="N265" s="206">
        <f>'7.อำนาจเจริญ'!F265</f>
        <v>0</v>
      </c>
      <c r="O265" s="206">
        <f>'8.ศูนย์ฯเคี้ยวเอื้อง'!F265</f>
        <v>0</v>
      </c>
      <c r="P265" s="205">
        <f>'9.ร้อยเอ็ด'!F265</f>
        <v>0</v>
      </c>
      <c r="Q265" s="205">
        <f>'10.มหาสารคาม'!F265</f>
        <v>0</v>
      </c>
      <c r="R265" s="205">
        <f>'11.อุดรธานี'!F265</f>
        <v>0</v>
      </c>
      <c r="S265" s="205">
        <f>'12.กาฬสินธุ์'!F265</f>
        <v>0</v>
      </c>
      <c r="T265" s="205">
        <f>'13.นครพนม'!F265</f>
        <v>0</v>
      </c>
      <c r="U265" s="205">
        <f>'14.สกลนคร'!F265</f>
        <v>0</v>
      </c>
      <c r="V265" s="205">
        <f>'15.หนองคาย'!F265</f>
        <v>0</v>
      </c>
      <c r="W265" s="206">
        <f>'16.เลย'!F265</f>
        <v>0</v>
      </c>
      <c r="X265" s="206">
        <f>'17.ลำปาง'!F265</f>
        <v>0</v>
      </c>
      <c r="Y265" s="205">
        <f>'18.แพร่'!F265</f>
        <v>0</v>
      </c>
      <c r="Z265" s="206">
        <f>'19.เชียงราย'!F265</f>
        <v>0</v>
      </c>
      <c r="AA265" s="206">
        <f>'20.เพชรบูรณ์'!F265</f>
        <v>0</v>
      </c>
      <c r="AB265" s="205">
        <f>'21.สุโขทัย'!F265</f>
        <v>0</v>
      </c>
      <c r="AC265" s="205">
        <f>'22.พิจิตร'!F265</f>
        <v>0</v>
      </c>
      <c r="AD265" s="206">
        <f>'23.เพชรบุรี'!F265</f>
        <v>0</v>
      </c>
      <c r="AE265" s="205">
        <f>'24.สุพรรณบุรี'!F265</f>
        <v>0</v>
      </c>
      <c r="AF265" s="205">
        <f>'25.ประจวบฯ'!F265</f>
        <v>0</v>
      </c>
      <c r="AG265" s="206">
        <f>'26.กาญจนบุรี'!F265</f>
        <v>0</v>
      </c>
      <c r="AH265" s="206">
        <f>'27.สุราษฎร์ฯ'!F265</f>
        <v>0</v>
      </c>
      <c r="AI265" s="205">
        <f>'28.ชุมพร'!F265</f>
        <v>0</v>
      </c>
      <c r="AJ265" s="205">
        <f>'29.ตรัง'!F265</f>
        <v>0</v>
      </c>
      <c r="AK265" s="205">
        <f>'30.พัทลุง'!F265</f>
        <v>0</v>
      </c>
      <c r="AL265" s="550">
        <f>'31.นครศรีธรรมราช'!F265</f>
        <v>0</v>
      </c>
      <c r="AM265" s="205">
        <f>'32.สตูล'!F265</f>
        <v>0</v>
      </c>
      <c r="AN265" s="206">
        <f>'33.นราธิวาส'!F265</f>
        <v>0</v>
      </c>
      <c r="AO265" s="176"/>
    </row>
    <row r="266" spans="1:41" ht="22.5" customHeight="1">
      <c r="A266" s="684"/>
      <c r="B266" s="685"/>
      <c r="C266" s="768" t="s">
        <v>135</v>
      </c>
      <c r="D266" s="761" t="s">
        <v>87</v>
      </c>
      <c r="E266" s="548">
        <f>'1.สอส.กลุ่มวิเคราะห์ฯ'!E266+'2.ชัยนาท'!E266+'3.สระแก้ว'!E266+'4.นครราชสีมา'!E266+'5.ยโสธร'!E266+'6.บุรีรัมย์'!E266+'7.อำนาจเจริญ'!E266+'8.ศูนย์ฯเคี้ยวเอื้อง'!E266+'9.ร้อยเอ็ด'!E266+'10.มหาสารคาม'!E266+'11.อุดรธานี'!E266+'12.กาฬสินธุ์'!E266+'13.นครพนม'!E266+'14.สกลนคร'!E266+'15.หนองคาย'!E266+'16.เลย'!E266+'17.ลำปาง'!E266+'18.แพร่'!E266+'19.เชียงราย'!E266+'20.เพชรบูรณ์'!E266+'21.สุโขทัย'!E266+'22.พิจิตร'!E266+'23.เพชรบุรี'!E266+'24.สุพรรณบุรี'!E266+'25.ประจวบฯ'!E266+'26.กาญจนบุรี'!E266+'27.สุราษฎร์ฯ'!E266+'28.ชุมพร'!E266+'29.ตรัง'!E266+'30.พัทลุง'!E266+'31.นครศรีธรรมราช'!E266+'32.สตูล'!E266+'33.นราธิวาส'!E266</f>
        <v>110</v>
      </c>
      <c r="F266" s="815">
        <f t="shared" ref="F266:F271" si="31">SUM(H266:AN266)</f>
        <v>110</v>
      </c>
      <c r="G266" s="816">
        <f t="shared" ref="G266:G286" si="32">+F266*100/E266</f>
        <v>100</v>
      </c>
      <c r="H266" s="368">
        <f>'1.สอส.กลุ่มวิเคราะห์ฯ'!F266</f>
        <v>0</v>
      </c>
      <c r="I266" s="200">
        <f>'2.ชัยนาท'!F266</f>
        <v>7</v>
      </c>
      <c r="J266" s="200">
        <f>'3.สระแก้ว'!F266</f>
        <v>7</v>
      </c>
      <c r="K266" s="201">
        <f>'4.นครราชสีมา'!F266</f>
        <v>7</v>
      </c>
      <c r="L266" s="200">
        <f>'5.ยโสธร'!F266</f>
        <v>4</v>
      </c>
      <c r="M266" s="200">
        <f>'6.บุรีรัมย์'!F266</f>
        <v>4</v>
      </c>
      <c r="N266" s="201">
        <f>'7.อำนาจเจริญ'!F266</f>
        <v>0</v>
      </c>
      <c r="O266" s="201">
        <f>'8.ศูนย์ฯเคี้ยวเอื้อง'!F266</f>
        <v>7</v>
      </c>
      <c r="P266" s="200">
        <f>'9.ร้อยเอ็ด'!F266</f>
        <v>4</v>
      </c>
      <c r="Q266" s="200">
        <f>'10.มหาสารคาม'!F266</f>
        <v>7</v>
      </c>
      <c r="R266" s="200">
        <f>'11.อุดรธานี'!F266</f>
        <v>4</v>
      </c>
      <c r="S266" s="200">
        <f>'12.กาฬสินธุ์'!F266</f>
        <v>0</v>
      </c>
      <c r="T266" s="200">
        <f>'13.นครพนม'!F266</f>
        <v>0</v>
      </c>
      <c r="U266" s="200">
        <f>'14.สกลนคร'!F266</f>
        <v>4</v>
      </c>
      <c r="V266" s="200">
        <f>'15.หนองคาย'!F266</f>
        <v>0</v>
      </c>
      <c r="W266" s="201">
        <f>'16.เลย'!F266</f>
        <v>4</v>
      </c>
      <c r="X266" s="201">
        <f>'17.ลำปาง'!F266</f>
        <v>6</v>
      </c>
      <c r="Y266" s="200">
        <f>'18.แพร่'!F266</f>
        <v>4</v>
      </c>
      <c r="Z266" s="201">
        <f>'19.เชียงราย'!F266</f>
        <v>4</v>
      </c>
      <c r="AA266" s="201">
        <f>'20.เพชรบูรณ์'!F266</f>
        <v>7</v>
      </c>
      <c r="AB266" s="200">
        <f>'21.สุโขทัย'!F266</f>
        <v>4</v>
      </c>
      <c r="AC266" s="200">
        <f>'22.พิจิตร'!F266</f>
        <v>4</v>
      </c>
      <c r="AD266" s="201">
        <f>'23.เพชรบุรี'!F266</f>
        <v>6</v>
      </c>
      <c r="AE266" s="200">
        <f>'24.สุพรรณบุรี'!F266</f>
        <v>4</v>
      </c>
      <c r="AF266" s="200">
        <f>'25.ประจวบฯ'!F266</f>
        <v>4</v>
      </c>
      <c r="AG266" s="201">
        <f>'26.กาญจนบุรี'!F266</f>
        <v>0</v>
      </c>
      <c r="AH266" s="201">
        <f>'27.สุราษฎร์ฯ'!F266</f>
        <v>0</v>
      </c>
      <c r="AI266" s="200">
        <f>'28.ชุมพร'!F266</f>
        <v>4</v>
      </c>
      <c r="AJ266" s="200">
        <f>'29.ตรัง'!F266</f>
        <v>0</v>
      </c>
      <c r="AK266" s="200">
        <f>'30.พัทลุง'!F266</f>
        <v>4</v>
      </c>
      <c r="AL266" s="202">
        <f>'31.นครศรีธรรมราช'!F266</f>
        <v>0</v>
      </c>
      <c r="AM266" s="200">
        <f>'32.สตูล'!F266</f>
        <v>0</v>
      </c>
      <c r="AN266" s="201">
        <f>'33.นราธิวาส'!F266</f>
        <v>0</v>
      </c>
      <c r="AO266" s="176"/>
    </row>
    <row r="267" spans="1:41" ht="27" customHeight="1">
      <c r="A267" s="684"/>
      <c r="B267" s="685"/>
      <c r="C267" s="769" t="s">
        <v>136</v>
      </c>
      <c r="D267" s="762" t="s">
        <v>87</v>
      </c>
      <c r="E267" s="548">
        <f>'1.สอส.กลุ่มวิเคราะห์ฯ'!E267+'2.ชัยนาท'!E267+'3.สระแก้ว'!E267+'4.นครราชสีมา'!E267+'5.ยโสธร'!E267+'6.บุรีรัมย์'!E267+'7.อำนาจเจริญ'!E267+'8.ศูนย์ฯเคี้ยวเอื้อง'!E267+'9.ร้อยเอ็ด'!E267+'10.มหาสารคาม'!E267+'11.อุดรธานี'!E267+'12.กาฬสินธุ์'!E267+'13.นครพนม'!E267+'14.สกลนคร'!E267+'15.หนองคาย'!E267+'16.เลย'!E267+'17.ลำปาง'!E267+'18.แพร่'!E267+'19.เชียงราย'!E267+'20.เพชรบูรณ์'!E267+'21.สุโขทัย'!E267+'22.พิจิตร'!E267+'23.เพชรบุรี'!E267+'24.สุพรรณบุรี'!E267+'25.ประจวบฯ'!E267+'26.กาญจนบุรี'!E267+'27.สุราษฎร์ฯ'!E267+'28.ชุมพร'!E267+'29.ตรัง'!E267+'30.พัทลุง'!E267+'31.นครศรีธรรมราช'!E267+'32.สตูล'!E267+'33.นราธิวาส'!E267</f>
        <v>2000</v>
      </c>
      <c r="F267" s="815">
        <f t="shared" si="31"/>
        <v>2008</v>
      </c>
      <c r="G267" s="816">
        <f t="shared" si="32"/>
        <v>100.4</v>
      </c>
      <c r="H267" s="368">
        <f>'1.สอส.กลุ่มวิเคราะห์ฯ'!F267</f>
        <v>0</v>
      </c>
      <c r="I267" s="200">
        <f>'2.ชัยนาท'!F267</f>
        <v>55</v>
      </c>
      <c r="J267" s="200">
        <f>'3.สระแก้ว'!F267</f>
        <v>130</v>
      </c>
      <c r="K267" s="201">
        <f>'4.นครราชสีมา'!F267</f>
        <v>147</v>
      </c>
      <c r="L267" s="200">
        <f>'5.ยโสธร'!F267</f>
        <v>40</v>
      </c>
      <c r="M267" s="200">
        <f>'6.บุรีรัมย์'!F267</f>
        <v>80</v>
      </c>
      <c r="N267" s="201">
        <f>'7.อำนาจเจริญ'!F267</f>
        <v>0</v>
      </c>
      <c r="O267" s="201">
        <f>'8.ศูนย์ฯเคี้ยวเอื้อง'!F267</f>
        <v>130</v>
      </c>
      <c r="P267" s="200">
        <f>'9.ร้อยเอ็ด'!F267</f>
        <v>80</v>
      </c>
      <c r="Q267" s="200">
        <f>'10.มหาสารคาม'!F267</f>
        <v>130</v>
      </c>
      <c r="R267" s="200">
        <f>'11.อุดรธานี'!F267</f>
        <v>80</v>
      </c>
      <c r="S267" s="200">
        <f>'12.กาฬสินธุ์'!F267</f>
        <v>0</v>
      </c>
      <c r="T267" s="200">
        <f>'13.นครพนม'!F267</f>
        <v>0</v>
      </c>
      <c r="U267" s="200">
        <f>'14.สกลนคร'!F267</f>
        <v>120</v>
      </c>
      <c r="V267" s="200">
        <f>'15.หนองคาย'!F267</f>
        <v>0</v>
      </c>
      <c r="W267" s="201">
        <f>'16.เลย'!F267</f>
        <v>62</v>
      </c>
      <c r="X267" s="201">
        <f>'17.ลำปาง'!F267</f>
        <v>130</v>
      </c>
      <c r="Y267" s="200">
        <f>'18.แพร่'!F267</f>
        <v>40</v>
      </c>
      <c r="Z267" s="201">
        <f>'19.เชียงราย'!F267</f>
        <v>43</v>
      </c>
      <c r="AA267" s="201">
        <f>'20.เพชรบูรณ์'!F267</f>
        <v>160</v>
      </c>
      <c r="AB267" s="200">
        <f>'21.สุโขทัย'!F267</f>
        <v>121</v>
      </c>
      <c r="AC267" s="200">
        <f>'22.พิจิตร'!F267</f>
        <v>80</v>
      </c>
      <c r="AD267" s="201">
        <f>'23.เพชรบุรี'!F267</f>
        <v>140</v>
      </c>
      <c r="AE267" s="200">
        <f>'24.สุพรรณบุรี'!F267</f>
        <v>40</v>
      </c>
      <c r="AF267" s="200">
        <f>'25.ประจวบฯ'!F267</f>
        <v>120</v>
      </c>
      <c r="AG267" s="201">
        <f>'26.กาญจนบุรี'!F267</f>
        <v>0</v>
      </c>
      <c r="AH267" s="201">
        <f>'27.สุราษฎร์ฯ'!F267</f>
        <v>0</v>
      </c>
      <c r="AI267" s="200">
        <f>'28.ชุมพร'!F267</f>
        <v>40</v>
      </c>
      <c r="AJ267" s="200">
        <f>'29.ตรัง'!F267</f>
        <v>0</v>
      </c>
      <c r="AK267" s="200">
        <f>'30.พัทลุง'!F267</f>
        <v>40</v>
      </c>
      <c r="AL267" s="202">
        <f>'31.นครศรีธรรมราช'!F267</f>
        <v>0</v>
      </c>
      <c r="AM267" s="200">
        <f>'32.สตูล'!F267</f>
        <v>0</v>
      </c>
      <c r="AN267" s="201">
        <f>'33.นราธิวาส'!F267</f>
        <v>0</v>
      </c>
      <c r="AO267" s="176"/>
    </row>
    <row r="268" spans="1:41" ht="21.75" customHeight="1">
      <c r="A268" s="684"/>
      <c r="B268" s="685"/>
      <c r="C268" s="769" t="s">
        <v>137</v>
      </c>
      <c r="D268" s="762" t="s">
        <v>32</v>
      </c>
      <c r="E268" s="548">
        <f>'1.สอส.กลุ่มวิเคราะห์ฯ'!E268+'2.ชัยนาท'!E268+'3.สระแก้ว'!E268+'4.นครราชสีมา'!E268+'5.ยโสธร'!E268+'6.บุรีรัมย์'!E268+'7.อำนาจเจริญ'!E268+'8.ศูนย์ฯเคี้ยวเอื้อง'!E268+'9.ร้อยเอ็ด'!E268+'10.มหาสารคาม'!E268+'11.อุดรธานี'!E268+'12.กาฬสินธุ์'!E268+'13.นครพนม'!E268+'14.สกลนคร'!E268+'15.หนองคาย'!E268+'16.เลย'!E268+'17.ลำปาง'!E268+'18.แพร่'!E268+'19.เชียงราย'!E268+'20.เพชรบูรณ์'!E268+'21.สุโขทัย'!E268+'22.พิจิตร'!E268+'23.เพชรบุรี'!E268+'24.สุพรรณบุรี'!E268+'25.ประจวบฯ'!E268+'26.กาญจนบุรี'!E268+'27.สุราษฎร์ฯ'!E268+'28.ชุมพร'!E268+'29.ตรัง'!E268+'30.พัทลุง'!E268+'31.นครศรีธรรมราช'!E268+'32.สตูล'!E268+'33.นราธิวาส'!E268</f>
        <v>1100</v>
      </c>
      <c r="F268" s="815">
        <f>SUM(H268:AN268)</f>
        <v>1088</v>
      </c>
      <c r="G268" s="816">
        <f t="shared" si="32"/>
        <v>98.909090909090907</v>
      </c>
      <c r="H268" s="368">
        <f>'1.สอส.กลุ่มวิเคราะห์ฯ'!F268</f>
        <v>0</v>
      </c>
      <c r="I268" s="200">
        <f>'2.ชัยนาท'!F268</f>
        <v>45</v>
      </c>
      <c r="J268" s="200">
        <f>'3.สระแก้ว'!F268</f>
        <v>70</v>
      </c>
      <c r="K268" s="201">
        <f>'4.นครราชสีมา'!F268</f>
        <v>74</v>
      </c>
      <c r="L268" s="200">
        <f>'5.ยโสธร'!F268</f>
        <v>35</v>
      </c>
      <c r="M268" s="200">
        <f>'6.บุรีรัมย์'!F268</f>
        <v>40</v>
      </c>
      <c r="N268" s="201">
        <f>'7.อำนาจเจริญ'!F268</f>
        <v>0</v>
      </c>
      <c r="O268" s="201">
        <f>'8.ศูนย์ฯเคี้ยวเอื้อง'!F268</f>
        <v>70</v>
      </c>
      <c r="P268" s="200">
        <f>'9.ร้อยเอ็ด'!F268</f>
        <v>46</v>
      </c>
      <c r="Q268" s="200">
        <f>'10.มหาสารคาม'!F268</f>
        <v>70</v>
      </c>
      <c r="R268" s="200">
        <f>'11.อุดรธานี'!F268</f>
        <v>40</v>
      </c>
      <c r="S268" s="200">
        <f>'12.กาฬสินธุ์'!F268</f>
        <v>0</v>
      </c>
      <c r="T268" s="200">
        <f>'13.นครพนม'!F268</f>
        <v>0</v>
      </c>
      <c r="U268" s="200">
        <f>'14.สกลนคร'!F268</f>
        <v>49</v>
      </c>
      <c r="V268" s="200">
        <f>'15.หนองคาย'!F268</f>
        <v>0</v>
      </c>
      <c r="W268" s="201">
        <f>'16.เลย'!F268</f>
        <v>34</v>
      </c>
      <c r="X268" s="201">
        <f>'17.ลำปาง'!F268</f>
        <v>70</v>
      </c>
      <c r="Y268" s="200">
        <f>'18.แพร่'!F268</f>
        <v>52</v>
      </c>
      <c r="Z268" s="201">
        <f>'19.เชียงราย'!F268</f>
        <v>30</v>
      </c>
      <c r="AA268" s="201">
        <f>'20.เพชรบูรณ์'!F268</f>
        <v>98</v>
      </c>
      <c r="AB268" s="200">
        <f>'21.สุโขทัย'!F268</f>
        <v>70</v>
      </c>
      <c r="AC268" s="200">
        <f>'22.พิจิตร'!F268</f>
        <v>40</v>
      </c>
      <c r="AD268" s="201">
        <f>'23.เพชรบุรี'!F268</f>
        <v>0</v>
      </c>
      <c r="AE268" s="200">
        <f>'24.สุพรรณบุรี'!F268</f>
        <v>30</v>
      </c>
      <c r="AF268" s="200">
        <f>'25.ประจวบฯ'!F268</f>
        <v>65</v>
      </c>
      <c r="AG268" s="201">
        <f>'26.กาญจนบุรี'!F268</f>
        <v>0</v>
      </c>
      <c r="AH268" s="201">
        <f>'27.สุราษฎร์ฯ'!F268</f>
        <v>0</v>
      </c>
      <c r="AI268" s="200">
        <f>'28.ชุมพร'!F268</f>
        <v>30</v>
      </c>
      <c r="AJ268" s="200">
        <f>'29.ตรัง'!F268</f>
        <v>0</v>
      </c>
      <c r="AK268" s="200">
        <f>'30.พัทลุง'!F268</f>
        <v>30</v>
      </c>
      <c r="AL268" s="202">
        <f>'31.นครศรีธรรมราช'!F268</f>
        <v>0</v>
      </c>
      <c r="AM268" s="200">
        <f>'32.สตูล'!F268</f>
        <v>0</v>
      </c>
      <c r="AN268" s="201">
        <f>'33.นราธิวาส'!F268</f>
        <v>0</v>
      </c>
      <c r="AO268" s="176"/>
    </row>
    <row r="269" spans="1:41" ht="21.75" customHeight="1">
      <c r="A269" s="684"/>
      <c r="B269" s="685"/>
      <c r="C269" s="769" t="s">
        <v>138</v>
      </c>
      <c r="D269" s="762" t="s">
        <v>32</v>
      </c>
      <c r="E269" s="548">
        <f>'1.สอส.กลุ่มวิเคราะห์ฯ'!E269+'2.ชัยนาท'!E269+'3.สระแก้ว'!E269+'4.นครราชสีมา'!E269+'5.ยโสธร'!E269+'6.บุรีรัมย์'!E269+'7.อำนาจเจริญ'!E269+'8.ศูนย์ฯเคี้ยวเอื้อง'!E269+'9.ร้อยเอ็ด'!E269+'10.มหาสารคาม'!E269+'11.อุดรธานี'!E269+'12.กาฬสินธุ์'!E269+'13.นครพนม'!E269+'14.สกลนคร'!E269+'15.หนองคาย'!E269+'16.เลย'!E269+'17.ลำปาง'!E269+'18.แพร่'!E269+'19.เชียงราย'!E269+'20.เพชรบูรณ์'!E269+'21.สุโขทัย'!E269+'22.พิจิตร'!E269+'23.เพชรบุรี'!E269+'24.สุพรรณบุรี'!E269+'25.ประจวบฯ'!E269+'26.กาญจนบุรี'!E269+'27.สุราษฎร์ฯ'!E269+'28.ชุมพร'!E269+'29.ตรัง'!E269+'30.พัทลุง'!E269+'31.นครศรีธรรมราช'!E269+'32.สตูล'!E269+'33.นราธิวาส'!E269</f>
        <v>251</v>
      </c>
      <c r="F269" s="815">
        <f t="shared" si="31"/>
        <v>290</v>
      </c>
      <c r="G269" s="816">
        <f t="shared" si="32"/>
        <v>115.53784860557769</v>
      </c>
      <c r="H269" s="368">
        <f>'1.สอส.กลุ่มวิเคราะห์ฯ'!F269</f>
        <v>0</v>
      </c>
      <c r="I269" s="200">
        <f>'2.ชัยนาท'!F269</f>
        <v>12</v>
      </c>
      <c r="J269" s="200">
        <f>'3.สระแก้ว'!F269</f>
        <v>10</v>
      </c>
      <c r="K269" s="201">
        <f>'4.นครราชสีมา'!F269</f>
        <v>36</v>
      </c>
      <c r="L269" s="200">
        <f>'5.ยโสธร'!F269</f>
        <v>11</v>
      </c>
      <c r="M269" s="200">
        <f>'6.บุรีรัมย์'!F269</f>
        <v>12</v>
      </c>
      <c r="N269" s="201">
        <f>'7.อำนาจเจริญ'!F269</f>
        <v>0</v>
      </c>
      <c r="O269" s="201">
        <f>'8.ศูนย์ฯเคี้ยวเอื้อง'!F269</f>
        <v>22</v>
      </c>
      <c r="P269" s="200">
        <f>'9.ร้อยเอ็ด'!F269</f>
        <v>9</v>
      </c>
      <c r="Q269" s="200">
        <f>'10.มหาสารคาม'!F269</f>
        <v>9</v>
      </c>
      <c r="R269" s="200">
        <f>'11.อุดรธานี'!F269</f>
        <v>9</v>
      </c>
      <c r="S269" s="200">
        <f>'12.กาฬสินธุ์'!F269</f>
        <v>0</v>
      </c>
      <c r="T269" s="200">
        <f>'13.นครพนม'!F269</f>
        <v>0</v>
      </c>
      <c r="U269" s="200">
        <f>'14.สกลนคร'!F269</f>
        <v>9</v>
      </c>
      <c r="V269" s="200">
        <f>'15.หนองคาย'!F269</f>
        <v>0</v>
      </c>
      <c r="W269" s="201">
        <f>'16.เลย'!F269</f>
        <v>11</v>
      </c>
      <c r="X269" s="201">
        <f>'17.ลำปาง'!F269</f>
        <v>22</v>
      </c>
      <c r="Y269" s="200">
        <f>'18.แพร่'!F269</f>
        <v>10</v>
      </c>
      <c r="Z269" s="201">
        <f>'19.เชียงราย'!F269</f>
        <v>12</v>
      </c>
      <c r="AA269" s="201">
        <f>'20.เพชรบูรณ์'!F269</f>
        <v>12</v>
      </c>
      <c r="AB269" s="200">
        <f>'21.สุโขทัย'!F269</f>
        <v>12</v>
      </c>
      <c r="AC269" s="200">
        <f>'22.พิจิตร'!F269</f>
        <v>9</v>
      </c>
      <c r="AD269" s="201">
        <f>'23.เพชรบุรี'!F269</f>
        <v>27</v>
      </c>
      <c r="AE269" s="200">
        <f>'24.สุพรรณบุรี'!F269</f>
        <v>9</v>
      </c>
      <c r="AF269" s="200">
        <f>'25.ประจวบฯ'!F269</f>
        <v>9</v>
      </c>
      <c r="AG269" s="201">
        <f>'26.กาญจนบุรี'!F269</f>
        <v>0</v>
      </c>
      <c r="AH269" s="201">
        <f>'27.สุราษฎร์ฯ'!F269</f>
        <v>0</v>
      </c>
      <c r="AI269" s="200">
        <f>'28.ชุมพร'!F269</f>
        <v>9</v>
      </c>
      <c r="AJ269" s="200">
        <f>'29.ตรัง'!F269</f>
        <v>0</v>
      </c>
      <c r="AK269" s="200">
        <f>'30.พัทลุง'!F269</f>
        <v>9</v>
      </c>
      <c r="AL269" s="202">
        <f>'31.นครศรีธรรมราช'!F269</f>
        <v>0</v>
      </c>
      <c r="AM269" s="200">
        <f>'32.สตูล'!F269</f>
        <v>0</v>
      </c>
      <c r="AN269" s="201">
        <f>'33.นราธิวาส'!F269</f>
        <v>0</v>
      </c>
      <c r="AO269" s="176"/>
    </row>
    <row r="270" spans="1:41" ht="23.25" customHeight="1">
      <c r="A270" s="684"/>
      <c r="B270" s="685"/>
      <c r="C270" s="753" t="s">
        <v>187</v>
      </c>
      <c r="D270" s="724" t="s">
        <v>114</v>
      </c>
      <c r="E270" s="548">
        <f>'1.สอส.กลุ่มวิเคราะห์ฯ'!E270+'2.ชัยนาท'!E270+'3.สระแก้ว'!E270+'4.นครราชสีมา'!E270+'5.ยโสธร'!E270+'6.บุรีรัมย์'!E270+'7.อำนาจเจริญ'!E270+'8.ศูนย์ฯเคี้ยวเอื้อง'!E270+'9.ร้อยเอ็ด'!E270+'10.มหาสารคาม'!E270+'11.อุดรธานี'!E270+'12.กาฬสินธุ์'!E270+'13.นครพนม'!E270+'14.สกลนคร'!E270+'15.หนองคาย'!E270+'16.เลย'!E270+'17.ลำปาง'!E270+'18.แพร่'!E270+'19.เชียงราย'!E270+'20.เพชรบูรณ์'!E270+'21.สุโขทัย'!E270+'22.พิจิตร'!E270+'23.เพชรบุรี'!E270+'24.สุพรรณบุรี'!E270+'25.ประจวบฯ'!E270+'26.กาญจนบุรี'!E270+'27.สุราษฎร์ฯ'!E270+'28.ชุมพร'!E270+'29.ตรัง'!E270+'30.พัทลุง'!E270+'31.นครศรีธรรมราช'!E270+'32.สตูล'!E270+'33.นราธิวาส'!E270</f>
        <v>5</v>
      </c>
      <c r="F270" s="815">
        <f t="shared" si="31"/>
        <v>19</v>
      </c>
      <c r="G270" s="816">
        <f t="shared" si="32"/>
        <v>380</v>
      </c>
      <c r="H270" s="368">
        <f>'1.สอส.กลุ่มวิเคราะห์ฯ'!F270</f>
        <v>4</v>
      </c>
      <c r="I270" s="200">
        <f>'2.ชัยนาท'!F270</f>
        <v>0</v>
      </c>
      <c r="J270" s="200">
        <f>'3.สระแก้ว'!F270</f>
        <v>0</v>
      </c>
      <c r="K270" s="201">
        <f>'4.นครราชสีมา'!F270</f>
        <v>0</v>
      </c>
      <c r="L270" s="200">
        <f>'5.ยโสธร'!F270</f>
        <v>0</v>
      </c>
      <c r="M270" s="200">
        <f>'6.บุรีรัมย์'!F270</f>
        <v>15</v>
      </c>
      <c r="N270" s="201">
        <f>'7.อำนาจเจริญ'!F270</f>
        <v>0</v>
      </c>
      <c r="O270" s="201">
        <f>'8.ศูนย์ฯเคี้ยวเอื้อง'!F270</f>
        <v>0</v>
      </c>
      <c r="P270" s="200">
        <f>'9.ร้อยเอ็ด'!F270</f>
        <v>0</v>
      </c>
      <c r="Q270" s="200">
        <f>'10.มหาสารคาม'!F270</f>
        <v>0</v>
      </c>
      <c r="R270" s="200">
        <f>'11.อุดรธานี'!F270</f>
        <v>0</v>
      </c>
      <c r="S270" s="200">
        <f>'12.กาฬสินธุ์'!F270</f>
        <v>0</v>
      </c>
      <c r="T270" s="200">
        <f>'13.นครพนม'!F270</f>
        <v>0</v>
      </c>
      <c r="U270" s="200">
        <f>'14.สกลนคร'!F270</f>
        <v>0</v>
      </c>
      <c r="V270" s="200">
        <f>'15.หนองคาย'!F270</f>
        <v>0</v>
      </c>
      <c r="W270" s="201">
        <f>'16.เลย'!F270</f>
        <v>0</v>
      </c>
      <c r="X270" s="201">
        <f>'17.ลำปาง'!F270</f>
        <v>0</v>
      </c>
      <c r="Y270" s="200">
        <f>'18.แพร่'!F270</f>
        <v>0</v>
      </c>
      <c r="Z270" s="201">
        <f>'19.เชียงราย'!F270</f>
        <v>0</v>
      </c>
      <c r="AA270" s="201">
        <f>'20.เพชรบูรณ์'!F270</f>
        <v>0</v>
      </c>
      <c r="AB270" s="200">
        <f>'21.สุโขทัย'!F270</f>
        <v>0</v>
      </c>
      <c r="AC270" s="200">
        <f>'22.พิจิตร'!F270</f>
        <v>0</v>
      </c>
      <c r="AD270" s="201">
        <f>'23.เพชรบุรี'!F270</f>
        <v>0</v>
      </c>
      <c r="AE270" s="200">
        <f>'24.สุพรรณบุรี'!F270</f>
        <v>0</v>
      </c>
      <c r="AF270" s="200">
        <f>'25.ประจวบฯ'!F270</f>
        <v>0</v>
      </c>
      <c r="AG270" s="201">
        <f>'26.กาญจนบุรี'!F270</f>
        <v>0</v>
      </c>
      <c r="AH270" s="201">
        <f>'27.สุราษฎร์ฯ'!F270</f>
        <v>0</v>
      </c>
      <c r="AI270" s="200">
        <f>'28.ชุมพร'!F270</f>
        <v>0</v>
      </c>
      <c r="AJ270" s="200">
        <f>'29.ตรัง'!F270</f>
        <v>0</v>
      </c>
      <c r="AK270" s="200">
        <f>'30.พัทลุง'!F270</f>
        <v>0</v>
      </c>
      <c r="AL270" s="202">
        <f>'31.นครศรีธรรมราช'!F270</f>
        <v>0</v>
      </c>
      <c r="AM270" s="200">
        <f>'32.สตูล'!F270</f>
        <v>0</v>
      </c>
      <c r="AN270" s="201">
        <f>'33.นราธิวาส'!F270</f>
        <v>0</v>
      </c>
      <c r="AO270" s="176"/>
    </row>
    <row r="271" spans="1:41" ht="21.75" customHeight="1">
      <c r="A271" s="680"/>
      <c r="B271" s="806" t="s">
        <v>58</v>
      </c>
      <c r="C271" s="807"/>
      <c r="D271" s="808" t="s">
        <v>24</v>
      </c>
      <c r="E271" s="708">
        <f>'1.สอส.กลุ่มวิเคราะห์ฯ'!E271+'2.ชัยนาท'!E271+'3.สระแก้ว'!E271+'4.นครราชสีมา'!E271+'5.ยโสธร'!E271+'6.บุรีรัมย์'!E271+'7.อำนาจเจริญ'!E271+'8.ศูนย์ฯเคี้ยวเอื้อง'!E271+'9.ร้อยเอ็ด'!E271+'10.มหาสารคาม'!E271+'11.อุดรธานี'!E271+'12.กาฬสินธุ์'!E271+'13.นครพนม'!E271+'14.สกลนคร'!E271+'15.หนองคาย'!E271+'16.เลย'!E271+'17.ลำปาง'!E271+'18.แพร่'!E271+'19.เชียงราย'!E271+'20.เพชรบูรณ์'!E271+'21.สุโขทัย'!E271+'22.พิจิตร'!E271+'23.เพชรบุรี'!E271+'24.สุพรรณบุรี'!E271+'25.ประจวบฯ'!E271+'26.กาญจนบุรี'!E271+'27.สุราษฎร์ฯ'!E271+'28.ชุมพร'!E271+'29.ตรัง'!E271+'30.พัทลุง'!E271+'31.นครศรีธรรมราช'!E271+'32.สตูล'!E271+'33.นราธิวาส'!E271</f>
        <v>1645600</v>
      </c>
      <c r="F271" s="817">
        <f t="shared" si="31"/>
        <v>3487255.9900000007</v>
      </c>
      <c r="G271" s="818">
        <f t="shared" si="32"/>
        <v>211.91395175012158</v>
      </c>
      <c r="H271" s="363">
        <f>'1.สอส.กลุ่มวิเคราะห์ฯ'!F271</f>
        <v>116800</v>
      </c>
      <c r="I271" s="392">
        <f>'2.ชัยนาท'!F271</f>
        <v>73019.209999999992</v>
      </c>
      <c r="J271" s="392">
        <f>'3.สระแก้ว'!F271</f>
        <v>69291.490000000005</v>
      </c>
      <c r="K271" s="393">
        <f>'4.นครราชสีมา'!F271</f>
        <v>194286.02000000002</v>
      </c>
      <c r="L271" s="392">
        <f>'5.ยโสธร'!F271</f>
        <v>19151</v>
      </c>
      <c r="M271" s="392">
        <f>'6.บุรีรัมย์'!F271</f>
        <v>44000</v>
      </c>
      <c r="N271" s="393">
        <f>'7.อำนาจเจริญ'!F271</f>
        <v>0</v>
      </c>
      <c r="O271" s="393">
        <f>'8.ศูนย์ฯเคี้ยวเอื้อง'!F271</f>
        <v>126127.55</v>
      </c>
      <c r="P271" s="392">
        <f>'9.ร้อยเอ็ด'!F271</f>
        <v>43000</v>
      </c>
      <c r="Q271" s="392">
        <f>'10.มหาสารคาม'!F271</f>
        <v>168799</v>
      </c>
      <c r="R271" s="392">
        <f>'11.อุดรธานี'!F271</f>
        <v>35819.599999999999</v>
      </c>
      <c r="S271" s="392">
        <f>'12.กาฬสินธุ์'!F271</f>
        <v>0</v>
      </c>
      <c r="T271" s="392">
        <f>'13.นครพนม'!F271</f>
        <v>0</v>
      </c>
      <c r="U271" s="392">
        <f>'14.สกลนคร'!F271</f>
        <v>506249</v>
      </c>
      <c r="V271" s="392">
        <f>'15.หนองคาย'!F271</f>
        <v>0</v>
      </c>
      <c r="W271" s="393">
        <f>'16.เลย'!F271</f>
        <v>523070</v>
      </c>
      <c r="X271" s="393">
        <f>'17.ลำปาง'!F271</f>
        <v>93296</v>
      </c>
      <c r="Y271" s="392">
        <f>'18.แพร่'!F271</f>
        <v>29089</v>
      </c>
      <c r="Z271" s="393">
        <f>'19.เชียงราย'!F271</f>
        <v>520127.83999999997</v>
      </c>
      <c r="AA271" s="393">
        <f>'20.เพชรบูรณ์'!F271</f>
        <v>68700</v>
      </c>
      <c r="AB271" s="392">
        <f>'21.สุโขทัย'!F271</f>
        <v>46197</v>
      </c>
      <c r="AC271" s="392">
        <f>'22.พิจิตร'!F271</f>
        <v>43100</v>
      </c>
      <c r="AD271" s="393">
        <f>'23.เพชรบุรี'!F271</f>
        <v>576080.35</v>
      </c>
      <c r="AE271" s="392">
        <f>'24.สุพรรณบุรี'!F271</f>
        <v>62572.1</v>
      </c>
      <c r="AF271" s="392">
        <f>'25.ประจวบฯ'!F271</f>
        <v>48697.99</v>
      </c>
      <c r="AG271" s="393">
        <f>'26.กาญจนบุรี'!F271</f>
        <v>0</v>
      </c>
      <c r="AH271" s="393">
        <f>'27.สุราษฎร์ฯ'!F271</f>
        <v>0</v>
      </c>
      <c r="AI271" s="392">
        <f>'28.ชุมพร'!F271</f>
        <v>39893.449999999997</v>
      </c>
      <c r="AJ271" s="392">
        <f>'29.ตรัง'!F271</f>
        <v>0</v>
      </c>
      <c r="AK271" s="392">
        <f>'30.พัทลุง'!F271</f>
        <v>39889.39</v>
      </c>
      <c r="AL271" s="549">
        <f>'31.นครศรีธรรมราช'!F271</f>
        <v>0</v>
      </c>
      <c r="AM271" s="392">
        <f>'32.สตูล'!F271</f>
        <v>0</v>
      </c>
      <c r="AN271" s="393">
        <f>'33.นราธิวาส'!F271</f>
        <v>0</v>
      </c>
      <c r="AO271" s="176"/>
    </row>
    <row r="272" spans="1:41" ht="21.75" customHeight="1">
      <c r="A272" s="684"/>
      <c r="B272" s="685"/>
      <c r="C272" s="686" t="s">
        <v>25</v>
      </c>
      <c r="D272" s="687" t="s">
        <v>24</v>
      </c>
      <c r="E272" s="548">
        <f>'1.สอส.กลุ่มวิเคราะห์ฯ'!E272+'2.ชัยนาท'!E272+'3.สระแก้ว'!E272+'4.นครราชสีมา'!E272+'5.ยโสธร'!E272+'6.บุรีรัมย์'!E272+'7.อำนาจเจริญ'!E272+'8.ศูนย์ฯเคี้ยวเอื้อง'!E272+'9.ร้อยเอ็ด'!E272+'10.มหาสารคาม'!E272+'11.อุดรธานี'!E272+'12.กาฬสินธุ์'!E272+'13.นครพนม'!E272+'14.สกลนคร'!E272+'15.หนองคาย'!E272+'16.เลย'!E272+'17.ลำปาง'!E272+'18.แพร่'!E272+'19.เชียงราย'!E272+'20.เพชรบูรณ์'!E272+'21.สุโขทัย'!E272+'22.พิจิตร'!E272+'23.เพชรบุรี'!E272+'24.สุพรรณบุรี'!E272+'25.ประจวบฯ'!E272+'26.กาญจนบุรี'!E272+'27.สุราษฎร์ฯ'!E272+'28.ชุมพร'!E272+'29.ตรัง'!E272+'30.พัทลุง'!E272+'31.นครศรีธรรมราช'!E272+'32.สตูล'!E272+'33.นราธิวาส'!E272</f>
        <v>0</v>
      </c>
      <c r="F272" s="815">
        <f>SUM(I272:U272)</f>
        <v>0</v>
      </c>
      <c r="G272" s="816" t="e">
        <f t="shared" si="32"/>
        <v>#DIV/0!</v>
      </c>
      <c r="H272" s="368">
        <f>'1.สอส.กลุ่มวิเคราะห์ฯ'!F272</f>
        <v>0</v>
      </c>
      <c r="I272" s="200">
        <f>'2.ชัยนาท'!F272</f>
        <v>0</v>
      </c>
      <c r="J272" s="200">
        <f>'3.สระแก้ว'!F272</f>
        <v>0</v>
      </c>
      <c r="K272" s="201">
        <f>'4.นครราชสีมา'!F272</f>
        <v>0</v>
      </c>
      <c r="L272" s="200">
        <f>'5.ยโสธร'!F272</f>
        <v>0</v>
      </c>
      <c r="M272" s="200">
        <f>'6.บุรีรัมย์'!F272</f>
        <v>0</v>
      </c>
      <c r="N272" s="201">
        <f>'7.อำนาจเจริญ'!F272</f>
        <v>0</v>
      </c>
      <c r="O272" s="201">
        <f>'8.ศูนย์ฯเคี้ยวเอื้อง'!F272</f>
        <v>0</v>
      </c>
      <c r="P272" s="200">
        <f>'9.ร้อยเอ็ด'!F272</f>
        <v>0</v>
      </c>
      <c r="Q272" s="200">
        <f>'10.มหาสารคาม'!F272</f>
        <v>0</v>
      </c>
      <c r="R272" s="200">
        <f>'11.อุดรธานี'!F272</f>
        <v>0</v>
      </c>
      <c r="S272" s="200">
        <f>'12.กาฬสินธุ์'!F272</f>
        <v>0</v>
      </c>
      <c r="T272" s="200">
        <f>'13.นครพนม'!F272</f>
        <v>0</v>
      </c>
      <c r="U272" s="200">
        <f>'14.สกลนคร'!F272</f>
        <v>0</v>
      </c>
      <c r="V272" s="200">
        <f>'15.หนองคาย'!F272</f>
        <v>0</v>
      </c>
      <c r="W272" s="201">
        <f>'16.เลย'!F272</f>
        <v>0</v>
      </c>
      <c r="X272" s="201">
        <f>'17.ลำปาง'!F272</f>
        <v>0</v>
      </c>
      <c r="Y272" s="200">
        <f>'18.แพร่'!F272</f>
        <v>0</v>
      </c>
      <c r="Z272" s="201">
        <f>'19.เชียงราย'!F272</f>
        <v>0</v>
      </c>
      <c r="AA272" s="201">
        <f>'20.เพชรบูรณ์'!F272</f>
        <v>0</v>
      </c>
      <c r="AB272" s="200">
        <f>'21.สุโขทัย'!F272</f>
        <v>0</v>
      </c>
      <c r="AC272" s="200">
        <f>'22.พิจิตร'!F272</f>
        <v>0</v>
      </c>
      <c r="AD272" s="201">
        <f>'23.เพชรบุรี'!F272</f>
        <v>0</v>
      </c>
      <c r="AE272" s="200">
        <f>'24.สุพรรณบุรี'!F272</f>
        <v>0</v>
      </c>
      <c r="AF272" s="200">
        <f>'25.ประจวบฯ'!F272</f>
        <v>0</v>
      </c>
      <c r="AG272" s="201">
        <f>'26.กาญจนบุรี'!F272</f>
        <v>0</v>
      </c>
      <c r="AH272" s="201">
        <f>'27.สุราษฎร์ฯ'!F272</f>
        <v>0</v>
      </c>
      <c r="AI272" s="200">
        <f>'28.ชุมพร'!F272</f>
        <v>0</v>
      </c>
      <c r="AJ272" s="200">
        <f>'29.ตรัง'!F272</f>
        <v>0</v>
      </c>
      <c r="AK272" s="200">
        <f>'30.พัทลุง'!F272</f>
        <v>0</v>
      </c>
      <c r="AL272" s="202">
        <f>'31.นครศรีธรรมราช'!F272</f>
        <v>0</v>
      </c>
      <c r="AM272" s="200">
        <f>'32.สตูล'!F272</f>
        <v>0</v>
      </c>
      <c r="AN272" s="201">
        <f>'33.นราธิวาส'!F272</f>
        <v>0</v>
      </c>
      <c r="AO272" s="176"/>
    </row>
    <row r="273" spans="1:41" ht="21.75" customHeight="1">
      <c r="A273" s="684"/>
      <c r="B273" s="685"/>
      <c r="C273" s="686" t="s">
        <v>26</v>
      </c>
      <c r="D273" s="687" t="s">
        <v>24</v>
      </c>
      <c r="E273" s="548">
        <f>'1.สอส.กลุ่มวิเคราะห์ฯ'!E273+'2.ชัยนาท'!E273+'3.สระแก้ว'!E273+'4.นครราชสีมา'!E273+'5.ยโสธร'!E273+'6.บุรีรัมย์'!E273+'7.อำนาจเจริญ'!E273+'8.ศูนย์ฯเคี้ยวเอื้อง'!E273+'9.ร้อยเอ็ด'!E273+'10.มหาสารคาม'!E273+'11.อุดรธานี'!E273+'12.กาฬสินธุ์'!E273+'13.นครพนม'!E273+'14.สกลนคร'!E273+'15.หนองคาย'!E273+'16.เลย'!E273+'17.ลำปาง'!E273+'18.แพร่'!E273+'19.เชียงราย'!E273+'20.เพชรบูรณ์'!E273+'21.สุโขทัย'!E273+'22.พิจิตร'!E273+'23.เพชรบุรี'!E273+'24.สุพรรณบุรี'!E273+'25.ประจวบฯ'!E273+'26.กาญจนบุรี'!E273+'27.สุราษฎร์ฯ'!E273+'28.ชุมพร'!E273+'29.ตรัง'!E273+'30.พัทลุง'!E273+'31.นครศรีธรรมราช'!E273+'32.สตูล'!E273+'33.นราธิวาส'!E273</f>
        <v>1645600</v>
      </c>
      <c r="F273" s="815">
        <f>SUM(H273:AN273)</f>
        <v>1559058.9900000002</v>
      </c>
      <c r="G273" s="816">
        <f t="shared" si="32"/>
        <v>94.741066480311147</v>
      </c>
      <c r="H273" s="368">
        <f>'1.สอส.กลุ่มวิเคราะห์ฯ'!F273</f>
        <v>116800</v>
      </c>
      <c r="I273" s="200">
        <f>'2.ชัยนาท'!F273</f>
        <v>73019.209999999992</v>
      </c>
      <c r="J273" s="200">
        <f>'3.สระแก้ว'!F273</f>
        <v>69291.490000000005</v>
      </c>
      <c r="K273" s="201">
        <f>'4.นครราชสีมา'!F273</f>
        <v>194286.02000000002</v>
      </c>
      <c r="L273" s="200">
        <f>'5.ยโสธร'!F273</f>
        <v>19151</v>
      </c>
      <c r="M273" s="200">
        <f>'6.บุรีรัมย์'!F273</f>
        <v>44000</v>
      </c>
      <c r="N273" s="201">
        <f>'7.อำนาจเจริญ'!F273</f>
        <v>0</v>
      </c>
      <c r="O273" s="201">
        <f>'8.ศูนย์ฯเคี้ยวเอื้อง'!F273</f>
        <v>126127.55</v>
      </c>
      <c r="P273" s="200">
        <f>'9.ร้อยเอ็ด'!F273</f>
        <v>43000</v>
      </c>
      <c r="Q273" s="200">
        <f>'10.มหาสารคาม'!F273</f>
        <v>168799</v>
      </c>
      <c r="R273" s="200">
        <f>'11.อุดรธานี'!F273</f>
        <v>35819.599999999999</v>
      </c>
      <c r="S273" s="200">
        <f>'12.กาฬสินธุ์'!F273</f>
        <v>0</v>
      </c>
      <c r="T273" s="200">
        <f>'13.นครพนม'!F273</f>
        <v>0</v>
      </c>
      <c r="U273" s="200">
        <f>'14.สกลนคร'!F273</f>
        <v>23449</v>
      </c>
      <c r="V273" s="200">
        <f>'15.หนองคาย'!F273</f>
        <v>0</v>
      </c>
      <c r="W273" s="201">
        <f>'16.เลย'!F273</f>
        <v>40270</v>
      </c>
      <c r="X273" s="201">
        <f>'17.ลำปาง'!F273</f>
        <v>93296</v>
      </c>
      <c r="Y273" s="200">
        <f>'18.แพร่'!F273</f>
        <v>29089</v>
      </c>
      <c r="Z273" s="201">
        <f>'19.เชียงราย'!F273</f>
        <v>40127.839999999997</v>
      </c>
      <c r="AA273" s="201">
        <f>'20.เพชรบูรณ์'!F273</f>
        <v>68700</v>
      </c>
      <c r="AB273" s="200">
        <f>'21.สุโขทัย'!F273</f>
        <v>46600</v>
      </c>
      <c r="AC273" s="200">
        <f>'22.พิจิตร'!F273</f>
        <v>43100</v>
      </c>
      <c r="AD273" s="201">
        <f>'23.เพชรบุรี'!F273</f>
        <v>93080.35</v>
      </c>
      <c r="AE273" s="200">
        <f>'24.สุพรรณบุรี'!F273</f>
        <v>62572.1</v>
      </c>
      <c r="AF273" s="200">
        <f>'25.ประจวบฯ'!F273</f>
        <v>48697.99</v>
      </c>
      <c r="AG273" s="201">
        <f>'26.กาญจนบุรี'!F273</f>
        <v>0</v>
      </c>
      <c r="AH273" s="201">
        <f>'27.สุราษฎร์ฯ'!F273</f>
        <v>0</v>
      </c>
      <c r="AI273" s="200">
        <f>'28.ชุมพร'!F273</f>
        <v>39893.449999999997</v>
      </c>
      <c r="AJ273" s="200">
        <f>'29.ตรัง'!F273</f>
        <v>0</v>
      </c>
      <c r="AK273" s="200">
        <f>'30.พัทลุง'!F273</f>
        <v>39889.39</v>
      </c>
      <c r="AL273" s="202">
        <f>'31.นครศรีธรรมราช'!F273</f>
        <v>0</v>
      </c>
      <c r="AM273" s="200">
        <f>'32.สตูล'!F273</f>
        <v>0</v>
      </c>
      <c r="AN273" s="201">
        <f>'33.นราธิวาส'!F273</f>
        <v>0</v>
      </c>
      <c r="AO273" s="176"/>
    </row>
    <row r="274" spans="1:41" ht="21.75" customHeight="1">
      <c r="A274" s="684"/>
      <c r="B274" s="685"/>
      <c r="C274" s="686" t="s">
        <v>27</v>
      </c>
      <c r="D274" s="687" t="s">
        <v>24</v>
      </c>
      <c r="E274" s="548">
        <f>'1.สอส.กลุ่มวิเคราะห์ฯ'!E274+'2.ชัยนาท'!E274+'3.สระแก้ว'!E274+'4.นครราชสีมา'!E274+'5.ยโสธร'!E274+'6.บุรีรัมย์'!E274+'7.อำนาจเจริญ'!E274+'8.ศูนย์ฯเคี้ยวเอื้อง'!E274+'9.ร้อยเอ็ด'!E274+'10.มหาสารคาม'!E274+'11.อุดรธานี'!E274+'12.กาฬสินธุ์'!E274+'13.นครพนม'!E274+'14.สกลนคร'!E274+'15.หนองคาย'!E274+'16.เลย'!E274+'17.ลำปาง'!E274+'18.แพร่'!E274+'19.เชียงราย'!E274+'20.เพชรบูรณ์'!E274+'21.สุโขทัย'!E274+'22.พิจิตร'!E274+'23.เพชรบุรี'!E274+'24.สุพรรณบุรี'!E274+'25.ประจวบฯ'!E274+'26.กาญจนบุรี'!E274+'27.สุราษฎร์ฯ'!E274+'28.ชุมพร'!E274+'29.ตรัง'!E274+'30.พัทลุง'!E274+'31.นครศรีธรรมราช'!E274+'32.สตูล'!E274+'33.นราธิวาส'!E274</f>
        <v>0</v>
      </c>
      <c r="F274" s="815">
        <f>SUM(H274:AN274)</f>
        <v>1928600</v>
      </c>
      <c r="G274" s="816" t="e">
        <f t="shared" si="32"/>
        <v>#DIV/0!</v>
      </c>
      <c r="H274" s="368">
        <f>'1.สอส.กลุ่มวิเคราะห์ฯ'!F274</f>
        <v>0</v>
      </c>
      <c r="I274" s="200">
        <f>'2.ชัยนาท'!F274</f>
        <v>0</v>
      </c>
      <c r="J274" s="200">
        <f>'3.สระแก้ว'!F274</f>
        <v>0</v>
      </c>
      <c r="K274" s="201">
        <f>'4.นครราชสีมา'!F274</f>
        <v>0</v>
      </c>
      <c r="L274" s="200">
        <f>'5.ยโสธร'!F274</f>
        <v>0</v>
      </c>
      <c r="M274" s="200">
        <f>'6.บุรีรัมย์'!F274</f>
        <v>0</v>
      </c>
      <c r="N274" s="201">
        <f>'7.อำนาจเจริญ'!F274</f>
        <v>0</v>
      </c>
      <c r="O274" s="201">
        <f>'8.ศูนย์ฯเคี้ยวเอื้อง'!F274</f>
        <v>0</v>
      </c>
      <c r="P274" s="200">
        <f>'9.ร้อยเอ็ด'!F274</f>
        <v>0</v>
      </c>
      <c r="Q274" s="200">
        <f>'10.มหาสารคาม'!F274</f>
        <v>0</v>
      </c>
      <c r="R274" s="200">
        <f>'11.อุดรธานี'!F274</f>
        <v>0</v>
      </c>
      <c r="S274" s="200">
        <f>'12.กาฬสินธุ์'!F274</f>
        <v>0</v>
      </c>
      <c r="T274" s="200">
        <f>'13.นครพนม'!F274</f>
        <v>0</v>
      </c>
      <c r="U274" s="200">
        <f>'14.สกลนคร'!F274</f>
        <v>482800</v>
      </c>
      <c r="V274" s="200">
        <f>'15.หนองคาย'!F274</f>
        <v>0</v>
      </c>
      <c r="W274" s="201">
        <f>'16.เลย'!F274</f>
        <v>482800</v>
      </c>
      <c r="X274" s="201">
        <f>'17.ลำปาง'!F274</f>
        <v>0</v>
      </c>
      <c r="Y274" s="200">
        <f>'18.แพร่'!F274</f>
        <v>0</v>
      </c>
      <c r="Z274" s="201">
        <f>'19.เชียงราย'!F274</f>
        <v>480000</v>
      </c>
      <c r="AA274" s="201">
        <f>'20.เพชรบูรณ์'!F274</f>
        <v>0</v>
      </c>
      <c r="AB274" s="200">
        <f>'21.สุโขทัย'!F274</f>
        <v>0</v>
      </c>
      <c r="AC274" s="200">
        <f>'22.พิจิตร'!F274</f>
        <v>0</v>
      </c>
      <c r="AD274" s="201">
        <f>'23.เพชรบุรี'!F274</f>
        <v>483000</v>
      </c>
      <c r="AE274" s="200">
        <f>'24.สุพรรณบุรี'!F274</f>
        <v>0</v>
      </c>
      <c r="AF274" s="200">
        <f>'25.ประจวบฯ'!F274</f>
        <v>0</v>
      </c>
      <c r="AG274" s="201">
        <f>'26.กาญจนบุรี'!F274</f>
        <v>0</v>
      </c>
      <c r="AH274" s="201">
        <f>'27.สุราษฎร์ฯ'!F274</f>
        <v>0</v>
      </c>
      <c r="AI274" s="200">
        <f>'28.ชุมพร'!F274</f>
        <v>0</v>
      </c>
      <c r="AJ274" s="200">
        <f>'29.ตรัง'!F274</f>
        <v>0</v>
      </c>
      <c r="AK274" s="200">
        <f>'30.พัทลุง'!F274</f>
        <v>0</v>
      </c>
      <c r="AL274" s="202">
        <f>'31.นครศรีธรรมราช'!F274</f>
        <v>0</v>
      </c>
      <c r="AM274" s="200">
        <f>'32.สตูล'!F274</f>
        <v>0</v>
      </c>
      <c r="AN274" s="201">
        <f>'33.นราธิวาส'!F274</f>
        <v>0</v>
      </c>
      <c r="AO274" s="176"/>
    </row>
    <row r="275" spans="1:41" ht="21.75" customHeight="1">
      <c r="A275" s="684"/>
      <c r="B275" s="685"/>
      <c r="C275" s="686" t="s">
        <v>28</v>
      </c>
      <c r="D275" s="687" t="s">
        <v>24</v>
      </c>
      <c r="E275" s="548">
        <f>'1.สอส.กลุ่มวิเคราะห์ฯ'!E275+'2.ชัยนาท'!E275+'3.สระแก้ว'!E275+'4.นครราชสีมา'!E275+'5.ยโสธร'!E275+'6.บุรีรัมย์'!E275+'7.อำนาจเจริญ'!E275+'8.ศูนย์ฯเคี้ยวเอื้อง'!E275+'9.ร้อยเอ็ด'!E275+'10.มหาสารคาม'!E275+'11.อุดรธานี'!E275+'12.กาฬสินธุ์'!E275+'13.นครพนม'!E275+'14.สกลนคร'!E275+'15.หนองคาย'!E275+'16.เลย'!E275+'17.ลำปาง'!E275+'18.แพร่'!E275+'19.เชียงราย'!E275+'20.เพชรบูรณ์'!E275+'21.สุโขทัย'!E275+'22.พิจิตร'!E275+'23.เพชรบุรี'!E275+'24.สุพรรณบุรี'!E275+'25.ประจวบฯ'!E275+'26.กาญจนบุรี'!E275+'27.สุราษฎร์ฯ'!E275+'28.ชุมพร'!E275+'29.ตรัง'!E275+'30.พัทลุง'!E275+'31.นครศรีธรรมราช'!E275+'32.สตูล'!E275+'33.นราธิวาส'!E275</f>
        <v>0</v>
      </c>
      <c r="F275" s="815">
        <f>SUM(I275:AN275)</f>
        <v>0</v>
      </c>
      <c r="G275" s="816" t="e">
        <f t="shared" si="32"/>
        <v>#DIV/0!</v>
      </c>
      <c r="H275" s="368">
        <f>'1.สอส.กลุ่มวิเคราะห์ฯ'!F275</f>
        <v>0</v>
      </c>
      <c r="I275" s="200">
        <f>'2.ชัยนาท'!F275</f>
        <v>0</v>
      </c>
      <c r="J275" s="200">
        <f>'3.สระแก้ว'!F275</f>
        <v>0</v>
      </c>
      <c r="K275" s="201">
        <f>'4.นครราชสีมา'!F275</f>
        <v>0</v>
      </c>
      <c r="L275" s="200">
        <f>'5.ยโสธร'!F275</f>
        <v>0</v>
      </c>
      <c r="M275" s="200">
        <f>'6.บุรีรัมย์'!F275</f>
        <v>0</v>
      </c>
      <c r="N275" s="201">
        <f>'7.อำนาจเจริญ'!F275</f>
        <v>0</v>
      </c>
      <c r="O275" s="201">
        <f>'8.ศูนย์ฯเคี้ยวเอื้อง'!F275</f>
        <v>0</v>
      </c>
      <c r="P275" s="200">
        <f>'9.ร้อยเอ็ด'!F275</f>
        <v>0</v>
      </c>
      <c r="Q275" s="200">
        <f>'10.มหาสารคาม'!F275</f>
        <v>0</v>
      </c>
      <c r="R275" s="200">
        <f>'11.อุดรธานี'!F275</f>
        <v>0</v>
      </c>
      <c r="S275" s="200">
        <f>'12.กาฬสินธุ์'!F275</f>
        <v>0</v>
      </c>
      <c r="T275" s="200">
        <f>'13.นครพนม'!F275</f>
        <v>0</v>
      </c>
      <c r="U275" s="200">
        <f>'14.สกลนคร'!F275</f>
        <v>0</v>
      </c>
      <c r="V275" s="200">
        <f>'15.หนองคาย'!F275</f>
        <v>0</v>
      </c>
      <c r="W275" s="201">
        <f>'16.เลย'!F275</f>
        <v>0</v>
      </c>
      <c r="X275" s="201">
        <f>'17.ลำปาง'!F275</f>
        <v>0</v>
      </c>
      <c r="Y275" s="200">
        <f>'18.แพร่'!F275</f>
        <v>0</v>
      </c>
      <c r="Z275" s="201">
        <f>'19.เชียงราย'!F275</f>
        <v>0</v>
      </c>
      <c r="AA275" s="201">
        <f>'20.เพชรบูรณ์'!F275</f>
        <v>0</v>
      </c>
      <c r="AB275" s="200">
        <f>'21.สุโขทัย'!F275</f>
        <v>0</v>
      </c>
      <c r="AC275" s="200">
        <f>'22.พิจิตร'!F275</f>
        <v>0</v>
      </c>
      <c r="AD275" s="201">
        <f>'23.เพชรบุรี'!F275</f>
        <v>0</v>
      </c>
      <c r="AE275" s="200">
        <f>'24.สุพรรณบุรี'!F275</f>
        <v>0</v>
      </c>
      <c r="AF275" s="200">
        <f>'25.ประจวบฯ'!F275</f>
        <v>0</v>
      </c>
      <c r="AG275" s="201">
        <f>'26.กาญจนบุรี'!F275</f>
        <v>0</v>
      </c>
      <c r="AH275" s="201">
        <f>'27.สุราษฎร์ฯ'!F275</f>
        <v>0</v>
      </c>
      <c r="AI275" s="200">
        <f>'28.ชุมพร'!F275</f>
        <v>0</v>
      </c>
      <c r="AJ275" s="200">
        <f>'29.ตรัง'!F275</f>
        <v>0</v>
      </c>
      <c r="AK275" s="200">
        <f>'30.พัทลุง'!F275</f>
        <v>0</v>
      </c>
      <c r="AL275" s="202">
        <f>'31.นครศรีธรรมราช'!F275</f>
        <v>0</v>
      </c>
      <c r="AM275" s="200">
        <f>'32.สตูล'!F275</f>
        <v>0</v>
      </c>
      <c r="AN275" s="201">
        <f>'33.นราธิวาส'!F275</f>
        <v>0</v>
      </c>
      <c r="AO275" s="176"/>
    </row>
    <row r="276" spans="1:41" ht="21.75" customHeight="1">
      <c r="A276" s="701"/>
      <c r="B276" s="702"/>
      <c r="C276" s="703" t="s">
        <v>29</v>
      </c>
      <c r="D276" s="704" t="s">
        <v>24</v>
      </c>
      <c r="E276" s="709">
        <f>'1.สอส.กลุ่มวิเคราะห์ฯ'!E276+'2.ชัยนาท'!E276+'3.สระแก้ว'!E276+'4.นครราชสีมา'!E276+'5.ยโสธร'!E276+'6.บุรีรัมย์'!E276+'7.อำนาจเจริญ'!E276+'8.ศูนย์ฯเคี้ยวเอื้อง'!E276+'9.ร้อยเอ็ด'!E276+'10.มหาสารคาม'!E276+'11.อุดรธานี'!E276+'12.กาฬสินธุ์'!E276+'13.นครพนม'!E276+'14.สกลนคร'!E276+'15.หนองคาย'!E276+'16.เลย'!E276+'17.ลำปาง'!E276+'18.แพร่'!E276+'19.เชียงราย'!E276+'20.เพชรบูรณ์'!E276+'21.สุโขทัย'!E276+'22.พิจิตร'!E276+'23.เพชรบุรี'!E276+'24.สุพรรณบุรี'!E276+'25.ประจวบฯ'!E276+'26.กาญจนบุรี'!E276+'27.สุราษฎร์ฯ'!E276+'28.ชุมพร'!E276+'29.ตรัง'!E276+'30.พัทลุง'!E276+'31.นครศรีธรรมราช'!E276+'32.สตูล'!E276+'33.นราธิวาส'!E276</f>
        <v>0</v>
      </c>
      <c r="F276" s="819">
        <f>SUM(I276:AN276)</f>
        <v>0</v>
      </c>
      <c r="G276" s="820" t="e">
        <f t="shared" si="32"/>
        <v>#DIV/0!</v>
      </c>
      <c r="H276" s="371">
        <f>'1.สอส.กลุ่มวิเคราะห์ฯ'!F276</f>
        <v>0</v>
      </c>
      <c r="I276" s="270">
        <f>'2.ชัยนาท'!F276</f>
        <v>0</v>
      </c>
      <c r="J276" s="270">
        <f>'3.สระแก้ว'!F276</f>
        <v>0</v>
      </c>
      <c r="K276" s="271">
        <f>'4.นครราชสีมา'!F276</f>
        <v>0</v>
      </c>
      <c r="L276" s="270">
        <f>'5.ยโสธร'!F276</f>
        <v>0</v>
      </c>
      <c r="M276" s="270">
        <f>'6.บุรีรัมย์'!F276</f>
        <v>0</v>
      </c>
      <c r="N276" s="271">
        <f>'7.อำนาจเจริญ'!F276</f>
        <v>0</v>
      </c>
      <c r="O276" s="271">
        <f>'8.ศูนย์ฯเคี้ยวเอื้อง'!F276</f>
        <v>0</v>
      </c>
      <c r="P276" s="270">
        <f>'9.ร้อยเอ็ด'!F276</f>
        <v>0</v>
      </c>
      <c r="Q276" s="270">
        <f>'10.มหาสารคาม'!F276</f>
        <v>0</v>
      </c>
      <c r="R276" s="270">
        <f>'11.อุดรธานี'!F276</f>
        <v>0</v>
      </c>
      <c r="S276" s="270">
        <f>'12.กาฬสินธุ์'!F276</f>
        <v>0</v>
      </c>
      <c r="T276" s="270">
        <f>'13.นครพนม'!F276</f>
        <v>0</v>
      </c>
      <c r="U276" s="270">
        <f>'14.สกลนคร'!F276</f>
        <v>0</v>
      </c>
      <c r="V276" s="270">
        <f>'15.หนองคาย'!F276</f>
        <v>0</v>
      </c>
      <c r="W276" s="271">
        <f>'16.เลย'!F276</f>
        <v>0</v>
      </c>
      <c r="X276" s="271">
        <f>'17.ลำปาง'!F276</f>
        <v>0</v>
      </c>
      <c r="Y276" s="270">
        <f>'18.แพร่'!F276</f>
        <v>0</v>
      </c>
      <c r="Z276" s="271">
        <f>'19.เชียงราย'!F276</f>
        <v>0</v>
      </c>
      <c r="AA276" s="271">
        <f>'20.เพชรบูรณ์'!F276</f>
        <v>0</v>
      </c>
      <c r="AB276" s="270">
        <f>'21.สุโขทัย'!F276</f>
        <v>0</v>
      </c>
      <c r="AC276" s="270">
        <f>'22.พิจิตร'!F276</f>
        <v>0</v>
      </c>
      <c r="AD276" s="271">
        <f>'23.เพชรบุรี'!F276</f>
        <v>0</v>
      </c>
      <c r="AE276" s="270">
        <f>'24.สุพรรณบุรี'!F276</f>
        <v>0</v>
      </c>
      <c r="AF276" s="270">
        <f>'25.ประจวบฯ'!F276</f>
        <v>0</v>
      </c>
      <c r="AG276" s="271">
        <f>'26.กาญจนบุรี'!F276</f>
        <v>0</v>
      </c>
      <c r="AH276" s="271">
        <f>'27.สุราษฎร์ฯ'!F276</f>
        <v>0</v>
      </c>
      <c r="AI276" s="270">
        <f>'28.ชุมพร'!F276</f>
        <v>0</v>
      </c>
      <c r="AJ276" s="270">
        <f>'29.ตรัง'!F276</f>
        <v>0</v>
      </c>
      <c r="AK276" s="270">
        <f>'30.พัทลุง'!F276</f>
        <v>0</v>
      </c>
      <c r="AL276" s="570">
        <f>'31.นครศรีธรรมราช'!F276</f>
        <v>0</v>
      </c>
      <c r="AM276" s="270">
        <f>'32.สตูล'!F276</f>
        <v>0</v>
      </c>
      <c r="AN276" s="271">
        <f>'33.นราธิวาส'!F276</f>
        <v>0</v>
      </c>
      <c r="AO276" s="176"/>
    </row>
    <row r="277" spans="1:41" ht="38.4" customHeight="1">
      <c r="A277" s="758"/>
      <c r="B277" s="2098" t="s">
        <v>302</v>
      </c>
      <c r="C277" s="2098"/>
      <c r="D277" s="1333"/>
      <c r="E277" s="713">
        <f>'1.สอส.กลุ่มวิเคราะห์ฯ'!E277+'2.ชัยนาท'!E277+'3.สระแก้ว'!E277+'4.นครราชสีมา'!E277+'5.ยโสธร'!E277+'6.บุรีรัมย์'!E277+'7.อำนาจเจริญ'!E277+'8.ศูนย์ฯเคี้ยวเอื้อง'!E277+'9.ร้อยเอ็ด'!E277+'10.มหาสารคาม'!E277+'11.อุดรธานี'!E277+'12.กาฬสินธุ์'!E277+'13.นครพนม'!E277+'14.สกลนคร'!E277+'15.หนองคาย'!E277+'16.เลย'!E277+'17.ลำปาง'!E277+'18.แพร่'!E277+'19.เชียงราย'!E277+'20.เพชรบูรณ์'!E277+'21.สุโขทัย'!E277+'22.พิจิตร'!E277+'23.เพชรบุรี'!E277+'24.สุพรรณบุรี'!E277+'25.ประจวบฯ'!E277+'26.กาญจนบุรี'!E277+'27.สุราษฎร์ฯ'!E277+'28.ชุมพร'!E277+'29.ตรัง'!E277+'30.พัทลุง'!E277+'31.นครศรีธรรมราช'!E277+'32.สตูล'!E277+'33.นราธิวาส'!E277</f>
        <v>0</v>
      </c>
      <c r="F277" s="20"/>
      <c r="G277" s="812"/>
      <c r="H277" s="369">
        <f>'1.สอส.กลุ่มวิเคราะห์ฯ'!F277</f>
        <v>0</v>
      </c>
      <c r="I277" s="205">
        <f>'2.ชัยนาท'!F277</f>
        <v>0</v>
      </c>
      <c r="J277" s="205">
        <f>'3.สระแก้ว'!F277</f>
        <v>0</v>
      </c>
      <c r="K277" s="206">
        <f>'4.นครราชสีมา'!F277</f>
        <v>0</v>
      </c>
      <c r="L277" s="205">
        <f>'5.ยโสธร'!F277</f>
        <v>0</v>
      </c>
      <c r="M277" s="205">
        <f>'6.บุรีรัมย์'!F277</f>
        <v>0</v>
      </c>
      <c r="N277" s="206">
        <f>'7.อำนาจเจริญ'!F277</f>
        <v>0</v>
      </c>
      <c r="O277" s="206">
        <f>'8.ศูนย์ฯเคี้ยวเอื้อง'!F277</f>
        <v>0</v>
      </c>
      <c r="P277" s="205">
        <f>'9.ร้อยเอ็ด'!F277</f>
        <v>0</v>
      </c>
      <c r="Q277" s="205">
        <f>'10.มหาสารคาม'!F277</f>
        <v>0</v>
      </c>
      <c r="R277" s="205">
        <f>'11.อุดรธานี'!F277</f>
        <v>0</v>
      </c>
      <c r="S277" s="205">
        <f>'12.กาฬสินธุ์'!F277</f>
        <v>0</v>
      </c>
      <c r="T277" s="205">
        <f>'13.นครพนม'!F277</f>
        <v>0</v>
      </c>
      <c r="U277" s="205">
        <f>'14.สกลนคร'!F277</f>
        <v>0</v>
      </c>
      <c r="V277" s="205">
        <f>'15.หนองคาย'!F277</f>
        <v>0</v>
      </c>
      <c r="W277" s="206">
        <f>'16.เลย'!F277</f>
        <v>0</v>
      </c>
      <c r="X277" s="206">
        <f>'17.ลำปาง'!F277</f>
        <v>0</v>
      </c>
      <c r="Y277" s="205">
        <f>'18.แพร่'!F277</f>
        <v>0</v>
      </c>
      <c r="Z277" s="206">
        <f>'19.เชียงราย'!F277</f>
        <v>0</v>
      </c>
      <c r="AA277" s="206">
        <f>'20.เพชรบูรณ์'!F277</f>
        <v>0</v>
      </c>
      <c r="AB277" s="205">
        <f>'21.สุโขทัย'!F277</f>
        <v>0</v>
      </c>
      <c r="AC277" s="205">
        <f>'22.พิจิตร'!F277</f>
        <v>0</v>
      </c>
      <c r="AD277" s="206">
        <f>'23.เพชรบุรี'!F277</f>
        <v>0</v>
      </c>
      <c r="AE277" s="205">
        <f>'24.สุพรรณบุรี'!F277</f>
        <v>0</v>
      </c>
      <c r="AF277" s="205">
        <f>'25.ประจวบฯ'!F277</f>
        <v>0</v>
      </c>
      <c r="AG277" s="206">
        <f>'26.กาญจนบุรี'!F277</f>
        <v>0</v>
      </c>
      <c r="AH277" s="206">
        <f>'27.สุราษฎร์ฯ'!F277</f>
        <v>0</v>
      </c>
      <c r="AI277" s="205">
        <f>'28.ชุมพร'!F277</f>
        <v>0</v>
      </c>
      <c r="AJ277" s="205">
        <f>'29.ตรัง'!F277</f>
        <v>0</v>
      </c>
      <c r="AK277" s="205">
        <f>'30.พัทลุง'!F277</f>
        <v>0</v>
      </c>
      <c r="AL277" s="550">
        <f>'31.นครศรีธรรมราช'!F277</f>
        <v>0</v>
      </c>
      <c r="AM277" s="205">
        <f>'32.สตูล'!F277</f>
        <v>0</v>
      </c>
      <c r="AN277" s="206">
        <f>'33.นราธิวาส'!F277</f>
        <v>0</v>
      </c>
      <c r="AO277" s="176"/>
    </row>
    <row r="278" spans="1:41" ht="21.75" customHeight="1">
      <c r="A278" s="684"/>
      <c r="B278" s="1355"/>
      <c r="C278" s="431" t="s">
        <v>261</v>
      </c>
      <c r="D278" s="1334" t="s">
        <v>87</v>
      </c>
      <c r="E278" s="1335">
        <f>'1.สอส.กลุ่มวิเคราะห์ฯ'!E278+'2.ชัยนาท'!E278+'3.สระแก้ว'!E278+'4.นครราชสีมา'!E278+'5.ยโสธร'!E278+'6.บุรีรัมย์'!E278+'7.อำนาจเจริญ'!E278+'8.ศูนย์ฯเคี้ยวเอื้อง'!E278+'9.ร้อยเอ็ด'!E278+'10.มหาสารคาม'!E278+'11.อุดรธานี'!E278+'12.กาฬสินธุ์'!E278+'13.นครพนม'!E278+'14.สกลนคร'!E278+'15.หนองคาย'!E278+'16.เลย'!E278+'17.ลำปาง'!E278+'18.แพร่'!E278+'19.เชียงราย'!E278+'20.เพชรบูรณ์'!E278+'21.สุโขทัย'!E278+'22.พิจิตร'!E278+'23.เพชรบุรี'!E278+'24.สุพรรณบุรี'!E278+'25.ประจวบฯ'!E278+'26.กาญจนบุรี'!E278+'27.สุราษฎร์ฯ'!E278+'28.ชุมพร'!E278+'29.ตรัง'!E278+'30.พัทลุง'!E278+'31.นครศรีธรรมราช'!E278+'32.สตูล'!E278+'33.นราธิวาส'!E278</f>
        <v>22</v>
      </c>
      <c r="F278" s="561">
        <f t="shared" ref="F278:F286" si="33">SUM(H278:AN278)</f>
        <v>22</v>
      </c>
      <c r="G278" s="820">
        <f t="shared" si="32"/>
        <v>100</v>
      </c>
      <c r="H278" s="583">
        <f>'1.สอส.กลุ่มวิเคราะห์ฯ'!F278</f>
        <v>0</v>
      </c>
      <c r="I278" s="584">
        <f>'2.ชัยนาท'!F278</f>
        <v>0</v>
      </c>
      <c r="J278" s="584">
        <f>'3.สระแก้ว'!F278</f>
        <v>2</v>
      </c>
      <c r="K278" s="585">
        <f>'4.นครราชสีมา'!F278</f>
        <v>2</v>
      </c>
      <c r="L278" s="584">
        <f>'5.ยโสธร'!F278</f>
        <v>0</v>
      </c>
      <c r="M278" s="584">
        <f>'6.บุรีรัมย์'!F278</f>
        <v>2</v>
      </c>
      <c r="N278" s="585">
        <f>'7.อำนาจเจริญ'!F278</f>
        <v>0</v>
      </c>
      <c r="O278" s="585">
        <f>'8.ศูนย์ฯเคี้ยวเอื้อง'!F278</f>
        <v>0</v>
      </c>
      <c r="P278" s="584">
        <f>'9.ร้อยเอ็ด'!F278</f>
        <v>0</v>
      </c>
      <c r="Q278" s="584">
        <f>'10.มหาสารคาม'!F278</f>
        <v>0</v>
      </c>
      <c r="R278" s="584">
        <f>'11.อุดรธานี'!F278</f>
        <v>2</v>
      </c>
      <c r="S278" s="584">
        <f>'12.กาฬสินธุ์'!F278</f>
        <v>0</v>
      </c>
      <c r="T278" s="584">
        <f>'13.นครพนม'!F278</f>
        <v>0</v>
      </c>
      <c r="U278" s="584">
        <f>'14.สกลนคร'!F278</f>
        <v>2</v>
      </c>
      <c r="V278" s="584">
        <f>'15.หนองคาย'!F278</f>
        <v>0</v>
      </c>
      <c r="W278" s="585">
        <f>'16.เลย'!F278</f>
        <v>0</v>
      </c>
      <c r="X278" s="585">
        <f>'17.ลำปาง'!F278</f>
        <v>2</v>
      </c>
      <c r="Y278" s="584">
        <f>'18.แพร่'!F278</f>
        <v>0</v>
      </c>
      <c r="Z278" s="585">
        <f>'19.เชียงราย'!F278</f>
        <v>0</v>
      </c>
      <c r="AA278" s="585">
        <f>'20.เพชรบูรณ์'!F278</f>
        <v>2</v>
      </c>
      <c r="AB278" s="584">
        <f>'21.สุโขทัย'!F278</f>
        <v>0</v>
      </c>
      <c r="AC278" s="584">
        <f>'22.พิจิตร'!F278</f>
        <v>0</v>
      </c>
      <c r="AD278" s="585">
        <f>'23.เพชรบุรี'!F278</f>
        <v>2</v>
      </c>
      <c r="AE278" s="584">
        <f>'24.สุพรรณบุรี'!F278</f>
        <v>0</v>
      </c>
      <c r="AF278" s="584">
        <f>'25.ประจวบฯ'!F278</f>
        <v>2</v>
      </c>
      <c r="AG278" s="585">
        <f>'26.กาญจนบุรี'!F278</f>
        <v>0</v>
      </c>
      <c r="AH278" s="585">
        <f>'27.สุราษฎร์ฯ'!F278</f>
        <v>2</v>
      </c>
      <c r="AI278" s="584">
        <f>'28.ชุมพร'!F278</f>
        <v>0</v>
      </c>
      <c r="AJ278" s="584">
        <f>'29.ตรัง'!F278</f>
        <v>0</v>
      </c>
      <c r="AK278" s="584">
        <f>'30.พัทลุง'!F278</f>
        <v>2</v>
      </c>
      <c r="AL278" s="586">
        <f>'31.นครศรีธรรมราช'!F278</f>
        <v>0</v>
      </c>
      <c r="AM278" s="584">
        <f>'32.สตูล'!F278</f>
        <v>0</v>
      </c>
      <c r="AN278" s="585">
        <f>'33.นราธิวาส'!F278</f>
        <v>0</v>
      </c>
      <c r="AO278" s="176"/>
    </row>
    <row r="279" spans="1:41" ht="21.75" customHeight="1">
      <c r="A279" s="684"/>
      <c r="B279" s="1285"/>
      <c r="C279" s="432" t="s">
        <v>262</v>
      </c>
      <c r="D279" s="728" t="s">
        <v>87</v>
      </c>
      <c r="E279" s="548">
        <f>'1.สอส.กลุ่มวิเคราะห์ฯ'!E279+'2.ชัยนาท'!E279+'3.สระแก้ว'!E279+'4.นครราชสีมา'!E279+'5.ยโสธร'!E279+'6.บุรีรัมย์'!E279+'7.อำนาจเจริญ'!E279+'8.ศูนย์ฯเคี้ยวเอื้อง'!E279+'9.ร้อยเอ็ด'!E279+'10.มหาสารคาม'!E279+'11.อุดรธานี'!E279+'12.กาฬสินธุ์'!E279+'13.นครพนม'!E279+'14.สกลนคร'!E279+'15.หนองคาย'!E279+'16.เลย'!E279+'17.ลำปาง'!E279+'18.แพร่'!E279+'19.เชียงราย'!E279+'20.เพชรบูรณ์'!E279+'21.สุโขทัย'!E279+'22.พิจิตร'!E279+'23.เพชรบุรี'!E279+'24.สุพรรณบุรี'!E279+'25.ประจวบฯ'!E279+'26.กาญจนบุรี'!E279+'27.สุราษฎร์ฯ'!E279+'28.ชุมพร'!E279+'29.ตรัง'!E279+'30.พัทลุง'!E279+'31.นครศรีธรรมราช'!E279+'32.สตูล'!E279+'33.นราธิวาส'!E279</f>
        <v>21</v>
      </c>
      <c r="F279" s="36">
        <f t="shared" si="33"/>
        <v>21</v>
      </c>
      <c r="G279" s="820">
        <f t="shared" si="32"/>
        <v>100</v>
      </c>
      <c r="H279" s="368">
        <f>'1.สอส.กลุ่มวิเคราะห์ฯ'!F279</f>
        <v>0</v>
      </c>
      <c r="I279" s="200">
        <f>'2.ชัยนาท'!F279</f>
        <v>1</v>
      </c>
      <c r="J279" s="200">
        <f>'3.สระแก้ว'!F279</f>
        <v>1</v>
      </c>
      <c r="K279" s="201">
        <f>'4.นครราชสีมา'!F279</f>
        <v>1</v>
      </c>
      <c r="L279" s="200">
        <f>'5.ยโสธร'!F279</f>
        <v>0</v>
      </c>
      <c r="M279" s="200">
        <f>'6.บุรีรัมย์'!F279</f>
        <v>1</v>
      </c>
      <c r="N279" s="201">
        <f>'7.อำนาจเจริญ'!F279</f>
        <v>0</v>
      </c>
      <c r="O279" s="201">
        <f>'8.ศูนย์ฯเคี้ยวเอื้อง'!F279</f>
        <v>1</v>
      </c>
      <c r="P279" s="200">
        <f>'9.ร้อยเอ็ด'!F279</f>
        <v>0</v>
      </c>
      <c r="Q279" s="200">
        <f>'10.มหาสารคาม'!F279</f>
        <v>1</v>
      </c>
      <c r="R279" s="200">
        <f>'11.อุดรธานี'!F279</f>
        <v>1</v>
      </c>
      <c r="S279" s="200">
        <f>'12.กาฬสินธุ์'!F279</f>
        <v>0</v>
      </c>
      <c r="T279" s="200">
        <f>'13.นครพนม'!F279</f>
        <v>0</v>
      </c>
      <c r="U279" s="200">
        <f>'14.สกลนคร'!F279</f>
        <v>1</v>
      </c>
      <c r="V279" s="200">
        <f>'15.หนองคาย'!F279</f>
        <v>0</v>
      </c>
      <c r="W279" s="201">
        <f>'16.เลย'!F279</f>
        <v>1</v>
      </c>
      <c r="X279" s="201">
        <f>'17.ลำปาง'!F279</f>
        <v>1</v>
      </c>
      <c r="Y279" s="200">
        <f>'18.แพร่'!F279</f>
        <v>1</v>
      </c>
      <c r="Z279" s="201">
        <f>'19.เชียงราย'!F279</f>
        <v>0</v>
      </c>
      <c r="AA279" s="201">
        <f>'20.เพชรบูรณ์'!F279</f>
        <v>1</v>
      </c>
      <c r="AB279" s="200">
        <f>'21.สุโขทัย'!F279</f>
        <v>1</v>
      </c>
      <c r="AC279" s="200">
        <f>'22.พิจิตร'!F279</f>
        <v>1</v>
      </c>
      <c r="AD279" s="201">
        <f>'23.เพชรบุรี'!F279</f>
        <v>1</v>
      </c>
      <c r="AE279" s="200">
        <f>'24.สุพรรณบุรี'!F279</f>
        <v>1</v>
      </c>
      <c r="AF279" s="200">
        <f>'25.ประจวบฯ'!F279</f>
        <v>1</v>
      </c>
      <c r="AG279" s="201">
        <f>'26.กาญจนบุรี'!F279</f>
        <v>0</v>
      </c>
      <c r="AH279" s="201">
        <f>'27.สุราษฎร์ฯ'!F279</f>
        <v>1</v>
      </c>
      <c r="AI279" s="200">
        <f>'28.ชุมพร'!F279</f>
        <v>1</v>
      </c>
      <c r="AJ279" s="200">
        <f>'29.ตรัง'!F279</f>
        <v>0</v>
      </c>
      <c r="AK279" s="200">
        <f>'30.พัทลุง'!F279</f>
        <v>1</v>
      </c>
      <c r="AL279" s="202">
        <f>'31.นครศรีธรรมราช'!F279</f>
        <v>0</v>
      </c>
      <c r="AM279" s="200">
        <f>'32.สตูล'!F279</f>
        <v>1</v>
      </c>
      <c r="AN279" s="201">
        <f>'33.นราธิวาส'!F279</f>
        <v>0</v>
      </c>
      <c r="AO279" s="176"/>
    </row>
    <row r="280" spans="1:41" ht="21.75" customHeight="1">
      <c r="A280" s="684"/>
      <c r="B280" s="1356"/>
      <c r="C280" s="1336" t="s">
        <v>187</v>
      </c>
      <c r="D280" s="775" t="s">
        <v>114</v>
      </c>
      <c r="E280" s="548">
        <f>'1.สอส.กลุ่มวิเคราะห์ฯ'!E280+'2.ชัยนาท'!E280+'3.สระแก้ว'!E280+'4.นครราชสีมา'!E280+'5.ยโสธร'!E280+'6.บุรีรัมย์'!E280+'7.อำนาจเจริญ'!E280+'8.ศูนย์ฯเคี้ยวเอื้อง'!E280+'9.ร้อยเอ็ด'!E280+'10.มหาสารคาม'!E280+'11.อุดรธานี'!E280+'12.กาฬสินธุ์'!E280+'13.นครพนม'!E280+'14.สกลนคร'!E280+'15.หนองคาย'!E280+'16.เลย'!E280+'17.ลำปาง'!E280+'18.แพร่'!E280+'19.เชียงราย'!E280+'20.เพชรบูรณ์'!E280+'21.สุโขทัย'!E280+'22.พิจิตร'!E280+'23.เพชรบุรี'!E280+'24.สุพรรณบุรี'!E280+'25.ประจวบฯ'!E280+'26.กาญจนบุรี'!E280+'27.สุราษฎร์ฯ'!E280+'28.ชุมพร'!E280+'29.ตรัง'!E280+'30.พัทลุง'!E280+'31.นครศรีธรรมราช'!E280+'32.สตูล'!E280+'33.นราธิวาส'!E280</f>
        <v>0</v>
      </c>
      <c r="F280" s="36">
        <f t="shared" si="33"/>
        <v>26</v>
      </c>
      <c r="G280" s="820" t="e">
        <f t="shared" si="32"/>
        <v>#DIV/0!</v>
      </c>
      <c r="H280" s="368">
        <f>'1.สอส.กลุ่มวิเคราะห์ฯ'!F280</f>
        <v>13</v>
      </c>
      <c r="I280" s="200">
        <f>'2.ชัยนาท'!F280</f>
        <v>0</v>
      </c>
      <c r="J280" s="200">
        <f>'3.สระแก้ว'!F280</f>
        <v>0</v>
      </c>
      <c r="K280" s="201">
        <f>'4.นครราชสีมา'!F280</f>
        <v>0</v>
      </c>
      <c r="L280" s="200">
        <f>'5.ยโสธร'!F280</f>
        <v>0</v>
      </c>
      <c r="M280" s="200">
        <f>'6.บุรีรัมย์'!F280</f>
        <v>13</v>
      </c>
      <c r="N280" s="201">
        <f>'7.อำนาจเจริญ'!F280</f>
        <v>0</v>
      </c>
      <c r="O280" s="201">
        <f>'8.ศูนย์ฯเคี้ยวเอื้อง'!F280</f>
        <v>0</v>
      </c>
      <c r="P280" s="200">
        <f>'9.ร้อยเอ็ด'!F280</f>
        <v>0</v>
      </c>
      <c r="Q280" s="200">
        <f>'10.มหาสารคาม'!F280</f>
        <v>0</v>
      </c>
      <c r="R280" s="200">
        <f>'11.อุดรธานี'!F280</f>
        <v>0</v>
      </c>
      <c r="S280" s="200">
        <f>'12.กาฬสินธุ์'!F280</f>
        <v>0</v>
      </c>
      <c r="T280" s="200">
        <f>'13.นครพนม'!F280</f>
        <v>0</v>
      </c>
      <c r="U280" s="200">
        <f>'14.สกลนคร'!F280</f>
        <v>0</v>
      </c>
      <c r="V280" s="200">
        <f>'15.หนองคาย'!F280</f>
        <v>0</v>
      </c>
      <c r="W280" s="201">
        <f>'16.เลย'!F280</f>
        <v>0</v>
      </c>
      <c r="X280" s="201">
        <f>'17.ลำปาง'!F280</f>
        <v>0</v>
      </c>
      <c r="Y280" s="200">
        <f>'18.แพร่'!F280</f>
        <v>0</v>
      </c>
      <c r="Z280" s="201">
        <f>'19.เชียงราย'!F280</f>
        <v>0</v>
      </c>
      <c r="AA280" s="201">
        <f>'20.เพชรบูรณ์'!F280</f>
        <v>0</v>
      </c>
      <c r="AB280" s="200">
        <f>'21.สุโขทัย'!F280</f>
        <v>0</v>
      </c>
      <c r="AC280" s="200">
        <f>'22.พิจิตร'!F280</f>
        <v>0</v>
      </c>
      <c r="AD280" s="201">
        <f>'23.เพชรบุรี'!F280</f>
        <v>0</v>
      </c>
      <c r="AE280" s="200">
        <f>'24.สุพรรณบุรี'!F280</f>
        <v>0</v>
      </c>
      <c r="AF280" s="200">
        <f>'25.ประจวบฯ'!F280</f>
        <v>0</v>
      </c>
      <c r="AG280" s="201">
        <f>'26.กาญจนบุรี'!F280</f>
        <v>0</v>
      </c>
      <c r="AH280" s="201">
        <f>'27.สุราษฎร์ฯ'!F280</f>
        <v>0</v>
      </c>
      <c r="AI280" s="200">
        <f>'28.ชุมพร'!F280</f>
        <v>0</v>
      </c>
      <c r="AJ280" s="200">
        <f>'29.ตรัง'!F280</f>
        <v>0</v>
      </c>
      <c r="AK280" s="200">
        <f>'30.พัทลุง'!F280</f>
        <v>0</v>
      </c>
      <c r="AL280" s="202">
        <f>'31.นครศรีธรรมราช'!F280</f>
        <v>0</v>
      </c>
      <c r="AM280" s="200">
        <f>'32.สตูล'!F280</f>
        <v>0</v>
      </c>
      <c r="AN280" s="201">
        <f>'33.นราธิวาส'!F280</f>
        <v>0</v>
      </c>
      <c r="AO280" s="176"/>
    </row>
    <row r="281" spans="1:41" ht="21.75" customHeight="1">
      <c r="A281" s="1314"/>
      <c r="B281" s="1337" t="s">
        <v>58</v>
      </c>
      <c r="C281" s="807"/>
      <c r="D281" s="779" t="s">
        <v>24</v>
      </c>
      <c r="E281" s="708">
        <f>'1.สอส.กลุ่มวิเคราะห์ฯ'!E281+'2.ชัยนาท'!E281+'3.สระแก้ว'!E281+'4.นครราชสีมา'!E281+'5.ยโสธร'!E281+'6.บุรีรัมย์'!E281+'7.อำนาจเจริญ'!E281+'8.ศูนย์ฯเคี้ยวเอื้อง'!E281+'9.ร้อยเอ็ด'!E281+'10.มหาสารคาม'!E281+'11.อุดรธานี'!E281+'12.กาฬสินธุ์'!E281+'13.นครพนม'!E281+'14.สกลนคร'!E281+'15.หนองคาย'!E281+'16.เลย'!E281+'17.ลำปาง'!E281+'18.แพร่'!E281+'19.เชียงราย'!E281+'20.เพชรบูรณ์'!E281+'21.สุโขทัย'!E281+'22.พิจิตร'!E281+'23.เพชรบุรี'!E281+'24.สุพรรณบุรี'!E281+'25.ประจวบฯ'!E281+'26.กาญจนบุรี'!E281+'27.สุราษฎร์ฯ'!E281+'28.ชุมพร'!E281+'29.ตรัง'!E281+'30.พัทลุง'!E281+'31.นครศรีธรรมราช'!E281+'32.สตูล'!E281+'33.นราธิวาส'!E281</f>
        <v>4785800</v>
      </c>
      <c r="F281" s="111">
        <f t="shared" si="33"/>
        <v>4799322.0699999994</v>
      </c>
      <c r="G281" s="826">
        <f>+F281*100/E281</f>
        <v>100.28254565589869</v>
      </c>
      <c r="H281" s="363">
        <f>'1.สอส.กลุ่มวิเคราะห์ฯ'!F281</f>
        <v>105311</v>
      </c>
      <c r="I281" s="392">
        <f>'2.ชัยนาท'!F281</f>
        <v>148322.6</v>
      </c>
      <c r="J281" s="392">
        <f>'3.สระแก้ว'!F281</f>
        <v>249995.2</v>
      </c>
      <c r="K281" s="393">
        <f>'4.นครราชสีมา'!F281</f>
        <v>324115.5</v>
      </c>
      <c r="L281" s="392">
        <f>'5.ยโสธร'!F281</f>
        <v>0</v>
      </c>
      <c r="M281" s="392">
        <f>'6.บุรีรัมย์'!F281</f>
        <v>374476</v>
      </c>
      <c r="N281" s="393">
        <f>'7.อำนาจเจริญ'!F281</f>
        <v>0</v>
      </c>
      <c r="O281" s="393">
        <f>'8.ศูนย์ฯเคี้ยวเอื้อง'!F281</f>
        <v>27780</v>
      </c>
      <c r="P281" s="392">
        <f>'9.ร้อยเอ็ด'!F281</f>
        <v>0</v>
      </c>
      <c r="Q281" s="392">
        <f>'10.มหาสารคาม'!F281</f>
        <v>148953</v>
      </c>
      <c r="R281" s="392">
        <f>'11.อุดรธานี'!F281</f>
        <v>250000</v>
      </c>
      <c r="S281" s="392">
        <f>'12.กาฬสินธุ์'!F281</f>
        <v>0</v>
      </c>
      <c r="T281" s="392">
        <f>'13.นครพนม'!F281</f>
        <v>0</v>
      </c>
      <c r="U281" s="392">
        <f>'14.สกลนคร'!F281</f>
        <v>277966.55</v>
      </c>
      <c r="V281" s="392">
        <f>'15.หนองคาย'!F281</f>
        <v>0</v>
      </c>
      <c r="W281" s="393">
        <f>'16.เลย'!F281</f>
        <v>110183</v>
      </c>
      <c r="X281" s="393">
        <f>'17.ลำปาง'!F281</f>
        <v>229966</v>
      </c>
      <c r="Y281" s="392">
        <f>'18.แพร่'!F281</f>
        <v>117348</v>
      </c>
      <c r="Z281" s="393">
        <f>'19.เชียงราย'!F281</f>
        <v>0</v>
      </c>
      <c r="AA281" s="393">
        <f>'20.เพชรบูรณ์'!F281</f>
        <v>322000</v>
      </c>
      <c r="AB281" s="392">
        <f>'21.สุโขทัย'!F281</f>
        <v>171199.81000000003</v>
      </c>
      <c r="AC281" s="392">
        <f>'22.พิจิตร'!F281</f>
        <v>146977</v>
      </c>
      <c r="AD281" s="393">
        <f>'23.เพชรบุรี'!F281</f>
        <v>229986.26</v>
      </c>
      <c r="AE281" s="392">
        <f>'24.สุพรรณบุรี'!F281</f>
        <v>158897</v>
      </c>
      <c r="AF281" s="392">
        <f>'25.ประจวบฯ'!F281</f>
        <v>230000</v>
      </c>
      <c r="AG281" s="393">
        <f>'26.กาญจนบุรี'!F281</f>
        <v>0</v>
      </c>
      <c r="AH281" s="393">
        <f>'27.สุราษฎร์ฯ'!F281</f>
        <v>513641.67</v>
      </c>
      <c r="AI281" s="392">
        <f>'28.ชุมพร'!F281</f>
        <v>270095.43</v>
      </c>
      <c r="AJ281" s="392">
        <f>'29.ตรัง'!F281</f>
        <v>0</v>
      </c>
      <c r="AK281" s="392">
        <f>'30.พัทลุง'!F281</f>
        <v>259914.5</v>
      </c>
      <c r="AL281" s="549">
        <f>'31.นครศรีธรรมราช'!F281</f>
        <v>0</v>
      </c>
      <c r="AM281" s="392">
        <f>'32.สตูล'!F281</f>
        <v>132193.54999999999</v>
      </c>
      <c r="AN281" s="393">
        <f>'33.นราธิวาส'!F281</f>
        <v>0</v>
      </c>
      <c r="AO281" s="176"/>
    </row>
    <row r="282" spans="1:41" ht="21.75" customHeight="1">
      <c r="A282" s="684"/>
      <c r="B282" s="685"/>
      <c r="C282" s="686" t="s">
        <v>25</v>
      </c>
      <c r="D282" s="687" t="s">
        <v>24</v>
      </c>
      <c r="E282" s="548">
        <f>'1.สอส.กลุ่มวิเคราะห์ฯ'!E282+'2.ชัยนาท'!E282+'3.สระแก้ว'!E282+'4.นครราชสีมา'!E282+'5.ยโสธร'!E282+'6.บุรีรัมย์'!E282+'7.อำนาจเจริญ'!E282+'8.ศูนย์ฯเคี้ยวเอื้อง'!E282+'9.ร้อยเอ็ด'!E282+'10.มหาสารคาม'!E282+'11.อุดรธานี'!E282+'12.กาฬสินธุ์'!E282+'13.นครพนม'!E282+'14.สกลนคร'!E282+'15.หนองคาย'!E282+'16.เลย'!E282+'17.ลำปาง'!E282+'18.แพร่'!E282+'19.เชียงราย'!E282+'20.เพชรบูรณ์'!E282+'21.สุโขทัย'!E282+'22.พิจิตร'!E282+'23.เพชรบุรี'!E282+'24.สุพรรณบุรี'!E282+'25.ประจวบฯ'!E282+'26.กาญจนบุรี'!E282+'27.สุราษฎร์ฯ'!E282+'28.ชุมพร'!E282+'29.ตรัง'!E282+'30.พัทลุง'!E282+'31.นครศรีธรรมราช'!E282+'32.สตูล'!E282+'33.นราธิวาส'!E282</f>
        <v>0</v>
      </c>
      <c r="F282" s="36">
        <f t="shared" si="33"/>
        <v>0</v>
      </c>
      <c r="G282" s="820" t="e">
        <f t="shared" si="32"/>
        <v>#DIV/0!</v>
      </c>
      <c r="H282" s="368">
        <f>'1.สอส.กลุ่มวิเคราะห์ฯ'!F282</f>
        <v>0</v>
      </c>
      <c r="I282" s="200">
        <f>'2.ชัยนาท'!F282</f>
        <v>0</v>
      </c>
      <c r="J282" s="200">
        <f>'3.สระแก้ว'!F282</f>
        <v>0</v>
      </c>
      <c r="K282" s="201">
        <f>'4.นครราชสีมา'!F282</f>
        <v>0</v>
      </c>
      <c r="L282" s="200">
        <f>'5.ยโสธร'!F282</f>
        <v>0</v>
      </c>
      <c r="M282" s="200">
        <f>'6.บุรีรัมย์'!F282</f>
        <v>0</v>
      </c>
      <c r="N282" s="201">
        <f>'7.อำนาจเจริญ'!F282</f>
        <v>0</v>
      </c>
      <c r="O282" s="201">
        <f>'8.ศูนย์ฯเคี้ยวเอื้อง'!F282</f>
        <v>0</v>
      </c>
      <c r="P282" s="200">
        <f>'9.ร้อยเอ็ด'!F282</f>
        <v>0</v>
      </c>
      <c r="Q282" s="200">
        <f>'10.มหาสารคาม'!F282</f>
        <v>0</v>
      </c>
      <c r="R282" s="200">
        <f>'11.อุดรธานี'!F282</f>
        <v>0</v>
      </c>
      <c r="S282" s="200">
        <f>'12.กาฬสินธุ์'!F282</f>
        <v>0</v>
      </c>
      <c r="T282" s="200">
        <f>'13.นครพนม'!F282</f>
        <v>0</v>
      </c>
      <c r="U282" s="200">
        <f>'14.สกลนคร'!F282</f>
        <v>0</v>
      </c>
      <c r="V282" s="200">
        <f>'15.หนองคาย'!F282</f>
        <v>0</v>
      </c>
      <c r="W282" s="201">
        <f>'16.เลย'!F282</f>
        <v>0</v>
      </c>
      <c r="X282" s="201">
        <f>'17.ลำปาง'!F282</f>
        <v>0</v>
      </c>
      <c r="Y282" s="200">
        <f>'18.แพร่'!F282</f>
        <v>0</v>
      </c>
      <c r="Z282" s="201">
        <f>'19.เชียงราย'!F282</f>
        <v>0</v>
      </c>
      <c r="AA282" s="201">
        <f>'20.เพชรบูรณ์'!F282</f>
        <v>0</v>
      </c>
      <c r="AB282" s="200">
        <f>'21.สุโขทัย'!F282</f>
        <v>0</v>
      </c>
      <c r="AC282" s="200">
        <f>'22.พิจิตร'!F282</f>
        <v>0</v>
      </c>
      <c r="AD282" s="201">
        <f>'23.เพชรบุรี'!F282</f>
        <v>0</v>
      </c>
      <c r="AE282" s="200">
        <f>'24.สุพรรณบุรี'!F282</f>
        <v>0</v>
      </c>
      <c r="AF282" s="200">
        <f>'25.ประจวบฯ'!F282</f>
        <v>0</v>
      </c>
      <c r="AG282" s="201">
        <f>'26.กาญจนบุรี'!F282</f>
        <v>0</v>
      </c>
      <c r="AH282" s="201">
        <f>'27.สุราษฎร์ฯ'!F282</f>
        <v>0</v>
      </c>
      <c r="AI282" s="200">
        <f>'28.ชุมพร'!F282</f>
        <v>0</v>
      </c>
      <c r="AJ282" s="200">
        <f>'29.ตรัง'!F282</f>
        <v>0</v>
      </c>
      <c r="AK282" s="200">
        <f>'30.พัทลุง'!F282</f>
        <v>0</v>
      </c>
      <c r="AL282" s="202">
        <f>'31.นครศรีธรรมราช'!F282</f>
        <v>0</v>
      </c>
      <c r="AM282" s="200">
        <f>'32.สตูล'!F282</f>
        <v>0</v>
      </c>
      <c r="AN282" s="201">
        <f>'33.นราธิวาส'!F282</f>
        <v>0</v>
      </c>
      <c r="AO282" s="176"/>
    </row>
    <row r="283" spans="1:41" ht="21.75" customHeight="1">
      <c r="A283" s="684"/>
      <c r="B283" s="685"/>
      <c r="C283" s="686" t="s">
        <v>26</v>
      </c>
      <c r="D283" s="687" t="s">
        <v>24</v>
      </c>
      <c r="E283" s="548">
        <f>'1.สอส.กลุ่มวิเคราะห์ฯ'!E283+'2.ชัยนาท'!E283+'3.สระแก้ว'!E283+'4.นครราชสีมา'!E283+'5.ยโสธร'!E283+'6.บุรีรัมย์'!E283+'7.อำนาจเจริญ'!E283+'8.ศูนย์ฯเคี้ยวเอื้อง'!E283+'9.ร้อยเอ็ด'!E283+'10.มหาสารคาม'!E283+'11.อุดรธานี'!E283+'12.กาฬสินธุ์'!E283+'13.นครพนม'!E283+'14.สกลนคร'!E283+'15.หนองคาย'!E283+'16.เลย'!E283+'17.ลำปาง'!E283+'18.แพร่'!E283+'19.เชียงราย'!E283+'20.เพชรบูรณ์'!E283+'21.สุโขทัย'!E283+'22.พิจิตร'!E283+'23.เพชรบุรี'!E283+'24.สุพรรณบุรี'!E283+'25.ประจวบฯ'!E283+'26.กาญจนบุรี'!E283+'27.สุราษฎร์ฯ'!E283+'28.ชุมพร'!E283+'29.ตรัง'!E283+'30.พัทลุง'!E283+'31.นครศรีธรรมราช'!E283+'32.สตูล'!E283+'33.นราธิวาส'!E283</f>
        <v>3245800</v>
      </c>
      <c r="F283" s="36">
        <f t="shared" si="33"/>
        <v>3405049.07</v>
      </c>
      <c r="G283" s="820">
        <f t="shared" si="32"/>
        <v>104.90631184915891</v>
      </c>
      <c r="H283" s="368">
        <f>'1.สอส.กลุ่มวิเคราะห์ฯ'!F283</f>
        <v>105311</v>
      </c>
      <c r="I283" s="200">
        <f>'2.ชัยนาท'!F283</f>
        <v>148322.6</v>
      </c>
      <c r="J283" s="200">
        <f>'3.สระแก้ว'!F283</f>
        <v>249995.2</v>
      </c>
      <c r="K283" s="201">
        <f>'4.นครราชสีมา'!F283</f>
        <v>189842.5</v>
      </c>
      <c r="L283" s="200">
        <f>'5.ยโสธร'!F283</f>
        <v>0</v>
      </c>
      <c r="M283" s="200">
        <f>'6.บุรีรัมย์'!F283</f>
        <v>234476</v>
      </c>
      <c r="N283" s="201">
        <f>'7.อำนาจเจริญ'!F283</f>
        <v>0</v>
      </c>
      <c r="O283" s="201">
        <f>'8.ศูนย์ฯเคี้ยวเอื้อง'!F283</f>
        <v>27780</v>
      </c>
      <c r="P283" s="200">
        <f>'9.ร้อยเอ็ด'!F283</f>
        <v>0</v>
      </c>
      <c r="Q283" s="200">
        <f>'10.มหาสารคาม'!F283</f>
        <v>148953</v>
      </c>
      <c r="R283" s="200">
        <f>'11.อุดรธานี'!F283</f>
        <v>110000</v>
      </c>
      <c r="S283" s="200">
        <f>'12.กาฬสินธุ์'!F283</f>
        <v>0</v>
      </c>
      <c r="T283" s="200">
        <f>'13.นครพนม'!F283</f>
        <v>0</v>
      </c>
      <c r="U283" s="200">
        <f>'14.สกลนคร'!F283</f>
        <v>137966.54999999999</v>
      </c>
      <c r="V283" s="200">
        <f>'15.หนองคาย'!F283</f>
        <v>0</v>
      </c>
      <c r="W283" s="201">
        <f>'16.เลย'!F283</f>
        <v>110183</v>
      </c>
      <c r="X283" s="201">
        <f>'17.ลำปาง'!F283</f>
        <v>89966</v>
      </c>
      <c r="Y283" s="200">
        <f>'18.แพร่'!F283</f>
        <v>117348</v>
      </c>
      <c r="Z283" s="201">
        <f>'19.เชียงราย'!F283</f>
        <v>0</v>
      </c>
      <c r="AA283" s="201">
        <f>'20.เพชรบูรณ์'!F283</f>
        <v>182000</v>
      </c>
      <c r="AB283" s="200">
        <f>'21.สุโขทัย'!F283</f>
        <v>171199.81000000003</v>
      </c>
      <c r="AC283" s="200">
        <f>'22.พิจิตร'!F283</f>
        <v>146977</v>
      </c>
      <c r="AD283" s="201">
        <f>'23.เพชรบุรี'!F283</f>
        <v>89986.26</v>
      </c>
      <c r="AE283" s="200">
        <f>'24.สุพรรณบุรี'!F283</f>
        <v>158897</v>
      </c>
      <c r="AF283" s="200">
        <f>'25.ประจวบฯ'!F283</f>
        <v>90000</v>
      </c>
      <c r="AG283" s="201">
        <f>'26.กาญจนบุรี'!F283</f>
        <v>0</v>
      </c>
      <c r="AH283" s="201">
        <f>'27.สุราษฎร์ฯ'!F283</f>
        <v>373641.67</v>
      </c>
      <c r="AI283" s="200">
        <f>'28.ชุมพร'!F283</f>
        <v>270095.43</v>
      </c>
      <c r="AJ283" s="200">
        <f>'29.ตรัง'!F283</f>
        <v>0</v>
      </c>
      <c r="AK283" s="200">
        <f>'30.พัทลุง'!F283</f>
        <v>119914.5</v>
      </c>
      <c r="AL283" s="202">
        <f>'31.นครศรีธรรมราช'!F283</f>
        <v>0</v>
      </c>
      <c r="AM283" s="200">
        <f>'32.สตูล'!F283</f>
        <v>132193.54999999999</v>
      </c>
      <c r="AN283" s="201">
        <f>'33.นราธิวาส'!F283</f>
        <v>0</v>
      </c>
      <c r="AO283" s="176"/>
    </row>
    <row r="284" spans="1:41" ht="21.75" customHeight="1">
      <c r="A284" s="684"/>
      <c r="B284" s="685"/>
      <c r="C284" s="686" t="s">
        <v>27</v>
      </c>
      <c r="D284" s="687" t="s">
        <v>24</v>
      </c>
      <c r="E284" s="548">
        <f>'1.สอส.กลุ่มวิเคราะห์ฯ'!E284+'2.ชัยนาท'!E284+'3.สระแก้ว'!E284+'4.นครราชสีมา'!E284+'5.ยโสธร'!E284+'6.บุรีรัมย์'!E284+'7.อำนาจเจริญ'!E284+'8.ศูนย์ฯเคี้ยวเอื้อง'!E284+'9.ร้อยเอ็ด'!E284+'10.มหาสารคาม'!E284+'11.อุดรธานี'!E284+'12.กาฬสินธุ์'!E284+'13.นครพนม'!E284+'14.สกลนคร'!E284+'15.หนองคาย'!E284+'16.เลย'!E284+'17.ลำปาง'!E284+'18.แพร่'!E284+'19.เชียงราย'!E284+'20.เพชรบูรณ์'!E284+'21.สุโขทัย'!E284+'22.พิจิตร'!E284+'23.เพชรบุรี'!E284+'24.สุพรรณบุรี'!E284+'25.ประจวบฯ'!E284+'26.กาญจนบุรี'!E284+'27.สุราษฎร์ฯ'!E284+'28.ชุมพร'!E284+'29.ตรัง'!E284+'30.พัทลุง'!E284+'31.นครศรีธรรมราช'!E284+'32.สตูล'!E284+'33.นราธิวาส'!E284</f>
        <v>0</v>
      </c>
      <c r="F284" s="36">
        <f t="shared" si="33"/>
        <v>0</v>
      </c>
      <c r="G284" s="820" t="e">
        <f t="shared" si="32"/>
        <v>#DIV/0!</v>
      </c>
      <c r="H284" s="368">
        <f>'1.สอส.กลุ่มวิเคราะห์ฯ'!F284</f>
        <v>0</v>
      </c>
      <c r="I284" s="200">
        <f>'2.ชัยนาท'!F284</f>
        <v>0</v>
      </c>
      <c r="J284" s="200">
        <f>'3.สระแก้ว'!F284</f>
        <v>0</v>
      </c>
      <c r="K284" s="201">
        <f>'4.นครราชสีมา'!F284</f>
        <v>0</v>
      </c>
      <c r="L284" s="200">
        <f>'5.ยโสธร'!F284</f>
        <v>0</v>
      </c>
      <c r="M284" s="200">
        <f>'6.บุรีรัมย์'!F284</f>
        <v>0</v>
      </c>
      <c r="N284" s="201">
        <f>'7.อำนาจเจริญ'!F284</f>
        <v>0</v>
      </c>
      <c r="O284" s="201">
        <f>'8.ศูนย์ฯเคี้ยวเอื้อง'!F284</f>
        <v>0</v>
      </c>
      <c r="P284" s="200">
        <f>'9.ร้อยเอ็ด'!F284</f>
        <v>0</v>
      </c>
      <c r="Q284" s="200">
        <f>'10.มหาสารคาม'!F284</f>
        <v>0</v>
      </c>
      <c r="R284" s="200">
        <f>'11.อุดรธานี'!F284</f>
        <v>0</v>
      </c>
      <c r="S284" s="200">
        <f>'12.กาฬสินธุ์'!F284</f>
        <v>0</v>
      </c>
      <c r="T284" s="200">
        <f>'13.นครพนม'!F284</f>
        <v>0</v>
      </c>
      <c r="U284" s="200">
        <f>'14.สกลนคร'!F284</f>
        <v>0</v>
      </c>
      <c r="V284" s="200">
        <f>'15.หนองคาย'!F284</f>
        <v>0</v>
      </c>
      <c r="W284" s="201">
        <f>'16.เลย'!F284</f>
        <v>0</v>
      </c>
      <c r="X284" s="201">
        <f>'17.ลำปาง'!F284</f>
        <v>0</v>
      </c>
      <c r="Y284" s="200">
        <f>'18.แพร่'!F284</f>
        <v>0</v>
      </c>
      <c r="Z284" s="201">
        <f>'19.เชียงราย'!F284</f>
        <v>0</v>
      </c>
      <c r="AA284" s="201">
        <f>'20.เพชรบูรณ์'!F284</f>
        <v>0</v>
      </c>
      <c r="AB284" s="200">
        <f>'21.สุโขทัย'!F284</f>
        <v>0</v>
      </c>
      <c r="AC284" s="200">
        <f>'22.พิจิตร'!F284</f>
        <v>0</v>
      </c>
      <c r="AD284" s="201">
        <f>'23.เพชรบุรี'!F284</f>
        <v>0</v>
      </c>
      <c r="AE284" s="200">
        <f>'24.สุพรรณบุรี'!F284</f>
        <v>0</v>
      </c>
      <c r="AF284" s="200">
        <f>'25.ประจวบฯ'!F284</f>
        <v>0</v>
      </c>
      <c r="AG284" s="201">
        <f>'26.กาญจนบุรี'!F284</f>
        <v>0</v>
      </c>
      <c r="AH284" s="201">
        <f>'27.สุราษฎร์ฯ'!F284</f>
        <v>0</v>
      </c>
      <c r="AI284" s="200">
        <f>'28.ชุมพร'!F284</f>
        <v>0</v>
      </c>
      <c r="AJ284" s="200">
        <f>'29.ตรัง'!F284</f>
        <v>0</v>
      </c>
      <c r="AK284" s="200">
        <f>'30.พัทลุง'!F284</f>
        <v>0</v>
      </c>
      <c r="AL284" s="202">
        <f>'31.นครศรีธรรมราช'!F284</f>
        <v>0</v>
      </c>
      <c r="AM284" s="200">
        <f>'32.สตูล'!F284</f>
        <v>0</v>
      </c>
      <c r="AN284" s="201">
        <f>'33.นราธิวาส'!F284</f>
        <v>0</v>
      </c>
      <c r="AO284" s="176"/>
    </row>
    <row r="285" spans="1:41" ht="21.75" customHeight="1">
      <c r="A285" s="684"/>
      <c r="B285" s="685"/>
      <c r="C285" s="686" t="s">
        <v>28</v>
      </c>
      <c r="D285" s="687" t="s">
        <v>24</v>
      </c>
      <c r="E285" s="548">
        <f>'1.สอส.กลุ่มวิเคราะห์ฯ'!E285+'2.ชัยนาท'!E285+'3.สระแก้ว'!E285+'4.นครราชสีมา'!E285+'5.ยโสธร'!E285+'6.บุรีรัมย์'!E285+'7.อำนาจเจริญ'!E285+'8.ศูนย์ฯเคี้ยวเอื้อง'!E285+'9.ร้อยเอ็ด'!E285+'10.มหาสารคาม'!E285+'11.อุดรธานี'!E285+'12.กาฬสินธุ์'!E285+'13.นครพนม'!E285+'14.สกลนคร'!E285+'15.หนองคาย'!E285+'16.เลย'!E285+'17.ลำปาง'!E285+'18.แพร่'!E285+'19.เชียงราย'!E285+'20.เพชรบูรณ์'!E285+'21.สุโขทัย'!E285+'22.พิจิตร'!E285+'23.เพชรบุรี'!E285+'24.สุพรรณบุรี'!E285+'25.ประจวบฯ'!E285+'26.กาญจนบุรี'!E285+'27.สุราษฎร์ฯ'!E285+'28.ชุมพร'!E285+'29.ตรัง'!E285+'30.พัทลุง'!E285+'31.นครศรีธรรมราช'!E285+'32.สตูล'!E285+'33.นราธิวาส'!E285</f>
        <v>1540000</v>
      </c>
      <c r="F285" s="36">
        <f t="shared" si="33"/>
        <v>1400000</v>
      </c>
      <c r="G285" s="820">
        <f t="shared" si="32"/>
        <v>90.909090909090907</v>
      </c>
      <c r="H285" s="368">
        <f>'1.สอส.กลุ่มวิเคราะห์ฯ'!F285</f>
        <v>0</v>
      </c>
      <c r="I285" s="200">
        <f>'2.ชัยนาท'!F285</f>
        <v>0</v>
      </c>
      <c r="J285" s="200">
        <f>'3.สระแก้ว'!F285</f>
        <v>0</v>
      </c>
      <c r="K285" s="201">
        <f>'4.นครราชสีมา'!F285</f>
        <v>140000</v>
      </c>
      <c r="L285" s="200">
        <f>'5.ยโสธร'!F285</f>
        <v>0</v>
      </c>
      <c r="M285" s="200">
        <f>'6.บุรีรัมย์'!F285</f>
        <v>140000</v>
      </c>
      <c r="N285" s="201">
        <f>'7.อำนาจเจริญ'!F285</f>
        <v>0</v>
      </c>
      <c r="O285" s="201">
        <f>'8.ศูนย์ฯเคี้ยวเอื้อง'!F285</f>
        <v>0</v>
      </c>
      <c r="P285" s="200">
        <f>'9.ร้อยเอ็ด'!F285</f>
        <v>0</v>
      </c>
      <c r="Q285" s="200">
        <f>'10.มหาสารคาม'!F285</f>
        <v>0</v>
      </c>
      <c r="R285" s="200">
        <f>'11.อุดรธานี'!F285</f>
        <v>140000</v>
      </c>
      <c r="S285" s="200">
        <f>'12.กาฬสินธุ์'!F285</f>
        <v>0</v>
      </c>
      <c r="T285" s="200">
        <f>'13.นครพนม'!F285</f>
        <v>0</v>
      </c>
      <c r="U285" s="200">
        <f>'14.สกลนคร'!F285</f>
        <v>140000</v>
      </c>
      <c r="V285" s="200">
        <f>'15.หนองคาย'!F285</f>
        <v>0</v>
      </c>
      <c r="W285" s="201">
        <f>'16.เลย'!F285</f>
        <v>0</v>
      </c>
      <c r="X285" s="201">
        <f>'17.ลำปาง'!F285</f>
        <v>140000</v>
      </c>
      <c r="Y285" s="200">
        <f>'18.แพร่'!F285</f>
        <v>0</v>
      </c>
      <c r="Z285" s="201">
        <f>'19.เชียงราย'!F285</f>
        <v>0</v>
      </c>
      <c r="AA285" s="201">
        <f>'20.เพชรบูรณ์'!F285</f>
        <v>140000</v>
      </c>
      <c r="AB285" s="200">
        <f>'21.สุโขทัย'!F285</f>
        <v>0</v>
      </c>
      <c r="AC285" s="200">
        <f>'22.พิจิตร'!F285</f>
        <v>0</v>
      </c>
      <c r="AD285" s="201">
        <f>'23.เพชรบุรี'!F285</f>
        <v>140000</v>
      </c>
      <c r="AE285" s="200">
        <f>'24.สุพรรณบุรี'!F285</f>
        <v>0</v>
      </c>
      <c r="AF285" s="200">
        <f>'25.ประจวบฯ'!F285</f>
        <v>140000</v>
      </c>
      <c r="AG285" s="201">
        <f>'26.กาญจนบุรี'!F285</f>
        <v>0</v>
      </c>
      <c r="AH285" s="201">
        <f>'27.สุราษฎร์ฯ'!F285</f>
        <v>140000</v>
      </c>
      <c r="AI285" s="200">
        <f>'28.ชุมพร'!F285</f>
        <v>0</v>
      </c>
      <c r="AJ285" s="200">
        <f>'29.ตรัง'!F285</f>
        <v>0</v>
      </c>
      <c r="AK285" s="200">
        <f>'30.พัทลุง'!F285</f>
        <v>140000</v>
      </c>
      <c r="AL285" s="202">
        <f>'31.นครศรีธรรมราช'!F285</f>
        <v>0</v>
      </c>
      <c r="AM285" s="200">
        <f>'32.สตูล'!F285</f>
        <v>0</v>
      </c>
      <c r="AN285" s="201">
        <f>'33.นราธิวาส'!F285</f>
        <v>0</v>
      </c>
      <c r="AO285" s="176"/>
    </row>
    <row r="286" spans="1:41" ht="21.75" customHeight="1">
      <c r="A286" s="794"/>
      <c r="B286" s="809"/>
      <c r="C286" s="1354" t="s">
        <v>29</v>
      </c>
      <c r="D286" s="704" t="s">
        <v>24</v>
      </c>
      <c r="E286" s="709">
        <f>'1.สอส.กลุ่มวิเคราะห์ฯ'!E286+'2.ชัยนาท'!E286+'3.สระแก้ว'!E286+'4.นครราชสีมา'!E286+'5.ยโสธร'!E286+'6.บุรีรัมย์'!E286+'7.อำนาจเจริญ'!E286+'8.ศูนย์ฯเคี้ยวเอื้อง'!E286+'9.ร้อยเอ็ด'!E286+'10.มหาสารคาม'!E286+'11.อุดรธานี'!E286+'12.กาฬสินธุ์'!E286+'13.นครพนม'!E286+'14.สกลนคร'!E286+'15.หนองคาย'!E286+'16.เลย'!E286+'17.ลำปาง'!E286+'18.แพร่'!E286+'19.เชียงราย'!E286+'20.เพชรบูรณ์'!E286+'21.สุโขทัย'!E286+'22.พิจิตร'!E286+'23.เพชรบุรี'!E286+'24.สุพรรณบุรี'!E286+'25.ประจวบฯ'!E286+'26.กาญจนบุรี'!E286+'27.สุราษฎร์ฯ'!E286+'28.ชุมพร'!E286+'29.ตรัง'!E286+'30.พัทลุง'!E286+'31.นครศรีธรรมราช'!E286+'32.สตูล'!E286+'33.นราธิวาส'!E286</f>
        <v>0</v>
      </c>
      <c r="F286" s="116">
        <f t="shared" si="33"/>
        <v>0</v>
      </c>
      <c r="G286" s="820" t="e">
        <f t="shared" si="32"/>
        <v>#DIV/0!</v>
      </c>
      <c r="H286" s="371">
        <f>'1.สอส.กลุ่มวิเคราะห์ฯ'!F286</f>
        <v>0</v>
      </c>
      <c r="I286" s="270">
        <f>'2.ชัยนาท'!F286</f>
        <v>0</v>
      </c>
      <c r="J286" s="270">
        <f>'3.สระแก้ว'!F286</f>
        <v>0</v>
      </c>
      <c r="K286" s="271">
        <f>'4.นครราชสีมา'!F286</f>
        <v>0</v>
      </c>
      <c r="L286" s="270">
        <f>'5.ยโสธร'!F286</f>
        <v>0</v>
      </c>
      <c r="M286" s="270">
        <f>'6.บุรีรัมย์'!F286</f>
        <v>0</v>
      </c>
      <c r="N286" s="271">
        <f>'7.อำนาจเจริญ'!F286</f>
        <v>0</v>
      </c>
      <c r="O286" s="271">
        <f>'8.ศูนย์ฯเคี้ยวเอื้อง'!F286</f>
        <v>0</v>
      </c>
      <c r="P286" s="270">
        <f>'9.ร้อยเอ็ด'!F286</f>
        <v>0</v>
      </c>
      <c r="Q286" s="270">
        <f>'10.มหาสารคาม'!F286</f>
        <v>0</v>
      </c>
      <c r="R286" s="270">
        <f>'11.อุดรธานี'!F286</f>
        <v>0</v>
      </c>
      <c r="S286" s="270">
        <f>'12.กาฬสินธุ์'!F286</f>
        <v>0</v>
      </c>
      <c r="T286" s="270">
        <f>'13.นครพนม'!F286</f>
        <v>0</v>
      </c>
      <c r="U286" s="270">
        <f>'14.สกลนคร'!F286</f>
        <v>0</v>
      </c>
      <c r="V286" s="270">
        <f>'15.หนองคาย'!F286</f>
        <v>0</v>
      </c>
      <c r="W286" s="271">
        <f>'16.เลย'!F286</f>
        <v>0</v>
      </c>
      <c r="X286" s="271">
        <f>'17.ลำปาง'!F286</f>
        <v>0</v>
      </c>
      <c r="Y286" s="270">
        <f>'18.แพร่'!F286</f>
        <v>0</v>
      </c>
      <c r="Z286" s="271">
        <f>'19.เชียงราย'!F286</f>
        <v>0</v>
      </c>
      <c r="AA286" s="271">
        <f>'20.เพชรบูรณ์'!F286</f>
        <v>0</v>
      </c>
      <c r="AB286" s="270">
        <f>'21.สุโขทัย'!F286</f>
        <v>0</v>
      </c>
      <c r="AC286" s="270">
        <f>'22.พิจิตร'!F286</f>
        <v>0</v>
      </c>
      <c r="AD286" s="271">
        <f>'23.เพชรบุรี'!F286</f>
        <v>0</v>
      </c>
      <c r="AE286" s="270">
        <f>'24.สุพรรณบุรี'!F286</f>
        <v>0</v>
      </c>
      <c r="AF286" s="270">
        <f>'25.ประจวบฯ'!F286</f>
        <v>0</v>
      </c>
      <c r="AG286" s="271">
        <f>'26.กาญจนบุรี'!F286</f>
        <v>0</v>
      </c>
      <c r="AH286" s="271">
        <f>'27.สุราษฎร์ฯ'!F286</f>
        <v>0</v>
      </c>
      <c r="AI286" s="270">
        <f>'28.ชุมพร'!F286</f>
        <v>0</v>
      </c>
      <c r="AJ286" s="270">
        <f>'29.ตรัง'!F286</f>
        <v>0</v>
      </c>
      <c r="AK286" s="270">
        <f>'30.พัทลุง'!F286</f>
        <v>0</v>
      </c>
      <c r="AL286" s="570">
        <f>'31.นครศรีธรรมราช'!F286</f>
        <v>0</v>
      </c>
      <c r="AM286" s="270">
        <f>'32.สตูล'!F286</f>
        <v>0</v>
      </c>
      <c r="AN286" s="271">
        <f>'33.นราธิวาส'!F286</f>
        <v>0</v>
      </c>
      <c r="AO286" s="176"/>
    </row>
    <row r="287" spans="1:41" ht="21.75" customHeight="1">
      <c r="A287" s="2110" t="s">
        <v>256</v>
      </c>
      <c r="B287" s="2111"/>
      <c r="C287" s="2111"/>
      <c r="D287" s="2112"/>
      <c r="E287" s="1319">
        <f>'1.สอส.กลุ่มวิเคราะห์ฯ'!E287+'2.ชัยนาท'!E287+'3.สระแก้ว'!E287+'4.นครราชสีมา'!E287+'5.ยโสธร'!E287+'6.บุรีรัมย์'!E287+'7.อำนาจเจริญ'!E287+'8.ศูนย์ฯเคี้ยวเอื้อง'!E287+'9.ร้อยเอ็ด'!E287+'10.มหาสารคาม'!E287+'11.อุดรธานี'!E287+'12.กาฬสินธุ์'!E287+'13.นครพนม'!E287+'14.สกลนคร'!E287+'15.หนองคาย'!E287+'16.เลย'!E287+'17.ลำปาง'!E287+'18.แพร่'!E287+'19.เชียงราย'!E287+'20.เพชรบูรณ์'!E287+'21.สุโขทัย'!E287+'22.พิจิตร'!E287+'23.เพชรบุรี'!E287+'24.สุพรรณบุรี'!E287+'25.ประจวบฯ'!E287+'26.กาญจนบุรี'!E287+'27.สุราษฎร์ฯ'!E287+'28.ชุมพร'!E287+'29.ตรัง'!E287+'30.พัทลุง'!E287+'31.นครศรีธรรมราช'!E287+'32.สตูล'!E287+'33.นราธิวาส'!E287</f>
        <v>0</v>
      </c>
      <c r="F287" s="833"/>
      <c r="G287" s="842"/>
      <c r="H287" s="372">
        <f>'1.สอส.กลุ่มวิเคราะห์ฯ'!F287</f>
        <v>130522</v>
      </c>
      <c r="I287" s="275">
        <f>'2.ชัยนาท'!F287</f>
        <v>172481</v>
      </c>
      <c r="J287" s="275">
        <f>'3.สระแก้ว'!F287</f>
        <v>0</v>
      </c>
      <c r="K287" s="276">
        <f>'4.นครราชสีมา'!F287</f>
        <v>0</v>
      </c>
      <c r="L287" s="275">
        <f>'5.ยโสธร'!F287</f>
        <v>0</v>
      </c>
      <c r="M287" s="275">
        <f>'6.บุรีรัมย์'!F287</f>
        <v>0</v>
      </c>
      <c r="N287" s="276">
        <f>'7.อำนาจเจริญ'!F287</f>
        <v>191148</v>
      </c>
      <c r="O287" s="276">
        <f>'8.ศูนย์ฯเคี้ยวเอื้อง'!F287</f>
        <v>0</v>
      </c>
      <c r="P287" s="275">
        <f>'9.ร้อยเอ็ด'!F287</f>
        <v>0</v>
      </c>
      <c r="Q287" s="275">
        <f>'10.มหาสารคาม'!F287</f>
        <v>207775</v>
      </c>
      <c r="R287" s="275">
        <f>'11.อุดรธานี'!F287</f>
        <v>0</v>
      </c>
      <c r="S287" s="275">
        <f>'12.กาฬสินธุ์'!F287</f>
        <v>102777.45999999999</v>
      </c>
      <c r="T287" s="275">
        <f>'13.นครพนม'!F287</f>
        <v>0</v>
      </c>
      <c r="U287" s="275">
        <f>'14.สกลนคร'!F287</f>
        <v>0</v>
      </c>
      <c r="V287" s="275">
        <f>'15.หนองคาย'!F287</f>
        <v>0</v>
      </c>
      <c r="W287" s="276">
        <f>'16.เลย'!F287</f>
        <v>346778.86</v>
      </c>
      <c r="X287" s="276">
        <f>'17.ลำปาง'!F287</f>
        <v>0</v>
      </c>
      <c r="Y287" s="275">
        <f>'18.แพร่'!F287</f>
        <v>0</v>
      </c>
      <c r="Z287" s="276">
        <f>'19.เชียงราย'!F287</f>
        <v>0</v>
      </c>
      <c r="AA287" s="276">
        <f>'20.เพชรบูรณ์'!F287</f>
        <v>0</v>
      </c>
      <c r="AB287" s="275">
        <f>'21.สุโขทัย'!F287</f>
        <v>0</v>
      </c>
      <c r="AC287" s="275">
        <f>'22.พิจิตร'!F287</f>
        <v>0</v>
      </c>
      <c r="AD287" s="276">
        <f>'23.เพชรบุรี'!F287</f>
        <v>0</v>
      </c>
      <c r="AE287" s="275">
        <f>'24.สุพรรณบุรี'!F287</f>
        <v>0</v>
      </c>
      <c r="AF287" s="275">
        <f>'25.ประจวบฯ'!F287</f>
        <v>0</v>
      </c>
      <c r="AG287" s="276">
        <f>'26.กาญจนบุรี'!F287</f>
        <v>22</v>
      </c>
      <c r="AH287" s="276">
        <f>'27.สุราษฎร์ฯ'!F287</f>
        <v>0</v>
      </c>
      <c r="AI287" s="275">
        <f>'28.ชุมพร'!F287</f>
        <v>0</v>
      </c>
      <c r="AJ287" s="275">
        <f>'29.ตรัง'!F287</f>
        <v>0</v>
      </c>
      <c r="AK287" s="275">
        <f>'30.พัทลุง'!F287</f>
        <v>0</v>
      </c>
      <c r="AL287" s="571">
        <f>'31.นครศรีธรรมราช'!F287</f>
        <v>0</v>
      </c>
      <c r="AM287" s="275">
        <f>'32.สตูล'!F287</f>
        <v>0</v>
      </c>
      <c r="AN287" s="276">
        <f>'33.นราธิวาส'!F287</f>
        <v>0</v>
      </c>
      <c r="AO287" s="176"/>
    </row>
    <row r="288" spans="1:41" ht="24" customHeight="1">
      <c r="A288" s="225"/>
      <c r="B288" s="2113" t="s">
        <v>291</v>
      </c>
      <c r="C288" s="2114"/>
      <c r="D288" s="788"/>
      <c r="E288" s="705">
        <f>'1.สอส.กลุ่มวิเคราะห์ฯ'!E288+'2.ชัยนาท'!E288+'3.สระแก้ว'!E288+'4.นครราชสีมา'!E288+'5.ยโสธร'!E288+'6.บุรีรัมย์'!E288+'7.อำนาจเจริญ'!E288+'8.ศูนย์ฯเคี้ยวเอื้อง'!E288+'9.ร้อยเอ็ด'!E288+'10.มหาสารคาม'!E288+'11.อุดรธานี'!E288+'12.กาฬสินธุ์'!E288+'13.นครพนม'!E288+'14.สกลนคร'!E288+'15.หนองคาย'!E288+'16.เลย'!E288+'17.ลำปาง'!E288+'18.แพร่'!E288+'19.เชียงราย'!E288+'20.เพชรบูรณ์'!E288+'21.สุโขทัย'!E288+'22.พิจิตร'!E288+'23.เพชรบุรี'!E288+'24.สุพรรณบุรี'!E288+'25.ประจวบฯ'!E288+'26.กาญจนบุรี'!E288+'27.สุราษฎร์ฯ'!E288+'28.ชุมพร'!E288+'29.ตรัง'!E288+'30.พัทลุง'!E288+'31.นครศรีธรรมราช'!E288+'32.สตูล'!E288+'33.นราธิวาส'!E288</f>
        <v>62</v>
      </c>
      <c r="F288" s="705"/>
      <c r="G288" s="844"/>
      <c r="H288" s="369">
        <f>'1.สอส.กลุ่มวิเคราะห์ฯ'!F288</f>
        <v>0</v>
      </c>
      <c r="I288" s="205">
        <f>'2.ชัยนาท'!F288</f>
        <v>0</v>
      </c>
      <c r="J288" s="205">
        <f>'3.สระแก้ว'!F288</f>
        <v>0</v>
      </c>
      <c r="K288" s="206">
        <f>'4.นครราชสีมา'!F288</f>
        <v>6</v>
      </c>
      <c r="L288" s="205">
        <f>'5.ยโสธร'!F288</f>
        <v>7</v>
      </c>
      <c r="M288" s="205">
        <f>'6.บุรีรัมย์'!F288</f>
        <v>6</v>
      </c>
      <c r="N288" s="206">
        <f>'7.อำนาจเจริญ'!F288</f>
        <v>0</v>
      </c>
      <c r="O288" s="206">
        <f>'8.ศูนย์ฯเคี้ยวเอื้อง'!F288</f>
        <v>0</v>
      </c>
      <c r="P288" s="205">
        <f>'9.ร้อยเอ็ด'!F288</f>
        <v>0</v>
      </c>
      <c r="Q288" s="205">
        <f>'10.มหาสารคาม'!F288</f>
        <v>0</v>
      </c>
      <c r="R288" s="205">
        <f>'11.อุดรธานี'!F288</f>
        <v>0</v>
      </c>
      <c r="S288" s="205">
        <f>'12.กาฬสินธุ์'!F288</f>
        <v>0</v>
      </c>
      <c r="T288" s="205">
        <f>'13.นครพนม'!F288</f>
        <v>0</v>
      </c>
      <c r="U288" s="205">
        <f>'14.สกลนคร'!F288</f>
        <v>0</v>
      </c>
      <c r="V288" s="205">
        <f>'15.หนองคาย'!F288</f>
        <v>0</v>
      </c>
      <c r="W288" s="206">
        <f>'16.เลย'!F288</f>
        <v>0</v>
      </c>
      <c r="X288" s="206">
        <f>'17.ลำปาง'!F288</f>
        <v>0</v>
      </c>
      <c r="Y288" s="205">
        <f>'18.แพร่'!F288</f>
        <v>0</v>
      </c>
      <c r="Z288" s="206">
        <f>'19.เชียงราย'!F288</f>
        <v>6</v>
      </c>
      <c r="AA288" s="206">
        <f>'20.เพชรบูรณ์'!F288</f>
        <v>0</v>
      </c>
      <c r="AB288" s="205">
        <f>'21.สุโขทัย'!F288</f>
        <v>0</v>
      </c>
      <c r="AC288" s="205">
        <f>'22.พิจิตร'!F288</f>
        <v>0</v>
      </c>
      <c r="AD288" s="206">
        <f>'23.เพชรบุรี'!F288</f>
        <v>0</v>
      </c>
      <c r="AE288" s="205">
        <f>'24.สุพรรณบุรี'!F288</f>
        <v>0</v>
      </c>
      <c r="AF288" s="205">
        <f>'25.ประจวบฯ'!F288</f>
        <v>0</v>
      </c>
      <c r="AG288" s="206">
        <f>'26.กาญจนบุรี'!F288</f>
        <v>0</v>
      </c>
      <c r="AH288" s="206">
        <f>'27.สุราษฎร์ฯ'!F288</f>
        <v>0</v>
      </c>
      <c r="AI288" s="205">
        <f>'28.ชุมพร'!F288</f>
        <v>0</v>
      </c>
      <c r="AJ288" s="205">
        <f>'29.ตรัง'!F288</f>
        <v>0</v>
      </c>
      <c r="AK288" s="205">
        <f>'30.พัทลุง'!F288</f>
        <v>0</v>
      </c>
      <c r="AL288" s="550">
        <f>'31.นครศรีธรรมราช'!F288</f>
        <v>0</v>
      </c>
      <c r="AM288" s="205">
        <f>'32.สตูล'!F288</f>
        <v>0</v>
      </c>
      <c r="AN288" s="206">
        <f>'33.นราธิวาส'!F288</f>
        <v>0</v>
      </c>
      <c r="AO288" s="176"/>
    </row>
    <row r="289" spans="1:41" ht="25.2" customHeight="1">
      <c r="A289" s="723"/>
      <c r="B289" s="2170" t="s">
        <v>179</v>
      </c>
      <c r="C289" s="2171"/>
      <c r="D289" s="455" t="s">
        <v>87</v>
      </c>
      <c r="E289" s="548">
        <f>'1.สอส.กลุ่มวิเคราะห์ฯ'!E289+'2.ชัยนาท'!E289+'3.สระแก้ว'!E289+'4.นครราชสีมา'!E289+'5.ยโสธร'!E289+'6.บุรีรัมย์'!E289+'7.อำนาจเจริญ'!E289+'8.ศูนย์ฯเคี้ยวเอื้อง'!E289+'9.ร้อยเอ็ด'!E289+'10.มหาสารคาม'!E289+'11.อุดรธานี'!E289+'12.กาฬสินธุ์'!E289+'13.นครพนม'!E289+'14.สกลนคร'!E289+'15.หนองคาย'!E289+'16.เลย'!E289+'17.ลำปาง'!E289+'18.แพร่'!E289+'19.เชียงราย'!E289+'20.เพชรบูรณ์'!E289+'21.สุโขทัย'!E289+'22.พิจิตร'!E289+'23.เพชรบุรี'!E289+'24.สุพรรณบุรี'!E289+'25.ประจวบฯ'!E289+'26.กาญจนบุรี'!E289+'27.สุราษฎร์ฯ'!E289+'28.ชุมพร'!E289+'29.ตรัง'!E289+'30.พัทลุง'!E289+'31.นครศรีธรรมราช'!E289+'32.สตูล'!E289+'33.นราธิวาส'!E289</f>
        <v>50</v>
      </c>
      <c r="F289" s="2042">
        <f>SUM(H289:AN289)</f>
        <v>50</v>
      </c>
      <c r="G289" s="816">
        <f t="shared" ref="G289:G299" si="34">+F289*100/E289</f>
        <v>100</v>
      </c>
      <c r="H289" s="368">
        <f>'1.สอส.กลุ่มวิเคราะห์ฯ'!F289</f>
        <v>0</v>
      </c>
      <c r="I289" s="200">
        <f>'2.ชัยนาท'!F289</f>
        <v>0</v>
      </c>
      <c r="J289" s="200">
        <f>'3.สระแก้ว'!F289</f>
        <v>0</v>
      </c>
      <c r="K289" s="201">
        <f>'4.นครราชสีมา'!F289</f>
        <v>0</v>
      </c>
      <c r="L289" s="200">
        <f>'5.ยโสธร'!F289</f>
        <v>7</v>
      </c>
      <c r="M289" s="200">
        <f>'6.บุรีรัมย์'!F289</f>
        <v>6</v>
      </c>
      <c r="N289" s="201">
        <f>'7.อำนาจเจริญ'!F289</f>
        <v>7</v>
      </c>
      <c r="O289" s="201">
        <f>'8.ศูนย์ฯเคี้ยวเอื้อง'!F289</f>
        <v>0</v>
      </c>
      <c r="P289" s="200">
        <f>'9.ร้อยเอ็ด'!F289</f>
        <v>0</v>
      </c>
      <c r="Q289" s="200">
        <f>'10.มหาสารคาม'!F289</f>
        <v>6</v>
      </c>
      <c r="R289" s="200">
        <f>'11.อุดรธานี'!F289</f>
        <v>0</v>
      </c>
      <c r="S289" s="200">
        <f>'12.กาฬสินธุ์'!F289</f>
        <v>6</v>
      </c>
      <c r="T289" s="200">
        <f>'13.นครพนม'!F289</f>
        <v>0</v>
      </c>
      <c r="U289" s="200">
        <f>'14.สกลนคร'!F289</f>
        <v>0</v>
      </c>
      <c r="V289" s="200">
        <f>'15.หนองคาย'!F289</f>
        <v>0</v>
      </c>
      <c r="W289" s="201">
        <f>'16.เลย'!F289</f>
        <v>6</v>
      </c>
      <c r="X289" s="201">
        <f>'17.ลำปาง'!F289</f>
        <v>0</v>
      </c>
      <c r="Y289" s="200">
        <f>'18.แพร่'!F289</f>
        <v>0</v>
      </c>
      <c r="Z289" s="201">
        <f>'19.เชียงราย'!F289</f>
        <v>6</v>
      </c>
      <c r="AA289" s="201">
        <f>'20.เพชรบูรณ์'!F289</f>
        <v>0</v>
      </c>
      <c r="AB289" s="200">
        <f>'21.สุโขทัย'!F289</f>
        <v>0</v>
      </c>
      <c r="AC289" s="200">
        <f>'22.พิจิตร'!F289</f>
        <v>0</v>
      </c>
      <c r="AD289" s="201">
        <f>'23.เพชรบุรี'!F289</f>
        <v>0</v>
      </c>
      <c r="AE289" s="200">
        <f>'24.สุพรรณบุรี'!F289</f>
        <v>0</v>
      </c>
      <c r="AF289" s="200">
        <f>'25.ประจวบฯ'!F289</f>
        <v>0</v>
      </c>
      <c r="AG289" s="201">
        <f>'26.กาญจนบุรี'!F289</f>
        <v>6</v>
      </c>
      <c r="AH289" s="201">
        <f>'27.สุราษฎร์ฯ'!F289</f>
        <v>0</v>
      </c>
      <c r="AI289" s="200">
        <f>'28.ชุมพร'!F289</f>
        <v>0</v>
      </c>
      <c r="AJ289" s="200">
        <f>'29.ตรัง'!F289</f>
        <v>0</v>
      </c>
      <c r="AK289" s="200">
        <f>'30.พัทลุง'!F289</f>
        <v>0</v>
      </c>
      <c r="AL289" s="202">
        <f>'31.นครศรีธรรมราช'!F289</f>
        <v>0</v>
      </c>
      <c r="AM289" s="200">
        <f>'32.สตูล'!F289</f>
        <v>0</v>
      </c>
      <c r="AN289" s="201">
        <f>'33.นราธิวาส'!F289</f>
        <v>0</v>
      </c>
      <c r="AO289" s="176"/>
    </row>
    <row r="290" spans="1:41" ht="25.2" customHeight="1">
      <c r="A290" s="723"/>
      <c r="B290" s="452" t="s">
        <v>180</v>
      </c>
      <c r="C290" s="789"/>
      <c r="D290" s="455" t="s">
        <v>87</v>
      </c>
      <c r="E290" s="548">
        <f>'1.สอส.กลุ่มวิเคราะห์ฯ'!E290+'2.ชัยนาท'!E290+'3.สระแก้ว'!E290+'4.นครราชสีมา'!E290+'5.ยโสธร'!E290+'6.บุรีรัมย์'!E290+'7.อำนาจเจริญ'!E290+'8.ศูนย์ฯเคี้ยวเอื้อง'!E290+'9.ร้อยเอ็ด'!E290+'10.มหาสารคาม'!E290+'11.อุดรธานี'!E290+'12.กาฬสินธุ์'!E290+'13.นครพนม'!E290+'14.สกลนคร'!E290+'15.หนองคาย'!E290+'16.เลย'!E290+'17.ลำปาง'!E290+'18.แพร่'!E290+'19.เชียงราย'!E290+'20.เพชรบูรณ์'!E290+'21.สุโขทัย'!E290+'22.พิจิตร'!E290+'23.เพชรบุรี'!E290+'24.สุพรรณบุรี'!E290+'25.ประจวบฯ'!E290+'26.กาญจนบุรี'!E290+'27.สุราษฎร์ฯ'!E290+'28.ชุมพร'!E290+'29.ตรัง'!E290+'30.พัทลุง'!E290+'31.นครศรีธรรมราช'!E290+'32.สตูล'!E290+'33.นราธิวาส'!E290</f>
        <v>12</v>
      </c>
      <c r="F290" s="815">
        <f>SUM(I290:AN290)</f>
        <v>12</v>
      </c>
      <c r="G290" s="816">
        <f t="shared" si="34"/>
        <v>100</v>
      </c>
      <c r="H290" s="368">
        <f>'1.สอส.กลุ่มวิเคราะห์ฯ'!F290</f>
        <v>0</v>
      </c>
      <c r="I290" s="200">
        <f>'2.ชัยนาท'!F290</f>
        <v>6</v>
      </c>
      <c r="J290" s="200">
        <f>'3.สระแก้ว'!F290</f>
        <v>0</v>
      </c>
      <c r="K290" s="201">
        <f>'4.นครราชสีมา'!F290</f>
        <v>6</v>
      </c>
      <c r="L290" s="200">
        <f>'5.ยโสธร'!F290</f>
        <v>0</v>
      </c>
      <c r="M290" s="200">
        <f>'6.บุรีรัมย์'!F290</f>
        <v>0</v>
      </c>
      <c r="N290" s="201">
        <f>'7.อำนาจเจริญ'!F290</f>
        <v>0</v>
      </c>
      <c r="O290" s="201">
        <f>'8.ศูนย์ฯเคี้ยวเอื้อง'!F290</f>
        <v>0</v>
      </c>
      <c r="P290" s="200">
        <f>'9.ร้อยเอ็ด'!F290</f>
        <v>0</v>
      </c>
      <c r="Q290" s="200">
        <f>'10.มหาสารคาม'!F290</f>
        <v>0</v>
      </c>
      <c r="R290" s="200">
        <f>'11.อุดรธานี'!F290</f>
        <v>0</v>
      </c>
      <c r="S290" s="200">
        <f>'12.กาฬสินธุ์'!F290</f>
        <v>0</v>
      </c>
      <c r="T290" s="200">
        <f>'13.นครพนม'!F290</f>
        <v>0</v>
      </c>
      <c r="U290" s="200">
        <f>'14.สกลนคร'!F290</f>
        <v>0</v>
      </c>
      <c r="V290" s="200">
        <f>'15.หนองคาย'!F290</f>
        <v>0</v>
      </c>
      <c r="W290" s="201">
        <f>'16.เลย'!F290</f>
        <v>0</v>
      </c>
      <c r="X290" s="201">
        <f>'17.ลำปาง'!F290</f>
        <v>0</v>
      </c>
      <c r="Y290" s="200">
        <f>'18.แพร่'!F290</f>
        <v>0</v>
      </c>
      <c r="Z290" s="201">
        <f>'19.เชียงราย'!F290</f>
        <v>0</v>
      </c>
      <c r="AA290" s="201">
        <f>'20.เพชรบูรณ์'!F290</f>
        <v>0</v>
      </c>
      <c r="AB290" s="200">
        <f>'21.สุโขทัย'!F290</f>
        <v>0</v>
      </c>
      <c r="AC290" s="200">
        <f>'22.พิจิตร'!F290</f>
        <v>0</v>
      </c>
      <c r="AD290" s="201">
        <f>'23.เพชรบุรี'!F290</f>
        <v>0</v>
      </c>
      <c r="AE290" s="200">
        <f>'24.สุพรรณบุรี'!F290</f>
        <v>0</v>
      </c>
      <c r="AF290" s="200">
        <f>'25.ประจวบฯ'!F290</f>
        <v>0</v>
      </c>
      <c r="AG290" s="201">
        <f>'26.กาญจนบุรี'!F290</f>
        <v>0</v>
      </c>
      <c r="AH290" s="201">
        <f>'27.สุราษฎร์ฯ'!F290</f>
        <v>0</v>
      </c>
      <c r="AI290" s="200">
        <f>'28.ชุมพร'!F290</f>
        <v>0</v>
      </c>
      <c r="AJ290" s="200">
        <f>'29.ตรัง'!F290</f>
        <v>0</v>
      </c>
      <c r="AK290" s="200">
        <f>'30.พัทลุง'!F290</f>
        <v>0</v>
      </c>
      <c r="AL290" s="202">
        <f>'31.นครศรีธรรมราช'!F290</f>
        <v>0</v>
      </c>
      <c r="AM290" s="200">
        <f>'32.สตูล'!F290</f>
        <v>0</v>
      </c>
      <c r="AN290" s="201">
        <f>'33.นราธิวาส'!F290</f>
        <v>0</v>
      </c>
      <c r="AO290" s="176"/>
    </row>
    <row r="291" spans="1:41" ht="25.2" customHeight="1">
      <c r="A291" s="723"/>
      <c r="B291" s="2108" t="s">
        <v>292</v>
      </c>
      <c r="C291" s="2109"/>
      <c r="D291" s="455" t="s">
        <v>114</v>
      </c>
      <c r="E291" s="548">
        <f>'1.สอส.กลุ่มวิเคราะห์ฯ'!E291+'2.ชัยนาท'!E291+'3.สระแก้ว'!E291+'4.นครราชสีมา'!E291+'5.ยโสธร'!E291+'6.บุรีรัมย์'!E291+'7.อำนาจเจริญ'!E291+'8.ศูนย์ฯเคี้ยวเอื้อง'!E291+'9.ร้อยเอ็ด'!E291+'10.มหาสารคาม'!E291+'11.อุดรธานี'!E291+'12.กาฬสินธุ์'!E291+'13.นครพนม'!E291+'14.สกลนคร'!E291+'15.หนองคาย'!E291+'16.เลย'!E291+'17.ลำปาง'!E291+'18.แพร่'!E291+'19.เชียงราย'!E291+'20.เพชรบูรณ์'!E291+'21.สุโขทัย'!E291+'22.พิจิตร'!E291+'23.เพชรบุรี'!E291+'24.สุพรรณบุรี'!E291+'25.ประจวบฯ'!E291+'26.กาญจนบุรี'!E291+'27.สุราษฎร์ฯ'!E291+'28.ชุมพร'!E291+'29.ตรัง'!E291+'30.พัทลุง'!E291+'31.นครศรีธรรมราช'!E291+'32.สตูล'!E291+'33.นราธิวาส'!E291</f>
        <v>210</v>
      </c>
      <c r="F291" s="2042">
        <f>SUM(H291:AN291)</f>
        <v>211</v>
      </c>
      <c r="G291" s="37">
        <f t="shared" si="34"/>
        <v>100.47619047619048</v>
      </c>
      <c r="H291" s="368">
        <f>'1.สอส.กลุ่มวิเคราะห์ฯ'!F291</f>
        <v>0</v>
      </c>
      <c r="I291" s="200">
        <f>'2.ชัยนาท'!F291</f>
        <v>0</v>
      </c>
      <c r="J291" s="200">
        <f>'3.สระแก้ว'!F291</f>
        <v>0</v>
      </c>
      <c r="K291" s="201">
        <f>'4.นครราชสีมา'!F291</f>
        <v>0</v>
      </c>
      <c r="L291" s="200">
        <f>'5.ยโสธร'!F291</f>
        <v>20</v>
      </c>
      <c r="M291" s="200">
        <f>'6.บุรีรัมย์'!F291</f>
        <v>20</v>
      </c>
      <c r="N291" s="201">
        <f>'7.อำนาจเจริญ'!F291</f>
        <v>40</v>
      </c>
      <c r="O291" s="201">
        <f>'8.ศูนย์ฯเคี้ยวเอื้อง'!F291</f>
        <v>0</v>
      </c>
      <c r="P291" s="200">
        <f>'9.ร้อยเอ็ด'!F291</f>
        <v>0</v>
      </c>
      <c r="Q291" s="200">
        <f>'10.มหาสารคาม'!F291</f>
        <v>20</v>
      </c>
      <c r="R291" s="200">
        <f>'11.อุดรธานี'!F291</f>
        <v>0</v>
      </c>
      <c r="S291" s="200">
        <f>'12.กาฬสินธุ์'!F291</f>
        <v>30</v>
      </c>
      <c r="T291" s="200">
        <f>'13.นครพนม'!F291</f>
        <v>0</v>
      </c>
      <c r="U291" s="200">
        <f>'14.สกลนคร'!F291</f>
        <v>0</v>
      </c>
      <c r="V291" s="200">
        <f>'15.หนองคาย'!F291</f>
        <v>0</v>
      </c>
      <c r="W291" s="201">
        <f>'16.เลย'!F291</f>
        <v>22</v>
      </c>
      <c r="X291" s="201">
        <f>'17.ลำปาง'!F291</f>
        <v>0</v>
      </c>
      <c r="Y291" s="200">
        <f>'18.แพร่'!F291</f>
        <v>0</v>
      </c>
      <c r="Z291" s="201">
        <f>'19.เชียงราย'!F291</f>
        <v>44</v>
      </c>
      <c r="AA291" s="201">
        <f>'20.เพชรบูรณ์'!F291</f>
        <v>0</v>
      </c>
      <c r="AB291" s="200">
        <f>'21.สุโขทัย'!F291</f>
        <v>0</v>
      </c>
      <c r="AC291" s="200">
        <f>'22.พิจิตร'!F291</f>
        <v>0</v>
      </c>
      <c r="AD291" s="201">
        <f>'23.เพชรบุรี'!F291</f>
        <v>0</v>
      </c>
      <c r="AE291" s="200">
        <f>'24.สุพรรณบุรี'!F291</f>
        <v>0</v>
      </c>
      <c r="AF291" s="200">
        <f>'25.ประจวบฯ'!F291</f>
        <v>0</v>
      </c>
      <c r="AG291" s="201">
        <f>'26.กาญจนบุรี'!F291</f>
        <v>15</v>
      </c>
      <c r="AH291" s="201">
        <f>'27.สุราษฎร์ฯ'!F291</f>
        <v>0</v>
      </c>
      <c r="AI291" s="200">
        <f>'28.ชุมพร'!F291</f>
        <v>0</v>
      </c>
      <c r="AJ291" s="200">
        <f>'29.ตรัง'!F291</f>
        <v>0</v>
      </c>
      <c r="AK291" s="200">
        <f>'30.พัทลุง'!F291</f>
        <v>0</v>
      </c>
      <c r="AL291" s="202">
        <f>'31.นครศรีธรรมราช'!F291</f>
        <v>0</v>
      </c>
      <c r="AM291" s="200">
        <f>'32.สตูล'!F291</f>
        <v>0</v>
      </c>
      <c r="AN291" s="201">
        <f>'33.นราธิวาส'!F291</f>
        <v>0</v>
      </c>
      <c r="AO291" s="176"/>
    </row>
    <row r="292" spans="1:41" ht="25.2" customHeight="1">
      <c r="A292" s="723"/>
      <c r="B292" s="452" t="s">
        <v>293</v>
      </c>
      <c r="C292" s="791"/>
      <c r="D292" s="420" t="s">
        <v>294</v>
      </c>
      <c r="E292" s="548">
        <f>'1.สอส.กลุ่มวิเคราะห์ฯ'!E292+'2.ชัยนาท'!E292+'3.สระแก้ว'!E292+'4.นครราชสีมา'!E292+'5.ยโสธร'!E292+'6.บุรีรัมย์'!E292+'7.อำนาจเจริญ'!E292+'8.ศูนย์ฯเคี้ยวเอื้อง'!E292+'9.ร้อยเอ็ด'!E292+'10.มหาสารคาม'!E292+'11.อุดรธานี'!E292+'12.กาฬสินธุ์'!E292+'13.นครพนม'!E292+'14.สกลนคร'!E292+'15.หนองคาย'!E292+'16.เลย'!E292+'17.ลำปาง'!E292+'18.แพร่'!E292+'19.เชียงราย'!E292+'20.เพชรบูรณ์'!E292+'21.สุโขทัย'!E292+'22.พิจิตร'!E292+'23.เพชรบุรี'!E292+'24.สุพรรณบุรี'!E292+'25.ประจวบฯ'!E292+'26.กาญจนบุรี'!E292+'27.สุราษฎร์ฯ'!E292+'28.ชุมพร'!E292+'29.ตรัง'!E292+'30.พัทลุง'!E292+'31.นครศรีธรรมราช'!E292+'32.สตูล'!E292+'33.นราธิวาส'!E292</f>
        <v>8</v>
      </c>
      <c r="F292" s="815">
        <f>SUM(H292:AN292)</f>
        <v>8</v>
      </c>
      <c r="G292" s="37">
        <f t="shared" si="34"/>
        <v>100</v>
      </c>
      <c r="H292" s="368">
        <f>'1.สอส.กลุ่มวิเคราะห์ฯ'!F292</f>
        <v>0</v>
      </c>
      <c r="I292" s="200">
        <f>'2.ชัยนาท'!F292</f>
        <v>0</v>
      </c>
      <c r="J292" s="200">
        <f>'3.สระแก้ว'!F292</f>
        <v>0</v>
      </c>
      <c r="K292" s="201">
        <f>'4.นครราชสีมา'!F292</f>
        <v>0</v>
      </c>
      <c r="L292" s="200">
        <f>'5.ยโสธร'!F292</f>
        <v>1</v>
      </c>
      <c r="M292" s="200">
        <f>'6.บุรีรัมย์'!F292</f>
        <v>1</v>
      </c>
      <c r="N292" s="201">
        <f>'7.อำนาจเจริญ'!F292</f>
        <v>1</v>
      </c>
      <c r="O292" s="201">
        <f>'8.ศูนย์ฯเคี้ยวเอื้อง'!F292</f>
        <v>0</v>
      </c>
      <c r="P292" s="200">
        <f>'9.ร้อยเอ็ด'!F292</f>
        <v>0</v>
      </c>
      <c r="Q292" s="200">
        <f>'10.มหาสารคาม'!F292</f>
        <v>1</v>
      </c>
      <c r="R292" s="200">
        <f>'11.อุดรธานี'!F292</f>
        <v>0</v>
      </c>
      <c r="S292" s="200">
        <f>'12.กาฬสินธุ์'!F292</f>
        <v>1</v>
      </c>
      <c r="T292" s="200">
        <f>'13.นครพนม'!F292</f>
        <v>0</v>
      </c>
      <c r="U292" s="200">
        <f>'14.สกลนคร'!F292</f>
        <v>0</v>
      </c>
      <c r="V292" s="200">
        <f>'15.หนองคาย'!F292</f>
        <v>0</v>
      </c>
      <c r="W292" s="201">
        <f>'16.เลย'!F292</f>
        <v>1</v>
      </c>
      <c r="X292" s="201">
        <f>'17.ลำปาง'!F292</f>
        <v>0</v>
      </c>
      <c r="Y292" s="200">
        <f>'18.แพร่'!F292</f>
        <v>0</v>
      </c>
      <c r="Z292" s="201">
        <f>'19.เชียงราย'!F292</f>
        <v>1</v>
      </c>
      <c r="AA292" s="201">
        <f>'20.เพชรบูรณ์'!F292</f>
        <v>0</v>
      </c>
      <c r="AB292" s="200">
        <f>'21.สุโขทัย'!F292</f>
        <v>0</v>
      </c>
      <c r="AC292" s="200">
        <f>'22.พิจิตร'!F292</f>
        <v>0</v>
      </c>
      <c r="AD292" s="201">
        <f>'23.เพชรบุรี'!F292</f>
        <v>0</v>
      </c>
      <c r="AE292" s="200">
        <f>'24.สุพรรณบุรี'!F292</f>
        <v>0</v>
      </c>
      <c r="AF292" s="200">
        <f>'25.ประจวบฯ'!F292</f>
        <v>0</v>
      </c>
      <c r="AG292" s="201">
        <f>'26.กาญจนบุรี'!F292</f>
        <v>1</v>
      </c>
      <c r="AH292" s="201">
        <f>'27.สุราษฎร์ฯ'!F292</f>
        <v>0</v>
      </c>
      <c r="AI292" s="200">
        <f>'28.ชุมพร'!F292</f>
        <v>0</v>
      </c>
      <c r="AJ292" s="200">
        <f>'29.ตรัง'!F292</f>
        <v>0</v>
      </c>
      <c r="AK292" s="200">
        <f>'30.พัทลุง'!F292</f>
        <v>0</v>
      </c>
      <c r="AL292" s="202">
        <f>'31.นครศรีธรรมราช'!F292</f>
        <v>0</v>
      </c>
      <c r="AM292" s="200">
        <f>'32.สตูล'!F292</f>
        <v>0</v>
      </c>
      <c r="AN292" s="201">
        <f>'33.นราธิวาส'!F292</f>
        <v>0</v>
      </c>
      <c r="AO292" s="176"/>
    </row>
    <row r="293" spans="1:41" ht="24.6" customHeight="1">
      <c r="A293" s="723"/>
      <c r="B293" s="2097" t="s">
        <v>187</v>
      </c>
      <c r="C293" s="2097"/>
      <c r="D293" s="752" t="s">
        <v>114</v>
      </c>
      <c r="E293" s="548">
        <f>'1.สอส.กลุ่มวิเคราะห์ฯ'!E293+'2.ชัยนาท'!E293+'3.สระแก้ว'!E293+'4.นครราชสีมา'!E293+'5.ยโสธร'!E293+'6.บุรีรัมย์'!E293+'7.อำนาจเจริญ'!E293+'8.ศูนย์ฯเคี้ยวเอื้อง'!E293+'9.ร้อยเอ็ด'!E293+'10.มหาสารคาม'!E293+'11.อุดรธานี'!E293+'12.กาฬสินธุ์'!E293+'13.นครพนม'!E293+'14.สกลนคร'!E293+'15.หนองคาย'!E293+'16.เลย'!E293+'17.ลำปาง'!E293+'18.แพร่'!E293+'19.เชียงราย'!E293+'20.เพชรบูรณ์'!E293+'21.สุโขทัย'!E293+'22.พิจิตร'!E293+'23.เพชรบุรี'!E293+'24.สุพรรณบุรี'!E293+'25.ประจวบฯ'!E293+'26.กาญจนบุรี'!E293+'27.สุราษฎร์ฯ'!E293+'28.ชุมพร'!E293+'29.ตรัง'!E293+'30.พัทลุง'!E293+'31.นครศรีธรรมราช'!E293+'32.สตูล'!E293+'33.นราธิวาส'!E293</f>
        <v>4</v>
      </c>
      <c r="F293" s="815">
        <f>SUM(H293:AN293)</f>
        <v>4</v>
      </c>
      <c r="G293" s="845">
        <f t="shared" si="34"/>
        <v>100</v>
      </c>
      <c r="H293" s="368">
        <f>'1.สอส.กลุ่มวิเคราะห์ฯ'!F293</f>
        <v>4</v>
      </c>
      <c r="I293" s="200">
        <f>'2.ชัยนาท'!F293</f>
        <v>0</v>
      </c>
      <c r="J293" s="200">
        <f>'3.สระแก้ว'!F293</f>
        <v>0</v>
      </c>
      <c r="K293" s="201">
        <f>'4.นครราชสีมา'!F293</f>
        <v>0</v>
      </c>
      <c r="L293" s="200">
        <f>'5.ยโสธร'!F293</f>
        <v>0</v>
      </c>
      <c r="M293" s="200">
        <f>'6.บุรีรัมย์'!F293</f>
        <v>0</v>
      </c>
      <c r="N293" s="201">
        <f>'7.อำนาจเจริญ'!F293</f>
        <v>0</v>
      </c>
      <c r="O293" s="201">
        <f>'8.ศูนย์ฯเคี้ยวเอื้อง'!F293</f>
        <v>0</v>
      </c>
      <c r="P293" s="200">
        <f>'9.ร้อยเอ็ด'!F293</f>
        <v>0</v>
      </c>
      <c r="Q293" s="200">
        <f>'10.มหาสารคาม'!F293</f>
        <v>0</v>
      </c>
      <c r="R293" s="200">
        <f>'11.อุดรธานี'!F293</f>
        <v>0</v>
      </c>
      <c r="S293" s="200">
        <f>'12.กาฬสินธุ์'!F293</f>
        <v>0</v>
      </c>
      <c r="T293" s="200">
        <f>'13.นครพนม'!F293</f>
        <v>0</v>
      </c>
      <c r="U293" s="200">
        <f>'14.สกลนคร'!F293</f>
        <v>0</v>
      </c>
      <c r="V293" s="200">
        <f>'15.หนองคาย'!F293</f>
        <v>0</v>
      </c>
      <c r="W293" s="201">
        <f>'16.เลย'!F293</f>
        <v>0</v>
      </c>
      <c r="X293" s="201">
        <f>'17.ลำปาง'!F293</f>
        <v>0</v>
      </c>
      <c r="Y293" s="200">
        <f>'18.แพร่'!F293</f>
        <v>0</v>
      </c>
      <c r="Z293" s="201">
        <f>'19.เชียงราย'!F293</f>
        <v>0</v>
      </c>
      <c r="AA293" s="201">
        <f>'20.เพชรบูรณ์'!F293</f>
        <v>0</v>
      </c>
      <c r="AB293" s="200">
        <f>'21.สุโขทัย'!F293</f>
        <v>0</v>
      </c>
      <c r="AC293" s="200">
        <f>'22.พิจิตร'!F293</f>
        <v>0</v>
      </c>
      <c r="AD293" s="201">
        <f>'23.เพชรบุรี'!F293</f>
        <v>0</v>
      </c>
      <c r="AE293" s="200">
        <f>'24.สุพรรณบุรี'!F293</f>
        <v>0</v>
      </c>
      <c r="AF293" s="200">
        <f>'25.ประจวบฯ'!F293</f>
        <v>0</v>
      </c>
      <c r="AG293" s="201">
        <f>'26.กาญจนบุรี'!F293</f>
        <v>0</v>
      </c>
      <c r="AH293" s="201">
        <f>'27.สุราษฎร์ฯ'!F293</f>
        <v>0</v>
      </c>
      <c r="AI293" s="200">
        <f>'28.ชุมพร'!F293</f>
        <v>0</v>
      </c>
      <c r="AJ293" s="200">
        <f>'29.ตรัง'!F293</f>
        <v>0</v>
      </c>
      <c r="AK293" s="200">
        <f>'30.พัทลุง'!F293</f>
        <v>0</v>
      </c>
      <c r="AL293" s="202">
        <f>'31.นครศรีธรรมราช'!F293</f>
        <v>0</v>
      </c>
      <c r="AM293" s="200">
        <f>'32.สตูล'!F293</f>
        <v>0</v>
      </c>
      <c r="AN293" s="201">
        <f>'33.นราธิวาส'!F293</f>
        <v>0</v>
      </c>
      <c r="AO293" s="176"/>
    </row>
    <row r="294" spans="1:41" ht="24.6" customHeight="1">
      <c r="A294" s="680"/>
      <c r="B294" s="681" t="s">
        <v>37</v>
      </c>
      <c r="C294" s="807"/>
      <c r="D294" s="808" t="s">
        <v>24</v>
      </c>
      <c r="E294" s="708">
        <f>'1.สอส.กลุ่มวิเคราะห์ฯ'!E294+'2.ชัยนาท'!E294+'3.สระแก้ว'!E294+'4.นครราชสีมา'!E294+'5.ยโสธร'!E294+'6.บุรีรัมย์'!E294+'7.อำนาจเจริญ'!E294+'8.ศูนย์ฯเคี้ยวเอื้อง'!E294+'9.ร้อยเอ็ด'!E294+'10.มหาสารคาม'!E294+'11.อุดรธานี'!E294+'12.กาฬสินธุ์'!E294+'13.นครพนม'!E294+'14.สกลนคร'!E294+'15.หนองคาย'!E294+'16.เลย'!E294+'17.ลำปาง'!E294+'18.แพร่'!E294+'19.เชียงราย'!E294+'20.เพชรบูรณ์'!E294+'21.สุโขทัย'!E294+'22.พิจิตร'!E294+'23.เพชรบุรี'!E294+'24.สุพรรณบุรี'!E294+'25.ประจวบฯ'!E294+'26.กาญจนบุรี'!E294+'27.สุราษฎร์ฯ'!E294+'28.ชุมพร'!E294+'29.ตรัง'!E294+'30.พัทลุง'!E294+'31.นครศรีธรรมราช'!E294+'32.สตูล'!E294+'33.นราธิวาส'!E294</f>
        <v>1157700</v>
      </c>
      <c r="F294" s="708">
        <f>SUM(F295:F299)</f>
        <v>1016865.9200000002</v>
      </c>
      <c r="G294" s="826">
        <f>+F294*100/E294</f>
        <v>87.835010797270456</v>
      </c>
      <c r="H294" s="363">
        <f>'1.สอส.กลุ่มวิเคราะห์ฯ'!F294</f>
        <v>65259</v>
      </c>
      <c r="I294" s="392">
        <f>'2.ชัยนาท'!F294</f>
        <v>86237.5</v>
      </c>
      <c r="J294" s="392">
        <f>'3.สระแก้ว'!F294</f>
        <v>0</v>
      </c>
      <c r="K294" s="393">
        <f>'4.นครราชสีมา'!F294</f>
        <v>81674</v>
      </c>
      <c r="L294" s="392">
        <f>'5.ยโสธร'!F294</f>
        <v>88885</v>
      </c>
      <c r="M294" s="392">
        <f>'6.บุรีรัมย์'!F294</f>
        <v>88900.090000000011</v>
      </c>
      <c r="N294" s="393">
        <f>'7.อำนาจเจริญ'!F294</f>
        <v>95550</v>
      </c>
      <c r="O294" s="393">
        <f>'8.ศูนย์ฯเคี้ยวเอื้อง'!F294</f>
        <v>0</v>
      </c>
      <c r="P294" s="392">
        <f>'9.ร้อยเอ็ด'!F294</f>
        <v>0</v>
      </c>
      <c r="Q294" s="392">
        <f>'10.มหาสารคาม'!F294</f>
        <v>103874</v>
      </c>
      <c r="R294" s="392">
        <f>'11.อุดรธานี'!F294</f>
        <v>0</v>
      </c>
      <c r="S294" s="392">
        <f>'12.กาฬสินธุ์'!F294</f>
        <v>97246.430000000008</v>
      </c>
      <c r="T294" s="392">
        <f>'13.นครพนม'!F294</f>
        <v>0</v>
      </c>
      <c r="U294" s="392">
        <f>'14.สกลนคร'!F294</f>
        <v>0</v>
      </c>
      <c r="V294" s="392">
        <f>'15.หนองคาย'!F294</f>
        <v>0</v>
      </c>
      <c r="W294" s="393">
        <f>'16.เลย'!F294</f>
        <v>171909.93</v>
      </c>
      <c r="X294" s="393">
        <f>'17.ลำปาง'!F294</f>
        <v>0</v>
      </c>
      <c r="Y294" s="392">
        <f>'18.แพร่'!F294</f>
        <v>0</v>
      </c>
      <c r="Z294" s="393">
        <f>'19.เชียงราย'!F294</f>
        <v>134399.97</v>
      </c>
      <c r="AA294" s="393">
        <f>'20.เพชรบูรณ์'!F294</f>
        <v>0</v>
      </c>
      <c r="AB294" s="392">
        <f>'21.สุโขทัย'!F294</f>
        <v>0</v>
      </c>
      <c r="AC294" s="392">
        <f>'22.พิจิตร'!F294</f>
        <v>0</v>
      </c>
      <c r="AD294" s="393">
        <f>'23.เพชรบุรี'!F294</f>
        <v>0</v>
      </c>
      <c r="AE294" s="392">
        <f>'24.สุพรรณบุรี'!F294</f>
        <v>0</v>
      </c>
      <c r="AF294" s="392">
        <f>'25.ประจวบฯ'!F294</f>
        <v>0</v>
      </c>
      <c r="AG294" s="393">
        <f>'26.กาญจนบุรี'!F294</f>
        <v>0</v>
      </c>
      <c r="AH294" s="393">
        <f>'27.สุราษฎร์ฯ'!F294</f>
        <v>0</v>
      </c>
      <c r="AI294" s="392">
        <f>'28.ชุมพร'!F294</f>
        <v>0</v>
      </c>
      <c r="AJ294" s="392">
        <f>'29.ตรัง'!F294</f>
        <v>0</v>
      </c>
      <c r="AK294" s="392">
        <f>'30.พัทลุง'!F294</f>
        <v>0</v>
      </c>
      <c r="AL294" s="549">
        <f>'31.นครศรีธรรมราช'!F294</f>
        <v>0</v>
      </c>
      <c r="AM294" s="392">
        <f>'32.สตูล'!F294</f>
        <v>0</v>
      </c>
      <c r="AN294" s="393">
        <f>'33.นราธิวาส'!F294</f>
        <v>0</v>
      </c>
      <c r="AO294" s="176"/>
    </row>
    <row r="295" spans="1:41" ht="24.6" customHeight="1">
      <c r="A295" s="684"/>
      <c r="B295" s="685"/>
      <c r="C295" s="686" t="s">
        <v>25</v>
      </c>
      <c r="D295" s="687" t="s">
        <v>24</v>
      </c>
      <c r="E295" s="548">
        <f>'1.สอส.กลุ่มวิเคราะห์ฯ'!E295+'2.ชัยนาท'!E295+'3.สระแก้ว'!E295+'4.นครราชสีมา'!E295+'5.ยโสธร'!E295+'6.บุรีรัมย์'!E295+'7.อำนาจเจริญ'!E295+'8.ศูนย์ฯเคี้ยวเอื้อง'!E295+'9.ร้อยเอ็ด'!E295+'10.มหาสารคาม'!E295+'11.อุดรธานี'!E295+'12.กาฬสินธุ์'!E295+'13.นครพนม'!E295+'14.สกลนคร'!E295+'15.หนองคาย'!E295+'16.เลย'!E295+'17.ลำปาง'!E295+'18.แพร่'!E295+'19.เชียงราย'!E295+'20.เพชรบูรณ์'!E295+'21.สุโขทัย'!E295+'22.พิจิตร'!E295+'23.เพชรบุรี'!E295+'24.สุพรรณบุรี'!E295+'25.ประจวบฯ'!E295+'26.กาญจนบุรี'!E295+'27.สุราษฎร์ฯ'!E295+'28.ชุมพร'!E295+'29.ตรัง'!E295+'30.พัทลุง'!E295+'31.นครศรีธรรมราช'!E295+'32.สตูล'!E295+'33.นราธิวาส'!E295</f>
        <v>0</v>
      </c>
      <c r="F295" s="815">
        <f>SUM(H295:AN295)</f>
        <v>0</v>
      </c>
      <c r="G295" s="845" t="e">
        <f t="shared" si="34"/>
        <v>#DIV/0!</v>
      </c>
      <c r="H295" s="368">
        <f>'1.สอส.กลุ่มวิเคราะห์ฯ'!F295</f>
        <v>0</v>
      </c>
      <c r="I295" s="200">
        <f>'2.ชัยนาท'!F295</f>
        <v>0</v>
      </c>
      <c r="J295" s="200">
        <f>'3.สระแก้ว'!F295</f>
        <v>0</v>
      </c>
      <c r="K295" s="201">
        <f>'4.นครราชสีมา'!F295</f>
        <v>0</v>
      </c>
      <c r="L295" s="200">
        <f>'5.ยโสธร'!F295</f>
        <v>0</v>
      </c>
      <c r="M295" s="200">
        <f>'6.บุรีรัมย์'!F295</f>
        <v>0</v>
      </c>
      <c r="N295" s="201">
        <f>'7.อำนาจเจริญ'!F295</f>
        <v>0</v>
      </c>
      <c r="O295" s="201">
        <f>'8.ศูนย์ฯเคี้ยวเอื้อง'!F295</f>
        <v>0</v>
      </c>
      <c r="P295" s="200">
        <f>'9.ร้อยเอ็ด'!F295</f>
        <v>0</v>
      </c>
      <c r="Q295" s="200">
        <f>'10.มหาสารคาม'!F295</f>
        <v>0</v>
      </c>
      <c r="R295" s="200">
        <f>'11.อุดรธานี'!F295</f>
        <v>0</v>
      </c>
      <c r="S295" s="200">
        <f>'12.กาฬสินธุ์'!F295</f>
        <v>0</v>
      </c>
      <c r="T295" s="200">
        <f>'13.นครพนม'!F295</f>
        <v>0</v>
      </c>
      <c r="U295" s="200">
        <f>'14.สกลนคร'!F295</f>
        <v>0</v>
      </c>
      <c r="V295" s="200">
        <f>'15.หนองคาย'!F295</f>
        <v>0</v>
      </c>
      <c r="W295" s="201">
        <f>'16.เลย'!F295</f>
        <v>0</v>
      </c>
      <c r="X295" s="201">
        <f>'17.ลำปาง'!F295</f>
        <v>0</v>
      </c>
      <c r="Y295" s="200">
        <f>'18.แพร่'!F295</f>
        <v>0</v>
      </c>
      <c r="Z295" s="201">
        <f>'19.เชียงราย'!F295</f>
        <v>0</v>
      </c>
      <c r="AA295" s="201">
        <f>'20.เพชรบูรณ์'!F295</f>
        <v>0</v>
      </c>
      <c r="AB295" s="200">
        <f>'21.สุโขทัย'!F295</f>
        <v>0</v>
      </c>
      <c r="AC295" s="200">
        <f>'22.พิจิตร'!F295</f>
        <v>0</v>
      </c>
      <c r="AD295" s="201">
        <f>'23.เพชรบุรี'!F295</f>
        <v>0</v>
      </c>
      <c r="AE295" s="200">
        <f>'24.สุพรรณบุรี'!F295</f>
        <v>0</v>
      </c>
      <c r="AF295" s="200">
        <f>'25.ประจวบฯ'!F295</f>
        <v>0</v>
      </c>
      <c r="AG295" s="201">
        <f>'26.กาญจนบุรี'!F295</f>
        <v>0</v>
      </c>
      <c r="AH295" s="201">
        <f>'27.สุราษฎร์ฯ'!F295</f>
        <v>0</v>
      </c>
      <c r="AI295" s="200">
        <f>'28.ชุมพร'!F295</f>
        <v>0</v>
      </c>
      <c r="AJ295" s="200">
        <f>'29.ตรัง'!F295</f>
        <v>0</v>
      </c>
      <c r="AK295" s="200">
        <f>'30.พัทลุง'!F295</f>
        <v>0</v>
      </c>
      <c r="AL295" s="202">
        <f>'31.นครศรีธรรมราช'!F295</f>
        <v>0</v>
      </c>
      <c r="AM295" s="200">
        <f>'32.สตูล'!F295</f>
        <v>0</v>
      </c>
      <c r="AN295" s="201">
        <f>'33.นราธิวาส'!F295</f>
        <v>0</v>
      </c>
      <c r="AO295" s="176"/>
    </row>
    <row r="296" spans="1:41" ht="24.6" customHeight="1">
      <c r="A296" s="684"/>
      <c r="B296" s="685"/>
      <c r="C296" s="686" t="s">
        <v>26</v>
      </c>
      <c r="D296" s="687" t="s">
        <v>24</v>
      </c>
      <c r="E296" s="548">
        <f>'1.สอส.กลุ่มวิเคราะห์ฯ'!E296+'2.ชัยนาท'!E296+'3.สระแก้ว'!E296+'4.นครราชสีมา'!E296+'5.ยโสธร'!E296+'6.บุรีรัมย์'!E296+'7.อำนาจเจริญ'!E296+'8.ศูนย์ฯเคี้ยวเอื้อง'!E296+'9.ร้อยเอ็ด'!E296+'10.มหาสารคาม'!E296+'11.อุดรธานี'!E296+'12.กาฬสินธุ์'!E296+'13.นครพนม'!E296+'14.สกลนคร'!E296+'15.หนองคาย'!E296+'16.เลย'!E296+'17.ลำปาง'!E296+'18.แพร่'!E296+'19.เชียงราย'!E296+'20.เพชรบูรณ์'!E296+'21.สุโขทัย'!E296+'22.พิจิตร'!E296+'23.เพชรบุรี'!E296+'24.สุพรรณบุรี'!E296+'25.ประจวบฯ'!E296+'26.กาญจนบุรี'!E296+'27.สุราษฎร์ฯ'!E296+'28.ชุมพร'!E296+'29.ตรัง'!E296+'30.พัทลุง'!E296+'31.นครศรีธรรมราช'!E296+'32.สตูล'!E296+'33.นราธิวาส'!E296</f>
        <v>1157700</v>
      </c>
      <c r="F296" s="815">
        <f>SUM(H296:AN296)</f>
        <v>1016865.9200000002</v>
      </c>
      <c r="G296" s="845">
        <f t="shared" si="34"/>
        <v>87.835010797270456</v>
      </c>
      <c r="H296" s="368">
        <f>'1.สอส.กลุ่มวิเคราะห์ฯ'!F296</f>
        <v>65259</v>
      </c>
      <c r="I296" s="200">
        <f>'2.ชัยนาท'!F296</f>
        <v>86237.5</v>
      </c>
      <c r="J296" s="200">
        <f>'3.สระแก้ว'!F296</f>
        <v>0</v>
      </c>
      <c r="K296" s="201">
        <f>'4.นครราชสีมา'!F296</f>
        <v>81674</v>
      </c>
      <c r="L296" s="200">
        <f>'5.ยโสธร'!F296</f>
        <v>88885</v>
      </c>
      <c r="M296" s="200">
        <f>'6.บุรีรัมย์'!F296</f>
        <v>88900.090000000011</v>
      </c>
      <c r="N296" s="201">
        <f>'7.อำนาจเจริญ'!F296</f>
        <v>95550</v>
      </c>
      <c r="O296" s="201">
        <f>'8.ศูนย์ฯเคี้ยวเอื้อง'!F296</f>
        <v>0</v>
      </c>
      <c r="P296" s="200">
        <f>'9.ร้อยเอ็ด'!F296</f>
        <v>0</v>
      </c>
      <c r="Q296" s="200">
        <f>'10.มหาสารคาม'!F296</f>
        <v>103874</v>
      </c>
      <c r="R296" s="200">
        <f>'11.อุดรธานี'!F296</f>
        <v>0</v>
      </c>
      <c r="S296" s="200">
        <f>'12.กาฬสินธุ์'!F296</f>
        <v>97246.430000000008</v>
      </c>
      <c r="T296" s="200">
        <f>'13.นครพนม'!F296</f>
        <v>0</v>
      </c>
      <c r="U296" s="200">
        <f>'14.สกลนคร'!F296</f>
        <v>0</v>
      </c>
      <c r="V296" s="200">
        <f>'15.หนองคาย'!F296</f>
        <v>0</v>
      </c>
      <c r="W296" s="201">
        <f>'16.เลย'!F296</f>
        <v>174839.93</v>
      </c>
      <c r="X296" s="201">
        <f>'17.ลำปาง'!F296</f>
        <v>0</v>
      </c>
      <c r="Y296" s="200">
        <f>'18.แพร่'!F296</f>
        <v>0</v>
      </c>
      <c r="Z296" s="201">
        <f>'19.เชียงราย'!F296</f>
        <v>134399.97</v>
      </c>
      <c r="AA296" s="201">
        <f>'20.เพชรบูรณ์'!F296</f>
        <v>0</v>
      </c>
      <c r="AB296" s="200">
        <f>'21.สุโขทัย'!F296</f>
        <v>0</v>
      </c>
      <c r="AC296" s="200">
        <f>'22.พิจิตร'!F296</f>
        <v>0</v>
      </c>
      <c r="AD296" s="201">
        <f>'23.เพชรบุรี'!F296</f>
        <v>0</v>
      </c>
      <c r="AE296" s="200">
        <f>'24.สุพรรณบุรี'!F296</f>
        <v>0</v>
      </c>
      <c r="AF296" s="200">
        <f>'25.ประจวบฯ'!F296</f>
        <v>0</v>
      </c>
      <c r="AG296" s="201">
        <f>'26.กาญจนบุรี'!F296</f>
        <v>0</v>
      </c>
      <c r="AH296" s="201">
        <f>'27.สุราษฎร์ฯ'!F296</f>
        <v>0</v>
      </c>
      <c r="AI296" s="200">
        <f>'28.ชุมพร'!F296</f>
        <v>0</v>
      </c>
      <c r="AJ296" s="200">
        <f>'29.ตรัง'!F296</f>
        <v>0</v>
      </c>
      <c r="AK296" s="200">
        <f>'30.พัทลุง'!F296</f>
        <v>0</v>
      </c>
      <c r="AL296" s="202">
        <f>'31.นครศรีธรรมราช'!F296</f>
        <v>0</v>
      </c>
      <c r="AM296" s="200">
        <f>'32.สตูล'!F296</f>
        <v>0</v>
      </c>
      <c r="AN296" s="201">
        <f>'33.นราธิวาส'!F296</f>
        <v>0</v>
      </c>
      <c r="AO296" s="176"/>
    </row>
    <row r="297" spans="1:41" ht="24.6" customHeight="1">
      <c r="A297" s="684"/>
      <c r="B297" s="685"/>
      <c r="C297" s="686" t="s">
        <v>27</v>
      </c>
      <c r="D297" s="687" t="s">
        <v>24</v>
      </c>
      <c r="E297" s="548">
        <f>'1.สอส.กลุ่มวิเคราะห์ฯ'!E297+'2.ชัยนาท'!E297+'3.สระแก้ว'!E297+'4.นครราชสีมา'!E297+'5.ยโสธร'!E297+'6.บุรีรัมย์'!E297+'7.อำนาจเจริญ'!E297+'8.ศูนย์ฯเคี้ยวเอื้อง'!E297+'9.ร้อยเอ็ด'!E297+'10.มหาสารคาม'!E297+'11.อุดรธานี'!E297+'12.กาฬสินธุ์'!E297+'13.นครพนม'!E297+'14.สกลนคร'!E297+'15.หนองคาย'!E297+'16.เลย'!E297+'17.ลำปาง'!E297+'18.แพร่'!E297+'19.เชียงราย'!E297+'20.เพชรบูรณ์'!E297+'21.สุโขทัย'!E297+'22.พิจิตร'!E297+'23.เพชรบุรี'!E297+'24.สุพรรณบุรี'!E297+'25.ประจวบฯ'!E297+'26.กาญจนบุรี'!E297+'27.สุราษฎร์ฯ'!E297+'28.ชุมพร'!E297+'29.ตรัง'!E297+'30.พัทลุง'!E297+'31.นครศรีธรรมราช'!E297+'32.สตูล'!E297+'33.นราธิวาส'!E297</f>
        <v>0</v>
      </c>
      <c r="F297" s="815">
        <f>SUM(H297:AN297)</f>
        <v>0</v>
      </c>
      <c r="G297" s="845" t="e">
        <f t="shared" si="34"/>
        <v>#DIV/0!</v>
      </c>
      <c r="H297" s="368">
        <f>'1.สอส.กลุ่มวิเคราะห์ฯ'!F297</f>
        <v>0</v>
      </c>
      <c r="I297" s="200">
        <f>'2.ชัยนาท'!F297</f>
        <v>0</v>
      </c>
      <c r="J297" s="200">
        <f>'3.สระแก้ว'!F297</f>
        <v>0</v>
      </c>
      <c r="K297" s="201">
        <f>'4.นครราชสีมา'!F297</f>
        <v>0</v>
      </c>
      <c r="L297" s="200">
        <f>'5.ยโสธร'!F297</f>
        <v>0</v>
      </c>
      <c r="M297" s="200">
        <f>'6.บุรีรัมย์'!F297</f>
        <v>0</v>
      </c>
      <c r="N297" s="201">
        <f>'7.อำนาจเจริญ'!F297</f>
        <v>0</v>
      </c>
      <c r="O297" s="201">
        <f>'8.ศูนย์ฯเคี้ยวเอื้อง'!F297</f>
        <v>0</v>
      </c>
      <c r="P297" s="200">
        <f>'9.ร้อยเอ็ด'!F297</f>
        <v>0</v>
      </c>
      <c r="Q297" s="200">
        <f>'10.มหาสารคาม'!F297</f>
        <v>0</v>
      </c>
      <c r="R297" s="200">
        <f>'11.อุดรธานี'!F297</f>
        <v>0</v>
      </c>
      <c r="S297" s="200">
        <f>'12.กาฬสินธุ์'!F297</f>
        <v>0</v>
      </c>
      <c r="T297" s="200">
        <f>'13.นครพนม'!F297</f>
        <v>0</v>
      </c>
      <c r="U297" s="200">
        <f>'14.สกลนคร'!F297</f>
        <v>0</v>
      </c>
      <c r="V297" s="200">
        <f>'15.หนองคาย'!F297</f>
        <v>0</v>
      </c>
      <c r="W297" s="201">
        <f>'16.เลย'!F297</f>
        <v>0</v>
      </c>
      <c r="X297" s="201">
        <f>'17.ลำปาง'!F297</f>
        <v>0</v>
      </c>
      <c r="Y297" s="200">
        <f>'18.แพร่'!F297</f>
        <v>0</v>
      </c>
      <c r="Z297" s="201">
        <f>'19.เชียงราย'!F297</f>
        <v>0</v>
      </c>
      <c r="AA297" s="201">
        <f>'20.เพชรบูรณ์'!F297</f>
        <v>0</v>
      </c>
      <c r="AB297" s="200">
        <f>'21.สุโขทัย'!F297</f>
        <v>0</v>
      </c>
      <c r="AC297" s="200">
        <f>'22.พิจิตร'!F297</f>
        <v>0</v>
      </c>
      <c r="AD297" s="201">
        <f>'23.เพชรบุรี'!F297</f>
        <v>0</v>
      </c>
      <c r="AE297" s="200">
        <f>'24.สุพรรณบุรี'!F297</f>
        <v>0</v>
      </c>
      <c r="AF297" s="200">
        <f>'25.ประจวบฯ'!F297</f>
        <v>0</v>
      </c>
      <c r="AG297" s="201">
        <f>'26.กาญจนบุรี'!F297</f>
        <v>0</v>
      </c>
      <c r="AH297" s="201">
        <f>'27.สุราษฎร์ฯ'!F297</f>
        <v>0</v>
      </c>
      <c r="AI297" s="200">
        <f>'28.ชุมพร'!F297</f>
        <v>0</v>
      </c>
      <c r="AJ297" s="200">
        <f>'29.ตรัง'!F297</f>
        <v>0</v>
      </c>
      <c r="AK297" s="200">
        <f>'30.พัทลุง'!F297</f>
        <v>0</v>
      </c>
      <c r="AL297" s="202">
        <f>'31.นครศรีธรรมราช'!F297</f>
        <v>0</v>
      </c>
      <c r="AM297" s="200">
        <f>'32.สตูล'!F297</f>
        <v>0</v>
      </c>
      <c r="AN297" s="201">
        <f>'33.นราธิวาส'!F297</f>
        <v>0</v>
      </c>
      <c r="AO297" s="176"/>
    </row>
    <row r="298" spans="1:41" ht="24.6" customHeight="1">
      <c r="A298" s="684"/>
      <c r="B298" s="685"/>
      <c r="C298" s="686" t="s">
        <v>28</v>
      </c>
      <c r="D298" s="687" t="s">
        <v>24</v>
      </c>
      <c r="E298" s="548">
        <f>'1.สอส.กลุ่มวิเคราะห์ฯ'!E298+'2.ชัยนาท'!E298+'3.สระแก้ว'!E298+'4.นครราชสีมา'!E298+'5.ยโสธร'!E298+'6.บุรีรัมย์'!E298+'7.อำนาจเจริญ'!E298+'8.ศูนย์ฯเคี้ยวเอื้อง'!E298+'9.ร้อยเอ็ด'!E298+'10.มหาสารคาม'!E298+'11.อุดรธานี'!E298+'12.กาฬสินธุ์'!E298+'13.นครพนม'!E298+'14.สกลนคร'!E298+'15.หนองคาย'!E298+'16.เลย'!E298+'17.ลำปาง'!E298+'18.แพร่'!E298+'19.เชียงราย'!E298+'20.เพชรบูรณ์'!E298+'21.สุโขทัย'!E298+'22.พิจิตร'!E298+'23.เพชรบุรี'!E298+'24.สุพรรณบุรี'!E298+'25.ประจวบฯ'!E298+'26.กาญจนบุรี'!E298+'27.สุราษฎร์ฯ'!E298+'28.ชุมพร'!E298+'29.ตรัง'!E298+'30.พัทลุง'!E298+'31.นครศรีธรรมราช'!E298+'32.สตูล'!E298+'33.นราธิวาส'!E298</f>
        <v>0</v>
      </c>
      <c r="F298" s="815">
        <f>SUM(H298:AN298)</f>
        <v>0</v>
      </c>
      <c r="G298" s="845" t="e">
        <f t="shared" si="34"/>
        <v>#DIV/0!</v>
      </c>
      <c r="H298" s="368">
        <f>'1.สอส.กลุ่มวิเคราะห์ฯ'!F298</f>
        <v>0</v>
      </c>
      <c r="I298" s="200">
        <f>'2.ชัยนาท'!F298</f>
        <v>0</v>
      </c>
      <c r="J298" s="200">
        <f>'3.สระแก้ว'!F298</f>
        <v>0</v>
      </c>
      <c r="K298" s="201">
        <f>'4.นครราชสีมา'!F298</f>
        <v>0</v>
      </c>
      <c r="L298" s="200">
        <f>'5.ยโสธร'!F298</f>
        <v>0</v>
      </c>
      <c r="M298" s="200">
        <f>'6.บุรีรัมย์'!F298</f>
        <v>0</v>
      </c>
      <c r="N298" s="201">
        <f>'7.อำนาจเจริญ'!F298</f>
        <v>0</v>
      </c>
      <c r="O298" s="201">
        <f>'8.ศูนย์ฯเคี้ยวเอื้อง'!F298</f>
        <v>0</v>
      </c>
      <c r="P298" s="200">
        <f>'9.ร้อยเอ็ด'!F298</f>
        <v>0</v>
      </c>
      <c r="Q298" s="200">
        <f>'10.มหาสารคาม'!F298</f>
        <v>0</v>
      </c>
      <c r="R298" s="200">
        <f>'11.อุดรธานี'!F298</f>
        <v>0</v>
      </c>
      <c r="S298" s="200">
        <f>'12.กาฬสินธุ์'!F298</f>
        <v>0</v>
      </c>
      <c r="T298" s="200">
        <f>'13.นครพนม'!F298</f>
        <v>0</v>
      </c>
      <c r="U298" s="200">
        <f>'14.สกลนคร'!F298</f>
        <v>0</v>
      </c>
      <c r="V298" s="200">
        <f>'15.หนองคาย'!F298</f>
        <v>0</v>
      </c>
      <c r="W298" s="201">
        <f>'16.เลย'!F298</f>
        <v>0</v>
      </c>
      <c r="X298" s="201">
        <f>'17.ลำปาง'!F298</f>
        <v>0</v>
      </c>
      <c r="Y298" s="200">
        <f>'18.แพร่'!F298</f>
        <v>0</v>
      </c>
      <c r="Z298" s="201">
        <f>'19.เชียงราย'!F298</f>
        <v>0</v>
      </c>
      <c r="AA298" s="201">
        <f>'20.เพชรบูรณ์'!F298</f>
        <v>0</v>
      </c>
      <c r="AB298" s="200">
        <f>'21.สุโขทัย'!F298</f>
        <v>0</v>
      </c>
      <c r="AC298" s="200">
        <f>'22.พิจิตร'!F298</f>
        <v>0</v>
      </c>
      <c r="AD298" s="201">
        <f>'23.เพชรบุรี'!F298</f>
        <v>0</v>
      </c>
      <c r="AE298" s="200">
        <f>'24.สุพรรณบุรี'!F298</f>
        <v>0</v>
      </c>
      <c r="AF298" s="200">
        <f>'25.ประจวบฯ'!F298</f>
        <v>0</v>
      </c>
      <c r="AG298" s="201">
        <f>'26.กาญจนบุรี'!F298</f>
        <v>0</v>
      </c>
      <c r="AH298" s="201">
        <f>'27.สุราษฎร์ฯ'!F298</f>
        <v>0</v>
      </c>
      <c r="AI298" s="200">
        <f>'28.ชุมพร'!F298</f>
        <v>0</v>
      </c>
      <c r="AJ298" s="200">
        <f>'29.ตรัง'!F298</f>
        <v>0</v>
      </c>
      <c r="AK298" s="200">
        <f>'30.พัทลุง'!F298</f>
        <v>0</v>
      </c>
      <c r="AL298" s="202">
        <f>'31.นครศรีธรรมราช'!F298</f>
        <v>0</v>
      </c>
      <c r="AM298" s="200">
        <f>'32.สตูล'!F298</f>
        <v>0</v>
      </c>
      <c r="AN298" s="201">
        <f>'33.นราธิวาส'!F298</f>
        <v>0</v>
      </c>
      <c r="AO298" s="176"/>
    </row>
    <row r="299" spans="1:41" ht="24.6" customHeight="1">
      <c r="A299" s="701"/>
      <c r="B299" s="702"/>
      <c r="C299" s="703" t="s">
        <v>29</v>
      </c>
      <c r="D299" s="704" t="s">
        <v>24</v>
      </c>
      <c r="E299" s="741">
        <f>'1.สอส.กลุ่มวิเคราะห์ฯ'!E299+'2.ชัยนาท'!E299+'3.สระแก้ว'!E299+'4.นครราชสีมา'!E299+'5.ยโสธร'!E299+'6.บุรีรัมย์'!E299+'7.อำนาจเจริญ'!E299+'8.ศูนย์ฯเคี้ยวเอื้อง'!E299+'9.ร้อยเอ็ด'!E299+'10.มหาสารคาม'!E299+'11.อุดรธานี'!E299+'12.กาฬสินธุ์'!E299+'13.นครพนม'!E299+'14.สกลนคร'!E299+'15.หนองคาย'!E299+'16.เลย'!E299+'17.ลำปาง'!E299+'18.แพร่'!E299+'19.เชียงราย'!E299+'20.เพชรบูรณ์'!E299+'21.สุโขทัย'!E299+'22.พิจิตร'!E299+'23.เพชรบุรี'!E299+'24.สุพรรณบุรี'!E299+'25.ประจวบฯ'!E299+'26.กาญจนบุรี'!E299+'27.สุราษฎร์ฯ'!E299+'28.ชุมพร'!E299+'29.ตรัง'!E299+'30.พัทลุง'!E299+'31.นครศรีธรรมราช'!E299+'32.สตูล'!E299+'33.นราธิวาส'!E299</f>
        <v>0</v>
      </c>
      <c r="F299" s="815">
        <f>SUM(H299:AN299)</f>
        <v>0</v>
      </c>
      <c r="G299" s="845" t="e">
        <f t="shared" si="34"/>
        <v>#DIV/0!</v>
      </c>
      <c r="H299" s="368">
        <f>'1.สอส.กลุ่มวิเคราะห์ฯ'!F299</f>
        <v>0</v>
      </c>
      <c r="I299" s="200">
        <f>'2.ชัยนาท'!F299</f>
        <v>0</v>
      </c>
      <c r="J299" s="200">
        <f>'3.สระแก้ว'!F299</f>
        <v>0</v>
      </c>
      <c r="K299" s="201">
        <f>'4.นครราชสีมา'!F299</f>
        <v>0</v>
      </c>
      <c r="L299" s="200">
        <f>'5.ยโสธร'!F299</f>
        <v>0</v>
      </c>
      <c r="M299" s="200">
        <f>'6.บุรีรัมย์'!F299</f>
        <v>0</v>
      </c>
      <c r="N299" s="201">
        <f>'7.อำนาจเจริญ'!F299</f>
        <v>0</v>
      </c>
      <c r="O299" s="201">
        <f>'8.ศูนย์ฯเคี้ยวเอื้อง'!F299</f>
        <v>0</v>
      </c>
      <c r="P299" s="200">
        <f>'9.ร้อยเอ็ด'!F299</f>
        <v>0</v>
      </c>
      <c r="Q299" s="200">
        <f>'10.มหาสารคาม'!F299</f>
        <v>0</v>
      </c>
      <c r="R299" s="200">
        <f>'11.อุดรธานี'!F299</f>
        <v>0</v>
      </c>
      <c r="S299" s="200">
        <f>'12.กาฬสินธุ์'!F299</f>
        <v>0</v>
      </c>
      <c r="T299" s="200">
        <f>'13.นครพนม'!F299</f>
        <v>0</v>
      </c>
      <c r="U299" s="200">
        <f>'14.สกลนคร'!F299</f>
        <v>0</v>
      </c>
      <c r="V299" s="200">
        <f>'15.หนองคาย'!F299</f>
        <v>0</v>
      </c>
      <c r="W299" s="201">
        <f>'16.เลย'!F299</f>
        <v>0</v>
      </c>
      <c r="X299" s="201">
        <f>'17.ลำปาง'!F299</f>
        <v>0</v>
      </c>
      <c r="Y299" s="200">
        <f>'18.แพร่'!F299</f>
        <v>0</v>
      </c>
      <c r="Z299" s="201">
        <f>'19.เชียงราย'!F299</f>
        <v>0</v>
      </c>
      <c r="AA299" s="201">
        <f>'20.เพชรบูรณ์'!F299</f>
        <v>0</v>
      </c>
      <c r="AB299" s="200">
        <f>'21.สุโขทัย'!F299</f>
        <v>0</v>
      </c>
      <c r="AC299" s="200">
        <f>'22.พิจิตร'!F299</f>
        <v>0</v>
      </c>
      <c r="AD299" s="201">
        <f>'23.เพชรบุรี'!F299</f>
        <v>0</v>
      </c>
      <c r="AE299" s="200">
        <f>'24.สุพรรณบุรี'!F299</f>
        <v>0</v>
      </c>
      <c r="AF299" s="200">
        <f>'25.ประจวบฯ'!F299</f>
        <v>0</v>
      </c>
      <c r="AG299" s="201">
        <f>'26.กาญจนบุรี'!F299</f>
        <v>0</v>
      </c>
      <c r="AH299" s="201">
        <f>'27.สุราษฎร์ฯ'!F299</f>
        <v>0</v>
      </c>
      <c r="AI299" s="200">
        <f>'28.ชุมพร'!F299</f>
        <v>0</v>
      </c>
      <c r="AJ299" s="200">
        <f>'29.ตรัง'!F299</f>
        <v>0</v>
      </c>
      <c r="AK299" s="200">
        <f>'30.พัทลุง'!F299</f>
        <v>0</v>
      </c>
      <c r="AL299" s="202">
        <f>'31.นครศรีธรรมราช'!F299</f>
        <v>0</v>
      </c>
      <c r="AM299" s="200">
        <f>'32.สตูล'!F299</f>
        <v>0</v>
      </c>
      <c r="AN299" s="201">
        <f>'33.นราธิวาส'!F299</f>
        <v>0</v>
      </c>
      <c r="AO299" s="176"/>
    </row>
    <row r="300" spans="1:41" ht="24.6" customHeight="1">
      <c r="A300" s="758"/>
      <c r="B300" s="2113" t="s">
        <v>295</v>
      </c>
      <c r="C300" s="2113"/>
      <c r="D300" s="693"/>
      <c r="E300" s="713">
        <f>'1.สอส.กลุ่มวิเคราะห์ฯ'!E300+'2.ชัยนาท'!E300+'3.สระแก้ว'!E300+'4.นครราชสีมา'!E300+'5.ยโสธร'!E300+'6.บุรีรัมย์'!E300+'7.อำนาจเจริญ'!E300+'8.ศูนย์ฯเคี้ยวเอื้อง'!E300+'9.ร้อยเอ็ด'!E300+'10.มหาสารคาม'!E300+'11.อุดรธานี'!E300+'12.กาฬสินธุ์'!E300+'13.นครพนม'!E300+'14.สกลนคร'!E300+'15.หนองคาย'!E300+'16.เลย'!E300+'17.ลำปาง'!E300+'18.แพร่'!E300+'19.เชียงราย'!E300+'20.เพชรบูรณ์'!E300+'21.สุโขทัย'!E300+'22.พิจิตร'!E300+'23.เพชรบุรี'!E300+'24.สุพรรณบุรี'!E300+'25.ประจวบฯ'!E300+'26.กาญจนบุรี'!E300+'27.สุราษฎร์ฯ'!E300+'28.ชุมพร'!E300+'29.ตรัง'!E300+'30.พัทลุง'!E300+'31.นครศรีธรรมราช'!E300+'32.สตูล'!E300+'33.นราธิวาส'!E300</f>
        <v>0</v>
      </c>
      <c r="F300" s="811"/>
      <c r="G300" s="844"/>
      <c r="H300" s="369">
        <f>'1.สอส.กลุ่มวิเคราะห์ฯ'!F300</f>
        <v>0</v>
      </c>
      <c r="I300" s="205">
        <f>'2.ชัยนาท'!F300</f>
        <v>0</v>
      </c>
      <c r="J300" s="205">
        <f>'3.สระแก้ว'!F300</f>
        <v>0</v>
      </c>
      <c r="K300" s="206">
        <f>'4.นครราชสีมา'!F300</f>
        <v>0</v>
      </c>
      <c r="L300" s="205">
        <f>'5.ยโสธร'!F300</f>
        <v>0</v>
      </c>
      <c r="M300" s="205">
        <f>'6.บุรีรัมย์'!F300</f>
        <v>0</v>
      </c>
      <c r="N300" s="206">
        <f>'7.อำนาจเจริญ'!F300</f>
        <v>0</v>
      </c>
      <c r="O300" s="206">
        <f>'8.ศูนย์ฯเคี้ยวเอื้อง'!F300</f>
        <v>0</v>
      </c>
      <c r="P300" s="205">
        <f>'9.ร้อยเอ็ด'!F300</f>
        <v>0</v>
      </c>
      <c r="Q300" s="205">
        <f>'10.มหาสารคาม'!F300</f>
        <v>0</v>
      </c>
      <c r="R300" s="205">
        <f>'11.อุดรธานี'!F300</f>
        <v>0</v>
      </c>
      <c r="S300" s="205">
        <f>'12.กาฬสินธุ์'!F300</f>
        <v>0</v>
      </c>
      <c r="T300" s="205">
        <f>'13.นครพนม'!F300</f>
        <v>0</v>
      </c>
      <c r="U300" s="205">
        <f>'14.สกลนคร'!F300</f>
        <v>0</v>
      </c>
      <c r="V300" s="205">
        <f>'15.หนองคาย'!F300</f>
        <v>0</v>
      </c>
      <c r="W300" s="206">
        <f>'16.เลย'!F300</f>
        <v>0</v>
      </c>
      <c r="X300" s="206">
        <f>'17.ลำปาง'!F300</f>
        <v>0</v>
      </c>
      <c r="Y300" s="205">
        <f>'18.แพร่'!F300</f>
        <v>0</v>
      </c>
      <c r="Z300" s="206">
        <f>'19.เชียงราย'!F300</f>
        <v>0</v>
      </c>
      <c r="AA300" s="206">
        <f>'20.เพชรบูรณ์'!F300</f>
        <v>0</v>
      </c>
      <c r="AB300" s="205">
        <f>'21.สุโขทัย'!F300</f>
        <v>0</v>
      </c>
      <c r="AC300" s="205">
        <f>'22.พิจิตร'!F300</f>
        <v>0</v>
      </c>
      <c r="AD300" s="206">
        <f>'23.เพชรบุรี'!F300</f>
        <v>0</v>
      </c>
      <c r="AE300" s="205">
        <f>'24.สุพรรณบุรี'!F300</f>
        <v>0</v>
      </c>
      <c r="AF300" s="205">
        <f>'25.ประจวบฯ'!F300</f>
        <v>0</v>
      </c>
      <c r="AG300" s="206">
        <f>'26.กาญจนบุรี'!F300</f>
        <v>0</v>
      </c>
      <c r="AH300" s="206">
        <f>'27.สุราษฎร์ฯ'!F300</f>
        <v>0</v>
      </c>
      <c r="AI300" s="205">
        <f>'28.ชุมพร'!F300</f>
        <v>0</v>
      </c>
      <c r="AJ300" s="205">
        <f>'29.ตรัง'!F300</f>
        <v>0</v>
      </c>
      <c r="AK300" s="205">
        <f>'30.พัทลุง'!F300</f>
        <v>0</v>
      </c>
      <c r="AL300" s="550">
        <f>'31.นครศรีธรรมราช'!F300</f>
        <v>0</v>
      </c>
      <c r="AM300" s="205">
        <f>'32.สตูล'!F300</f>
        <v>0</v>
      </c>
      <c r="AN300" s="206">
        <f>'33.นราธิวาส'!F300</f>
        <v>0</v>
      </c>
      <c r="AO300" s="176"/>
    </row>
    <row r="301" spans="1:41" ht="24.6" customHeight="1">
      <c r="A301" s="684"/>
      <c r="B301" s="454"/>
      <c r="C301" s="515" t="s">
        <v>296</v>
      </c>
      <c r="D301" s="870" t="s">
        <v>297</v>
      </c>
      <c r="E301" s="741">
        <f>'1.สอส.กลุ่มวิเคราะห์ฯ'!E301+'2.ชัยนาท'!E301+'3.สระแก้ว'!E301+'4.นครราชสีมา'!E301+'5.ยโสธร'!E301+'6.บุรีรัมย์'!E301+'7.อำนาจเจริญ'!E301+'8.ศูนย์ฯเคี้ยวเอื้อง'!E301+'9.ร้อยเอ็ด'!E301+'10.มหาสารคาม'!E301+'11.อุดรธานี'!E301+'12.กาฬสินธุ์'!E301+'13.นครพนม'!E301+'14.สกลนคร'!E301+'15.หนองคาย'!E301+'16.เลย'!E301+'17.ลำปาง'!E301+'18.แพร่'!E301+'19.เชียงราย'!E301+'20.เพชรบูรณ์'!E301+'21.สุโขทัย'!E301+'22.พิจิตร'!E301+'23.เพชรบุรี'!E301+'24.สุพรรณบุรี'!E301+'25.ประจวบฯ'!E301+'26.กาญจนบุรี'!E301+'27.สุราษฎร์ฯ'!E301+'28.ชุมพร'!E301+'29.ตรัง'!E301+'30.พัทลุง'!E301+'31.นครศรีธรรมราช'!E301+'32.สตูล'!E301+'33.นราธิวาส'!E301</f>
        <v>4</v>
      </c>
      <c r="F301" s="815">
        <f>SUM(H301:AN301)</f>
        <v>4</v>
      </c>
      <c r="G301" s="845">
        <f t="shared" ref="G301:G311" si="35">+F301*100/E301</f>
        <v>100</v>
      </c>
      <c r="H301" s="368">
        <f>'1.สอส.กลุ่มวิเคราะห์ฯ'!F301</f>
        <v>0</v>
      </c>
      <c r="I301" s="200">
        <f>'2.ชัยนาท'!F301</f>
        <v>0</v>
      </c>
      <c r="J301" s="200">
        <f>'3.สระแก้ว'!F301</f>
        <v>0</v>
      </c>
      <c r="K301" s="201">
        <f>'4.นครราชสีมา'!F301</f>
        <v>0</v>
      </c>
      <c r="L301" s="200">
        <f>'5.ยโสธร'!F301</f>
        <v>0</v>
      </c>
      <c r="M301" s="200">
        <f>'6.บุรีรัมย์'!F301</f>
        <v>0</v>
      </c>
      <c r="N301" s="201">
        <f>'7.อำนาจเจริญ'!F301</f>
        <v>1</v>
      </c>
      <c r="O301" s="201">
        <f>'8.ศูนย์ฯเคี้ยวเอื้อง'!F301</f>
        <v>0</v>
      </c>
      <c r="P301" s="200">
        <f>'9.ร้อยเอ็ด'!F301</f>
        <v>0</v>
      </c>
      <c r="Q301" s="200">
        <f>'10.มหาสารคาม'!F301</f>
        <v>0</v>
      </c>
      <c r="R301" s="200">
        <f>'11.อุดรธานี'!F301</f>
        <v>0</v>
      </c>
      <c r="S301" s="200">
        <f>'12.กาฬสินธุ์'!F301</f>
        <v>0</v>
      </c>
      <c r="T301" s="200">
        <f>'13.นครพนม'!F301</f>
        <v>0</v>
      </c>
      <c r="U301" s="200">
        <f>'14.สกลนคร'!F301</f>
        <v>0</v>
      </c>
      <c r="V301" s="200">
        <f>'15.หนองคาย'!F301</f>
        <v>0</v>
      </c>
      <c r="W301" s="201">
        <f>'16.เลย'!F301</f>
        <v>1</v>
      </c>
      <c r="X301" s="201">
        <f>'17.ลำปาง'!F301</f>
        <v>0</v>
      </c>
      <c r="Y301" s="200">
        <f>'18.แพร่'!F301</f>
        <v>0</v>
      </c>
      <c r="Z301" s="201">
        <f>'19.เชียงราย'!F301</f>
        <v>1</v>
      </c>
      <c r="AA301" s="201">
        <f>'20.เพชรบูรณ์'!F301</f>
        <v>0</v>
      </c>
      <c r="AB301" s="200">
        <f>'21.สุโขทัย'!F301</f>
        <v>0</v>
      </c>
      <c r="AC301" s="200">
        <f>'22.พิจิตร'!F301</f>
        <v>0</v>
      </c>
      <c r="AD301" s="201">
        <f>'23.เพชรบุรี'!F301</f>
        <v>0</v>
      </c>
      <c r="AE301" s="200">
        <f>'24.สุพรรณบุรี'!F301</f>
        <v>0</v>
      </c>
      <c r="AF301" s="200">
        <f>'25.ประจวบฯ'!F301</f>
        <v>0</v>
      </c>
      <c r="AG301" s="201">
        <f>'26.กาญจนบุรี'!F301</f>
        <v>1</v>
      </c>
      <c r="AH301" s="201">
        <f>'27.สุราษฎร์ฯ'!F301</f>
        <v>0</v>
      </c>
      <c r="AI301" s="200">
        <f>'28.ชุมพร'!F301</f>
        <v>0</v>
      </c>
      <c r="AJ301" s="200">
        <f>'29.ตรัง'!F301</f>
        <v>0</v>
      </c>
      <c r="AK301" s="200">
        <f>'30.พัทลุง'!F301</f>
        <v>0</v>
      </c>
      <c r="AL301" s="202">
        <f>'31.นครศรีธรรมราช'!F301</f>
        <v>0</v>
      </c>
      <c r="AM301" s="200">
        <f>'32.สตูล'!F301</f>
        <v>0</v>
      </c>
      <c r="AN301" s="201">
        <f>'33.นราธิวาส'!F301</f>
        <v>0</v>
      </c>
      <c r="AO301" s="176"/>
    </row>
    <row r="302" spans="1:41" ht="24.6" customHeight="1">
      <c r="A302" s="684"/>
      <c r="B302" s="454"/>
      <c r="C302" s="516" t="s">
        <v>298</v>
      </c>
      <c r="D302" s="456" t="s">
        <v>299</v>
      </c>
      <c r="E302" s="741">
        <f>'1.สอส.กลุ่มวิเคราะห์ฯ'!E302+'2.ชัยนาท'!E302+'3.สระแก้ว'!E302+'4.นครราชสีมา'!E302+'5.ยโสธร'!E302+'6.บุรีรัมย์'!E302+'7.อำนาจเจริญ'!E302+'8.ศูนย์ฯเคี้ยวเอื้อง'!E302+'9.ร้อยเอ็ด'!E302+'10.มหาสารคาม'!E302+'11.อุดรธานี'!E302+'12.กาฬสินธุ์'!E302+'13.นครพนม'!E302+'14.สกลนคร'!E302+'15.หนองคาย'!E302+'16.เลย'!E302+'17.ลำปาง'!E302+'18.แพร่'!E302+'19.เชียงราย'!E302+'20.เพชรบูรณ์'!E302+'21.สุโขทัย'!E302+'22.พิจิตร'!E302+'23.เพชรบุรี'!E302+'24.สุพรรณบุรี'!E302+'25.ประจวบฯ'!E302+'26.กาญจนบุรี'!E302+'27.สุราษฎร์ฯ'!E302+'28.ชุมพร'!E302+'29.ตรัง'!E302+'30.พัทลุง'!E302+'31.นครศรีธรรมราช'!E302+'32.สตูล'!E302+'33.นราธิวาส'!E302</f>
        <v>160</v>
      </c>
      <c r="F302" s="815">
        <f>SUM(H302:AN302)</f>
        <v>160</v>
      </c>
      <c r="G302" s="845">
        <f t="shared" si="35"/>
        <v>100</v>
      </c>
      <c r="H302" s="368">
        <f>'1.สอส.กลุ่มวิเคราะห์ฯ'!F302</f>
        <v>0</v>
      </c>
      <c r="I302" s="200">
        <f>'2.ชัยนาท'!F302</f>
        <v>0</v>
      </c>
      <c r="J302" s="200">
        <f>'3.สระแก้ว'!F302</f>
        <v>0</v>
      </c>
      <c r="K302" s="201">
        <f>'4.นครราชสีมา'!F302</f>
        <v>0</v>
      </c>
      <c r="L302" s="200">
        <f>'5.ยโสธร'!F302</f>
        <v>0</v>
      </c>
      <c r="M302" s="200">
        <f>'6.บุรีรัมย์'!F302</f>
        <v>0</v>
      </c>
      <c r="N302" s="201">
        <f>'7.อำนาจเจริญ'!F302</f>
        <v>40</v>
      </c>
      <c r="O302" s="201">
        <f>'8.ศูนย์ฯเคี้ยวเอื้อง'!F302</f>
        <v>0</v>
      </c>
      <c r="P302" s="200">
        <f>'9.ร้อยเอ็ด'!F302</f>
        <v>0</v>
      </c>
      <c r="Q302" s="200">
        <f>'10.มหาสารคาม'!F302</f>
        <v>0</v>
      </c>
      <c r="R302" s="200">
        <f>'11.อุดรธานี'!F302</f>
        <v>0</v>
      </c>
      <c r="S302" s="200">
        <f>'12.กาฬสินธุ์'!F302</f>
        <v>0</v>
      </c>
      <c r="T302" s="200">
        <f>'13.นครพนม'!F302</f>
        <v>0</v>
      </c>
      <c r="U302" s="200">
        <f>'14.สกลนคร'!F302</f>
        <v>0</v>
      </c>
      <c r="V302" s="200">
        <f>'15.หนองคาย'!F302</f>
        <v>0</v>
      </c>
      <c r="W302" s="201">
        <f>'16.เลย'!F302</f>
        <v>40</v>
      </c>
      <c r="X302" s="201">
        <f>'17.ลำปาง'!F302</f>
        <v>0</v>
      </c>
      <c r="Y302" s="200">
        <f>'18.แพร่'!F302</f>
        <v>0</v>
      </c>
      <c r="Z302" s="201">
        <f>'19.เชียงราย'!F302</f>
        <v>40</v>
      </c>
      <c r="AA302" s="201">
        <f>'20.เพชรบูรณ์'!F302</f>
        <v>0</v>
      </c>
      <c r="AB302" s="200">
        <f>'21.สุโขทัย'!F302</f>
        <v>0</v>
      </c>
      <c r="AC302" s="200">
        <f>'22.พิจิตร'!F302</f>
        <v>0</v>
      </c>
      <c r="AD302" s="201">
        <f>'23.เพชรบุรี'!F302</f>
        <v>0</v>
      </c>
      <c r="AE302" s="200">
        <f>'24.สุพรรณบุรี'!F302</f>
        <v>0</v>
      </c>
      <c r="AF302" s="200">
        <f>'25.ประจวบฯ'!F302</f>
        <v>0</v>
      </c>
      <c r="AG302" s="201">
        <f>'26.กาญจนบุรี'!F302</f>
        <v>40</v>
      </c>
      <c r="AH302" s="201">
        <f>'27.สุราษฎร์ฯ'!F302</f>
        <v>0</v>
      </c>
      <c r="AI302" s="200">
        <f>'28.ชุมพร'!F302</f>
        <v>0</v>
      </c>
      <c r="AJ302" s="200">
        <f>'29.ตรัง'!F302</f>
        <v>0</v>
      </c>
      <c r="AK302" s="200">
        <f>'30.พัทลุง'!F302</f>
        <v>0</v>
      </c>
      <c r="AL302" s="202">
        <f>'31.นครศรีธรรมราช'!F302</f>
        <v>0</v>
      </c>
      <c r="AM302" s="200">
        <f>'32.สตูล'!F302</f>
        <v>0</v>
      </c>
      <c r="AN302" s="201">
        <f>'33.นราธิวาส'!F302</f>
        <v>0</v>
      </c>
      <c r="AO302" s="176"/>
    </row>
    <row r="303" spans="1:41" ht="24.6" customHeight="1">
      <c r="A303" s="684"/>
      <c r="B303" s="454"/>
      <c r="C303" s="516" t="s">
        <v>300</v>
      </c>
      <c r="D303" s="456" t="s">
        <v>87</v>
      </c>
      <c r="E303" s="741">
        <f>'1.สอส.กลุ่มวิเคราะห์ฯ'!E303+'2.ชัยนาท'!E303+'3.สระแก้ว'!E303+'4.นครราชสีมา'!E303+'5.ยโสธร'!E303+'6.บุรีรัมย์'!E303+'7.อำนาจเจริญ'!E303+'8.ศูนย์ฯเคี้ยวเอื้อง'!E303+'9.ร้อยเอ็ด'!E303+'10.มหาสารคาม'!E303+'11.อุดรธานี'!E303+'12.กาฬสินธุ์'!E303+'13.นครพนม'!E303+'14.สกลนคร'!E303+'15.หนองคาย'!E303+'16.เลย'!E303+'17.ลำปาง'!E303+'18.แพร่'!E303+'19.เชียงราย'!E303+'20.เพชรบูรณ์'!E303+'21.สุโขทัย'!E303+'22.พิจิตร'!E303+'23.เพชรบุรี'!E303+'24.สุพรรณบุรี'!E303+'25.ประจวบฯ'!E303+'26.กาญจนบุรี'!E303+'27.สุราษฎร์ฯ'!E303+'28.ชุมพร'!E303+'29.ตรัง'!E303+'30.พัทลุง'!E303+'31.นครศรีธรรมราช'!E303+'32.สตูล'!E303+'33.นราธิวาส'!E303</f>
        <v>40</v>
      </c>
      <c r="F303" s="815">
        <f>SUM(H303:AN303)</f>
        <v>40</v>
      </c>
      <c r="G303" s="845">
        <f t="shared" si="35"/>
        <v>100</v>
      </c>
      <c r="H303" s="368">
        <f>'1.สอส.กลุ่มวิเคราะห์ฯ'!F303</f>
        <v>0</v>
      </c>
      <c r="I303" s="200">
        <f>'2.ชัยนาท'!F303</f>
        <v>0</v>
      </c>
      <c r="J303" s="200">
        <f>'3.สระแก้ว'!F303</f>
        <v>0</v>
      </c>
      <c r="K303" s="201">
        <f>'4.นครราชสีมา'!F303</f>
        <v>0</v>
      </c>
      <c r="L303" s="200">
        <f>'5.ยโสธร'!F303</f>
        <v>0</v>
      </c>
      <c r="M303" s="200">
        <f>'6.บุรีรัมย์'!F303</f>
        <v>0</v>
      </c>
      <c r="N303" s="201">
        <f>'7.อำนาจเจริญ'!F303</f>
        <v>10</v>
      </c>
      <c r="O303" s="201">
        <f>'8.ศูนย์ฯเคี้ยวเอื้อง'!F303</f>
        <v>0</v>
      </c>
      <c r="P303" s="200">
        <f>'9.ร้อยเอ็ด'!F303</f>
        <v>0</v>
      </c>
      <c r="Q303" s="200">
        <f>'10.มหาสารคาม'!F303</f>
        <v>0</v>
      </c>
      <c r="R303" s="200">
        <f>'11.อุดรธานี'!F303</f>
        <v>0</v>
      </c>
      <c r="S303" s="200">
        <f>'12.กาฬสินธุ์'!F303</f>
        <v>0</v>
      </c>
      <c r="T303" s="200">
        <f>'13.นครพนม'!F303</f>
        <v>0</v>
      </c>
      <c r="U303" s="200">
        <f>'14.สกลนคร'!F303</f>
        <v>0</v>
      </c>
      <c r="V303" s="200">
        <f>'15.หนองคาย'!F303</f>
        <v>0</v>
      </c>
      <c r="W303" s="201">
        <f>'16.เลย'!F303</f>
        <v>10</v>
      </c>
      <c r="X303" s="201">
        <f>'17.ลำปาง'!F303</f>
        <v>0</v>
      </c>
      <c r="Y303" s="200">
        <f>'18.แพร่'!F303</f>
        <v>0</v>
      </c>
      <c r="Z303" s="201">
        <f>'19.เชียงราย'!F303</f>
        <v>10</v>
      </c>
      <c r="AA303" s="201">
        <f>'20.เพชรบูรณ์'!F303</f>
        <v>0</v>
      </c>
      <c r="AB303" s="200">
        <f>'21.สุโขทัย'!F303</f>
        <v>0</v>
      </c>
      <c r="AC303" s="200">
        <f>'22.พิจิตร'!F303</f>
        <v>0</v>
      </c>
      <c r="AD303" s="201">
        <f>'23.เพชรบุรี'!F303</f>
        <v>0</v>
      </c>
      <c r="AE303" s="200">
        <f>'24.สุพรรณบุรี'!F303</f>
        <v>0</v>
      </c>
      <c r="AF303" s="200">
        <f>'25.ประจวบฯ'!F303</f>
        <v>0</v>
      </c>
      <c r="AG303" s="201">
        <f>'26.กาญจนบุรี'!F303</f>
        <v>10</v>
      </c>
      <c r="AH303" s="201">
        <f>'27.สุราษฎร์ฯ'!F303</f>
        <v>0</v>
      </c>
      <c r="AI303" s="200">
        <f>'28.ชุมพร'!F303</f>
        <v>0</v>
      </c>
      <c r="AJ303" s="200">
        <f>'29.ตรัง'!F303</f>
        <v>0</v>
      </c>
      <c r="AK303" s="200">
        <f>'30.พัทลุง'!F303</f>
        <v>0</v>
      </c>
      <c r="AL303" s="202">
        <f>'31.นครศรีธรรมราช'!F303</f>
        <v>0</v>
      </c>
      <c r="AM303" s="200">
        <f>'32.สตูล'!F303</f>
        <v>0</v>
      </c>
      <c r="AN303" s="201">
        <f>'33.นราธิวาส'!F303</f>
        <v>0</v>
      </c>
      <c r="AO303" s="176"/>
    </row>
    <row r="304" spans="1:41" ht="24.6" customHeight="1">
      <c r="A304" s="684"/>
      <c r="B304" s="454"/>
      <c r="C304" s="516" t="s">
        <v>290</v>
      </c>
      <c r="D304" s="456" t="s">
        <v>114</v>
      </c>
      <c r="E304" s="741">
        <f>'1.สอส.กลุ่มวิเคราะห์ฯ'!E304+'2.ชัยนาท'!E304+'3.สระแก้ว'!E304+'4.นครราชสีมา'!E304+'5.ยโสธร'!E304+'6.บุรีรัมย์'!E304+'7.อำนาจเจริญ'!E304+'8.ศูนย์ฯเคี้ยวเอื้อง'!E304+'9.ร้อยเอ็ด'!E304+'10.มหาสารคาม'!E304+'11.อุดรธานี'!E304+'12.กาฬสินธุ์'!E304+'13.นครพนม'!E304+'14.สกลนคร'!E304+'15.หนองคาย'!E304+'16.เลย'!E304+'17.ลำปาง'!E304+'18.แพร่'!E304+'19.เชียงราย'!E304+'20.เพชรบูรณ์'!E304+'21.สุโขทัย'!E304+'22.พิจิตร'!E304+'23.เพชรบุรี'!E304+'24.สุพรรณบุรี'!E304+'25.ประจวบฯ'!E304+'26.กาญจนบุรี'!E304+'27.สุราษฎร์ฯ'!E304+'28.ชุมพร'!E304+'29.ตรัง'!E304+'30.พัทลุง'!E304+'31.นครศรีธรรมราช'!E304+'32.สตูล'!E304+'33.นราธิวาส'!E304</f>
        <v>12</v>
      </c>
      <c r="F304" s="815">
        <f t="shared" ref="F304:F311" si="36">SUM(H304:AN304)</f>
        <v>20</v>
      </c>
      <c r="G304" s="845">
        <f t="shared" si="35"/>
        <v>166.66666666666666</v>
      </c>
      <c r="H304" s="368">
        <f>'1.สอส.กลุ่มวิเคราะห์ฯ'!F304</f>
        <v>0</v>
      </c>
      <c r="I304" s="200">
        <f>'2.ชัยนาท'!F304</f>
        <v>0</v>
      </c>
      <c r="J304" s="200">
        <f>'3.สระแก้ว'!F304</f>
        <v>0</v>
      </c>
      <c r="K304" s="201">
        <f>'4.นครราชสีมา'!F304</f>
        <v>0</v>
      </c>
      <c r="L304" s="200">
        <f>'5.ยโสธร'!F304</f>
        <v>0</v>
      </c>
      <c r="M304" s="200">
        <f>'6.บุรีรัมย์'!F304</f>
        <v>0</v>
      </c>
      <c r="N304" s="201">
        <f>'7.อำนาจเจริญ'!F304</f>
        <v>4</v>
      </c>
      <c r="O304" s="201">
        <f>'8.ศูนย์ฯเคี้ยวเอื้อง'!F304</f>
        <v>0</v>
      </c>
      <c r="P304" s="200">
        <f>'9.ร้อยเอ็ด'!F304</f>
        <v>0</v>
      </c>
      <c r="Q304" s="200">
        <f>'10.มหาสารคาม'!F304</f>
        <v>0</v>
      </c>
      <c r="R304" s="200">
        <f>'11.อุดรธานี'!F304</f>
        <v>0</v>
      </c>
      <c r="S304" s="200">
        <f>'12.กาฬสินธุ์'!F304</f>
        <v>0</v>
      </c>
      <c r="T304" s="200">
        <f>'13.นครพนม'!F304</f>
        <v>0</v>
      </c>
      <c r="U304" s="200">
        <f>'14.สกลนคร'!F304</f>
        <v>0</v>
      </c>
      <c r="V304" s="200">
        <f>'15.หนองคาย'!F304</f>
        <v>0</v>
      </c>
      <c r="W304" s="201">
        <f>'16.เลย'!F304</f>
        <v>5</v>
      </c>
      <c r="X304" s="201">
        <f>'17.ลำปาง'!F304</f>
        <v>0</v>
      </c>
      <c r="Y304" s="200">
        <f>'18.แพร่'!F304</f>
        <v>0</v>
      </c>
      <c r="Z304" s="201">
        <f>'19.เชียงราย'!F304</f>
        <v>8</v>
      </c>
      <c r="AA304" s="201">
        <f>'20.เพชรบูรณ์'!F304</f>
        <v>0</v>
      </c>
      <c r="AB304" s="200">
        <f>'21.สุโขทัย'!F304</f>
        <v>0</v>
      </c>
      <c r="AC304" s="200">
        <f>'22.พิจิตร'!F304</f>
        <v>0</v>
      </c>
      <c r="AD304" s="201">
        <f>'23.เพชรบุรี'!F304</f>
        <v>0</v>
      </c>
      <c r="AE304" s="200">
        <f>'24.สุพรรณบุรี'!F304</f>
        <v>0</v>
      </c>
      <c r="AF304" s="200">
        <f>'25.ประจวบฯ'!F304</f>
        <v>0</v>
      </c>
      <c r="AG304" s="201">
        <f>'26.กาญจนบุรี'!F304</f>
        <v>3</v>
      </c>
      <c r="AH304" s="201">
        <f>'27.สุราษฎร์ฯ'!F304</f>
        <v>0</v>
      </c>
      <c r="AI304" s="200">
        <f>'28.ชุมพร'!F304</f>
        <v>0</v>
      </c>
      <c r="AJ304" s="200">
        <f>'29.ตรัง'!F304</f>
        <v>0</v>
      </c>
      <c r="AK304" s="200">
        <f>'30.พัทลุง'!F304</f>
        <v>0</v>
      </c>
      <c r="AL304" s="202">
        <f>'31.นครศรีธรรมราช'!F304</f>
        <v>0</v>
      </c>
      <c r="AM304" s="200">
        <f>'32.สตูล'!F304</f>
        <v>0</v>
      </c>
      <c r="AN304" s="201">
        <f>'33.นราธิวาส'!F304</f>
        <v>0</v>
      </c>
      <c r="AO304" s="176"/>
    </row>
    <row r="305" spans="1:41" ht="24.6" customHeight="1">
      <c r="A305" s="684"/>
      <c r="B305" s="2097" t="s">
        <v>187</v>
      </c>
      <c r="C305" s="2126"/>
      <c r="D305" s="1338" t="s">
        <v>114</v>
      </c>
      <c r="E305" s="741">
        <f>'1.สอส.กลุ่มวิเคราะห์ฯ'!E305+'2.ชัยนาท'!E305+'3.สระแก้ว'!E305+'4.นครราชสีมา'!E305+'5.ยโสธร'!E305+'6.บุรีรัมย์'!E305+'7.อำนาจเจริญ'!E305+'8.ศูนย์ฯเคี้ยวเอื้อง'!E305+'9.ร้อยเอ็ด'!E305+'10.มหาสารคาม'!E305+'11.อุดรธานี'!E305+'12.กาฬสินธุ์'!E305+'13.นครพนม'!E305+'14.สกลนคร'!E305+'15.หนองคาย'!E305+'16.เลย'!E305+'17.ลำปาง'!E305+'18.แพร่'!E305+'19.เชียงราย'!E305+'20.เพชรบูรณ์'!E305+'21.สุโขทัย'!E305+'22.พิจิตร'!E305+'23.เพชรบุรี'!E305+'24.สุพรรณบุรี'!E305+'25.ประจวบฯ'!E305+'26.กาญจนบุรี'!E305+'27.สุราษฎร์ฯ'!E305+'28.ชุมพร'!E305+'29.ตรัง'!E305+'30.พัทลุง'!E305+'31.นครศรีธรรมราช'!E305+'32.สตูล'!E305+'33.นราธิวาส'!E305</f>
        <v>3</v>
      </c>
      <c r="F305" s="815">
        <f t="shared" si="36"/>
        <v>3</v>
      </c>
      <c r="G305" s="845">
        <f t="shared" si="35"/>
        <v>100</v>
      </c>
      <c r="H305" s="368">
        <f>'1.สอส.กลุ่มวิเคราะห์ฯ'!F305</f>
        <v>3</v>
      </c>
      <c r="I305" s="200">
        <f>'2.ชัยนาท'!F305</f>
        <v>0</v>
      </c>
      <c r="J305" s="200">
        <f>'3.สระแก้ว'!F305</f>
        <v>0</v>
      </c>
      <c r="K305" s="201">
        <f>'4.นครราชสีมา'!F305</f>
        <v>0</v>
      </c>
      <c r="L305" s="200">
        <f>'5.ยโสธร'!F305</f>
        <v>0</v>
      </c>
      <c r="M305" s="200">
        <f>'6.บุรีรัมย์'!F305</f>
        <v>0</v>
      </c>
      <c r="N305" s="201">
        <f>'7.อำนาจเจริญ'!F305</f>
        <v>0</v>
      </c>
      <c r="O305" s="201">
        <f>'8.ศูนย์ฯเคี้ยวเอื้อง'!F305</f>
        <v>0</v>
      </c>
      <c r="P305" s="200">
        <f>'9.ร้อยเอ็ด'!F305</f>
        <v>0</v>
      </c>
      <c r="Q305" s="200">
        <f>'10.มหาสารคาม'!F305</f>
        <v>0</v>
      </c>
      <c r="R305" s="200">
        <f>'11.อุดรธานี'!F305</f>
        <v>0</v>
      </c>
      <c r="S305" s="200">
        <f>'12.กาฬสินธุ์'!F305</f>
        <v>0</v>
      </c>
      <c r="T305" s="200">
        <f>'13.นครพนม'!F305</f>
        <v>0</v>
      </c>
      <c r="U305" s="200">
        <f>'14.สกลนคร'!F305</f>
        <v>0</v>
      </c>
      <c r="V305" s="200">
        <f>'15.หนองคาย'!F305</f>
        <v>0</v>
      </c>
      <c r="W305" s="201">
        <f>'16.เลย'!F305</f>
        <v>0</v>
      </c>
      <c r="X305" s="201">
        <f>'17.ลำปาง'!F305</f>
        <v>0</v>
      </c>
      <c r="Y305" s="200">
        <f>'18.แพร่'!F305</f>
        <v>0</v>
      </c>
      <c r="Z305" s="201">
        <f>'19.เชียงราย'!F305</f>
        <v>0</v>
      </c>
      <c r="AA305" s="201">
        <f>'20.เพชรบูรณ์'!F305</f>
        <v>0</v>
      </c>
      <c r="AB305" s="200">
        <f>'21.สุโขทัย'!F305</f>
        <v>0</v>
      </c>
      <c r="AC305" s="200">
        <f>'22.พิจิตร'!F305</f>
        <v>0</v>
      </c>
      <c r="AD305" s="201">
        <f>'23.เพชรบุรี'!F305</f>
        <v>0</v>
      </c>
      <c r="AE305" s="200">
        <f>'24.สุพรรณบุรี'!F305</f>
        <v>0</v>
      </c>
      <c r="AF305" s="200">
        <f>'25.ประจวบฯ'!F305</f>
        <v>0</v>
      </c>
      <c r="AG305" s="201">
        <f>'26.กาญจนบุรี'!F305</f>
        <v>0</v>
      </c>
      <c r="AH305" s="201">
        <f>'27.สุราษฎร์ฯ'!F305</f>
        <v>0</v>
      </c>
      <c r="AI305" s="200">
        <f>'28.ชุมพร'!F305</f>
        <v>0</v>
      </c>
      <c r="AJ305" s="200">
        <f>'29.ตรัง'!F305</f>
        <v>0</v>
      </c>
      <c r="AK305" s="200">
        <f>'30.พัทลุง'!F305</f>
        <v>0</v>
      </c>
      <c r="AL305" s="202">
        <f>'31.นครศรีธรรมราช'!F305</f>
        <v>0</v>
      </c>
      <c r="AM305" s="200">
        <f>'32.สตูล'!F305</f>
        <v>0</v>
      </c>
      <c r="AN305" s="201">
        <f>'33.นราธิวาส'!F305</f>
        <v>0</v>
      </c>
      <c r="AO305" s="176"/>
    </row>
    <row r="306" spans="1:41" ht="24.6" customHeight="1">
      <c r="A306" s="1314"/>
      <c r="B306" s="806" t="s">
        <v>37</v>
      </c>
      <c r="C306" s="807"/>
      <c r="D306" s="808" t="s">
        <v>24</v>
      </c>
      <c r="E306" s="739">
        <f>'1.สอส.กลุ่มวิเคราะห์ฯ'!E306+'2.ชัยนาท'!E306+'3.สระแก้ว'!E306+'4.นครราชสีมา'!E306+'5.ยโสธร'!E306+'6.บุรีรัมย์'!E306+'7.อำนาจเจริญ'!E306+'8.ศูนย์ฯเคี้ยวเอื้อง'!E306+'9.ร้อยเอ็ด'!E306+'10.มหาสารคาม'!E306+'11.อุดรธานี'!E306+'12.กาฬสินธุ์'!E306+'13.นครพนม'!E306+'14.สกลนคร'!E306+'15.หนองคาย'!E306+'16.เลย'!E306+'17.ลำปาง'!E306+'18.แพร่'!E306+'19.เชียงราย'!E306+'20.เพชรบูรณ์'!E306+'21.สุโขทัย'!E306+'22.พิจิตร'!E306+'23.เพชรบุรี'!E306+'24.สุพรรณบุรี'!E306+'25.ประจวบฯ'!E306+'26.กาญจนบุรี'!E306+'27.สุราษฎร์ฯ'!E306+'28.ชุมพร'!E306+'29.ตรัง'!E306+'30.พัทลุง'!E306+'31.นครศรีธรรมราช'!E306+'32.สตูล'!E306+'33.นราธิวาส'!E306</f>
        <v>350000</v>
      </c>
      <c r="F306" s="817">
        <f t="shared" si="36"/>
        <v>107599.5</v>
      </c>
      <c r="G306" s="826">
        <f t="shared" si="35"/>
        <v>30.742714285714285</v>
      </c>
      <c r="H306" s="363">
        <f>'1.สอส.กลุ่มวิเคราะห์ฯ'!F306</f>
        <v>2100</v>
      </c>
      <c r="I306" s="392">
        <f>'2.ชัยนาท'!F306</f>
        <v>0</v>
      </c>
      <c r="J306" s="392">
        <f>'3.สระแก้ว'!F306</f>
        <v>0</v>
      </c>
      <c r="K306" s="393">
        <f>'4.นครราชสีมา'!F306</f>
        <v>0</v>
      </c>
      <c r="L306" s="392">
        <f>'5.ยโสธร'!F306</f>
        <v>0</v>
      </c>
      <c r="M306" s="392">
        <f>'6.บุรีรัมย์'!F306</f>
        <v>0</v>
      </c>
      <c r="N306" s="393">
        <f>'7.อำนาจเจริญ'!F306</f>
        <v>62100</v>
      </c>
      <c r="O306" s="393">
        <f>'8.ศูนย์ฯเคี้ยวเอื้อง'!F306</f>
        <v>0</v>
      </c>
      <c r="P306" s="392">
        <f>'9.ร้อยเอ็ด'!F306</f>
        <v>0</v>
      </c>
      <c r="Q306" s="392">
        <f>'10.มหาสารคาม'!F306</f>
        <v>0</v>
      </c>
      <c r="R306" s="392">
        <f>'11.อุดรธานี'!F306</f>
        <v>0</v>
      </c>
      <c r="S306" s="392">
        <f>'12.กาฬสินธุ์'!F306</f>
        <v>0</v>
      </c>
      <c r="T306" s="392">
        <f>'13.นครพนม'!F306</f>
        <v>0</v>
      </c>
      <c r="U306" s="392">
        <f>'14.สกลนคร'!F306</f>
        <v>0</v>
      </c>
      <c r="V306" s="392">
        <f>'15.หนองคาย'!F306</f>
        <v>0</v>
      </c>
      <c r="W306" s="393">
        <f>'16.เลย'!F306</f>
        <v>0</v>
      </c>
      <c r="X306" s="393">
        <f>'17.ลำปาง'!F306</f>
        <v>0</v>
      </c>
      <c r="Y306" s="392">
        <f>'18.แพร่'!F306</f>
        <v>0</v>
      </c>
      <c r="Z306" s="393">
        <f>'19.เชียงราย'!F306</f>
        <v>43399.5</v>
      </c>
      <c r="AA306" s="393">
        <f>'20.เพชรบูรณ์'!F306</f>
        <v>0</v>
      </c>
      <c r="AB306" s="392">
        <f>'21.สุโขทัย'!F306</f>
        <v>0</v>
      </c>
      <c r="AC306" s="392">
        <f>'22.พิจิตร'!F306</f>
        <v>0</v>
      </c>
      <c r="AD306" s="393">
        <f>'23.เพชรบุรี'!F306</f>
        <v>0</v>
      </c>
      <c r="AE306" s="392">
        <f>'24.สุพรรณบุรี'!F306</f>
        <v>0</v>
      </c>
      <c r="AF306" s="392">
        <f>'25.ประจวบฯ'!F306</f>
        <v>0</v>
      </c>
      <c r="AG306" s="393">
        <f>'26.กาญจนบุรี'!F306</f>
        <v>0</v>
      </c>
      <c r="AH306" s="393">
        <f>'27.สุราษฎร์ฯ'!F306</f>
        <v>0</v>
      </c>
      <c r="AI306" s="392">
        <f>'28.ชุมพร'!F306</f>
        <v>0</v>
      </c>
      <c r="AJ306" s="392">
        <f>'29.ตรัง'!F306</f>
        <v>0</v>
      </c>
      <c r="AK306" s="392">
        <f>'30.พัทลุง'!F306</f>
        <v>0</v>
      </c>
      <c r="AL306" s="549">
        <f>'31.นครศรีธรรมราช'!F306</f>
        <v>0</v>
      </c>
      <c r="AM306" s="392">
        <f>'32.สตูล'!F306</f>
        <v>0</v>
      </c>
      <c r="AN306" s="393">
        <f>'33.นราธิวาส'!F306</f>
        <v>0</v>
      </c>
      <c r="AO306" s="176"/>
    </row>
    <row r="307" spans="1:41" ht="24.6" customHeight="1">
      <c r="A307" s="684"/>
      <c r="B307" s="685"/>
      <c r="C307" s="686" t="s">
        <v>25</v>
      </c>
      <c r="D307" s="687" t="s">
        <v>24</v>
      </c>
      <c r="E307" s="741">
        <f>'1.สอส.กลุ่มวิเคราะห์ฯ'!E307+'2.ชัยนาท'!E307+'3.สระแก้ว'!E307+'4.นครราชสีมา'!E307+'5.ยโสธร'!E307+'6.บุรีรัมย์'!E307+'7.อำนาจเจริญ'!E307+'8.ศูนย์ฯเคี้ยวเอื้อง'!E307+'9.ร้อยเอ็ด'!E307+'10.มหาสารคาม'!E307+'11.อุดรธานี'!E307+'12.กาฬสินธุ์'!E307+'13.นครพนม'!E307+'14.สกลนคร'!E307+'15.หนองคาย'!E307+'16.เลย'!E307+'17.ลำปาง'!E307+'18.แพร่'!E307+'19.เชียงราย'!E307+'20.เพชรบูรณ์'!E307+'21.สุโขทัย'!E307+'22.พิจิตร'!E307+'23.เพชรบุรี'!E307+'24.สุพรรณบุรี'!E307+'25.ประจวบฯ'!E307+'26.กาญจนบุรี'!E307+'27.สุราษฎร์ฯ'!E307+'28.ชุมพร'!E307+'29.ตรัง'!E307+'30.พัทลุง'!E307+'31.นครศรีธรรมราช'!E307+'32.สตูล'!E307+'33.นราธิวาส'!E307</f>
        <v>0</v>
      </c>
      <c r="F307" s="815">
        <f t="shared" si="36"/>
        <v>0</v>
      </c>
      <c r="G307" s="845" t="e">
        <f t="shared" si="35"/>
        <v>#DIV/0!</v>
      </c>
      <c r="H307" s="368">
        <f>'1.สอส.กลุ่มวิเคราะห์ฯ'!F307</f>
        <v>0</v>
      </c>
      <c r="I307" s="200">
        <f>'2.ชัยนาท'!F307</f>
        <v>0</v>
      </c>
      <c r="J307" s="200">
        <f>'3.สระแก้ว'!F307</f>
        <v>0</v>
      </c>
      <c r="K307" s="201">
        <f>'4.นครราชสีมา'!F307</f>
        <v>0</v>
      </c>
      <c r="L307" s="200">
        <f>'5.ยโสธร'!F307</f>
        <v>0</v>
      </c>
      <c r="M307" s="200">
        <f>'6.บุรีรัมย์'!F307</f>
        <v>0</v>
      </c>
      <c r="N307" s="201">
        <f>'7.อำนาจเจริญ'!F307</f>
        <v>0</v>
      </c>
      <c r="O307" s="201">
        <f>'8.ศูนย์ฯเคี้ยวเอื้อง'!F307</f>
        <v>0</v>
      </c>
      <c r="P307" s="200">
        <f>'9.ร้อยเอ็ด'!F307</f>
        <v>0</v>
      </c>
      <c r="Q307" s="200">
        <f>'10.มหาสารคาม'!F307</f>
        <v>0</v>
      </c>
      <c r="R307" s="200">
        <f>'11.อุดรธานี'!F307</f>
        <v>0</v>
      </c>
      <c r="S307" s="200">
        <f>'12.กาฬสินธุ์'!F307</f>
        <v>0</v>
      </c>
      <c r="T307" s="200">
        <f>'13.นครพนม'!F307</f>
        <v>0</v>
      </c>
      <c r="U307" s="200">
        <f>'14.สกลนคร'!F307</f>
        <v>0</v>
      </c>
      <c r="V307" s="200">
        <f>'15.หนองคาย'!F307</f>
        <v>0</v>
      </c>
      <c r="W307" s="201">
        <f>'16.เลย'!F307</f>
        <v>0</v>
      </c>
      <c r="X307" s="201">
        <f>'17.ลำปาง'!F307</f>
        <v>0</v>
      </c>
      <c r="Y307" s="200">
        <f>'18.แพร่'!F307</f>
        <v>0</v>
      </c>
      <c r="Z307" s="201">
        <f>'19.เชียงราย'!F307</f>
        <v>0</v>
      </c>
      <c r="AA307" s="201">
        <f>'20.เพชรบูรณ์'!F307</f>
        <v>0</v>
      </c>
      <c r="AB307" s="200">
        <f>'21.สุโขทัย'!F307</f>
        <v>0</v>
      </c>
      <c r="AC307" s="200">
        <f>'22.พิจิตร'!F307</f>
        <v>0</v>
      </c>
      <c r="AD307" s="201">
        <f>'23.เพชรบุรี'!F307</f>
        <v>0</v>
      </c>
      <c r="AE307" s="200">
        <f>'24.สุพรรณบุรี'!F307</f>
        <v>0</v>
      </c>
      <c r="AF307" s="200">
        <f>'25.ประจวบฯ'!F307</f>
        <v>0</v>
      </c>
      <c r="AG307" s="201">
        <f>'26.กาญจนบุรี'!F307</f>
        <v>0</v>
      </c>
      <c r="AH307" s="201">
        <f>'27.สุราษฎร์ฯ'!F307</f>
        <v>0</v>
      </c>
      <c r="AI307" s="200">
        <f>'28.ชุมพร'!F307</f>
        <v>0</v>
      </c>
      <c r="AJ307" s="200">
        <f>'29.ตรัง'!F307</f>
        <v>0</v>
      </c>
      <c r="AK307" s="200">
        <f>'30.พัทลุง'!F307</f>
        <v>0</v>
      </c>
      <c r="AL307" s="202">
        <f>'31.นครศรีธรรมราช'!F307</f>
        <v>0</v>
      </c>
      <c r="AM307" s="200">
        <f>'32.สตูล'!F307</f>
        <v>0</v>
      </c>
      <c r="AN307" s="201">
        <f>'33.นราธิวาส'!F307</f>
        <v>0</v>
      </c>
      <c r="AO307" s="176"/>
    </row>
    <row r="308" spans="1:41" ht="24.6" customHeight="1">
      <c r="A308" s="684"/>
      <c r="B308" s="685"/>
      <c r="C308" s="686" t="s">
        <v>26</v>
      </c>
      <c r="D308" s="687" t="s">
        <v>24</v>
      </c>
      <c r="E308" s="741">
        <f>'1.สอส.กลุ่มวิเคราะห์ฯ'!E308+'2.ชัยนาท'!E308+'3.สระแก้ว'!E308+'4.นครราชสีมา'!E308+'5.ยโสธร'!E308+'6.บุรีรัมย์'!E308+'7.อำนาจเจริญ'!E308+'8.ศูนย์ฯเคี้ยวเอื้อง'!E308+'9.ร้อยเอ็ด'!E308+'10.มหาสารคาม'!E308+'11.อุดรธานี'!E308+'12.กาฬสินธุ์'!E308+'13.นครพนม'!E308+'14.สกลนคร'!E308+'15.หนองคาย'!E308+'16.เลย'!E308+'17.ลำปาง'!E308+'18.แพร่'!E308+'19.เชียงราย'!E308+'20.เพชรบูรณ์'!E308+'21.สุโขทัย'!E308+'22.พิจิตร'!E308+'23.เพชรบุรี'!E308+'24.สุพรรณบุรี'!E308+'25.ประจวบฯ'!E308+'26.กาญจนบุรี'!E308+'27.สุราษฎร์ฯ'!E308+'28.ชุมพร'!E308+'29.ตรัง'!E308+'30.พัทลุง'!E308+'31.นครศรีธรรมราช'!E308+'32.สตูล'!E308+'33.นราธิวาส'!E308</f>
        <v>350000</v>
      </c>
      <c r="F308" s="815">
        <f>SUM(H308:AN308)</f>
        <v>107599.5</v>
      </c>
      <c r="G308" s="845">
        <f t="shared" si="35"/>
        <v>30.742714285714285</v>
      </c>
      <c r="H308" s="368">
        <f>'1.สอส.กลุ่มวิเคราะห์ฯ'!F308</f>
        <v>2100</v>
      </c>
      <c r="I308" s="200">
        <f>'2.ชัยนาท'!F308</f>
        <v>0</v>
      </c>
      <c r="J308" s="200">
        <f>'3.สระแก้ว'!F308</f>
        <v>0</v>
      </c>
      <c r="K308" s="201">
        <f>'4.นครราชสีมา'!F308</f>
        <v>0</v>
      </c>
      <c r="L308" s="200">
        <f>'5.ยโสธร'!F308</f>
        <v>0</v>
      </c>
      <c r="M308" s="200">
        <f>'6.บุรีรัมย์'!F308</f>
        <v>0</v>
      </c>
      <c r="N308" s="201">
        <f>'7.อำนาจเจริญ'!F308</f>
        <v>62100</v>
      </c>
      <c r="O308" s="201">
        <f>'8.ศูนย์ฯเคี้ยวเอื้อง'!F308</f>
        <v>0</v>
      </c>
      <c r="P308" s="200">
        <f>'9.ร้อยเอ็ด'!F308</f>
        <v>0</v>
      </c>
      <c r="Q308" s="200">
        <f>'10.มหาสารคาม'!F308</f>
        <v>0</v>
      </c>
      <c r="R308" s="200">
        <f>'11.อุดรธานี'!F308</f>
        <v>0</v>
      </c>
      <c r="S308" s="200">
        <f>'12.กาฬสินธุ์'!F308</f>
        <v>0</v>
      </c>
      <c r="T308" s="200">
        <f>'13.นครพนม'!F308</f>
        <v>0</v>
      </c>
      <c r="U308" s="200">
        <f>'14.สกลนคร'!F308</f>
        <v>0</v>
      </c>
      <c r="V308" s="200">
        <f>'15.หนองคาย'!F308</f>
        <v>0</v>
      </c>
      <c r="W308" s="201">
        <f>'16.เลย'!F308</f>
        <v>0</v>
      </c>
      <c r="X308" s="201">
        <f>'17.ลำปาง'!F308</f>
        <v>0</v>
      </c>
      <c r="Y308" s="200">
        <f>'18.แพร่'!F308</f>
        <v>0</v>
      </c>
      <c r="Z308" s="201">
        <f>'19.เชียงราย'!F308</f>
        <v>43399.5</v>
      </c>
      <c r="AA308" s="201">
        <f>'20.เพชรบูรณ์'!F308</f>
        <v>0</v>
      </c>
      <c r="AB308" s="200">
        <f>'21.สุโขทัย'!F308</f>
        <v>0</v>
      </c>
      <c r="AC308" s="200">
        <f>'22.พิจิตร'!F308</f>
        <v>0</v>
      </c>
      <c r="AD308" s="201">
        <f>'23.เพชรบุรี'!F308</f>
        <v>0</v>
      </c>
      <c r="AE308" s="200">
        <f>'24.สุพรรณบุรี'!F308</f>
        <v>0</v>
      </c>
      <c r="AF308" s="200">
        <f>'25.ประจวบฯ'!F308</f>
        <v>0</v>
      </c>
      <c r="AG308" s="201">
        <f>'26.กาญจนบุรี'!F308</f>
        <v>0</v>
      </c>
      <c r="AH308" s="201">
        <f>'27.สุราษฎร์ฯ'!F308</f>
        <v>0</v>
      </c>
      <c r="AI308" s="200">
        <f>'28.ชุมพร'!F308</f>
        <v>0</v>
      </c>
      <c r="AJ308" s="200">
        <f>'29.ตรัง'!F308</f>
        <v>0</v>
      </c>
      <c r="AK308" s="200">
        <f>'30.พัทลุง'!F308</f>
        <v>0</v>
      </c>
      <c r="AL308" s="202">
        <f>'31.นครศรีธรรมราช'!F308</f>
        <v>0</v>
      </c>
      <c r="AM308" s="200">
        <f>'32.สตูล'!F308</f>
        <v>0</v>
      </c>
      <c r="AN308" s="201">
        <f>'33.นราธิวาส'!F308</f>
        <v>0</v>
      </c>
      <c r="AO308" s="176"/>
    </row>
    <row r="309" spans="1:41" ht="24.6" customHeight="1">
      <c r="A309" s="684"/>
      <c r="B309" s="685"/>
      <c r="C309" s="686" t="s">
        <v>27</v>
      </c>
      <c r="D309" s="687" t="s">
        <v>24</v>
      </c>
      <c r="E309" s="741">
        <f>'1.สอส.กลุ่มวิเคราะห์ฯ'!E309+'2.ชัยนาท'!E309+'3.สระแก้ว'!E309+'4.นครราชสีมา'!E309+'5.ยโสธร'!E309+'6.บุรีรัมย์'!E309+'7.อำนาจเจริญ'!E309+'8.ศูนย์ฯเคี้ยวเอื้อง'!E309+'9.ร้อยเอ็ด'!E309+'10.มหาสารคาม'!E309+'11.อุดรธานี'!E309+'12.กาฬสินธุ์'!E309+'13.นครพนม'!E309+'14.สกลนคร'!E309+'15.หนองคาย'!E309+'16.เลย'!E309+'17.ลำปาง'!E309+'18.แพร่'!E309+'19.เชียงราย'!E309+'20.เพชรบูรณ์'!E309+'21.สุโขทัย'!E309+'22.พิจิตร'!E309+'23.เพชรบุรี'!E309+'24.สุพรรณบุรี'!E309+'25.ประจวบฯ'!E309+'26.กาญจนบุรี'!E309+'27.สุราษฎร์ฯ'!E309+'28.ชุมพร'!E309+'29.ตรัง'!E309+'30.พัทลุง'!E309+'31.นครศรีธรรมราช'!E309+'32.สตูล'!E309+'33.นราธิวาส'!E309</f>
        <v>0</v>
      </c>
      <c r="F309" s="815">
        <f t="shared" si="36"/>
        <v>0</v>
      </c>
      <c r="G309" s="845" t="e">
        <f t="shared" si="35"/>
        <v>#DIV/0!</v>
      </c>
      <c r="H309" s="368">
        <f>'1.สอส.กลุ่มวิเคราะห์ฯ'!F309</f>
        <v>0</v>
      </c>
      <c r="I309" s="200">
        <f>'2.ชัยนาท'!F309</f>
        <v>0</v>
      </c>
      <c r="J309" s="200">
        <f>'3.สระแก้ว'!F309</f>
        <v>0</v>
      </c>
      <c r="K309" s="201">
        <f>'4.นครราชสีมา'!F309</f>
        <v>0</v>
      </c>
      <c r="L309" s="200">
        <f>'5.ยโสธร'!F309</f>
        <v>0</v>
      </c>
      <c r="M309" s="200">
        <f>'6.บุรีรัมย์'!F309</f>
        <v>0</v>
      </c>
      <c r="N309" s="201">
        <f>'7.อำนาจเจริญ'!F309</f>
        <v>0</v>
      </c>
      <c r="O309" s="201">
        <f>'8.ศูนย์ฯเคี้ยวเอื้อง'!F309</f>
        <v>0</v>
      </c>
      <c r="P309" s="200">
        <f>'9.ร้อยเอ็ด'!F309</f>
        <v>0</v>
      </c>
      <c r="Q309" s="200">
        <f>'10.มหาสารคาม'!F309</f>
        <v>0</v>
      </c>
      <c r="R309" s="200">
        <f>'11.อุดรธานี'!F309</f>
        <v>0</v>
      </c>
      <c r="S309" s="200">
        <f>'12.กาฬสินธุ์'!F309</f>
        <v>0</v>
      </c>
      <c r="T309" s="200">
        <f>'13.นครพนม'!F309</f>
        <v>0</v>
      </c>
      <c r="U309" s="200">
        <f>'14.สกลนคร'!F309</f>
        <v>0</v>
      </c>
      <c r="V309" s="200">
        <f>'15.หนองคาย'!F309</f>
        <v>0</v>
      </c>
      <c r="W309" s="201">
        <f>'16.เลย'!F309</f>
        <v>0</v>
      </c>
      <c r="X309" s="201">
        <f>'17.ลำปาง'!F309</f>
        <v>0</v>
      </c>
      <c r="Y309" s="200">
        <f>'18.แพร่'!F309</f>
        <v>0</v>
      </c>
      <c r="Z309" s="201">
        <f>'19.เชียงราย'!F309</f>
        <v>0</v>
      </c>
      <c r="AA309" s="201">
        <f>'20.เพชรบูรณ์'!F309</f>
        <v>0</v>
      </c>
      <c r="AB309" s="200">
        <f>'21.สุโขทัย'!F309</f>
        <v>0</v>
      </c>
      <c r="AC309" s="200">
        <f>'22.พิจิตร'!F309</f>
        <v>0</v>
      </c>
      <c r="AD309" s="201">
        <f>'23.เพชรบุรี'!F309</f>
        <v>0</v>
      </c>
      <c r="AE309" s="200">
        <f>'24.สุพรรณบุรี'!F309</f>
        <v>0</v>
      </c>
      <c r="AF309" s="200">
        <f>'25.ประจวบฯ'!F309</f>
        <v>0</v>
      </c>
      <c r="AG309" s="201">
        <f>'26.กาญจนบุรี'!F309</f>
        <v>0</v>
      </c>
      <c r="AH309" s="201">
        <f>'27.สุราษฎร์ฯ'!F309</f>
        <v>0</v>
      </c>
      <c r="AI309" s="200">
        <f>'28.ชุมพร'!F309</f>
        <v>0</v>
      </c>
      <c r="AJ309" s="200">
        <f>'29.ตรัง'!F309</f>
        <v>0</v>
      </c>
      <c r="AK309" s="200">
        <f>'30.พัทลุง'!F309</f>
        <v>0</v>
      </c>
      <c r="AL309" s="202">
        <f>'31.นครศรีธรรมราช'!F309</f>
        <v>0</v>
      </c>
      <c r="AM309" s="200">
        <f>'32.สตูล'!F309</f>
        <v>0</v>
      </c>
      <c r="AN309" s="201">
        <f>'33.นราธิวาส'!F309</f>
        <v>0</v>
      </c>
      <c r="AO309" s="176"/>
    </row>
    <row r="310" spans="1:41" ht="24.6" customHeight="1">
      <c r="A310" s="684"/>
      <c r="B310" s="685"/>
      <c r="C310" s="686" t="s">
        <v>28</v>
      </c>
      <c r="D310" s="687" t="s">
        <v>24</v>
      </c>
      <c r="E310" s="741">
        <f>'1.สอส.กลุ่มวิเคราะห์ฯ'!E310+'2.ชัยนาท'!E310+'3.สระแก้ว'!E310+'4.นครราชสีมา'!E310+'5.ยโสธร'!E310+'6.บุรีรัมย์'!E310+'7.อำนาจเจริญ'!E310+'8.ศูนย์ฯเคี้ยวเอื้อง'!E310+'9.ร้อยเอ็ด'!E310+'10.มหาสารคาม'!E310+'11.อุดรธานี'!E310+'12.กาฬสินธุ์'!E310+'13.นครพนม'!E310+'14.สกลนคร'!E310+'15.หนองคาย'!E310+'16.เลย'!E310+'17.ลำปาง'!E310+'18.แพร่'!E310+'19.เชียงราย'!E310+'20.เพชรบูรณ์'!E310+'21.สุโขทัย'!E310+'22.พิจิตร'!E310+'23.เพชรบุรี'!E310+'24.สุพรรณบุรี'!E310+'25.ประจวบฯ'!E310+'26.กาญจนบุรี'!E310+'27.สุราษฎร์ฯ'!E310+'28.ชุมพร'!E310+'29.ตรัง'!E310+'30.พัทลุง'!E310+'31.นครศรีธรรมราช'!E310+'32.สตูล'!E310+'33.นราธิวาส'!E310</f>
        <v>0</v>
      </c>
      <c r="F310" s="815">
        <f t="shared" si="36"/>
        <v>0</v>
      </c>
      <c r="G310" s="845" t="e">
        <f t="shared" si="35"/>
        <v>#DIV/0!</v>
      </c>
      <c r="H310" s="368">
        <f>'1.สอส.กลุ่มวิเคราะห์ฯ'!F310</f>
        <v>0</v>
      </c>
      <c r="I310" s="200">
        <f>'2.ชัยนาท'!F310</f>
        <v>0</v>
      </c>
      <c r="J310" s="200">
        <f>'3.สระแก้ว'!F310</f>
        <v>0</v>
      </c>
      <c r="K310" s="201">
        <f>'4.นครราชสีมา'!F310</f>
        <v>0</v>
      </c>
      <c r="L310" s="200">
        <f>'5.ยโสธร'!F310</f>
        <v>0</v>
      </c>
      <c r="M310" s="200">
        <f>'6.บุรีรัมย์'!F310</f>
        <v>0</v>
      </c>
      <c r="N310" s="201">
        <f>'7.อำนาจเจริญ'!F310</f>
        <v>0</v>
      </c>
      <c r="O310" s="201">
        <f>'8.ศูนย์ฯเคี้ยวเอื้อง'!F310</f>
        <v>0</v>
      </c>
      <c r="P310" s="200">
        <f>'9.ร้อยเอ็ด'!F310</f>
        <v>0</v>
      </c>
      <c r="Q310" s="200">
        <f>'10.มหาสารคาม'!F310</f>
        <v>0</v>
      </c>
      <c r="R310" s="200">
        <f>'11.อุดรธานี'!F310</f>
        <v>0</v>
      </c>
      <c r="S310" s="200">
        <f>'12.กาฬสินธุ์'!F310</f>
        <v>0</v>
      </c>
      <c r="T310" s="200">
        <f>'13.นครพนม'!F310</f>
        <v>0</v>
      </c>
      <c r="U310" s="200">
        <f>'14.สกลนคร'!F310</f>
        <v>0</v>
      </c>
      <c r="V310" s="200">
        <f>'15.หนองคาย'!F310</f>
        <v>0</v>
      </c>
      <c r="W310" s="201">
        <f>'16.เลย'!F310</f>
        <v>0</v>
      </c>
      <c r="X310" s="201">
        <f>'17.ลำปาง'!F310</f>
        <v>0</v>
      </c>
      <c r="Y310" s="200">
        <f>'18.แพร่'!F310</f>
        <v>0</v>
      </c>
      <c r="Z310" s="201">
        <f>'19.เชียงราย'!F310</f>
        <v>0</v>
      </c>
      <c r="AA310" s="201">
        <f>'20.เพชรบูรณ์'!F310</f>
        <v>0</v>
      </c>
      <c r="AB310" s="200">
        <f>'21.สุโขทัย'!F310</f>
        <v>0</v>
      </c>
      <c r="AC310" s="200">
        <f>'22.พิจิตร'!F310</f>
        <v>0</v>
      </c>
      <c r="AD310" s="201">
        <f>'23.เพชรบุรี'!F310</f>
        <v>0</v>
      </c>
      <c r="AE310" s="200">
        <f>'24.สุพรรณบุรี'!F310</f>
        <v>0</v>
      </c>
      <c r="AF310" s="200">
        <f>'25.ประจวบฯ'!F310</f>
        <v>0</v>
      </c>
      <c r="AG310" s="201">
        <f>'26.กาญจนบุรี'!F310</f>
        <v>0</v>
      </c>
      <c r="AH310" s="201">
        <f>'27.สุราษฎร์ฯ'!F310</f>
        <v>0</v>
      </c>
      <c r="AI310" s="200">
        <f>'28.ชุมพร'!F310</f>
        <v>0</v>
      </c>
      <c r="AJ310" s="200">
        <f>'29.ตรัง'!F310</f>
        <v>0</v>
      </c>
      <c r="AK310" s="200">
        <f>'30.พัทลุง'!F310</f>
        <v>0</v>
      </c>
      <c r="AL310" s="202">
        <f>'31.นครศรีธรรมราช'!F310</f>
        <v>0</v>
      </c>
      <c r="AM310" s="200">
        <f>'32.สตูล'!F310</f>
        <v>0</v>
      </c>
      <c r="AN310" s="201">
        <f>'33.นราธิวาส'!F310</f>
        <v>0</v>
      </c>
      <c r="AO310" s="176"/>
    </row>
    <row r="311" spans="1:41" ht="24.6" customHeight="1">
      <c r="A311" s="794"/>
      <c r="B311" s="809"/>
      <c r="C311" s="1354" t="s">
        <v>29</v>
      </c>
      <c r="D311" s="704" t="s">
        <v>24</v>
      </c>
      <c r="E311" s="746">
        <f>'1.สอส.กลุ่มวิเคราะห์ฯ'!E311+'2.ชัยนาท'!E311+'3.สระแก้ว'!E311+'4.นครราชสีมา'!E311+'5.ยโสธร'!E311+'6.บุรีรัมย์'!E311+'7.อำนาจเจริญ'!E311+'8.ศูนย์ฯเคี้ยวเอื้อง'!E311+'9.ร้อยเอ็ด'!E311+'10.มหาสารคาม'!E311+'11.อุดรธานี'!E311+'12.กาฬสินธุ์'!E311+'13.นครพนม'!E311+'14.สกลนคร'!E311+'15.หนองคาย'!E311+'16.เลย'!E311+'17.ลำปาง'!E311+'18.แพร่'!E311+'19.เชียงราย'!E311+'20.เพชรบูรณ์'!E311+'21.สุโขทัย'!E311+'22.พิจิตร'!E311+'23.เพชรบุรี'!E311+'24.สุพรรณบุรี'!E311+'25.ประจวบฯ'!E311+'26.กาญจนบุรี'!E311+'27.สุราษฎร์ฯ'!E311+'28.ชุมพร'!E311+'29.ตรัง'!E311+'30.พัทลุง'!E311+'31.นครศรีธรรมราช'!E311+'32.สตูล'!E311+'33.นราธิวาส'!E311</f>
        <v>0</v>
      </c>
      <c r="F311" s="815">
        <f t="shared" si="36"/>
        <v>0</v>
      </c>
      <c r="G311" s="845" t="e">
        <f t="shared" si="35"/>
        <v>#DIV/0!</v>
      </c>
      <c r="H311" s="371">
        <f>'1.สอส.กลุ่มวิเคราะห์ฯ'!F311</f>
        <v>0</v>
      </c>
      <c r="I311" s="270">
        <f>'2.ชัยนาท'!F311</f>
        <v>0</v>
      </c>
      <c r="J311" s="270">
        <f>'3.สระแก้ว'!F311</f>
        <v>0</v>
      </c>
      <c r="K311" s="271">
        <f>'4.นครราชสีมา'!F311</f>
        <v>0</v>
      </c>
      <c r="L311" s="270">
        <f>'5.ยโสธร'!F311</f>
        <v>0</v>
      </c>
      <c r="M311" s="270">
        <f>'6.บุรีรัมย์'!F311</f>
        <v>0</v>
      </c>
      <c r="N311" s="271">
        <f>'7.อำนาจเจริญ'!F311</f>
        <v>0</v>
      </c>
      <c r="O311" s="271">
        <f>'8.ศูนย์ฯเคี้ยวเอื้อง'!F311</f>
        <v>0</v>
      </c>
      <c r="P311" s="270">
        <f>'9.ร้อยเอ็ด'!F311</f>
        <v>0</v>
      </c>
      <c r="Q311" s="270">
        <f>'10.มหาสารคาม'!F311</f>
        <v>0</v>
      </c>
      <c r="R311" s="270">
        <f>'11.อุดรธานี'!F311</f>
        <v>0</v>
      </c>
      <c r="S311" s="270">
        <f>'12.กาฬสินธุ์'!F311</f>
        <v>0</v>
      </c>
      <c r="T311" s="270">
        <f>'13.นครพนม'!F311</f>
        <v>0</v>
      </c>
      <c r="U311" s="270">
        <f>'14.สกลนคร'!F311</f>
        <v>0</v>
      </c>
      <c r="V311" s="270">
        <f>'15.หนองคาย'!F311</f>
        <v>0</v>
      </c>
      <c r="W311" s="271">
        <f>'16.เลย'!F311</f>
        <v>0</v>
      </c>
      <c r="X311" s="271">
        <f>'17.ลำปาง'!F311</f>
        <v>0</v>
      </c>
      <c r="Y311" s="270">
        <f>'18.แพร่'!F311</f>
        <v>0</v>
      </c>
      <c r="Z311" s="271">
        <f>'19.เชียงราย'!F311</f>
        <v>0</v>
      </c>
      <c r="AA311" s="271">
        <f>'20.เพชรบูรณ์'!F311</f>
        <v>0</v>
      </c>
      <c r="AB311" s="270">
        <f>'21.สุโขทัย'!F311</f>
        <v>0</v>
      </c>
      <c r="AC311" s="270">
        <f>'22.พิจิตร'!F311</f>
        <v>0</v>
      </c>
      <c r="AD311" s="271">
        <f>'23.เพชรบุรี'!F311</f>
        <v>0</v>
      </c>
      <c r="AE311" s="270">
        <f>'24.สุพรรณบุรี'!F311</f>
        <v>0</v>
      </c>
      <c r="AF311" s="270">
        <f>'25.ประจวบฯ'!F311</f>
        <v>0</v>
      </c>
      <c r="AG311" s="271">
        <f>'26.กาญจนบุรี'!F311</f>
        <v>0</v>
      </c>
      <c r="AH311" s="271">
        <f>'27.สุราษฎร์ฯ'!F311</f>
        <v>0</v>
      </c>
      <c r="AI311" s="270">
        <f>'28.ชุมพร'!F311</f>
        <v>0</v>
      </c>
      <c r="AJ311" s="270">
        <f>'29.ตรัง'!F311</f>
        <v>0</v>
      </c>
      <c r="AK311" s="270">
        <f>'30.พัทลุง'!F311</f>
        <v>0</v>
      </c>
      <c r="AL311" s="570">
        <f>'31.นครศรีธรรมราช'!F311</f>
        <v>0</v>
      </c>
      <c r="AM311" s="270">
        <f>'32.สตูล'!F311</f>
        <v>0</v>
      </c>
      <c r="AN311" s="271">
        <f>'33.นราธิวาส'!F311</f>
        <v>0</v>
      </c>
      <c r="AO311" s="176"/>
    </row>
    <row r="312" spans="1:41" ht="24.6" customHeight="1">
      <c r="A312" s="1353" t="s">
        <v>301</v>
      </c>
      <c r="B312" s="430"/>
      <c r="C312" s="430"/>
      <c r="D312" s="430"/>
      <c r="E312" s="756">
        <f>'1.สอส.กลุ่มวิเคราะห์ฯ'!E312+'2.ชัยนาท'!E312+'3.สระแก้ว'!E312+'4.นครราชสีมา'!E312+'5.ยโสธร'!E312+'6.บุรีรัมย์'!E312+'7.อำนาจเจริญ'!E312+'8.ศูนย์ฯเคี้ยวเอื้อง'!E312+'9.ร้อยเอ็ด'!E312+'10.มหาสารคาม'!E312+'11.อุดรธานี'!E312+'12.กาฬสินธุ์'!E312+'13.นครพนม'!E312+'14.สกลนคร'!E312+'15.หนองคาย'!E312+'16.เลย'!E312+'17.ลำปาง'!E312+'18.แพร่'!E312+'19.เชียงราย'!E312+'20.เพชรบูรณ์'!E312+'21.สุโขทัย'!E312+'22.พิจิตร'!E312+'23.เพชรบุรี'!E312+'24.สุพรรณบุรี'!E312+'25.ประจวบฯ'!E312+'26.กาญจนบุรี'!E312+'27.สุราษฎร์ฯ'!E312+'28.ชุมพร'!E312+'29.ตรัง'!E312+'30.พัทลุง'!E312+'31.นครศรีธรรมราช'!E312+'32.สตูล'!E312+'33.นราธิวาส'!E312</f>
        <v>0</v>
      </c>
      <c r="F312" s="871"/>
      <c r="G312" s="871"/>
      <c r="H312" s="344">
        <f>'1.สอส.กลุ่มวิเคราะห์ฯ'!F312</f>
        <v>0</v>
      </c>
      <c r="I312" s="576">
        <f>'2.ชัยนาท'!F312</f>
        <v>0</v>
      </c>
      <c r="J312" s="576">
        <f>'3.สระแก้ว'!F312</f>
        <v>0</v>
      </c>
      <c r="K312" s="577">
        <f>'4.นครราชสีมา'!F312</f>
        <v>0</v>
      </c>
      <c r="L312" s="576">
        <f>'5.ยโสธร'!F312</f>
        <v>0</v>
      </c>
      <c r="M312" s="576">
        <f>'6.บุรีรัมย์'!F312</f>
        <v>0</v>
      </c>
      <c r="N312" s="577">
        <f>'7.อำนาจเจริญ'!F312</f>
        <v>0</v>
      </c>
      <c r="O312" s="577">
        <f>'8.ศูนย์ฯเคี้ยวเอื้อง'!F312</f>
        <v>0</v>
      </c>
      <c r="P312" s="576">
        <f>'9.ร้อยเอ็ด'!F312</f>
        <v>0</v>
      </c>
      <c r="Q312" s="576">
        <f>'10.มหาสารคาม'!F312</f>
        <v>0</v>
      </c>
      <c r="R312" s="576">
        <f>'11.อุดรธานี'!F312</f>
        <v>0</v>
      </c>
      <c r="S312" s="576">
        <f>'12.กาฬสินธุ์'!F312</f>
        <v>0</v>
      </c>
      <c r="T312" s="576">
        <f>'13.นครพนม'!F312</f>
        <v>0</v>
      </c>
      <c r="U312" s="576">
        <f>'14.สกลนคร'!F312</f>
        <v>0</v>
      </c>
      <c r="V312" s="576">
        <f>'15.หนองคาย'!F312</f>
        <v>0</v>
      </c>
      <c r="W312" s="577">
        <f>'16.เลย'!F312</f>
        <v>0</v>
      </c>
      <c r="X312" s="577">
        <f>'17.ลำปาง'!F312</f>
        <v>0</v>
      </c>
      <c r="Y312" s="576">
        <f>'18.แพร่'!F312</f>
        <v>0</v>
      </c>
      <c r="Z312" s="577">
        <f>'19.เชียงราย'!F312</f>
        <v>0</v>
      </c>
      <c r="AA312" s="577">
        <f>'20.เพชรบูรณ์'!F312</f>
        <v>0</v>
      </c>
      <c r="AB312" s="576">
        <f>'21.สุโขทัย'!F312</f>
        <v>0</v>
      </c>
      <c r="AC312" s="576">
        <f>'22.พิจิตร'!F312</f>
        <v>0</v>
      </c>
      <c r="AD312" s="577">
        <f>'23.เพชรบุรี'!F312</f>
        <v>0</v>
      </c>
      <c r="AE312" s="576">
        <f>'24.สุพรรณบุรี'!F312</f>
        <v>0</v>
      </c>
      <c r="AF312" s="576">
        <f>'25.ประจวบฯ'!F312</f>
        <v>0</v>
      </c>
      <c r="AG312" s="577">
        <f>'26.กาญจนบุรี'!F312</f>
        <v>0</v>
      </c>
      <c r="AH312" s="577">
        <f>'27.สุราษฎร์ฯ'!F312</f>
        <v>0</v>
      </c>
      <c r="AI312" s="576">
        <f>'28.ชุมพร'!F312</f>
        <v>0</v>
      </c>
      <c r="AJ312" s="576">
        <f>'29.ตรัง'!F312</f>
        <v>0</v>
      </c>
      <c r="AK312" s="576">
        <f>'30.พัทลุง'!F312</f>
        <v>0</v>
      </c>
      <c r="AL312" s="578">
        <f>'31.นครศรีธรรมราช'!F312</f>
        <v>0</v>
      </c>
      <c r="AM312" s="576">
        <f>'32.สตูล'!F312</f>
        <v>0</v>
      </c>
      <c r="AN312" s="577">
        <f>'33.นราธิวาส'!F312</f>
        <v>0</v>
      </c>
      <c r="AO312" s="176"/>
    </row>
    <row r="313" spans="1:41" ht="23.4" customHeight="1">
      <c r="A313" s="2110" t="s">
        <v>257</v>
      </c>
      <c r="B313" s="2111"/>
      <c r="C313" s="2111"/>
      <c r="D313" s="2112"/>
      <c r="E313" s="1319">
        <f>'1.สอส.กลุ่มวิเคราะห์ฯ'!E313+'2.ชัยนาท'!E313+'3.สระแก้ว'!E313+'4.นครราชสีมา'!E313+'5.ยโสธร'!E313+'6.บุรีรัมย์'!E313+'7.อำนาจเจริญ'!E313+'8.ศูนย์ฯเคี้ยวเอื้อง'!E313+'9.ร้อยเอ็ด'!E313+'10.มหาสารคาม'!E313+'11.อุดรธานี'!E313+'12.กาฬสินธุ์'!E313+'13.นครพนม'!E313+'14.สกลนคร'!E313+'15.หนองคาย'!E313+'16.เลย'!E313+'17.ลำปาง'!E313+'18.แพร่'!E313+'19.เชียงราย'!E313+'20.เพชรบูรณ์'!E313+'21.สุโขทัย'!E313+'22.พิจิตร'!E313+'23.เพชรบุรี'!E313+'24.สุพรรณบุรี'!E313+'25.ประจวบฯ'!E313+'26.กาญจนบุรี'!E313+'27.สุราษฎร์ฯ'!E313+'28.ชุมพร'!E313+'29.ตรัง'!E313+'30.พัทลุง'!E313+'31.นครศรีธรรมราช'!E313+'32.สตูล'!E313+'33.นราธิวาส'!E313</f>
        <v>0</v>
      </c>
      <c r="F313" s="833"/>
      <c r="G313" s="842"/>
      <c r="H313" s="372">
        <f>'1.สอส.กลุ่มวิเคราะห์ฯ'!F313</f>
        <v>0</v>
      </c>
      <c r="I313" s="275">
        <f>'2.ชัยนาท'!F313</f>
        <v>0</v>
      </c>
      <c r="J313" s="275">
        <f>'3.สระแก้ว'!F313</f>
        <v>0</v>
      </c>
      <c r="K313" s="276">
        <f>'4.นครราชสีมา'!F313</f>
        <v>0</v>
      </c>
      <c r="L313" s="275">
        <f>'5.ยโสธร'!F313</f>
        <v>0</v>
      </c>
      <c r="M313" s="275">
        <f>'6.บุรีรัมย์'!F313</f>
        <v>0</v>
      </c>
      <c r="N313" s="276">
        <f>'7.อำนาจเจริญ'!F313</f>
        <v>0</v>
      </c>
      <c r="O313" s="276">
        <f>'8.ศูนย์ฯเคี้ยวเอื้อง'!F313</f>
        <v>0</v>
      </c>
      <c r="P313" s="275">
        <f>'9.ร้อยเอ็ด'!F313</f>
        <v>0</v>
      </c>
      <c r="Q313" s="275">
        <f>'10.มหาสารคาม'!F313</f>
        <v>0</v>
      </c>
      <c r="R313" s="275">
        <f>'11.อุดรธานี'!F313</f>
        <v>0</v>
      </c>
      <c r="S313" s="275">
        <f>'12.กาฬสินธุ์'!F313</f>
        <v>0</v>
      </c>
      <c r="T313" s="275">
        <f>'13.นครพนม'!F313</f>
        <v>0</v>
      </c>
      <c r="U313" s="275">
        <f>'14.สกลนคร'!F313</f>
        <v>0</v>
      </c>
      <c r="V313" s="275">
        <f>'15.หนองคาย'!F313</f>
        <v>0</v>
      </c>
      <c r="W313" s="276">
        <f>'16.เลย'!F313</f>
        <v>0</v>
      </c>
      <c r="X313" s="276">
        <f>'17.ลำปาง'!F313</f>
        <v>0</v>
      </c>
      <c r="Y313" s="275">
        <f>'18.แพร่'!F313</f>
        <v>0</v>
      </c>
      <c r="Z313" s="276">
        <f>'19.เชียงราย'!F313</f>
        <v>0</v>
      </c>
      <c r="AA313" s="276">
        <f>'20.เพชรบูรณ์'!F313</f>
        <v>0</v>
      </c>
      <c r="AB313" s="275">
        <f>'21.สุโขทัย'!F313</f>
        <v>0</v>
      </c>
      <c r="AC313" s="275">
        <f>'22.พิจิตร'!F313</f>
        <v>0</v>
      </c>
      <c r="AD313" s="276">
        <f>'23.เพชรบุรี'!F313</f>
        <v>0</v>
      </c>
      <c r="AE313" s="275">
        <f>'24.สุพรรณบุรี'!F313</f>
        <v>0</v>
      </c>
      <c r="AF313" s="275">
        <f>'25.ประจวบฯ'!F313</f>
        <v>0</v>
      </c>
      <c r="AG313" s="276">
        <f>'26.กาญจนบุรี'!F313</f>
        <v>0</v>
      </c>
      <c r="AH313" s="276">
        <f>'27.สุราษฎร์ฯ'!F313</f>
        <v>0</v>
      </c>
      <c r="AI313" s="275">
        <f>'28.ชุมพร'!F313</f>
        <v>0</v>
      </c>
      <c r="AJ313" s="275">
        <f>'29.ตรัง'!F313</f>
        <v>0</v>
      </c>
      <c r="AK313" s="275">
        <f>'30.พัทลุง'!F313</f>
        <v>0</v>
      </c>
      <c r="AL313" s="571">
        <f>'31.นครศรีธรรมราช'!F313</f>
        <v>0</v>
      </c>
      <c r="AM313" s="275">
        <f>'32.สตูล'!F313</f>
        <v>0</v>
      </c>
      <c r="AN313" s="276">
        <f>'33.นราธิวาส'!F313</f>
        <v>0</v>
      </c>
      <c r="AO313" s="176"/>
    </row>
    <row r="314" spans="1:41" ht="23.4" customHeight="1">
      <c r="A314" s="388"/>
      <c r="B314" s="2177" t="s">
        <v>251</v>
      </c>
      <c r="C314" s="2178"/>
      <c r="D314" s="799"/>
      <c r="E314" s="705">
        <f>'1.สอส.กลุ่มวิเคราะห์ฯ'!E314+'2.ชัยนาท'!E314+'3.สระแก้ว'!E314+'4.นครราชสีมา'!E314+'5.ยโสธร'!E314+'6.บุรีรัมย์'!E314+'7.อำนาจเจริญ'!E314+'8.ศูนย์ฯเคี้ยวเอื้อง'!E314+'9.ร้อยเอ็ด'!E314+'10.มหาสารคาม'!E314+'11.อุดรธานี'!E314+'12.กาฬสินธุ์'!E314+'13.นครพนม'!E314+'14.สกลนคร'!E314+'15.หนองคาย'!E314+'16.เลย'!E314+'17.ลำปาง'!E314+'18.แพร่'!E314+'19.เชียงราย'!E314+'20.เพชรบูรณ์'!E314+'21.สุโขทัย'!E314+'22.พิจิตร'!E314+'23.เพชรบุรี'!E314+'24.สุพรรณบุรี'!E314+'25.ประจวบฯ'!E314+'26.กาญจนบุรี'!E314+'27.สุราษฎร์ฯ'!E314+'28.ชุมพร'!E314+'29.ตรัง'!E314+'30.พัทลุง'!E314+'31.นครศรีธรรมราช'!E314+'32.สตูล'!E314+'33.นราธิวาส'!E314</f>
        <v>20000</v>
      </c>
      <c r="F314" s="843"/>
      <c r="G314" s="844"/>
      <c r="H314" s="369">
        <f>'1.สอส.กลุ่มวิเคราะห์ฯ'!F314</f>
        <v>0</v>
      </c>
      <c r="I314" s="205">
        <f>'2.ชัยนาท'!F314</f>
        <v>0</v>
      </c>
      <c r="J314" s="205">
        <f>'3.สระแก้ว'!F314</f>
        <v>0</v>
      </c>
      <c r="K314" s="206">
        <f>'4.นครราชสีมา'!F314</f>
        <v>0</v>
      </c>
      <c r="L314" s="205">
        <f>'5.ยโสธร'!F314</f>
        <v>3600</v>
      </c>
      <c r="M314" s="205">
        <f>'6.บุรีรัมย์'!F314</f>
        <v>0</v>
      </c>
      <c r="N314" s="206">
        <f>'7.อำนาจเจริญ'!F314</f>
        <v>0</v>
      </c>
      <c r="O314" s="206">
        <f>'8.ศูนย์ฯเคี้ยวเอื้อง'!F314</f>
        <v>0</v>
      </c>
      <c r="P314" s="205">
        <f>'9.ร้อยเอ็ด'!F314</f>
        <v>0</v>
      </c>
      <c r="Q314" s="205">
        <f>'10.มหาสารคาม'!F314</f>
        <v>0</v>
      </c>
      <c r="R314" s="205">
        <f>'11.อุดรธานี'!F314</f>
        <v>0</v>
      </c>
      <c r="S314" s="205">
        <f>'12.กาฬสินธุ์'!F314</f>
        <v>0</v>
      </c>
      <c r="T314" s="205">
        <f>'13.นครพนม'!F314</f>
        <v>0</v>
      </c>
      <c r="U314" s="205">
        <f>'14.สกลนคร'!F314</f>
        <v>0</v>
      </c>
      <c r="V314" s="205">
        <f>'15.หนองคาย'!F314</f>
        <v>0</v>
      </c>
      <c r="W314" s="206">
        <f>'16.เลย'!F314</f>
        <v>0</v>
      </c>
      <c r="X314" s="206">
        <f>'17.ลำปาง'!F314</f>
        <v>0</v>
      </c>
      <c r="Y314" s="205">
        <f>'18.แพร่'!F314</f>
        <v>0</v>
      </c>
      <c r="Z314" s="206">
        <f>'19.เชียงราย'!F314</f>
        <v>860</v>
      </c>
      <c r="AA314" s="206">
        <f>'20.เพชรบูรณ์'!F314</f>
        <v>0</v>
      </c>
      <c r="AB314" s="205">
        <f>'21.สุโขทัย'!F314</f>
        <v>0</v>
      </c>
      <c r="AC314" s="205">
        <f>'22.พิจิตร'!F314</f>
        <v>0</v>
      </c>
      <c r="AD314" s="206">
        <f>'23.เพชรบุรี'!F314</f>
        <v>0</v>
      </c>
      <c r="AE314" s="205">
        <f>'24.สุพรรณบุรี'!F314</f>
        <v>0</v>
      </c>
      <c r="AF314" s="205">
        <f>'25.ประจวบฯ'!F314</f>
        <v>0</v>
      </c>
      <c r="AG314" s="206">
        <f>'26.กาญจนบุรี'!F314</f>
        <v>0</v>
      </c>
      <c r="AH314" s="206">
        <f>'27.สุราษฎร์ฯ'!F314</f>
        <v>0</v>
      </c>
      <c r="AI314" s="205">
        <f>'28.ชุมพร'!F314</f>
        <v>0</v>
      </c>
      <c r="AJ314" s="205">
        <f>'29.ตรัง'!F314</f>
        <v>0</v>
      </c>
      <c r="AK314" s="205">
        <f>'30.พัทลุง'!F314</f>
        <v>0</v>
      </c>
      <c r="AL314" s="550">
        <f>'31.นครศรีธรรมราช'!F314</f>
        <v>0</v>
      </c>
      <c r="AM314" s="205">
        <f>'32.สตูล'!F314</f>
        <v>0</v>
      </c>
      <c r="AN314" s="206">
        <f>'33.นราธิวาส'!F314</f>
        <v>0</v>
      </c>
      <c r="AO314" s="176"/>
    </row>
    <row r="315" spans="1:41" ht="24.6" customHeight="1">
      <c r="A315" s="1278"/>
      <c r="B315" s="730"/>
      <c r="C315" s="1286" t="s">
        <v>139</v>
      </c>
      <c r="D315" s="679" t="s">
        <v>88</v>
      </c>
      <c r="E315" s="548">
        <f>'1.สอส.กลุ่มวิเคราะห์ฯ'!E315+'2.ชัยนาท'!E315+'3.สระแก้ว'!E315+'4.นครราชสีมา'!E315+'5.ยโสธร'!E315+'6.บุรีรัมย์'!E315+'7.อำนาจเจริญ'!E315+'8.ศูนย์ฯเคี้ยวเอื้อง'!E315+'9.ร้อยเอ็ด'!E315+'10.มหาสารคาม'!E315+'11.อุดรธานี'!E315+'12.กาฬสินธุ์'!E315+'13.นครพนม'!E315+'14.สกลนคร'!E315+'15.หนองคาย'!E315+'16.เลย'!E315+'17.ลำปาง'!E315+'18.แพร่'!E315+'19.เชียงราย'!E315+'20.เพชรบูรณ์'!E315+'21.สุโขทัย'!E315+'22.พิจิตร'!E315+'23.เพชรบุรี'!E315+'24.สุพรรณบุรี'!E315+'25.ประจวบฯ'!E315+'26.กาญจนบุรี'!E315+'27.สุราษฎร์ฯ'!E315+'28.ชุมพร'!E315+'29.ตรัง'!E315+'30.พัทลุง'!E315+'31.นครศรีธรรมราช'!E315+'32.สตูล'!E315+'33.นราธิวาส'!E315</f>
        <v>20000</v>
      </c>
      <c r="F315" s="815">
        <f>SUM(H315:AN315)</f>
        <v>15285</v>
      </c>
      <c r="G315" s="845">
        <f>+F315*100/E315</f>
        <v>76.424999999999997</v>
      </c>
      <c r="H315" s="368">
        <f>'1.สอส.กลุ่มวิเคราะห์ฯ'!F315</f>
        <v>0</v>
      </c>
      <c r="I315" s="200">
        <f>'2.ชัยนาท'!F315</f>
        <v>275</v>
      </c>
      <c r="J315" s="200">
        <f>'3.สระแก้ว'!F315</f>
        <v>1200</v>
      </c>
      <c r="K315" s="201">
        <f>'4.นครราชสีมา'!F315</f>
        <v>0</v>
      </c>
      <c r="L315" s="200">
        <f>'5.ยโสธร'!F315</f>
        <v>3600</v>
      </c>
      <c r="M315" s="200">
        <f>'6.บุรีรัมย์'!F315</f>
        <v>4000</v>
      </c>
      <c r="N315" s="201">
        <f>'7.อำนาจเจริญ'!F315</f>
        <v>800</v>
      </c>
      <c r="O315" s="201">
        <f>'8.ศูนย์ฯเคี้ยวเอื้อง'!F315</f>
        <v>400</v>
      </c>
      <c r="P315" s="200">
        <f>'9.ร้อยเอ็ด'!F315</f>
        <v>400</v>
      </c>
      <c r="Q315" s="200">
        <f>'10.มหาสารคาม'!F315</f>
        <v>400</v>
      </c>
      <c r="R315" s="200">
        <f>'11.อุดรธานี'!F315</f>
        <v>150</v>
      </c>
      <c r="S315" s="200">
        <f>'12.กาฬสินธุ์'!F315</f>
        <v>400</v>
      </c>
      <c r="T315" s="200">
        <f>'13.นครพนม'!F315</f>
        <v>400</v>
      </c>
      <c r="U315" s="200">
        <f>'14.สกลนคร'!F315</f>
        <v>400</v>
      </c>
      <c r="V315" s="200">
        <f>'15.หนองคาย'!F315</f>
        <v>0</v>
      </c>
      <c r="W315" s="201">
        <f>'16.เลย'!F315</f>
        <v>0</v>
      </c>
      <c r="X315" s="201">
        <f>'17.ลำปาง'!F315</f>
        <v>400</v>
      </c>
      <c r="Y315" s="200">
        <f>'18.แพร่'!F315</f>
        <v>400</v>
      </c>
      <c r="Z315" s="201">
        <f>'19.เชียงราย'!F315</f>
        <v>860</v>
      </c>
      <c r="AA315" s="201">
        <f>'20.เพชรบูรณ์'!F315</f>
        <v>0</v>
      </c>
      <c r="AB315" s="200">
        <f>'21.สุโขทัย'!F315</f>
        <v>400</v>
      </c>
      <c r="AC315" s="200">
        <f>'22.พิจิตร'!F315</f>
        <v>400</v>
      </c>
      <c r="AD315" s="201">
        <f>'23.เพชรบุรี'!F315</f>
        <v>0</v>
      </c>
      <c r="AE315" s="200">
        <f>'24.สุพรรณบุรี'!F315</f>
        <v>0</v>
      </c>
      <c r="AF315" s="200">
        <f>'25.ประจวบฯ'!F315</f>
        <v>0</v>
      </c>
      <c r="AG315" s="201">
        <f>'26.กาญจนบุรี'!F315</f>
        <v>0</v>
      </c>
      <c r="AH315" s="201">
        <f>'27.สุราษฎร์ฯ'!F315</f>
        <v>0</v>
      </c>
      <c r="AI315" s="200">
        <f>'28.ชุมพร'!F315</f>
        <v>0</v>
      </c>
      <c r="AJ315" s="200">
        <f>'29.ตรัง'!F315</f>
        <v>0</v>
      </c>
      <c r="AK315" s="200">
        <f>'30.พัทลุง'!F315</f>
        <v>0</v>
      </c>
      <c r="AL315" s="202">
        <f>'31.นครศรีธรรมราช'!F315</f>
        <v>0</v>
      </c>
      <c r="AM315" s="200">
        <f>'32.สตูล'!F315</f>
        <v>400</v>
      </c>
      <c r="AN315" s="201">
        <f>'33.นราธิวาส'!F315</f>
        <v>0</v>
      </c>
      <c r="AO315" s="176"/>
    </row>
    <row r="316" spans="1:41" ht="24.6" customHeight="1">
      <c r="A316" s="1278"/>
      <c r="B316" s="730"/>
      <c r="C316" s="753" t="s">
        <v>187</v>
      </c>
      <c r="D316" s="679" t="s">
        <v>114</v>
      </c>
      <c r="E316" s="548">
        <f>'1.สอส.กลุ่มวิเคราะห์ฯ'!E316+'2.ชัยนาท'!E316+'3.สระแก้ว'!E316+'4.นครราชสีมา'!E316+'5.ยโสธร'!E316+'6.บุรีรัมย์'!E316+'7.อำนาจเจริญ'!E316+'8.ศูนย์ฯเคี้ยวเอื้อง'!E316+'9.ร้อยเอ็ด'!E316+'10.มหาสารคาม'!E316+'11.อุดรธานี'!E316+'12.กาฬสินธุ์'!E316+'13.นครพนม'!E316+'14.สกลนคร'!E316+'15.หนองคาย'!E316+'16.เลย'!E316+'17.ลำปาง'!E316+'18.แพร่'!E316+'19.เชียงราย'!E316+'20.เพชรบูรณ์'!E316+'21.สุโขทัย'!E316+'22.พิจิตร'!E316+'23.เพชรบุรี'!E316+'24.สุพรรณบุรี'!E316+'25.ประจวบฯ'!E316+'26.กาญจนบุรี'!E316+'27.สุราษฎร์ฯ'!E316+'28.ชุมพร'!E316+'29.ตรัง'!E316+'30.พัทลุง'!E316+'31.นครศรีธรรมราช'!E316+'32.สตูล'!E316+'33.นราธิวาส'!E316</f>
        <v>50</v>
      </c>
      <c r="F316" s="815">
        <f>SUM(H316:AN316)</f>
        <v>28</v>
      </c>
      <c r="G316" s="845">
        <f t="shared" ref="G316:G332" si="37">+F316*100/E316</f>
        <v>56</v>
      </c>
      <c r="H316" s="368">
        <f>'1.สอส.กลุ่มวิเคราะห์ฯ'!F316</f>
        <v>25</v>
      </c>
      <c r="I316" s="200">
        <f>'2.ชัยนาท'!F316</f>
        <v>0</v>
      </c>
      <c r="J316" s="200">
        <f>'3.สระแก้ว'!F316</f>
        <v>0</v>
      </c>
      <c r="K316" s="201">
        <f>'4.นครราชสีมา'!F316</f>
        <v>0</v>
      </c>
      <c r="L316" s="200">
        <f>'5.ยโสธร'!F316</f>
        <v>0</v>
      </c>
      <c r="M316" s="200">
        <f>'6.บุรีรัมย์'!F316</f>
        <v>1</v>
      </c>
      <c r="N316" s="201">
        <f>'7.อำนาจเจริญ'!F316</f>
        <v>0</v>
      </c>
      <c r="O316" s="201">
        <f>'8.ศูนย์ฯเคี้ยวเอื้อง'!F316</f>
        <v>0</v>
      </c>
      <c r="P316" s="200">
        <f>'9.ร้อยเอ็ด'!F316</f>
        <v>0</v>
      </c>
      <c r="Q316" s="200">
        <f>'10.มหาสารคาม'!F316</f>
        <v>0</v>
      </c>
      <c r="R316" s="200">
        <f>'11.อุดรธานี'!F316</f>
        <v>0</v>
      </c>
      <c r="S316" s="200">
        <f>'12.กาฬสินธุ์'!F316</f>
        <v>0</v>
      </c>
      <c r="T316" s="200">
        <f>'13.นครพนม'!F316</f>
        <v>0</v>
      </c>
      <c r="U316" s="200">
        <f>'14.สกลนคร'!F316</f>
        <v>0</v>
      </c>
      <c r="V316" s="200">
        <f>'15.หนองคาย'!F316</f>
        <v>0</v>
      </c>
      <c r="W316" s="201">
        <f>'16.เลย'!F316</f>
        <v>0</v>
      </c>
      <c r="X316" s="201">
        <f>'17.ลำปาง'!F316</f>
        <v>2</v>
      </c>
      <c r="Y316" s="200">
        <f>'18.แพร่'!F316</f>
        <v>0</v>
      </c>
      <c r="Z316" s="201">
        <f>'19.เชียงราย'!F316</f>
        <v>0</v>
      </c>
      <c r="AA316" s="201">
        <f>'20.เพชรบูรณ์'!F316</f>
        <v>0</v>
      </c>
      <c r="AB316" s="200">
        <f>'21.สุโขทัย'!F316</f>
        <v>0</v>
      </c>
      <c r="AC316" s="200">
        <f>'22.พิจิตร'!F316</f>
        <v>0</v>
      </c>
      <c r="AD316" s="201">
        <f>'23.เพชรบุรี'!F316</f>
        <v>0</v>
      </c>
      <c r="AE316" s="200">
        <f>'24.สุพรรณบุรี'!F316</f>
        <v>0</v>
      </c>
      <c r="AF316" s="200">
        <f>'25.ประจวบฯ'!F316</f>
        <v>0</v>
      </c>
      <c r="AG316" s="201">
        <f>'26.กาญจนบุรี'!F316</f>
        <v>0</v>
      </c>
      <c r="AH316" s="201">
        <f>'27.สุราษฎร์ฯ'!F316</f>
        <v>0</v>
      </c>
      <c r="AI316" s="200">
        <f>'28.ชุมพร'!F316</f>
        <v>0</v>
      </c>
      <c r="AJ316" s="200">
        <f>'29.ตรัง'!F316</f>
        <v>0</v>
      </c>
      <c r="AK316" s="200">
        <f>'30.พัทลุง'!F316</f>
        <v>0</v>
      </c>
      <c r="AL316" s="202">
        <f>'31.นครศรีธรรมราช'!F316</f>
        <v>0</v>
      </c>
      <c r="AM316" s="200">
        <f>'32.สตูล'!F316</f>
        <v>0</v>
      </c>
      <c r="AN316" s="201">
        <f>'33.นราธิวาส'!F316</f>
        <v>0</v>
      </c>
      <c r="AO316" s="176"/>
    </row>
    <row r="317" spans="1:41" ht="24.6" customHeight="1">
      <c r="A317" s="1314"/>
      <c r="B317" s="806" t="s">
        <v>37</v>
      </c>
      <c r="C317" s="807"/>
      <c r="D317" s="808" t="s">
        <v>24</v>
      </c>
      <c r="E317" s="708">
        <f>'1.สอส.กลุ่มวิเคราะห์ฯ'!E317+'2.ชัยนาท'!E317+'3.สระแก้ว'!E317+'4.นครราชสีมา'!E317+'5.ยโสธร'!E317+'6.บุรีรัมย์'!E317+'7.อำนาจเจริญ'!E317+'8.ศูนย์ฯเคี้ยวเอื้อง'!E317+'9.ร้อยเอ็ด'!E317+'10.มหาสารคาม'!E317+'11.อุดรธานี'!E317+'12.กาฬสินธุ์'!E317+'13.นครพนม'!E317+'14.สกลนคร'!E317+'15.หนองคาย'!E317+'16.เลย'!E317+'17.ลำปาง'!E317+'18.แพร่'!E317+'19.เชียงราย'!E317+'20.เพชรบูรณ์'!E317+'21.สุโขทัย'!E317+'22.พิจิตร'!E317+'23.เพชรบุรี'!E317+'24.สุพรรณบุรี'!E317+'25.ประจวบฯ'!E317+'26.กาญจนบุรี'!E317+'27.สุราษฎร์ฯ'!E317+'28.ชุมพร'!E317+'29.ตรัง'!E317+'30.พัทลุง'!E317+'31.นครศรีธรรมราช'!E317+'32.สตูล'!E317+'33.นราธิวาส'!E317</f>
        <v>2078400</v>
      </c>
      <c r="F317" s="1305">
        <f>SUM(F318:F322)</f>
        <v>2152677.4500000002</v>
      </c>
      <c r="G317" s="846">
        <f t="shared" si="37"/>
        <v>103.57378031177831</v>
      </c>
      <c r="H317" s="363">
        <f>'1.สอส.กลุ่มวิเคราะห์ฯ'!F317</f>
        <v>72165.3</v>
      </c>
      <c r="I317" s="392">
        <f>'2.ชัยนาท'!F317</f>
        <v>67137.7</v>
      </c>
      <c r="J317" s="392">
        <f>'3.สระแก้ว'!F317</f>
        <v>111411.25</v>
      </c>
      <c r="K317" s="393">
        <f>'4.นครราชสีมา'!F317</f>
        <v>336000</v>
      </c>
      <c r="L317" s="392">
        <f>'5.ยโสธร'!F317</f>
        <v>340576.76</v>
      </c>
      <c r="M317" s="392">
        <f>'6.บุรีรัมย์'!F317</f>
        <v>336000.3</v>
      </c>
      <c r="N317" s="393">
        <f>'7.อำนาจเจริญ'!F317</f>
        <v>130425</v>
      </c>
      <c r="O317" s="393">
        <f>'8.ศูนย์ฯเคี้ยวเอื้อง'!F317</f>
        <v>33520</v>
      </c>
      <c r="P317" s="392">
        <f>'9.ร้อยเอ็ด'!F317</f>
        <v>23400</v>
      </c>
      <c r="Q317" s="392">
        <f>'10.มหาสารคาม'!F317</f>
        <v>24600</v>
      </c>
      <c r="R317" s="392">
        <f>'11.อุดรธานี'!F317</f>
        <v>37999.199999999997</v>
      </c>
      <c r="S317" s="392">
        <f>'12.กาฬสินธุ์'!F317</f>
        <v>130579.28</v>
      </c>
      <c r="T317" s="392">
        <f>'13.นครพนม'!F317</f>
        <v>33600</v>
      </c>
      <c r="U317" s="392">
        <f>'14.สกลนคร'!F317</f>
        <v>128099.17</v>
      </c>
      <c r="V317" s="392">
        <f>'15.หนองคาย'!F317</f>
        <v>0</v>
      </c>
      <c r="W317" s="393">
        <f>'16.เลย'!F317</f>
        <v>0</v>
      </c>
      <c r="X317" s="393">
        <f>'17.ลำปาง'!F317</f>
        <v>33600</v>
      </c>
      <c r="Y317" s="392">
        <f>'18.แพร่'!F317</f>
        <v>126773</v>
      </c>
      <c r="Z317" s="393">
        <f>'19.เชียงราย'!F317</f>
        <v>68199.62</v>
      </c>
      <c r="AA317" s="393">
        <f>'20.เพชรบูรณ์'!F317</f>
        <v>0</v>
      </c>
      <c r="AB317" s="392">
        <f>'21.สุโขทัย'!F317</f>
        <v>33599.9</v>
      </c>
      <c r="AC317" s="392">
        <f>'22.พิจิตร'!F317</f>
        <v>42391</v>
      </c>
      <c r="AD317" s="393">
        <f>'23.เพชรบุรี'!F317</f>
        <v>0</v>
      </c>
      <c r="AE317" s="392">
        <f>'24.สุพรรณบุรี'!F317</f>
        <v>0</v>
      </c>
      <c r="AF317" s="392">
        <f>'25.ประจวบฯ'!F317</f>
        <v>0</v>
      </c>
      <c r="AG317" s="393">
        <f>'26.กาญจนบุรี'!F317</f>
        <v>0</v>
      </c>
      <c r="AH317" s="393">
        <f>'27.สุราษฎร์ฯ'!F317</f>
        <v>0</v>
      </c>
      <c r="AI317" s="392">
        <f>'28.ชุมพร'!F317</f>
        <v>0</v>
      </c>
      <c r="AJ317" s="392">
        <f>'29.ตรัง'!F317</f>
        <v>0</v>
      </c>
      <c r="AK317" s="392">
        <f>'30.พัทลุง'!F317</f>
        <v>0</v>
      </c>
      <c r="AL317" s="549">
        <f>'31.นครศรีธรรมราช'!F317</f>
        <v>0</v>
      </c>
      <c r="AM317" s="392">
        <f>'32.สตูล'!F317</f>
        <v>33599.97</v>
      </c>
      <c r="AN317" s="393">
        <f>'33.นราธิวาส'!F317</f>
        <v>0</v>
      </c>
      <c r="AO317" s="176"/>
    </row>
    <row r="318" spans="1:41" ht="24.6" customHeight="1">
      <c r="A318" s="684"/>
      <c r="B318" s="685"/>
      <c r="C318" s="686" t="s">
        <v>25</v>
      </c>
      <c r="D318" s="687" t="s">
        <v>24</v>
      </c>
      <c r="E318" s="548">
        <f>'1.สอส.กลุ่มวิเคราะห์ฯ'!E318+'2.ชัยนาท'!E318+'3.สระแก้ว'!E318+'4.นครราชสีมา'!E318+'5.ยโสธร'!E318+'6.บุรีรัมย์'!E318+'7.อำนาจเจริญ'!E318+'8.ศูนย์ฯเคี้ยวเอื้อง'!E318+'9.ร้อยเอ็ด'!E318+'10.มหาสารคาม'!E318+'11.อุดรธานี'!E318+'12.กาฬสินธุ์'!E318+'13.นครพนม'!E318+'14.สกลนคร'!E318+'15.หนองคาย'!E318+'16.เลย'!E318+'17.ลำปาง'!E318+'18.แพร่'!E318+'19.เชียงราย'!E318+'20.เพชรบูรณ์'!E318+'21.สุโขทัย'!E318+'22.พิจิตร'!E318+'23.เพชรบุรี'!E318+'24.สุพรรณบุรี'!E318+'25.ประจวบฯ'!E318+'26.กาญจนบุรี'!E318+'27.สุราษฎร์ฯ'!E318+'28.ชุมพร'!E318+'29.ตรัง'!E318+'30.พัทลุง'!E318+'31.นครศรีธรรมราช'!E318+'32.สตูล'!E318+'33.นราธิวาส'!E318</f>
        <v>0</v>
      </c>
      <c r="F318" s="815">
        <f>SUM(H318:AN318)</f>
        <v>0</v>
      </c>
      <c r="G318" s="845" t="e">
        <f t="shared" si="37"/>
        <v>#DIV/0!</v>
      </c>
      <c r="H318" s="368">
        <f>'1.สอส.กลุ่มวิเคราะห์ฯ'!F318</f>
        <v>0</v>
      </c>
      <c r="I318" s="200">
        <f>'2.ชัยนาท'!F318</f>
        <v>0</v>
      </c>
      <c r="J318" s="200">
        <f>'3.สระแก้ว'!F318</f>
        <v>0</v>
      </c>
      <c r="K318" s="201">
        <f>'4.นครราชสีมา'!F318</f>
        <v>0</v>
      </c>
      <c r="L318" s="200">
        <f>'5.ยโสธร'!F318</f>
        <v>0</v>
      </c>
      <c r="M318" s="200">
        <f>'6.บุรีรัมย์'!F318</f>
        <v>0</v>
      </c>
      <c r="N318" s="201">
        <f>'7.อำนาจเจริญ'!F318</f>
        <v>0</v>
      </c>
      <c r="O318" s="201">
        <f>'8.ศูนย์ฯเคี้ยวเอื้อง'!F318</f>
        <v>0</v>
      </c>
      <c r="P318" s="200">
        <f>'9.ร้อยเอ็ด'!F318</f>
        <v>0</v>
      </c>
      <c r="Q318" s="200">
        <f>'10.มหาสารคาม'!F318</f>
        <v>0</v>
      </c>
      <c r="R318" s="200">
        <f>'11.อุดรธานี'!F318</f>
        <v>0</v>
      </c>
      <c r="S318" s="200">
        <f>'12.กาฬสินธุ์'!F318</f>
        <v>0</v>
      </c>
      <c r="T318" s="200">
        <f>'13.นครพนม'!F318</f>
        <v>0</v>
      </c>
      <c r="U318" s="200">
        <f>'14.สกลนคร'!F318</f>
        <v>0</v>
      </c>
      <c r="V318" s="200">
        <f>'15.หนองคาย'!F318</f>
        <v>0</v>
      </c>
      <c r="W318" s="201">
        <f>'16.เลย'!F318</f>
        <v>0</v>
      </c>
      <c r="X318" s="201">
        <f>'17.ลำปาง'!F318</f>
        <v>0</v>
      </c>
      <c r="Y318" s="200">
        <f>'18.แพร่'!F318</f>
        <v>0</v>
      </c>
      <c r="Z318" s="201">
        <f>'19.เชียงราย'!F318</f>
        <v>0</v>
      </c>
      <c r="AA318" s="201">
        <f>'20.เพชรบูรณ์'!F318</f>
        <v>0</v>
      </c>
      <c r="AB318" s="200">
        <f>'21.สุโขทัย'!F318</f>
        <v>0</v>
      </c>
      <c r="AC318" s="200">
        <f>'22.พิจิตร'!F318</f>
        <v>0</v>
      </c>
      <c r="AD318" s="201">
        <f>'23.เพชรบุรี'!F318</f>
        <v>0</v>
      </c>
      <c r="AE318" s="200">
        <f>'24.สุพรรณบุรี'!F318</f>
        <v>0</v>
      </c>
      <c r="AF318" s="200">
        <f>'25.ประจวบฯ'!F318</f>
        <v>0</v>
      </c>
      <c r="AG318" s="201">
        <f>'26.กาญจนบุรี'!F318</f>
        <v>0</v>
      </c>
      <c r="AH318" s="201">
        <f>'27.สุราษฎร์ฯ'!F318</f>
        <v>0</v>
      </c>
      <c r="AI318" s="200">
        <f>'28.ชุมพร'!F318</f>
        <v>0</v>
      </c>
      <c r="AJ318" s="200">
        <f>'29.ตรัง'!F318</f>
        <v>0</v>
      </c>
      <c r="AK318" s="200">
        <f>'30.พัทลุง'!F318</f>
        <v>0</v>
      </c>
      <c r="AL318" s="202">
        <f>'31.นครศรีธรรมราช'!F318</f>
        <v>0</v>
      </c>
      <c r="AM318" s="200">
        <f>'32.สตูล'!F318</f>
        <v>0</v>
      </c>
      <c r="AN318" s="201">
        <f>'33.นราธิวาส'!F318</f>
        <v>0</v>
      </c>
      <c r="AO318" s="176"/>
    </row>
    <row r="319" spans="1:41" ht="24.6" customHeight="1">
      <c r="A319" s="684"/>
      <c r="B319" s="685"/>
      <c r="C319" s="686" t="s">
        <v>26</v>
      </c>
      <c r="D319" s="687" t="s">
        <v>24</v>
      </c>
      <c r="E319" s="548">
        <f>'1.สอส.กลุ่มวิเคราะห์ฯ'!E319+'2.ชัยนาท'!E319+'3.สระแก้ว'!E319+'4.นครราชสีมา'!E319+'5.ยโสธร'!E319+'6.บุรีรัมย์'!E319+'7.อำนาจเจริญ'!E319+'8.ศูนย์ฯเคี้ยวเอื้อง'!E319+'9.ร้อยเอ็ด'!E319+'10.มหาสารคาม'!E319+'11.อุดรธานี'!E319+'12.กาฬสินธุ์'!E319+'13.นครพนม'!E319+'14.สกลนคร'!E319+'15.หนองคาย'!E319+'16.เลย'!E319+'17.ลำปาง'!E319+'18.แพร่'!E319+'19.เชียงราย'!E319+'20.เพชรบูรณ์'!E319+'21.สุโขทัย'!E319+'22.พิจิตร'!E319+'23.เพชรบุรี'!E319+'24.สุพรรณบุรี'!E319+'25.ประจวบฯ'!E319+'26.กาญจนบุรี'!E319+'27.สุราษฎร์ฯ'!E319+'28.ชุมพร'!E319+'29.ตรัง'!E319+'30.พัทลุง'!E319+'31.นครศรีธรรมราช'!E319+'32.สตูล'!E319+'33.นราธิวาส'!E319</f>
        <v>2078400</v>
      </c>
      <c r="F319" s="815">
        <f>SUM(H319:AN319)</f>
        <v>2152677.4500000002</v>
      </c>
      <c r="G319" s="845">
        <f t="shared" si="37"/>
        <v>103.57378031177831</v>
      </c>
      <c r="H319" s="368">
        <f>'1.สอส.กลุ่มวิเคราะห์ฯ'!F319</f>
        <v>72165.3</v>
      </c>
      <c r="I319" s="200">
        <f>'2.ชัยนาท'!F319</f>
        <v>67137.7</v>
      </c>
      <c r="J319" s="200">
        <f>'3.สระแก้ว'!F319</f>
        <v>111411.25</v>
      </c>
      <c r="K319" s="201">
        <f>'4.นครราชสีมา'!F319</f>
        <v>336000</v>
      </c>
      <c r="L319" s="200">
        <f>'5.ยโสธร'!F319</f>
        <v>340576.76</v>
      </c>
      <c r="M319" s="200">
        <f>'6.บุรีรัมย์'!F319</f>
        <v>336000.3</v>
      </c>
      <c r="N319" s="201">
        <f>'7.อำนาจเจริญ'!F319</f>
        <v>130425</v>
      </c>
      <c r="O319" s="201">
        <f>'8.ศูนย์ฯเคี้ยวเอื้อง'!F319</f>
        <v>33520</v>
      </c>
      <c r="P319" s="200">
        <f>'9.ร้อยเอ็ด'!F319</f>
        <v>23400</v>
      </c>
      <c r="Q319" s="200">
        <f>'10.มหาสารคาม'!F319</f>
        <v>33600</v>
      </c>
      <c r="R319" s="200">
        <f>'11.อุดรธานี'!F319</f>
        <v>37999.199999999997</v>
      </c>
      <c r="S319" s="200">
        <f>'12.กาฬสินธุ์'!F319</f>
        <v>130579.28</v>
      </c>
      <c r="T319" s="200">
        <f>'13.นครพนม'!F319</f>
        <v>33600</v>
      </c>
      <c r="U319" s="200">
        <f>'14.สกลนคร'!F319</f>
        <v>128099.17</v>
      </c>
      <c r="V319" s="200">
        <f>'15.หนองคาย'!F319</f>
        <v>0</v>
      </c>
      <c r="W319" s="201">
        <f>'16.เลย'!F319</f>
        <v>0</v>
      </c>
      <c r="X319" s="201">
        <f>'17.ลำปาง'!F319</f>
        <v>33600</v>
      </c>
      <c r="Y319" s="200">
        <f>'18.แพร่'!F319</f>
        <v>126773</v>
      </c>
      <c r="Z319" s="201">
        <f>'19.เชียงราย'!F319</f>
        <v>68199.62</v>
      </c>
      <c r="AA319" s="201">
        <f>'20.เพชรบูรณ์'!F319</f>
        <v>0</v>
      </c>
      <c r="AB319" s="200">
        <f>'21.สุโขทัย'!F319</f>
        <v>33599.9</v>
      </c>
      <c r="AC319" s="200">
        <f>'22.พิจิตร'!F319</f>
        <v>42391</v>
      </c>
      <c r="AD319" s="201">
        <f>'23.เพชรบุรี'!F319</f>
        <v>0</v>
      </c>
      <c r="AE319" s="200">
        <f>'24.สุพรรณบุรี'!F319</f>
        <v>0</v>
      </c>
      <c r="AF319" s="200">
        <f>'25.ประจวบฯ'!F319</f>
        <v>0</v>
      </c>
      <c r="AG319" s="201">
        <f>'26.กาญจนบุรี'!F319</f>
        <v>0</v>
      </c>
      <c r="AH319" s="201">
        <f>'27.สุราษฎร์ฯ'!F319</f>
        <v>0</v>
      </c>
      <c r="AI319" s="200">
        <f>'28.ชุมพร'!F319</f>
        <v>0</v>
      </c>
      <c r="AJ319" s="200">
        <f>'29.ตรัง'!F319</f>
        <v>0</v>
      </c>
      <c r="AK319" s="200">
        <f>'30.พัทลุง'!F319</f>
        <v>0</v>
      </c>
      <c r="AL319" s="202">
        <f>'31.นครศรีธรรมราช'!F319</f>
        <v>0</v>
      </c>
      <c r="AM319" s="200">
        <f>'32.สตูล'!F319</f>
        <v>33599.97</v>
      </c>
      <c r="AN319" s="201">
        <f>'33.นราธิวาส'!F319</f>
        <v>0</v>
      </c>
      <c r="AO319" s="176"/>
    </row>
    <row r="320" spans="1:41" ht="24.6" customHeight="1">
      <c r="A320" s="684"/>
      <c r="B320" s="685"/>
      <c r="C320" s="686" t="s">
        <v>27</v>
      </c>
      <c r="D320" s="687" t="s">
        <v>24</v>
      </c>
      <c r="E320" s="548">
        <f>'1.สอส.กลุ่มวิเคราะห์ฯ'!E320+'2.ชัยนาท'!E320+'3.สระแก้ว'!E320+'4.นครราชสีมา'!E320+'5.ยโสธร'!E320+'6.บุรีรัมย์'!E320+'7.อำนาจเจริญ'!E320+'8.ศูนย์ฯเคี้ยวเอื้อง'!E320+'9.ร้อยเอ็ด'!E320+'10.มหาสารคาม'!E320+'11.อุดรธานี'!E320+'12.กาฬสินธุ์'!E320+'13.นครพนม'!E320+'14.สกลนคร'!E320+'15.หนองคาย'!E320+'16.เลย'!E320+'17.ลำปาง'!E320+'18.แพร่'!E320+'19.เชียงราย'!E320+'20.เพชรบูรณ์'!E320+'21.สุโขทัย'!E320+'22.พิจิตร'!E320+'23.เพชรบุรี'!E320+'24.สุพรรณบุรี'!E320+'25.ประจวบฯ'!E320+'26.กาญจนบุรี'!E320+'27.สุราษฎร์ฯ'!E320+'28.ชุมพร'!E320+'29.ตรัง'!E320+'30.พัทลุง'!E320+'31.นครศรีธรรมราช'!E320+'32.สตูล'!E320+'33.นราธิวาส'!E320</f>
        <v>0</v>
      </c>
      <c r="F320" s="815">
        <f>SUM(H320:AN320)</f>
        <v>0</v>
      </c>
      <c r="G320" s="845" t="e">
        <f t="shared" si="37"/>
        <v>#DIV/0!</v>
      </c>
      <c r="H320" s="368">
        <f>'1.สอส.กลุ่มวิเคราะห์ฯ'!F320</f>
        <v>0</v>
      </c>
      <c r="I320" s="200">
        <f>'2.ชัยนาท'!F320</f>
        <v>0</v>
      </c>
      <c r="J320" s="200">
        <f>'3.สระแก้ว'!F320</f>
        <v>0</v>
      </c>
      <c r="K320" s="201">
        <f>'4.นครราชสีมา'!F320</f>
        <v>0</v>
      </c>
      <c r="L320" s="200">
        <f>'5.ยโสธร'!F320</f>
        <v>0</v>
      </c>
      <c r="M320" s="200">
        <f>'6.บุรีรัมย์'!F320</f>
        <v>0</v>
      </c>
      <c r="N320" s="201">
        <f>'7.อำนาจเจริญ'!F320</f>
        <v>0</v>
      </c>
      <c r="O320" s="201">
        <f>'8.ศูนย์ฯเคี้ยวเอื้อง'!F320</f>
        <v>0</v>
      </c>
      <c r="P320" s="200">
        <f>'9.ร้อยเอ็ด'!F320</f>
        <v>0</v>
      </c>
      <c r="Q320" s="200">
        <f>'10.มหาสารคาม'!F320</f>
        <v>0</v>
      </c>
      <c r="R320" s="200">
        <f>'11.อุดรธานี'!F320</f>
        <v>0</v>
      </c>
      <c r="S320" s="200">
        <f>'12.กาฬสินธุ์'!F320</f>
        <v>0</v>
      </c>
      <c r="T320" s="200">
        <f>'13.นครพนม'!F320</f>
        <v>0</v>
      </c>
      <c r="U320" s="200">
        <f>'14.สกลนคร'!F320</f>
        <v>0</v>
      </c>
      <c r="V320" s="200">
        <f>'15.หนองคาย'!F320</f>
        <v>0</v>
      </c>
      <c r="W320" s="201">
        <f>'16.เลย'!F320</f>
        <v>0</v>
      </c>
      <c r="X320" s="201">
        <f>'17.ลำปาง'!F320</f>
        <v>0</v>
      </c>
      <c r="Y320" s="200">
        <f>'18.แพร่'!F320</f>
        <v>0</v>
      </c>
      <c r="Z320" s="201">
        <f>'19.เชียงราย'!F320</f>
        <v>0</v>
      </c>
      <c r="AA320" s="201">
        <f>'20.เพชรบูรณ์'!F320</f>
        <v>0</v>
      </c>
      <c r="AB320" s="200">
        <f>'21.สุโขทัย'!F320</f>
        <v>0</v>
      </c>
      <c r="AC320" s="200">
        <f>'22.พิจิตร'!F320</f>
        <v>0</v>
      </c>
      <c r="AD320" s="201">
        <f>'23.เพชรบุรี'!F320</f>
        <v>0</v>
      </c>
      <c r="AE320" s="200">
        <f>'24.สุพรรณบุรี'!F320</f>
        <v>0</v>
      </c>
      <c r="AF320" s="200">
        <f>'25.ประจวบฯ'!F320</f>
        <v>0</v>
      </c>
      <c r="AG320" s="201">
        <f>'26.กาญจนบุรี'!F320</f>
        <v>0</v>
      </c>
      <c r="AH320" s="201">
        <f>'27.สุราษฎร์ฯ'!F320</f>
        <v>0</v>
      </c>
      <c r="AI320" s="200">
        <f>'28.ชุมพร'!F320</f>
        <v>0</v>
      </c>
      <c r="AJ320" s="200">
        <f>'29.ตรัง'!F320</f>
        <v>0</v>
      </c>
      <c r="AK320" s="200">
        <f>'30.พัทลุง'!F320</f>
        <v>0</v>
      </c>
      <c r="AL320" s="202">
        <f>'31.นครศรีธรรมราช'!F320</f>
        <v>0</v>
      </c>
      <c r="AM320" s="200">
        <f>'32.สตูล'!F320</f>
        <v>0</v>
      </c>
      <c r="AN320" s="201">
        <f>'33.นราธิวาส'!F320</f>
        <v>0</v>
      </c>
      <c r="AO320" s="176"/>
    </row>
    <row r="321" spans="1:41" ht="24.6" customHeight="1">
      <c r="A321" s="684"/>
      <c r="B321" s="685"/>
      <c r="C321" s="686" t="s">
        <v>28</v>
      </c>
      <c r="D321" s="687" t="s">
        <v>24</v>
      </c>
      <c r="E321" s="548">
        <f>'1.สอส.กลุ่มวิเคราะห์ฯ'!E321+'2.ชัยนาท'!E321+'3.สระแก้ว'!E321+'4.นครราชสีมา'!E321+'5.ยโสธร'!E321+'6.บุรีรัมย์'!E321+'7.อำนาจเจริญ'!E321+'8.ศูนย์ฯเคี้ยวเอื้อง'!E321+'9.ร้อยเอ็ด'!E321+'10.มหาสารคาม'!E321+'11.อุดรธานี'!E321+'12.กาฬสินธุ์'!E321+'13.นครพนม'!E321+'14.สกลนคร'!E321+'15.หนองคาย'!E321+'16.เลย'!E321+'17.ลำปาง'!E321+'18.แพร่'!E321+'19.เชียงราย'!E321+'20.เพชรบูรณ์'!E321+'21.สุโขทัย'!E321+'22.พิจิตร'!E321+'23.เพชรบุรี'!E321+'24.สุพรรณบุรี'!E321+'25.ประจวบฯ'!E321+'26.กาญจนบุรี'!E321+'27.สุราษฎร์ฯ'!E321+'28.ชุมพร'!E321+'29.ตรัง'!E321+'30.พัทลุง'!E321+'31.นครศรีธรรมราช'!E321+'32.สตูล'!E321+'33.นราธิวาส'!E321</f>
        <v>0</v>
      </c>
      <c r="F321" s="815">
        <f>SUM(H321:AN321)</f>
        <v>0</v>
      </c>
      <c r="G321" s="845" t="e">
        <f t="shared" si="37"/>
        <v>#DIV/0!</v>
      </c>
      <c r="H321" s="368">
        <f>'1.สอส.กลุ่มวิเคราะห์ฯ'!F321</f>
        <v>0</v>
      </c>
      <c r="I321" s="200">
        <f>'2.ชัยนาท'!F321</f>
        <v>0</v>
      </c>
      <c r="J321" s="200">
        <f>'3.สระแก้ว'!F321</f>
        <v>0</v>
      </c>
      <c r="K321" s="201">
        <f>'4.นครราชสีมา'!F321</f>
        <v>0</v>
      </c>
      <c r="L321" s="200">
        <f>'5.ยโสธร'!F321</f>
        <v>0</v>
      </c>
      <c r="M321" s="200">
        <f>'6.บุรีรัมย์'!F321</f>
        <v>0</v>
      </c>
      <c r="N321" s="201">
        <f>'7.อำนาจเจริญ'!F321</f>
        <v>0</v>
      </c>
      <c r="O321" s="201">
        <f>'8.ศูนย์ฯเคี้ยวเอื้อง'!F321</f>
        <v>0</v>
      </c>
      <c r="P321" s="200">
        <f>'9.ร้อยเอ็ด'!F321</f>
        <v>0</v>
      </c>
      <c r="Q321" s="200">
        <f>'10.มหาสารคาม'!F321</f>
        <v>0</v>
      </c>
      <c r="R321" s="200">
        <f>'11.อุดรธานี'!F321</f>
        <v>0</v>
      </c>
      <c r="S321" s="200">
        <f>'12.กาฬสินธุ์'!F321</f>
        <v>0</v>
      </c>
      <c r="T321" s="200">
        <f>'13.นครพนม'!F321</f>
        <v>0</v>
      </c>
      <c r="U321" s="200">
        <f>'14.สกลนคร'!F321</f>
        <v>0</v>
      </c>
      <c r="V321" s="200">
        <f>'15.หนองคาย'!F321</f>
        <v>0</v>
      </c>
      <c r="W321" s="201">
        <f>'16.เลย'!F321</f>
        <v>0</v>
      </c>
      <c r="X321" s="201">
        <f>'17.ลำปาง'!F321</f>
        <v>0</v>
      </c>
      <c r="Y321" s="200">
        <f>'18.แพร่'!F321</f>
        <v>0</v>
      </c>
      <c r="Z321" s="201">
        <f>'19.เชียงราย'!F321</f>
        <v>0</v>
      </c>
      <c r="AA321" s="201">
        <f>'20.เพชรบูรณ์'!F321</f>
        <v>0</v>
      </c>
      <c r="AB321" s="200">
        <f>'21.สุโขทัย'!F321</f>
        <v>0</v>
      </c>
      <c r="AC321" s="200">
        <f>'22.พิจิตร'!F321</f>
        <v>0</v>
      </c>
      <c r="AD321" s="201">
        <f>'23.เพชรบุรี'!F321</f>
        <v>0</v>
      </c>
      <c r="AE321" s="200">
        <f>'24.สุพรรณบุรี'!F321</f>
        <v>0</v>
      </c>
      <c r="AF321" s="200">
        <f>'25.ประจวบฯ'!F321</f>
        <v>0</v>
      </c>
      <c r="AG321" s="201">
        <f>'26.กาญจนบุรี'!F321</f>
        <v>0</v>
      </c>
      <c r="AH321" s="201">
        <f>'27.สุราษฎร์ฯ'!F321</f>
        <v>0</v>
      </c>
      <c r="AI321" s="200">
        <f>'28.ชุมพร'!F321</f>
        <v>0</v>
      </c>
      <c r="AJ321" s="200">
        <f>'29.ตรัง'!F321</f>
        <v>0</v>
      </c>
      <c r="AK321" s="200">
        <f>'30.พัทลุง'!F321</f>
        <v>0</v>
      </c>
      <c r="AL321" s="202">
        <f>'31.นครศรีธรรมราช'!F321</f>
        <v>0</v>
      </c>
      <c r="AM321" s="200">
        <f>'32.สตูล'!F321</f>
        <v>0</v>
      </c>
      <c r="AN321" s="201">
        <f>'33.นราธิวาส'!F321</f>
        <v>0</v>
      </c>
      <c r="AO321" s="176"/>
    </row>
    <row r="322" spans="1:41" ht="24.6" customHeight="1">
      <c r="A322" s="701"/>
      <c r="B322" s="702"/>
      <c r="C322" s="801" t="s">
        <v>29</v>
      </c>
      <c r="D322" s="704" t="s">
        <v>24</v>
      </c>
      <c r="E322" s="548">
        <f>'1.สอส.กลุ่มวิเคราะห์ฯ'!E322+'2.ชัยนาท'!E322+'3.สระแก้ว'!E322+'4.นครราชสีมา'!E322+'5.ยโสธร'!E322+'6.บุรีรัมย์'!E322+'7.อำนาจเจริญ'!E322+'8.ศูนย์ฯเคี้ยวเอื้อง'!E322+'9.ร้อยเอ็ด'!E322+'10.มหาสารคาม'!E322+'11.อุดรธานี'!E322+'12.กาฬสินธุ์'!E322+'13.นครพนม'!E322+'14.สกลนคร'!E322+'15.หนองคาย'!E322+'16.เลย'!E322+'17.ลำปาง'!E322+'18.แพร่'!E322+'19.เชียงราย'!E322+'20.เพชรบูรณ์'!E322+'21.สุโขทัย'!E322+'22.พิจิตร'!E322+'23.เพชรบุรี'!E322+'24.สุพรรณบุรี'!E322+'25.ประจวบฯ'!E322+'26.กาญจนบุรี'!E322+'27.สุราษฎร์ฯ'!E322+'28.ชุมพร'!E322+'29.ตรัง'!E322+'30.พัทลุง'!E322+'31.นครศรีธรรมราช'!E322+'32.สตูล'!E322+'33.นราธิวาส'!E322</f>
        <v>0</v>
      </c>
      <c r="F322" s="819">
        <f>SUM(H322:AN322)</f>
        <v>0</v>
      </c>
      <c r="G322" s="847" t="e">
        <f t="shared" si="37"/>
        <v>#DIV/0!</v>
      </c>
      <c r="H322" s="368">
        <f>'1.สอส.กลุ่มวิเคราะห์ฯ'!F322</f>
        <v>0</v>
      </c>
      <c r="I322" s="200">
        <f>'2.ชัยนาท'!F322</f>
        <v>0</v>
      </c>
      <c r="J322" s="200">
        <f>'3.สระแก้ว'!F322</f>
        <v>0</v>
      </c>
      <c r="K322" s="201">
        <f>'4.นครราชสีมา'!F322</f>
        <v>0</v>
      </c>
      <c r="L322" s="200">
        <f>'5.ยโสธร'!F322</f>
        <v>0</v>
      </c>
      <c r="M322" s="200">
        <f>'6.บุรีรัมย์'!F322</f>
        <v>0</v>
      </c>
      <c r="N322" s="201">
        <f>'7.อำนาจเจริญ'!F322</f>
        <v>0</v>
      </c>
      <c r="O322" s="201">
        <f>'8.ศูนย์ฯเคี้ยวเอื้อง'!F322</f>
        <v>0</v>
      </c>
      <c r="P322" s="200">
        <f>'9.ร้อยเอ็ด'!F322</f>
        <v>0</v>
      </c>
      <c r="Q322" s="200">
        <f>'10.มหาสารคาม'!F322</f>
        <v>0</v>
      </c>
      <c r="R322" s="200">
        <f>'11.อุดรธานี'!F322</f>
        <v>0</v>
      </c>
      <c r="S322" s="200">
        <f>'12.กาฬสินธุ์'!F322</f>
        <v>0</v>
      </c>
      <c r="T322" s="200">
        <f>'13.นครพนม'!F322</f>
        <v>0</v>
      </c>
      <c r="U322" s="200">
        <f>'14.สกลนคร'!F322</f>
        <v>0</v>
      </c>
      <c r="V322" s="200">
        <f>'15.หนองคาย'!F322</f>
        <v>0</v>
      </c>
      <c r="W322" s="201">
        <f>'16.เลย'!F322</f>
        <v>0</v>
      </c>
      <c r="X322" s="201">
        <f>'17.ลำปาง'!F322</f>
        <v>0</v>
      </c>
      <c r="Y322" s="200">
        <f>'18.แพร่'!F322</f>
        <v>0</v>
      </c>
      <c r="Z322" s="201">
        <f>'19.เชียงราย'!F322</f>
        <v>0</v>
      </c>
      <c r="AA322" s="201">
        <f>'20.เพชรบูรณ์'!F322</f>
        <v>0</v>
      </c>
      <c r="AB322" s="200">
        <f>'21.สุโขทัย'!F322</f>
        <v>0</v>
      </c>
      <c r="AC322" s="200">
        <f>'22.พิจิตร'!F322</f>
        <v>0</v>
      </c>
      <c r="AD322" s="201">
        <f>'23.เพชรบุรี'!F322</f>
        <v>0</v>
      </c>
      <c r="AE322" s="200">
        <f>'24.สุพรรณบุรี'!F322</f>
        <v>0</v>
      </c>
      <c r="AF322" s="200">
        <f>'25.ประจวบฯ'!F322</f>
        <v>0</v>
      </c>
      <c r="AG322" s="201">
        <f>'26.กาญจนบุรี'!F322</f>
        <v>0</v>
      </c>
      <c r="AH322" s="201">
        <f>'27.สุราษฎร์ฯ'!F322</f>
        <v>0</v>
      </c>
      <c r="AI322" s="200">
        <f>'28.ชุมพร'!F322</f>
        <v>0</v>
      </c>
      <c r="AJ322" s="200">
        <f>'29.ตรัง'!F322</f>
        <v>0</v>
      </c>
      <c r="AK322" s="200">
        <f>'30.พัทลุง'!F322</f>
        <v>0</v>
      </c>
      <c r="AL322" s="202">
        <f>'31.นครศรีธรรมราช'!F322</f>
        <v>0</v>
      </c>
      <c r="AM322" s="200">
        <f>'32.สตูล'!F322</f>
        <v>0</v>
      </c>
      <c r="AN322" s="201">
        <f>'33.นราธิวาส'!F322</f>
        <v>0</v>
      </c>
      <c r="AO322" s="176"/>
    </row>
    <row r="323" spans="1:41" ht="22.95" customHeight="1">
      <c r="A323" s="225"/>
      <c r="B323" s="2179" t="s">
        <v>252</v>
      </c>
      <c r="C323" s="2180"/>
      <c r="D323" s="693"/>
      <c r="E323" s="705">
        <f>'1.สอส.กลุ่มวิเคราะห์ฯ'!E323+'2.ชัยนาท'!E323+'3.สระแก้ว'!E323+'4.นครราชสีมา'!E323+'5.ยโสธร'!E323+'6.บุรีรัมย์'!E323+'7.อำนาจเจริญ'!E323+'8.ศูนย์ฯเคี้ยวเอื้อง'!E323+'9.ร้อยเอ็ด'!E323+'10.มหาสารคาม'!E323+'11.อุดรธานี'!E323+'12.กาฬสินธุ์'!E323+'13.นครพนม'!E323+'14.สกลนคร'!E323+'15.หนองคาย'!E323+'16.เลย'!E323+'17.ลำปาง'!E323+'18.แพร่'!E323+'19.เชียงราย'!E323+'20.เพชรบูรณ์'!E323+'21.สุโขทัย'!E323+'22.พิจิตร'!E323+'23.เพชรบุรี'!E323+'24.สุพรรณบุรี'!E323+'25.ประจวบฯ'!E323+'26.กาญจนบุรี'!E323+'27.สุราษฎร์ฯ'!E323+'28.ชุมพร'!E323+'29.ตรัง'!E323+'30.พัทลุง'!E323+'31.นครศรีธรรมราช'!E323+'32.สตูล'!E323+'33.นราธิวาส'!E323</f>
        <v>140</v>
      </c>
      <c r="F323" s="1536"/>
      <c r="G323" s="844">
        <f t="shared" si="37"/>
        <v>0</v>
      </c>
      <c r="H323" s="369">
        <f>'1.สอส.กลุ่มวิเคราะห์ฯ'!F323</f>
        <v>0</v>
      </c>
      <c r="I323" s="205">
        <f>'2.ชัยนาท'!F323</f>
        <v>10</v>
      </c>
      <c r="J323" s="205">
        <f>'3.สระแก้ว'!F323</f>
        <v>10</v>
      </c>
      <c r="K323" s="206">
        <f>'4.นครราชสีมา'!F323</f>
        <v>10</v>
      </c>
      <c r="L323" s="205">
        <f>'5.ยโสธร'!F323</f>
        <v>0</v>
      </c>
      <c r="M323" s="205">
        <f>'6.บุรีรัมย์'!F323</f>
        <v>10</v>
      </c>
      <c r="N323" s="206">
        <f>'7.อำนาจเจริญ'!F323</f>
        <v>0</v>
      </c>
      <c r="O323" s="206">
        <f>'8.ศูนย์ฯเคี้ยวเอื้อง'!F323</f>
        <v>10</v>
      </c>
      <c r="P323" s="205">
        <f>'9.ร้อยเอ็ด'!F323</f>
        <v>5</v>
      </c>
      <c r="Q323" s="205">
        <f>'10.มหาสารคาม'!F323</f>
        <v>10</v>
      </c>
      <c r="R323" s="205">
        <f>'11.อุดรธานี'!F323</f>
        <v>10</v>
      </c>
      <c r="S323" s="205">
        <f>'12.กาฬสินธุ์'!F323</f>
        <v>0</v>
      </c>
      <c r="T323" s="205">
        <f>'13.นครพนม'!F323</f>
        <v>0</v>
      </c>
      <c r="U323" s="205">
        <f>'14.สกลนคร'!F323</f>
        <v>0</v>
      </c>
      <c r="V323" s="205">
        <f>'15.หนองคาย'!F323</f>
        <v>0</v>
      </c>
      <c r="W323" s="206">
        <f>'16.เลย'!F323</f>
        <v>0</v>
      </c>
      <c r="X323" s="206">
        <f>'17.ลำปาง'!F323</f>
        <v>10</v>
      </c>
      <c r="Y323" s="205">
        <f>'18.แพร่'!F323</f>
        <v>0</v>
      </c>
      <c r="Z323" s="206">
        <f>'19.เชียงราย'!F323</f>
        <v>0</v>
      </c>
      <c r="AA323" s="206">
        <f>'20.เพชรบูรณ์'!F323</f>
        <v>0</v>
      </c>
      <c r="AB323" s="205">
        <f>'21.สุโขทัย'!F323</f>
        <v>0</v>
      </c>
      <c r="AC323" s="205">
        <f>'22.พิจิตร'!F323</f>
        <v>0</v>
      </c>
      <c r="AD323" s="206">
        <f>'23.เพชรบุรี'!F323</f>
        <v>10</v>
      </c>
      <c r="AE323" s="205">
        <f>'24.สุพรรณบุรี'!F323</f>
        <v>5</v>
      </c>
      <c r="AF323" s="205">
        <f>'25.ประจวบฯ'!F323</f>
        <v>10</v>
      </c>
      <c r="AG323" s="206">
        <f>'26.กาญจนบุรี'!F323</f>
        <v>0</v>
      </c>
      <c r="AH323" s="206">
        <f>'27.สุราษฎร์ฯ'!F323</f>
        <v>0</v>
      </c>
      <c r="AI323" s="205">
        <f>'28.ชุมพร'!F323</f>
        <v>0</v>
      </c>
      <c r="AJ323" s="205">
        <f>'29.ตรัง'!F323</f>
        <v>0</v>
      </c>
      <c r="AK323" s="205">
        <f>'30.พัทลุง'!F323</f>
        <v>10</v>
      </c>
      <c r="AL323" s="550">
        <f>'31.นครศรีธรรมราช'!F323</f>
        <v>0</v>
      </c>
      <c r="AM323" s="205">
        <f>'32.สตูล'!F323</f>
        <v>0</v>
      </c>
      <c r="AN323" s="206">
        <f>'33.นราธิวาส'!F323</f>
        <v>0</v>
      </c>
      <c r="AO323" s="176"/>
    </row>
    <row r="324" spans="1:41" ht="24.6" customHeight="1">
      <c r="A324" s="684"/>
      <c r="B324" s="685"/>
      <c r="C324" s="1284" t="s">
        <v>111</v>
      </c>
      <c r="D324" s="679" t="s">
        <v>9</v>
      </c>
      <c r="E324" s="169">
        <f>'1.สอส.กลุ่มวิเคราะห์ฯ'!E324+'2.ชัยนาท'!E324+'3.สระแก้ว'!E324+'4.นครราชสีมา'!E324+'5.ยโสธร'!E324+'6.บุรีรัมย์'!E324+'7.อำนาจเจริญ'!E324+'8.ศูนย์ฯเคี้ยวเอื้อง'!E324+'9.ร้อยเอ็ด'!E324+'10.มหาสารคาม'!E324+'11.อุดรธานี'!E324+'12.กาฬสินธุ์'!E324+'13.นครพนม'!E324+'14.สกลนคร'!E324+'15.หนองคาย'!E324+'16.เลย'!E324+'17.ลำปาง'!E324+'18.แพร่'!E324+'19.เชียงราย'!E324+'20.เพชรบูรณ์'!E324+'21.สุโขทัย'!E324+'22.พิจิตร'!E324+'23.เพชรบุรี'!E324+'24.สุพรรณบุรี'!E324+'25.ประจวบฯ'!E324+'26.กาญจนบุรี'!E324+'27.สุราษฎร์ฯ'!E324+'28.ชุมพร'!E324+'29.ตรัง'!E324+'30.พัทลุง'!E324+'31.นครศรีธรรมราช'!E324+'32.สตูล'!E324+'33.นราธิวาส'!E324</f>
        <v>140</v>
      </c>
      <c r="F324" s="815">
        <f>SUM(H324:AN324)</f>
        <v>130</v>
      </c>
      <c r="G324" s="845">
        <f t="shared" si="37"/>
        <v>92.857142857142861</v>
      </c>
      <c r="H324" s="368">
        <f>'1.สอส.กลุ่มวิเคราะห์ฯ'!F324</f>
        <v>0</v>
      </c>
      <c r="I324" s="200">
        <f>'2.ชัยนาท'!F324</f>
        <v>10</v>
      </c>
      <c r="J324" s="200">
        <f>'3.สระแก้ว'!F324</f>
        <v>10</v>
      </c>
      <c r="K324" s="201">
        <f>'4.นครราชสีมา'!F324</f>
        <v>10</v>
      </c>
      <c r="L324" s="200">
        <f>'5.ยโสธร'!F324</f>
        <v>0</v>
      </c>
      <c r="M324" s="200">
        <f>'6.บุรีรัมย์'!F324</f>
        <v>10</v>
      </c>
      <c r="N324" s="201">
        <f>'7.อำนาจเจริญ'!F324</f>
        <v>0</v>
      </c>
      <c r="O324" s="201">
        <f>'8.ศูนย์ฯเคี้ยวเอื้อง'!F324</f>
        <v>10</v>
      </c>
      <c r="P324" s="200">
        <f>'9.ร้อยเอ็ด'!F324</f>
        <v>5</v>
      </c>
      <c r="Q324" s="200">
        <f>'10.มหาสารคาม'!F324</f>
        <v>10</v>
      </c>
      <c r="R324" s="200">
        <f>'11.อุดรธานี'!F324</f>
        <v>10</v>
      </c>
      <c r="S324" s="200">
        <f>'12.กาฬสินธุ์'!F324</f>
        <v>0</v>
      </c>
      <c r="T324" s="200">
        <f>'13.นครพนม'!F324</f>
        <v>0</v>
      </c>
      <c r="U324" s="200">
        <f>'14.สกลนคร'!F324</f>
        <v>0</v>
      </c>
      <c r="V324" s="200">
        <f>'15.หนองคาย'!F324</f>
        <v>0</v>
      </c>
      <c r="W324" s="201">
        <f>'16.เลย'!F324</f>
        <v>0</v>
      </c>
      <c r="X324" s="201">
        <f>'17.ลำปาง'!F324</f>
        <v>10</v>
      </c>
      <c r="Y324" s="200">
        <f>'18.แพร่'!F324</f>
        <v>0</v>
      </c>
      <c r="Z324" s="201">
        <f>'19.เชียงราย'!F324</f>
        <v>0</v>
      </c>
      <c r="AA324" s="201">
        <f>'20.เพชรบูรณ์'!F324</f>
        <v>5</v>
      </c>
      <c r="AB324" s="200">
        <f>'21.สุโขทัย'!F324</f>
        <v>0</v>
      </c>
      <c r="AC324" s="200">
        <f>'22.พิจิตร'!F324</f>
        <v>0</v>
      </c>
      <c r="AD324" s="201">
        <f>'23.เพชรบุรี'!F324</f>
        <v>10</v>
      </c>
      <c r="AE324" s="200">
        <f>'24.สุพรรณบุรี'!F324</f>
        <v>10</v>
      </c>
      <c r="AF324" s="200">
        <f>'25.ประจวบฯ'!F324</f>
        <v>10</v>
      </c>
      <c r="AG324" s="201">
        <f>'26.กาญจนบุรี'!F324</f>
        <v>0</v>
      </c>
      <c r="AH324" s="201">
        <f>'27.สุราษฎร์ฯ'!F324</f>
        <v>0</v>
      </c>
      <c r="AI324" s="200">
        <f>'28.ชุมพร'!F324</f>
        <v>0</v>
      </c>
      <c r="AJ324" s="200">
        <f>'29.ตรัง'!F324</f>
        <v>0</v>
      </c>
      <c r="AK324" s="200">
        <f>'30.พัทลุง'!F324</f>
        <v>10</v>
      </c>
      <c r="AL324" s="202">
        <f>'31.นครศรีธรรมราช'!F324</f>
        <v>0</v>
      </c>
      <c r="AM324" s="200">
        <f>'32.สตูล'!F324</f>
        <v>0</v>
      </c>
      <c r="AN324" s="201">
        <f>'33.นราธิวาส'!F324</f>
        <v>0</v>
      </c>
      <c r="AO324" s="176"/>
    </row>
    <row r="325" spans="1:41" ht="24.6" customHeight="1">
      <c r="A325" s="684"/>
      <c r="B325" s="685"/>
      <c r="C325" s="1284" t="s">
        <v>112</v>
      </c>
      <c r="D325" s="679" t="s">
        <v>87</v>
      </c>
      <c r="E325" s="169">
        <f>'1.สอส.กลุ่มวิเคราะห์ฯ'!E325+'2.ชัยนาท'!E325+'3.สระแก้ว'!E325+'4.นครราชสีมา'!E325+'5.ยโสธร'!E325+'6.บุรีรัมย์'!E325+'7.อำนาจเจริญ'!E325+'8.ศูนย์ฯเคี้ยวเอื้อง'!E325+'9.ร้อยเอ็ด'!E325+'10.มหาสารคาม'!E325+'11.อุดรธานี'!E325+'12.กาฬสินธุ์'!E325+'13.นครพนม'!E325+'14.สกลนคร'!E325+'15.หนองคาย'!E325+'16.เลย'!E325+'17.ลำปาง'!E325+'18.แพร่'!E325+'19.เชียงราย'!E325+'20.เพชรบูรณ์'!E325+'21.สุโขทัย'!E325+'22.พิจิตร'!E325+'23.เพชรบุรี'!E325+'24.สุพรรณบุรี'!E325+'25.ประจวบฯ'!E325+'26.กาญจนบุรี'!E325+'27.สุราษฎร์ฯ'!E325+'28.ชุมพร'!E325+'29.ตรัง'!E325+'30.พัทลุง'!E325+'31.นครศรีธรรมราช'!E325+'32.สตูล'!E325+'33.นราธิวาส'!E325</f>
        <v>140</v>
      </c>
      <c r="F325" s="815">
        <f>SUM(H325:AN325)</f>
        <v>125</v>
      </c>
      <c r="G325" s="845">
        <f t="shared" si="37"/>
        <v>89.285714285714292</v>
      </c>
      <c r="H325" s="368">
        <f>'1.สอส.กลุ่มวิเคราะห์ฯ'!F325</f>
        <v>0</v>
      </c>
      <c r="I325" s="200">
        <f>'2.ชัยนาท'!F325</f>
        <v>10</v>
      </c>
      <c r="J325" s="200">
        <f>'3.สระแก้ว'!F325</f>
        <v>10</v>
      </c>
      <c r="K325" s="201">
        <f>'4.นครราชสีมา'!F325</f>
        <v>10</v>
      </c>
      <c r="L325" s="200">
        <f>'5.ยโสธร'!F325</f>
        <v>0</v>
      </c>
      <c r="M325" s="200">
        <f>'6.บุรีรัมย์'!F325</f>
        <v>10</v>
      </c>
      <c r="N325" s="201">
        <f>'7.อำนาจเจริญ'!F325</f>
        <v>0</v>
      </c>
      <c r="O325" s="201">
        <f>'8.ศูนย์ฯเคี้ยวเอื้อง'!F325</f>
        <v>10</v>
      </c>
      <c r="P325" s="200">
        <f>'9.ร้อยเอ็ด'!F325</f>
        <v>5</v>
      </c>
      <c r="Q325" s="200">
        <f>'10.มหาสารคาม'!F325</f>
        <v>10</v>
      </c>
      <c r="R325" s="200">
        <f>'11.อุดรธานี'!F325</f>
        <v>10</v>
      </c>
      <c r="S325" s="200">
        <f>'12.กาฬสินธุ์'!F325</f>
        <v>0</v>
      </c>
      <c r="T325" s="200">
        <f>'13.นครพนม'!F325</f>
        <v>0</v>
      </c>
      <c r="U325" s="200">
        <f>'14.สกลนคร'!F325</f>
        <v>0</v>
      </c>
      <c r="V325" s="200">
        <f>'15.หนองคาย'!F325</f>
        <v>0</v>
      </c>
      <c r="W325" s="201">
        <f>'16.เลย'!F325</f>
        <v>0</v>
      </c>
      <c r="X325" s="201">
        <f>'17.ลำปาง'!F325</f>
        <v>10</v>
      </c>
      <c r="Y325" s="200">
        <f>'18.แพร่'!F325</f>
        <v>0</v>
      </c>
      <c r="Z325" s="201">
        <f>'19.เชียงราย'!F325</f>
        <v>0</v>
      </c>
      <c r="AA325" s="201">
        <f>'20.เพชรบูรณ์'!F325</f>
        <v>5</v>
      </c>
      <c r="AB325" s="200">
        <f>'21.สุโขทัย'!F325</f>
        <v>0</v>
      </c>
      <c r="AC325" s="200">
        <f>'22.พิจิตร'!F325</f>
        <v>0</v>
      </c>
      <c r="AD325" s="201">
        <f>'23.เพชรบุรี'!F325</f>
        <v>10</v>
      </c>
      <c r="AE325" s="200">
        <f>'24.สุพรรณบุรี'!F325</f>
        <v>5</v>
      </c>
      <c r="AF325" s="200">
        <f>'25.ประจวบฯ'!F325</f>
        <v>10</v>
      </c>
      <c r="AG325" s="201">
        <f>'26.กาญจนบุรี'!F325</f>
        <v>0</v>
      </c>
      <c r="AH325" s="201">
        <f>'27.สุราษฎร์ฯ'!F325</f>
        <v>0</v>
      </c>
      <c r="AI325" s="200">
        <f>'28.ชุมพร'!F325</f>
        <v>0</v>
      </c>
      <c r="AJ325" s="200">
        <f>'29.ตรัง'!F325</f>
        <v>0</v>
      </c>
      <c r="AK325" s="200">
        <f>'30.พัทลุง'!F325</f>
        <v>10</v>
      </c>
      <c r="AL325" s="202">
        <f>'31.นครศรีธรรมราช'!F325</f>
        <v>0</v>
      </c>
      <c r="AM325" s="200">
        <f>'32.สตูล'!F325</f>
        <v>0</v>
      </c>
      <c r="AN325" s="201">
        <f>'33.นราธิวาส'!F325</f>
        <v>0</v>
      </c>
      <c r="AO325" s="176"/>
    </row>
    <row r="326" spans="1:41" ht="24.6" customHeight="1">
      <c r="A326" s="684"/>
      <c r="B326" s="685"/>
      <c r="C326" s="753" t="s">
        <v>187</v>
      </c>
      <c r="D326" s="679" t="s">
        <v>114</v>
      </c>
      <c r="E326" s="169">
        <f>'1.สอส.กลุ่มวิเคราะห์ฯ'!E326+'2.ชัยนาท'!E326+'3.สระแก้ว'!E326+'4.นครราชสีมา'!E326+'5.ยโสธร'!E326+'6.บุรีรัมย์'!E326+'7.อำนาจเจริญ'!E326+'8.ศูนย์ฯเคี้ยวเอื้อง'!E326+'9.ร้อยเอ็ด'!E326+'10.มหาสารคาม'!E326+'11.อุดรธานี'!E326+'12.กาฬสินธุ์'!E326+'13.นครพนม'!E326+'14.สกลนคร'!E326+'15.หนองคาย'!E326+'16.เลย'!E326+'17.ลำปาง'!E326+'18.แพร่'!E326+'19.เชียงราย'!E326+'20.เพชรบูรณ์'!E326+'21.สุโขทัย'!E326+'22.พิจิตร'!E326+'23.เพชรบุรี'!E326+'24.สุพรรณบุรี'!E326+'25.ประจวบฯ'!E326+'26.กาญจนบุรี'!E326+'27.สุราษฎร์ฯ'!E326+'28.ชุมพร'!E326+'29.ตรัง'!E326+'30.พัทลุง'!E326+'31.นครศรีธรรมราช'!E326+'32.สตูล'!E326+'33.นราธิวาส'!E326</f>
        <v>50</v>
      </c>
      <c r="F326" s="815">
        <f>SUM(H326:AN326)</f>
        <v>44</v>
      </c>
      <c r="G326" s="845">
        <f t="shared" si="37"/>
        <v>88</v>
      </c>
      <c r="H326" s="368">
        <f>'1.สอส.กลุ่มวิเคราะห์ฯ'!F326</f>
        <v>30</v>
      </c>
      <c r="I326" s="200">
        <f>'2.ชัยนาท'!F326</f>
        <v>0</v>
      </c>
      <c r="J326" s="200">
        <f>'3.สระแก้ว'!F326</f>
        <v>0</v>
      </c>
      <c r="K326" s="201">
        <f>'4.นครราชสีมา'!F326</f>
        <v>0</v>
      </c>
      <c r="L326" s="200">
        <f>'5.ยโสธร'!F326</f>
        <v>0</v>
      </c>
      <c r="M326" s="200">
        <f>'6.บุรีรัมย์'!F326</f>
        <v>4</v>
      </c>
      <c r="N326" s="201">
        <f>'7.อำนาจเจริญ'!F326</f>
        <v>0</v>
      </c>
      <c r="O326" s="201">
        <f>'8.ศูนย์ฯเคี้ยวเอื้อง'!F326</f>
        <v>0</v>
      </c>
      <c r="P326" s="200">
        <f>'9.ร้อยเอ็ด'!F326</f>
        <v>0</v>
      </c>
      <c r="Q326" s="200">
        <f>'10.มหาสารคาม'!F326</f>
        <v>0</v>
      </c>
      <c r="R326" s="200">
        <f>'11.อุดรธานี'!F326</f>
        <v>0</v>
      </c>
      <c r="S326" s="200">
        <f>'12.กาฬสินธุ์'!F326</f>
        <v>0</v>
      </c>
      <c r="T326" s="200">
        <f>'13.นครพนม'!F326</f>
        <v>0</v>
      </c>
      <c r="U326" s="200">
        <f>'14.สกลนคร'!F326</f>
        <v>0</v>
      </c>
      <c r="V326" s="200">
        <f>'15.หนองคาย'!F326</f>
        <v>0</v>
      </c>
      <c r="W326" s="201">
        <f>'16.เลย'!F326</f>
        <v>0</v>
      </c>
      <c r="X326" s="201">
        <f>'17.ลำปาง'!F326</f>
        <v>10</v>
      </c>
      <c r="Y326" s="200">
        <f>'18.แพร่'!F326</f>
        <v>0</v>
      </c>
      <c r="Z326" s="201">
        <f>'19.เชียงราย'!F326</f>
        <v>0</v>
      </c>
      <c r="AA326" s="201">
        <f>'20.เพชรบูรณ์'!F326</f>
        <v>0</v>
      </c>
      <c r="AB326" s="200">
        <f>'21.สุโขทัย'!F326</f>
        <v>0</v>
      </c>
      <c r="AC326" s="200">
        <f>'22.พิจิตร'!F326</f>
        <v>0</v>
      </c>
      <c r="AD326" s="201">
        <f>'23.เพชรบุรี'!F326</f>
        <v>0</v>
      </c>
      <c r="AE326" s="200">
        <f>'24.สุพรรณบุรี'!F326</f>
        <v>0</v>
      </c>
      <c r="AF326" s="200">
        <f>'25.ประจวบฯ'!F326</f>
        <v>0</v>
      </c>
      <c r="AG326" s="201">
        <f>'26.กาญจนบุรี'!F326</f>
        <v>0</v>
      </c>
      <c r="AH326" s="201">
        <f>'27.สุราษฎร์ฯ'!F326</f>
        <v>0</v>
      </c>
      <c r="AI326" s="200">
        <f>'28.ชุมพร'!F326</f>
        <v>0</v>
      </c>
      <c r="AJ326" s="200">
        <f>'29.ตรัง'!F326</f>
        <v>0</v>
      </c>
      <c r="AK326" s="200">
        <f>'30.พัทลุง'!F326</f>
        <v>0</v>
      </c>
      <c r="AL326" s="202">
        <f>'31.นครศรีธรรมราช'!F326</f>
        <v>0</v>
      </c>
      <c r="AM326" s="200">
        <f>'32.สตูล'!F326</f>
        <v>0</v>
      </c>
      <c r="AN326" s="201">
        <f>'33.นราธิวาส'!F326</f>
        <v>0</v>
      </c>
      <c r="AO326" s="176"/>
    </row>
    <row r="327" spans="1:41" ht="24.6" customHeight="1">
      <c r="A327" s="1314"/>
      <c r="B327" s="806" t="s">
        <v>58</v>
      </c>
      <c r="C327" s="807"/>
      <c r="D327" s="779" t="s">
        <v>24</v>
      </c>
      <c r="E327" s="708">
        <f>'1.สอส.กลุ่มวิเคราะห์ฯ'!E327+'2.ชัยนาท'!E327+'3.สระแก้ว'!E327+'4.นครราชสีมา'!E327+'5.ยโสธร'!E327+'6.บุรีรัมย์'!E327+'7.อำนาจเจริญ'!E327+'8.ศูนย์ฯเคี้ยวเอื้อง'!E327+'9.ร้อยเอ็ด'!E327+'10.มหาสารคาม'!E327+'11.อุดรธานี'!E327+'12.กาฬสินธุ์'!E327+'13.นครพนม'!E327+'14.สกลนคร'!E327+'15.หนองคาย'!E327+'16.เลย'!E327+'17.ลำปาง'!E327+'18.แพร่'!E327+'19.เชียงราย'!E327+'20.เพชรบูรณ์'!E327+'21.สุโขทัย'!E327+'22.พิจิตร'!E327+'23.เพชรบุรี'!E327+'24.สุพรรณบุรี'!E327+'25.ประจวบฯ'!E327+'26.กาญจนบุรี'!E327+'27.สุราษฎร์ฯ'!E327+'28.ชุมพร'!E327+'29.ตรัง'!E327+'30.พัทลุง'!E327+'31.นครศรีธรรมราช'!E327+'32.สตูล'!E327+'33.นราธิวาส'!E327</f>
        <v>5130200</v>
      </c>
      <c r="F327" s="1305">
        <f>SUM(F328:F332)</f>
        <v>5186864.72</v>
      </c>
      <c r="G327" s="846">
        <f t="shared" si="37"/>
        <v>101.10453237690538</v>
      </c>
      <c r="H327" s="363">
        <f>'1.สอส.กลุ่มวิเคราะห์ฯ'!F327</f>
        <v>34734</v>
      </c>
      <c r="I327" s="392">
        <f>'2.ชัยนาท'!F327</f>
        <v>221800.94</v>
      </c>
      <c r="J327" s="392">
        <f>'3.สระแก้ว'!F327</f>
        <v>392269.63</v>
      </c>
      <c r="K327" s="393">
        <f>'4.นครราชสีมา'!F327</f>
        <v>691595.48</v>
      </c>
      <c r="L327" s="392">
        <f>'5.ยโสธร'!F327</f>
        <v>0</v>
      </c>
      <c r="M327" s="392">
        <f>'6.บุรีรัมย์'!F327</f>
        <v>321259.01</v>
      </c>
      <c r="N327" s="393">
        <f>'7.อำนาจเจริญ'!F327</f>
        <v>0</v>
      </c>
      <c r="O327" s="393">
        <f>'8.ศูนย์ฯเคี้ยวเอื้อง'!F327</f>
        <v>628407.16</v>
      </c>
      <c r="P327" s="392">
        <f>'9.ร้อยเอ็ด'!F327</f>
        <v>173425</v>
      </c>
      <c r="Q327" s="392">
        <f>'10.มหาสารคาม'!F327</f>
        <v>228451</v>
      </c>
      <c r="R327" s="392">
        <f>'11.อุดรธานี'!F327</f>
        <v>349451.39999999997</v>
      </c>
      <c r="S327" s="392">
        <f>'12.กาฬสินธุ์'!F327</f>
        <v>0</v>
      </c>
      <c r="T327" s="392">
        <f>'13.นครพนม'!F327</f>
        <v>0</v>
      </c>
      <c r="U327" s="392">
        <f>'14.สกลนคร'!F327</f>
        <v>228499.30000000002</v>
      </c>
      <c r="V327" s="392">
        <f>'15.หนองคาย'!F327</f>
        <v>0</v>
      </c>
      <c r="W327" s="393">
        <f>'16.เลย'!F327</f>
        <v>0</v>
      </c>
      <c r="X327" s="393">
        <f>'17.ลำปาง'!F327</f>
        <v>428412.4</v>
      </c>
      <c r="Y327" s="392">
        <f>'18.แพร่'!F327</f>
        <v>0</v>
      </c>
      <c r="Z327" s="393">
        <f>'19.เชียงราย'!F327</f>
        <v>0</v>
      </c>
      <c r="AA327" s="393">
        <f>'20.เพชรบูรณ์'!F327</f>
        <v>215000</v>
      </c>
      <c r="AB327" s="392">
        <f>'21.สุโขทัย'!F327</f>
        <v>0</v>
      </c>
      <c r="AC327" s="392">
        <f>'22.พิจิตร'!F327</f>
        <v>0</v>
      </c>
      <c r="AD327" s="393">
        <f>'23.เพชรบุรี'!F327</f>
        <v>478442.6</v>
      </c>
      <c r="AE327" s="392">
        <f>'24.สุพรรณบุรี'!F327</f>
        <v>338499</v>
      </c>
      <c r="AF327" s="392">
        <f>'25.ประจวบฯ'!F327</f>
        <v>228452</v>
      </c>
      <c r="AG327" s="393">
        <f>'26.กาญจนบุรี'!F327</f>
        <v>0</v>
      </c>
      <c r="AH327" s="393">
        <f>'27.สุราษฎร์ฯ'!F327</f>
        <v>0</v>
      </c>
      <c r="AI327" s="392">
        <f>'28.ชุมพร'!F327</f>
        <v>0</v>
      </c>
      <c r="AJ327" s="392">
        <f>'29.ตรัง'!F327</f>
        <v>0</v>
      </c>
      <c r="AK327" s="392">
        <f>'30.พัทลุง'!F327</f>
        <v>228165.80000000002</v>
      </c>
      <c r="AL327" s="549">
        <f>'31.นครศรีธรรมราช'!F327</f>
        <v>0</v>
      </c>
      <c r="AM327" s="392">
        <f>'32.สตูล'!F327</f>
        <v>0</v>
      </c>
      <c r="AN327" s="393">
        <f>'33.นราธิวาส'!F327</f>
        <v>0</v>
      </c>
      <c r="AO327" s="176"/>
    </row>
    <row r="328" spans="1:41" ht="24.6" customHeight="1">
      <c r="A328" s="684"/>
      <c r="B328" s="685"/>
      <c r="C328" s="686" t="s">
        <v>25</v>
      </c>
      <c r="D328" s="687" t="s">
        <v>24</v>
      </c>
      <c r="E328" s="548">
        <f>'1.สอส.กลุ่มวิเคราะห์ฯ'!E328+'2.ชัยนาท'!E328+'3.สระแก้ว'!E328+'4.นครราชสีมา'!E328+'5.ยโสธร'!E328+'6.บุรีรัมย์'!E328+'7.อำนาจเจริญ'!E328+'8.ศูนย์ฯเคี้ยวเอื้อง'!E328+'9.ร้อยเอ็ด'!E328+'10.มหาสารคาม'!E328+'11.อุดรธานี'!E328+'12.กาฬสินธุ์'!E328+'13.นครพนม'!E328+'14.สกลนคร'!E328+'15.หนองคาย'!E328+'16.เลย'!E328+'17.ลำปาง'!E328+'18.แพร่'!E328+'19.เชียงราย'!E328+'20.เพชรบูรณ์'!E328+'21.สุโขทัย'!E328+'22.พิจิตร'!E328+'23.เพชรบุรี'!E328+'24.สุพรรณบุรี'!E328+'25.ประจวบฯ'!E328+'26.กาญจนบุรี'!E328+'27.สุราษฎร์ฯ'!E328+'28.ชุมพร'!E328+'29.ตรัง'!E328+'30.พัทลุง'!E328+'31.นครศรีธรรมราช'!E328+'32.สตูล'!E328+'33.นราธิวาส'!E328</f>
        <v>0</v>
      </c>
      <c r="F328" s="815">
        <f>SUM(H328:AN328)</f>
        <v>0</v>
      </c>
      <c r="G328" s="845" t="e">
        <f t="shared" si="37"/>
        <v>#DIV/0!</v>
      </c>
      <c r="H328" s="368">
        <f>'1.สอส.กลุ่มวิเคราะห์ฯ'!F328</f>
        <v>0</v>
      </c>
      <c r="I328" s="200">
        <f>'2.ชัยนาท'!F328</f>
        <v>0</v>
      </c>
      <c r="J328" s="200">
        <f>'3.สระแก้ว'!F328</f>
        <v>0</v>
      </c>
      <c r="K328" s="201">
        <f>'4.นครราชสีมา'!F328</f>
        <v>0</v>
      </c>
      <c r="L328" s="200">
        <f>'5.ยโสธร'!F328</f>
        <v>0</v>
      </c>
      <c r="M328" s="200">
        <f>'6.บุรีรัมย์'!F328</f>
        <v>0</v>
      </c>
      <c r="N328" s="201">
        <f>'7.อำนาจเจริญ'!F328</f>
        <v>0</v>
      </c>
      <c r="O328" s="201">
        <f>'8.ศูนย์ฯเคี้ยวเอื้อง'!F328</f>
        <v>0</v>
      </c>
      <c r="P328" s="200">
        <f>'9.ร้อยเอ็ด'!F328</f>
        <v>0</v>
      </c>
      <c r="Q328" s="200">
        <f>'10.มหาสารคาม'!F328</f>
        <v>0</v>
      </c>
      <c r="R328" s="200">
        <f>'11.อุดรธานี'!F328</f>
        <v>0</v>
      </c>
      <c r="S328" s="200">
        <f>'12.กาฬสินธุ์'!F328</f>
        <v>0</v>
      </c>
      <c r="T328" s="200">
        <f>'13.นครพนม'!F328</f>
        <v>0</v>
      </c>
      <c r="U328" s="200">
        <f>'14.สกลนคร'!F328</f>
        <v>0</v>
      </c>
      <c r="V328" s="200">
        <f>'15.หนองคาย'!F328</f>
        <v>0</v>
      </c>
      <c r="W328" s="201">
        <f>'16.เลย'!F328</f>
        <v>0</v>
      </c>
      <c r="X328" s="201">
        <f>'17.ลำปาง'!F328</f>
        <v>0</v>
      </c>
      <c r="Y328" s="200">
        <f>'18.แพร่'!F328</f>
        <v>0</v>
      </c>
      <c r="Z328" s="201">
        <f>'19.เชียงราย'!F328</f>
        <v>0</v>
      </c>
      <c r="AA328" s="201">
        <f>'20.เพชรบูรณ์'!F328</f>
        <v>0</v>
      </c>
      <c r="AB328" s="200">
        <f>'21.สุโขทัย'!F328</f>
        <v>0</v>
      </c>
      <c r="AC328" s="200">
        <f>'22.พิจิตร'!F328</f>
        <v>0</v>
      </c>
      <c r="AD328" s="201">
        <f>'23.เพชรบุรี'!F328</f>
        <v>0</v>
      </c>
      <c r="AE328" s="200">
        <f>'24.สุพรรณบุรี'!F328</f>
        <v>0</v>
      </c>
      <c r="AF328" s="200">
        <f>'25.ประจวบฯ'!F328</f>
        <v>0</v>
      </c>
      <c r="AG328" s="201">
        <f>'26.กาญจนบุรี'!F328</f>
        <v>0</v>
      </c>
      <c r="AH328" s="201">
        <f>'27.สุราษฎร์ฯ'!F328</f>
        <v>0</v>
      </c>
      <c r="AI328" s="200">
        <f>'28.ชุมพร'!F328</f>
        <v>0</v>
      </c>
      <c r="AJ328" s="200">
        <f>'29.ตรัง'!F328</f>
        <v>0</v>
      </c>
      <c r="AK328" s="200">
        <f>'30.พัทลุง'!F328</f>
        <v>0</v>
      </c>
      <c r="AL328" s="202">
        <f>'31.นครศรีธรรมราช'!F328</f>
        <v>0</v>
      </c>
      <c r="AM328" s="200">
        <f>'32.สตูล'!F328</f>
        <v>0</v>
      </c>
      <c r="AN328" s="201">
        <f>'33.นราธิวาส'!F328</f>
        <v>0</v>
      </c>
      <c r="AO328" s="176"/>
    </row>
    <row r="329" spans="1:41" ht="24.6" customHeight="1">
      <c r="A329" s="684"/>
      <c r="B329" s="685"/>
      <c r="C329" s="686" t="s">
        <v>26</v>
      </c>
      <c r="D329" s="687" t="s">
        <v>24</v>
      </c>
      <c r="E329" s="169">
        <f>'1.สอส.กลุ่มวิเคราะห์ฯ'!E329+'2.ชัยนาท'!E329+'3.สระแก้ว'!E329+'4.นครราชสีมา'!E329+'5.ยโสธร'!E329+'6.บุรีรัมย์'!E329+'7.อำนาจเจริญ'!E329+'8.ศูนย์ฯเคี้ยวเอื้อง'!E329+'9.ร้อยเอ็ด'!E329+'10.มหาสารคาม'!E329+'11.อุดรธานี'!E329+'12.กาฬสินธุ์'!E329+'13.นครพนม'!E329+'14.สกลนคร'!E329+'15.หนองคาย'!E329+'16.เลย'!E329+'17.ลำปาง'!E329+'18.แพร่'!E329+'19.เชียงราย'!E329+'20.เพชรบูรณ์'!E329+'21.สุโขทัย'!E329+'22.พิจิตร'!E329+'23.เพชรบุรี'!E329+'24.สุพรรณบุรี'!E329+'25.ประจวบฯ'!E329+'26.กาญจนบุรี'!E329+'27.สุราษฎร์ฯ'!E329+'28.ชุมพร'!E329+'29.ตรัง'!E329+'30.พัทลุง'!E329+'31.นครศรีธรรมราช'!E329+'32.สตูล'!E329+'33.นราธิวาส'!E329</f>
        <v>5130200</v>
      </c>
      <c r="F329" s="815">
        <f>SUM(H329:AN329)</f>
        <v>5186864.72</v>
      </c>
      <c r="G329" s="845">
        <f t="shared" si="37"/>
        <v>101.10453237690538</v>
      </c>
      <c r="H329" s="368">
        <f>'1.สอส.กลุ่มวิเคราะห์ฯ'!F329</f>
        <v>34734</v>
      </c>
      <c r="I329" s="200">
        <f>'2.ชัยนาท'!F329</f>
        <v>221800.94</v>
      </c>
      <c r="J329" s="200">
        <f>'3.สระแก้ว'!F329</f>
        <v>392269.63</v>
      </c>
      <c r="K329" s="201">
        <f>'4.นครราชสีมา'!F329</f>
        <v>691595.48</v>
      </c>
      <c r="L329" s="200">
        <f>'5.ยโสธร'!F329</f>
        <v>0</v>
      </c>
      <c r="M329" s="200">
        <f>'6.บุรีรัมย์'!F329</f>
        <v>321259.01</v>
      </c>
      <c r="N329" s="201">
        <f>'7.อำนาจเจริญ'!F329</f>
        <v>0</v>
      </c>
      <c r="O329" s="201">
        <f>'8.ศูนย์ฯเคี้ยวเอื้อง'!F329</f>
        <v>628407.16</v>
      </c>
      <c r="P329" s="200">
        <f>'9.ร้อยเอ็ด'!F329</f>
        <v>173425</v>
      </c>
      <c r="Q329" s="200">
        <f>'10.มหาสารคาม'!F329</f>
        <v>228451</v>
      </c>
      <c r="R329" s="200">
        <f>'11.อุดรธานี'!F329</f>
        <v>349451.39999999997</v>
      </c>
      <c r="S329" s="200">
        <f>'12.กาฬสินธุ์'!F329</f>
        <v>0</v>
      </c>
      <c r="T329" s="200">
        <f>'13.นครพนม'!F329</f>
        <v>0</v>
      </c>
      <c r="U329" s="200">
        <f>'14.สกลนคร'!F329</f>
        <v>228499.30000000002</v>
      </c>
      <c r="V329" s="200">
        <f>'15.หนองคาย'!F329</f>
        <v>0</v>
      </c>
      <c r="W329" s="201">
        <f>'16.เลย'!F329</f>
        <v>0</v>
      </c>
      <c r="X329" s="201">
        <f>'17.ลำปาง'!F329</f>
        <v>428412.4</v>
      </c>
      <c r="Y329" s="200">
        <f>'18.แพร่'!F329</f>
        <v>0</v>
      </c>
      <c r="Z329" s="201">
        <f>'19.เชียงราย'!F329</f>
        <v>0</v>
      </c>
      <c r="AA329" s="201">
        <f>'20.เพชรบูรณ์'!F329</f>
        <v>215000</v>
      </c>
      <c r="AB329" s="200">
        <f>'21.สุโขทัย'!F329</f>
        <v>0</v>
      </c>
      <c r="AC329" s="200">
        <f>'22.พิจิตร'!F329</f>
        <v>0</v>
      </c>
      <c r="AD329" s="201">
        <f>'23.เพชรบุรี'!F329</f>
        <v>478442.6</v>
      </c>
      <c r="AE329" s="200">
        <f>'24.สุพรรณบุรี'!F329</f>
        <v>338499</v>
      </c>
      <c r="AF329" s="200">
        <f>'25.ประจวบฯ'!F329</f>
        <v>228452</v>
      </c>
      <c r="AG329" s="201">
        <f>'26.กาญจนบุรี'!F329</f>
        <v>0</v>
      </c>
      <c r="AH329" s="201">
        <f>'27.สุราษฎร์ฯ'!F329</f>
        <v>0</v>
      </c>
      <c r="AI329" s="200">
        <f>'28.ชุมพร'!F329</f>
        <v>0</v>
      </c>
      <c r="AJ329" s="200">
        <f>'29.ตรัง'!F329</f>
        <v>0</v>
      </c>
      <c r="AK329" s="200">
        <f>'30.พัทลุง'!F329</f>
        <v>228165.80000000002</v>
      </c>
      <c r="AL329" s="202">
        <f>'31.นครศรีธรรมราช'!F329</f>
        <v>0</v>
      </c>
      <c r="AM329" s="200">
        <f>'32.สตูล'!F329</f>
        <v>0</v>
      </c>
      <c r="AN329" s="201">
        <f>'33.นราธิวาส'!F329</f>
        <v>0</v>
      </c>
      <c r="AO329" s="176"/>
    </row>
    <row r="330" spans="1:41" ht="24.6" customHeight="1">
      <c r="A330" s="684"/>
      <c r="B330" s="685"/>
      <c r="C330" s="686" t="s">
        <v>27</v>
      </c>
      <c r="D330" s="687" t="s">
        <v>24</v>
      </c>
      <c r="E330" s="548">
        <f>'1.สอส.กลุ่มวิเคราะห์ฯ'!E330+'2.ชัยนาท'!E330+'3.สระแก้ว'!E330+'4.นครราชสีมา'!E330+'5.ยโสธร'!E330+'6.บุรีรัมย์'!E330+'7.อำนาจเจริญ'!E330+'8.ศูนย์ฯเคี้ยวเอื้อง'!E330+'9.ร้อยเอ็ด'!E330+'10.มหาสารคาม'!E330+'11.อุดรธานี'!E330+'12.กาฬสินธุ์'!E330+'13.นครพนม'!E330+'14.สกลนคร'!E330+'15.หนองคาย'!E330+'16.เลย'!E330+'17.ลำปาง'!E330+'18.แพร่'!E330+'19.เชียงราย'!E330+'20.เพชรบูรณ์'!E330+'21.สุโขทัย'!E330+'22.พิจิตร'!E330+'23.เพชรบุรี'!E330+'24.สุพรรณบุรี'!E330+'25.ประจวบฯ'!E330+'26.กาญจนบุรี'!E330+'27.สุราษฎร์ฯ'!E330+'28.ชุมพร'!E330+'29.ตรัง'!E330+'30.พัทลุง'!E330+'31.นครศรีธรรมราช'!E330+'32.สตูล'!E330+'33.นราธิวาส'!E330</f>
        <v>0</v>
      </c>
      <c r="F330" s="815">
        <f>SUM(H330:AN330)</f>
        <v>0</v>
      </c>
      <c r="G330" s="845" t="e">
        <f t="shared" si="37"/>
        <v>#DIV/0!</v>
      </c>
      <c r="H330" s="368">
        <f>'1.สอส.กลุ่มวิเคราะห์ฯ'!F330</f>
        <v>0</v>
      </c>
      <c r="I330" s="200">
        <f>'2.ชัยนาท'!F330</f>
        <v>0</v>
      </c>
      <c r="J330" s="200">
        <f>'3.สระแก้ว'!F330</f>
        <v>0</v>
      </c>
      <c r="K330" s="201">
        <f>'4.นครราชสีมา'!F330</f>
        <v>0</v>
      </c>
      <c r="L330" s="200">
        <f>'5.ยโสธร'!F330</f>
        <v>0</v>
      </c>
      <c r="M330" s="200">
        <f>'6.บุรีรัมย์'!F330</f>
        <v>0</v>
      </c>
      <c r="N330" s="201">
        <f>'7.อำนาจเจริญ'!F330</f>
        <v>0</v>
      </c>
      <c r="O330" s="201">
        <f>'8.ศูนย์ฯเคี้ยวเอื้อง'!F330</f>
        <v>0</v>
      </c>
      <c r="P330" s="200">
        <f>'9.ร้อยเอ็ด'!F330</f>
        <v>0</v>
      </c>
      <c r="Q330" s="200">
        <f>'10.มหาสารคาม'!F330</f>
        <v>0</v>
      </c>
      <c r="R330" s="200">
        <f>'11.อุดรธานี'!F330</f>
        <v>0</v>
      </c>
      <c r="S330" s="200">
        <f>'12.กาฬสินธุ์'!F330</f>
        <v>0</v>
      </c>
      <c r="T330" s="200">
        <f>'13.นครพนม'!F330</f>
        <v>0</v>
      </c>
      <c r="U330" s="200">
        <f>'14.สกลนคร'!F330</f>
        <v>0</v>
      </c>
      <c r="V330" s="200">
        <f>'15.หนองคาย'!F330</f>
        <v>0</v>
      </c>
      <c r="W330" s="201">
        <f>'16.เลย'!F330</f>
        <v>0</v>
      </c>
      <c r="X330" s="201">
        <f>'17.ลำปาง'!F330</f>
        <v>0</v>
      </c>
      <c r="Y330" s="200">
        <f>'18.แพร่'!F330</f>
        <v>0</v>
      </c>
      <c r="Z330" s="201">
        <f>'19.เชียงราย'!F330</f>
        <v>0</v>
      </c>
      <c r="AA330" s="201">
        <f>'20.เพชรบูรณ์'!F330</f>
        <v>0</v>
      </c>
      <c r="AB330" s="200">
        <f>'21.สุโขทัย'!F330</f>
        <v>0</v>
      </c>
      <c r="AC330" s="200">
        <f>'22.พิจิตร'!F330</f>
        <v>0</v>
      </c>
      <c r="AD330" s="201">
        <f>'23.เพชรบุรี'!F330</f>
        <v>0</v>
      </c>
      <c r="AE330" s="200">
        <f>'24.สุพรรณบุรี'!F330</f>
        <v>0</v>
      </c>
      <c r="AF330" s="200">
        <f>'25.ประจวบฯ'!F330</f>
        <v>0</v>
      </c>
      <c r="AG330" s="201">
        <f>'26.กาญจนบุรี'!F330</f>
        <v>0</v>
      </c>
      <c r="AH330" s="201">
        <f>'27.สุราษฎร์ฯ'!F330</f>
        <v>0</v>
      </c>
      <c r="AI330" s="200">
        <f>'28.ชุมพร'!F330</f>
        <v>0</v>
      </c>
      <c r="AJ330" s="200">
        <f>'29.ตรัง'!F330</f>
        <v>0</v>
      </c>
      <c r="AK330" s="200">
        <f>'30.พัทลุง'!F330</f>
        <v>0</v>
      </c>
      <c r="AL330" s="202">
        <f>'31.นครศรีธรรมราช'!F330</f>
        <v>0</v>
      </c>
      <c r="AM330" s="200">
        <f>'32.สตูล'!F330</f>
        <v>0</v>
      </c>
      <c r="AN330" s="201">
        <f>'33.นราธิวาส'!F330</f>
        <v>0</v>
      </c>
      <c r="AO330" s="176"/>
    </row>
    <row r="331" spans="1:41" ht="24.6" customHeight="1">
      <c r="A331" s="684"/>
      <c r="B331" s="685"/>
      <c r="C331" s="686" t="s">
        <v>28</v>
      </c>
      <c r="D331" s="687" t="s">
        <v>24</v>
      </c>
      <c r="E331" s="548">
        <f>'1.สอส.กลุ่มวิเคราะห์ฯ'!E331+'2.ชัยนาท'!E331+'3.สระแก้ว'!E331+'4.นครราชสีมา'!E331+'5.ยโสธร'!E331+'6.บุรีรัมย์'!E331+'7.อำนาจเจริญ'!E331+'8.ศูนย์ฯเคี้ยวเอื้อง'!E331+'9.ร้อยเอ็ด'!E331+'10.มหาสารคาม'!E331+'11.อุดรธานี'!E331+'12.กาฬสินธุ์'!E331+'13.นครพนม'!E331+'14.สกลนคร'!E331+'15.หนองคาย'!E331+'16.เลย'!E331+'17.ลำปาง'!E331+'18.แพร่'!E331+'19.เชียงราย'!E331+'20.เพชรบูรณ์'!E331+'21.สุโขทัย'!E331+'22.พิจิตร'!E331+'23.เพชรบุรี'!E331+'24.สุพรรณบุรี'!E331+'25.ประจวบฯ'!E331+'26.กาญจนบุรี'!E331+'27.สุราษฎร์ฯ'!E331+'28.ชุมพร'!E331+'29.ตรัง'!E331+'30.พัทลุง'!E331+'31.นครศรีธรรมราช'!E331+'32.สตูล'!E331+'33.นราธิวาส'!E331</f>
        <v>0</v>
      </c>
      <c r="F331" s="815">
        <f>SUM(H331:AN331)</f>
        <v>0</v>
      </c>
      <c r="G331" s="845" t="e">
        <f t="shared" si="37"/>
        <v>#DIV/0!</v>
      </c>
      <c r="H331" s="368">
        <f>'1.สอส.กลุ่มวิเคราะห์ฯ'!F331</f>
        <v>0</v>
      </c>
      <c r="I331" s="200">
        <f>'2.ชัยนาท'!F331</f>
        <v>0</v>
      </c>
      <c r="J331" s="200">
        <f>'3.สระแก้ว'!F331</f>
        <v>0</v>
      </c>
      <c r="K331" s="201">
        <f>'4.นครราชสีมา'!F331</f>
        <v>0</v>
      </c>
      <c r="L331" s="200">
        <f>'5.ยโสธร'!F331</f>
        <v>0</v>
      </c>
      <c r="M331" s="200">
        <f>'6.บุรีรัมย์'!F331</f>
        <v>0</v>
      </c>
      <c r="N331" s="201">
        <f>'7.อำนาจเจริญ'!F331</f>
        <v>0</v>
      </c>
      <c r="O331" s="201">
        <f>'8.ศูนย์ฯเคี้ยวเอื้อง'!F331</f>
        <v>0</v>
      </c>
      <c r="P331" s="200">
        <f>'9.ร้อยเอ็ด'!F331</f>
        <v>0</v>
      </c>
      <c r="Q331" s="200">
        <f>'10.มหาสารคาม'!F331</f>
        <v>0</v>
      </c>
      <c r="R331" s="200">
        <f>'11.อุดรธานี'!F331</f>
        <v>0</v>
      </c>
      <c r="S331" s="200">
        <f>'12.กาฬสินธุ์'!F331</f>
        <v>0</v>
      </c>
      <c r="T331" s="200">
        <f>'13.นครพนม'!F331</f>
        <v>0</v>
      </c>
      <c r="U331" s="200">
        <f>'14.สกลนคร'!F331</f>
        <v>0</v>
      </c>
      <c r="V331" s="200">
        <f>'15.หนองคาย'!F331</f>
        <v>0</v>
      </c>
      <c r="W331" s="201">
        <f>'16.เลย'!F331</f>
        <v>0</v>
      </c>
      <c r="X331" s="201">
        <f>'17.ลำปาง'!F331</f>
        <v>0</v>
      </c>
      <c r="Y331" s="200">
        <f>'18.แพร่'!F331</f>
        <v>0</v>
      </c>
      <c r="Z331" s="201">
        <f>'19.เชียงราย'!F331</f>
        <v>0</v>
      </c>
      <c r="AA331" s="201">
        <f>'20.เพชรบูรณ์'!F331</f>
        <v>0</v>
      </c>
      <c r="AB331" s="200">
        <f>'21.สุโขทัย'!F331</f>
        <v>0</v>
      </c>
      <c r="AC331" s="200">
        <f>'22.พิจิตร'!F331</f>
        <v>0</v>
      </c>
      <c r="AD331" s="201">
        <f>'23.เพชรบุรี'!F331</f>
        <v>0</v>
      </c>
      <c r="AE331" s="200">
        <f>'24.สุพรรณบุรี'!F331</f>
        <v>0</v>
      </c>
      <c r="AF331" s="200">
        <f>'25.ประจวบฯ'!F331</f>
        <v>0</v>
      </c>
      <c r="AG331" s="201">
        <f>'26.กาญจนบุรี'!F331</f>
        <v>0</v>
      </c>
      <c r="AH331" s="201">
        <f>'27.สุราษฎร์ฯ'!F331</f>
        <v>0</v>
      </c>
      <c r="AI331" s="200">
        <f>'28.ชุมพร'!F331</f>
        <v>0</v>
      </c>
      <c r="AJ331" s="200">
        <f>'29.ตรัง'!F331</f>
        <v>0</v>
      </c>
      <c r="AK331" s="200">
        <f>'30.พัทลุง'!F331</f>
        <v>0</v>
      </c>
      <c r="AL331" s="202">
        <f>'31.นครศรีธรรมราช'!F331</f>
        <v>0</v>
      </c>
      <c r="AM331" s="200">
        <f>'32.สตูล'!F331</f>
        <v>0</v>
      </c>
      <c r="AN331" s="201">
        <f>'33.นราธิวาส'!F331</f>
        <v>0</v>
      </c>
      <c r="AO331" s="176"/>
    </row>
    <row r="332" spans="1:41" ht="24.6" customHeight="1">
      <c r="A332" s="701"/>
      <c r="B332" s="702"/>
      <c r="C332" s="801" t="s">
        <v>29</v>
      </c>
      <c r="D332" s="704" t="s">
        <v>24</v>
      </c>
      <c r="E332" s="709">
        <f>'1.สอส.กลุ่มวิเคราะห์ฯ'!E332+'2.ชัยนาท'!E332+'3.สระแก้ว'!E332+'4.นครราชสีมา'!E332+'5.ยโสธร'!E332+'6.บุรีรัมย์'!E332+'7.อำนาจเจริญ'!E332+'8.ศูนย์ฯเคี้ยวเอื้อง'!E332+'9.ร้อยเอ็ด'!E332+'10.มหาสารคาม'!E332+'11.อุดรธานี'!E332+'12.กาฬสินธุ์'!E332+'13.นครพนม'!E332+'14.สกลนคร'!E332+'15.หนองคาย'!E332+'16.เลย'!E332+'17.ลำปาง'!E332+'18.แพร่'!E332+'19.เชียงราย'!E332+'20.เพชรบูรณ์'!E332+'21.สุโขทัย'!E332+'22.พิจิตร'!E332+'23.เพชรบุรี'!E332+'24.สุพรรณบุรี'!E332+'25.ประจวบฯ'!E332+'26.กาญจนบุรี'!E332+'27.สุราษฎร์ฯ'!E332+'28.ชุมพร'!E332+'29.ตรัง'!E332+'30.พัทลุง'!E332+'31.นครศรีธรรมราช'!E332+'32.สตูล'!E332+'33.นราธิวาส'!E332</f>
        <v>0</v>
      </c>
      <c r="F332" s="819">
        <f>SUM(H332:AN332)</f>
        <v>0</v>
      </c>
      <c r="G332" s="847" t="e">
        <f t="shared" si="37"/>
        <v>#DIV/0!</v>
      </c>
      <c r="H332" s="371">
        <f>'1.สอส.กลุ่มวิเคราะห์ฯ'!F332</f>
        <v>0</v>
      </c>
      <c r="I332" s="270">
        <f>'2.ชัยนาท'!F332</f>
        <v>0</v>
      </c>
      <c r="J332" s="270">
        <f>'3.สระแก้ว'!F332</f>
        <v>0</v>
      </c>
      <c r="K332" s="271">
        <f>'4.นครราชสีมา'!F332</f>
        <v>0</v>
      </c>
      <c r="L332" s="270">
        <f>'5.ยโสธร'!F332</f>
        <v>0</v>
      </c>
      <c r="M332" s="270">
        <f>'6.บุรีรัมย์'!F332</f>
        <v>0</v>
      </c>
      <c r="N332" s="271">
        <f>'7.อำนาจเจริญ'!F332</f>
        <v>0</v>
      </c>
      <c r="O332" s="271">
        <f>'8.ศูนย์ฯเคี้ยวเอื้อง'!F332</f>
        <v>0</v>
      </c>
      <c r="P332" s="270">
        <f>'9.ร้อยเอ็ด'!F332</f>
        <v>0</v>
      </c>
      <c r="Q332" s="270">
        <f>'10.มหาสารคาม'!F332</f>
        <v>0</v>
      </c>
      <c r="R332" s="270">
        <f>'11.อุดรธานี'!F332</f>
        <v>0</v>
      </c>
      <c r="S332" s="270">
        <f>'12.กาฬสินธุ์'!F332</f>
        <v>0</v>
      </c>
      <c r="T332" s="270">
        <f>'13.นครพนม'!F332</f>
        <v>0</v>
      </c>
      <c r="U332" s="270">
        <f>'14.สกลนคร'!F332</f>
        <v>0</v>
      </c>
      <c r="V332" s="270">
        <f>'15.หนองคาย'!F332</f>
        <v>0</v>
      </c>
      <c r="W332" s="271">
        <f>'16.เลย'!F332</f>
        <v>0</v>
      </c>
      <c r="X332" s="271">
        <f>'17.ลำปาง'!F332</f>
        <v>0</v>
      </c>
      <c r="Y332" s="270">
        <f>'18.แพร่'!F332</f>
        <v>0</v>
      </c>
      <c r="Z332" s="271">
        <f>'19.เชียงราย'!F332</f>
        <v>0</v>
      </c>
      <c r="AA332" s="271">
        <f>'20.เพชรบูรณ์'!F332</f>
        <v>0</v>
      </c>
      <c r="AB332" s="270">
        <f>'21.สุโขทัย'!F332</f>
        <v>0</v>
      </c>
      <c r="AC332" s="270">
        <f>'22.พิจิตร'!F332</f>
        <v>0</v>
      </c>
      <c r="AD332" s="271">
        <f>'23.เพชรบุรี'!F332</f>
        <v>0</v>
      </c>
      <c r="AE332" s="270">
        <f>'24.สุพรรณบุรี'!F332</f>
        <v>0</v>
      </c>
      <c r="AF332" s="270">
        <f>'25.ประจวบฯ'!F332</f>
        <v>0</v>
      </c>
      <c r="AG332" s="271">
        <f>'26.กาญจนบุรี'!F332</f>
        <v>0</v>
      </c>
      <c r="AH332" s="271">
        <f>'27.สุราษฎร์ฯ'!F332</f>
        <v>0</v>
      </c>
      <c r="AI332" s="270">
        <f>'28.ชุมพร'!F332</f>
        <v>0</v>
      </c>
      <c r="AJ332" s="270">
        <f>'29.ตรัง'!F332</f>
        <v>0</v>
      </c>
      <c r="AK332" s="270">
        <f>'30.พัทลุง'!F332</f>
        <v>0</v>
      </c>
      <c r="AL332" s="570">
        <f>'31.นครศรีธรรมราช'!F332</f>
        <v>0</v>
      </c>
      <c r="AM332" s="270">
        <f>'32.สตูล'!F332</f>
        <v>0</v>
      </c>
      <c r="AN332" s="271">
        <f>'33.นราธิวาส'!F332</f>
        <v>0</v>
      </c>
      <c r="AO332" s="176"/>
    </row>
    <row r="333" spans="1:41" ht="24.6" customHeight="1">
      <c r="A333" s="2110" t="s">
        <v>259</v>
      </c>
      <c r="B333" s="2111"/>
      <c r="C333" s="2111"/>
      <c r="D333" s="2112"/>
      <c r="E333" s="1319">
        <f>'1.สอส.กลุ่มวิเคราะห์ฯ'!E333+'2.ชัยนาท'!E333+'3.สระแก้ว'!E333+'4.นครราชสีมา'!E333+'5.ยโสธร'!E333+'6.บุรีรัมย์'!E333+'7.อำนาจเจริญ'!E333+'8.ศูนย์ฯเคี้ยวเอื้อง'!E333+'9.ร้อยเอ็ด'!E333+'10.มหาสารคาม'!E333+'11.อุดรธานี'!E333+'12.กาฬสินธุ์'!E333+'13.นครพนม'!E333+'14.สกลนคร'!E333+'15.หนองคาย'!E333+'16.เลย'!E333+'17.ลำปาง'!E333+'18.แพร่'!E333+'19.เชียงราย'!E333+'20.เพชรบูรณ์'!E333+'21.สุโขทัย'!E333+'22.พิจิตร'!E333+'23.เพชรบุรี'!E333+'24.สุพรรณบุรี'!E333+'25.ประจวบฯ'!E333+'26.กาญจนบุรี'!E333+'27.สุราษฎร์ฯ'!E333+'28.ชุมพร'!E333+'29.ตรัง'!E333+'30.พัทลุง'!E333+'31.นครศรีธรรมราช'!E333+'32.สตูล'!E333+'33.นราธิวาส'!E333</f>
        <v>0</v>
      </c>
      <c r="F333" s="833"/>
      <c r="G333" s="842"/>
      <c r="H333" s="372">
        <f>'1.สอส.กลุ่มวิเคราะห์ฯ'!F333</f>
        <v>0</v>
      </c>
      <c r="I333" s="275">
        <f>'2.ชัยนาท'!F333</f>
        <v>0</v>
      </c>
      <c r="J333" s="275">
        <f>'3.สระแก้ว'!F333</f>
        <v>0</v>
      </c>
      <c r="K333" s="276">
        <f>'4.นครราชสีมา'!F333</f>
        <v>0</v>
      </c>
      <c r="L333" s="275">
        <f>'5.ยโสธร'!F333</f>
        <v>0</v>
      </c>
      <c r="M333" s="275">
        <f>'6.บุรีรัมย์'!F333</f>
        <v>0</v>
      </c>
      <c r="N333" s="276">
        <f>'7.อำนาจเจริญ'!F333</f>
        <v>0</v>
      </c>
      <c r="O333" s="276">
        <f>'8.ศูนย์ฯเคี้ยวเอื้อง'!F333</f>
        <v>0</v>
      </c>
      <c r="P333" s="275">
        <f>'9.ร้อยเอ็ด'!F333</f>
        <v>0</v>
      </c>
      <c r="Q333" s="275">
        <f>'10.มหาสารคาม'!F333</f>
        <v>0</v>
      </c>
      <c r="R333" s="275">
        <f>'11.อุดรธานี'!F333</f>
        <v>0</v>
      </c>
      <c r="S333" s="275">
        <f>'12.กาฬสินธุ์'!F333</f>
        <v>0</v>
      </c>
      <c r="T333" s="275">
        <f>'13.นครพนม'!F333</f>
        <v>0</v>
      </c>
      <c r="U333" s="275">
        <f>'14.สกลนคร'!F333</f>
        <v>0</v>
      </c>
      <c r="V333" s="275">
        <f>'15.หนองคาย'!F333</f>
        <v>0</v>
      </c>
      <c r="W333" s="276">
        <f>'16.เลย'!F333</f>
        <v>0</v>
      </c>
      <c r="X333" s="276">
        <f>'17.ลำปาง'!F333</f>
        <v>0</v>
      </c>
      <c r="Y333" s="275">
        <f>'18.แพร่'!F333</f>
        <v>0</v>
      </c>
      <c r="Z333" s="276">
        <f>'19.เชียงราย'!F333</f>
        <v>0</v>
      </c>
      <c r="AA333" s="276">
        <f>'20.เพชรบูรณ์'!F333</f>
        <v>0</v>
      </c>
      <c r="AB333" s="275">
        <f>'21.สุโขทัย'!F333</f>
        <v>0</v>
      </c>
      <c r="AC333" s="275">
        <f>'22.พิจิตร'!F333</f>
        <v>0</v>
      </c>
      <c r="AD333" s="276">
        <f>'23.เพชรบุรี'!F333</f>
        <v>0</v>
      </c>
      <c r="AE333" s="275">
        <f>'24.สุพรรณบุรี'!F333</f>
        <v>0</v>
      </c>
      <c r="AF333" s="275">
        <f>'25.ประจวบฯ'!F333</f>
        <v>0</v>
      </c>
      <c r="AG333" s="276">
        <f>'26.กาญจนบุรี'!F333</f>
        <v>0</v>
      </c>
      <c r="AH333" s="276">
        <f>'27.สุราษฎร์ฯ'!F333</f>
        <v>0</v>
      </c>
      <c r="AI333" s="275">
        <f>'28.ชุมพร'!F333</f>
        <v>0</v>
      </c>
      <c r="AJ333" s="275">
        <f>'29.ตรัง'!F333</f>
        <v>0</v>
      </c>
      <c r="AK333" s="275">
        <f>'30.พัทลุง'!F333</f>
        <v>0</v>
      </c>
      <c r="AL333" s="571">
        <f>'31.นครศรีธรรมราช'!F333</f>
        <v>0</v>
      </c>
      <c r="AM333" s="275">
        <f>'32.สตูล'!F333</f>
        <v>0</v>
      </c>
      <c r="AN333" s="276">
        <f>'33.นราธิวาส'!F333</f>
        <v>0</v>
      </c>
      <c r="AO333" s="176"/>
    </row>
    <row r="334" spans="1:41" ht="24.6" customHeight="1">
      <c r="A334" s="225"/>
      <c r="B334" s="2113" t="s">
        <v>260</v>
      </c>
      <c r="C334" s="2114"/>
      <c r="D334" s="788"/>
      <c r="E334" s="705">
        <f>'1.สอส.กลุ่มวิเคราะห์ฯ'!E334+'2.ชัยนาท'!E334+'3.สระแก้ว'!E334+'4.นครราชสีมา'!E334+'5.ยโสธร'!E334+'6.บุรีรัมย์'!E334+'7.อำนาจเจริญ'!E334+'8.ศูนย์ฯเคี้ยวเอื้อง'!E334+'9.ร้อยเอ็ด'!E334+'10.มหาสารคาม'!E334+'11.อุดรธานี'!E334+'12.กาฬสินธุ์'!E334+'13.นครพนม'!E334+'14.สกลนคร'!E334+'15.หนองคาย'!E334+'16.เลย'!E334+'17.ลำปาง'!E334+'18.แพร่'!E334+'19.เชียงราย'!E334+'20.เพชรบูรณ์'!E334+'21.สุโขทัย'!E334+'22.พิจิตร'!E334+'23.เพชรบุรี'!E334+'24.สุพรรณบุรี'!E334+'25.ประจวบฯ'!E334+'26.กาญจนบุรี'!E334+'27.สุราษฎร์ฯ'!E334+'28.ชุมพร'!E334+'29.ตรัง'!E334+'30.พัทลุง'!E334+'31.นครศรีธรรมราช'!E334+'32.สตูล'!E334+'33.นราธิวาส'!E334</f>
        <v>5000</v>
      </c>
      <c r="F334" s="1536">
        <f>SUM(H334:AN334)</f>
        <v>4459</v>
      </c>
      <c r="G334" s="1748">
        <f>+F334*100/E334</f>
        <v>89.18</v>
      </c>
      <c r="H334" s="369">
        <f>'1.สอส.กลุ่มวิเคราะห์ฯ'!F334</f>
        <v>0</v>
      </c>
      <c r="I334" s="205">
        <f>'2.ชัยนาท'!F334</f>
        <v>30</v>
      </c>
      <c r="J334" s="205">
        <f>'3.สระแก้ว'!F334</f>
        <v>0</v>
      </c>
      <c r="K334" s="206">
        <f>'4.นครราชสีมา'!F334</f>
        <v>0</v>
      </c>
      <c r="L334" s="205">
        <f>'5.ยโสธร'!F334</f>
        <v>900</v>
      </c>
      <c r="M334" s="205">
        <f>'6.บุรีรัมย์'!F334</f>
        <v>800</v>
      </c>
      <c r="N334" s="206">
        <f>'7.อำนาจเจริญ'!F334</f>
        <v>100</v>
      </c>
      <c r="O334" s="206">
        <f>'8.ศูนย์ฯเคี้ยวเอื้อง'!F334</f>
        <v>130</v>
      </c>
      <c r="P334" s="205">
        <f>'9.ร้อยเอ็ด'!F334</f>
        <v>290</v>
      </c>
      <c r="Q334" s="205">
        <f>'10.มหาสารคาม'!F334</f>
        <v>219</v>
      </c>
      <c r="R334" s="205">
        <f>'11.อุดรธานี'!F334</f>
        <v>60</v>
      </c>
      <c r="S334" s="205">
        <f>'12.กาฬสินธุ์'!F334</f>
        <v>180</v>
      </c>
      <c r="T334" s="205">
        <f>'13.นครพนม'!F334</f>
        <v>280</v>
      </c>
      <c r="U334" s="205">
        <f>'14.สกลนคร'!F334</f>
        <v>370</v>
      </c>
      <c r="V334" s="205">
        <f>'15.หนองคาย'!F334</f>
        <v>130</v>
      </c>
      <c r="W334" s="206">
        <f>'16.เลย'!F334</f>
        <v>40</v>
      </c>
      <c r="X334" s="206">
        <f>'17.ลำปาง'!F334</f>
        <v>200</v>
      </c>
      <c r="Y334" s="205">
        <f>'18.แพร่'!F334</f>
        <v>120</v>
      </c>
      <c r="Z334" s="206">
        <f>'19.เชียงราย'!F334</f>
        <v>170</v>
      </c>
      <c r="AA334" s="206">
        <f>'20.เพชรบูรณ์'!F334</f>
        <v>0</v>
      </c>
      <c r="AB334" s="205">
        <f>'21.สุโขทัย'!F334</f>
        <v>0</v>
      </c>
      <c r="AC334" s="205">
        <f>'22.พิจิตร'!F334</f>
        <v>440</v>
      </c>
      <c r="AD334" s="206">
        <f>'23.เพชรบุรี'!F334</f>
        <v>0</v>
      </c>
      <c r="AE334" s="205">
        <f>'24.สุพรรณบุรี'!F334</f>
        <v>0</v>
      </c>
      <c r="AF334" s="205">
        <f>'25.ประจวบฯ'!F334</f>
        <v>0</v>
      </c>
      <c r="AG334" s="206">
        <f>'26.กาญจนบุรี'!F334</f>
        <v>0</v>
      </c>
      <c r="AH334" s="206">
        <f>'27.สุราษฎร์ฯ'!F334</f>
        <v>0</v>
      </c>
      <c r="AI334" s="205">
        <f>'28.ชุมพร'!F334</f>
        <v>0</v>
      </c>
      <c r="AJ334" s="205">
        <f>'29.ตรัง'!F334</f>
        <v>0</v>
      </c>
      <c r="AK334" s="205">
        <f>'30.พัทลุง'!F334</f>
        <v>0</v>
      </c>
      <c r="AL334" s="550">
        <f>'31.นครศรีธรรมราช'!F334</f>
        <v>0</v>
      </c>
      <c r="AM334" s="205">
        <f>'32.สตูล'!F334</f>
        <v>0</v>
      </c>
      <c r="AN334" s="206">
        <f>'33.นราธิวาส'!F334</f>
        <v>0</v>
      </c>
      <c r="AO334" s="176"/>
    </row>
    <row r="335" spans="1:41" ht="24.6" customHeight="1">
      <c r="A335" s="723"/>
      <c r="B335" s="2115" t="s">
        <v>214</v>
      </c>
      <c r="C335" s="2116"/>
      <c r="D335" s="455" t="s">
        <v>9</v>
      </c>
      <c r="E335" s="169">
        <f>'1.สอส.กลุ่มวิเคราะห์ฯ'!E335+'2.ชัยนาท'!E335+'3.สระแก้ว'!E335+'4.นครราชสีมา'!E335+'5.ยโสธร'!E335+'6.บุรีรัมย์'!E335+'7.อำนาจเจริญ'!E335+'8.ศูนย์ฯเคี้ยวเอื้อง'!E335+'9.ร้อยเอ็ด'!E335+'10.มหาสารคาม'!E335+'11.อุดรธานี'!E335+'12.กาฬสินธุ์'!E335+'13.นครพนม'!E335+'14.สกลนคร'!E335+'15.หนองคาย'!E335+'16.เลย'!E335+'17.ลำปาง'!E335+'18.แพร่'!E335+'19.เชียงราย'!E335+'20.เพชรบูรณ์'!E335+'21.สุโขทัย'!E335+'22.พิจิตร'!E335+'23.เพชรบุรี'!E335+'24.สุพรรณบุรี'!E335+'25.ประจวบฯ'!E335+'26.กาญจนบุรี'!E335+'27.สุราษฎร์ฯ'!E335+'28.ชุมพร'!E335+'29.ตรัง'!E335+'30.พัทลุง'!E335+'31.นครศรีธรรมราช'!E335+'32.สตูล'!E335+'33.นราธิวาส'!E335</f>
        <v>5000</v>
      </c>
      <c r="F335" s="815">
        <f t="shared" ref="F335:F342" si="38">SUM(H335:AN335)</f>
        <v>4929</v>
      </c>
      <c r="G335" s="816">
        <f>+F335*100/E335</f>
        <v>98.58</v>
      </c>
      <c r="H335" s="368">
        <f>'1.สอส.กลุ่มวิเคราะห์ฯ'!F335</f>
        <v>0</v>
      </c>
      <c r="I335" s="200">
        <f>'2.ชัยนาท'!F335</f>
        <v>30</v>
      </c>
      <c r="J335" s="200">
        <f>'3.สระแก้ว'!F335</f>
        <v>0</v>
      </c>
      <c r="K335" s="201">
        <f>'4.นครราชสีมา'!F335</f>
        <v>410</v>
      </c>
      <c r="L335" s="200">
        <f>'5.ยโสธร'!F335</f>
        <v>900</v>
      </c>
      <c r="M335" s="200">
        <f>'6.บุรีรัมย์'!F335</f>
        <v>800</v>
      </c>
      <c r="N335" s="201">
        <f>'7.อำนาจเจริญ'!F335</f>
        <v>100</v>
      </c>
      <c r="O335" s="201">
        <f>'8.ศูนย์ฯเคี้ยวเอื้อง'!F335</f>
        <v>130</v>
      </c>
      <c r="P335" s="200">
        <f>'9.ร้อยเอ็ด'!F335</f>
        <v>290</v>
      </c>
      <c r="Q335" s="200">
        <f>'10.มหาสารคาม'!F335</f>
        <v>219</v>
      </c>
      <c r="R335" s="200">
        <f>'11.อุดรธานี'!F335</f>
        <v>60</v>
      </c>
      <c r="S335" s="200">
        <f>'12.กาฬสินธุ์'!F335</f>
        <v>180</v>
      </c>
      <c r="T335" s="200">
        <f>'13.นครพนม'!F335</f>
        <v>280</v>
      </c>
      <c r="U335" s="200">
        <f>'14.สกลนคร'!F335</f>
        <v>370</v>
      </c>
      <c r="V335" s="200">
        <f>'15.หนองคาย'!F335</f>
        <v>130</v>
      </c>
      <c r="W335" s="201">
        <f>'16.เลย'!F335</f>
        <v>40</v>
      </c>
      <c r="X335" s="201">
        <f>'17.ลำปาง'!F335</f>
        <v>200</v>
      </c>
      <c r="Y335" s="200">
        <f>'18.แพร่'!F335</f>
        <v>120</v>
      </c>
      <c r="Z335" s="201">
        <f>'19.เชียงราย'!F335</f>
        <v>170</v>
      </c>
      <c r="AA335" s="201">
        <f>'20.เพชรบูรณ์'!F335</f>
        <v>60</v>
      </c>
      <c r="AB335" s="200">
        <f>'21.สุโขทัย'!F335</f>
        <v>0</v>
      </c>
      <c r="AC335" s="200">
        <f>'22.พิจิตร'!F335</f>
        <v>440</v>
      </c>
      <c r="AD335" s="201">
        <f>'23.เพชรบุรี'!F335</f>
        <v>0</v>
      </c>
      <c r="AE335" s="200">
        <f>'24.สุพรรณบุรี'!F335</f>
        <v>0</v>
      </c>
      <c r="AF335" s="200">
        <f>'25.ประจวบฯ'!F335</f>
        <v>0</v>
      </c>
      <c r="AG335" s="201">
        <f>'26.กาญจนบุรี'!F335</f>
        <v>0</v>
      </c>
      <c r="AH335" s="201">
        <f>'27.สุราษฎร์ฯ'!F335</f>
        <v>0</v>
      </c>
      <c r="AI335" s="200">
        <f>'28.ชุมพร'!F335</f>
        <v>0</v>
      </c>
      <c r="AJ335" s="200">
        <f>'29.ตรัง'!F335</f>
        <v>0</v>
      </c>
      <c r="AK335" s="200">
        <f>'30.พัทลุง'!F335</f>
        <v>0</v>
      </c>
      <c r="AL335" s="202">
        <f>'31.นครศรีธรรมราช'!F335</f>
        <v>0</v>
      </c>
      <c r="AM335" s="200">
        <f>'32.สตูล'!F335</f>
        <v>0</v>
      </c>
      <c r="AN335" s="201">
        <f>'33.นราธิวาส'!F335</f>
        <v>0</v>
      </c>
      <c r="AO335" s="176"/>
    </row>
    <row r="336" spans="1:41" ht="24.6" customHeight="1">
      <c r="A336" s="723"/>
      <c r="B336" s="2097" t="s">
        <v>187</v>
      </c>
      <c r="C336" s="2097"/>
      <c r="D336" s="752" t="s">
        <v>114</v>
      </c>
      <c r="E336" s="169">
        <f>'1.สอส.กลุ่มวิเคราะห์ฯ'!E336+'2.ชัยนาท'!E336+'3.สระแก้ว'!E336+'4.นครราชสีมา'!E336+'5.ยโสธร'!E336+'6.บุรีรัมย์'!E336+'7.อำนาจเจริญ'!E336+'8.ศูนย์ฯเคี้ยวเอื้อง'!E336+'9.ร้อยเอ็ด'!E336+'10.มหาสารคาม'!E336+'11.อุดรธานี'!E336+'12.กาฬสินธุ์'!E336+'13.นครพนม'!E336+'14.สกลนคร'!E336+'15.หนองคาย'!E336+'16.เลย'!E336+'17.ลำปาง'!E336+'18.แพร่'!E336+'19.เชียงราย'!E336+'20.เพชรบูรณ์'!E336+'21.สุโขทัย'!E336+'22.พิจิตร'!E336+'23.เพชรบุรี'!E336+'24.สุพรรณบุรี'!E336+'25.ประจวบฯ'!E336+'26.กาญจนบุรี'!E336+'27.สุราษฎร์ฯ'!E336+'28.ชุมพร'!E336+'29.ตรัง'!E336+'30.พัทลุง'!E336+'31.นครศรีธรรมราช'!E336+'32.สตูล'!E336+'33.นราธิวาส'!E336</f>
        <v>20</v>
      </c>
      <c r="F336" s="815">
        <f t="shared" si="38"/>
        <v>3</v>
      </c>
      <c r="G336" s="845">
        <f t="shared" ref="G336:G342" si="39">+F336*100/E336</f>
        <v>15</v>
      </c>
      <c r="H336" s="368">
        <f>'1.สอส.กลุ่มวิเคราะห์ฯ'!F336</f>
        <v>0</v>
      </c>
      <c r="I336" s="200">
        <f>'2.ชัยนาท'!F336</f>
        <v>0</v>
      </c>
      <c r="J336" s="200">
        <f>'3.สระแก้ว'!F336</f>
        <v>0</v>
      </c>
      <c r="K336" s="201">
        <f>'4.นครราชสีมา'!F336</f>
        <v>0</v>
      </c>
      <c r="L336" s="200">
        <f>'5.ยโสธร'!F336</f>
        <v>0</v>
      </c>
      <c r="M336" s="200">
        <f>'6.บุรีรัมย์'!F336</f>
        <v>3</v>
      </c>
      <c r="N336" s="201">
        <f>'7.อำนาจเจริญ'!F336</f>
        <v>0</v>
      </c>
      <c r="O336" s="201">
        <f>'8.ศูนย์ฯเคี้ยวเอื้อง'!F336</f>
        <v>0</v>
      </c>
      <c r="P336" s="200">
        <f>'9.ร้อยเอ็ด'!F336</f>
        <v>0</v>
      </c>
      <c r="Q336" s="200">
        <f>'10.มหาสารคาม'!F336</f>
        <v>0</v>
      </c>
      <c r="R336" s="200">
        <f>'11.อุดรธานี'!F336</f>
        <v>0</v>
      </c>
      <c r="S336" s="200">
        <f>'12.กาฬสินธุ์'!F336</f>
        <v>0</v>
      </c>
      <c r="T336" s="200">
        <f>'13.นครพนม'!F336</f>
        <v>0</v>
      </c>
      <c r="U336" s="200">
        <f>'14.สกลนคร'!F336</f>
        <v>0</v>
      </c>
      <c r="V336" s="200">
        <f>'15.หนองคาย'!F336</f>
        <v>0</v>
      </c>
      <c r="W336" s="201">
        <f>'16.เลย'!F336</f>
        <v>0</v>
      </c>
      <c r="X336" s="201">
        <f>'17.ลำปาง'!F336</f>
        <v>0</v>
      </c>
      <c r="Y336" s="200">
        <f>'18.แพร่'!F336</f>
        <v>0</v>
      </c>
      <c r="Z336" s="201">
        <f>'19.เชียงราย'!F336</f>
        <v>0</v>
      </c>
      <c r="AA336" s="201">
        <f>'20.เพชรบูรณ์'!F336</f>
        <v>0</v>
      </c>
      <c r="AB336" s="200">
        <f>'21.สุโขทัย'!F336</f>
        <v>0</v>
      </c>
      <c r="AC336" s="200">
        <f>'22.พิจิตร'!F336</f>
        <v>0</v>
      </c>
      <c r="AD336" s="201">
        <f>'23.เพชรบุรี'!F336</f>
        <v>0</v>
      </c>
      <c r="AE336" s="200">
        <f>'24.สุพรรณบุรี'!F336</f>
        <v>0</v>
      </c>
      <c r="AF336" s="200">
        <f>'25.ประจวบฯ'!F336</f>
        <v>0</v>
      </c>
      <c r="AG336" s="201">
        <f>'26.กาญจนบุรี'!F336</f>
        <v>0</v>
      </c>
      <c r="AH336" s="201">
        <f>'27.สุราษฎร์ฯ'!F336</f>
        <v>0</v>
      </c>
      <c r="AI336" s="200">
        <f>'28.ชุมพร'!F336</f>
        <v>0</v>
      </c>
      <c r="AJ336" s="200">
        <f>'29.ตรัง'!F336</f>
        <v>0</v>
      </c>
      <c r="AK336" s="200">
        <f>'30.พัทลุง'!F336</f>
        <v>0</v>
      </c>
      <c r="AL336" s="202">
        <f>'31.นครศรีธรรมราช'!F336</f>
        <v>0</v>
      </c>
      <c r="AM336" s="200">
        <f>'32.สตูล'!F336</f>
        <v>0</v>
      </c>
      <c r="AN336" s="201">
        <f>'33.นราธิวาส'!F336</f>
        <v>0</v>
      </c>
      <c r="AO336" s="176"/>
    </row>
    <row r="337" spans="1:41" ht="24.6" customHeight="1">
      <c r="A337" s="1314"/>
      <c r="B337" s="806" t="s">
        <v>37</v>
      </c>
      <c r="C337" s="807"/>
      <c r="D337" s="808" t="s">
        <v>24</v>
      </c>
      <c r="E337" s="708">
        <f>'1.สอส.กลุ่มวิเคราะห์ฯ'!E337+'2.ชัยนาท'!E337+'3.สระแก้ว'!E337+'4.นครราชสีมา'!E337+'5.ยโสธร'!E337+'6.บุรีรัมย์'!E337+'7.อำนาจเจริญ'!E337+'8.ศูนย์ฯเคี้ยวเอื้อง'!E337+'9.ร้อยเอ็ด'!E337+'10.มหาสารคาม'!E337+'11.อุดรธานี'!E337+'12.กาฬสินธุ์'!E337+'13.นครพนม'!E337+'14.สกลนคร'!E337+'15.หนองคาย'!E337+'16.เลย'!E337+'17.ลำปาง'!E337+'18.แพร่'!E337+'19.เชียงราย'!E337+'20.เพชรบูรณ์'!E337+'21.สุโขทัย'!E337+'22.พิจิตร'!E337+'23.เพชรบุรี'!E337+'24.สุพรรณบุรี'!E337+'25.ประจวบฯ'!E337+'26.กาญจนบุรี'!E337+'27.สุราษฎร์ฯ'!E337+'28.ชุมพร'!E337+'29.ตรัง'!E337+'30.พัทลุง'!E337+'31.นครศรีธรรมราช'!E337+'32.สตูล'!E337+'33.นราธิวาส'!E337</f>
        <v>450000</v>
      </c>
      <c r="F337" s="1305">
        <f t="shared" si="38"/>
        <v>560921.81000000006</v>
      </c>
      <c r="G337" s="846">
        <f t="shared" si="39"/>
        <v>124.64929111111113</v>
      </c>
      <c r="H337" s="363">
        <f>'1.สอส.กลุ่มวิเคราะห์ฯ'!F337</f>
        <v>0</v>
      </c>
      <c r="I337" s="392">
        <f>'2.ชัยนาท'!F337</f>
        <v>6000</v>
      </c>
      <c r="J337" s="392">
        <f>'3.สระแก้ว'!F337</f>
        <v>0</v>
      </c>
      <c r="K337" s="393">
        <f>'4.นครราชสีมา'!F337</f>
        <v>29714.61</v>
      </c>
      <c r="L337" s="392">
        <f>'5.ยโสธร'!F337</f>
        <v>70993.919999999998</v>
      </c>
      <c r="M337" s="392">
        <f>'6.บุรีรัมย์'!F337</f>
        <v>75999.889999999985</v>
      </c>
      <c r="N337" s="393">
        <f>'7.อำนาจเจริญ'!F337</f>
        <v>6000</v>
      </c>
      <c r="O337" s="393">
        <f>'8.ศูนย์ฯเคี้ยวเอื้อง'!F337</f>
        <v>10920</v>
      </c>
      <c r="P337" s="392">
        <f>'9.ร้อยเอ็ด'!F337</f>
        <v>20500</v>
      </c>
      <c r="Q337" s="392">
        <f>'10.มหาสารคาม'!F337</f>
        <v>85493</v>
      </c>
      <c r="R337" s="392">
        <f>'11.อุดรธานี'!F337</f>
        <v>20131.580000000002</v>
      </c>
      <c r="S337" s="392">
        <f>'12.กาฬสินธุ์'!F337</f>
        <v>13988</v>
      </c>
      <c r="T337" s="392">
        <f>'13.นครพนม'!F337</f>
        <v>18999</v>
      </c>
      <c r="U337" s="392">
        <f>'14.สกลนคร'!F337</f>
        <v>28999.01</v>
      </c>
      <c r="V337" s="392">
        <f>'15.หนองคาย'!F337</f>
        <v>14000</v>
      </c>
      <c r="W337" s="393">
        <f>'16.เลย'!F337</f>
        <v>55967.8</v>
      </c>
      <c r="X337" s="393">
        <f>'17.ลำปาง'!F337</f>
        <v>14500</v>
      </c>
      <c r="Y337" s="392">
        <f>'18.แพร่'!F337</f>
        <v>14995</v>
      </c>
      <c r="Z337" s="393">
        <f>'19.เชียงราย'!F337</f>
        <v>6000</v>
      </c>
      <c r="AA337" s="393">
        <f>'20.เพชรบูรณ์'!F337</f>
        <v>6000</v>
      </c>
      <c r="AB337" s="392">
        <f>'21.สุโขทัย'!F337</f>
        <v>0</v>
      </c>
      <c r="AC337" s="392">
        <f>'22.พิจิตร'!F337</f>
        <v>61720</v>
      </c>
      <c r="AD337" s="393">
        <f>'23.เพชรบุรี'!F337</f>
        <v>0</v>
      </c>
      <c r="AE337" s="392">
        <f>'24.สุพรรณบุรี'!F337</f>
        <v>0</v>
      </c>
      <c r="AF337" s="392">
        <f>'25.ประจวบฯ'!F337</f>
        <v>0</v>
      </c>
      <c r="AG337" s="393">
        <f>'26.กาญจนบุรี'!F337</f>
        <v>0</v>
      </c>
      <c r="AH337" s="393">
        <f>'27.สุราษฎร์ฯ'!F337</f>
        <v>0</v>
      </c>
      <c r="AI337" s="392">
        <f>'28.ชุมพร'!F337</f>
        <v>0</v>
      </c>
      <c r="AJ337" s="392">
        <f>'29.ตรัง'!F337</f>
        <v>0</v>
      </c>
      <c r="AK337" s="392">
        <f>'30.พัทลุง'!F337</f>
        <v>0</v>
      </c>
      <c r="AL337" s="549">
        <f>'31.นครศรีธรรมราช'!F337</f>
        <v>0</v>
      </c>
      <c r="AM337" s="392">
        <f>'32.สตูล'!F337</f>
        <v>0</v>
      </c>
      <c r="AN337" s="393">
        <f>'33.นราธิวาส'!F337</f>
        <v>0</v>
      </c>
      <c r="AO337" s="176"/>
    </row>
    <row r="338" spans="1:41" ht="24.6" customHeight="1">
      <c r="A338" s="684"/>
      <c r="B338" s="685"/>
      <c r="C338" s="686" t="s">
        <v>25</v>
      </c>
      <c r="D338" s="687" t="s">
        <v>24</v>
      </c>
      <c r="E338" s="169">
        <f>'1.สอส.กลุ่มวิเคราะห์ฯ'!E338+'2.ชัยนาท'!E338+'3.สระแก้ว'!E338+'4.นครราชสีมา'!E338+'5.ยโสธร'!E338+'6.บุรีรัมย์'!E338+'7.อำนาจเจริญ'!E338+'8.ศูนย์ฯเคี้ยวเอื้อง'!E338+'9.ร้อยเอ็ด'!E338+'10.มหาสารคาม'!E338+'11.อุดรธานี'!E338+'12.กาฬสินธุ์'!E338+'13.นครพนม'!E338+'14.สกลนคร'!E338+'15.หนองคาย'!E338+'16.เลย'!E338+'17.ลำปาง'!E338+'18.แพร่'!E338+'19.เชียงราย'!E338+'20.เพชรบูรณ์'!E338+'21.สุโขทัย'!E338+'22.พิจิตร'!E338+'23.เพชรบุรี'!E338+'24.สุพรรณบุรี'!E338+'25.ประจวบฯ'!E338+'26.กาญจนบุรี'!E338+'27.สุราษฎร์ฯ'!E338+'28.ชุมพร'!E338+'29.ตรัง'!E338+'30.พัทลุง'!E338+'31.นครศรีธรรมราช'!E338+'32.สตูล'!E338+'33.นราธิวาส'!E338</f>
        <v>0</v>
      </c>
      <c r="F338" s="815">
        <f t="shared" si="38"/>
        <v>0</v>
      </c>
      <c r="G338" s="845" t="e">
        <f t="shared" si="39"/>
        <v>#DIV/0!</v>
      </c>
      <c r="H338" s="368">
        <f>'1.สอส.กลุ่มวิเคราะห์ฯ'!F338</f>
        <v>0</v>
      </c>
      <c r="I338" s="200">
        <f>'2.ชัยนาท'!F338</f>
        <v>0</v>
      </c>
      <c r="J338" s="200">
        <f>'3.สระแก้ว'!F338</f>
        <v>0</v>
      </c>
      <c r="K338" s="201">
        <f>'4.นครราชสีมา'!F338</f>
        <v>0</v>
      </c>
      <c r="L338" s="200">
        <f>'5.ยโสธร'!F338</f>
        <v>0</v>
      </c>
      <c r="M338" s="200">
        <f>'6.บุรีรัมย์'!F338</f>
        <v>0</v>
      </c>
      <c r="N338" s="201">
        <f>'7.อำนาจเจริญ'!F338</f>
        <v>0</v>
      </c>
      <c r="O338" s="201">
        <f>'8.ศูนย์ฯเคี้ยวเอื้อง'!F338</f>
        <v>0</v>
      </c>
      <c r="P338" s="200">
        <f>'9.ร้อยเอ็ด'!F338</f>
        <v>0</v>
      </c>
      <c r="Q338" s="200">
        <f>'10.มหาสารคาม'!F338</f>
        <v>0</v>
      </c>
      <c r="R338" s="200">
        <f>'11.อุดรธานี'!F338</f>
        <v>0</v>
      </c>
      <c r="S338" s="200">
        <f>'12.กาฬสินธุ์'!F338</f>
        <v>0</v>
      </c>
      <c r="T338" s="200">
        <f>'13.นครพนม'!F338</f>
        <v>0</v>
      </c>
      <c r="U338" s="200">
        <f>'14.สกลนคร'!F338</f>
        <v>0</v>
      </c>
      <c r="V338" s="200">
        <f>'15.หนองคาย'!F338</f>
        <v>0</v>
      </c>
      <c r="W338" s="201">
        <f>'16.เลย'!F338</f>
        <v>0</v>
      </c>
      <c r="X338" s="201">
        <f>'17.ลำปาง'!F338</f>
        <v>0</v>
      </c>
      <c r="Y338" s="200">
        <f>'18.แพร่'!F338</f>
        <v>0</v>
      </c>
      <c r="Z338" s="201">
        <f>'19.เชียงราย'!F338</f>
        <v>0</v>
      </c>
      <c r="AA338" s="201">
        <f>'20.เพชรบูรณ์'!F338</f>
        <v>0</v>
      </c>
      <c r="AB338" s="200">
        <f>'21.สุโขทัย'!F338</f>
        <v>0</v>
      </c>
      <c r="AC338" s="200">
        <f>'22.พิจิตร'!F338</f>
        <v>0</v>
      </c>
      <c r="AD338" s="201">
        <f>'23.เพชรบุรี'!F338</f>
        <v>0</v>
      </c>
      <c r="AE338" s="200">
        <f>'24.สุพรรณบุรี'!F338</f>
        <v>0</v>
      </c>
      <c r="AF338" s="200">
        <f>'25.ประจวบฯ'!F338</f>
        <v>0</v>
      </c>
      <c r="AG338" s="201">
        <f>'26.กาญจนบุรี'!F338</f>
        <v>0</v>
      </c>
      <c r="AH338" s="201">
        <f>'27.สุราษฎร์ฯ'!F338</f>
        <v>0</v>
      </c>
      <c r="AI338" s="200">
        <f>'28.ชุมพร'!F338</f>
        <v>0</v>
      </c>
      <c r="AJ338" s="200">
        <f>'29.ตรัง'!F338</f>
        <v>0</v>
      </c>
      <c r="AK338" s="200">
        <f>'30.พัทลุง'!F338</f>
        <v>0</v>
      </c>
      <c r="AL338" s="202">
        <f>'31.นครศรีธรรมราช'!F338</f>
        <v>0</v>
      </c>
      <c r="AM338" s="200">
        <f>'32.สตูล'!F338</f>
        <v>0</v>
      </c>
      <c r="AN338" s="201">
        <f>'33.นราธิวาส'!F338</f>
        <v>0</v>
      </c>
      <c r="AO338" s="176"/>
    </row>
    <row r="339" spans="1:41" ht="24.6" customHeight="1">
      <c r="A339" s="684"/>
      <c r="B339" s="685"/>
      <c r="C339" s="686" t="s">
        <v>26</v>
      </c>
      <c r="D339" s="687" t="s">
        <v>24</v>
      </c>
      <c r="E339" s="169">
        <f>'1.สอส.กลุ่มวิเคราะห์ฯ'!E339+'2.ชัยนาท'!E339+'3.สระแก้ว'!E339+'4.นครราชสีมา'!E339+'5.ยโสธร'!E339+'6.บุรีรัมย์'!E339+'7.อำนาจเจริญ'!E339+'8.ศูนย์ฯเคี้ยวเอื้อง'!E339+'9.ร้อยเอ็ด'!E339+'10.มหาสารคาม'!E339+'11.อุดรธานี'!E339+'12.กาฬสินธุ์'!E339+'13.นครพนม'!E339+'14.สกลนคร'!E339+'15.หนองคาย'!E339+'16.เลย'!E339+'17.ลำปาง'!E339+'18.แพร่'!E339+'19.เชียงราย'!E339+'20.เพชรบูรณ์'!E339+'21.สุโขทัย'!E339+'22.พิจิตร'!E339+'23.เพชรบุรี'!E339+'24.สุพรรณบุรี'!E339+'25.ประจวบฯ'!E339+'26.กาญจนบุรี'!E339+'27.สุราษฎร์ฯ'!E339+'28.ชุมพร'!E339+'29.ตรัง'!E339+'30.พัทลุง'!E339+'31.นครศรีธรรมราช'!E339+'32.สตูล'!E339+'33.นราธิวาส'!E339</f>
        <v>450000</v>
      </c>
      <c r="F339" s="815">
        <f t="shared" si="38"/>
        <v>556921.81000000006</v>
      </c>
      <c r="G339" s="845">
        <f t="shared" si="39"/>
        <v>123.76040222222224</v>
      </c>
      <c r="H339" s="368">
        <f>'1.สอส.กลุ่มวิเคราะห์ฯ'!F339</f>
        <v>0</v>
      </c>
      <c r="I339" s="200">
        <f>'2.ชัยนาท'!F339</f>
        <v>6000</v>
      </c>
      <c r="J339" s="200">
        <f>'3.สระแก้ว'!F339</f>
        <v>0</v>
      </c>
      <c r="K339" s="201">
        <f>'4.นครราชสีมา'!F339</f>
        <v>29714.61</v>
      </c>
      <c r="L339" s="200">
        <f>'5.ยโสธร'!F339</f>
        <v>70993.919999999998</v>
      </c>
      <c r="M339" s="200">
        <f>'6.บุรีรัมย์'!F339</f>
        <v>75999.889999999985</v>
      </c>
      <c r="N339" s="201">
        <f>'7.อำนาจเจริญ'!F339</f>
        <v>6000</v>
      </c>
      <c r="O339" s="201">
        <f>'8.ศูนย์ฯเคี้ยวเอื้อง'!F339</f>
        <v>10920</v>
      </c>
      <c r="P339" s="200">
        <f>'9.ร้อยเอ็ด'!F339</f>
        <v>20500</v>
      </c>
      <c r="Q339" s="200">
        <f>'10.มหาสารคาม'!F339</f>
        <v>85493</v>
      </c>
      <c r="R339" s="200">
        <f>'11.อุดรธานี'!F339</f>
        <v>20131.580000000002</v>
      </c>
      <c r="S339" s="200">
        <f>'12.กาฬสินธุ์'!F339</f>
        <v>13988</v>
      </c>
      <c r="T339" s="200">
        <f>'13.นครพนม'!F339</f>
        <v>18999</v>
      </c>
      <c r="U339" s="200">
        <f>'14.สกลนคร'!F339</f>
        <v>28999.01</v>
      </c>
      <c r="V339" s="200">
        <f>'15.หนองคาย'!F339</f>
        <v>10000</v>
      </c>
      <c r="W339" s="201">
        <f>'16.เลย'!F339</f>
        <v>55967.8</v>
      </c>
      <c r="X339" s="201">
        <f>'17.ลำปาง'!F339</f>
        <v>14500</v>
      </c>
      <c r="Y339" s="200">
        <f>'18.แพร่'!F339</f>
        <v>14995</v>
      </c>
      <c r="Z339" s="201">
        <f>'19.เชียงราย'!F339</f>
        <v>6000</v>
      </c>
      <c r="AA339" s="201">
        <f>'20.เพชรบูรณ์'!F339</f>
        <v>6000</v>
      </c>
      <c r="AB339" s="200">
        <f>'21.สุโขทัย'!F339</f>
        <v>0</v>
      </c>
      <c r="AC339" s="200">
        <f>'22.พิจิตร'!F339</f>
        <v>61720</v>
      </c>
      <c r="AD339" s="201">
        <f>'23.เพชรบุรี'!F339</f>
        <v>0</v>
      </c>
      <c r="AE339" s="200">
        <f>'24.สุพรรณบุรี'!F339</f>
        <v>0</v>
      </c>
      <c r="AF339" s="200">
        <f>'25.ประจวบฯ'!F339</f>
        <v>0</v>
      </c>
      <c r="AG339" s="201">
        <f>'26.กาญจนบุรี'!F339</f>
        <v>0</v>
      </c>
      <c r="AH339" s="201">
        <f>'27.สุราษฎร์ฯ'!F339</f>
        <v>0</v>
      </c>
      <c r="AI339" s="200">
        <f>'28.ชุมพร'!F339</f>
        <v>0</v>
      </c>
      <c r="AJ339" s="200">
        <f>'29.ตรัง'!F339</f>
        <v>0</v>
      </c>
      <c r="AK339" s="200">
        <f>'30.พัทลุง'!F339</f>
        <v>0</v>
      </c>
      <c r="AL339" s="202">
        <f>'31.นครศรีธรรมราช'!F339</f>
        <v>0</v>
      </c>
      <c r="AM339" s="200">
        <f>'32.สตูล'!F339</f>
        <v>0</v>
      </c>
      <c r="AN339" s="201">
        <f>'33.นราธิวาส'!F339</f>
        <v>0</v>
      </c>
      <c r="AO339" s="176"/>
    </row>
    <row r="340" spans="1:41" ht="24.6" customHeight="1">
      <c r="A340" s="684"/>
      <c r="B340" s="685"/>
      <c r="C340" s="686" t="s">
        <v>27</v>
      </c>
      <c r="D340" s="687" t="s">
        <v>24</v>
      </c>
      <c r="E340" s="548">
        <f>'1.สอส.กลุ่มวิเคราะห์ฯ'!E340+'2.ชัยนาท'!E340+'3.สระแก้ว'!E340+'4.นครราชสีมา'!E340+'5.ยโสธร'!E340+'6.บุรีรัมย์'!E340+'7.อำนาจเจริญ'!E340+'8.ศูนย์ฯเคี้ยวเอื้อง'!E340+'9.ร้อยเอ็ด'!E340+'10.มหาสารคาม'!E340+'11.อุดรธานี'!E340+'12.กาฬสินธุ์'!E340+'13.นครพนม'!E340+'14.สกลนคร'!E340+'15.หนองคาย'!E340+'16.เลย'!E340+'17.ลำปาง'!E340+'18.แพร่'!E340+'19.เชียงราย'!E340+'20.เพชรบูรณ์'!E340+'21.สุโขทัย'!E340+'22.พิจิตร'!E340+'23.เพชรบุรี'!E340+'24.สุพรรณบุรี'!E340+'25.ประจวบฯ'!E340+'26.กาญจนบุรี'!E340+'27.สุราษฎร์ฯ'!E340+'28.ชุมพร'!E340+'29.ตรัง'!E340+'30.พัทลุง'!E340+'31.นครศรีธรรมราช'!E340+'32.สตูล'!E340+'33.นราธิวาส'!E340</f>
        <v>0</v>
      </c>
      <c r="F340" s="815">
        <f t="shared" si="38"/>
        <v>0</v>
      </c>
      <c r="G340" s="845" t="e">
        <f t="shared" si="39"/>
        <v>#DIV/0!</v>
      </c>
      <c r="H340" s="368">
        <f>'1.สอส.กลุ่มวิเคราะห์ฯ'!F340</f>
        <v>0</v>
      </c>
      <c r="I340" s="200">
        <f>'2.ชัยนาท'!F340</f>
        <v>0</v>
      </c>
      <c r="J340" s="200">
        <f>'3.สระแก้ว'!F340</f>
        <v>0</v>
      </c>
      <c r="K340" s="201">
        <f>'4.นครราชสีมา'!F340</f>
        <v>0</v>
      </c>
      <c r="L340" s="200">
        <f>'5.ยโสธร'!F340</f>
        <v>0</v>
      </c>
      <c r="M340" s="200">
        <f>'6.บุรีรัมย์'!F340</f>
        <v>0</v>
      </c>
      <c r="N340" s="201">
        <f>'7.อำนาจเจริญ'!F340</f>
        <v>0</v>
      </c>
      <c r="O340" s="201">
        <f>'8.ศูนย์ฯเคี้ยวเอื้อง'!F340</f>
        <v>0</v>
      </c>
      <c r="P340" s="200">
        <f>'9.ร้อยเอ็ด'!F340</f>
        <v>0</v>
      </c>
      <c r="Q340" s="200">
        <f>'10.มหาสารคาม'!F340</f>
        <v>0</v>
      </c>
      <c r="R340" s="200">
        <f>'11.อุดรธานี'!F340</f>
        <v>0</v>
      </c>
      <c r="S340" s="200">
        <f>'12.กาฬสินธุ์'!F340</f>
        <v>0</v>
      </c>
      <c r="T340" s="200">
        <f>'13.นครพนม'!F340</f>
        <v>0</v>
      </c>
      <c r="U340" s="200">
        <f>'14.สกลนคร'!F340</f>
        <v>0</v>
      </c>
      <c r="V340" s="200">
        <f>'15.หนองคาย'!F340</f>
        <v>0</v>
      </c>
      <c r="W340" s="201">
        <f>'16.เลย'!F340</f>
        <v>0</v>
      </c>
      <c r="X340" s="201">
        <f>'17.ลำปาง'!F340</f>
        <v>0</v>
      </c>
      <c r="Y340" s="200">
        <f>'18.แพร่'!F340</f>
        <v>0</v>
      </c>
      <c r="Z340" s="201">
        <f>'19.เชียงราย'!F340</f>
        <v>0</v>
      </c>
      <c r="AA340" s="201">
        <f>'20.เพชรบูรณ์'!F340</f>
        <v>0</v>
      </c>
      <c r="AB340" s="200">
        <f>'21.สุโขทัย'!F340</f>
        <v>0</v>
      </c>
      <c r="AC340" s="200">
        <f>'22.พิจิตร'!F340</f>
        <v>0</v>
      </c>
      <c r="AD340" s="201">
        <f>'23.เพชรบุรี'!F340</f>
        <v>0</v>
      </c>
      <c r="AE340" s="200">
        <f>'24.สุพรรณบุรี'!F340</f>
        <v>0</v>
      </c>
      <c r="AF340" s="200">
        <f>'25.ประจวบฯ'!F340</f>
        <v>0</v>
      </c>
      <c r="AG340" s="201">
        <f>'26.กาญจนบุรี'!F340</f>
        <v>0</v>
      </c>
      <c r="AH340" s="201">
        <f>'27.สุราษฎร์ฯ'!F340</f>
        <v>0</v>
      </c>
      <c r="AI340" s="200">
        <f>'28.ชุมพร'!F340</f>
        <v>0</v>
      </c>
      <c r="AJ340" s="200">
        <f>'29.ตรัง'!F340</f>
        <v>0</v>
      </c>
      <c r="AK340" s="200">
        <f>'30.พัทลุง'!F340</f>
        <v>0</v>
      </c>
      <c r="AL340" s="202">
        <f>'31.นครศรีธรรมราช'!F340</f>
        <v>0</v>
      </c>
      <c r="AM340" s="200">
        <f>'32.สตูล'!F340</f>
        <v>0</v>
      </c>
      <c r="AN340" s="201">
        <f>'33.นราธิวาส'!F340</f>
        <v>0</v>
      </c>
      <c r="AO340" s="176"/>
    </row>
    <row r="341" spans="1:41" ht="24.6" customHeight="1">
      <c r="A341" s="684"/>
      <c r="B341" s="685"/>
      <c r="C341" s="686" t="s">
        <v>28</v>
      </c>
      <c r="D341" s="687" t="s">
        <v>24</v>
      </c>
      <c r="E341" s="548">
        <f>'1.สอส.กลุ่มวิเคราะห์ฯ'!E341+'2.ชัยนาท'!E341+'3.สระแก้ว'!E341+'4.นครราชสีมา'!E341+'5.ยโสธร'!E341+'6.บุรีรัมย์'!E341+'7.อำนาจเจริญ'!E341+'8.ศูนย์ฯเคี้ยวเอื้อง'!E341+'9.ร้อยเอ็ด'!E341+'10.มหาสารคาม'!E341+'11.อุดรธานี'!E341+'12.กาฬสินธุ์'!E341+'13.นครพนม'!E341+'14.สกลนคร'!E341+'15.หนองคาย'!E341+'16.เลย'!E341+'17.ลำปาง'!E341+'18.แพร่'!E341+'19.เชียงราย'!E341+'20.เพชรบูรณ์'!E341+'21.สุโขทัย'!E341+'22.พิจิตร'!E341+'23.เพชรบุรี'!E341+'24.สุพรรณบุรี'!E341+'25.ประจวบฯ'!E341+'26.กาญจนบุรี'!E341+'27.สุราษฎร์ฯ'!E341+'28.ชุมพร'!E341+'29.ตรัง'!E341+'30.พัทลุง'!E341+'31.นครศรีธรรมราช'!E341+'32.สตูล'!E341+'33.นราธิวาส'!E341</f>
        <v>0</v>
      </c>
      <c r="F341" s="815">
        <f t="shared" si="38"/>
        <v>0</v>
      </c>
      <c r="G341" s="845" t="e">
        <f t="shared" si="39"/>
        <v>#DIV/0!</v>
      </c>
      <c r="H341" s="368">
        <f>'1.สอส.กลุ่มวิเคราะห์ฯ'!F341</f>
        <v>0</v>
      </c>
      <c r="I341" s="200">
        <f>'2.ชัยนาท'!F341</f>
        <v>0</v>
      </c>
      <c r="J341" s="200">
        <f>'3.สระแก้ว'!F341</f>
        <v>0</v>
      </c>
      <c r="K341" s="201">
        <f>'4.นครราชสีมา'!F341</f>
        <v>0</v>
      </c>
      <c r="L341" s="200">
        <f>'5.ยโสธร'!F341</f>
        <v>0</v>
      </c>
      <c r="M341" s="200">
        <f>'6.บุรีรัมย์'!F341</f>
        <v>0</v>
      </c>
      <c r="N341" s="201">
        <f>'7.อำนาจเจริญ'!F341</f>
        <v>0</v>
      </c>
      <c r="O341" s="201">
        <f>'8.ศูนย์ฯเคี้ยวเอื้อง'!F341</f>
        <v>0</v>
      </c>
      <c r="P341" s="200">
        <f>'9.ร้อยเอ็ด'!F341</f>
        <v>0</v>
      </c>
      <c r="Q341" s="200">
        <f>'10.มหาสารคาม'!F341</f>
        <v>0</v>
      </c>
      <c r="R341" s="200">
        <f>'11.อุดรธานี'!F341</f>
        <v>0</v>
      </c>
      <c r="S341" s="200">
        <f>'12.กาฬสินธุ์'!F341</f>
        <v>0</v>
      </c>
      <c r="T341" s="200">
        <f>'13.นครพนม'!F341</f>
        <v>0</v>
      </c>
      <c r="U341" s="200">
        <f>'14.สกลนคร'!F341</f>
        <v>0</v>
      </c>
      <c r="V341" s="200">
        <f>'15.หนองคาย'!F341</f>
        <v>0</v>
      </c>
      <c r="W341" s="201">
        <f>'16.เลย'!F341</f>
        <v>0</v>
      </c>
      <c r="X341" s="201">
        <f>'17.ลำปาง'!F341</f>
        <v>0</v>
      </c>
      <c r="Y341" s="200">
        <f>'18.แพร่'!F341</f>
        <v>0</v>
      </c>
      <c r="Z341" s="201">
        <f>'19.เชียงราย'!F341</f>
        <v>0</v>
      </c>
      <c r="AA341" s="201">
        <f>'20.เพชรบูรณ์'!F341</f>
        <v>0</v>
      </c>
      <c r="AB341" s="200">
        <f>'21.สุโขทัย'!F341</f>
        <v>0</v>
      </c>
      <c r="AC341" s="200">
        <f>'22.พิจิตร'!F341</f>
        <v>0</v>
      </c>
      <c r="AD341" s="201">
        <f>'23.เพชรบุรี'!F341</f>
        <v>0</v>
      </c>
      <c r="AE341" s="200">
        <f>'24.สุพรรณบุรี'!F341</f>
        <v>0</v>
      </c>
      <c r="AF341" s="200">
        <f>'25.ประจวบฯ'!F341</f>
        <v>0</v>
      </c>
      <c r="AG341" s="201">
        <f>'26.กาญจนบุรี'!F341</f>
        <v>0</v>
      </c>
      <c r="AH341" s="201">
        <f>'27.สุราษฎร์ฯ'!F341</f>
        <v>0</v>
      </c>
      <c r="AI341" s="200">
        <f>'28.ชุมพร'!F341</f>
        <v>0</v>
      </c>
      <c r="AJ341" s="200">
        <f>'29.ตรัง'!F341</f>
        <v>0</v>
      </c>
      <c r="AK341" s="200">
        <f>'30.พัทลุง'!F341</f>
        <v>0</v>
      </c>
      <c r="AL341" s="202">
        <f>'31.นครศรีธรรมราช'!F341</f>
        <v>0</v>
      </c>
      <c r="AM341" s="200">
        <f>'32.สตูล'!F341</f>
        <v>0</v>
      </c>
      <c r="AN341" s="201">
        <f>'33.นราธิวาส'!F341</f>
        <v>0</v>
      </c>
      <c r="AO341" s="176"/>
    </row>
    <row r="342" spans="1:41" ht="24.6" customHeight="1">
      <c r="A342" s="701"/>
      <c r="B342" s="702"/>
      <c r="C342" s="703" t="s">
        <v>29</v>
      </c>
      <c r="D342" s="704" t="s">
        <v>24</v>
      </c>
      <c r="E342" s="709">
        <f>'1.สอส.กลุ่มวิเคราะห์ฯ'!E342+'2.ชัยนาท'!E342+'3.สระแก้ว'!E342+'4.นครราชสีมา'!E342+'5.ยโสธร'!E342+'6.บุรีรัมย์'!E342+'7.อำนาจเจริญ'!E342+'8.ศูนย์ฯเคี้ยวเอื้อง'!E342+'9.ร้อยเอ็ด'!E342+'10.มหาสารคาม'!E342+'11.อุดรธานี'!E342+'12.กาฬสินธุ์'!E342+'13.นครพนม'!E342+'14.สกลนคร'!E342+'15.หนองคาย'!E342+'16.เลย'!E342+'17.ลำปาง'!E342+'18.แพร่'!E342+'19.เชียงราย'!E342+'20.เพชรบูรณ์'!E342+'21.สุโขทัย'!E342+'22.พิจิตร'!E342+'23.เพชรบุรี'!E342+'24.สุพรรณบุรี'!E342+'25.ประจวบฯ'!E342+'26.กาญจนบุรี'!E342+'27.สุราษฎร์ฯ'!E342+'28.ชุมพร'!E342+'29.ตรัง'!E342+'30.พัทลุง'!E342+'31.นครศรีธรรมราช'!E342+'32.สตูล'!E342+'33.นราธิวาส'!E342</f>
        <v>0</v>
      </c>
      <c r="F342" s="819">
        <f t="shared" si="38"/>
        <v>0</v>
      </c>
      <c r="G342" s="847" t="e">
        <f t="shared" si="39"/>
        <v>#DIV/0!</v>
      </c>
      <c r="H342" s="371">
        <f>'1.สอส.กลุ่มวิเคราะห์ฯ'!F342</f>
        <v>0</v>
      </c>
      <c r="I342" s="270">
        <f>'2.ชัยนาท'!F342</f>
        <v>0</v>
      </c>
      <c r="J342" s="270">
        <f>'3.สระแก้ว'!F342</f>
        <v>0</v>
      </c>
      <c r="K342" s="271">
        <f>'4.นครราชสีมา'!F342</f>
        <v>0</v>
      </c>
      <c r="L342" s="270">
        <f>'5.ยโสธร'!F342</f>
        <v>0</v>
      </c>
      <c r="M342" s="270">
        <f>'6.บุรีรัมย์'!F342</f>
        <v>0</v>
      </c>
      <c r="N342" s="271">
        <f>'7.อำนาจเจริญ'!F342</f>
        <v>0</v>
      </c>
      <c r="O342" s="271">
        <f>'8.ศูนย์ฯเคี้ยวเอื้อง'!F342</f>
        <v>0</v>
      </c>
      <c r="P342" s="270">
        <f>'9.ร้อยเอ็ด'!F342</f>
        <v>0</v>
      </c>
      <c r="Q342" s="270">
        <f>'10.มหาสารคาม'!F342</f>
        <v>0</v>
      </c>
      <c r="R342" s="270">
        <f>'11.อุดรธานี'!F342</f>
        <v>0</v>
      </c>
      <c r="S342" s="270">
        <f>'12.กาฬสินธุ์'!F342</f>
        <v>0</v>
      </c>
      <c r="T342" s="270">
        <f>'13.นครพนม'!F342</f>
        <v>0</v>
      </c>
      <c r="U342" s="270">
        <f>'14.สกลนคร'!F342</f>
        <v>0</v>
      </c>
      <c r="V342" s="270">
        <f>'15.หนองคาย'!F342</f>
        <v>0</v>
      </c>
      <c r="W342" s="271">
        <f>'16.เลย'!F342</f>
        <v>0</v>
      </c>
      <c r="X342" s="271">
        <f>'17.ลำปาง'!F342</f>
        <v>0</v>
      </c>
      <c r="Y342" s="270">
        <f>'18.แพร่'!F342</f>
        <v>0</v>
      </c>
      <c r="Z342" s="271">
        <f>'19.เชียงราย'!F342</f>
        <v>0</v>
      </c>
      <c r="AA342" s="271">
        <f>'20.เพชรบูรณ์'!F342</f>
        <v>0</v>
      </c>
      <c r="AB342" s="270">
        <f>'21.สุโขทัย'!F342</f>
        <v>0</v>
      </c>
      <c r="AC342" s="270">
        <f>'22.พิจิตร'!F342</f>
        <v>0</v>
      </c>
      <c r="AD342" s="271">
        <f>'23.เพชรบุรี'!F342</f>
        <v>0</v>
      </c>
      <c r="AE342" s="270">
        <f>'24.สุพรรณบุรี'!F342</f>
        <v>0</v>
      </c>
      <c r="AF342" s="270">
        <f>'25.ประจวบฯ'!F342</f>
        <v>0</v>
      </c>
      <c r="AG342" s="271">
        <f>'26.กาญจนบุรี'!F342</f>
        <v>0</v>
      </c>
      <c r="AH342" s="271">
        <f>'27.สุราษฎร์ฯ'!F342</f>
        <v>0</v>
      </c>
      <c r="AI342" s="270">
        <f>'28.ชุมพร'!F342</f>
        <v>0</v>
      </c>
      <c r="AJ342" s="270">
        <f>'29.ตรัง'!F342</f>
        <v>0</v>
      </c>
      <c r="AK342" s="270">
        <f>'30.พัทลุง'!F342</f>
        <v>0</v>
      </c>
      <c r="AL342" s="570">
        <f>'31.นครศรีธรรมราช'!F342</f>
        <v>0</v>
      </c>
      <c r="AM342" s="270">
        <f>'32.สตูล'!F342</f>
        <v>0</v>
      </c>
      <c r="AN342" s="271">
        <f>'33.นราธิวาส'!F342</f>
        <v>0</v>
      </c>
      <c r="AO342" s="176"/>
    </row>
    <row r="343" spans="1:41" ht="21.75" customHeight="1">
      <c r="A343" s="340" t="s">
        <v>254</v>
      </c>
      <c r="B343" s="430"/>
      <c r="C343" s="754"/>
      <c r="D343" s="755"/>
      <c r="E343" s="1339">
        <f>'1.สอส.กลุ่มวิเคราะห์ฯ'!E343+'2.ชัยนาท'!E343+'3.สระแก้ว'!E343+'4.นครราชสีมา'!E343+'5.ยโสธร'!E343+'6.บุรีรัมย์'!E343+'7.อำนาจเจริญ'!E343+'8.ศูนย์ฯเคี้ยวเอื้อง'!E343+'9.ร้อยเอ็ด'!E343+'10.มหาสารคาม'!E343+'11.อุดรธานี'!E343+'12.กาฬสินธุ์'!E343+'13.นครพนม'!E343+'14.สกลนคร'!E343+'15.หนองคาย'!E343+'16.เลย'!E343+'17.ลำปาง'!E343+'18.แพร่'!E343+'19.เชียงราย'!E343+'20.เพชรบูรณ์'!E343+'21.สุโขทัย'!E343+'22.พิจิตร'!E343+'23.เพชรบุรี'!E343+'24.สุพรรณบุรี'!E343+'25.ประจวบฯ'!E343+'26.กาญจนบุรี'!E343+'27.สุราษฎร์ฯ'!E343+'28.ชุมพร'!E343+'29.ตรัง'!E343+'30.พัทลุง'!E343+'31.นครศรีธรรมราช'!E343+'32.สตูล'!E343+'33.นราธิวาส'!E343</f>
        <v>0</v>
      </c>
      <c r="F343" s="1340"/>
      <c r="G343" s="849"/>
      <c r="H343" s="575">
        <f>'1.สอส.กลุ่มวิเคราะห์ฯ'!F343</f>
        <v>0</v>
      </c>
      <c r="I343" s="576">
        <f>'2.ชัยนาท'!F343</f>
        <v>0</v>
      </c>
      <c r="J343" s="576">
        <f>'3.สระแก้ว'!F343</f>
        <v>0</v>
      </c>
      <c r="K343" s="577">
        <f>'4.นครราชสีมา'!F343</f>
        <v>0</v>
      </c>
      <c r="L343" s="576">
        <f>'5.ยโสธร'!F343</f>
        <v>0</v>
      </c>
      <c r="M343" s="576">
        <f>'6.บุรีรัมย์'!F343</f>
        <v>0</v>
      </c>
      <c r="N343" s="577">
        <f>'7.อำนาจเจริญ'!F343</f>
        <v>0</v>
      </c>
      <c r="O343" s="577">
        <f>'8.ศูนย์ฯเคี้ยวเอื้อง'!F343</f>
        <v>0</v>
      </c>
      <c r="P343" s="576">
        <f>'9.ร้อยเอ็ด'!F343</f>
        <v>0</v>
      </c>
      <c r="Q343" s="576">
        <f>'10.มหาสารคาม'!F343</f>
        <v>0</v>
      </c>
      <c r="R343" s="576">
        <f>'11.อุดรธานี'!F343</f>
        <v>0</v>
      </c>
      <c r="S343" s="576">
        <f>'12.กาฬสินธุ์'!F343</f>
        <v>0</v>
      </c>
      <c r="T343" s="576">
        <f>'13.นครพนม'!F343</f>
        <v>0</v>
      </c>
      <c r="U343" s="576">
        <f>'14.สกลนคร'!F343</f>
        <v>0</v>
      </c>
      <c r="V343" s="576">
        <f>'15.หนองคาย'!F343</f>
        <v>0</v>
      </c>
      <c r="W343" s="577">
        <f>'16.เลย'!F343</f>
        <v>0</v>
      </c>
      <c r="X343" s="577">
        <f>'17.ลำปาง'!F343</f>
        <v>0</v>
      </c>
      <c r="Y343" s="576">
        <f>'18.แพร่'!F343</f>
        <v>0</v>
      </c>
      <c r="Z343" s="577">
        <f>'19.เชียงราย'!F343</f>
        <v>0</v>
      </c>
      <c r="AA343" s="577">
        <f>'20.เพชรบูรณ์'!F343</f>
        <v>0</v>
      </c>
      <c r="AB343" s="576">
        <f>'21.สุโขทัย'!F343</f>
        <v>0</v>
      </c>
      <c r="AC343" s="576">
        <f>'22.พิจิตร'!F343</f>
        <v>0</v>
      </c>
      <c r="AD343" s="577">
        <f>'23.เพชรบุรี'!F343</f>
        <v>0</v>
      </c>
      <c r="AE343" s="576">
        <f>'24.สุพรรณบุรี'!F343</f>
        <v>0</v>
      </c>
      <c r="AF343" s="576">
        <f>'25.ประจวบฯ'!F343</f>
        <v>0</v>
      </c>
      <c r="AG343" s="577">
        <f>'26.กาญจนบุรี'!F343</f>
        <v>0</v>
      </c>
      <c r="AH343" s="577">
        <f>'27.สุราษฎร์ฯ'!F343</f>
        <v>0</v>
      </c>
      <c r="AI343" s="576">
        <f>'28.ชุมพร'!F343</f>
        <v>0</v>
      </c>
      <c r="AJ343" s="576">
        <f>'29.ตรัง'!F343</f>
        <v>0</v>
      </c>
      <c r="AK343" s="576">
        <f>'30.พัทลุง'!F343</f>
        <v>0</v>
      </c>
      <c r="AL343" s="578">
        <f>'31.นครศรีธรรมราช'!F343</f>
        <v>0</v>
      </c>
      <c r="AM343" s="576">
        <f>'32.สตูล'!F343</f>
        <v>0</v>
      </c>
      <c r="AN343" s="577">
        <f>'33.นราธิวาส'!F343</f>
        <v>0</v>
      </c>
      <c r="AO343" s="176"/>
    </row>
    <row r="344" spans="1:41">
      <c r="A344" s="2105" t="s">
        <v>326</v>
      </c>
      <c r="B344" s="2106"/>
      <c r="C344" s="2107"/>
      <c r="D344" s="788" t="s">
        <v>36</v>
      </c>
      <c r="E344" s="1341">
        <f>SUM(E345)</f>
        <v>4</v>
      </c>
      <c r="F344" s="1341">
        <f>SUM(F345)</f>
        <v>4</v>
      </c>
      <c r="G344" s="1342">
        <f>+F344*100/E344</f>
        <v>100</v>
      </c>
      <c r="H344" s="579">
        <f>'1.สอส.กลุ่มวิเคราะห์ฯ'!F344</f>
        <v>0</v>
      </c>
      <c r="I344" s="580">
        <f>'2.ชัยนาท'!F344</f>
        <v>0</v>
      </c>
      <c r="J344" s="580">
        <f>'3.สระแก้ว'!F344</f>
        <v>0</v>
      </c>
      <c r="K344" s="581">
        <f>'4.นครราชสีมา'!F344</f>
        <v>0</v>
      </c>
      <c r="L344" s="580">
        <f>'5.ยโสธร'!F344</f>
        <v>0</v>
      </c>
      <c r="M344" s="580">
        <f>'6.บุรีรัมย์'!F344</f>
        <v>0</v>
      </c>
      <c r="N344" s="581">
        <f>'7.อำนาจเจริญ'!F344</f>
        <v>0</v>
      </c>
      <c r="O344" s="581">
        <f>'8.ศูนย์ฯเคี้ยวเอื้อง'!F344</f>
        <v>0</v>
      </c>
      <c r="P344" s="580">
        <f>'9.ร้อยเอ็ด'!F344</f>
        <v>0</v>
      </c>
      <c r="Q344" s="580">
        <f>'10.มหาสารคาม'!F344</f>
        <v>0</v>
      </c>
      <c r="R344" s="580">
        <f>'11.อุดรธานี'!F344</f>
        <v>0</v>
      </c>
      <c r="S344" s="580">
        <f>'12.กาฬสินธุ์'!F344</f>
        <v>0</v>
      </c>
      <c r="T344" s="580">
        <f>'13.นครพนม'!F344</f>
        <v>0</v>
      </c>
      <c r="U344" s="580">
        <f>'14.สกลนคร'!F344</f>
        <v>0</v>
      </c>
      <c r="V344" s="580">
        <f>'15.หนองคาย'!F344</f>
        <v>0</v>
      </c>
      <c r="W344" s="581">
        <f>'16.เลย'!F344</f>
        <v>0</v>
      </c>
      <c r="X344" s="581">
        <f>'17.ลำปาง'!F344</f>
        <v>0</v>
      </c>
      <c r="Y344" s="580">
        <f>'18.แพร่'!F344</f>
        <v>0</v>
      </c>
      <c r="Z344" s="581">
        <f>'19.เชียงราย'!F344</f>
        <v>0</v>
      </c>
      <c r="AA344" s="581">
        <f>'20.เพชรบูรณ์'!F344</f>
        <v>0</v>
      </c>
      <c r="AB344" s="580">
        <f>'21.สุโขทัย'!F344</f>
        <v>0</v>
      </c>
      <c r="AC344" s="580">
        <f>'22.พิจิตร'!F344</f>
        <v>0</v>
      </c>
      <c r="AD344" s="581">
        <f>'23.เพชรบุรี'!F344</f>
        <v>0</v>
      </c>
      <c r="AE344" s="580">
        <f>'24.สุพรรณบุรี'!F344</f>
        <v>0</v>
      </c>
      <c r="AF344" s="580">
        <f>'25.ประจวบฯ'!F344</f>
        <v>0</v>
      </c>
      <c r="AG344" s="581">
        <f>'26.กาญจนบุรี'!F344</f>
        <v>0</v>
      </c>
      <c r="AH344" s="581">
        <f>'27.สุราษฎร์ฯ'!F344</f>
        <v>0</v>
      </c>
      <c r="AI344" s="580">
        <f>'28.ชุมพร'!F344</f>
        <v>0</v>
      </c>
      <c r="AJ344" s="580">
        <f>'29.ตรัง'!F344</f>
        <v>0</v>
      </c>
      <c r="AK344" s="580">
        <f>'30.พัทลุง'!F344</f>
        <v>0</v>
      </c>
      <c r="AL344" s="582">
        <f>'31.นครศรีธรรมราช'!F344</f>
        <v>0</v>
      </c>
      <c r="AM344" s="580">
        <f>'32.สตูล'!F344</f>
        <v>0</v>
      </c>
      <c r="AN344" s="581">
        <f>'33.นราธิวาส'!F344</f>
        <v>0</v>
      </c>
      <c r="AO344" s="176"/>
    </row>
    <row r="345" spans="1:41">
      <c r="A345" s="758"/>
      <c r="B345" s="423" t="s">
        <v>327</v>
      </c>
      <c r="C345" s="805"/>
      <c r="D345" s="693"/>
      <c r="E345" s="705">
        <f>'1.สอส.กลุ่มวิเคราะห์ฯ'!E345+'2.ชัยนาท'!E345+'3.สระแก้ว'!E345+'4.นครราชสีมา'!E345+'5.ยโสธร'!E345+'6.บุรีรัมย์'!E345+'7.อำนาจเจริญ'!E345+'8.ศูนย์ฯเคี้ยวเอื้อง'!E345+'9.ร้อยเอ็ด'!E345+'10.มหาสารคาม'!E345+'11.อุดรธานี'!E345+'12.กาฬสินธุ์'!E345+'13.นครพนม'!E345+'14.สกลนคร'!E345+'15.หนองคาย'!E345+'16.เลย'!E345+'17.ลำปาง'!E345+'18.แพร่'!E345+'19.เชียงราย'!E345+'20.เพชรบูรณ์'!E345+'21.สุโขทัย'!E345+'22.พิจิตร'!E345+'23.เพชรบุรี'!E345+'24.สุพรรณบุรี'!E345+'25.ประจวบฯ'!E345+'26.กาญจนบุรี'!E345+'27.สุราษฎร์ฯ'!E345+'28.ชุมพร'!E345+'29.ตรัง'!E345+'30.พัทลุง'!E345+'31.นครศรีธรรมราช'!E345+'32.สตูล'!E345+'33.นราธิวาส'!E345</f>
        <v>4</v>
      </c>
      <c r="F345" s="1218">
        <f t="shared" ref="F345:F351" si="40">SUM(H345:AN345)</f>
        <v>4</v>
      </c>
      <c r="G345" s="844"/>
      <c r="H345" s="369">
        <f>'1.สอส.กลุ่มวิเคราะห์ฯ'!F345</f>
        <v>0</v>
      </c>
      <c r="I345" s="205">
        <f>'2.ชัยนาท'!F345</f>
        <v>0</v>
      </c>
      <c r="J345" s="205">
        <f>'3.สระแก้ว'!F345</f>
        <v>0</v>
      </c>
      <c r="K345" s="206">
        <f>'4.นครราชสีมา'!F345</f>
        <v>1</v>
      </c>
      <c r="L345" s="205">
        <f>'5.ยโสธร'!F345</f>
        <v>0</v>
      </c>
      <c r="M345" s="205">
        <f>'6.บุรีรัมย์'!F345</f>
        <v>0</v>
      </c>
      <c r="N345" s="206">
        <f>'7.อำนาจเจริญ'!F345</f>
        <v>0</v>
      </c>
      <c r="O345" s="206">
        <f>'8.ศูนย์ฯเคี้ยวเอื้อง'!F345</f>
        <v>2</v>
      </c>
      <c r="P345" s="205">
        <f>'9.ร้อยเอ็ด'!F345</f>
        <v>0</v>
      </c>
      <c r="Q345" s="205">
        <f>'10.มหาสารคาม'!F345</f>
        <v>0</v>
      </c>
      <c r="R345" s="205">
        <f>'11.อุดรธานี'!F345</f>
        <v>0</v>
      </c>
      <c r="S345" s="205">
        <f>'12.กาฬสินธุ์'!F345</f>
        <v>0</v>
      </c>
      <c r="T345" s="205">
        <f>'13.นครพนม'!F345</f>
        <v>0</v>
      </c>
      <c r="U345" s="205">
        <f>'14.สกลนคร'!F345</f>
        <v>0</v>
      </c>
      <c r="V345" s="205">
        <f>'15.หนองคาย'!F345</f>
        <v>0</v>
      </c>
      <c r="W345" s="206">
        <f>'16.เลย'!F345</f>
        <v>0</v>
      </c>
      <c r="X345" s="206">
        <f>'17.ลำปาง'!F345</f>
        <v>0</v>
      </c>
      <c r="Y345" s="205">
        <f>'18.แพร่'!F345</f>
        <v>0</v>
      </c>
      <c r="Z345" s="206">
        <f>'19.เชียงราย'!F345</f>
        <v>0</v>
      </c>
      <c r="AA345" s="206">
        <f>'20.เพชรบูรณ์'!F345</f>
        <v>0</v>
      </c>
      <c r="AB345" s="205">
        <f>'21.สุโขทัย'!F345</f>
        <v>0</v>
      </c>
      <c r="AC345" s="205">
        <f>'22.พิจิตร'!F345</f>
        <v>0</v>
      </c>
      <c r="AD345" s="206">
        <f>'23.เพชรบุรี'!F345</f>
        <v>0</v>
      </c>
      <c r="AE345" s="205">
        <f>'24.สุพรรณบุรี'!F345</f>
        <v>1</v>
      </c>
      <c r="AF345" s="205">
        <f>'25.ประจวบฯ'!F345</f>
        <v>0</v>
      </c>
      <c r="AG345" s="206">
        <f>'26.กาญจนบุรี'!F345</f>
        <v>0</v>
      </c>
      <c r="AH345" s="206">
        <f>'27.สุราษฎร์ฯ'!F345</f>
        <v>0</v>
      </c>
      <c r="AI345" s="205">
        <f>'28.ชุมพร'!F345</f>
        <v>0</v>
      </c>
      <c r="AJ345" s="205">
        <f>'29.ตรัง'!F345</f>
        <v>0</v>
      </c>
      <c r="AK345" s="205">
        <f>'30.พัทลุง'!F345</f>
        <v>0</v>
      </c>
      <c r="AL345" s="550">
        <f>'31.นครศรีธรรมราช'!F345</f>
        <v>0</v>
      </c>
      <c r="AM345" s="205">
        <f>'32.สตูล'!F345</f>
        <v>0</v>
      </c>
      <c r="AN345" s="206">
        <f>'33.นราธิวาส'!F345</f>
        <v>0</v>
      </c>
      <c r="AO345" s="176"/>
    </row>
    <row r="346" spans="1:41" ht="38.4" customHeight="1">
      <c r="A346" s="684"/>
      <c r="B346" s="2101" t="s">
        <v>304</v>
      </c>
      <c r="C346" s="2102"/>
      <c r="D346" s="687" t="s">
        <v>36</v>
      </c>
      <c r="E346" s="548">
        <f>'1.สอส.กลุ่มวิเคราะห์ฯ'!E346+'2.ชัยนาท'!E346+'3.สระแก้ว'!E346+'4.นครราชสีมา'!E346+'5.ยโสธร'!E346+'6.บุรีรัมย์'!E346+'7.อำนาจเจริญ'!E346+'8.ศูนย์ฯเคี้ยวเอื้อง'!E346+'9.ร้อยเอ็ด'!E346+'10.มหาสารคาม'!E346+'11.อุดรธานี'!E346+'12.กาฬสินธุ์'!E346+'13.นครพนม'!E346+'14.สกลนคร'!E346+'15.หนองคาย'!E346+'16.เลย'!E346+'17.ลำปาง'!E346+'18.แพร่'!E346+'19.เชียงราย'!E346+'20.เพชรบูรณ์'!E346+'21.สุโขทัย'!E346+'22.พิจิตร'!E346+'23.เพชรบุรี'!E346+'24.สุพรรณบุรี'!E346+'25.ประจวบฯ'!E346+'26.กาญจนบุรี'!E346+'27.สุราษฎร์ฯ'!E346+'28.ชุมพร'!E346+'29.ตรัง'!E346+'30.พัทลุง'!E346+'31.นครศรีธรรมราช'!E346+'32.สตูล'!E346+'33.นราธิวาส'!E346</f>
        <v>1</v>
      </c>
      <c r="F346" s="36">
        <f t="shared" si="40"/>
        <v>1</v>
      </c>
      <c r="G346" s="845">
        <f>+F346*100/E346</f>
        <v>100</v>
      </c>
      <c r="H346" s="368">
        <f>'1.สอส.กลุ่มวิเคราะห์ฯ'!F346</f>
        <v>0</v>
      </c>
      <c r="I346" s="200">
        <f>'2.ชัยนาท'!F346</f>
        <v>0</v>
      </c>
      <c r="J346" s="200">
        <f>'3.สระแก้ว'!F346</f>
        <v>0</v>
      </c>
      <c r="K346" s="201">
        <f>'4.นครราชสีมา'!F346</f>
        <v>0</v>
      </c>
      <c r="L346" s="200">
        <f>'5.ยโสธร'!F346</f>
        <v>0</v>
      </c>
      <c r="M346" s="200">
        <f>'6.บุรีรัมย์'!F346</f>
        <v>0</v>
      </c>
      <c r="N346" s="201">
        <f>'7.อำนาจเจริญ'!F346</f>
        <v>0</v>
      </c>
      <c r="O346" s="201">
        <f>'8.ศูนย์ฯเคี้ยวเอื้อง'!F346</f>
        <v>1</v>
      </c>
      <c r="P346" s="200">
        <f>'9.ร้อยเอ็ด'!F346</f>
        <v>0</v>
      </c>
      <c r="Q346" s="200">
        <f>'10.มหาสารคาม'!F346</f>
        <v>0</v>
      </c>
      <c r="R346" s="200">
        <f>'11.อุดรธานี'!F346</f>
        <v>0</v>
      </c>
      <c r="S346" s="200">
        <f>'12.กาฬสินธุ์'!F346</f>
        <v>0</v>
      </c>
      <c r="T346" s="200">
        <f>'13.นครพนม'!F346</f>
        <v>0</v>
      </c>
      <c r="U346" s="200">
        <f>'14.สกลนคร'!F346</f>
        <v>0</v>
      </c>
      <c r="V346" s="200">
        <f>'15.หนองคาย'!F346</f>
        <v>0</v>
      </c>
      <c r="W346" s="201">
        <f>'16.เลย'!F346</f>
        <v>0</v>
      </c>
      <c r="X346" s="201">
        <f>'17.ลำปาง'!F346</f>
        <v>0</v>
      </c>
      <c r="Y346" s="200">
        <f>'18.แพร่'!F346</f>
        <v>0</v>
      </c>
      <c r="Z346" s="201">
        <f>'19.เชียงราย'!F346</f>
        <v>0</v>
      </c>
      <c r="AA346" s="201">
        <f>'20.เพชรบูรณ์'!F346</f>
        <v>0</v>
      </c>
      <c r="AB346" s="200">
        <f>'21.สุโขทัย'!F346</f>
        <v>0</v>
      </c>
      <c r="AC346" s="200">
        <f>'22.พิจิตร'!F346</f>
        <v>0</v>
      </c>
      <c r="AD346" s="201">
        <f>'23.เพชรบุรี'!F346</f>
        <v>0</v>
      </c>
      <c r="AE346" s="200">
        <f>'24.สุพรรณบุรี'!F346</f>
        <v>0</v>
      </c>
      <c r="AF346" s="200">
        <f>'25.ประจวบฯ'!F346</f>
        <v>0</v>
      </c>
      <c r="AG346" s="201">
        <f>'26.กาญจนบุรี'!F346</f>
        <v>0</v>
      </c>
      <c r="AH346" s="201">
        <f>'27.สุราษฎร์ฯ'!F346</f>
        <v>0</v>
      </c>
      <c r="AI346" s="200">
        <f>'28.ชุมพร'!F346</f>
        <v>0</v>
      </c>
      <c r="AJ346" s="200">
        <f>'29.ตรัง'!F346</f>
        <v>0</v>
      </c>
      <c r="AK346" s="200">
        <f>'30.พัทลุง'!F346</f>
        <v>0</v>
      </c>
      <c r="AL346" s="202">
        <f>'31.นครศรีธรรมราช'!F346</f>
        <v>0</v>
      </c>
      <c r="AM346" s="200">
        <f>'32.สตูล'!F346</f>
        <v>0</v>
      </c>
      <c r="AN346" s="201">
        <f>'33.นราธิวาส'!F346</f>
        <v>0</v>
      </c>
      <c r="AO346" s="176"/>
    </row>
    <row r="347" spans="1:41" ht="38.4" customHeight="1">
      <c r="A347" s="684"/>
      <c r="B347" s="2101" t="s">
        <v>305</v>
      </c>
      <c r="C347" s="2102"/>
      <c r="D347" s="687" t="s">
        <v>36</v>
      </c>
      <c r="E347" s="548">
        <f>'1.สอส.กลุ่มวิเคราะห์ฯ'!E347+'2.ชัยนาท'!E347+'3.สระแก้ว'!E347+'4.นครราชสีมา'!E347+'5.ยโสธร'!E347+'6.บุรีรัมย์'!E347+'7.อำนาจเจริญ'!E347+'8.ศูนย์ฯเคี้ยวเอื้อง'!E347+'9.ร้อยเอ็ด'!E347+'10.มหาสารคาม'!E347+'11.อุดรธานี'!E347+'12.กาฬสินธุ์'!E347+'13.นครพนม'!E347+'14.สกลนคร'!E347+'15.หนองคาย'!E347+'16.เลย'!E347+'17.ลำปาง'!E347+'18.แพร่'!E347+'19.เชียงราย'!E347+'20.เพชรบูรณ์'!E347+'21.สุโขทัย'!E347+'22.พิจิตร'!E347+'23.เพชรบุรี'!E347+'24.สุพรรณบุรี'!E347+'25.ประจวบฯ'!E347+'26.กาญจนบุรี'!E347+'27.สุราษฎร์ฯ'!E347+'28.ชุมพร'!E347+'29.ตรัง'!E347+'30.พัทลุง'!E347+'31.นครศรีธรรมราช'!E347+'32.สตูล'!E347+'33.นราธิวาส'!E347</f>
        <v>1</v>
      </c>
      <c r="F347" s="36">
        <f t="shared" si="40"/>
        <v>1</v>
      </c>
      <c r="G347" s="845">
        <f t="shared" ref="G347:G357" si="41">+F347*100/E347</f>
        <v>100</v>
      </c>
      <c r="H347" s="368">
        <f>'1.สอส.กลุ่มวิเคราะห์ฯ'!F347</f>
        <v>0</v>
      </c>
      <c r="I347" s="200">
        <f>'2.ชัยนาท'!F347</f>
        <v>0</v>
      </c>
      <c r="J347" s="200">
        <f>'3.สระแก้ว'!F347</f>
        <v>0</v>
      </c>
      <c r="K347" s="201">
        <f>'4.นครราชสีมา'!F347</f>
        <v>1</v>
      </c>
      <c r="L347" s="200">
        <f>'5.ยโสธร'!F347</f>
        <v>0</v>
      </c>
      <c r="M347" s="200">
        <f>'6.บุรีรัมย์'!F347</f>
        <v>0</v>
      </c>
      <c r="N347" s="201">
        <f>'7.อำนาจเจริญ'!F347</f>
        <v>0</v>
      </c>
      <c r="O347" s="201">
        <f>'8.ศูนย์ฯเคี้ยวเอื้อง'!F347</f>
        <v>0</v>
      </c>
      <c r="P347" s="200">
        <f>'9.ร้อยเอ็ด'!F347</f>
        <v>0</v>
      </c>
      <c r="Q347" s="200">
        <f>'10.มหาสารคาม'!F347</f>
        <v>0</v>
      </c>
      <c r="R347" s="200">
        <f>'11.อุดรธานี'!F347</f>
        <v>0</v>
      </c>
      <c r="S347" s="200">
        <f>'12.กาฬสินธุ์'!F347</f>
        <v>0</v>
      </c>
      <c r="T347" s="200">
        <f>'13.นครพนม'!F347</f>
        <v>0</v>
      </c>
      <c r="U347" s="200">
        <f>'14.สกลนคร'!F347</f>
        <v>0</v>
      </c>
      <c r="V347" s="200">
        <f>'15.หนองคาย'!F347</f>
        <v>0</v>
      </c>
      <c r="W347" s="201">
        <f>'16.เลย'!F347</f>
        <v>0</v>
      </c>
      <c r="X347" s="201">
        <f>'17.ลำปาง'!F347</f>
        <v>0</v>
      </c>
      <c r="Y347" s="200">
        <f>'18.แพร่'!F347</f>
        <v>0</v>
      </c>
      <c r="Z347" s="201">
        <f>'19.เชียงราย'!F347</f>
        <v>0</v>
      </c>
      <c r="AA347" s="201">
        <f>'20.เพชรบูรณ์'!F347</f>
        <v>0</v>
      </c>
      <c r="AB347" s="200">
        <f>'21.สุโขทัย'!F347</f>
        <v>0</v>
      </c>
      <c r="AC347" s="200">
        <f>'22.พิจิตร'!F347</f>
        <v>0</v>
      </c>
      <c r="AD347" s="201">
        <f>'23.เพชรบุรี'!F347</f>
        <v>0</v>
      </c>
      <c r="AE347" s="200">
        <f>'24.สุพรรณบุรี'!F347</f>
        <v>0</v>
      </c>
      <c r="AF347" s="200">
        <f>'25.ประจวบฯ'!F347</f>
        <v>0</v>
      </c>
      <c r="AG347" s="201">
        <f>'26.กาญจนบุรี'!F347</f>
        <v>0</v>
      </c>
      <c r="AH347" s="201">
        <f>'27.สุราษฎร์ฯ'!F347</f>
        <v>0</v>
      </c>
      <c r="AI347" s="200">
        <f>'28.ชุมพร'!F347</f>
        <v>0</v>
      </c>
      <c r="AJ347" s="200">
        <f>'29.ตรัง'!F347</f>
        <v>0</v>
      </c>
      <c r="AK347" s="200">
        <f>'30.พัทลุง'!F347</f>
        <v>0</v>
      </c>
      <c r="AL347" s="202">
        <f>'31.นครศรีธรรมราช'!F347</f>
        <v>0</v>
      </c>
      <c r="AM347" s="200">
        <f>'32.สตูล'!F347</f>
        <v>0</v>
      </c>
      <c r="AN347" s="201">
        <f>'33.นราธิวาส'!F347</f>
        <v>0</v>
      </c>
      <c r="AO347" s="176"/>
    </row>
    <row r="348" spans="1:41" ht="38.4" customHeight="1">
      <c r="A348" s="684"/>
      <c r="B348" s="2103" t="s">
        <v>306</v>
      </c>
      <c r="C348" s="2104"/>
      <c r="D348" s="687" t="s">
        <v>36</v>
      </c>
      <c r="E348" s="548">
        <f>'1.สอส.กลุ่มวิเคราะห์ฯ'!E348+'2.ชัยนาท'!E348+'3.สระแก้ว'!E348+'4.นครราชสีมา'!E348+'5.ยโสธร'!E348+'6.บุรีรัมย์'!E348+'7.อำนาจเจริญ'!E348+'8.ศูนย์ฯเคี้ยวเอื้อง'!E348+'9.ร้อยเอ็ด'!E348+'10.มหาสารคาม'!E348+'11.อุดรธานี'!E348+'12.กาฬสินธุ์'!E348+'13.นครพนม'!E348+'14.สกลนคร'!E348+'15.หนองคาย'!E348+'16.เลย'!E348+'17.ลำปาง'!E348+'18.แพร่'!E348+'19.เชียงราย'!E348+'20.เพชรบูรณ์'!E348+'21.สุโขทัย'!E348+'22.พิจิตร'!E348+'23.เพชรบุรี'!E348+'24.สุพรรณบุรี'!E348+'25.ประจวบฯ'!E348+'26.กาญจนบุรี'!E348+'27.สุราษฎร์ฯ'!E348+'28.ชุมพร'!E348+'29.ตรัง'!E348+'30.พัทลุง'!E348+'31.นครศรีธรรมราช'!E348+'32.สตูล'!E348+'33.นราธิวาส'!E348</f>
        <v>1</v>
      </c>
      <c r="F348" s="36">
        <f t="shared" si="40"/>
        <v>1</v>
      </c>
      <c r="G348" s="845">
        <f t="shared" si="41"/>
        <v>100</v>
      </c>
      <c r="H348" s="368">
        <f>'1.สอส.กลุ่มวิเคราะห์ฯ'!F348</f>
        <v>0</v>
      </c>
      <c r="I348" s="200">
        <f>'2.ชัยนาท'!F348</f>
        <v>0</v>
      </c>
      <c r="J348" s="200">
        <f>'3.สระแก้ว'!F348</f>
        <v>0</v>
      </c>
      <c r="K348" s="201">
        <f>'4.นครราชสีมา'!F348</f>
        <v>0</v>
      </c>
      <c r="L348" s="200">
        <f>'5.ยโสธร'!F348</f>
        <v>0</v>
      </c>
      <c r="M348" s="200">
        <f>'6.บุรีรัมย์'!F348</f>
        <v>0</v>
      </c>
      <c r="N348" s="201">
        <f>'7.อำนาจเจริญ'!F348</f>
        <v>0</v>
      </c>
      <c r="O348" s="201">
        <f>'8.ศูนย์ฯเคี้ยวเอื้อง'!F348</f>
        <v>0</v>
      </c>
      <c r="P348" s="200">
        <f>'9.ร้อยเอ็ด'!F348</f>
        <v>0</v>
      </c>
      <c r="Q348" s="200">
        <f>'10.มหาสารคาม'!F348</f>
        <v>0</v>
      </c>
      <c r="R348" s="200">
        <f>'11.อุดรธานี'!F348</f>
        <v>0</v>
      </c>
      <c r="S348" s="200">
        <f>'12.กาฬสินธุ์'!F348</f>
        <v>0</v>
      </c>
      <c r="T348" s="200">
        <f>'13.นครพนม'!F348</f>
        <v>0</v>
      </c>
      <c r="U348" s="200">
        <f>'14.สกลนคร'!F348</f>
        <v>0</v>
      </c>
      <c r="V348" s="200">
        <f>'15.หนองคาย'!F348</f>
        <v>0</v>
      </c>
      <c r="W348" s="201">
        <f>'16.เลย'!F348</f>
        <v>0</v>
      </c>
      <c r="X348" s="201">
        <f>'17.ลำปาง'!F348</f>
        <v>0</v>
      </c>
      <c r="Y348" s="200">
        <f>'18.แพร่'!F348</f>
        <v>0</v>
      </c>
      <c r="Z348" s="201">
        <f>'19.เชียงราย'!F348</f>
        <v>0</v>
      </c>
      <c r="AA348" s="201">
        <f>'20.เพชรบูรณ์'!F348</f>
        <v>0</v>
      </c>
      <c r="AB348" s="200">
        <f>'21.สุโขทัย'!F348</f>
        <v>0</v>
      </c>
      <c r="AC348" s="200">
        <f>'22.พิจิตร'!F348</f>
        <v>0</v>
      </c>
      <c r="AD348" s="201">
        <f>'23.เพชรบุรี'!F348</f>
        <v>0</v>
      </c>
      <c r="AE348" s="200">
        <f>'24.สุพรรณบุรี'!F348</f>
        <v>1</v>
      </c>
      <c r="AF348" s="200">
        <f>'25.ประจวบฯ'!F348</f>
        <v>0</v>
      </c>
      <c r="AG348" s="201">
        <f>'26.กาญจนบุรี'!F348</f>
        <v>0</v>
      </c>
      <c r="AH348" s="201">
        <f>'27.สุราษฎร์ฯ'!F348</f>
        <v>0</v>
      </c>
      <c r="AI348" s="200">
        <f>'28.ชุมพร'!F348</f>
        <v>0</v>
      </c>
      <c r="AJ348" s="200">
        <f>'29.ตรัง'!F348</f>
        <v>0</v>
      </c>
      <c r="AK348" s="200">
        <f>'30.พัทลุง'!F348</f>
        <v>0</v>
      </c>
      <c r="AL348" s="202">
        <f>'31.นครศรีธรรมราช'!F348</f>
        <v>0</v>
      </c>
      <c r="AM348" s="200">
        <f>'32.สตูล'!F348</f>
        <v>0</v>
      </c>
      <c r="AN348" s="201">
        <f>'33.นราธิวาส'!F348</f>
        <v>0</v>
      </c>
      <c r="AO348" s="176"/>
    </row>
    <row r="349" spans="1:41" ht="38.4" customHeight="1">
      <c r="A349" s="684"/>
      <c r="B349" s="2099" t="s">
        <v>308</v>
      </c>
      <c r="C349" s="2100"/>
      <c r="D349" s="687" t="s">
        <v>36</v>
      </c>
      <c r="E349" s="548">
        <f>'1.สอส.กลุ่มวิเคราะห์ฯ'!E349+'2.ชัยนาท'!E349+'3.สระแก้ว'!E349+'4.นครราชสีมา'!E349+'5.ยโสธร'!E349+'6.บุรีรัมย์'!E349+'7.อำนาจเจริญ'!E349+'8.ศูนย์ฯเคี้ยวเอื้อง'!E349+'9.ร้อยเอ็ด'!E349+'10.มหาสารคาม'!E349+'11.อุดรธานี'!E349+'12.กาฬสินธุ์'!E349+'13.นครพนม'!E349+'14.สกลนคร'!E349+'15.หนองคาย'!E349+'16.เลย'!E349+'17.ลำปาง'!E349+'18.แพร่'!E349+'19.เชียงราย'!E349+'20.เพชรบูรณ์'!E349+'21.สุโขทัย'!E349+'22.พิจิตร'!E349+'23.เพชรบุรี'!E349+'24.สุพรรณบุรี'!E349+'25.ประจวบฯ'!E349+'26.กาญจนบุรี'!E349+'27.สุราษฎร์ฯ'!E349+'28.ชุมพร'!E349+'29.ตรัง'!E349+'30.พัทลุง'!E349+'31.นครศรีธรรมราช'!E349+'32.สตูล'!E349+'33.นราธิวาส'!E349</f>
        <v>1</v>
      </c>
      <c r="F349" s="36">
        <f t="shared" si="40"/>
        <v>1</v>
      </c>
      <c r="G349" s="845">
        <f>+F349*100/E349</f>
        <v>100</v>
      </c>
      <c r="H349" s="368">
        <f>'1.สอส.กลุ่มวิเคราะห์ฯ'!F349</f>
        <v>0</v>
      </c>
      <c r="I349" s="200">
        <f>'2.ชัยนาท'!F349</f>
        <v>0</v>
      </c>
      <c r="J349" s="200">
        <f>'3.สระแก้ว'!F349</f>
        <v>0</v>
      </c>
      <c r="K349" s="201">
        <f>'4.นครราชสีมา'!F349</f>
        <v>0</v>
      </c>
      <c r="L349" s="200">
        <f>'5.ยโสธร'!F349</f>
        <v>0</v>
      </c>
      <c r="M349" s="200">
        <f>'6.บุรีรัมย์'!F349</f>
        <v>0</v>
      </c>
      <c r="N349" s="201">
        <f>'7.อำนาจเจริญ'!F349</f>
        <v>0</v>
      </c>
      <c r="O349" s="201">
        <f>'8.ศูนย์ฯเคี้ยวเอื้อง'!F349</f>
        <v>1</v>
      </c>
      <c r="P349" s="200">
        <f>'9.ร้อยเอ็ด'!F349</f>
        <v>0</v>
      </c>
      <c r="Q349" s="200">
        <f>'10.มหาสารคาม'!F349</f>
        <v>0</v>
      </c>
      <c r="R349" s="200">
        <f>'11.อุดรธานี'!F349</f>
        <v>0</v>
      </c>
      <c r="S349" s="200">
        <f>'12.กาฬสินธุ์'!F349</f>
        <v>0</v>
      </c>
      <c r="T349" s="200">
        <f>'13.นครพนม'!F349</f>
        <v>0</v>
      </c>
      <c r="U349" s="200">
        <f>'14.สกลนคร'!F349</f>
        <v>0</v>
      </c>
      <c r="V349" s="200">
        <f>'15.หนองคาย'!F349</f>
        <v>0</v>
      </c>
      <c r="W349" s="201">
        <f>'16.เลย'!F349</f>
        <v>0</v>
      </c>
      <c r="X349" s="201">
        <f>'17.ลำปาง'!F349</f>
        <v>0</v>
      </c>
      <c r="Y349" s="200">
        <f>'18.แพร่'!F349</f>
        <v>0</v>
      </c>
      <c r="Z349" s="201">
        <f>'19.เชียงราย'!F349</f>
        <v>0</v>
      </c>
      <c r="AA349" s="201">
        <f>'20.เพชรบูรณ์'!F349</f>
        <v>0</v>
      </c>
      <c r="AB349" s="200">
        <f>'21.สุโขทัย'!F349</f>
        <v>0</v>
      </c>
      <c r="AC349" s="200">
        <f>'22.พิจิตร'!F349</f>
        <v>0</v>
      </c>
      <c r="AD349" s="201">
        <f>'23.เพชรบุรี'!F349</f>
        <v>0</v>
      </c>
      <c r="AE349" s="200">
        <f>'24.สุพรรณบุรี'!F349</f>
        <v>0</v>
      </c>
      <c r="AF349" s="200">
        <f>'25.ประจวบฯ'!F349</f>
        <v>0</v>
      </c>
      <c r="AG349" s="201">
        <f>'26.กาญจนบุรี'!F349</f>
        <v>0</v>
      </c>
      <c r="AH349" s="201">
        <f>'27.สุราษฎร์ฯ'!F349</f>
        <v>0</v>
      </c>
      <c r="AI349" s="200">
        <f>'28.ชุมพร'!F349</f>
        <v>0</v>
      </c>
      <c r="AJ349" s="200">
        <f>'29.ตรัง'!F349</f>
        <v>0</v>
      </c>
      <c r="AK349" s="200">
        <f>'30.พัทลุง'!F349</f>
        <v>0</v>
      </c>
      <c r="AL349" s="202">
        <f>'31.นครศรีธรรมราช'!F349</f>
        <v>0</v>
      </c>
      <c r="AM349" s="200">
        <f>'32.สตูล'!F349</f>
        <v>0</v>
      </c>
      <c r="AN349" s="201">
        <f>'33.นราธิวาส'!F349</f>
        <v>0</v>
      </c>
      <c r="AO349" s="176"/>
    </row>
    <row r="350" spans="1:41" ht="38.4" customHeight="1">
      <c r="A350" s="684"/>
      <c r="B350" s="2099" t="s">
        <v>309</v>
      </c>
      <c r="C350" s="2100"/>
      <c r="D350" s="687" t="s">
        <v>36</v>
      </c>
      <c r="E350" s="548">
        <f>'1.สอส.กลุ่มวิเคราะห์ฯ'!E350+'2.ชัยนาท'!E350+'3.สระแก้ว'!E350+'4.นครราชสีมา'!E350+'5.ยโสธร'!E350+'6.บุรีรัมย์'!E350+'7.อำนาจเจริญ'!E350+'8.ศูนย์ฯเคี้ยวเอื้อง'!E350+'9.ร้อยเอ็ด'!E350+'10.มหาสารคาม'!E350+'11.อุดรธานี'!E350+'12.กาฬสินธุ์'!E350+'13.นครพนม'!E350+'14.สกลนคร'!E350+'15.หนองคาย'!E350+'16.เลย'!E350+'17.ลำปาง'!E350+'18.แพร่'!E350+'19.เชียงราย'!E350+'20.เพชรบูรณ์'!E350+'21.สุโขทัย'!E350+'22.พิจิตร'!E350+'23.เพชรบุรี'!E350+'24.สุพรรณบุรี'!E350+'25.ประจวบฯ'!E350+'26.กาญจนบุรี'!E350+'27.สุราษฎร์ฯ'!E350+'28.ชุมพร'!E350+'29.ตรัง'!E350+'30.พัทลุง'!E350+'31.นครศรีธรรมราช'!E350+'32.สตูล'!E350+'33.นราธิวาส'!E350</f>
        <v>7</v>
      </c>
      <c r="F350" s="36">
        <f t="shared" si="40"/>
        <v>7</v>
      </c>
      <c r="G350" s="845">
        <f t="shared" si="41"/>
        <v>100</v>
      </c>
      <c r="H350" s="368">
        <f>'1.สอส.กลุ่มวิเคราะห์ฯ'!F350</f>
        <v>0</v>
      </c>
      <c r="I350" s="200">
        <f>'2.ชัยนาท'!F350</f>
        <v>0</v>
      </c>
      <c r="J350" s="200">
        <f>'3.สระแก้ว'!F350</f>
        <v>1</v>
      </c>
      <c r="K350" s="201">
        <f>'4.นครราชสีมา'!F350</f>
        <v>1</v>
      </c>
      <c r="L350" s="200">
        <f>'5.ยโสธร'!F350</f>
        <v>0</v>
      </c>
      <c r="M350" s="200">
        <f>'6.บุรีรัมย์'!F350</f>
        <v>0</v>
      </c>
      <c r="N350" s="201">
        <f>'7.อำนาจเจริญ'!F350</f>
        <v>0</v>
      </c>
      <c r="O350" s="201">
        <f>'8.ศูนย์ฯเคี้ยวเอื้อง'!F350</f>
        <v>1</v>
      </c>
      <c r="P350" s="200">
        <f>'9.ร้อยเอ็ด'!F350</f>
        <v>0</v>
      </c>
      <c r="Q350" s="200">
        <f>'10.มหาสารคาม'!F350</f>
        <v>1</v>
      </c>
      <c r="R350" s="200">
        <f>'11.อุดรธานี'!F350</f>
        <v>0</v>
      </c>
      <c r="S350" s="200">
        <f>'12.กาฬสินธุ์'!F350</f>
        <v>0</v>
      </c>
      <c r="T350" s="200">
        <f>'13.นครพนม'!F350</f>
        <v>0</v>
      </c>
      <c r="U350" s="200">
        <f>'14.สกลนคร'!F350</f>
        <v>0</v>
      </c>
      <c r="V350" s="200">
        <f>'15.หนองคาย'!F350</f>
        <v>1</v>
      </c>
      <c r="W350" s="201">
        <f>'16.เลย'!F350</f>
        <v>0</v>
      </c>
      <c r="X350" s="201">
        <f>'17.ลำปาง'!F350</f>
        <v>1</v>
      </c>
      <c r="Y350" s="200">
        <f>'18.แพร่'!F350</f>
        <v>0</v>
      </c>
      <c r="Z350" s="201">
        <f>'19.เชียงราย'!F350</f>
        <v>0</v>
      </c>
      <c r="AA350" s="201">
        <f>'20.เพชรบูรณ์'!F350</f>
        <v>0</v>
      </c>
      <c r="AB350" s="200">
        <f>'21.สุโขทัย'!F350</f>
        <v>0</v>
      </c>
      <c r="AC350" s="200">
        <f>'22.พิจิตร'!F350</f>
        <v>0</v>
      </c>
      <c r="AD350" s="201">
        <f>'23.เพชรบุรี'!F350</f>
        <v>1</v>
      </c>
      <c r="AE350" s="200">
        <f>'24.สุพรรณบุรี'!F350</f>
        <v>0</v>
      </c>
      <c r="AF350" s="200">
        <f>'25.ประจวบฯ'!F350</f>
        <v>0</v>
      </c>
      <c r="AG350" s="201">
        <f>'26.กาญจนบุรี'!F350</f>
        <v>0</v>
      </c>
      <c r="AH350" s="201">
        <f>'27.สุราษฎร์ฯ'!F350</f>
        <v>0</v>
      </c>
      <c r="AI350" s="200">
        <f>'28.ชุมพร'!F350</f>
        <v>0</v>
      </c>
      <c r="AJ350" s="200">
        <f>'29.ตรัง'!F350</f>
        <v>0</v>
      </c>
      <c r="AK350" s="200">
        <f>'30.พัทลุง'!F350</f>
        <v>0</v>
      </c>
      <c r="AL350" s="202">
        <f>'31.นครศรีธรรมราช'!F350</f>
        <v>0</v>
      </c>
      <c r="AM350" s="200">
        <f>'32.สตูล'!F350</f>
        <v>0</v>
      </c>
      <c r="AN350" s="201">
        <f>'33.นราธิวาส'!F350</f>
        <v>0</v>
      </c>
      <c r="AO350" s="176"/>
    </row>
    <row r="351" spans="1:41" ht="38.4" customHeight="1">
      <c r="A351" s="684"/>
      <c r="B351" s="2099" t="s">
        <v>307</v>
      </c>
      <c r="C351" s="2100"/>
      <c r="D351" s="687" t="s">
        <v>36</v>
      </c>
      <c r="E351" s="548">
        <f>'1.สอส.กลุ่มวิเคราะห์ฯ'!E351+'2.ชัยนาท'!E351+'3.สระแก้ว'!E351+'4.นครราชสีมา'!E351+'5.ยโสธร'!E351+'6.บุรีรัมย์'!E351+'7.อำนาจเจริญ'!E351+'8.ศูนย์ฯเคี้ยวเอื้อง'!E351+'9.ร้อยเอ็ด'!E351+'10.มหาสารคาม'!E351+'11.อุดรธานี'!E351+'12.กาฬสินธุ์'!E351+'13.นครพนม'!E351+'14.สกลนคร'!E351+'15.หนองคาย'!E351+'16.เลย'!E351+'17.ลำปาง'!E351+'18.แพร่'!E351+'19.เชียงราย'!E351+'20.เพชรบูรณ์'!E351+'21.สุโขทัย'!E351+'22.พิจิตร'!E351+'23.เพชรบุรี'!E351+'24.สุพรรณบุรี'!E351+'25.ประจวบฯ'!E351+'26.กาญจนบุรี'!E351+'27.สุราษฎร์ฯ'!E351+'28.ชุมพร'!E351+'29.ตรัง'!E351+'30.พัทลุง'!E351+'31.นครศรีธรรมราช'!E351+'32.สตูล'!E351+'33.นราธิวาส'!E351</f>
        <v>2</v>
      </c>
      <c r="F351" s="36">
        <f t="shared" si="40"/>
        <v>2</v>
      </c>
      <c r="G351" s="845">
        <f t="shared" si="41"/>
        <v>100</v>
      </c>
      <c r="H351" s="368">
        <f>'1.สอส.กลุ่มวิเคราะห์ฯ'!F351</f>
        <v>0</v>
      </c>
      <c r="I351" s="200">
        <f>'2.ชัยนาท'!F351</f>
        <v>0</v>
      </c>
      <c r="J351" s="200">
        <f>'3.สระแก้ว'!F351</f>
        <v>0</v>
      </c>
      <c r="K351" s="201">
        <f>'4.นครราชสีมา'!F351</f>
        <v>0</v>
      </c>
      <c r="L351" s="200">
        <f>'5.ยโสธร'!F351</f>
        <v>0</v>
      </c>
      <c r="M351" s="200">
        <f>'6.บุรีรัมย์'!F351</f>
        <v>0</v>
      </c>
      <c r="N351" s="201">
        <f>'7.อำนาจเจริญ'!F351</f>
        <v>0</v>
      </c>
      <c r="O351" s="201">
        <f>'8.ศูนย์ฯเคี้ยวเอื้อง'!F351</f>
        <v>1</v>
      </c>
      <c r="P351" s="200">
        <f>'9.ร้อยเอ็ด'!F351</f>
        <v>0</v>
      </c>
      <c r="Q351" s="200">
        <f>'10.มหาสารคาม'!F351</f>
        <v>1</v>
      </c>
      <c r="R351" s="200">
        <f>'11.อุดรธานี'!F351</f>
        <v>0</v>
      </c>
      <c r="S351" s="200">
        <f>'12.กาฬสินธุ์'!F351</f>
        <v>0</v>
      </c>
      <c r="T351" s="200">
        <f>'13.นครพนม'!F351</f>
        <v>0</v>
      </c>
      <c r="U351" s="200">
        <f>'14.สกลนคร'!F351</f>
        <v>0</v>
      </c>
      <c r="V351" s="200">
        <f>'15.หนองคาย'!F351</f>
        <v>0</v>
      </c>
      <c r="W351" s="201">
        <f>'16.เลย'!F351</f>
        <v>0</v>
      </c>
      <c r="X351" s="201">
        <f>'17.ลำปาง'!F351</f>
        <v>0</v>
      </c>
      <c r="Y351" s="200">
        <f>'18.แพร่'!F351</f>
        <v>0</v>
      </c>
      <c r="Z351" s="201">
        <f>'19.เชียงราย'!F351</f>
        <v>0</v>
      </c>
      <c r="AA351" s="201">
        <f>'20.เพชรบูรณ์'!F351</f>
        <v>0</v>
      </c>
      <c r="AB351" s="200">
        <f>'21.สุโขทัย'!F351</f>
        <v>0</v>
      </c>
      <c r="AC351" s="200">
        <f>'22.พิจิตร'!F351</f>
        <v>0</v>
      </c>
      <c r="AD351" s="201">
        <f>'23.เพชรบุรี'!F351</f>
        <v>0</v>
      </c>
      <c r="AE351" s="200">
        <f>'24.สุพรรณบุรี'!F351</f>
        <v>0</v>
      </c>
      <c r="AF351" s="200">
        <f>'25.ประจวบฯ'!F351</f>
        <v>0</v>
      </c>
      <c r="AG351" s="201">
        <f>'26.กาญจนบุรี'!F351</f>
        <v>0</v>
      </c>
      <c r="AH351" s="201">
        <f>'27.สุราษฎร์ฯ'!F351</f>
        <v>0</v>
      </c>
      <c r="AI351" s="200">
        <f>'28.ชุมพร'!F351</f>
        <v>0</v>
      </c>
      <c r="AJ351" s="200">
        <f>'29.ตรัง'!F351</f>
        <v>0</v>
      </c>
      <c r="AK351" s="200">
        <f>'30.พัทลุง'!F351</f>
        <v>0</v>
      </c>
      <c r="AL351" s="202">
        <f>'31.นครศรีธรรมราช'!F351</f>
        <v>0</v>
      </c>
      <c r="AM351" s="200">
        <f>'32.สตูล'!F351</f>
        <v>0</v>
      </c>
      <c r="AN351" s="201">
        <f>'33.นราธิวาส'!F351</f>
        <v>0</v>
      </c>
      <c r="AO351" s="176"/>
    </row>
    <row r="352" spans="1:41">
      <c r="A352" s="1314"/>
      <c r="B352" s="806" t="s">
        <v>37</v>
      </c>
      <c r="C352" s="807"/>
      <c r="D352" s="808" t="s">
        <v>24</v>
      </c>
      <c r="E352" s="708">
        <f>'1.สอส.กลุ่มวิเคราะห์ฯ'!E352+'2.ชัยนาท'!E352+'3.สระแก้ว'!E352+'4.นครราชสีมา'!E352+'5.ยโสธร'!E352+'6.บุรีรัมย์'!E352+'7.อำนาจเจริญ'!E352+'8.ศูนย์ฯเคี้ยวเอื้อง'!E352+'9.ร้อยเอ็ด'!E352+'10.มหาสารคาม'!E352+'11.อุดรธานี'!E352+'12.กาฬสินธุ์'!E352+'13.นครพนม'!E352+'14.สกลนคร'!E352+'15.หนองคาย'!E352+'16.เลย'!E352+'17.ลำปาง'!E352+'18.แพร่'!E352+'19.เชียงราย'!E352+'20.เพชรบูรณ์'!E352+'21.สุโขทัย'!E352+'22.พิจิตร'!E352+'23.เพชรบุรี'!E352+'24.สุพรรณบุรี'!E352+'25.ประจวบฯ'!E352+'26.กาญจนบุรี'!E352+'27.สุราษฎร์ฯ'!E352+'28.ชุมพร'!E352+'29.ตรัง'!E352+'30.พัทลุง'!E352+'31.นครศรีธรรมราช'!E352+'32.สตูล'!E352+'33.นราธิวาส'!E352</f>
        <v>718500</v>
      </c>
      <c r="F352" s="1226">
        <f t="shared" ref="F352:F394" si="42">SUM(H352:AN352)</f>
        <v>708369.05</v>
      </c>
      <c r="G352" s="846">
        <f t="shared" si="41"/>
        <v>98.589986082115516</v>
      </c>
      <c r="H352" s="363">
        <f>'1.สอส.กลุ่มวิเคราะห์ฯ'!F352</f>
        <v>184632</v>
      </c>
      <c r="I352" s="392">
        <f>'2.ชัยนาท'!F352</f>
        <v>0</v>
      </c>
      <c r="J352" s="392">
        <f>'3.สระแก้ว'!F352</f>
        <v>10000</v>
      </c>
      <c r="K352" s="393">
        <f>'4.นครราชสีมา'!F352</f>
        <v>99995.45</v>
      </c>
      <c r="L352" s="392">
        <f>'5.ยโสธร'!F352</f>
        <v>0</v>
      </c>
      <c r="M352" s="392">
        <f>'6.บุรีรัมย์'!F352</f>
        <v>0</v>
      </c>
      <c r="N352" s="393">
        <f>'7.อำนาจเจริญ'!F352</f>
        <v>0</v>
      </c>
      <c r="O352" s="393">
        <f>'8.ศูนย์ฯเคี้ยวเอื้อง'!F352</f>
        <v>176313.8</v>
      </c>
      <c r="P352" s="392">
        <f>'9.ร้อยเอ็ด'!F352</f>
        <v>0</v>
      </c>
      <c r="Q352" s="392">
        <f>'10.มหาสารคาม'!F352</f>
        <v>85000</v>
      </c>
      <c r="R352" s="392">
        <f>'11.อุดรธานี'!F352</f>
        <v>0</v>
      </c>
      <c r="S352" s="392">
        <f>'12.กาฬสินธุ์'!F352</f>
        <v>0</v>
      </c>
      <c r="T352" s="392">
        <f>'13.นครพนม'!F352</f>
        <v>0</v>
      </c>
      <c r="U352" s="392">
        <f>'14.สกลนคร'!F352</f>
        <v>0</v>
      </c>
      <c r="V352" s="392">
        <f>'15.หนองคาย'!F352</f>
        <v>15000</v>
      </c>
      <c r="W352" s="393">
        <f>'16.เลย'!F352</f>
        <v>0</v>
      </c>
      <c r="X352" s="393">
        <f>'17.ลำปาง'!F352</f>
        <v>29908</v>
      </c>
      <c r="Y352" s="392">
        <f>'18.แพร่'!F352</f>
        <v>0</v>
      </c>
      <c r="Z352" s="393">
        <f>'19.เชียงราย'!F352</f>
        <v>0</v>
      </c>
      <c r="AA352" s="393">
        <f>'20.เพชรบูรณ์'!F352</f>
        <v>0</v>
      </c>
      <c r="AB352" s="392">
        <f>'21.สุโขทัย'!F352</f>
        <v>0</v>
      </c>
      <c r="AC352" s="392">
        <f>'22.พิจิตร'!F352</f>
        <v>0</v>
      </c>
      <c r="AD352" s="393">
        <f>'23.เพชรบุรี'!F352</f>
        <v>20219.8</v>
      </c>
      <c r="AE352" s="392">
        <f>'24.สุพรรณบุรี'!F352</f>
        <v>87300</v>
      </c>
      <c r="AF352" s="392">
        <f>'25.ประจวบฯ'!F352</f>
        <v>0</v>
      </c>
      <c r="AG352" s="393">
        <f>'26.กาญจนบุรี'!F352</f>
        <v>0</v>
      </c>
      <c r="AH352" s="393">
        <f>'27.สุราษฎร์ฯ'!F352</f>
        <v>0</v>
      </c>
      <c r="AI352" s="392">
        <f>'28.ชุมพร'!F352</f>
        <v>0</v>
      </c>
      <c r="AJ352" s="392">
        <f>'29.ตรัง'!F352</f>
        <v>0</v>
      </c>
      <c r="AK352" s="392">
        <f>'30.พัทลุง'!F352</f>
        <v>0</v>
      </c>
      <c r="AL352" s="549">
        <f>'31.นครศรีธรรมราช'!F352</f>
        <v>0</v>
      </c>
      <c r="AM352" s="392">
        <f>'32.สตูล'!F352</f>
        <v>0</v>
      </c>
      <c r="AN352" s="393">
        <f>'33.นราธิวาส'!F352</f>
        <v>0</v>
      </c>
      <c r="AO352" s="176"/>
    </row>
    <row r="353" spans="1:41">
      <c r="A353" s="684"/>
      <c r="B353" s="685"/>
      <c r="C353" s="686" t="s">
        <v>25</v>
      </c>
      <c r="D353" s="687" t="s">
        <v>24</v>
      </c>
      <c r="E353" s="548">
        <f>'1.สอส.กลุ่มวิเคราะห์ฯ'!E353+'2.ชัยนาท'!E353+'3.สระแก้ว'!E353+'4.นครราชสีมา'!E353+'5.ยโสธร'!E353+'6.บุรีรัมย์'!E353+'7.อำนาจเจริญ'!E353+'8.ศูนย์ฯเคี้ยวเอื้อง'!E353+'9.ร้อยเอ็ด'!E353+'10.มหาสารคาม'!E353+'11.อุดรธานี'!E353+'12.กาฬสินธุ์'!E353+'13.นครพนม'!E353+'14.สกลนคร'!E353+'15.หนองคาย'!E353+'16.เลย'!E353+'17.ลำปาง'!E353+'18.แพร่'!E353+'19.เชียงราย'!E353+'20.เพชรบูรณ์'!E353+'21.สุโขทัย'!E353+'22.พิจิตร'!E353+'23.เพชรบุรี'!E353+'24.สุพรรณบุรี'!E353+'25.ประจวบฯ'!E353+'26.กาญจนบุรี'!E353+'27.สุราษฎร์ฯ'!E353+'28.ชุมพร'!E353+'29.ตรัง'!E353+'30.พัทลุง'!E353+'31.นครศรีธรรมราช'!E353+'32.สตูล'!E353+'33.นราธิวาส'!E353</f>
        <v>0</v>
      </c>
      <c r="F353" s="36">
        <f t="shared" si="42"/>
        <v>0</v>
      </c>
      <c r="G353" s="845" t="e">
        <f t="shared" si="41"/>
        <v>#DIV/0!</v>
      </c>
      <c r="H353" s="368">
        <f>'1.สอส.กลุ่มวิเคราะห์ฯ'!F353</f>
        <v>0</v>
      </c>
      <c r="I353" s="200">
        <f>'2.ชัยนาท'!F353</f>
        <v>0</v>
      </c>
      <c r="J353" s="200">
        <f>'3.สระแก้ว'!F353</f>
        <v>0</v>
      </c>
      <c r="K353" s="201">
        <f>'4.นครราชสีมา'!F353</f>
        <v>0</v>
      </c>
      <c r="L353" s="200">
        <f>'5.ยโสธร'!F353</f>
        <v>0</v>
      </c>
      <c r="M353" s="200">
        <f>'6.บุรีรัมย์'!F353</f>
        <v>0</v>
      </c>
      <c r="N353" s="201">
        <f>'7.อำนาจเจริญ'!F353</f>
        <v>0</v>
      </c>
      <c r="O353" s="201">
        <f>'8.ศูนย์ฯเคี้ยวเอื้อง'!F353</f>
        <v>0</v>
      </c>
      <c r="P353" s="200">
        <f>'9.ร้อยเอ็ด'!F353</f>
        <v>0</v>
      </c>
      <c r="Q353" s="200">
        <f>'10.มหาสารคาม'!F353</f>
        <v>0</v>
      </c>
      <c r="R353" s="200">
        <f>'11.อุดรธานี'!F353</f>
        <v>0</v>
      </c>
      <c r="S353" s="200">
        <f>'12.กาฬสินธุ์'!F353</f>
        <v>0</v>
      </c>
      <c r="T353" s="200">
        <f>'13.นครพนม'!F353</f>
        <v>0</v>
      </c>
      <c r="U353" s="200">
        <f>'14.สกลนคร'!F353</f>
        <v>0</v>
      </c>
      <c r="V353" s="200">
        <f>'15.หนองคาย'!F353</f>
        <v>0</v>
      </c>
      <c r="W353" s="201">
        <f>'16.เลย'!F353</f>
        <v>0</v>
      </c>
      <c r="X353" s="201">
        <f>'17.ลำปาง'!F353</f>
        <v>0</v>
      </c>
      <c r="Y353" s="200">
        <f>'18.แพร่'!F353</f>
        <v>0</v>
      </c>
      <c r="Z353" s="201">
        <f>'19.เชียงราย'!F353</f>
        <v>0</v>
      </c>
      <c r="AA353" s="201">
        <f>'20.เพชรบูรณ์'!F353</f>
        <v>0</v>
      </c>
      <c r="AB353" s="200">
        <f>'21.สุโขทัย'!F353</f>
        <v>0</v>
      </c>
      <c r="AC353" s="200">
        <f>'22.พิจิตร'!F353</f>
        <v>0</v>
      </c>
      <c r="AD353" s="201">
        <f>'23.เพชรบุรี'!F353</f>
        <v>0</v>
      </c>
      <c r="AE353" s="200">
        <f>'24.สุพรรณบุรี'!F353</f>
        <v>0</v>
      </c>
      <c r="AF353" s="200">
        <f>'25.ประจวบฯ'!F353</f>
        <v>0</v>
      </c>
      <c r="AG353" s="201">
        <f>'26.กาญจนบุรี'!F353</f>
        <v>0</v>
      </c>
      <c r="AH353" s="201">
        <f>'27.สุราษฎร์ฯ'!F353</f>
        <v>0</v>
      </c>
      <c r="AI353" s="200">
        <f>'28.ชุมพร'!F353</f>
        <v>0</v>
      </c>
      <c r="AJ353" s="200">
        <f>'29.ตรัง'!F353</f>
        <v>0</v>
      </c>
      <c r="AK353" s="200">
        <f>'30.พัทลุง'!F353</f>
        <v>0</v>
      </c>
      <c r="AL353" s="202">
        <f>'31.นครศรีธรรมราช'!F353</f>
        <v>0</v>
      </c>
      <c r="AM353" s="200">
        <f>'32.สตูล'!F353</f>
        <v>0</v>
      </c>
      <c r="AN353" s="201">
        <f>'33.นราธิวาส'!F353</f>
        <v>0</v>
      </c>
      <c r="AO353" s="176"/>
    </row>
    <row r="354" spans="1:41">
      <c r="A354" s="684"/>
      <c r="B354" s="685"/>
      <c r="C354" s="686" t="s">
        <v>26</v>
      </c>
      <c r="D354" s="687" t="s">
        <v>24</v>
      </c>
      <c r="E354" s="548">
        <f>'1.สอส.กลุ่มวิเคราะห์ฯ'!E354+'2.ชัยนาท'!E354+'3.สระแก้ว'!E354+'4.นครราชสีมา'!E354+'5.ยโสธร'!E354+'6.บุรีรัมย์'!E354+'7.อำนาจเจริญ'!E354+'8.ศูนย์ฯเคี้ยวเอื้อง'!E354+'9.ร้อยเอ็ด'!E354+'10.มหาสารคาม'!E354+'11.อุดรธานี'!E354+'12.กาฬสินธุ์'!E354+'13.นครพนม'!E354+'14.สกลนคร'!E354+'15.หนองคาย'!E354+'16.เลย'!E354+'17.ลำปาง'!E354+'18.แพร่'!E354+'19.เชียงราย'!E354+'20.เพชรบูรณ์'!E354+'21.สุโขทัย'!E354+'22.พิจิตร'!E354+'23.เพชรบุรี'!E354+'24.สุพรรณบุรี'!E354+'25.ประจวบฯ'!E354+'26.กาญจนบุรี'!E354+'27.สุราษฎร์ฯ'!E354+'28.ชุมพร'!E354+'29.ตรัง'!E354+'30.พัทลุง'!E354+'31.นครศรีธรรมราช'!E354+'32.สตูล'!E354+'33.นราธิวาส'!E354</f>
        <v>718500</v>
      </c>
      <c r="F354" s="36">
        <f t="shared" si="42"/>
        <v>708369.05</v>
      </c>
      <c r="G354" s="845">
        <f t="shared" si="41"/>
        <v>98.589986082115516</v>
      </c>
      <c r="H354" s="368">
        <f>'1.สอส.กลุ่มวิเคราะห์ฯ'!F354</f>
        <v>184632</v>
      </c>
      <c r="I354" s="200">
        <f>'2.ชัยนาท'!F354</f>
        <v>0</v>
      </c>
      <c r="J354" s="200">
        <f>'3.สระแก้ว'!F354</f>
        <v>10000</v>
      </c>
      <c r="K354" s="201">
        <f>'4.นครราชสีมา'!F354</f>
        <v>99995.45</v>
      </c>
      <c r="L354" s="200">
        <f>'5.ยโสธร'!F354</f>
        <v>0</v>
      </c>
      <c r="M354" s="200">
        <f>'6.บุรีรัมย์'!F354</f>
        <v>0</v>
      </c>
      <c r="N354" s="201">
        <f>'7.อำนาจเจริญ'!F354</f>
        <v>0</v>
      </c>
      <c r="O354" s="201">
        <f>'8.ศูนย์ฯเคี้ยวเอื้อง'!F354</f>
        <v>176313.8</v>
      </c>
      <c r="P354" s="200">
        <f>'9.ร้อยเอ็ด'!F354</f>
        <v>0</v>
      </c>
      <c r="Q354" s="200">
        <f>'10.มหาสารคาม'!F354</f>
        <v>85000</v>
      </c>
      <c r="R354" s="200">
        <f>'11.อุดรธานี'!F354</f>
        <v>0</v>
      </c>
      <c r="S354" s="200">
        <f>'12.กาฬสินธุ์'!F354</f>
        <v>0</v>
      </c>
      <c r="T354" s="200">
        <f>'13.นครพนม'!F354</f>
        <v>0</v>
      </c>
      <c r="U354" s="200">
        <f>'14.สกลนคร'!F354</f>
        <v>0</v>
      </c>
      <c r="V354" s="200">
        <f>'15.หนองคาย'!F354</f>
        <v>15000</v>
      </c>
      <c r="W354" s="201">
        <f>'16.เลย'!F354</f>
        <v>0</v>
      </c>
      <c r="X354" s="201">
        <f>'17.ลำปาง'!F354</f>
        <v>29908</v>
      </c>
      <c r="Y354" s="200">
        <f>'18.แพร่'!F354</f>
        <v>0</v>
      </c>
      <c r="Z354" s="201">
        <f>'19.เชียงราย'!F354</f>
        <v>0</v>
      </c>
      <c r="AA354" s="201">
        <f>'20.เพชรบูรณ์'!F354</f>
        <v>0</v>
      </c>
      <c r="AB354" s="200">
        <f>'21.สุโขทัย'!F354</f>
        <v>0</v>
      </c>
      <c r="AC354" s="200">
        <f>'22.พิจิตร'!F354</f>
        <v>0</v>
      </c>
      <c r="AD354" s="201">
        <f>'23.เพชรบุรี'!F354</f>
        <v>20219.8</v>
      </c>
      <c r="AE354" s="200">
        <f>'24.สุพรรณบุรี'!F354</f>
        <v>87300</v>
      </c>
      <c r="AF354" s="200">
        <f>'25.ประจวบฯ'!F354</f>
        <v>0</v>
      </c>
      <c r="AG354" s="201">
        <f>'26.กาญจนบุรี'!F354</f>
        <v>0</v>
      </c>
      <c r="AH354" s="201">
        <f>'27.สุราษฎร์ฯ'!F354</f>
        <v>0</v>
      </c>
      <c r="AI354" s="200">
        <f>'28.ชุมพร'!F354</f>
        <v>0</v>
      </c>
      <c r="AJ354" s="200">
        <f>'29.ตรัง'!F354</f>
        <v>0</v>
      </c>
      <c r="AK354" s="200">
        <f>'30.พัทลุง'!F354</f>
        <v>0</v>
      </c>
      <c r="AL354" s="202">
        <f>'31.นครศรีธรรมราช'!F354</f>
        <v>0</v>
      </c>
      <c r="AM354" s="200">
        <f>'32.สตูล'!F354</f>
        <v>0</v>
      </c>
      <c r="AN354" s="201">
        <f>'33.นราธิวาส'!F354</f>
        <v>0</v>
      </c>
      <c r="AO354" s="176"/>
    </row>
    <row r="355" spans="1:41">
      <c r="A355" s="684"/>
      <c r="B355" s="685"/>
      <c r="C355" s="686" t="s">
        <v>27</v>
      </c>
      <c r="D355" s="687" t="s">
        <v>24</v>
      </c>
      <c r="E355" s="548">
        <f>'1.สอส.กลุ่มวิเคราะห์ฯ'!E355+'2.ชัยนาท'!E355+'3.สระแก้ว'!E355+'4.นครราชสีมา'!E355+'5.ยโสธร'!E355+'6.บุรีรัมย์'!E355+'7.อำนาจเจริญ'!E355+'8.ศูนย์ฯเคี้ยวเอื้อง'!E355+'9.ร้อยเอ็ด'!E355+'10.มหาสารคาม'!E355+'11.อุดรธานี'!E355+'12.กาฬสินธุ์'!E355+'13.นครพนม'!E355+'14.สกลนคร'!E355+'15.หนองคาย'!E355+'16.เลย'!E355+'17.ลำปาง'!E355+'18.แพร่'!E355+'19.เชียงราย'!E355+'20.เพชรบูรณ์'!E355+'21.สุโขทัย'!E355+'22.พิจิตร'!E355+'23.เพชรบุรี'!E355+'24.สุพรรณบุรี'!E355+'25.ประจวบฯ'!E355+'26.กาญจนบุรี'!E355+'27.สุราษฎร์ฯ'!E355+'28.ชุมพร'!E355+'29.ตรัง'!E355+'30.พัทลุง'!E355+'31.นครศรีธรรมราช'!E355+'32.สตูล'!E355+'33.นราธิวาส'!E355</f>
        <v>0</v>
      </c>
      <c r="F355" s="36">
        <f t="shared" si="42"/>
        <v>0</v>
      </c>
      <c r="G355" s="845" t="e">
        <f t="shared" si="41"/>
        <v>#DIV/0!</v>
      </c>
      <c r="H355" s="368">
        <f>'1.สอส.กลุ่มวิเคราะห์ฯ'!F355</f>
        <v>0</v>
      </c>
      <c r="I355" s="200">
        <f>'2.ชัยนาท'!F355</f>
        <v>0</v>
      </c>
      <c r="J355" s="200">
        <f>'3.สระแก้ว'!F355</f>
        <v>0</v>
      </c>
      <c r="K355" s="201">
        <f>'4.นครราชสีมา'!F355</f>
        <v>0</v>
      </c>
      <c r="L355" s="200">
        <f>'5.ยโสธร'!F355</f>
        <v>0</v>
      </c>
      <c r="M355" s="200">
        <f>'6.บุรีรัมย์'!F355</f>
        <v>0</v>
      </c>
      <c r="N355" s="201">
        <f>'7.อำนาจเจริญ'!F355</f>
        <v>0</v>
      </c>
      <c r="O355" s="201">
        <f>'8.ศูนย์ฯเคี้ยวเอื้อง'!F355</f>
        <v>0</v>
      </c>
      <c r="P355" s="200">
        <f>'9.ร้อยเอ็ด'!F355</f>
        <v>0</v>
      </c>
      <c r="Q355" s="200">
        <f>'10.มหาสารคาม'!F355</f>
        <v>0</v>
      </c>
      <c r="R355" s="200">
        <f>'11.อุดรธานี'!F355</f>
        <v>0</v>
      </c>
      <c r="S355" s="200">
        <f>'12.กาฬสินธุ์'!F355</f>
        <v>0</v>
      </c>
      <c r="T355" s="200">
        <f>'13.นครพนม'!F355</f>
        <v>0</v>
      </c>
      <c r="U355" s="200">
        <f>'14.สกลนคร'!F355</f>
        <v>0</v>
      </c>
      <c r="V355" s="200">
        <f>'15.หนองคาย'!F355</f>
        <v>0</v>
      </c>
      <c r="W355" s="201">
        <f>'16.เลย'!F355</f>
        <v>0</v>
      </c>
      <c r="X355" s="201">
        <f>'17.ลำปาง'!F355</f>
        <v>0</v>
      </c>
      <c r="Y355" s="200">
        <f>'18.แพร่'!F355</f>
        <v>0</v>
      </c>
      <c r="Z355" s="201">
        <f>'19.เชียงราย'!F355</f>
        <v>0</v>
      </c>
      <c r="AA355" s="201">
        <f>'20.เพชรบูรณ์'!F355</f>
        <v>0</v>
      </c>
      <c r="AB355" s="200">
        <f>'21.สุโขทัย'!F355</f>
        <v>0</v>
      </c>
      <c r="AC355" s="200">
        <f>'22.พิจิตร'!F355</f>
        <v>0</v>
      </c>
      <c r="AD355" s="201">
        <f>'23.เพชรบุรี'!F355</f>
        <v>0</v>
      </c>
      <c r="AE355" s="200">
        <f>'24.สุพรรณบุรี'!F355</f>
        <v>0</v>
      </c>
      <c r="AF355" s="200">
        <f>'25.ประจวบฯ'!F355</f>
        <v>0</v>
      </c>
      <c r="AG355" s="201">
        <f>'26.กาญจนบุรี'!F355</f>
        <v>0</v>
      </c>
      <c r="AH355" s="201">
        <f>'27.สุราษฎร์ฯ'!F355</f>
        <v>0</v>
      </c>
      <c r="AI355" s="200">
        <f>'28.ชุมพร'!F355</f>
        <v>0</v>
      </c>
      <c r="AJ355" s="200">
        <f>'29.ตรัง'!F355</f>
        <v>0</v>
      </c>
      <c r="AK355" s="200">
        <f>'30.พัทลุง'!F355</f>
        <v>0</v>
      </c>
      <c r="AL355" s="202">
        <f>'31.นครศรีธรรมราช'!F355</f>
        <v>0</v>
      </c>
      <c r="AM355" s="200">
        <f>'32.สตูล'!F355</f>
        <v>0</v>
      </c>
      <c r="AN355" s="201">
        <f>'33.นราธิวาส'!F355</f>
        <v>0</v>
      </c>
      <c r="AO355" s="176"/>
    </row>
    <row r="356" spans="1:41">
      <c r="A356" s="684"/>
      <c r="B356" s="685"/>
      <c r="C356" s="686" t="s">
        <v>28</v>
      </c>
      <c r="D356" s="687" t="s">
        <v>24</v>
      </c>
      <c r="E356" s="548">
        <f>'1.สอส.กลุ่มวิเคราะห์ฯ'!E356+'2.ชัยนาท'!E356+'3.สระแก้ว'!E356+'4.นครราชสีมา'!E356+'5.ยโสธร'!E356+'6.บุรีรัมย์'!E356+'7.อำนาจเจริญ'!E356+'8.ศูนย์ฯเคี้ยวเอื้อง'!E356+'9.ร้อยเอ็ด'!E356+'10.มหาสารคาม'!E356+'11.อุดรธานี'!E356+'12.กาฬสินธุ์'!E356+'13.นครพนม'!E356+'14.สกลนคร'!E356+'15.หนองคาย'!E356+'16.เลย'!E356+'17.ลำปาง'!E356+'18.แพร่'!E356+'19.เชียงราย'!E356+'20.เพชรบูรณ์'!E356+'21.สุโขทัย'!E356+'22.พิจิตร'!E356+'23.เพชรบุรี'!E356+'24.สุพรรณบุรี'!E356+'25.ประจวบฯ'!E356+'26.กาญจนบุรี'!E356+'27.สุราษฎร์ฯ'!E356+'28.ชุมพร'!E356+'29.ตรัง'!E356+'30.พัทลุง'!E356+'31.นครศรีธรรมราช'!E356+'32.สตูล'!E356+'33.นราธิวาส'!E356</f>
        <v>0</v>
      </c>
      <c r="F356" s="36">
        <f t="shared" si="42"/>
        <v>0</v>
      </c>
      <c r="G356" s="845" t="e">
        <f t="shared" si="41"/>
        <v>#DIV/0!</v>
      </c>
      <c r="H356" s="368">
        <f>'1.สอส.กลุ่มวิเคราะห์ฯ'!F356</f>
        <v>0</v>
      </c>
      <c r="I356" s="200">
        <f>'2.ชัยนาท'!F356</f>
        <v>0</v>
      </c>
      <c r="J356" s="200">
        <f>'3.สระแก้ว'!F356</f>
        <v>0</v>
      </c>
      <c r="K356" s="201">
        <f>'4.นครราชสีมา'!F356</f>
        <v>0</v>
      </c>
      <c r="L356" s="200">
        <f>'5.ยโสธร'!F356</f>
        <v>0</v>
      </c>
      <c r="M356" s="200">
        <f>'6.บุรีรัมย์'!F356</f>
        <v>0</v>
      </c>
      <c r="N356" s="201">
        <f>'7.อำนาจเจริญ'!F356</f>
        <v>0</v>
      </c>
      <c r="O356" s="201">
        <f>'8.ศูนย์ฯเคี้ยวเอื้อง'!F356</f>
        <v>0</v>
      </c>
      <c r="P356" s="200">
        <f>'9.ร้อยเอ็ด'!F356</f>
        <v>0</v>
      </c>
      <c r="Q356" s="200">
        <f>'10.มหาสารคาม'!F356</f>
        <v>0</v>
      </c>
      <c r="R356" s="200">
        <f>'11.อุดรธานี'!F356</f>
        <v>0</v>
      </c>
      <c r="S356" s="200">
        <f>'12.กาฬสินธุ์'!F356</f>
        <v>0</v>
      </c>
      <c r="T356" s="200">
        <f>'13.นครพนม'!F356</f>
        <v>0</v>
      </c>
      <c r="U356" s="200">
        <f>'14.สกลนคร'!F356</f>
        <v>0</v>
      </c>
      <c r="V356" s="200">
        <f>'15.หนองคาย'!F356</f>
        <v>0</v>
      </c>
      <c r="W356" s="201">
        <f>'16.เลย'!F356</f>
        <v>0</v>
      </c>
      <c r="X356" s="201">
        <f>'17.ลำปาง'!F356</f>
        <v>0</v>
      </c>
      <c r="Y356" s="200">
        <f>'18.แพร่'!F356</f>
        <v>0</v>
      </c>
      <c r="Z356" s="201">
        <f>'19.เชียงราย'!F356</f>
        <v>0</v>
      </c>
      <c r="AA356" s="201">
        <f>'20.เพชรบูรณ์'!F356</f>
        <v>0</v>
      </c>
      <c r="AB356" s="200">
        <f>'21.สุโขทัย'!F356</f>
        <v>0</v>
      </c>
      <c r="AC356" s="200">
        <f>'22.พิจิตร'!F356</f>
        <v>0</v>
      </c>
      <c r="AD356" s="201">
        <f>'23.เพชรบุรี'!F356</f>
        <v>0</v>
      </c>
      <c r="AE356" s="200">
        <f>'24.สุพรรณบุรี'!F356</f>
        <v>0</v>
      </c>
      <c r="AF356" s="200">
        <f>'25.ประจวบฯ'!F356</f>
        <v>0</v>
      </c>
      <c r="AG356" s="201">
        <f>'26.กาญจนบุรี'!F356</f>
        <v>0</v>
      </c>
      <c r="AH356" s="201">
        <f>'27.สุราษฎร์ฯ'!F356</f>
        <v>0</v>
      </c>
      <c r="AI356" s="200">
        <f>'28.ชุมพร'!F356</f>
        <v>0</v>
      </c>
      <c r="AJ356" s="200">
        <f>'29.ตรัง'!F356</f>
        <v>0</v>
      </c>
      <c r="AK356" s="200">
        <f>'30.พัทลุง'!F356</f>
        <v>0</v>
      </c>
      <c r="AL356" s="202">
        <f>'31.นครศรีธรรมราช'!F356</f>
        <v>0</v>
      </c>
      <c r="AM356" s="200">
        <f>'32.สตูล'!F356</f>
        <v>0</v>
      </c>
      <c r="AN356" s="201">
        <f>'33.นราธิวาส'!F356</f>
        <v>0</v>
      </c>
      <c r="AO356" s="176"/>
    </row>
    <row r="357" spans="1:41">
      <c r="A357" s="701"/>
      <c r="B357" s="702"/>
      <c r="C357" s="703" t="s">
        <v>29</v>
      </c>
      <c r="D357" s="704" t="s">
        <v>24</v>
      </c>
      <c r="E357" s="709">
        <f>'1.สอส.กลุ่มวิเคราะห์ฯ'!E357+'2.ชัยนาท'!E357+'3.สระแก้ว'!E357+'4.นครราชสีมา'!E357+'5.ยโสธร'!E357+'6.บุรีรัมย์'!E357+'7.อำนาจเจริญ'!E357+'8.ศูนย์ฯเคี้ยวเอื้อง'!E357+'9.ร้อยเอ็ด'!E357+'10.มหาสารคาม'!E357+'11.อุดรธานี'!E357+'12.กาฬสินธุ์'!E357+'13.นครพนม'!E357+'14.สกลนคร'!E357+'15.หนองคาย'!E357+'16.เลย'!E357+'17.ลำปาง'!E357+'18.แพร่'!E357+'19.เชียงราย'!E357+'20.เพชรบูรณ์'!E357+'21.สุโขทัย'!E357+'22.พิจิตร'!E357+'23.เพชรบุรี'!E357+'24.สุพรรณบุรี'!E357+'25.ประจวบฯ'!E357+'26.กาญจนบุรี'!E357+'27.สุราษฎร์ฯ'!E357+'28.ชุมพร'!E357+'29.ตรัง'!E357+'30.พัทลุง'!E357+'31.นครศรีธรรมราช'!E357+'32.สตูล'!E357+'33.นราธิวาส'!E357</f>
        <v>0</v>
      </c>
      <c r="F357" s="116">
        <f t="shared" si="42"/>
        <v>0</v>
      </c>
      <c r="G357" s="847" t="e">
        <f t="shared" si="41"/>
        <v>#DIV/0!</v>
      </c>
      <c r="H357" s="371">
        <f>'1.สอส.กลุ่มวิเคราะห์ฯ'!F357</f>
        <v>0</v>
      </c>
      <c r="I357" s="270">
        <f>'2.ชัยนาท'!F357</f>
        <v>0</v>
      </c>
      <c r="J357" s="270">
        <f>'3.สระแก้ว'!F357</f>
        <v>0</v>
      </c>
      <c r="K357" s="271">
        <f>'4.นครราชสีมา'!F357</f>
        <v>0</v>
      </c>
      <c r="L357" s="270">
        <f>'5.ยโสธร'!F357</f>
        <v>0</v>
      </c>
      <c r="M357" s="270">
        <f>'6.บุรีรัมย์'!F357</f>
        <v>0</v>
      </c>
      <c r="N357" s="271">
        <f>'7.อำนาจเจริญ'!F357</f>
        <v>0</v>
      </c>
      <c r="O357" s="271">
        <f>'8.ศูนย์ฯเคี้ยวเอื้อง'!F357</f>
        <v>0</v>
      </c>
      <c r="P357" s="270">
        <f>'9.ร้อยเอ็ด'!F357</f>
        <v>0</v>
      </c>
      <c r="Q357" s="270">
        <f>'10.มหาสารคาม'!F357</f>
        <v>0</v>
      </c>
      <c r="R357" s="270">
        <f>'11.อุดรธานี'!F357</f>
        <v>0</v>
      </c>
      <c r="S357" s="270">
        <f>'12.กาฬสินธุ์'!F357</f>
        <v>0</v>
      </c>
      <c r="T357" s="270">
        <f>'13.นครพนม'!F357</f>
        <v>0</v>
      </c>
      <c r="U357" s="270">
        <f>'14.สกลนคร'!F357</f>
        <v>0</v>
      </c>
      <c r="V357" s="270">
        <f>'15.หนองคาย'!F357</f>
        <v>0</v>
      </c>
      <c r="W357" s="271">
        <f>'16.เลย'!F357</f>
        <v>0</v>
      </c>
      <c r="X357" s="271">
        <f>'17.ลำปาง'!F357</f>
        <v>0</v>
      </c>
      <c r="Y357" s="270">
        <f>'18.แพร่'!F357</f>
        <v>0</v>
      </c>
      <c r="Z357" s="271">
        <f>'19.เชียงราย'!F357</f>
        <v>0</v>
      </c>
      <c r="AA357" s="271">
        <f>'20.เพชรบูรณ์'!F357</f>
        <v>0</v>
      </c>
      <c r="AB357" s="270">
        <f>'21.สุโขทัย'!F357</f>
        <v>0</v>
      </c>
      <c r="AC357" s="270">
        <f>'22.พิจิตร'!F357</f>
        <v>0</v>
      </c>
      <c r="AD357" s="271">
        <f>'23.เพชรบุรี'!F357</f>
        <v>0</v>
      </c>
      <c r="AE357" s="270">
        <f>'24.สุพรรณบุรี'!F357</f>
        <v>0</v>
      </c>
      <c r="AF357" s="270">
        <f>'25.ประจวบฯ'!F357</f>
        <v>0</v>
      </c>
      <c r="AG357" s="271">
        <f>'26.กาญจนบุรี'!F357</f>
        <v>0</v>
      </c>
      <c r="AH357" s="271">
        <f>'27.สุราษฎร์ฯ'!F357</f>
        <v>0</v>
      </c>
      <c r="AI357" s="270">
        <f>'28.ชุมพร'!F357</f>
        <v>0</v>
      </c>
      <c r="AJ357" s="270">
        <f>'29.ตรัง'!F357</f>
        <v>0</v>
      </c>
      <c r="AK357" s="270">
        <f>'30.พัทลุง'!F357</f>
        <v>0</v>
      </c>
      <c r="AL357" s="570">
        <f>'31.นครศรีธรรมราช'!F357</f>
        <v>0</v>
      </c>
      <c r="AM357" s="270">
        <f>'32.สตูล'!F357</f>
        <v>0</v>
      </c>
      <c r="AN357" s="271">
        <f>'33.นราธิวาส'!F357</f>
        <v>0</v>
      </c>
      <c r="AO357" s="176"/>
    </row>
    <row r="358" spans="1:41">
      <c r="A358" s="520" t="s">
        <v>303</v>
      </c>
      <c r="B358" s="521"/>
      <c r="C358" s="572"/>
      <c r="D358" s="573"/>
      <c r="E358" s="1339">
        <f>'1.สอส.กลุ่มวิเคราะห์ฯ'!E358+'2.ชัยนาท'!E358+'3.สระแก้ว'!E358+'4.นครราชสีมา'!E358+'5.ยโสธร'!E358+'6.บุรีรัมย์'!E358+'7.อำนาจเจริญ'!E358+'8.ศูนย์ฯเคี้ยวเอื้อง'!E358+'9.ร้อยเอ็ด'!E358+'10.มหาสารคาม'!E358+'11.อุดรธานี'!E358+'12.กาฬสินธุ์'!E358+'13.นครพนม'!E358+'14.สกลนคร'!E358+'15.หนองคาย'!E358+'16.เลย'!E358+'17.ลำปาง'!E358+'18.แพร่'!E358+'19.เชียงราย'!E358+'20.เพชรบูรณ์'!E358+'21.สุโขทัย'!E358+'22.พิจิตร'!E358+'23.เพชรบุรี'!E358+'24.สุพรรณบุรี'!E358+'25.ประจวบฯ'!E358+'26.กาญจนบุรี'!E358+'27.สุราษฎร์ฯ'!E358+'28.ชุมพร'!E358+'29.ตรัง'!E358+'30.พัทลุง'!E358+'31.นครศรีธรรมราช'!E358+'32.สตูล'!E358+'33.นราธิวาส'!E358</f>
        <v>0</v>
      </c>
      <c r="F358" s="360">
        <f t="shared" si="42"/>
        <v>0</v>
      </c>
      <c r="G358" s="574"/>
      <c r="H358" s="575">
        <f>'1.สอส.กลุ่มวิเคราะห์ฯ'!F358</f>
        <v>0</v>
      </c>
      <c r="I358" s="576">
        <f>'2.ชัยนาท'!F358</f>
        <v>0</v>
      </c>
      <c r="J358" s="576">
        <f>'3.สระแก้ว'!F358</f>
        <v>0</v>
      </c>
      <c r="K358" s="577">
        <f>'4.นครราชสีมา'!F358</f>
        <v>0</v>
      </c>
      <c r="L358" s="576">
        <f>'5.ยโสธร'!F358</f>
        <v>0</v>
      </c>
      <c r="M358" s="576">
        <f>'6.บุรีรัมย์'!F358</f>
        <v>0</v>
      </c>
      <c r="N358" s="577">
        <f>'7.อำนาจเจริญ'!F358</f>
        <v>0</v>
      </c>
      <c r="O358" s="577">
        <f>'8.ศูนย์ฯเคี้ยวเอื้อง'!F358</f>
        <v>0</v>
      </c>
      <c r="P358" s="576">
        <f>'9.ร้อยเอ็ด'!F358</f>
        <v>0</v>
      </c>
      <c r="Q358" s="576">
        <f>'10.มหาสารคาม'!F358</f>
        <v>0</v>
      </c>
      <c r="R358" s="576">
        <f>'11.อุดรธานี'!F358</f>
        <v>0</v>
      </c>
      <c r="S358" s="576">
        <f>'12.กาฬสินธุ์'!F358</f>
        <v>0</v>
      </c>
      <c r="T358" s="576">
        <f>'13.นครพนม'!F358</f>
        <v>0</v>
      </c>
      <c r="U358" s="576">
        <f>'14.สกลนคร'!F358</f>
        <v>0</v>
      </c>
      <c r="V358" s="576">
        <f>'15.หนองคาย'!F358</f>
        <v>0</v>
      </c>
      <c r="W358" s="577">
        <f>'16.เลย'!F358</f>
        <v>0</v>
      </c>
      <c r="X358" s="577">
        <f>'17.ลำปาง'!F358</f>
        <v>0</v>
      </c>
      <c r="Y358" s="576">
        <f>'18.แพร่'!F358</f>
        <v>0</v>
      </c>
      <c r="Z358" s="577">
        <f>'19.เชียงราย'!F358</f>
        <v>0</v>
      </c>
      <c r="AA358" s="577">
        <f>'20.เพชรบูรณ์'!F358</f>
        <v>0</v>
      </c>
      <c r="AB358" s="576">
        <f>'21.สุโขทัย'!F358</f>
        <v>0</v>
      </c>
      <c r="AC358" s="576">
        <f>'22.พิจิตร'!F358</f>
        <v>0</v>
      </c>
      <c r="AD358" s="577">
        <f>'23.เพชรบุรี'!F358</f>
        <v>0</v>
      </c>
      <c r="AE358" s="576">
        <f>'24.สุพรรณบุรี'!F358</f>
        <v>0</v>
      </c>
      <c r="AF358" s="576">
        <f>'25.ประจวบฯ'!F358</f>
        <v>0</v>
      </c>
      <c r="AG358" s="577">
        <f>'26.กาญจนบุรี'!F358</f>
        <v>0</v>
      </c>
      <c r="AH358" s="577">
        <f>'27.สุราษฎร์ฯ'!F358</f>
        <v>0</v>
      </c>
      <c r="AI358" s="576">
        <f>'28.ชุมพร'!F358</f>
        <v>0</v>
      </c>
      <c r="AJ358" s="576">
        <f>'29.ตรัง'!F358</f>
        <v>0</v>
      </c>
      <c r="AK358" s="576">
        <f>'30.พัทลุง'!F358</f>
        <v>0</v>
      </c>
      <c r="AL358" s="578">
        <f>'31.นครศรีธรรมราช'!F358</f>
        <v>0</v>
      </c>
      <c r="AM358" s="576">
        <f>'32.สตูล'!F358</f>
        <v>0</v>
      </c>
      <c r="AN358" s="577">
        <f>'33.นราธิวาส'!F358</f>
        <v>0</v>
      </c>
    </row>
    <row r="359" spans="1:41">
      <c r="A359" s="638" t="s">
        <v>328</v>
      </c>
      <c r="B359" s="667"/>
      <c r="C359" s="1344"/>
      <c r="D359" s="1345"/>
      <c r="E359" s="1346">
        <f>'1.สอส.กลุ่มวิเคราะห์ฯ'!E359+'2.ชัยนาท'!E359+'3.สระแก้ว'!E359+'4.นครราชสีมา'!E359+'5.ยโสธร'!E359+'6.บุรีรัมย์'!E359+'7.อำนาจเจริญ'!E359+'8.ศูนย์ฯเคี้ยวเอื้อง'!E359+'9.ร้อยเอ็ด'!E359+'10.มหาสารคาม'!E359+'11.อุดรธานี'!E359+'12.กาฬสินธุ์'!E359+'13.นครพนม'!E359+'14.สกลนคร'!E359+'15.หนองคาย'!E359+'16.เลย'!E359+'17.ลำปาง'!E359+'18.แพร่'!E359+'19.เชียงราย'!E359+'20.เพชรบูรณ์'!E359+'21.สุโขทัย'!E359+'22.พิจิตร'!E359+'23.เพชรบุรี'!E359+'24.สุพรรณบุรี'!E359+'25.ประจวบฯ'!E359+'26.กาญจนบุรี'!E359+'27.สุราษฎร์ฯ'!E359+'28.ชุมพร'!E359+'29.ตรัง'!E359+'30.พัทลุง'!E359+'31.นครศรีธรรมราช'!E359+'32.สตูล'!E359+'33.นราธิวาส'!E359</f>
        <v>0</v>
      </c>
      <c r="F359" s="1347">
        <f t="shared" si="42"/>
        <v>0</v>
      </c>
      <c r="G359" s="1348"/>
      <c r="H359" s="1349">
        <f>'1.สอส.กลุ่มวิเคราะห์ฯ'!F359</f>
        <v>0</v>
      </c>
      <c r="I359" s="1350">
        <f>'2.ชัยนาท'!F359</f>
        <v>0</v>
      </c>
      <c r="J359" s="1350">
        <f>'3.สระแก้ว'!F359</f>
        <v>0</v>
      </c>
      <c r="K359" s="1351">
        <f>'4.นครราชสีมา'!F359</f>
        <v>0</v>
      </c>
      <c r="L359" s="1350">
        <f>'5.ยโสธร'!F359</f>
        <v>0</v>
      </c>
      <c r="M359" s="1350">
        <f>'6.บุรีรัมย์'!F359</f>
        <v>0</v>
      </c>
      <c r="N359" s="1351">
        <f>'7.อำนาจเจริญ'!F359</f>
        <v>0</v>
      </c>
      <c r="O359" s="1351">
        <f>'8.ศูนย์ฯเคี้ยวเอื้อง'!F359</f>
        <v>0</v>
      </c>
      <c r="P359" s="1350">
        <f>'9.ร้อยเอ็ด'!F359</f>
        <v>0</v>
      </c>
      <c r="Q359" s="1350">
        <f>'10.มหาสารคาม'!F359</f>
        <v>0</v>
      </c>
      <c r="R359" s="1350">
        <f>'11.อุดรธานี'!F359</f>
        <v>0</v>
      </c>
      <c r="S359" s="1350">
        <f>'12.กาฬสินธุ์'!F359</f>
        <v>0</v>
      </c>
      <c r="T359" s="1350">
        <f>'13.นครพนม'!F359</f>
        <v>0</v>
      </c>
      <c r="U359" s="1350">
        <f>'14.สกลนคร'!F359</f>
        <v>0</v>
      </c>
      <c r="V359" s="1350">
        <f>'15.หนองคาย'!F359</f>
        <v>0</v>
      </c>
      <c r="W359" s="1351">
        <f>'16.เลย'!F359</f>
        <v>0</v>
      </c>
      <c r="X359" s="1351">
        <f>'17.ลำปาง'!F359</f>
        <v>0</v>
      </c>
      <c r="Y359" s="1350">
        <f>'18.แพร่'!F359</f>
        <v>0</v>
      </c>
      <c r="Z359" s="1351">
        <f>'19.เชียงราย'!F359</f>
        <v>0</v>
      </c>
      <c r="AA359" s="1351">
        <f>'20.เพชรบูรณ์'!F359</f>
        <v>0</v>
      </c>
      <c r="AB359" s="1350">
        <f>'21.สุโขทัย'!F359</f>
        <v>0</v>
      </c>
      <c r="AC359" s="1350">
        <f>'22.พิจิตร'!F359</f>
        <v>0</v>
      </c>
      <c r="AD359" s="1351">
        <f>'23.เพชรบุรี'!F359</f>
        <v>0</v>
      </c>
      <c r="AE359" s="1350">
        <f>'24.สุพรรณบุรี'!F359</f>
        <v>0</v>
      </c>
      <c r="AF359" s="1350">
        <f>'25.ประจวบฯ'!F359</f>
        <v>0</v>
      </c>
      <c r="AG359" s="1351">
        <f>'26.กาญจนบุรี'!F359</f>
        <v>0</v>
      </c>
      <c r="AH359" s="1351">
        <f>'27.สุราษฎร์ฯ'!F359</f>
        <v>0</v>
      </c>
      <c r="AI359" s="1350">
        <f>'28.ชุมพร'!F359</f>
        <v>0</v>
      </c>
      <c r="AJ359" s="1350">
        <f>'29.ตรัง'!F359</f>
        <v>0</v>
      </c>
      <c r="AK359" s="1350">
        <f>'30.พัทลุง'!F359</f>
        <v>0</v>
      </c>
      <c r="AL359" s="1352">
        <f>'31.นครศรีธรรมราช'!F359</f>
        <v>0</v>
      </c>
      <c r="AM359" s="1350">
        <f>'32.สตูล'!F359</f>
        <v>0</v>
      </c>
      <c r="AN359" s="1351">
        <f>'33.นราธิวาส'!F359</f>
        <v>0</v>
      </c>
    </row>
    <row r="360" spans="1:41">
      <c r="A360" s="460"/>
      <c r="B360" s="528"/>
      <c r="C360" s="529" t="s">
        <v>323</v>
      </c>
      <c r="D360" s="545" t="s">
        <v>31</v>
      </c>
      <c r="E360" s="548">
        <f>'1.สอส.กลุ่มวิเคราะห์ฯ'!E360+'2.ชัยนาท'!E360+'3.สระแก้ว'!E360+'4.นครราชสีมา'!E360+'5.ยโสธร'!E360+'6.บุรีรัมย์'!E360+'7.อำนาจเจริญ'!E360+'8.ศูนย์ฯเคี้ยวเอื้อง'!E360+'9.ร้อยเอ็ด'!E360+'10.มหาสารคาม'!E360+'11.อุดรธานี'!E360+'12.กาฬสินธุ์'!E360+'13.นครพนม'!E360+'14.สกลนคร'!E360+'15.หนองคาย'!E360+'16.เลย'!E360+'17.ลำปาง'!E360+'18.แพร่'!E360+'19.เชียงราย'!E360+'20.เพชรบูรณ์'!E360+'21.สุโขทัย'!E360+'22.พิจิตร'!E360+'23.เพชรบุรี'!E360+'24.สุพรรณบุรี'!E360+'25.ประจวบฯ'!E360+'26.กาญจนบุรี'!E360+'27.สุราษฎร์ฯ'!E360+'28.ชุมพร'!E360+'29.ตรัง'!E360+'30.พัทลุง'!E360+'31.นครศรีธรรมราช'!E360+'32.สตูล'!E360+'33.นราธิวาส'!E360</f>
        <v>2</v>
      </c>
      <c r="F360" s="36">
        <f t="shared" si="42"/>
        <v>2</v>
      </c>
      <c r="G360" s="845">
        <f>+F360*100/E360</f>
        <v>100</v>
      </c>
      <c r="H360" s="368">
        <f>'1.สอส.กลุ่มวิเคราะห์ฯ'!F360</f>
        <v>0</v>
      </c>
      <c r="I360" s="200">
        <f>'2.ชัยนาท'!F360</f>
        <v>0</v>
      </c>
      <c r="J360" s="200">
        <f>'3.สระแก้ว'!F360</f>
        <v>0</v>
      </c>
      <c r="K360" s="201">
        <f>'4.นครราชสีมา'!F360</f>
        <v>1</v>
      </c>
      <c r="L360" s="200">
        <f>'5.ยโสธร'!F360</f>
        <v>0</v>
      </c>
      <c r="M360" s="200">
        <f>'6.บุรีรัมย์'!F360</f>
        <v>0</v>
      </c>
      <c r="N360" s="201">
        <f>'7.อำนาจเจริญ'!F360</f>
        <v>0</v>
      </c>
      <c r="O360" s="201">
        <f>'8.ศูนย์ฯเคี้ยวเอื้อง'!F360</f>
        <v>0</v>
      </c>
      <c r="P360" s="200">
        <f>'9.ร้อยเอ็ด'!F360</f>
        <v>0</v>
      </c>
      <c r="Q360" s="200">
        <f>'10.มหาสารคาม'!F360</f>
        <v>0</v>
      </c>
      <c r="R360" s="200">
        <f>'11.อุดรธานี'!F360</f>
        <v>0</v>
      </c>
      <c r="S360" s="200">
        <f>'12.กาฬสินธุ์'!F360</f>
        <v>0</v>
      </c>
      <c r="T360" s="200">
        <f>'13.นครพนม'!F360</f>
        <v>1</v>
      </c>
      <c r="U360" s="200">
        <f>'14.สกลนคร'!F360</f>
        <v>0</v>
      </c>
      <c r="V360" s="200">
        <f>'15.หนองคาย'!F360</f>
        <v>0</v>
      </c>
      <c r="W360" s="201">
        <f>'16.เลย'!F360</f>
        <v>0</v>
      </c>
      <c r="X360" s="201">
        <f>'17.ลำปาง'!F360</f>
        <v>0</v>
      </c>
      <c r="Y360" s="200">
        <f>'18.แพร่'!F360</f>
        <v>0</v>
      </c>
      <c r="Z360" s="201">
        <f>'19.เชียงราย'!F360</f>
        <v>0</v>
      </c>
      <c r="AA360" s="201">
        <f>'20.เพชรบูรณ์'!F360</f>
        <v>0</v>
      </c>
      <c r="AB360" s="200">
        <f>'21.สุโขทัย'!F360</f>
        <v>0</v>
      </c>
      <c r="AC360" s="200">
        <f>'22.พิจิตร'!F360</f>
        <v>0</v>
      </c>
      <c r="AD360" s="201">
        <f>'23.เพชรบุรี'!F360</f>
        <v>0</v>
      </c>
      <c r="AE360" s="200">
        <f>'24.สุพรรณบุรี'!F360</f>
        <v>0</v>
      </c>
      <c r="AF360" s="200">
        <f>'25.ประจวบฯ'!F360</f>
        <v>0</v>
      </c>
      <c r="AG360" s="201">
        <f>'26.กาญจนบุรี'!F360</f>
        <v>0</v>
      </c>
      <c r="AH360" s="201">
        <f>'27.สุราษฎร์ฯ'!F360</f>
        <v>0</v>
      </c>
      <c r="AI360" s="200">
        <f>'28.ชุมพร'!F360</f>
        <v>0</v>
      </c>
      <c r="AJ360" s="200">
        <f>'29.ตรัง'!F360</f>
        <v>0</v>
      </c>
      <c r="AK360" s="200">
        <f>'30.พัทลุง'!F360</f>
        <v>0</v>
      </c>
      <c r="AL360" s="202">
        <f>'31.นครศรีธรรมราช'!F360</f>
        <v>0</v>
      </c>
      <c r="AM360" s="200">
        <f>'32.สตูล'!F360</f>
        <v>0</v>
      </c>
      <c r="AN360" s="201">
        <f>'33.นราธิวาส'!F360</f>
        <v>0</v>
      </c>
    </row>
    <row r="361" spans="1:41">
      <c r="A361" s="460"/>
      <c r="B361" s="528"/>
      <c r="C361" s="529" t="s">
        <v>324</v>
      </c>
      <c r="D361" s="545" t="s">
        <v>9</v>
      </c>
      <c r="E361" s="548">
        <f>'1.สอส.กลุ่มวิเคราะห์ฯ'!E361+'2.ชัยนาท'!E361+'3.สระแก้ว'!E361+'4.นครราชสีมา'!E361+'5.ยโสธร'!E361+'6.บุรีรัมย์'!E361+'7.อำนาจเจริญ'!E361+'8.ศูนย์ฯเคี้ยวเอื้อง'!E361+'9.ร้อยเอ็ด'!E361+'10.มหาสารคาม'!E361+'11.อุดรธานี'!E361+'12.กาฬสินธุ์'!E361+'13.นครพนม'!E361+'14.สกลนคร'!E361+'15.หนองคาย'!E361+'16.เลย'!E361+'17.ลำปาง'!E361+'18.แพร่'!E361+'19.เชียงราย'!E361+'20.เพชรบูรณ์'!E361+'21.สุโขทัย'!E361+'22.พิจิตร'!E361+'23.เพชรบุรี'!E361+'24.สุพรรณบุรี'!E361+'25.ประจวบฯ'!E361+'26.กาญจนบุรี'!E361+'27.สุราษฎร์ฯ'!E361+'28.ชุมพร'!E361+'29.ตรัง'!E361+'30.พัทลุง'!E361+'31.นครศรีธรรมราช'!E361+'32.สตูล'!E361+'33.นราธิวาส'!E361</f>
        <v>100</v>
      </c>
      <c r="F361" s="36">
        <f t="shared" si="42"/>
        <v>100</v>
      </c>
      <c r="G361" s="845">
        <f>+F361*100/E361</f>
        <v>100</v>
      </c>
      <c r="H361" s="368">
        <f>'1.สอส.กลุ่มวิเคราะห์ฯ'!F361</f>
        <v>0</v>
      </c>
      <c r="I361" s="200">
        <f>'2.ชัยนาท'!F361</f>
        <v>0</v>
      </c>
      <c r="J361" s="200">
        <f>'3.สระแก้ว'!F361</f>
        <v>0</v>
      </c>
      <c r="K361" s="201">
        <f>'4.นครราชสีมา'!F361</f>
        <v>50</v>
      </c>
      <c r="L361" s="200">
        <f>'5.ยโสธร'!F361</f>
        <v>0</v>
      </c>
      <c r="M361" s="200">
        <f>'6.บุรีรัมย์'!F361</f>
        <v>0</v>
      </c>
      <c r="N361" s="201">
        <f>'7.อำนาจเจริญ'!F361</f>
        <v>0</v>
      </c>
      <c r="O361" s="201">
        <f>'8.ศูนย์ฯเคี้ยวเอื้อง'!F361</f>
        <v>0</v>
      </c>
      <c r="P361" s="200">
        <f>'9.ร้อยเอ็ด'!F361</f>
        <v>0</v>
      </c>
      <c r="Q361" s="200">
        <f>'10.มหาสารคาม'!F361</f>
        <v>0</v>
      </c>
      <c r="R361" s="200">
        <f>'11.อุดรธานี'!F361</f>
        <v>0</v>
      </c>
      <c r="S361" s="200">
        <f>'12.กาฬสินธุ์'!F361</f>
        <v>0</v>
      </c>
      <c r="T361" s="200">
        <f>'13.นครพนม'!F361</f>
        <v>50</v>
      </c>
      <c r="U361" s="200">
        <f>'14.สกลนคร'!F361</f>
        <v>0</v>
      </c>
      <c r="V361" s="200">
        <f>'15.หนองคาย'!F361</f>
        <v>0</v>
      </c>
      <c r="W361" s="201">
        <f>'16.เลย'!F361</f>
        <v>0</v>
      </c>
      <c r="X361" s="201">
        <f>'17.ลำปาง'!F361</f>
        <v>0</v>
      </c>
      <c r="Y361" s="200">
        <f>'18.แพร่'!F361</f>
        <v>0</v>
      </c>
      <c r="Z361" s="201">
        <f>'19.เชียงราย'!F361</f>
        <v>0</v>
      </c>
      <c r="AA361" s="201">
        <f>'20.เพชรบูรณ์'!F361</f>
        <v>0</v>
      </c>
      <c r="AB361" s="200">
        <f>'21.สุโขทัย'!F361</f>
        <v>0</v>
      </c>
      <c r="AC361" s="200">
        <f>'22.พิจิตร'!F361</f>
        <v>0</v>
      </c>
      <c r="AD361" s="201">
        <f>'23.เพชรบุรี'!F361</f>
        <v>0</v>
      </c>
      <c r="AE361" s="200">
        <f>'24.สุพรรณบุรี'!F361</f>
        <v>0</v>
      </c>
      <c r="AF361" s="200">
        <f>'25.ประจวบฯ'!F361</f>
        <v>0</v>
      </c>
      <c r="AG361" s="201">
        <f>'26.กาญจนบุรี'!F361</f>
        <v>0</v>
      </c>
      <c r="AH361" s="201">
        <f>'27.สุราษฎร์ฯ'!F361</f>
        <v>0</v>
      </c>
      <c r="AI361" s="200">
        <f>'28.ชุมพร'!F361</f>
        <v>0</v>
      </c>
      <c r="AJ361" s="200">
        <f>'29.ตรัง'!F361</f>
        <v>0</v>
      </c>
      <c r="AK361" s="200">
        <f>'30.พัทลุง'!F361</f>
        <v>0</v>
      </c>
      <c r="AL361" s="202">
        <f>'31.นครศรีธรรมราช'!F361</f>
        <v>0</v>
      </c>
      <c r="AM361" s="200">
        <f>'32.สตูล'!F361</f>
        <v>0</v>
      </c>
      <c r="AN361" s="201">
        <f>'33.นราธิวาส'!F361</f>
        <v>0</v>
      </c>
    </row>
    <row r="362" spans="1:41">
      <c r="A362" s="524"/>
      <c r="B362" s="530" t="s">
        <v>37</v>
      </c>
      <c r="C362" s="531"/>
      <c r="D362" s="526" t="s">
        <v>24</v>
      </c>
      <c r="E362" s="708">
        <f>'1.สอส.กลุ่มวิเคราะห์ฯ'!E362+'2.ชัยนาท'!E362+'3.สระแก้ว'!E362+'4.นครราชสีมา'!E362+'5.ยโสธร'!E362+'6.บุรีรัมย์'!E362+'7.อำนาจเจริญ'!E362+'8.ศูนย์ฯเคี้ยวเอื้อง'!E362+'9.ร้อยเอ็ด'!E362+'10.มหาสารคาม'!E362+'11.อุดรธานี'!E362+'12.กาฬสินธุ์'!E362+'13.นครพนม'!E362+'14.สกลนคร'!E362+'15.หนองคาย'!E362+'16.เลย'!E362+'17.ลำปาง'!E362+'18.แพร่'!E362+'19.เชียงราย'!E362+'20.เพชรบูรณ์'!E362+'21.สุโขทัย'!E362+'22.พิจิตร'!E362+'23.เพชรบุรี'!E362+'24.สุพรรณบุรี'!E362+'25.ประจวบฯ'!E362+'26.กาญจนบุรี'!E362+'27.สุราษฎร์ฯ'!E362+'28.ชุมพร'!E362+'29.ตรัง'!E362+'30.พัทลุง'!E362+'31.นครศรีธรรมราช'!E362+'32.สตูล'!E362+'33.นราธิวาส'!E362</f>
        <v>15334000</v>
      </c>
      <c r="F362" s="1226">
        <f t="shared" si="42"/>
        <v>15067703</v>
      </c>
      <c r="G362" s="1222">
        <f t="shared" ref="G362:G367" si="43">+F362*100/E362</f>
        <v>98.263355941046044</v>
      </c>
      <c r="H362" s="363">
        <f>'1.สอส.กลุ่มวิเคราะห์ฯ'!F362</f>
        <v>0</v>
      </c>
      <c r="I362" s="392">
        <f>'2.ชัยนาท'!F362</f>
        <v>0</v>
      </c>
      <c r="J362" s="392">
        <f>'3.สระแก้ว'!F362</f>
        <v>0</v>
      </c>
      <c r="K362" s="393">
        <f>'4.นครราชสีมา'!F362</f>
        <v>6861421</v>
      </c>
      <c r="L362" s="392">
        <f>'5.ยโสธร'!F362</f>
        <v>0</v>
      </c>
      <c r="M362" s="392">
        <f>'6.บุรีรัมย์'!F362</f>
        <v>0</v>
      </c>
      <c r="N362" s="393">
        <f>'7.อำนาจเจริญ'!F362</f>
        <v>0</v>
      </c>
      <c r="O362" s="393">
        <f>'8.ศูนย์ฯเคี้ยวเอื้อง'!F362</f>
        <v>1897890</v>
      </c>
      <c r="P362" s="392">
        <f>'9.ร้อยเอ็ด'!F362</f>
        <v>0</v>
      </c>
      <c r="Q362" s="392">
        <f>'10.มหาสารคาม'!F362</f>
        <v>0</v>
      </c>
      <c r="R362" s="392">
        <f>'11.อุดรธานี'!F362</f>
        <v>0</v>
      </c>
      <c r="S362" s="392">
        <f>'12.กาฬสินธุ์'!F362</f>
        <v>0</v>
      </c>
      <c r="T362" s="392">
        <f>'13.นครพนม'!F362</f>
        <v>6308392</v>
      </c>
      <c r="U362" s="392">
        <f>'14.สกลนคร'!F362</f>
        <v>0</v>
      </c>
      <c r="V362" s="392">
        <f>'15.หนองคาย'!F362</f>
        <v>0</v>
      </c>
      <c r="W362" s="393">
        <f>'16.เลย'!F362</f>
        <v>0</v>
      </c>
      <c r="X362" s="393">
        <f>'17.ลำปาง'!F362</f>
        <v>0</v>
      </c>
      <c r="Y362" s="392">
        <f>'18.แพร่'!F362</f>
        <v>0</v>
      </c>
      <c r="Z362" s="393">
        <f>'19.เชียงราย'!F362</f>
        <v>0</v>
      </c>
      <c r="AA362" s="393">
        <f>'20.เพชรบูรณ์'!F362</f>
        <v>0</v>
      </c>
      <c r="AB362" s="392">
        <f>'21.สุโขทัย'!F362</f>
        <v>0</v>
      </c>
      <c r="AC362" s="392">
        <f>'22.พิจิตร'!F362</f>
        <v>0</v>
      </c>
      <c r="AD362" s="393">
        <f>'23.เพชรบุรี'!F362</f>
        <v>0</v>
      </c>
      <c r="AE362" s="392">
        <f>'24.สุพรรณบุรี'!F362</f>
        <v>0</v>
      </c>
      <c r="AF362" s="392">
        <f>'25.ประจวบฯ'!F362</f>
        <v>0</v>
      </c>
      <c r="AG362" s="393">
        <f>'26.กาญจนบุรี'!F362</f>
        <v>0</v>
      </c>
      <c r="AH362" s="393">
        <f>'27.สุราษฎร์ฯ'!F362</f>
        <v>0</v>
      </c>
      <c r="AI362" s="392">
        <f>'28.ชุมพร'!F362</f>
        <v>0</v>
      </c>
      <c r="AJ362" s="392">
        <f>'29.ตรัง'!F362</f>
        <v>0</v>
      </c>
      <c r="AK362" s="392">
        <f>'30.พัทลุง'!F362</f>
        <v>0</v>
      </c>
      <c r="AL362" s="549">
        <f>'31.นครศรีธรรมราช'!F362</f>
        <v>0</v>
      </c>
      <c r="AM362" s="392">
        <f>'32.สตูล'!F362</f>
        <v>0</v>
      </c>
      <c r="AN362" s="393">
        <f>'33.นราธิวาส'!F362</f>
        <v>0</v>
      </c>
    </row>
    <row r="363" spans="1:41">
      <c r="A363" s="525"/>
      <c r="B363" s="532"/>
      <c r="C363" s="533" t="s">
        <v>25</v>
      </c>
      <c r="D363" s="527" t="s">
        <v>24</v>
      </c>
      <c r="E363" s="548"/>
      <c r="F363" s="36">
        <f t="shared" si="42"/>
        <v>0</v>
      </c>
      <c r="G363" s="845" t="e">
        <f t="shared" si="43"/>
        <v>#DIV/0!</v>
      </c>
      <c r="H363" s="368">
        <f>'1.สอส.กลุ่มวิเคราะห์ฯ'!F363</f>
        <v>0</v>
      </c>
      <c r="I363" s="200">
        <f>'2.ชัยนาท'!F363</f>
        <v>0</v>
      </c>
      <c r="J363" s="200">
        <f>'3.สระแก้ว'!F363</f>
        <v>0</v>
      </c>
      <c r="K363" s="201">
        <f>'4.นครราชสีมา'!F363</f>
        <v>0</v>
      </c>
      <c r="L363" s="200">
        <f>'5.ยโสธร'!F363</f>
        <v>0</v>
      </c>
      <c r="M363" s="200">
        <f>'6.บุรีรัมย์'!F363</f>
        <v>0</v>
      </c>
      <c r="N363" s="201">
        <f>'7.อำนาจเจริญ'!F363</f>
        <v>0</v>
      </c>
      <c r="O363" s="201">
        <f>'8.ศูนย์ฯเคี้ยวเอื้อง'!F363</f>
        <v>0</v>
      </c>
      <c r="P363" s="200">
        <f>'9.ร้อยเอ็ด'!F363</f>
        <v>0</v>
      </c>
      <c r="Q363" s="200">
        <f>'10.มหาสารคาม'!F363</f>
        <v>0</v>
      </c>
      <c r="R363" s="200">
        <f>'11.อุดรธานี'!F363</f>
        <v>0</v>
      </c>
      <c r="S363" s="200">
        <f>'12.กาฬสินธุ์'!F363</f>
        <v>0</v>
      </c>
      <c r="T363" s="200">
        <f>'13.นครพนม'!F363</f>
        <v>0</v>
      </c>
      <c r="U363" s="200">
        <f>'14.สกลนคร'!F363</f>
        <v>0</v>
      </c>
      <c r="V363" s="200">
        <f>'15.หนองคาย'!F363</f>
        <v>0</v>
      </c>
      <c r="W363" s="201">
        <f>'16.เลย'!F363</f>
        <v>0</v>
      </c>
      <c r="X363" s="201">
        <f>'17.ลำปาง'!F363</f>
        <v>0</v>
      </c>
      <c r="Y363" s="200">
        <f>'18.แพร่'!F363</f>
        <v>0</v>
      </c>
      <c r="Z363" s="201">
        <f>'19.เชียงราย'!F363</f>
        <v>0</v>
      </c>
      <c r="AA363" s="201">
        <f>'20.เพชรบูรณ์'!F363</f>
        <v>0</v>
      </c>
      <c r="AB363" s="200">
        <f>'21.สุโขทัย'!F363</f>
        <v>0</v>
      </c>
      <c r="AC363" s="200">
        <f>'22.พิจิตร'!F363</f>
        <v>0</v>
      </c>
      <c r="AD363" s="201">
        <f>'23.เพชรบุรี'!F363</f>
        <v>0</v>
      </c>
      <c r="AE363" s="200">
        <f>'24.สุพรรณบุรี'!F363</f>
        <v>0</v>
      </c>
      <c r="AF363" s="200">
        <f>'25.ประจวบฯ'!F363</f>
        <v>0</v>
      </c>
      <c r="AG363" s="201">
        <f>'26.กาญจนบุรี'!F363</f>
        <v>0</v>
      </c>
      <c r="AH363" s="201">
        <f>'27.สุราษฎร์ฯ'!F363</f>
        <v>0</v>
      </c>
      <c r="AI363" s="200">
        <f>'28.ชุมพร'!F363</f>
        <v>0</v>
      </c>
      <c r="AJ363" s="200">
        <f>'29.ตรัง'!F363</f>
        <v>0</v>
      </c>
      <c r="AK363" s="200">
        <f>'30.พัทลุง'!F363</f>
        <v>0</v>
      </c>
      <c r="AL363" s="202">
        <f>'31.นครศรีธรรมราช'!F363</f>
        <v>0</v>
      </c>
      <c r="AM363" s="200">
        <f>'32.สตูล'!F363</f>
        <v>0</v>
      </c>
      <c r="AN363" s="201">
        <f>'33.นราธิวาส'!F363</f>
        <v>0</v>
      </c>
    </row>
    <row r="364" spans="1:41">
      <c r="A364" s="525"/>
      <c r="B364" s="532"/>
      <c r="C364" s="533" t="s">
        <v>26</v>
      </c>
      <c r="D364" s="527" t="s">
        <v>24</v>
      </c>
      <c r="E364" s="548">
        <f>'1.สอส.กลุ่มวิเคราะห์ฯ'!E364+'2.ชัยนาท'!E364+'3.สระแก้ว'!E364+'4.นครราชสีมา'!E364+'5.ยโสธร'!E364+'6.บุรีรัมย์'!E364+'7.อำนาจเจริญ'!E364+'8.ศูนย์ฯเคี้ยวเอื้อง'!E364+'9.ร้อยเอ็ด'!E364+'10.มหาสารคาม'!E364+'11.อุดรธานี'!E364+'12.กาฬสินธุ์'!E364+'13.นครพนม'!E364+'14.สกลนคร'!E364+'15.หนองคาย'!E364+'16.เลย'!E364+'17.ลำปาง'!E364+'18.แพร่'!E364+'19.เชียงราย'!E364+'20.เพชรบูรณ์'!E364+'21.สุโขทัย'!E364+'22.พิจิตร'!E364+'23.เพชรบุรี'!E364+'24.สุพรรณบุรี'!E364+'25.ประจวบฯ'!E364+'26.กาญจนบุรี'!E364+'27.สุราษฎร์ฯ'!E364+'28.ชุมพร'!E364+'29.ตรัง'!E364+'30.พัทลุง'!E364+'31.นครศรีธรรมราช'!E364+'32.สตูล'!E364+'33.นราธิวาส'!E364</f>
        <v>0</v>
      </c>
      <c r="F364" s="36">
        <f t="shared" si="42"/>
        <v>0</v>
      </c>
      <c r="G364" s="845" t="e">
        <f t="shared" si="43"/>
        <v>#DIV/0!</v>
      </c>
      <c r="H364" s="368">
        <f>'1.สอส.กลุ่มวิเคราะห์ฯ'!F364</f>
        <v>0</v>
      </c>
      <c r="I364" s="200">
        <f>'2.ชัยนาท'!F364</f>
        <v>0</v>
      </c>
      <c r="J364" s="200">
        <f>'3.สระแก้ว'!F364</f>
        <v>0</v>
      </c>
      <c r="K364" s="201">
        <f>'4.นครราชสีมา'!F364</f>
        <v>0</v>
      </c>
      <c r="L364" s="200">
        <f>'5.ยโสธร'!F364</f>
        <v>0</v>
      </c>
      <c r="M364" s="200">
        <f>'6.บุรีรัมย์'!F364</f>
        <v>0</v>
      </c>
      <c r="N364" s="201">
        <f>'7.อำนาจเจริญ'!F364</f>
        <v>0</v>
      </c>
      <c r="O364" s="201">
        <f>'8.ศูนย์ฯเคี้ยวเอื้อง'!F364</f>
        <v>0</v>
      </c>
      <c r="P364" s="200">
        <f>'9.ร้อยเอ็ด'!F364</f>
        <v>0</v>
      </c>
      <c r="Q364" s="200">
        <f>'10.มหาสารคาม'!F364</f>
        <v>0</v>
      </c>
      <c r="R364" s="200">
        <f>'11.อุดรธานี'!F364</f>
        <v>0</v>
      </c>
      <c r="S364" s="200">
        <f>'12.กาฬสินธุ์'!F364</f>
        <v>0</v>
      </c>
      <c r="T364" s="200">
        <f>'13.นครพนม'!F364</f>
        <v>0</v>
      </c>
      <c r="U364" s="200">
        <f>'14.สกลนคร'!F364</f>
        <v>0</v>
      </c>
      <c r="V364" s="200">
        <f>'15.หนองคาย'!F364</f>
        <v>0</v>
      </c>
      <c r="W364" s="201">
        <f>'16.เลย'!F364</f>
        <v>0</v>
      </c>
      <c r="X364" s="201">
        <f>'17.ลำปาง'!F364</f>
        <v>0</v>
      </c>
      <c r="Y364" s="200">
        <f>'18.แพร่'!F364</f>
        <v>0</v>
      </c>
      <c r="Z364" s="201">
        <f>'19.เชียงราย'!F364</f>
        <v>0</v>
      </c>
      <c r="AA364" s="201">
        <f>'20.เพชรบูรณ์'!F364</f>
        <v>0</v>
      </c>
      <c r="AB364" s="200">
        <f>'21.สุโขทัย'!F364</f>
        <v>0</v>
      </c>
      <c r="AC364" s="200">
        <f>'22.พิจิตร'!F364</f>
        <v>0</v>
      </c>
      <c r="AD364" s="201">
        <f>'23.เพชรบุรี'!F364</f>
        <v>0</v>
      </c>
      <c r="AE364" s="200">
        <f>'24.สุพรรณบุรี'!F364</f>
        <v>0</v>
      </c>
      <c r="AF364" s="200">
        <f>'25.ประจวบฯ'!F364</f>
        <v>0</v>
      </c>
      <c r="AG364" s="201">
        <f>'26.กาญจนบุรี'!F364</f>
        <v>0</v>
      </c>
      <c r="AH364" s="201">
        <f>'27.สุราษฎร์ฯ'!F364</f>
        <v>0</v>
      </c>
      <c r="AI364" s="200">
        <f>'28.ชุมพร'!F364</f>
        <v>0</v>
      </c>
      <c r="AJ364" s="200">
        <f>'29.ตรัง'!F364</f>
        <v>0</v>
      </c>
      <c r="AK364" s="200">
        <f>'30.พัทลุง'!F364</f>
        <v>0</v>
      </c>
      <c r="AL364" s="202">
        <f>'31.นครศรีธรรมราช'!F364</f>
        <v>0</v>
      </c>
      <c r="AM364" s="200">
        <f>'32.สตูล'!F364</f>
        <v>0</v>
      </c>
      <c r="AN364" s="201">
        <f>'33.นราธิวาส'!F364</f>
        <v>0</v>
      </c>
    </row>
    <row r="365" spans="1:41">
      <c r="A365" s="525"/>
      <c r="B365" s="532"/>
      <c r="C365" s="533" t="s">
        <v>27</v>
      </c>
      <c r="D365" s="527" t="s">
        <v>24</v>
      </c>
      <c r="E365" s="548">
        <f>'1.สอส.กลุ่มวิเคราะห์ฯ'!E365+'2.ชัยนาท'!E365+'3.สระแก้ว'!E365+'4.นครราชสีมา'!E365+'5.ยโสธร'!E365+'6.บุรีรัมย์'!E365+'7.อำนาจเจริญ'!E365+'8.ศูนย์ฯเคี้ยวเอื้อง'!E365+'9.ร้อยเอ็ด'!E365+'10.มหาสารคาม'!E365+'11.อุดรธานี'!E365+'12.กาฬสินธุ์'!E365+'13.นครพนม'!E365+'14.สกลนคร'!E365+'15.หนองคาย'!E365+'16.เลย'!E365+'17.ลำปาง'!E365+'18.แพร่'!E365+'19.เชียงราย'!E365+'20.เพชรบูรณ์'!E365+'21.สุโขทัย'!E365+'22.พิจิตร'!E365+'23.เพชรบุรี'!E365+'24.สุพรรณบุรี'!E365+'25.ประจวบฯ'!E365+'26.กาญจนบุรี'!E365+'27.สุราษฎร์ฯ'!E365+'28.ชุมพร'!E365+'29.ตรัง'!E365+'30.พัทลุง'!E365+'31.นครศรีธรรมราช'!E365+'32.สตูล'!E365+'33.นราธิวาส'!E365</f>
        <v>15334000</v>
      </c>
      <c r="F365" s="36">
        <f t="shared" si="42"/>
        <v>15067703</v>
      </c>
      <c r="G365" s="845">
        <f t="shared" si="43"/>
        <v>98.263355941046044</v>
      </c>
      <c r="H365" s="368">
        <f>'1.สอส.กลุ่มวิเคราะห์ฯ'!F365</f>
        <v>0</v>
      </c>
      <c r="I365" s="200">
        <f>'2.ชัยนาท'!F365</f>
        <v>0</v>
      </c>
      <c r="J365" s="200">
        <f>'3.สระแก้ว'!F365</f>
        <v>0</v>
      </c>
      <c r="K365" s="201">
        <f>'4.นครราชสีมา'!F365</f>
        <v>6861421</v>
      </c>
      <c r="L365" s="200">
        <f>'5.ยโสธร'!F365</f>
        <v>0</v>
      </c>
      <c r="M365" s="200">
        <f>'6.บุรีรัมย์'!F365</f>
        <v>0</v>
      </c>
      <c r="N365" s="201">
        <f>'7.อำนาจเจริญ'!F365</f>
        <v>0</v>
      </c>
      <c r="O365" s="201">
        <f>'8.ศูนย์ฯเคี้ยวเอื้อง'!F365</f>
        <v>1897890</v>
      </c>
      <c r="P365" s="200">
        <f>'9.ร้อยเอ็ด'!F365</f>
        <v>0</v>
      </c>
      <c r="Q365" s="200">
        <f>'10.มหาสารคาม'!F365</f>
        <v>0</v>
      </c>
      <c r="R365" s="200">
        <f>'11.อุดรธานี'!F365</f>
        <v>0</v>
      </c>
      <c r="S365" s="200">
        <f>'12.กาฬสินธุ์'!F365</f>
        <v>0</v>
      </c>
      <c r="T365" s="200">
        <f>'13.นครพนม'!F365</f>
        <v>6308392</v>
      </c>
      <c r="U365" s="200">
        <f>'14.สกลนคร'!F365</f>
        <v>0</v>
      </c>
      <c r="V365" s="200">
        <f>'15.หนองคาย'!F365</f>
        <v>0</v>
      </c>
      <c r="W365" s="201">
        <f>'16.เลย'!F365</f>
        <v>0</v>
      </c>
      <c r="X365" s="201">
        <f>'17.ลำปาง'!F365</f>
        <v>0</v>
      </c>
      <c r="Y365" s="200">
        <f>'18.แพร่'!F365</f>
        <v>0</v>
      </c>
      <c r="Z365" s="201">
        <f>'19.เชียงราย'!F365</f>
        <v>0</v>
      </c>
      <c r="AA365" s="201">
        <f>'20.เพชรบูรณ์'!F365</f>
        <v>0</v>
      </c>
      <c r="AB365" s="200">
        <f>'21.สุโขทัย'!F365</f>
        <v>0</v>
      </c>
      <c r="AC365" s="200">
        <f>'22.พิจิตร'!F365</f>
        <v>0</v>
      </c>
      <c r="AD365" s="201">
        <f>'23.เพชรบุรี'!F365</f>
        <v>0</v>
      </c>
      <c r="AE365" s="200">
        <f>'24.สุพรรณบุรี'!F365</f>
        <v>0</v>
      </c>
      <c r="AF365" s="200">
        <f>'25.ประจวบฯ'!F365</f>
        <v>0</v>
      </c>
      <c r="AG365" s="201">
        <f>'26.กาญจนบุรี'!F365</f>
        <v>0</v>
      </c>
      <c r="AH365" s="201">
        <f>'27.สุราษฎร์ฯ'!F365</f>
        <v>0</v>
      </c>
      <c r="AI365" s="200">
        <f>'28.ชุมพร'!F365</f>
        <v>0</v>
      </c>
      <c r="AJ365" s="200">
        <f>'29.ตรัง'!F365</f>
        <v>0</v>
      </c>
      <c r="AK365" s="200">
        <f>'30.พัทลุง'!F365</f>
        <v>0</v>
      </c>
      <c r="AL365" s="202">
        <f>'31.นครศรีธรรมราช'!F365</f>
        <v>0</v>
      </c>
      <c r="AM365" s="200">
        <f>'32.สตูล'!F365</f>
        <v>0</v>
      </c>
      <c r="AN365" s="201">
        <f>'33.นราธิวาส'!F365</f>
        <v>0</v>
      </c>
    </row>
    <row r="366" spans="1:41">
      <c r="A366" s="525"/>
      <c r="B366" s="532"/>
      <c r="C366" s="533" t="s">
        <v>28</v>
      </c>
      <c r="D366" s="527" t="s">
        <v>24</v>
      </c>
      <c r="E366" s="548">
        <f>'1.สอส.กลุ่มวิเคราะห์ฯ'!E366+'2.ชัยนาท'!E366+'3.สระแก้ว'!E366+'4.นครราชสีมา'!E366+'5.ยโสธร'!E366+'6.บุรีรัมย์'!E366+'7.อำนาจเจริญ'!E366+'8.ศูนย์ฯเคี้ยวเอื้อง'!E366+'9.ร้อยเอ็ด'!E366+'10.มหาสารคาม'!E366+'11.อุดรธานี'!E366+'12.กาฬสินธุ์'!E366+'13.นครพนม'!E366+'14.สกลนคร'!E366+'15.หนองคาย'!E366+'16.เลย'!E366+'17.ลำปาง'!E366+'18.แพร่'!E366+'19.เชียงราย'!E366+'20.เพชรบูรณ์'!E366+'21.สุโขทัย'!E366+'22.พิจิตร'!E366+'23.เพชรบุรี'!E366+'24.สุพรรณบุรี'!E366+'25.ประจวบฯ'!E366+'26.กาญจนบุรี'!E366+'27.สุราษฎร์ฯ'!E366+'28.ชุมพร'!E366+'29.ตรัง'!E366+'30.พัทลุง'!E366+'31.นครศรีธรรมราช'!E366+'32.สตูล'!E366+'33.นราธิวาส'!E366</f>
        <v>0</v>
      </c>
      <c r="F366" s="36">
        <f t="shared" si="42"/>
        <v>0</v>
      </c>
      <c r="G366" s="845" t="e">
        <f t="shared" si="43"/>
        <v>#DIV/0!</v>
      </c>
      <c r="H366" s="368">
        <f>'1.สอส.กลุ่มวิเคราะห์ฯ'!F366</f>
        <v>0</v>
      </c>
      <c r="I366" s="200">
        <f>'2.ชัยนาท'!F366</f>
        <v>0</v>
      </c>
      <c r="J366" s="200">
        <f>'3.สระแก้ว'!F366</f>
        <v>0</v>
      </c>
      <c r="K366" s="201">
        <f>'4.นครราชสีมา'!F366</f>
        <v>0</v>
      </c>
      <c r="L366" s="200">
        <f>'5.ยโสธร'!F366</f>
        <v>0</v>
      </c>
      <c r="M366" s="200">
        <f>'6.บุรีรัมย์'!F366</f>
        <v>0</v>
      </c>
      <c r="N366" s="201">
        <f>'7.อำนาจเจริญ'!F366</f>
        <v>0</v>
      </c>
      <c r="O366" s="201">
        <f>'8.ศูนย์ฯเคี้ยวเอื้อง'!F366</f>
        <v>0</v>
      </c>
      <c r="P366" s="200">
        <f>'9.ร้อยเอ็ด'!F366</f>
        <v>0</v>
      </c>
      <c r="Q366" s="200">
        <f>'10.มหาสารคาม'!F366</f>
        <v>0</v>
      </c>
      <c r="R366" s="200">
        <f>'11.อุดรธานี'!F366</f>
        <v>0</v>
      </c>
      <c r="S366" s="200">
        <f>'12.กาฬสินธุ์'!F366</f>
        <v>0</v>
      </c>
      <c r="T366" s="200">
        <f>'13.นครพนม'!F366</f>
        <v>0</v>
      </c>
      <c r="U366" s="200">
        <f>'14.สกลนคร'!F366</f>
        <v>0</v>
      </c>
      <c r="V366" s="200">
        <f>'15.หนองคาย'!F366</f>
        <v>0</v>
      </c>
      <c r="W366" s="201">
        <f>'16.เลย'!F366</f>
        <v>0</v>
      </c>
      <c r="X366" s="201">
        <f>'17.ลำปาง'!F366</f>
        <v>0</v>
      </c>
      <c r="Y366" s="200">
        <f>'18.แพร่'!F366</f>
        <v>0</v>
      </c>
      <c r="Z366" s="201">
        <f>'19.เชียงราย'!F366</f>
        <v>0</v>
      </c>
      <c r="AA366" s="201">
        <f>'20.เพชรบูรณ์'!F366</f>
        <v>0</v>
      </c>
      <c r="AB366" s="200">
        <f>'21.สุโขทัย'!F366</f>
        <v>0</v>
      </c>
      <c r="AC366" s="200">
        <f>'22.พิจิตร'!F366</f>
        <v>0</v>
      </c>
      <c r="AD366" s="201">
        <f>'23.เพชรบุรี'!F366</f>
        <v>0</v>
      </c>
      <c r="AE366" s="200">
        <f>'24.สุพรรณบุรี'!F366</f>
        <v>0</v>
      </c>
      <c r="AF366" s="200">
        <f>'25.ประจวบฯ'!F366</f>
        <v>0</v>
      </c>
      <c r="AG366" s="201">
        <f>'26.กาญจนบุรี'!F366</f>
        <v>0</v>
      </c>
      <c r="AH366" s="201">
        <f>'27.สุราษฎร์ฯ'!F366</f>
        <v>0</v>
      </c>
      <c r="AI366" s="200">
        <f>'28.ชุมพร'!F366</f>
        <v>0</v>
      </c>
      <c r="AJ366" s="200">
        <f>'29.ตรัง'!F366</f>
        <v>0</v>
      </c>
      <c r="AK366" s="200">
        <f>'30.พัทลุง'!F366</f>
        <v>0</v>
      </c>
      <c r="AL366" s="202">
        <f>'31.นครศรีธรรมราช'!F366</f>
        <v>0</v>
      </c>
      <c r="AM366" s="200">
        <f>'32.สตูล'!F366</f>
        <v>0</v>
      </c>
      <c r="AN366" s="201">
        <f>'33.นราธิวาส'!F366</f>
        <v>0</v>
      </c>
    </row>
    <row r="367" spans="1:41">
      <c r="A367" s="525"/>
      <c r="B367" s="532"/>
      <c r="C367" s="568" t="s">
        <v>29</v>
      </c>
      <c r="D367" s="569" t="s">
        <v>24</v>
      </c>
      <c r="E367" s="709">
        <f>'1.สอส.กลุ่มวิเคราะห์ฯ'!E367+'2.ชัยนาท'!E367+'3.สระแก้ว'!E367+'4.นครราชสีมา'!E367+'5.ยโสธร'!E367+'6.บุรีรัมย์'!E367+'7.อำนาจเจริญ'!E367+'8.ศูนย์ฯเคี้ยวเอื้อง'!E367+'9.ร้อยเอ็ด'!E367+'10.มหาสารคาม'!E367+'11.อุดรธานี'!E367+'12.กาฬสินธุ์'!E367+'13.นครพนม'!E367+'14.สกลนคร'!E367+'15.หนองคาย'!E367+'16.เลย'!E367+'17.ลำปาง'!E367+'18.แพร่'!E367+'19.เชียงราย'!E367+'20.เพชรบูรณ์'!E367+'21.สุโขทัย'!E367+'22.พิจิตร'!E367+'23.เพชรบุรี'!E367+'24.สุพรรณบุรี'!E367+'25.ประจวบฯ'!E367+'26.กาญจนบุรี'!E367+'27.สุราษฎร์ฯ'!E367+'28.ชุมพร'!E367+'29.ตรัง'!E367+'30.พัทลุง'!E367+'31.นครศรีธรรมราช'!E367+'32.สตูล'!E367+'33.นราธิวาส'!E367</f>
        <v>0</v>
      </c>
      <c r="F367" s="116">
        <f t="shared" si="42"/>
        <v>0</v>
      </c>
      <c r="G367" s="845" t="e">
        <f t="shared" si="43"/>
        <v>#DIV/0!</v>
      </c>
      <c r="H367" s="371">
        <f>'1.สอส.กลุ่มวิเคราะห์ฯ'!F367</f>
        <v>0</v>
      </c>
      <c r="I367" s="270">
        <f>'2.ชัยนาท'!F367</f>
        <v>0</v>
      </c>
      <c r="J367" s="270">
        <f>'3.สระแก้ว'!F367</f>
        <v>0</v>
      </c>
      <c r="K367" s="271">
        <f>'4.นครราชสีมา'!F367</f>
        <v>0</v>
      </c>
      <c r="L367" s="270">
        <f>'5.ยโสธร'!F367</f>
        <v>0</v>
      </c>
      <c r="M367" s="270">
        <f>'6.บุรีรัมย์'!F367</f>
        <v>0</v>
      </c>
      <c r="N367" s="271">
        <f>'7.อำนาจเจริญ'!F367</f>
        <v>0</v>
      </c>
      <c r="O367" s="271">
        <f>'8.ศูนย์ฯเคี้ยวเอื้อง'!F367</f>
        <v>0</v>
      </c>
      <c r="P367" s="270">
        <f>'9.ร้อยเอ็ด'!F367</f>
        <v>0</v>
      </c>
      <c r="Q367" s="270">
        <f>'10.มหาสารคาม'!F367</f>
        <v>0</v>
      </c>
      <c r="R367" s="270">
        <f>'11.อุดรธานี'!F367</f>
        <v>0</v>
      </c>
      <c r="S367" s="270">
        <f>'12.กาฬสินธุ์'!F367</f>
        <v>0</v>
      </c>
      <c r="T367" s="270">
        <f>'13.นครพนม'!F367</f>
        <v>0</v>
      </c>
      <c r="U367" s="270">
        <f>'14.สกลนคร'!F367</f>
        <v>0</v>
      </c>
      <c r="V367" s="270">
        <f>'15.หนองคาย'!F367</f>
        <v>0</v>
      </c>
      <c r="W367" s="271">
        <f>'16.เลย'!F367</f>
        <v>0</v>
      </c>
      <c r="X367" s="271">
        <f>'17.ลำปาง'!F367</f>
        <v>0</v>
      </c>
      <c r="Y367" s="270">
        <f>'18.แพร่'!F367</f>
        <v>0</v>
      </c>
      <c r="Z367" s="271">
        <f>'19.เชียงราย'!F367</f>
        <v>0</v>
      </c>
      <c r="AA367" s="271">
        <f>'20.เพชรบูรณ์'!F367</f>
        <v>0</v>
      </c>
      <c r="AB367" s="270">
        <f>'21.สุโขทัย'!F367</f>
        <v>0</v>
      </c>
      <c r="AC367" s="270">
        <f>'22.พิจิตร'!F367</f>
        <v>0</v>
      </c>
      <c r="AD367" s="271">
        <f>'23.เพชรบุรี'!F367</f>
        <v>0</v>
      </c>
      <c r="AE367" s="270">
        <f>'24.สุพรรณบุรี'!F367</f>
        <v>0</v>
      </c>
      <c r="AF367" s="270">
        <f>'25.ประจวบฯ'!F367</f>
        <v>0</v>
      </c>
      <c r="AG367" s="271">
        <f>'26.กาญจนบุรี'!F367</f>
        <v>0</v>
      </c>
      <c r="AH367" s="271">
        <f>'27.สุราษฎร์ฯ'!F367</f>
        <v>0</v>
      </c>
      <c r="AI367" s="270">
        <f>'28.ชุมพร'!F367</f>
        <v>0</v>
      </c>
      <c r="AJ367" s="270">
        <f>'29.ตรัง'!F367</f>
        <v>0</v>
      </c>
      <c r="AK367" s="270">
        <f>'30.พัทลุง'!F367</f>
        <v>0</v>
      </c>
      <c r="AL367" s="570">
        <f>'31.นครศรีธรรมราช'!F367</f>
        <v>0</v>
      </c>
      <c r="AM367" s="270">
        <f>'32.สตูล'!F367</f>
        <v>0</v>
      </c>
      <c r="AN367" s="271">
        <f>'33.นราธิวาส'!F367</f>
        <v>0</v>
      </c>
    </row>
    <row r="368" spans="1:41">
      <c r="A368" s="638" t="s">
        <v>329</v>
      </c>
      <c r="B368" s="536"/>
      <c r="C368" s="537"/>
      <c r="D368" s="544"/>
      <c r="E368" s="1319">
        <f>'1.สอส.กลุ่มวิเคราะห์ฯ'!E368+'2.ชัยนาท'!E368+'3.สระแก้ว'!E368+'4.นครราชสีมา'!E368+'5.ยโสธร'!E368+'6.บุรีรัมย์'!E368+'7.อำนาจเจริญ'!E368+'8.ศูนย์ฯเคี้ยวเอื้อง'!E368+'9.ร้อยเอ็ด'!E368+'10.มหาสารคาม'!E368+'11.อุดรธานี'!E368+'12.กาฬสินธุ์'!E368+'13.นครพนม'!E368+'14.สกลนคร'!E368+'15.หนองคาย'!E368+'16.เลย'!E368+'17.ลำปาง'!E368+'18.แพร่'!E368+'19.เชียงราย'!E368+'20.เพชรบูรณ์'!E368+'21.สุโขทัย'!E368+'22.พิจิตร'!E368+'23.เพชรบุรี'!E368+'24.สุพรรณบุรี'!E368+'25.ประจวบฯ'!E368+'26.กาญจนบุรี'!E368+'27.สุราษฎร์ฯ'!E368+'28.ชุมพร'!E368+'29.ตรัง'!E368+'30.พัทลุง'!E368+'31.นครศรีธรรมราช'!E368+'32.สตูล'!E368+'33.นราธิวาส'!E368</f>
        <v>0</v>
      </c>
      <c r="F368" s="1220">
        <f t="shared" si="42"/>
        <v>0</v>
      </c>
      <c r="G368" s="535"/>
      <c r="H368" s="372">
        <f>'1.สอส.กลุ่มวิเคราะห์ฯ'!F368</f>
        <v>0</v>
      </c>
      <c r="I368" s="275">
        <f>'2.ชัยนาท'!F368</f>
        <v>0</v>
      </c>
      <c r="J368" s="275">
        <f>'3.สระแก้ว'!F368</f>
        <v>0</v>
      </c>
      <c r="K368" s="276">
        <f>'4.นครราชสีมา'!F368</f>
        <v>0</v>
      </c>
      <c r="L368" s="275">
        <f>'5.ยโสธร'!F368</f>
        <v>0</v>
      </c>
      <c r="M368" s="275">
        <f>'6.บุรีรัมย์'!F368</f>
        <v>0</v>
      </c>
      <c r="N368" s="276">
        <f>'7.อำนาจเจริญ'!F368</f>
        <v>0</v>
      </c>
      <c r="O368" s="276">
        <f>'8.ศูนย์ฯเคี้ยวเอื้อง'!F368</f>
        <v>0</v>
      </c>
      <c r="P368" s="275">
        <f>'9.ร้อยเอ็ด'!F368</f>
        <v>0</v>
      </c>
      <c r="Q368" s="275">
        <f>'10.มหาสารคาม'!F368</f>
        <v>0</v>
      </c>
      <c r="R368" s="275">
        <f>'11.อุดรธานี'!F368</f>
        <v>0</v>
      </c>
      <c r="S368" s="275">
        <f>'12.กาฬสินธุ์'!F368</f>
        <v>0</v>
      </c>
      <c r="T368" s="275">
        <f>'13.นครพนม'!F368</f>
        <v>0</v>
      </c>
      <c r="U368" s="275">
        <f>'14.สกลนคร'!F368</f>
        <v>0</v>
      </c>
      <c r="V368" s="275">
        <f>'15.หนองคาย'!F368</f>
        <v>0</v>
      </c>
      <c r="W368" s="276">
        <f>'16.เลย'!F368</f>
        <v>0</v>
      </c>
      <c r="X368" s="276">
        <f>'17.ลำปาง'!F368</f>
        <v>0</v>
      </c>
      <c r="Y368" s="275">
        <f>'18.แพร่'!F368</f>
        <v>0</v>
      </c>
      <c r="Z368" s="276">
        <f>'19.เชียงราย'!F368</f>
        <v>0</v>
      </c>
      <c r="AA368" s="276">
        <f>'20.เพชรบูรณ์'!F368</f>
        <v>0</v>
      </c>
      <c r="AB368" s="275">
        <f>'21.สุโขทัย'!F368</f>
        <v>0</v>
      </c>
      <c r="AC368" s="275">
        <f>'22.พิจิตร'!F368</f>
        <v>0</v>
      </c>
      <c r="AD368" s="276">
        <f>'23.เพชรบุรี'!F368</f>
        <v>0</v>
      </c>
      <c r="AE368" s="275">
        <f>'24.สุพรรณบุรี'!F368</f>
        <v>0</v>
      </c>
      <c r="AF368" s="275">
        <f>'25.ประจวบฯ'!F368</f>
        <v>0</v>
      </c>
      <c r="AG368" s="276">
        <f>'26.กาญจนบุรี'!F368</f>
        <v>0</v>
      </c>
      <c r="AH368" s="276">
        <f>'27.สุราษฎร์ฯ'!F368</f>
        <v>0</v>
      </c>
      <c r="AI368" s="275">
        <f>'28.ชุมพร'!F368</f>
        <v>0</v>
      </c>
      <c r="AJ368" s="275">
        <f>'29.ตรัง'!F368</f>
        <v>0</v>
      </c>
      <c r="AK368" s="275">
        <f>'30.พัทลุง'!F368</f>
        <v>0</v>
      </c>
      <c r="AL368" s="571">
        <f>'31.นครศรีธรรมราช'!F368</f>
        <v>0</v>
      </c>
      <c r="AM368" s="275">
        <f>'32.สตูล'!F368</f>
        <v>0</v>
      </c>
      <c r="AN368" s="276">
        <f>'33.นราธิวาส'!F368</f>
        <v>0</v>
      </c>
    </row>
    <row r="369" spans="1:40" s="176" customFormat="1">
      <c r="A369" s="460"/>
      <c r="B369" s="528"/>
      <c r="C369" s="529" t="s">
        <v>323</v>
      </c>
      <c r="D369" s="545" t="s">
        <v>31</v>
      </c>
      <c r="E369" s="548">
        <f>'1.สอส.กลุ่มวิเคราะห์ฯ'!E369+'2.ชัยนาท'!E369+'3.สระแก้ว'!E369+'4.นครราชสีมา'!E369+'5.ยโสธร'!E369+'6.บุรีรัมย์'!E369+'7.อำนาจเจริญ'!E369+'8.ศูนย์ฯเคี้ยวเอื้อง'!E369+'9.ร้อยเอ็ด'!E369+'10.มหาสารคาม'!E369+'11.อุดรธานี'!E369+'12.กาฬสินธุ์'!E369+'13.นครพนม'!E369+'14.สกลนคร'!E369+'15.หนองคาย'!E369+'16.เลย'!E369+'17.ลำปาง'!E369+'18.แพร่'!E369+'19.เชียงราย'!E369+'20.เพชรบูรณ์'!E369+'21.สุโขทัย'!E369+'22.พิจิตร'!E369+'23.เพชรบุรี'!E369+'24.สุพรรณบุรี'!E369+'25.ประจวบฯ'!E369+'26.กาญจนบุรี'!E369+'27.สุราษฎร์ฯ'!E369+'28.ชุมพร'!E369+'29.ตรัง'!E369+'30.พัทลุง'!E369+'31.นครศรีธรรมราช'!E369+'32.สตูล'!E369+'33.นราธิวาส'!E369</f>
        <v>1</v>
      </c>
      <c r="F369" s="36">
        <f t="shared" si="42"/>
        <v>1</v>
      </c>
      <c r="G369" s="43">
        <f t="shared" ref="G369:G377" si="44">+F369*100/E369</f>
        <v>100</v>
      </c>
      <c r="H369" s="368">
        <f>'1.สอส.กลุ่มวิเคราะห์ฯ'!F369</f>
        <v>0</v>
      </c>
      <c r="I369" s="200">
        <f>'2.ชัยนาท'!F369</f>
        <v>0</v>
      </c>
      <c r="J369" s="200">
        <f>'3.สระแก้ว'!F369</f>
        <v>0</v>
      </c>
      <c r="K369" s="201">
        <f>'4.นครราชสีมา'!F369</f>
        <v>0</v>
      </c>
      <c r="L369" s="200">
        <f>'5.ยโสธร'!F369</f>
        <v>0</v>
      </c>
      <c r="M369" s="200">
        <f>'6.บุรีรัมย์'!F369</f>
        <v>0</v>
      </c>
      <c r="N369" s="201">
        <f>'7.อำนาจเจริญ'!F369</f>
        <v>0</v>
      </c>
      <c r="O369" s="201">
        <f>'8.ศูนย์ฯเคี้ยวเอื้อง'!F369</f>
        <v>0</v>
      </c>
      <c r="P369" s="200">
        <f>'9.ร้อยเอ็ด'!F369</f>
        <v>0</v>
      </c>
      <c r="Q369" s="200">
        <f>'10.มหาสารคาม'!F369</f>
        <v>0</v>
      </c>
      <c r="R369" s="200">
        <f>'11.อุดรธานี'!F369</f>
        <v>0</v>
      </c>
      <c r="S369" s="200">
        <f>'12.กาฬสินธุ์'!F369</f>
        <v>0</v>
      </c>
      <c r="T369" s="200">
        <f>'13.นครพนม'!F369</f>
        <v>0</v>
      </c>
      <c r="U369" s="200">
        <f>'14.สกลนคร'!F369</f>
        <v>0</v>
      </c>
      <c r="V369" s="200">
        <f>'15.หนองคาย'!F369</f>
        <v>0</v>
      </c>
      <c r="W369" s="201">
        <f>'16.เลย'!F369</f>
        <v>0</v>
      </c>
      <c r="X369" s="201">
        <f>'17.ลำปาง'!F369</f>
        <v>1</v>
      </c>
      <c r="Y369" s="200">
        <f>'18.แพร่'!F369</f>
        <v>0</v>
      </c>
      <c r="Z369" s="201">
        <f>'19.เชียงราย'!F369</f>
        <v>0</v>
      </c>
      <c r="AA369" s="201">
        <f>'20.เพชรบูรณ์'!F369</f>
        <v>0</v>
      </c>
      <c r="AB369" s="200">
        <f>'21.สุโขทัย'!F369</f>
        <v>0</v>
      </c>
      <c r="AC369" s="200">
        <f>'22.พิจิตร'!F369</f>
        <v>0</v>
      </c>
      <c r="AD369" s="201">
        <f>'23.เพชรบุรี'!F369</f>
        <v>0</v>
      </c>
      <c r="AE369" s="200">
        <f>'24.สุพรรณบุรี'!F369</f>
        <v>0</v>
      </c>
      <c r="AF369" s="200">
        <f>'25.ประจวบฯ'!F369</f>
        <v>0</v>
      </c>
      <c r="AG369" s="201">
        <f>'26.กาญจนบุรี'!F369</f>
        <v>0</v>
      </c>
      <c r="AH369" s="201">
        <f>'27.สุราษฎร์ฯ'!F369</f>
        <v>0</v>
      </c>
      <c r="AI369" s="200">
        <f>'28.ชุมพร'!F369</f>
        <v>0</v>
      </c>
      <c r="AJ369" s="200">
        <f>'29.ตรัง'!F369</f>
        <v>0</v>
      </c>
      <c r="AK369" s="200">
        <f>'30.พัทลุง'!F369</f>
        <v>0</v>
      </c>
      <c r="AL369" s="202">
        <f>'31.นครศรีธรรมราช'!F369</f>
        <v>0</v>
      </c>
      <c r="AM369" s="200">
        <f>'32.สตูล'!F369</f>
        <v>0</v>
      </c>
      <c r="AN369" s="201">
        <f>'33.นราธิวาส'!F369</f>
        <v>0</v>
      </c>
    </row>
    <row r="370" spans="1:40" s="176" customFormat="1">
      <c r="A370" s="460"/>
      <c r="B370" s="528"/>
      <c r="C370" s="529" t="s">
        <v>324</v>
      </c>
      <c r="D370" s="545" t="s">
        <v>9</v>
      </c>
      <c r="E370" s="548">
        <f>'1.สอส.กลุ่มวิเคราะห์ฯ'!E370+'2.ชัยนาท'!E370+'3.สระแก้ว'!E370+'4.นครราชสีมา'!E370+'5.ยโสธร'!E370+'6.บุรีรัมย์'!E370+'7.อำนาจเจริญ'!E370+'8.ศูนย์ฯเคี้ยวเอื้อง'!E370+'9.ร้อยเอ็ด'!E370+'10.มหาสารคาม'!E370+'11.อุดรธานี'!E370+'12.กาฬสินธุ์'!E370+'13.นครพนม'!E370+'14.สกลนคร'!E370+'15.หนองคาย'!E370+'16.เลย'!E370+'17.ลำปาง'!E370+'18.แพร่'!E370+'19.เชียงราย'!E370+'20.เพชรบูรณ์'!E370+'21.สุโขทัย'!E370+'22.พิจิตร'!E370+'23.เพชรบุรี'!E370+'24.สุพรรณบุรี'!E370+'25.ประจวบฯ'!E370+'26.กาญจนบุรี'!E370+'27.สุราษฎร์ฯ'!E370+'28.ชุมพร'!E370+'29.ตรัง'!E370+'30.พัทลุง'!E370+'31.นครศรีธรรมราช'!E370+'32.สตูล'!E370+'33.นราธิวาส'!E370</f>
        <v>50</v>
      </c>
      <c r="F370" s="36">
        <f t="shared" si="42"/>
        <v>50</v>
      </c>
      <c r="G370" s="43">
        <f t="shared" si="44"/>
        <v>100</v>
      </c>
      <c r="H370" s="368">
        <f>'1.สอส.กลุ่มวิเคราะห์ฯ'!F370</f>
        <v>0</v>
      </c>
      <c r="I370" s="200">
        <f>'2.ชัยนาท'!F370</f>
        <v>0</v>
      </c>
      <c r="J370" s="200">
        <f>'3.สระแก้ว'!F370</f>
        <v>0</v>
      </c>
      <c r="K370" s="201">
        <f>'4.นครราชสีมา'!F370</f>
        <v>0</v>
      </c>
      <c r="L370" s="200">
        <f>'5.ยโสธร'!F370</f>
        <v>0</v>
      </c>
      <c r="M370" s="200">
        <f>'6.บุรีรัมย์'!F370</f>
        <v>0</v>
      </c>
      <c r="N370" s="201">
        <f>'7.อำนาจเจริญ'!F370</f>
        <v>0</v>
      </c>
      <c r="O370" s="201">
        <f>'8.ศูนย์ฯเคี้ยวเอื้อง'!F370</f>
        <v>0</v>
      </c>
      <c r="P370" s="200">
        <f>'9.ร้อยเอ็ด'!F370</f>
        <v>0</v>
      </c>
      <c r="Q370" s="200">
        <f>'10.มหาสารคาม'!F370</f>
        <v>0</v>
      </c>
      <c r="R370" s="200">
        <f>'11.อุดรธานี'!F370</f>
        <v>0</v>
      </c>
      <c r="S370" s="200">
        <f>'12.กาฬสินธุ์'!F370</f>
        <v>0</v>
      </c>
      <c r="T370" s="200">
        <f>'13.นครพนม'!F370</f>
        <v>0</v>
      </c>
      <c r="U370" s="200">
        <f>'14.สกลนคร'!F370</f>
        <v>0</v>
      </c>
      <c r="V370" s="200">
        <f>'15.หนองคาย'!F370</f>
        <v>0</v>
      </c>
      <c r="W370" s="201">
        <f>'16.เลย'!F370</f>
        <v>0</v>
      </c>
      <c r="X370" s="201">
        <f>'17.ลำปาง'!F370</f>
        <v>50</v>
      </c>
      <c r="Y370" s="200">
        <f>'18.แพร่'!F370</f>
        <v>0</v>
      </c>
      <c r="Z370" s="201">
        <f>'19.เชียงราย'!F370</f>
        <v>0</v>
      </c>
      <c r="AA370" s="201">
        <f>'20.เพชรบูรณ์'!F370</f>
        <v>0</v>
      </c>
      <c r="AB370" s="200">
        <f>'21.สุโขทัย'!F370</f>
        <v>0</v>
      </c>
      <c r="AC370" s="200">
        <f>'22.พิจิตร'!F370</f>
        <v>0</v>
      </c>
      <c r="AD370" s="201">
        <f>'23.เพชรบุรี'!F370</f>
        <v>0</v>
      </c>
      <c r="AE370" s="200">
        <f>'24.สุพรรณบุรี'!F370</f>
        <v>0</v>
      </c>
      <c r="AF370" s="200">
        <f>'25.ประจวบฯ'!F370</f>
        <v>0</v>
      </c>
      <c r="AG370" s="201">
        <f>'26.กาญจนบุรี'!F370</f>
        <v>0</v>
      </c>
      <c r="AH370" s="201">
        <f>'27.สุราษฎร์ฯ'!F370</f>
        <v>0</v>
      </c>
      <c r="AI370" s="200">
        <f>'28.ชุมพร'!F370</f>
        <v>0</v>
      </c>
      <c r="AJ370" s="200">
        <f>'29.ตรัง'!F370</f>
        <v>0</v>
      </c>
      <c r="AK370" s="200">
        <f>'30.พัทลุง'!F370</f>
        <v>0</v>
      </c>
      <c r="AL370" s="202">
        <f>'31.นครศรีธรรมราช'!F370</f>
        <v>0</v>
      </c>
      <c r="AM370" s="200">
        <f>'32.สตูล'!F370</f>
        <v>0</v>
      </c>
      <c r="AN370" s="201">
        <f>'33.นราธิวาส'!F370</f>
        <v>0</v>
      </c>
    </row>
    <row r="371" spans="1:40" s="176" customFormat="1">
      <c r="A371" s="524"/>
      <c r="B371" s="530" t="s">
        <v>37</v>
      </c>
      <c r="C371" s="531"/>
      <c r="D371" s="526" t="s">
        <v>24</v>
      </c>
      <c r="E371" s="708">
        <f>'1.สอส.กลุ่มวิเคราะห์ฯ'!E371+'2.ชัยนาท'!E371+'3.สระแก้ว'!E371+'4.นครราชสีมา'!E371+'5.ยโสธร'!E371+'6.บุรีรัมย์'!E371+'7.อำนาจเจริญ'!E371+'8.ศูนย์ฯเคี้ยวเอื้อง'!E371+'9.ร้อยเอ็ด'!E371+'10.มหาสารคาม'!E371+'11.อุดรธานี'!E371+'12.กาฬสินธุ์'!E371+'13.นครพนม'!E371+'14.สกลนคร'!E371+'15.หนองคาย'!E371+'16.เลย'!E371+'17.ลำปาง'!E371+'18.แพร่'!E371+'19.เชียงราย'!E371+'20.เพชรบูรณ์'!E371+'21.สุโขทัย'!E371+'22.พิจิตร'!E371+'23.เพชรบุรี'!E371+'24.สุพรรณบุรี'!E371+'25.ประจวบฯ'!E371+'26.กาญจนบุรี'!E371+'27.สุราษฎร์ฯ'!E371+'28.ชุมพร'!E371+'29.ตรัง'!E371+'30.พัทลุง'!E371+'31.นครศรีธรรมราช'!E371+'32.สตูล'!E371+'33.นราธิวาส'!E371</f>
        <v>6841000</v>
      </c>
      <c r="F371" s="1226">
        <f t="shared" si="42"/>
        <v>6465792</v>
      </c>
      <c r="G371" s="1222">
        <f t="shared" si="44"/>
        <v>94.515304780002921</v>
      </c>
      <c r="H371" s="363">
        <f>'1.สอส.กลุ่มวิเคราะห์ฯ'!F371</f>
        <v>0</v>
      </c>
      <c r="I371" s="392">
        <f>'2.ชัยนาท'!F371</f>
        <v>0</v>
      </c>
      <c r="J371" s="392">
        <f>'3.สระแก้ว'!F371</f>
        <v>0</v>
      </c>
      <c r="K371" s="393">
        <f>'4.นครราชสีมา'!F371</f>
        <v>0</v>
      </c>
      <c r="L371" s="392">
        <f>'5.ยโสธร'!F371</f>
        <v>0</v>
      </c>
      <c r="M371" s="392">
        <f>'6.บุรีรัมย์'!F371</f>
        <v>0</v>
      </c>
      <c r="N371" s="393">
        <f>'7.อำนาจเจริญ'!F371</f>
        <v>0</v>
      </c>
      <c r="O371" s="393">
        <f>'8.ศูนย์ฯเคี้ยวเอื้อง'!F371</f>
        <v>0</v>
      </c>
      <c r="P371" s="392">
        <f>'9.ร้อยเอ็ด'!F371</f>
        <v>0</v>
      </c>
      <c r="Q371" s="392">
        <f>'10.มหาสารคาม'!F371</f>
        <v>0</v>
      </c>
      <c r="R371" s="392">
        <f>'11.อุดรธานี'!F371</f>
        <v>0</v>
      </c>
      <c r="S371" s="392">
        <f>'12.กาฬสินธุ์'!F371</f>
        <v>0</v>
      </c>
      <c r="T371" s="392">
        <f>'13.นครพนม'!F371</f>
        <v>0</v>
      </c>
      <c r="U371" s="392">
        <f>'14.สกลนคร'!F371</f>
        <v>0</v>
      </c>
      <c r="V371" s="392">
        <f>'15.หนองคาย'!F371</f>
        <v>0</v>
      </c>
      <c r="W371" s="393">
        <f>'16.เลย'!F371</f>
        <v>0</v>
      </c>
      <c r="X371" s="393">
        <f>'17.ลำปาง'!F371</f>
        <v>6465792</v>
      </c>
      <c r="Y371" s="392">
        <f>'18.แพร่'!F371</f>
        <v>0</v>
      </c>
      <c r="Z371" s="393">
        <f>'19.เชียงราย'!F371</f>
        <v>0</v>
      </c>
      <c r="AA371" s="393">
        <f>'20.เพชรบูรณ์'!F371</f>
        <v>0</v>
      </c>
      <c r="AB371" s="392">
        <f>'21.สุโขทัย'!F371</f>
        <v>0</v>
      </c>
      <c r="AC371" s="392">
        <f>'22.พิจิตร'!F371</f>
        <v>0</v>
      </c>
      <c r="AD371" s="393">
        <f>'23.เพชรบุรี'!F371</f>
        <v>0</v>
      </c>
      <c r="AE371" s="392">
        <f>'24.สุพรรณบุรี'!F371</f>
        <v>0</v>
      </c>
      <c r="AF371" s="392">
        <f>'25.ประจวบฯ'!F371</f>
        <v>0</v>
      </c>
      <c r="AG371" s="393">
        <f>'26.กาญจนบุรี'!F371</f>
        <v>0</v>
      </c>
      <c r="AH371" s="393">
        <f>'27.สุราษฎร์ฯ'!F371</f>
        <v>0</v>
      </c>
      <c r="AI371" s="392">
        <f>'28.ชุมพร'!F371</f>
        <v>0</v>
      </c>
      <c r="AJ371" s="392">
        <f>'29.ตรัง'!F371</f>
        <v>0</v>
      </c>
      <c r="AK371" s="392">
        <f>'30.พัทลุง'!F371</f>
        <v>0</v>
      </c>
      <c r="AL371" s="549">
        <f>'31.นครศรีธรรมราช'!F371</f>
        <v>0</v>
      </c>
      <c r="AM371" s="392">
        <f>'32.สตูล'!F371</f>
        <v>0</v>
      </c>
      <c r="AN371" s="393">
        <f>'33.นราธิวาส'!F371</f>
        <v>0</v>
      </c>
    </row>
    <row r="372" spans="1:40" s="176" customFormat="1">
      <c r="A372" s="525"/>
      <c r="B372" s="532"/>
      <c r="C372" s="533" t="s">
        <v>25</v>
      </c>
      <c r="D372" s="527" t="s">
        <v>24</v>
      </c>
      <c r="E372" s="548">
        <f>'1.สอส.กลุ่มวิเคราะห์ฯ'!E372+'2.ชัยนาท'!E372+'3.สระแก้ว'!E372+'4.นครราชสีมา'!E372+'5.ยโสธร'!E372+'6.บุรีรัมย์'!E372+'7.อำนาจเจริญ'!E372+'8.ศูนย์ฯเคี้ยวเอื้อง'!E372+'9.ร้อยเอ็ด'!E372+'10.มหาสารคาม'!E372+'11.อุดรธานี'!E372+'12.กาฬสินธุ์'!E372+'13.นครพนม'!E372+'14.สกลนคร'!E372+'15.หนองคาย'!E372+'16.เลย'!E372+'17.ลำปาง'!E372+'18.แพร่'!E372+'19.เชียงราย'!E372+'20.เพชรบูรณ์'!E372+'21.สุโขทัย'!E372+'22.พิจิตร'!E372+'23.เพชรบุรี'!E372+'24.สุพรรณบุรี'!E372+'25.ประจวบฯ'!E372+'26.กาญจนบุรี'!E372+'27.สุราษฎร์ฯ'!E372+'28.ชุมพร'!E372+'29.ตรัง'!E372+'30.พัทลุง'!E372+'31.นครศรีธรรมราช'!E372+'32.สตูล'!E372+'33.นราธิวาส'!E372</f>
        <v>0</v>
      </c>
      <c r="F372" s="36">
        <f t="shared" si="42"/>
        <v>0</v>
      </c>
      <c r="G372" s="43" t="e">
        <f t="shared" si="44"/>
        <v>#DIV/0!</v>
      </c>
      <c r="H372" s="368">
        <f>'1.สอส.กลุ่มวิเคราะห์ฯ'!F372</f>
        <v>0</v>
      </c>
      <c r="I372" s="200">
        <f>'2.ชัยนาท'!F372</f>
        <v>0</v>
      </c>
      <c r="J372" s="200">
        <f>'3.สระแก้ว'!F372</f>
        <v>0</v>
      </c>
      <c r="K372" s="201">
        <f>'4.นครราชสีมา'!F372</f>
        <v>0</v>
      </c>
      <c r="L372" s="200">
        <f>'5.ยโสธร'!F372</f>
        <v>0</v>
      </c>
      <c r="M372" s="200">
        <f>'6.บุรีรัมย์'!F372</f>
        <v>0</v>
      </c>
      <c r="N372" s="201">
        <f>'7.อำนาจเจริญ'!F372</f>
        <v>0</v>
      </c>
      <c r="O372" s="201">
        <f>'8.ศูนย์ฯเคี้ยวเอื้อง'!F372</f>
        <v>0</v>
      </c>
      <c r="P372" s="200">
        <f>'9.ร้อยเอ็ด'!F372</f>
        <v>0</v>
      </c>
      <c r="Q372" s="200">
        <f>'10.มหาสารคาม'!F372</f>
        <v>0</v>
      </c>
      <c r="R372" s="200">
        <f>'11.อุดรธานี'!F372</f>
        <v>0</v>
      </c>
      <c r="S372" s="200">
        <f>'12.กาฬสินธุ์'!F372</f>
        <v>0</v>
      </c>
      <c r="T372" s="200">
        <f>'13.นครพนม'!F372</f>
        <v>0</v>
      </c>
      <c r="U372" s="200">
        <f>'14.สกลนคร'!F372</f>
        <v>0</v>
      </c>
      <c r="V372" s="200">
        <f>'15.หนองคาย'!F372</f>
        <v>0</v>
      </c>
      <c r="W372" s="201">
        <f>'16.เลย'!F372</f>
        <v>0</v>
      </c>
      <c r="X372" s="201">
        <f>'17.ลำปาง'!F372</f>
        <v>0</v>
      </c>
      <c r="Y372" s="200">
        <f>'18.แพร่'!F372</f>
        <v>0</v>
      </c>
      <c r="Z372" s="201">
        <f>'19.เชียงราย'!F372</f>
        <v>0</v>
      </c>
      <c r="AA372" s="201">
        <f>'20.เพชรบูรณ์'!F372</f>
        <v>0</v>
      </c>
      <c r="AB372" s="200">
        <f>'21.สุโขทัย'!F372</f>
        <v>0</v>
      </c>
      <c r="AC372" s="200">
        <f>'22.พิจิตร'!F372</f>
        <v>0</v>
      </c>
      <c r="AD372" s="201">
        <f>'23.เพชรบุรี'!F372</f>
        <v>0</v>
      </c>
      <c r="AE372" s="200">
        <f>'24.สุพรรณบุรี'!F372</f>
        <v>0</v>
      </c>
      <c r="AF372" s="200">
        <f>'25.ประจวบฯ'!F372</f>
        <v>0</v>
      </c>
      <c r="AG372" s="201">
        <f>'26.กาญจนบุรี'!F372</f>
        <v>0</v>
      </c>
      <c r="AH372" s="201">
        <f>'27.สุราษฎร์ฯ'!F372</f>
        <v>0</v>
      </c>
      <c r="AI372" s="200">
        <f>'28.ชุมพร'!F372</f>
        <v>0</v>
      </c>
      <c r="AJ372" s="200">
        <f>'29.ตรัง'!F372</f>
        <v>0</v>
      </c>
      <c r="AK372" s="200">
        <f>'30.พัทลุง'!F372</f>
        <v>0</v>
      </c>
      <c r="AL372" s="202">
        <f>'31.นครศรีธรรมราช'!F372</f>
        <v>0</v>
      </c>
      <c r="AM372" s="200">
        <f>'32.สตูล'!F372</f>
        <v>0</v>
      </c>
      <c r="AN372" s="201">
        <f>'33.นราธิวาส'!F372</f>
        <v>0</v>
      </c>
    </row>
    <row r="373" spans="1:40" s="176" customFormat="1">
      <c r="A373" s="525"/>
      <c r="B373" s="532"/>
      <c r="C373" s="533" t="s">
        <v>26</v>
      </c>
      <c r="D373" s="527" t="s">
        <v>24</v>
      </c>
      <c r="E373" s="548">
        <f>'1.สอส.กลุ่มวิเคราะห์ฯ'!E373+'2.ชัยนาท'!E373+'3.สระแก้ว'!E373+'4.นครราชสีมา'!E373+'5.ยโสธร'!E373+'6.บุรีรัมย์'!E373+'7.อำนาจเจริญ'!E373+'8.ศูนย์ฯเคี้ยวเอื้อง'!E373+'9.ร้อยเอ็ด'!E373+'10.มหาสารคาม'!E373+'11.อุดรธานี'!E373+'12.กาฬสินธุ์'!E373+'13.นครพนม'!E373+'14.สกลนคร'!E373+'15.หนองคาย'!E373+'16.เลย'!E373+'17.ลำปาง'!E373+'18.แพร่'!E373+'19.เชียงราย'!E373+'20.เพชรบูรณ์'!E373+'21.สุโขทัย'!E373+'22.พิจิตร'!E373+'23.เพชรบุรี'!E373+'24.สุพรรณบุรี'!E373+'25.ประจวบฯ'!E373+'26.กาญจนบุรี'!E373+'27.สุราษฎร์ฯ'!E373+'28.ชุมพร'!E373+'29.ตรัง'!E373+'30.พัทลุง'!E373+'31.นครศรีธรรมราช'!E373+'32.สตูล'!E373+'33.นราธิวาส'!E373</f>
        <v>0</v>
      </c>
      <c r="F373" s="36">
        <f t="shared" si="42"/>
        <v>0</v>
      </c>
      <c r="G373" s="43" t="e">
        <f t="shared" si="44"/>
        <v>#DIV/0!</v>
      </c>
      <c r="H373" s="368">
        <f>'1.สอส.กลุ่มวิเคราะห์ฯ'!F373</f>
        <v>0</v>
      </c>
      <c r="I373" s="200">
        <f>'2.ชัยนาท'!F373</f>
        <v>0</v>
      </c>
      <c r="J373" s="200">
        <f>'3.สระแก้ว'!F373</f>
        <v>0</v>
      </c>
      <c r="K373" s="201">
        <f>'4.นครราชสีมา'!F373</f>
        <v>0</v>
      </c>
      <c r="L373" s="200">
        <f>'5.ยโสธร'!F373</f>
        <v>0</v>
      </c>
      <c r="M373" s="200">
        <f>'6.บุรีรัมย์'!F373</f>
        <v>0</v>
      </c>
      <c r="N373" s="201">
        <f>'7.อำนาจเจริญ'!F373</f>
        <v>0</v>
      </c>
      <c r="O373" s="201">
        <f>'8.ศูนย์ฯเคี้ยวเอื้อง'!F373</f>
        <v>0</v>
      </c>
      <c r="P373" s="200">
        <f>'9.ร้อยเอ็ด'!F373</f>
        <v>0</v>
      </c>
      <c r="Q373" s="200">
        <f>'10.มหาสารคาม'!F373</f>
        <v>0</v>
      </c>
      <c r="R373" s="200">
        <f>'11.อุดรธานี'!F373</f>
        <v>0</v>
      </c>
      <c r="S373" s="200">
        <f>'12.กาฬสินธุ์'!F373</f>
        <v>0</v>
      </c>
      <c r="T373" s="200">
        <f>'13.นครพนม'!F373</f>
        <v>0</v>
      </c>
      <c r="U373" s="200">
        <f>'14.สกลนคร'!F373</f>
        <v>0</v>
      </c>
      <c r="V373" s="200">
        <f>'15.หนองคาย'!F373</f>
        <v>0</v>
      </c>
      <c r="W373" s="201">
        <f>'16.เลย'!F373</f>
        <v>0</v>
      </c>
      <c r="X373" s="201">
        <f>'17.ลำปาง'!F373</f>
        <v>0</v>
      </c>
      <c r="Y373" s="200">
        <f>'18.แพร่'!F373</f>
        <v>0</v>
      </c>
      <c r="Z373" s="201">
        <f>'19.เชียงราย'!F373</f>
        <v>0</v>
      </c>
      <c r="AA373" s="201">
        <f>'20.เพชรบูรณ์'!F373</f>
        <v>0</v>
      </c>
      <c r="AB373" s="200">
        <f>'21.สุโขทัย'!F373</f>
        <v>0</v>
      </c>
      <c r="AC373" s="200">
        <f>'22.พิจิตร'!F373</f>
        <v>0</v>
      </c>
      <c r="AD373" s="201">
        <f>'23.เพชรบุรี'!F373</f>
        <v>0</v>
      </c>
      <c r="AE373" s="200">
        <f>'24.สุพรรณบุรี'!F373</f>
        <v>0</v>
      </c>
      <c r="AF373" s="200">
        <f>'25.ประจวบฯ'!F373</f>
        <v>0</v>
      </c>
      <c r="AG373" s="201">
        <f>'26.กาญจนบุรี'!F373</f>
        <v>0</v>
      </c>
      <c r="AH373" s="201">
        <f>'27.สุราษฎร์ฯ'!F373</f>
        <v>0</v>
      </c>
      <c r="AI373" s="200">
        <f>'28.ชุมพร'!F373</f>
        <v>0</v>
      </c>
      <c r="AJ373" s="200">
        <f>'29.ตรัง'!F373</f>
        <v>0</v>
      </c>
      <c r="AK373" s="200">
        <f>'30.พัทลุง'!F373</f>
        <v>0</v>
      </c>
      <c r="AL373" s="202">
        <f>'31.นครศรีธรรมราช'!F373</f>
        <v>0</v>
      </c>
      <c r="AM373" s="200">
        <f>'32.สตูล'!F373</f>
        <v>0</v>
      </c>
      <c r="AN373" s="201">
        <f>'33.นราธิวาส'!F373</f>
        <v>0</v>
      </c>
    </row>
    <row r="374" spans="1:40" s="176" customFormat="1">
      <c r="A374" s="525"/>
      <c r="B374" s="532"/>
      <c r="C374" s="533" t="s">
        <v>27</v>
      </c>
      <c r="D374" s="527" t="s">
        <v>24</v>
      </c>
      <c r="E374" s="548">
        <f>'1.สอส.กลุ่มวิเคราะห์ฯ'!E374+'2.ชัยนาท'!E374+'3.สระแก้ว'!E374+'4.นครราชสีมา'!E374+'5.ยโสธร'!E374+'6.บุรีรัมย์'!E374+'7.อำนาจเจริญ'!E374+'8.ศูนย์ฯเคี้ยวเอื้อง'!E374+'9.ร้อยเอ็ด'!E374+'10.มหาสารคาม'!E374+'11.อุดรธานี'!E374+'12.กาฬสินธุ์'!E374+'13.นครพนม'!E374+'14.สกลนคร'!E374+'15.หนองคาย'!E374+'16.เลย'!E374+'17.ลำปาง'!E374+'18.แพร่'!E374+'19.เชียงราย'!E374+'20.เพชรบูรณ์'!E374+'21.สุโขทัย'!E374+'22.พิจิตร'!E374+'23.เพชรบุรี'!E374+'24.สุพรรณบุรี'!E374+'25.ประจวบฯ'!E374+'26.กาญจนบุรี'!E374+'27.สุราษฎร์ฯ'!E374+'28.ชุมพร'!E374+'29.ตรัง'!E374+'30.พัทลุง'!E374+'31.นครศรีธรรมราช'!E374+'32.สตูล'!E374+'33.นราธิวาส'!E374</f>
        <v>6841000</v>
      </c>
      <c r="F374" s="36">
        <f t="shared" si="42"/>
        <v>6465792</v>
      </c>
      <c r="G374" s="43">
        <f t="shared" si="44"/>
        <v>94.515304780002921</v>
      </c>
      <c r="H374" s="368">
        <f>'1.สอส.กลุ่มวิเคราะห์ฯ'!F374</f>
        <v>0</v>
      </c>
      <c r="I374" s="200">
        <f>'2.ชัยนาท'!F374</f>
        <v>0</v>
      </c>
      <c r="J374" s="200">
        <f>'3.สระแก้ว'!F374</f>
        <v>0</v>
      </c>
      <c r="K374" s="201">
        <f>'4.นครราชสีมา'!F374</f>
        <v>0</v>
      </c>
      <c r="L374" s="200">
        <f>'5.ยโสธร'!F374</f>
        <v>0</v>
      </c>
      <c r="M374" s="200">
        <f>'6.บุรีรัมย์'!F374</f>
        <v>0</v>
      </c>
      <c r="N374" s="201">
        <f>'7.อำนาจเจริญ'!F374</f>
        <v>0</v>
      </c>
      <c r="O374" s="201">
        <f>'8.ศูนย์ฯเคี้ยวเอื้อง'!F374</f>
        <v>0</v>
      </c>
      <c r="P374" s="200">
        <f>'9.ร้อยเอ็ด'!F374</f>
        <v>0</v>
      </c>
      <c r="Q374" s="200">
        <f>'10.มหาสารคาม'!F374</f>
        <v>0</v>
      </c>
      <c r="R374" s="200">
        <f>'11.อุดรธานี'!F374</f>
        <v>0</v>
      </c>
      <c r="S374" s="200">
        <f>'12.กาฬสินธุ์'!F374</f>
        <v>0</v>
      </c>
      <c r="T374" s="200">
        <f>'13.นครพนม'!F374</f>
        <v>0</v>
      </c>
      <c r="U374" s="200">
        <f>'14.สกลนคร'!F374</f>
        <v>0</v>
      </c>
      <c r="V374" s="200">
        <f>'15.หนองคาย'!F374</f>
        <v>0</v>
      </c>
      <c r="W374" s="201">
        <f>'16.เลย'!F374</f>
        <v>0</v>
      </c>
      <c r="X374" s="201">
        <f>'17.ลำปาง'!F374</f>
        <v>6465792</v>
      </c>
      <c r="Y374" s="200">
        <f>'18.แพร่'!F374</f>
        <v>0</v>
      </c>
      <c r="Z374" s="201">
        <f>'19.เชียงราย'!F374</f>
        <v>0</v>
      </c>
      <c r="AA374" s="201">
        <f>'20.เพชรบูรณ์'!F374</f>
        <v>0</v>
      </c>
      <c r="AB374" s="200">
        <f>'21.สุโขทัย'!F374</f>
        <v>0</v>
      </c>
      <c r="AC374" s="200">
        <f>'22.พิจิตร'!F374</f>
        <v>0</v>
      </c>
      <c r="AD374" s="201">
        <f>'23.เพชรบุรี'!F374</f>
        <v>0</v>
      </c>
      <c r="AE374" s="200">
        <f>'24.สุพรรณบุรี'!F374</f>
        <v>0</v>
      </c>
      <c r="AF374" s="200">
        <f>'25.ประจวบฯ'!F374</f>
        <v>0</v>
      </c>
      <c r="AG374" s="201">
        <f>'26.กาญจนบุรี'!F374</f>
        <v>0</v>
      </c>
      <c r="AH374" s="201">
        <f>'27.สุราษฎร์ฯ'!F374</f>
        <v>0</v>
      </c>
      <c r="AI374" s="200">
        <f>'28.ชุมพร'!F374</f>
        <v>0</v>
      </c>
      <c r="AJ374" s="200">
        <f>'29.ตรัง'!F374</f>
        <v>0</v>
      </c>
      <c r="AK374" s="200">
        <f>'30.พัทลุง'!F374</f>
        <v>0</v>
      </c>
      <c r="AL374" s="202">
        <f>'31.นครศรีธรรมราช'!F374</f>
        <v>0</v>
      </c>
      <c r="AM374" s="200">
        <f>'32.สตูล'!F374</f>
        <v>0</v>
      </c>
      <c r="AN374" s="201">
        <f>'33.นราธิวาส'!F374</f>
        <v>0</v>
      </c>
    </row>
    <row r="375" spans="1:40" s="176" customFormat="1">
      <c r="A375" s="525"/>
      <c r="B375" s="532"/>
      <c r="C375" s="533" t="s">
        <v>28</v>
      </c>
      <c r="D375" s="527" t="s">
        <v>24</v>
      </c>
      <c r="E375" s="548">
        <f>'1.สอส.กลุ่มวิเคราะห์ฯ'!E375+'2.ชัยนาท'!E375+'3.สระแก้ว'!E375+'4.นครราชสีมา'!E375+'5.ยโสธร'!E375+'6.บุรีรัมย์'!E375+'7.อำนาจเจริญ'!E375+'8.ศูนย์ฯเคี้ยวเอื้อง'!E375+'9.ร้อยเอ็ด'!E375+'10.มหาสารคาม'!E375+'11.อุดรธานี'!E375+'12.กาฬสินธุ์'!E375+'13.นครพนม'!E375+'14.สกลนคร'!E375+'15.หนองคาย'!E375+'16.เลย'!E375+'17.ลำปาง'!E375+'18.แพร่'!E375+'19.เชียงราย'!E375+'20.เพชรบูรณ์'!E375+'21.สุโขทัย'!E375+'22.พิจิตร'!E375+'23.เพชรบุรี'!E375+'24.สุพรรณบุรี'!E375+'25.ประจวบฯ'!E375+'26.กาญจนบุรี'!E375+'27.สุราษฎร์ฯ'!E375+'28.ชุมพร'!E375+'29.ตรัง'!E375+'30.พัทลุง'!E375+'31.นครศรีธรรมราช'!E375+'32.สตูล'!E375+'33.นราธิวาส'!E375</f>
        <v>0</v>
      </c>
      <c r="F375" s="36">
        <f t="shared" si="42"/>
        <v>0</v>
      </c>
      <c r="G375" s="43" t="e">
        <f t="shared" si="44"/>
        <v>#DIV/0!</v>
      </c>
      <c r="H375" s="368">
        <f>'1.สอส.กลุ่มวิเคราะห์ฯ'!F375</f>
        <v>0</v>
      </c>
      <c r="I375" s="200">
        <f>'2.ชัยนาท'!F375</f>
        <v>0</v>
      </c>
      <c r="J375" s="200">
        <f>'3.สระแก้ว'!F375</f>
        <v>0</v>
      </c>
      <c r="K375" s="201">
        <f>'4.นครราชสีมา'!F375</f>
        <v>0</v>
      </c>
      <c r="L375" s="200">
        <f>'5.ยโสธร'!F375</f>
        <v>0</v>
      </c>
      <c r="M375" s="200">
        <f>'6.บุรีรัมย์'!F375</f>
        <v>0</v>
      </c>
      <c r="N375" s="201">
        <f>'7.อำนาจเจริญ'!F375</f>
        <v>0</v>
      </c>
      <c r="O375" s="201">
        <f>'8.ศูนย์ฯเคี้ยวเอื้อง'!F375</f>
        <v>0</v>
      </c>
      <c r="P375" s="200">
        <f>'9.ร้อยเอ็ด'!F375</f>
        <v>0</v>
      </c>
      <c r="Q375" s="200">
        <f>'10.มหาสารคาม'!F375</f>
        <v>0</v>
      </c>
      <c r="R375" s="200">
        <f>'11.อุดรธานี'!F375</f>
        <v>0</v>
      </c>
      <c r="S375" s="200">
        <f>'12.กาฬสินธุ์'!F375</f>
        <v>0</v>
      </c>
      <c r="T375" s="200">
        <f>'13.นครพนม'!F375</f>
        <v>0</v>
      </c>
      <c r="U375" s="200">
        <f>'14.สกลนคร'!F375</f>
        <v>0</v>
      </c>
      <c r="V375" s="200">
        <f>'15.หนองคาย'!F375</f>
        <v>0</v>
      </c>
      <c r="W375" s="201">
        <f>'16.เลย'!F375</f>
        <v>0</v>
      </c>
      <c r="X375" s="201">
        <f>'17.ลำปาง'!F375</f>
        <v>0</v>
      </c>
      <c r="Y375" s="200">
        <f>'18.แพร่'!F375</f>
        <v>0</v>
      </c>
      <c r="Z375" s="201">
        <f>'19.เชียงราย'!F375</f>
        <v>0</v>
      </c>
      <c r="AA375" s="201">
        <f>'20.เพชรบูรณ์'!F375</f>
        <v>0</v>
      </c>
      <c r="AB375" s="200">
        <f>'21.สุโขทัย'!F375</f>
        <v>0</v>
      </c>
      <c r="AC375" s="200">
        <f>'22.พิจิตร'!F375</f>
        <v>0</v>
      </c>
      <c r="AD375" s="201">
        <f>'23.เพชรบุรี'!F375</f>
        <v>0</v>
      </c>
      <c r="AE375" s="200">
        <f>'24.สุพรรณบุรี'!F375</f>
        <v>0</v>
      </c>
      <c r="AF375" s="200">
        <f>'25.ประจวบฯ'!F375</f>
        <v>0</v>
      </c>
      <c r="AG375" s="201">
        <f>'26.กาญจนบุรี'!F375</f>
        <v>0</v>
      </c>
      <c r="AH375" s="201">
        <f>'27.สุราษฎร์ฯ'!F375</f>
        <v>0</v>
      </c>
      <c r="AI375" s="200">
        <f>'28.ชุมพร'!F375</f>
        <v>0</v>
      </c>
      <c r="AJ375" s="200">
        <f>'29.ตรัง'!F375</f>
        <v>0</v>
      </c>
      <c r="AK375" s="200">
        <f>'30.พัทลุง'!F375</f>
        <v>0</v>
      </c>
      <c r="AL375" s="202">
        <f>'31.นครศรีธรรมราช'!F375</f>
        <v>0</v>
      </c>
      <c r="AM375" s="200">
        <f>'32.สตูล'!F375</f>
        <v>0</v>
      </c>
      <c r="AN375" s="201">
        <f>'33.นราธิวาส'!F375</f>
        <v>0</v>
      </c>
    </row>
    <row r="376" spans="1:40" s="176" customFormat="1">
      <c r="A376" s="588"/>
      <c r="B376" s="589"/>
      <c r="C376" s="568" t="s">
        <v>29</v>
      </c>
      <c r="D376" s="569" t="s">
        <v>24</v>
      </c>
      <c r="E376" s="709">
        <f>'1.สอส.กลุ่มวิเคราะห์ฯ'!E376+'2.ชัยนาท'!E376+'3.สระแก้ว'!E376+'4.นครราชสีมา'!E376+'5.ยโสธร'!E376+'6.บุรีรัมย์'!E376+'7.อำนาจเจริญ'!E376+'8.ศูนย์ฯเคี้ยวเอื้อง'!E376+'9.ร้อยเอ็ด'!E376+'10.มหาสารคาม'!E376+'11.อุดรธานี'!E376+'12.กาฬสินธุ์'!E376+'13.นครพนม'!E376+'14.สกลนคร'!E376+'15.หนองคาย'!E376+'16.เลย'!E376+'17.ลำปาง'!E376+'18.แพร่'!E376+'19.เชียงราย'!E376+'20.เพชรบูรณ์'!E376+'21.สุโขทัย'!E376+'22.พิจิตร'!E376+'23.เพชรบุรี'!E376+'24.สุพรรณบุรี'!E376+'25.ประจวบฯ'!E376+'26.กาญจนบุรี'!E376+'27.สุราษฎร์ฯ'!E376+'28.ชุมพร'!E376+'29.ตรัง'!E376+'30.พัทลุง'!E376+'31.นครศรีธรรมราช'!E376+'32.สตูล'!E376+'33.นราธิวาส'!E376</f>
        <v>0</v>
      </c>
      <c r="F376" s="116">
        <f t="shared" si="42"/>
        <v>0</v>
      </c>
      <c r="G376" s="43" t="e">
        <f t="shared" si="44"/>
        <v>#DIV/0!</v>
      </c>
      <c r="H376" s="371">
        <f>'1.สอส.กลุ่มวิเคราะห์ฯ'!F376</f>
        <v>0</v>
      </c>
      <c r="I376" s="270">
        <f>'2.ชัยนาท'!F376</f>
        <v>0</v>
      </c>
      <c r="J376" s="270">
        <f>'3.สระแก้ว'!F376</f>
        <v>0</v>
      </c>
      <c r="K376" s="271">
        <f>'4.นครราชสีมา'!F376</f>
        <v>0</v>
      </c>
      <c r="L376" s="270">
        <f>'5.ยโสธร'!F376</f>
        <v>0</v>
      </c>
      <c r="M376" s="270">
        <f>'6.บุรีรัมย์'!F376</f>
        <v>0</v>
      </c>
      <c r="N376" s="271">
        <f>'7.อำนาจเจริญ'!F376</f>
        <v>0</v>
      </c>
      <c r="O376" s="271">
        <f>'8.ศูนย์ฯเคี้ยวเอื้อง'!F376</f>
        <v>0</v>
      </c>
      <c r="P376" s="270">
        <f>'9.ร้อยเอ็ด'!F376</f>
        <v>0</v>
      </c>
      <c r="Q376" s="270">
        <f>'10.มหาสารคาม'!F376</f>
        <v>0</v>
      </c>
      <c r="R376" s="270">
        <f>'11.อุดรธานี'!F376</f>
        <v>0</v>
      </c>
      <c r="S376" s="270">
        <f>'12.กาฬสินธุ์'!F376</f>
        <v>0</v>
      </c>
      <c r="T376" s="270">
        <f>'13.นครพนม'!F376</f>
        <v>0</v>
      </c>
      <c r="U376" s="270">
        <f>'14.สกลนคร'!F376</f>
        <v>0</v>
      </c>
      <c r="V376" s="270">
        <f>'15.หนองคาย'!F376</f>
        <v>0</v>
      </c>
      <c r="W376" s="271">
        <f>'16.เลย'!F376</f>
        <v>0</v>
      </c>
      <c r="X376" s="271">
        <f>'17.ลำปาง'!F376</f>
        <v>0</v>
      </c>
      <c r="Y376" s="270">
        <f>'18.แพร่'!F376</f>
        <v>0</v>
      </c>
      <c r="Z376" s="271">
        <f>'19.เชียงราย'!F376</f>
        <v>0</v>
      </c>
      <c r="AA376" s="271">
        <f>'20.เพชรบูรณ์'!F376</f>
        <v>0</v>
      </c>
      <c r="AB376" s="270">
        <f>'21.สุโขทัย'!F376</f>
        <v>0</v>
      </c>
      <c r="AC376" s="270">
        <f>'22.พิจิตร'!F376</f>
        <v>0</v>
      </c>
      <c r="AD376" s="271">
        <f>'23.เพชรบุรี'!F376</f>
        <v>0</v>
      </c>
      <c r="AE376" s="270">
        <f>'24.สุพรรณบุรี'!F376</f>
        <v>0</v>
      </c>
      <c r="AF376" s="270">
        <f>'25.ประจวบฯ'!F376</f>
        <v>0</v>
      </c>
      <c r="AG376" s="271">
        <f>'26.กาญจนบุรี'!F376</f>
        <v>0</v>
      </c>
      <c r="AH376" s="271">
        <f>'27.สุราษฎร์ฯ'!F376</f>
        <v>0</v>
      </c>
      <c r="AI376" s="270">
        <f>'28.ชุมพร'!F376</f>
        <v>0</v>
      </c>
      <c r="AJ376" s="270">
        <f>'29.ตรัง'!F376</f>
        <v>0</v>
      </c>
      <c r="AK376" s="270">
        <f>'30.พัทลุง'!F376</f>
        <v>0</v>
      </c>
      <c r="AL376" s="570">
        <f>'31.นครศรีธรรมราช'!F376</f>
        <v>0</v>
      </c>
      <c r="AM376" s="270">
        <f>'32.สตูล'!F376</f>
        <v>0</v>
      </c>
      <c r="AN376" s="271">
        <f>'33.นราธิวาส'!F376</f>
        <v>0</v>
      </c>
    </row>
    <row r="377" spans="1:40" s="176" customFormat="1" ht="36" customHeight="1">
      <c r="A377" s="2120" t="s">
        <v>335</v>
      </c>
      <c r="B377" s="2121"/>
      <c r="C377" s="2122"/>
      <c r="D377" s="544"/>
      <c r="E377" s="1319">
        <f>'1.สอส.กลุ่มวิเคราะห์ฯ'!E377+'2.ชัยนาท'!E377+'3.สระแก้ว'!E377+'4.นครราชสีมา'!E377+'5.ยโสธร'!E377+'6.บุรีรัมย์'!E377+'7.อำนาจเจริญ'!E377+'8.ศูนย์ฯเคี้ยวเอื้อง'!E377+'9.ร้อยเอ็ด'!E377+'10.มหาสารคาม'!E377+'11.อุดรธานี'!E377+'12.กาฬสินธุ์'!E377+'13.นครพนม'!E377+'14.สกลนคร'!E377+'15.หนองคาย'!E377+'16.เลย'!E377+'17.ลำปาง'!E377+'18.แพร่'!E377+'19.เชียงราย'!E377+'20.เพชรบูรณ์'!E377+'21.สุโขทัย'!E377+'22.พิจิตร'!E377+'23.เพชรบุรี'!E377+'24.สุพรรณบุรี'!E377+'25.ประจวบฯ'!E377+'26.กาญจนบุรี'!E377+'27.สุราษฎร์ฯ'!E377+'28.ชุมพร'!E377+'29.ตรัง'!E377+'30.พัทลุง'!E377+'31.นครศรีธรรมราช'!E377+'32.สตูล'!E377+'33.นราธิวาส'!E377</f>
        <v>0</v>
      </c>
      <c r="F377" s="1220">
        <f t="shared" si="42"/>
        <v>0</v>
      </c>
      <c r="G377" s="1221" t="e">
        <f t="shared" si="44"/>
        <v>#DIV/0!</v>
      </c>
      <c r="H377" s="372">
        <f>'1.สอส.กลุ่มวิเคราะห์ฯ'!F377</f>
        <v>0</v>
      </c>
      <c r="I377" s="275">
        <f>'2.ชัยนาท'!F377</f>
        <v>0</v>
      </c>
      <c r="J377" s="275">
        <f>'3.สระแก้ว'!F377</f>
        <v>0</v>
      </c>
      <c r="K377" s="276">
        <f>'4.นครราชสีมา'!F377</f>
        <v>0</v>
      </c>
      <c r="L377" s="275">
        <f>'5.ยโสธร'!F377</f>
        <v>0</v>
      </c>
      <c r="M377" s="275">
        <f>'6.บุรีรัมย์'!F377</f>
        <v>0</v>
      </c>
      <c r="N377" s="276">
        <f>'7.อำนาจเจริญ'!F377</f>
        <v>0</v>
      </c>
      <c r="O377" s="276">
        <f>'8.ศูนย์ฯเคี้ยวเอื้อง'!F377</f>
        <v>0</v>
      </c>
      <c r="P377" s="275">
        <f>'9.ร้อยเอ็ด'!F377</f>
        <v>0</v>
      </c>
      <c r="Q377" s="275">
        <f>'10.มหาสารคาม'!F377</f>
        <v>0</v>
      </c>
      <c r="R377" s="275">
        <f>'11.อุดรธานี'!F377</f>
        <v>0</v>
      </c>
      <c r="S377" s="275">
        <f>'12.กาฬสินธุ์'!F377</f>
        <v>0</v>
      </c>
      <c r="T377" s="275">
        <f>'13.นครพนม'!F377</f>
        <v>0</v>
      </c>
      <c r="U377" s="275">
        <f>'14.สกลนคร'!F377</f>
        <v>0</v>
      </c>
      <c r="V377" s="275">
        <f>'15.หนองคาย'!F377</f>
        <v>0</v>
      </c>
      <c r="W377" s="276">
        <f>'16.เลย'!F377</f>
        <v>0</v>
      </c>
      <c r="X377" s="276">
        <f>'17.ลำปาง'!F377</f>
        <v>0</v>
      </c>
      <c r="Y377" s="275">
        <f>'18.แพร่'!F377</f>
        <v>0</v>
      </c>
      <c r="Z377" s="276">
        <f>'19.เชียงราย'!F377</f>
        <v>0</v>
      </c>
      <c r="AA377" s="276">
        <f>'20.เพชรบูรณ์'!F377</f>
        <v>0</v>
      </c>
      <c r="AB377" s="275">
        <f>'21.สุโขทัย'!F377</f>
        <v>0</v>
      </c>
      <c r="AC377" s="275">
        <f>'22.พิจิตร'!F377</f>
        <v>0</v>
      </c>
      <c r="AD377" s="276">
        <f>'23.เพชรบุรี'!F377</f>
        <v>0</v>
      </c>
      <c r="AE377" s="275">
        <f>'24.สุพรรณบุรี'!F377</f>
        <v>0</v>
      </c>
      <c r="AF377" s="275">
        <f>'25.ประจวบฯ'!F377</f>
        <v>0</v>
      </c>
      <c r="AG377" s="276">
        <f>'26.กาญจนบุรี'!F377</f>
        <v>0</v>
      </c>
      <c r="AH377" s="276">
        <f>'27.สุราษฎร์ฯ'!F377</f>
        <v>0</v>
      </c>
      <c r="AI377" s="275">
        <f>'28.ชุมพร'!F377</f>
        <v>0</v>
      </c>
      <c r="AJ377" s="275">
        <f>'29.ตรัง'!F377</f>
        <v>0</v>
      </c>
      <c r="AK377" s="275">
        <f>'30.พัทลุง'!F377</f>
        <v>0</v>
      </c>
      <c r="AL377" s="571">
        <f>'31.นครศรีธรรมราช'!F377</f>
        <v>0</v>
      </c>
      <c r="AM377" s="275">
        <f>'32.สตูล'!F377</f>
        <v>0</v>
      </c>
      <c r="AN377" s="276">
        <f>'33.นราธิวาส'!F377</f>
        <v>0</v>
      </c>
    </row>
    <row r="378" spans="1:40" s="176" customFormat="1">
      <c r="A378" s="460"/>
      <c r="B378" s="528"/>
      <c r="C378" s="529" t="s">
        <v>323</v>
      </c>
      <c r="D378" s="545" t="s">
        <v>31</v>
      </c>
      <c r="E378" s="548">
        <f>'1.สอส.กลุ่มวิเคราะห์ฯ'!E378+'2.ชัยนาท'!E378+'3.สระแก้ว'!E378+'4.นครราชสีมา'!E378+'5.ยโสธร'!E378+'6.บุรีรัมย์'!E378+'7.อำนาจเจริญ'!E378+'8.ศูนย์ฯเคี้ยวเอื้อง'!E378+'9.ร้อยเอ็ด'!E378+'10.มหาสารคาม'!E378+'11.อุดรธานี'!E378+'12.กาฬสินธุ์'!E378+'13.นครพนม'!E378+'14.สกลนคร'!E378+'15.หนองคาย'!E378+'16.เลย'!E378+'17.ลำปาง'!E378+'18.แพร่'!E378+'19.เชียงราย'!E378+'20.เพชรบูรณ์'!E378+'21.สุโขทัย'!E378+'22.พิจิตร'!E378+'23.เพชรบุรี'!E378+'24.สุพรรณบุรี'!E378+'25.ประจวบฯ'!E378+'26.กาญจนบุรี'!E378+'27.สุราษฎร์ฯ'!E378+'28.ชุมพร'!E378+'29.ตรัง'!E378+'30.พัทลุง'!E378+'31.นครศรีธรรมราช'!E378+'32.สตูล'!E378+'33.นราธิวาส'!E378</f>
        <v>1</v>
      </c>
      <c r="F378" s="36">
        <f t="shared" si="42"/>
        <v>1</v>
      </c>
      <c r="G378" s="43">
        <f t="shared" ref="G378:G386" si="45">+F378*100/E378</f>
        <v>100</v>
      </c>
      <c r="H378" s="368">
        <f>'1.สอส.กลุ่มวิเคราะห์ฯ'!F378</f>
        <v>0</v>
      </c>
      <c r="I378" s="200">
        <f>'2.ชัยนาท'!F378</f>
        <v>0</v>
      </c>
      <c r="J378" s="200">
        <f>'3.สระแก้ว'!F378</f>
        <v>0</v>
      </c>
      <c r="K378" s="201">
        <f>'4.นครราชสีมา'!F378</f>
        <v>0</v>
      </c>
      <c r="L378" s="200">
        <f>'5.ยโสธร'!F378</f>
        <v>0</v>
      </c>
      <c r="M378" s="200">
        <f>'6.บุรีรัมย์'!F378</f>
        <v>0</v>
      </c>
      <c r="N378" s="201">
        <f>'7.อำนาจเจริญ'!F378</f>
        <v>0</v>
      </c>
      <c r="O378" s="201">
        <f>'8.ศูนย์ฯเคี้ยวเอื้อง'!F378</f>
        <v>0</v>
      </c>
      <c r="P378" s="200">
        <f>'9.ร้อยเอ็ด'!F378</f>
        <v>0</v>
      </c>
      <c r="Q378" s="200">
        <f>'10.มหาสารคาม'!F378</f>
        <v>0</v>
      </c>
      <c r="R378" s="200">
        <f>'11.อุดรธานี'!F378</f>
        <v>0</v>
      </c>
      <c r="S378" s="200">
        <f>'12.กาฬสินธุ์'!F378</f>
        <v>0</v>
      </c>
      <c r="T378" s="200">
        <f>'13.นครพนม'!F378</f>
        <v>0</v>
      </c>
      <c r="U378" s="200">
        <f>'14.สกลนคร'!F378</f>
        <v>0</v>
      </c>
      <c r="V378" s="200">
        <f>'15.หนองคาย'!F378</f>
        <v>0</v>
      </c>
      <c r="W378" s="201">
        <f>'16.เลย'!F378</f>
        <v>0</v>
      </c>
      <c r="X378" s="201">
        <f>'17.ลำปาง'!F378</f>
        <v>0</v>
      </c>
      <c r="Y378" s="200">
        <f>'18.แพร่'!F378</f>
        <v>0</v>
      </c>
      <c r="Z378" s="201">
        <f>'19.เชียงราย'!F378</f>
        <v>0</v>
      </c>
      <c r="AA378" s="201">
        <f>'20.เพชรบูรณ์'!F378</f>
        <v>0</v>
      </c>
      <c r="AB378" s="200">
        <f>'21.สุโขทัย'!F378</f>
        <v>0</v>
      </c>
      <c r="AC378" s="200">
        <f>'22.พิจิตร'!F378</f>
        <v>0</v>
      </c>
      <c r="AD378" s="201">
        <f>'23.เพชรบุรี'!F378</f>
        <v>0</v>
      </c>
      <c r="AE378" s="200">
        <f>'24.สุพรรณบุรี'!F378</f>
        <v>0</v>
      </c>
      <c r="AF378" s="200">
        <f>'25.ประจวบฯ'!F378</f>
        <v>0</v>
      </c>
      <c r="AG378" s="201">
        <f>'26.กาญจนบุรี'!F378</f>
        <v>0</v>
      </c>
      <c r="AH378" s="201">
        <f>'27.สุราษฎร์ฯ'!F378</f>
        <v>1</v>
      </c>
      <c r="AI378" s="200">
        <f>'28.ชุมพร'!F378</f>
        <v>0</v>
      </c>
      <c r="AJ378" s="200">
        <f>'29.ตรัง'!F378</f>
        <v>0</v>
      </c>
      <c r="AK378" s="200">
        <f>'30.พัทลุง'!F378</f>
        <v>0</v>
      </c>
      <c r="AL378" s="202">
        <f>'31.นครศรีธรรมราช'!F378</f>
        <v>0</v>
      </c>
      <c r="AM378" s="200">
        <f>'32.สตูล'!F378</f>
        <v>0</v>
      </c>
      <c r="AN378" s="201">
        <f>'33.นราธิวาส'!F378</f>
        <v>0</v>
      </c>
    </row>
    <row r="379" spans="1:40" s="176" customFormat="1">
      <c r="A379" s="460"/>
      <c r="B379" s="528"/>
      <c r="C379" s="529" t="s">
        <v>324</v>
      </c>
      <c r="D379" s="545" t="s">
        <v>9</v>
      </c>
      <c r="E379" s="548">
        <f>'1.สอส.กลุ่มวิเคราะห์ฯ'!E379+'2.ชัยนาท'!E379+'3.สระแก้ว'!E379+'4.นครราชสีมา'!E379+'5.ยโสธร'!E379+'6.บุรีรัมย์'!E379+'7.อำนาจเจริญ'!E379+'8.ศูนย์ฯเคี้ยวเอื้อง'!E379+'9.ร้อยเอ็ด'!E379+'10.มหาสารคาม'!E379+'11.อุดรธานี'!E379+'12.กาฬสินธุ์'!E379+'13.นครพนม'!E379+'14.สกลนคร'!E379+'15.หนองคาย'!E379+'16.เลย'!E379+'17.ลำปาง'!E379+'18.แพร่'!E379+'19.เชียงราย'!E379+'20.เพชรบูรณ์'!E379+'21.สุโขทัย'!E379+'22.พิจิตร'!E379+'23.เพชรบุรี'!E379+'24.สุพรรณบุรี'!E379+'25.ประจวบฯ'!E379+'26.กาญจนบุรี'!E379+'27.สุราษฎร์ฯ'!E379+'28.ชุมพร'!E379+'29.ตรัง'!E379+'30.พัทลุง'!E379+'31.นครศรีธรรมราช'!E379+'32.สตูล'!E379+'33.นราธิวาส'!E379</f>
        <v>50</v>
      </c>
      <c r="F379" s="36">
        <f t="shared" si="42"/>
        <v>50</v>
      </c>
      <c r="G379" s="43">
        <f t="shared" si="45"/>
        <v>100</v>
      </c>
      <c r="H379" s="368">
        <f>'1.สอส.กลุ่มวิเคราะห์ฯ'!F379</f>
        <v>0</v>
      </c>
      <c r="I379" s="200">
        <f>'2.ชัยนาท'!F379</f>
        <v>0</v>
      </c>
      <c r="J379" s="200">
        <f>'3.สระแก้ว'!F379</f>
        <v>0</v>
      </c>
      <c r="K379" s="201">
        <f>'4.นครราชสีมา'!F379</f>
        <v>0</v>
      </c>
      <c r="L379" s="200">
        <f>'5.ยโสธร'!F379</f>
        <v>0</v>
      </c>
      <c r="M379" s="200">
        <f>'6.บุรีรัมย์'!F379</f>
        <v>0</v>
      </c>
      <c r="N379" s="201">
        <f>'7.อำนาจเจริญ'!F379</f>
        <v>0</v>
      </c>
      <c r="O379" s="201">
        <f>'8.ศูนย์ฯเคี้ยวเอื้อง'!F379</f>
        <v>0</v>
      </c>
      <c r="P379" s="200">
        <f>'9.ร้อยเอ็ด'!F379</f>
        <v>0</v>
      </c>
      <c r="Q379" s="200">
        <f>'10.มหาสารคาม'!F379</f>
        <v>0</v>
      </c>
      <c r="R379" s="200">
        <f>'11.อุดรธานี'!F379</f>
        <v>0</v>
      </c>
      <c r="S379" s="200">
        <f>'12.กาฬสินธุ์'!F379</f>
        <v>0</v>
      </c>
      <c r="T379" s="200">
        <f>'13.นครพนม'!F379</f>
        <v>0</v>
      </c>
      <c r="U379" s="200">
        <f>'14.สกลนคร'!F379</f>
        <v>0</v>
      </c>
      <c r="V379" s="200">
        <f>'15.หนองคาย'!F379</f>
        <v>0</v>
      </c>
      <c r="W379" s="201">
        <f>'16.เลย'!F379</f>
        <v>0</v>
      </c>
      <c r="X379" s="201">
        <f>'17.ลำปาง'!F379</f>
        <v>0</v>
      </c>
      <c r="Y379" s="200">
        <f>'18.แพร่'!F379</f>
        <v>0</v>
      </c>
      <c r="Z379" s="201">
        <f>'19.เชียงราย'!F379</f>
        <v>0</v>
      </c>
      <c r="AA379" s="201">
        <f>'20.เพชรบูรณ์'!F379</f>
        <v>0</v>
      </c>
      <c r="AB379" s="200">
        <f>'21.สุโขทัย'!F379</f>
        <v>0</v>
      </c>
      <c r="AC379" s="200">
        <f>'22.พิจิตร'!F379</f>
        <v>0</v>
      </c>
      <c r="AD379" s="201">
        <f>'23.เพชรบุรี'!F379</f>
        <v>0</v>
      </c>
      <c r="AE379" s="200">
        <f>'24.สุพรรณบุรี'!F379</f>
        <v>0</v>
      </c>
      <c r="AF379" s="200">
        <f>'25.ประจวบฯ'!F379</f>
        <v>0</v>
      </c>
      <c r="AG379" s="201">
        <f>'26.กาญจนบุรี'!F379</f>
        <v>0</v>
      </c>
      <c r="AH379" s="201">
        <f>'27.สุราษฎร์ฯ'!F379</f>
        <v>50</v>
      </c>
      <c r="AI379" s="200">
        <f>'28.ชุมพร'!F379</f>
        <v>0</v>
      </c>
      <c r="AJ379" s="200">
        <f>'29.ตรัง'!F379</f>
        <v>0</v>
      </c>
      <c r="AK379" s="200">
        <f>'30.พัทลุง'!F379</f>
        <v>0</v>
      </c>
      <c r="AL379" s="202">
        <f>'31.นครศรีธรรมราช'!F379</f>
        <v>0</v>
      </c>
      <c r="AM379" s="200">
        <f>'32.สตูล'!F379</f>
        <v>0</v>
      </c>
      <c r="AN379" s="201">
        <f>'33.นราธิวาส'!F379</f>
        <v>0</v>
      </c>
    </row>
    <row r="380" spans="1:40" s="176" customFormat="1">
      <c r="A380" s="524"/>
      <c r="B380" s="530" t="s">
        <v>37</v>
      </c>
      <c r="C380" s="531"/>
      <c r="D380" s="526" t="s">
        <v>24</v>
      </c>
      <c r="E380" s="708">
        <f>'1.สอส.กลุ่มวิเคราะห์ฯ'!E380+'2.ชัยนาท'!E380+'3.สระแก้ว'!E380+'4.นครราชสีมา'!E380+'5.ยโสธร'!E380+'6.บุรีรัมย์'!E380+'7.อำนาจเจริญ'!E380+'8.ศูนย์ฯเคี้ยวเอื้อง'!E380+'9.ร้อยเอ็ด'!E380+'10.มหาสารคาม'!E380+'11.อุดรธานี'!E380+'12.กาฬสินธุ์'!E380+'13.นครพนม'!E380+'14.สกลนคร'!E380+'15.หนองคาย'!E380+'16.เลย'!E380+'17.ลำปาง'!E380+'18.แพร่'!E380+'19.เชียงราย'!E380+'20.เพชรบูรณ์'!E380+'21.สุโขทัย'!E380+'22.พิจิตร'!E380+'23.เพชรบุรี'!E380+'24.สุพรรณบุรี'!E380+'25.ประจวบฯ'!E380+'26.กาญจนบุรี'!E380+'27.สุราษฎร์ฯ'!E380+'28.ชุมพร'!E380+'29.ตรัง'!E380+'30.พัทลุง'!E380+'31.นครศรีธรรมราช'!E380+'32.สตูล'!E380+'33.นราธิวาส'!E380</f>
        <v>6382000</v>
      </c>
      <c r="F380" s="1226">
        <f t="shared" si="42"/>
        <v>5432402</v>
      </c>
      <c r="G380" s="1222">
        <f t="shared" si="45"/>
        <v>85.120683171419614</v>
      </c>
      <c r="H380" s="363">
        <f>'1.สอส.กลุ่มวิเคราะห์ฯ'!F380</f>
        <v>0</v>
      </c>
      <c r="I380" s="392">
        <f>'2.ชัยนาท'!F380</f>
        <v>0</v>
      </c>
      <c r="J380" s="392">
        <f>'3.สระแก้ว'!F380</f>
        <v>0</v>
      </c>
      <c r="K380" s="393">
        <f>'4.นครราชสีมา'!F380</f>
        <v>0</v>
      </c>
      <c r="L380" s="392">
        <f>'5.ยโสธร'!F380</f>
        <v>0</v>
      </c>
      <c r="M380" s="392">
        <f>'6.บุรีรัมย์'!F380</f>
        <v>0</v>
      </c>
      <c r="N380" s="393">
        <f>'7.อำนาจเจริญ'!F380</f>
        <v>0</v>
      </c>
      <c r="O380" s="393">
        <f>'8.ศูนย์ฯเคี้ยวเอื้อง'!F380</f>
        <v>0</v>
      </c>
      <c r="P380" s="392">
        <f>'9.ร้อยเอ็ด'!F380</f>
        <v>0</v>
      </c>
      <c r="Q380" s="392">
        <f>'10.มหาสารคาม'!F380</f>
        <v>0</v>
      </c>
      <c r="R380" s="392">
        <f>'11.อุดรธานี'!F380</f>
        <v>0</v>
      </c>
      <c r="S380" s="392">
        <f>'12.กาฬสินธุ์'!F380</f>
        <v>0</v>
      </c>
      <c r="T380" s="392">
        <f>'13.นครพนม'!F380</f>
        <v>0</v>
      </c>
      <c r="U380" s="392">
        <f>'14.สกลนคร'!F380</f>
        <v>0</v>
      </c>
      <c r="V380" s="392">
        <f>'15.หนองคาย'!F380</f>
        <v>0</v>
      </c>
      <c r="W380" s="393">
        <f>'16.เลย'!F380</f>
        <v>0</v>
      </c>
      <c r="X380" s="393">
        <f>'17.ลำปาง'!F380</f>
        <v>0</v>
      </c>
      <c r="Y380" s="392">
        <f>'18.แพร่'!F380</f>
        <v>0</v>
      </c>
      <c r="Z380" s="393">
        <f>'19.เชียงราย'!F380</f>
        <v>0</v>
      </c>
      <c r="AA380" s="393">
        <f>'20.เพชรบูรณ์'!F380</f>
        <v>0</v>
      </c>
      <c r="AB380" s="392">
        <f>'21.สุโขทัย'!F380</f>
        <v>0</v>
      </c>
      <c r="AC380" s="392">
        <f>'22.พิจิตร'!F380</f>
        <v>0</v>
      </c>
      <c r="AD380" s="393">
        <f>'23.เพชรบุรี'!F380</f>
        <v>0</v>
      </c>
      <c r="AE380" s="392">
        <f>'24.สุพรรณบุรี'!F380</f>
        <v>0</v>
      </c>
      <c r="AF380" s="392">
        <f>'25.ประจวบฯ'!F380</f>
        <v>0</v>
      </c>
      <c r="AG380" s="393">
        <f>'26.กาญจนบุรี'!F380</f>
        <v>0</v>
      </c>
      <c r="AH380" s="393">
        <f>'27.สุราษฎร์ฯ'!F380</f>
        <v>5432402</v>
      </c>
      <c r="AI380" s="392">
        <f>'28.ชุมพร'!F380</f>
        <v>0</v>
      </c>
      <c r="AJ380" s="392">
        <f>'29.ตรัง'!F380</f>
        <v>0</v>
      </c>
      <c r="AK380" s="392">
        <f>'30.พัทลุง'!F380</f>
        <v>0</v>
      </c>
      <c r="AL380" s="549">
        <f>'31.นครศรีธรรมราช'!F380</f>
        <v>0</v>
      </c>
      <c r="AM380" s="392">
        <f>'32.สตูล'!F380</f>
        <v>0</v>
      </c>
      <c r="AN380" s="393">
        <f>'33.นราธิวาส'!F380</f>
        <v>0</v>
      </c>
    </row>
    <row r="381" spans="1:40" s="176" customFormat="1">
      <c r="A381" s="525"/>
      <c r="B381" s="532"/>
      <c r="C381" s="533" t="s">
        <v>25</v>
      </c>
      <c r="D381" s="527" t="s">
        <v>24</v>
      </c>
      <c r="E381" s="548">
        <f>'1.สอส.กลุ่มวิเคราะห์ฯ'!E381+'2.ชัยนาท'!E381+'3.สระแก้ว'!E381+'4.นครราชสีมา'!E381+'5.ยโสธร'!E381+'6.บุรีรัมย์'!E381+'7.อำนาจเจริญ'!E381+'8.ศูนย์ฯเคี้ยวเอื้อง'!E381+'9.ร้อยเอ็ด'!E381+'10.มหาสารคาม'!E381+'11.อุดรธานี'!E381+'12.กาฬสินธุ์'!E381+'13.นครพนม'!E381+'14.สกลนคร'!E381+'15.หนองคาย'!E381+'16.เลย'!E381+'17.ลำปาง'!E381+'18.แพร่'!E381+'19.เชียงราย'!E381+'20.เพชรบูรณ์'!E381+'21.สุโขทัย'!E381+'22.พิจิตร'!E381+'23.เพชรบุรี'!E381+'24.สุพรรณบุรี'!E381+'25.ประจวบฯ'!E381+'26.กาญจนบุรี'!E381+'27.สุราษฎร์ฯ'!E381+'28.ชุมพร'!E381+'29.ตรัง'!E381+'30.พัทลุง'!E381+'31.นครศรีธรรมราช'!E381+'32.สตูล'!E381+'33.นราธิวาส'!E381</f>
        <v>0</v>
      </c>
      <c r="F381" s="36">
        <f t="shared" si="42"/>
        <v>0</v>
      </c>
      <c r="G381" s="43" t="e">
        <f t="shared" si="45"/>
        <v>#DIV/0!</v>
      </c>
      <c r="H381" s="368">
        <f>'1.สอส.กลุ่มวิเคราะห์ฯ'!F381</f>
        <v>0</v>
      </c>
      <c r="I381" s="200">
        <f>'2.ชัยนาท'!F381</f>
        <v>0</v>
      </c>
      <c r="J381" s="200">
        <f>'3.สระแก้ว'!F381</f>
        <v>0</v>
      </c>
      <c r="K381" s="201">
        <f>'4.นครราชสีมา'!F381</f>
        <v>0</v>
      </c>
      <c r="L381" s="200">
        <f>'5.ยโสธร'!F381</f>
        <v>0</v>
      </c>
      <c r="M381" s="200">
        <f>'6.บุรีรัมย์'!F381</f>
        <v>0</v>
      </c>
      <c r="N381" s="201">
        <f>'7.อำนาจเจริญ'!F381</f>
        <v>0</v>
      </c>
      <c r="O381" s="201">
        <f>'8.ศูนย์ฯเคี้ยวเอื้อง'!F381</f>
        <v>0</v>
      </c>
      <c r="P381" s="200">
        <f>'9.ร้อยเอ็ด'!F381</f>
        <v>0</v>
      </c>
      <c r="Q381" s="200">
        <f>'10.มหาสารคาม'!F381</f>
        <v>0</v>
      </c>
      <c r="R381" s="200">
        <f>'11.อุดรธานี'!F381</f>
        <v>0</v>
      </c>
      <c r="S381" s="200">
        <f>'12.กาฬสินธุ์'!F381</f>
        <v>0</v>
      </c>
      <c r="T381" s="200">
        <f>'13.นครพนม'!F381</f>
        <v>0</v>
      </c>
      <c r="U381" s="200">
        <f>'14.สกลนคร'!F381</f>
        <v>0</v>
      </c>
      <c r="V381" s="200">
        <f>'15.หนองคาย'!F381</f>
        <v>0</v>
      </c>
      <c r="W381" s="201">
        <f>'16.เลย'!F381</f>
        <v>0</v>
      </c>
      <c r="X381" s="201">
        <f>'17.ลำปาง'!F381</f>
        <v>0</v>
      </c>
      <c r="Y381" s="200">
        <f>'18.แพร่'!F381</f>
        <v>0</v>
      </c>
      <c r="Z381" s="201">
        <f>'19.เชียงราย'!F381</f>
        <v>0</v>
      </c>
      <c r="AA381" s="201">
        <f>'20.เพชรบูรณ์'!F381</f>
        <v>0</v>
      </c>
      <c r="AB381" s="200">
        <f>'21.สุโขทัย'!F381</f>
        <v>0</v>
      </c>
      <c r="AC381" s="200">
        <f>'22.พิจิตร'!F381</f>
        <v>0</v>
      </c>
      <c r="AD381" s="201">
        <f>'23.เพชรบุรี'!F381</f>
        <v>0</v>
      </c>
      <c r="AE381" s="200">
        <f>'24.สุพรรณบุรี'!F381</f>
        <v>0</v>
      </c>
      <c r="AF381" s="200">
        <f>'25.ประจวบฯ'!F381</f>
        <v>0</v>
      </c>
      <c r="AG381" s="201">
        <f>'26.กาญจนบุรี'!F381</f>
        <v>0</v>
      </c>
      <c r="AH381" s="201">
        <f>'27.สุราษฎร์ฯ'!F381</f>
        <v>0</v>
      </c>
      <c r="AI381" s="200">
        <f>'28.ชุมพร'!F381</f>
        <v>0</v>
      </c>
      <c r="AJ381" s="200">
        <f>'29.ตรัง'!F381</f>
        <v>0</v>
      </c>
      <c r="AK381" s="200">
        <f>'30.พัทลุง'!F381</f>
        <v>0</v>
      </c>
      <c r="AL381" s="202">
        <f>'31.นครศรีธรรมราช'!F381</f>
        <v>0</v>
      </c>
      <c r="AM381" s="200">
        <f>'32.สตูล'!F381</f>
        <v>0</v>
      </c>
      <c r="AN381" s="201">
        <f>'33.นราธิวาส'!F381</f>
        <v>0</v>
      </c>
    </row>
    <row r="382" spans="1:40" s="176" customFormat="1">
      <c r="A382" s="525"/>
      <c r="B382" s="532"/>
      <c r="C382" s="533" t="s">
        <v>26</v>
      </c>
      <c r="D382" s="527" t="s">
        <v>24</v>
      </c>
      <c r="E382" s="548">
        <f>'1.สอส.กลุ่มวิเคราะห์ฯ'!E382+'2.ชัยนาท'!E382+'3.สระแก้ว'!E382+'4.นครราชสีมา'!E382+'5.ยโสธร'!E382+'6.บุรีรัมย์'!E382+'7.อำนาจเจริญ'!E382+'8.ศูนย์ฯเคี้ยวเอื้อง'!E382+'9.ร้อยเอ็ด'!E382+'10.มหาสารคาม'!E382+'11.อุดรธานี'!E382+'12.กาฬสินธุ์'!E382+'13.นครพนม'!E382+'14.สกลนคร'!E382+'15.หนองคาย'!E382+'16.เลย'!E382+'17.ลำปาง'!E382+'18.แพร่'!E382+'19.เชียงราย'!E382+'20.เพชรบูรณ์'!E382+'21.สุโขทัย'!E382+'22.พิจิตร'!E382+'23.เพชรบุรี'!E382+'24.สุพรรณบุรี'!E382+'25.ประจวบฯ'!E382+'26.กาญจนบุรี'!E382+'27.สุราษฎร์ฯ'!E382+'28.ชุมพร'!E382+'29.ตรัง'!E382+'30.พัทลุง'!E382+'31.นครศรีธรรมราช'!E382+'32.สตูล'!E382+'33.นราธิวาส'!E382</f>
        <v>0</v>
      </c>
      <c r="F382" s="36">
        <f t="shared" si="42"/>
        <v>0</v>
      </c>
      <c r="G382" s="43" t="e">
        <f>+F382*100/E382</f>
        <v>#DIV/0!</v>
      </c>
      <c r="H382" s="368">
        <f>'1.สอส.กลุ่มวิเคราะห์ฯ'!F382</f>
        <v>0</v>
      </c>
      <c r="I382" s="200">
        <f>'2.ชัยนาท'!F382</f>
        <v>0</v>
      </c>
      <c r="J382" s="200">
        <f>'3.สระแก้ว'!F382</f>
        <v>0</v>
      </c>
      <c r="K382" s="201">
        <f>'4.นครราชสีมา'!F382</f>
        <v>0</v>
      </c>
      <c r="L382" s="200">
        <f>'5.ยโสธร'!F382</f>
        <v>0</v>
      </c>
      <c r="M382" s="200">
        <f>'6.บุรีรัมย์'!F382</f>
        <v>0</v>
      </c>
      <c r="N382" s="201">
        <f>'7.อำนาจเจริญ'!F382</f>
        <v>0</v>
      </c>
      <c r="O382" s="201">
        <f>'8.ศูนย์ฯเคี้ยวเอื้อง'!F382</f>
        <v>0</v>
      </c>
      <c r="P382" s="200">
        <f>'9.ร้อยเอ็ด'!F382</f>
        <v>0</v>
      </c>
      <c r="Q382" s="200">
        <f>'10.มหาสารคาม'!F382</f>
        <v>0</v>
      </c>
      <c r="R382" s="200">
        <f>'11.อุดรธานี'!F382</f>
        <v>0</v>
      </c>
      <c r="S382" s="200">
        <f>'12.กาฬสินธุ์'!F382</f>
        <v>0</v>
      </c>
      <c r="T382" s="200">
        <f>'13.นครพนม'!F382</f>
        <v>0</v>
      </c>
      <c r="U382" s="200">
        <f>'14.สกลนคร'!F382</f>
        <v>0</v>
      </c>
      <c r="V382" s="200">
        <f>'15.หนองคาย'!F382</f>
        <v>0</v>
      </c>
      <c r="W382" s="201">
        <f>'16.เลย'!F382</f>
        <v>0</v>
      </c>
      <c r="X382" s="201">
        <f>'17.ลำปาง'!F382</f>
        <v>0</v>
      </c>
      <c r="Y382" s="200">
        <f>'18.แพร่'!F382</f>
        <v>0</v>
      </c>
      <c r="Z382" s="201">
        <f>'19.เชียงราย'!F382</f>
        <v>0</v>
      </c>
      <c r="AA382" s="201">
        <f>'20.เพชรบูรณ์'!F382</f>
        <v>0</v>
      </c>
      <c r="AB382" s="200">
        <f>'21.สุโขทัย'!F382</f>
        <v>0</v>
      </c>
      <c r="AC382" s="200">
        <f>'22.พิจิตร'!F382</f>
        <v>0</v>
      </c>
      <c r="AD382" s="201">
        <f>'23.เพชรบุรี'!F382</f>
        <v>0</v>
      </c>
      <c r="AE382" s="200">
        <f>'24.สุพรรณบุรี'!F382</f>
        <v>0</v>
      </c>
      <c r="AF382" s="200">
        <f>'25.ประจวบฯ'!F382</f>
        <v>0</v>
      </c>
      <c r="AG382" s="201">
        <f>'26.กาญจนบุรี'!F382</f>
        <v>0</v>
      </c>
      <c r="AH382" s="201">
        <f>'27.สุราษฎร์ฯ'!F382</f>
        <v>0</v>
      </c>
      <c r="AI382" s="200">
        <f>'28.ชุมพร'!F382</f>
        <v>0</v>
      </c>
      <c r="AJ382" s="200">
        <f>'29.ตรัง'!F382</f>
        <v>0</v>
      </c>
      <c r="AK382" s="200">
        <f>'30.พัทลุง'!F382</f>
        <v>0</v>
      </c>
      <c r="AL382" s="202">
        <f>'31.นครศรีธรรมราช'!F382</f>
        <v>0</v>
      </c>
      <c r="AM382" s="200">
        <f>'32.สตูล'!F382</f>
        <v>0</v>
      </c>
      <c r="AN382" s="201">
        <f>'33.นราธิวาส'!F382</f>
        <v>0</v>
      </c>
    </row>
    <row r="383" spans="1:40" s="176" customFormat="1">
      <c r="A383" s="525"/>
      <c r="B383" s="532"/>
      <c r="C383" s="533" t="s">
        <v>27</v>
      </c>
      <c r="D383" s="527" t="s">
        <v>24</v>
      </c>
      <c r="E383" s="548">
        <f>'1.สอส.กลุ่มวิเคราะห์ฯ'!E383+'2.ชัยนาท'!E383+'3.สระแก้ว'!E383+'4.นครราชสีมา'!E383+'5.ยโสธร'!E383+'6.บุรีรัมย์'!E383+'7.อำนาจเจริญ'!E383+'8.ศูนย์ฯเคี้ยวเอื้อง'!E383+'9.ร้อยเอ็ด'!E383+'10.มหาสารคาม'!E383+'11.อุดรธานี'!E383+'12.กาฬสินธุ์'!E383+'13.นครพนม'!E383+'14.สกลนคร'!E383+'15.หนองคาย'!E383+'16.เลย'!E383+'17.ลำปาง'!E383+'18.แพร่'!E383+'19.เชียงราย'!E383+'20.เพชรบูรณ์'!E383+'21.สุโขทัย'!E383+'22.พิจิตร'!E383+'23.เพชรบุรี'!E383+'24.สุพรรณบุรี'!E383+'25.ประจวบฯ'!E383+'26.กาญจนบุรี'!E383+'27.สุราษฎร์ฯ'!E383+'28.ชุมพร'!E383+'29.ตรัง'!E383+'30.พัทลุง'!E383+'31.นครศรีธรรมราช'!E383+'32.สตูล'!E383+'33.นราธิวาส'!E383</f>
        <v>6382000</v>
      </c>
      <c r="F383" s="36">
        <f t="shared" si="42"/>
        <v>5432402</v>
      </c>
      <c r="G383" s="43">
        <f t="shared" si="45"/>
        <v>85.120683171419614</v>
      </c>
      <c r="H383" s="368">
        <f>'1.สอส.กลุ่มวิเคราะห์ฯ'!F383</f>
        <v>0</v>
      </c>
      <c r="I383" s="200">
        <f>'2.ชัยนาท'!F383</f>
        <v>0</v>
      </c>
      <c r="J383" s="200">
        <f>'3.สระแก้ว'!F383</f>
        <v>0</v>
      </c>
      <c r="K383" s="201">
        <f>'4.นครราชสีมา'!F383</f>
        <v>0</v>
      </c>
      <c r="L383" s="200">
        <f>'5.ยโสธร'!F383</f>
        <v>0</v>
      </c>
      <c r="M383" s="200">
        <f>'6.บุรีรัมย์'!F383</f>
        <v>0</v>
      </c>
      <c r="N383" s="201">
        <f>'7.อำนาจเจริญ'!F383</f>
        <v>0</v>
      </c>
      <c r="O383" s="201">
        <f>'8.ศูนย์ฯเคี้ยวเอื้อง'!F383</f>
        <v>0</v>
      </c>
      <c r="P383" s="200">
        <f>'9.ร้อยเอ็ด'!F383</f>
        <v>0</v>
      </c>
      <c r="Q383" s="200">
        <f>'10.มหาสารคาม'!F383</f>
        <v>0</v>
      </c>
      <c r="R383" s="200">
        <f>'11.อุดรธานี'!F383</f>
        <v>0</v>
      </c>
      <c r="S383" s="200">
        <f>'12.กาฬสินธุ์'!F383</f>
        <v>0</v>
      </c>
      <c r="T383" s="200">
        <f>'13.นครพนม'!F383</f>
        <v>0</v>
      </c>
      <c r="U383" s="200">
        <f>'14.สกลนคร'!F383</f>
        <v>0</v>
      </c>
      <c r="V383" s="200">
        <f>'15.หนองคาย'!F383</f>
        <v>0</v>
      </c>
      <c r="W383" s="201">
        <f>'16.เลย'!F383</f>
        <v>0</v>
      </c>
      <c r="X383" s="201">
        <f>'17.ลำปาง'!F383</f>
        <v>0</v>
      </c>
      <c r="Y383" s="200">
        <f>'18.แพร่'!F383</f>
        <v>0</v>
      </c>
      <c r="Z383" s="201">
        <f>'19.เชียงราย'!F383</f>
        <v>0</v>
      </c>
      <c r="AA383" s="201">
        <f>'20.เพชรบูรณ์'!F383</f>
        <v>0</v>
      </c>
      <c r="AB383" s="200">
        <f>'21.สุโขทัย'!F383</f>
        <v>0</v>
      </c>
      <c r="AC383" s="200">
        <f>'22.พิจิตร'!F383</f>
        <v>0</v>
      </c>
      <c r="AD383" s="201">
        <f>'23.เพชรบุรี'!F383</f>
        <v>0</v>
      </c>
      <c r="AE383" s="200">
        <f>'24.สุพรรณบุรี'!F383</f>
        <v>0</v>
      </c>
      <c r="AF383" s="200">
        <f>'25.ประจวบฯ'!F383</f>
        <v>0</v>
      </c>
      <c r="AG383" s="201">
        <f>'26.กาญจนบุรี'!F383</f>
        <v>0</v>
      </c>
      <c r="AH383" s="201">
        <f>'27.สุราษฎร์ฯ'!F383</f>
        <v>5432402</v>
      </c>
      <c r="AI383" s="200">
        <f>'28.ชุมพร'!F383</f>
        <v>0</v>
      </c>
      <c r="AJ383" s="200">
        <f>'29.ตรัง'!F383</f>
        <v>0</v>
      </c>
      <c r="AK383" s="200">
        <f>'30.พัทลุง'!F383</f>
        <v>0</v>
      </c>
      <c r="AL383" s="202">
        <f>'31.นครศรีธรรมราช'!F383</f>
        <v>0</v>
      </c>
      <c r="AM383" s="200">
        <f>'32.สตูล'!F383</f>
        <v>0</v>
      </c>
      <c r="AN383" s="201">
        <f>'33.นราธิวาส'!F383</f>
        <v>0</v>
      </c>
    </row>
    <row r="384" spans="1:40" s="176" customFormat="1">
      <c r="A384" s="525"/>
      <c r="B384" s="532"/>
      <c r="C384" s="533" t="s">
        <v>28</v>
      </c>
      <c r="D384" s="527" t="s">
        <v>24</v>
      </c>
      <c r="E384" s="548">
        <f>'1.สอส.กลุ่มวิเคราะห์ฯ'!E384+'2.ชัยนาท'!E384+'3.สระแก้ว'!E384+'4.นครราชสีมา'!E384+'5.ยโสธร'!E384+'6.บุรีรัมย์'!E384+'7.อำนาจเจริญ'!E384+'8.ศูนย์ฯเคี้ยวเอื้อง'!E384+'9.ร้อยเอ็ด'!E384+'10.มหาสารคาม'!E384+'11.อุดรธานี'!E384+'12.กาฬสินธุ์'!E384+'13.นครพนม'!E384+'14.สกลนคร'!E384+'15.หนองคาย'!E384+'16.เลย'!E384+'17.ลำปาง'!E384+'18.แพร่'!E384+'19.เชียงราย'!E384+'20.เพชรบูรณ์'!E384+'21.สุโขทัย'!E384+'22.พิจิตร'!E384+'23.เพชรบุรี'!E384+'24.สุพรรณบุรี'!E384+'25.ประจวบฯ'!E384+'26.กาญจนบุรี'!E384+'27.สุราษฎร์ฯ'!E384+'28.ชุมพร'!E384+'29.ตรัง'!E384+'30.พัทลุง'!E384+'31.นครศรีธรรมราช'!E384+'32.สตูล'!E384+'33.นราธิวาส'!E384</f>
        <v>0</v>
      </c>
      <c r="F384" s="36">
        <f t="shared" si="42"/>
        <v>0</v>
      </c>
      <c r="G384" s="43" t="e">
        <f t="shared" si="45"/>
        <v>#DIV/0!</v>
      </c>
      <c r="H384" s="368">
        <f>'1.สอส.กลุ่มวิเคราะห์ฯ'!F384</f>
        <v>0</v>
      </c>
      <c r="I384" s="200">
        <f>'2.ชัยนาท'!F384</f>
        <v>0</v>
      </c>
      <c r="J384" s="200">
        <f>'3.สระแก้ว'!F384</f>
        <v>0</v>
      </c>
      <c r="K384" s="201">
        <f>'4.นครราชสีมา'!F384</f>
        <v>0</v>
      </c>
      <c r="L384" s="200">
        <f>'5.ยโสธร'!F384</f>
        <v>0</v>
      </c>
      <c r="M384" s="200">
        <f>'6.บุรีรัมย์'!F384</f>
        <v>0</v>
      </c>
      <c r="N384" s="201">
        <f>'7.อำนาจเจริญ'!F384</f>
        <v>0</v>
      </c>
      <c r="O384" s="201">
        <f>'8.ศูนย์ฯเคี้ยวเอื้อง'!F384</f>
        <v>0</v>
      </c>
      <c r="P384" s="200">
        <f>'9.ร้อยเอ็ด'!F384</f>
        <v>0</v>
      </c>
      <c r="Q384" s="200">
        <f>'10.มหาสารคาม'!F384</f>
        <v>0</v>
      </c>
      <c r="R384" s="200">
        <f>'11.อุดรธานี'!F384</f>
        <v>0</v>
      </c>
      <c r="S384" s="200">
        <f>'12.กาฬสินธุ์'!F384</f>
        <v>0</v>
      </c>
      <c r="T384" s="200">
        <f>'13.นครพนม'!F384</f>
        <v>0</v>
      </c>
      <c r="U384" s="200">
        <f>'14.สกลนคร'!F384</f>
        <v>0</v>
      </c>
      <c r="V384" s="200">
        <f>'15.หนองคาย'!F384</f>
        <v>0</v>
      </c>
      <c r="W384" s="201">
        <f>'16.เลย'!F384</f>
        <v>0</v>
      </c>
      <c r="X384" s="201">
        <f>'17.ลำปาง'!F384</f>
        <v>0</v>
      </c>
      <c r="Y384" s="200">
        <f>'18.แพร่'!F384</f>
        <v>0</v>
      </c>
      <c r="Z384" s="201">
        <f>'19.เชียงราย'!F384</f>
        <v>0</v>
      </c>
      <c r="AA384" s="201">
        <f>'20.เพชรบูรณ์'!F384</f>
        <v>0</v>
      </c>
      <c r="AB384" s="200">
        <f>'21.สุโขทัย'!F384</f>
        <v>0</v>
      </c>
      <c r="AC384" s="200">
        <f>'22.พิจิตร'!F384</f>
        <v>0</v>
      </c>
      <c r="AD384" s="201">
        <f>'23.เพชรบุรี'!F384</f>
        <v>0</v>
      </c>
      <c r="AE384" s="200">
        <f>'24.สุพรรณบุรี'!F384</f>
        <v>0</v>
      </c>
      <c r="AF384" s="200">
        <f>'25.ประจวบฯ'!F384</f>
        <v>0</v>
      </c>
      <c r="AG384" s="201">
        <f>'26.กาญจนบุรี'!F384</f>
        <v>0</v>
      </c>
      <c r="AH384" s="201">
        <f>'27.สุราษฎร์ฯ'!F384</f>
        <v>0</v>
      </c>
      <c r="AI384" s="200">
        <f>'28.ชุมพร'!F384</f>
        <v>0</v>
      </c>
      <c r="AJ384" s="200">
        <f>'29.ตรัง'!F384</f>
        <v>0</v>
      </c>
      <c r="AK384" s="200">
        <f>'30.พัทลุง'!F384</f>
        <v>0</v>
      </c>
      <c r="AL384" s="202">
        <f>'31.นครศรีธรรมราช'!F384</f>
        <v>0</v>
      </c>
      <c r="AM384" s="200">
        <f>'32.สตูล'!F384</f>
        <v>0</v>
      </c>
      <c r="AN384" s="201">
        <f>'33.นราธิวาส'!F384</f>
        <v>0</v>
      </c>
    </row>
    <row r="385" spans="1:40" s="176" customFormat="1">
      <c r="A385" s="525"/>
      <c r="B385" s="532"/>
      <c r="C385" s="568" t="s">
        <v>29</v>
      </c>
      <c r="D385" s="569" t="s">
        <v>24</v>
      </c>
      <c r="E385" s="709">
        <f>'1.สอส.กลุ่มวิเคราะห์ฯ'!E385+'2.ชัยนาท'!E385+'3.สระแก้ว'!E385+'4.นครราชสีมา'!E385+'5.ยโสธร'!E385+'6.บุรีรัมย์'!E385+'7.อำนาจเจริญ'!E385+'8.ศูนย์ฯเคี้ยวเอื้อง'!E385+'9.ร้อยเอ็ด'!E385+'10.มหาสารคาม'!E385+'11.อุดรธานี'!E385+'12.กาฬสินธุ์'!E385+'13.นครพนม'!E385+'14.สกลนคร'!E385+'15.หนองคาย'!E385+'16.เลย'!E385+'17.ลำปาง'!E385+'18.แพร่'!E385+'19.เชียงราย'!E385+'20.เพชรบูรณ์'!E385+'21.สุโขทัย'!E385+'22.พิจิตร'!E385+'23.เพชรบุรี'!E385+'24.สุพรรณบุรี'!E385+'25.ประจวบฯ'!E385+'26.กาญจนบุรี'!E385+'27.สุราษฎร์ฯ'!E385+'28.ชุมพร'!E385+'29.ตรัง'!E385+'30.พัทลุง'!E385+'31.นครศรีธรรมราช'!E385+'32.สตูล'!E385+'33.นราธิวาส'!E385</f>
        <v>0</v>
      </c>
      <c r="F385" s="116">
        <f t="shared" si="42"/>
        <v>0</v>
      </c>
      <c r="G385" s="118" t="e">
        <f t="shared" si="45"/>
        <v>#DIV/0!</v>
      </c>
      <c r="H385" s="371">
        <f>'1.สอส.กลุ่มวิเคราะห์ฯ'!F385</f>
        <v>0</v>
      </c>
      <c r="I385" s="270">
        <f>'2.ชัยนาท'!F385</f>
        <v>0</v>
      </c>
      <c r="J385" s="270">
        <f>'3.สระแก้ว'!F385</f>
        <v>0</v>
      </c>
      <c r="K385" s="271">
        <f>'4.นครราชสีมา'!F385</f>
        <v>0</v>
      </c>
      <c r="L385" s="270">
        <f>'5.ยโสธร'!F385</f>
        <v>0</v>
      </c>
      <c r="M385" s="270">
        <f>'6.บุรีรัมย์'!F385</f>
        <v>0</v>
      </c>
      <c r="N385" s="271">
        <f>'7.อำนาจเจริญ'!F385</f>
        <v>0</v>
      </c>
      <c r="O385" s="271">
        <f>'8.ศูนย์ฯเคี้ยวเอื้อง'!F385</f>
        <v>0</v>
      </c>
      <c r="P385" s="270">
        <f>'9.ร้อยเอ็ด'!F385</f>
        <v>0</v>
      </c>
      <c r="Q385" s="270">
        <f>'10.มหาสารคาม'!F385</f>
        <v>0</v>
      </c>
      <c r="R385" s="270">
        <f>'11.อุดรธานี'!F385</f>
        <v>0</v>
      </c>
      <c r="S385" s="270">
        <f>'12.กาฬสินธุ์'!F385</f>
        <v>0</v>
      </c>
      <c r="T385" s="270">
        <f>'13.นครพนม'!F385</f>
        <v>0</v>
      </c>
      <c r="U385" s="270">
        <f>'14.สกลนคร'!F385</f>
        <v>0</v>
      </c>
      <c r="V385" s="270">
        <f>'15.หนองคาย'!F385</f>
        <v>0</v>
      </c>
      <c r="W385" s="271">
        <f>'16.เลย'!F385</f>
        <v>0</v>
      </c>
      <c r="X385" s="271">
        <f>'17.ลำปาง'!F385</f>
        <v>0</v>
      </c>
      <c r="Y385" s="270">
        <f>'18.แพร่'!F385</f>
        <v>0</v>
      </c>
      <c r="Z385" s="271">
        <f>'19.เชียงราย'!F385</f>
        <v>0</v>
      </c>
      <c r="AA385" s="271">
        <f>'20.เพชรบูรณ์'!F385</f>
        <v>0</v>
      </c>
      <c r="AB385" s="270">
        <f>'21.สุโขทัย'!F385</f>
        <v>0</v>
      </c>
      <c r="AC385" s="270">
        <f>'22.พิจิตร'!F385</f>
        <v>0</v>
      </c>
      <c r="AD385" s="271">
        <f>'23.เพชรบุรี'!F385</f>
        <v>0</v>
      </c>
      <c r="AE385" s="270">
        <f>'24.สุพรรณบุรี'!F385</f>
        <v>0</v>
      </c>
      <c r="AF385" s="270">
        <f>'25.ประจวบฯ'!F385</f>
        <v>0</v>
      </c>
      <c r="AG385" s="271">
        <f>'26.กาญจนบุรี'!F385</f>
        <v>0</v>
      </c>
      <c r="AH385" s="271">
        <f>'27.สุราษฎร์ฯ'!F385</f>
        <v>0</v>
      </c>
      <c r="AI385" s="270">
        <f>'28.ชุมพร'!F385</f>
        <v>0</v>
      </c>
      <c r="AJ385" s="270">
        <f>'29.ตรัง'!F385</f>
        <v>0</v>
      </c>
      <c r="AK385" s="270">
        <f>'30.พัทลุง'!F385</f>
        <v>0</v>
      </c>
      <c r="AL385" s="570">
        <f>'31.นครศรีธรรมราช'!F385</f>
        <v>0</v>
      </c>
      <c r="AM385" s="270">
        <f>'32.สตูล'!F385</f>
        <v>0</v>
      </c>
      <c r="AN385" s="271">
        <f>'33.นราธิวาส'!F385</f>
        <v>0</v>
      </c>
    </row>
    <row r="386" spans="1:40" s="176" customFormat="1" ht="34.200000000000003" customHeight="1">
      <c r="A386" s="2120" t="s">
        <v>331</v>
      </c>
      <c r="B386" s="2121"/>
      <c r="C386" s="2122"/>
      <c r="D386" s="544"/>
      <c r="E386" s="1319">
        <f>'1.สอส.กลุ่มวิเคราะห์ฯ'!E386+'2.ชัยนาท'!E386+'3.สระแก้ว'!E386+'4.นครราชสีมา'!E386+'5.ยโสธร'!E386+'6.บุรีรัมย์'!E386+'7.อำนาจเจริญ'!E386+'8.ศูนย์ฯเคี้ยวเอื้อง'!E386+'9.ร้อยเอ็ด'!E386+'10.มหาสารคาม'!E386+'11.อุดรธานี'!E386+'12.กาฬสินธุ์'!E386+'13.นครพนม'!E386+'14.สกลนคร'!E386+'15.หนองคาย'!E386+'16.เลย'!E386+'17.ลำปาง'!E386+'18.แพร่'!E386+'19.เชียงราย'!F386+'20.เพชรบูรณ์'!E386+'21.สุโขทัย'!E386+'22.พิจิตร'!E386+'23.เพชรบุรี'!E386+'24.สุพรรณบุรี'!E386+'25.ประจวบฯ'!E386+'26.กาญจนบุรี'!E386+'27.สุราษฎร์ฯ'!E386+'28.ชุมพร'!E386+'29.ตรัง'!E386+'30.พัทลุง'!E386+'31.นครศรีธรรมราช'!E386+'32.สตูล'!E386+'33.นราธิวาส'!E386</f>
        <v>51</v>
      </c>
      <c r="F386" s="1220">
        <f t="shared" si="42"/>
        <v>51</v>
      </c>
      <c r="G386" s="1221">
        <f t="shared" si="45"/>
        <v>100</v>
      </c>
      <c r="H386" s="372">
        <f>'1.สอส.กลุ่มวิเคราะห์ฯ'!F386</f>
        <v>0</v>
      </c>
      <c r="I386" s="275">
        <f>'2.ชัยนาท'!F386</f>
        <v>0</v>
      </c>
      <c r="J386" s="275">
        <f>'3.สระแก้ว'!F386</f>
        <v>0</v>
      </c>
      <c r="K386" s="276">
        <f>'4.นครราชสีมา'!F386</f>
        <v>0</v>
      </c>
      <c r="L386" s="275">
        <f>'5.ยโสธร'!F386</f>
        <v>0</v>
      </c>
      <c r="M386" s="275">
        <f>'6.บุรีรัมย์'!F386</f>
        <v>0</v>
      </c>
      <c r="N386" s="276">
        <f>'7.อำนาจเจริญ'!F386</f>
        <v>0</v>
      </c>
      <c r="O386" s="276">
        <f>'8.ศูนย์ฯเคี้ยวเอื้อง'!F386</f>
        <v>0</v>
      </c>
      <c r="P386" s="275">
        <f>'9.ร้อยเอ็ด'!F386</f>
        <v>0</v>
      </c>
      <c r="Q386" s="275">
        <f>'10.มหาสารคาม'!F386</f>
        <v>0</v>
      </c>
      <c r="R386" s="275">
        <f>'11.อุดรธานี'!F386</f>
        <v>0</v>
      </c>
      <c r="S386" s="275">
        <f>'12.กาฬสินธุ์'!F386</f>
        <v>0</v>
      </c>
      <c r="T386" s="275">
        <f>'13.นครพนม'!F386</f>
        <v>0</v>
      </c>
      <c r="U386" s="275">
        <f>'14.สกลนคร'!F386</f>
        <v>0</v>
      </c>
      <c r="V386" s="275">
        <f>'15.หนองคาย'!F386</f>
        <v>0</v>
      </c>
      <c r="W386" s="276">
        <f>'16.เลย'!F386</f>
        <v>0</v>
      </c>
      <c r="X386" s="276">
        <f>'17.ลำปาง'!F386</f>
        <v>0</v>
      </c>
      <c r="Y386" s="275">
        <f>'18.แพร่'!F386</f>
        <v>0</v>
      </c>
      <c r="Z386" s="276">
        <f>'19.เชียงราย'!G386</f>
        <v>0</v>
      </c>
      <c r="AA386" s="276">
        <f>'20.เพชรบูรณ์'!F386</f>
        <v>0</v>
      </c>
      <c r="AB386" s="275">
        <f>'21.สุโขทัย'!F386</f>
        <v>0</v>
      </c>
      <c r="AC386" s="275">
        <f>'22.พิจิตร'!F386</f>
        <v>0</v>
      </c>
      <c r="AD386" s="276">
        <f>'23.เพชรบุรี'!F386</f>
        <v>0</v>
      </c>
      <c r="AE386" s="275">
        <f>'24.สุพรรณบุรี'!F386</f>
        <v>0</v>
      </c>
      <c r="AF386" s="275">
        <f>'25.ประจวบฯ'!F386</f>
        <v>0</v>
      </c>
      <c r="AG386" s="276">
        <f>'26.กาญจนบุรี'!F386</f>
        <v>0</v>
      </c>
      <c r="AH386" s="276">
        <f>'27.สุราษฎร์ฯ'!F386</f>
        <v>0</v>
      </c>
      <c r="AI386" s="275">
        <f>'28.ชุมพร'!F386</f>
        <v>0</v>
      </c>
      <c r="AJ386" s="275">
        <f>'29.ตรัง'!F386</f>
        <v>0</v>
      </c>
      <c r="AK386" s="275">
        <f>'30.พัทลุง'!F386</f>
        <v>0</v>
      </c>
      <c r="AL386" s="571">
        <f>'31.นครศรีธรรมราช'!F386</f>
        <v>0</v>
      </c>
      <c r="AM386" s="275">
        <f>'32.สตูล'!F386</f>
        <v>0</v>
      </c>
      <c r="AN386" s="276">
        <f>'33.นราธิวาส'!F386</f>
        <v>51</v>
      </c>
    </row>
    <row r="387" spans="1:40" s="176" customFormat="1">
      <c r="A387" s="460"/>
      <c r="B387" s="528"/>
      <c r="C387" s="529" t="s">
        <v>323</v>
      </c>
      <c r="D387" s="545" t="s">
        <v>31</v>
      </c>
      <c r="E387" s="548">
        <f>'1.สอส.กลุ่มวิเคราะห์ฯ'!E387+'2.ชัยนาท'!E387+'3.สระแก้ว'!E387+'4.นครราชสีมา'!E387+'5.ยโสธร'!E387+'6.บุรีรัมย์'!E387+'7.อำนาจเจริญ'!E387+'8.ศูนย์ฯเคี้ยวเอื้อง'!E387+'9.ร้อยเอ็ด'!E387+'10.มหาสารคาม'!E387+'11.อุดรธานี'!E387+'12.กาฬสินธุ์'!E387+'13.นครพนม'!E387+'14.สกลนคร'!E387+'15.หนองคาย'!E387+'16.เลย'!E387+'17.ลำปาง'!E387+'18.แพร่'!E387+'19.เชียงราย'!E387+'20.เพชรบูรณ์'!E387+'21.สุโขทัย'!E387+'22.พิจิตร'!E387+'23.เพชรบุรี'!E387+'24.สุพรรณบุรี'!E387+'25.ประจวบฯ'!E387+'26.กาญจนบุรี'!E387+'27.สุราษฎร์ฯ'!E387+'28.ชุมพร'!E387+'29.ตรัง'!E387+'30.พัทลุง'!E387+'31.นครศรีธรรมราช'!E387+'32.สตูล'!E387+'33.นราธิวาส'!E387</f>
        <v>1</v>
      </c>
      <c r="F387" s="36">
        <f t="shared" si="42"/>
        <v>1</v>
      </c>
      <c r="G387" s="43">
        <f t="shared" ref="G387:G394" si="46">+F387*100/E387</f>
        <v>100</v>
      </c>
      <c r="H387" s="368">
        <f>'1.สอส.กลุ่มวิเคราะห์ฯ'!F387</f>
        <v>0</v>
      </c>
      <c r="I387" s="200">
        <f>'2.ชัยนาท'!F387</f>
        <v>0</v>
      </c>
      <c r="J387" s="200">
        <f>'3.สระแก้ว'!F387</f>
        <v>0</v>
      </c>
      <c r="K387" s="201">
        <f>'4.นครราชสีมา'!F387</f>
        <v>0</v>
      </c>
      <c r="L387" s="200">
        <f>'5.ยโสธร'!F387</f>
        <v>0</v>
      </c>
      <c r="M387" s="200">
        <f>'6.บุรีรัมย์'!F387</f>
        <v>0</v>
      </c>
      <c r="N387" s="201">
        <f>'7.อำนาจเจริญ'!F387</f>
        <v>0</v>
      </c>
      <c r="O387" s="201">
        <f>'8.ศูนย์ฯเคี้ยวเอื้อง'!F387</f>
        <v>0</v>
      </c>
      <c r="P387" s="200">
        <f>'9.ร้อยเอ็ด'!F387</f>
        <v>0</v>
      </c>
      <c r="Q387" s="200">
        <f>'10.มหาสารคาม'!F387</f>
        <v>0</v>
      </c>
      <c r="R387" s="200">
        <f>'11.อุดรธานี'!F387</f>
        <v>0</v>
      </c>
      <c r="S387" s="200">
        <f>'12.กาฬสินธุ์'!F387</f>
        <v>0</v>
      </c>
      <c r="T387" s="200">
        <f>'13.นครพนม'!F387</f>
        <v>0</v>
      </c>
      <c r="U387" s="200">
        <f>'14.สกลนคร'!F387</f>
        <v>0</v>
      </c>
      <c r="V387" s="200">
        <f>'15.หนองคาย'!F387</f>
        <v>0</v>
      </c>
      <c r="W387" s="201">
        <f>'16.เลย'!F387</f>
        <v>0</v>
      </c>
      <c r="X387" s="201">
        <f>'17.ลำปาง'!F387</f>
        <v>0</v>
      </c>
      <c r="Y387" s="200">
        <f>'18.แพร่'!F387</f>
        <v>0</v>
      </c>
      <c r="Z387" s="201">
        <f>'19.เชียงราย'!F387</f>
        <v>0</v>
      </c>
      <c r="AA387" s="201">
        <f>'20.เพชรบูรณ์'!F387</f>
        <v>0</v>
      </c>
      <c r="AB387" s="200">
        <f>'21.สุโขทัย'!F387</f>
        <v>0</v>
      </c>
      <c r="AC387" s="200">
        <f>'22.พิจิตร'!F387</f>
        <v>0</v>
      </c>
      <c r="AD387" s="201">
        <f>'23.เพชรบุรี'!F387</f>
        <v>0</v>
      </c>
      <c r="AE387" s="200">
        <f>'24.สุพรรณบุรี'!F387</f>
        <v>0</v>
      </c>
      <c r="AF387" s="200">
        <f>'25.ประจวบฯ'!F387</f>
        <v>0</v>
      </c>
      <c r="AG387" s="201">
        <f>'26.กาญจนบุรี'!F387</f>
        <v>0</v>
      </c>
      <c r="AH387" s="201">
        <f>'27.สุราษฎร์ฯ'!F387</f>
        <v>0</v>
      </c>
      <c r="AI387" s="200">
        <f>'28.ชุมพร'!F387</f>
        <v>0</v>
      </c>
      <c r="AJ387" s="200">
        <f>'29.ตรัง'!F387</f>
        <v>0</v>
      </c>
      <c r="AK387" s="200">
        <f>'30.พัทลุง'!F387</f>
        <v>0</v>
      </c>
      <c r="AL387" s="202">
        <f>'31.นครศรีธรรมราช'!F387</f>
        <v>0</v>
      </c>
      <c r="AM387" s="200">
        <f>'32.สตูล'!F387</f>
        <v>0</v>
      </c>
      <c r="AN387" s="201">
        <f>'33.นราธิวาส'!F387</f>
        <v>1</v>
      </c>
    </row>
    <row r="388" spans="1:40" s="176" customFormat="1">
      <c r="A388" s="460"/>
      <c r="B388" s="528"/>
      <c r="C388" s="529" t="s">
        <v>324</v>
      </c>
      <c r="D388" s="545" t="s">
        <v>9</v>
      </c>
      <c r="E388" s="548">
        <f>'1.สอส.กลุ่มวิเคราะห์ฯ'!E388+'2.ชัยนาท'!E388+'3.สระแก้ว'!E388+'4.นครราชสีมา'!E388+'5.ยโสธร'!E388+'6.บุรีรัมย์'!E388+'7.อำนาจเจริญ'!E388+'8.ศูนย์ฯเคี้ยวเอื้อง'!E388+'9.ร้อยเอ็ด'!E388+'10.มหาสารคาม'!E388+'11.อุดรธานี'!E388+'12.กาฬสินธุ์'!E388+'13.นครพนม'!E388+'14.สกลนคร'!E388+'15.หนองคาย'!E388+'16.เลย'!E388+'17.ลำปาง'!E388+'18.แพร่'!E388+'19.เชียงราย'!E388+'20.เพชรบูรณ์'!E388+'21.สุโขทัย'!E388+'22.พิจิตร'!E388+'23.เพชรบุรี'!E388+'24.สุพรรณบุรี'!E388+'25.ประจวบฯ'!E388+'26.กาญจนบุรี'!E388+'27.สุราษฎร์ฯ'!E388+'28.ชุมพร'!E388+'29.ตรัง'!E388+'30.พัทลุง'!E388+'31.นครศรีธรรมราช'!E388+'32.สตูล'!E388+'33.นราธิวาส'!E388</f>
        <v>50</v>
      </c>
      <c r="F388" s="36">
        <f t="shared" si="42"/>
        <v>50</v>
      </c>
      <c r="G388" s="43">
        <f t="shared" si="46"/>
        <v>100</v>
      </c>
      <c r="H388" s="368">
        <f>'1.สอส.กลุ่มวิเคราะห์ฯ'!F388</f>
        <v>0</v>
      </c>
      <c r="I388" s="200">
        <f>'2.ชัยนาท'!F388</f>
        <v>0</v>
      </c>
      <c r="J388" s="200">
        <f>'3.สระแก้ว'!F388</f>
        <v>0</v>
      </c>
      <c r="K388" s="201">
        <f>'4.นครราชสีมา'!F388</f>
        <v>0</v>
      </c>
      <c r="L388" s="200">
        <f>'5.ยโสธร'!F388</f>
        <v>0</v>
      </c>
      <c r="M388" s="200">
        <f>'6.บุรีรัมย์'!F388</f>
        <v>0</v>
      </c>
      <c r="N388" s="201">
        <f>'7.อำนาจเจริญ'!F388</f>
        <v>0</v>
      </c>
      <c r="O388" s="201">
        <f>'8.ศูนย์ฯเคี้ยวเอื้อง'!F388</f>
        <v>0</v>
      </c>
      <c r="P388" s="200">
        <f>'9.ร้อยเอ็ด'!F388</f>
        <v>0</v>
      </c>
      <c r="Q388" s="200">
        <f>'10.มหาสารคาม'!F388</f>
        <v>0</v>
      </c>
      <c r="R388" s="200">
        <f>'11.อุดรธานี'!F388</f>
        <v>0</v>
      </c>
      <c r="S388" s="200">
        <f>'12.กาฬสินธุ์'!F388</f>
        <v>0</v>
      </c>
      <c r="T388" s="200">
        <f>'13.นครพนม'!F388</f>
        <v>0</v>
      </c>
      <c r="U388" s="200">
        <f>'14.สกลนคร'!F388</f>
        <v>0</v>
      </c>
      <c r="V388" s="200">
        <f>'15.หนองคาย'!F388</f>
        <v>0</v>
      </c>
      <c r="W388" s="201">
        <f>'16.เลย'!F388</f>
        <v>0</v>
      </c>
      <c r="X388" s="201">
        <f>'17.ลำปาง'!F388</f>
        <v>0</v>
      </c>
      <c r="Y388" s="200">
        <f>'18.แพร่'!F388</f>
        <v>0</v>
      </c>
      <c r="Z388" s="201">
        <f>'19.เชียงราย'!F388</f>
        <v>0</v>
      </c>
      <c r="AA388" s="201">
        <f>'20.เพชรบูรณ์'!F388</f>
        <v>0</v>
      </c>
      <c r="AB388" s="200">
        <f>'21.สุโขทัย'!F388</f>
        <v>0</v>
      </c>
      <c r="AC388" s="200">
        <f>'22.พิจิตร'!F388</f>
        <v>0</v>
      </c>
      <c r="AD388" s="201">
        <f>'23.เพชรบุรี'!F388</f>
        <v>0</v>
      </c>
      <c r="AE388" s="200">
        <f>'24.สุพรรณบุรี'!F388</f>
        <v>0</v>
      </c>
      <c r="AF388" s="200">
        <f>'25.ประจวบฯ'!F388</f>
        <v>0</v>
      </c>
      <c r="AG388" s="201">
        <f>'26.กาญจนบุรี'!F388</f>
        <v>0</v>
      </c>
      <c r="AH388" s="201">
        <f>'27.สุราษฎร์ฯ'!F388</f>
        <v>0</v>
      </c>
      <c r="AI388" s="200">
        <f>'28.ชุมพร'!F388</f>
        <v>0</v>
      </c>
      <c r="AJ388" s="200">
        <f>'29.ตรัง'!F388</f>
        <v>0</v>
      </c>
      <c r="AK388" s="200">
        <f>'30.พัทลุง'!F388</f>
        <v>0</v>
      </c>
      <c r="AL388" s="202">
        <f>'31.นครศรีธรรมราช'!F388</f>
        <v>0</v>
      </c>
      <c r="AM388" s="200">
        <f>'32.สตูล'!F388</f>
        <v>0</v>
      </c>
      <c r="AN388" s="201">
        <f>'33.นราธิวาส'!F388</f>
        <v>50</v>
      </c>
    </row>
    <row r="389" spans="1:40" s="176" customFormat="1">
      <c r="A389" s="524"/>
      <c r="B389" s="530" t="s">
        <v>37</v>
      </c>
      <c r="C389" s="531"/>
      <c r="D389" s="526" t="s">
        <v>24</v>
      </c>
      <c r="E389" s="708">
        <f>'1.สอส.กลุ่มวิเคราะห์ฯ'!E389+'2.ชัยนาท'!E389+'3.สระแก้ว'!E389+'4.นครราชสีมา'!E389+'5.ยโสธร'!E389+'6.บุรีรัมย์'!E389+'7.อำนาจเจริญ'!E389+'8.ศูนย์ฯเคี้ยวเอื้อง'!E389+'9.ร้อยเอ็ด'!E389+'10.มหาสารคาม'!E389+'11.อุดรธานี'!E389+'12.กาฬสินธุ์'!E389+'13.นครพนม'!E389+'14.สกลนคร'!E389+'15.หนองคาย'!E389+'16.เลย'!E389+'17.ลำปาง'!E389+'18.แพร่'!E389+'19.เชียงราย'!E389+'20.เพชรบูรณ์'!E389+'21.สุโขทัย'!E389+'22.พิจิตร'!E389+'23.เพชรบุรี'!E389+'24.สุพรรณบุรี'!E389+'25.ประจวบฯ'!E389+'26.กาญจนบุรี'!E389+'27.สุราษฎร์ฯ'!E389+'28.ชุมพร'!E389+'29.ตรัง'!E389+'30.พัทลุง'!E389+'31.นครศรีธรรมราช'!E389+'32.สตูล'!E389+'33.นราธิวาส'!E389</f>
        <v>7411000</v>
      </c>
      <c r="F389" s="1226">
        <f t="shared" si="42"/>
        <v>7345662</v>
      </c>
      <c r="G389" s="1222">
        <f t="shared" si="46"/>
        <v>99.118364593172316</v>
      </c>
      <c r="H389" s="363">
        <f>'1.สอส.กลุ่มวิเคราะห์ฯ'!F389</f>
        <v>0</v>
      </c>
      <c r="I389" s="392">
        <f>'2.ชัยนาท'!F389</f>
        <v>0</v>
      </c>
      <c r="J389" s="392">
        <f>'3.สระแก้ว'!F389</f>
        <v>0</v>
      </c>
      <c r="K389" s="393">
        <f>'4.นครราชสีมา'!F389</f>
        <v>0</v>
      </c>
      <c r="L389" s="392">
        <f>'5.ยโสธร'!F389</f>
        <v>0</v>
      </c>
      <c r="M389" s="392">
        <f>'6.บุรีรัมย์'!F389</f>
        <v>0</v>
      </c>
      <c r="N389" s="393">
        <f>'7.อำนาจเจริญ'!F389</f>
        <v>0</v>
      </c>
      <c r="O389" s="393">
        <f>'8.ศูนย์ฯเคี้ยวเอื้อง'!F389</f>
        <v>0</v>
      </c>
      <c r="P389" s="392">
        <f>'9.ร้อยเอ็ด'!F389</f>
        <v>0</v>
      </c>
      <c r="Q389" s="392">
        <f>'10.มหาสารคาม'!F389</f>
        <v>0</v>
      </c>
      <c r="R389" s="392">
        <f>'11.อุดรธานี'!F389</f>
        <v>0</v>
      </c>
      <c r="S389" s="392">
        <f>'12.กาฬสินธุ์'!F389</f>
        <v>0</v>
      </c>
      <c r="T389" s="392">
        <f>'13.นครพนม'!F389</f>
        <v>0</v>
      </c>
      <c r="U389" s="392">
        <f>'14.สกลนคร'!F389</f>
        <v>0</v>
      </c>
      <c r="V389" s="392">
        <f>'15.หนองคาย'!F389</f>
        <v>0</v>
      </c>
      <c r="W389" s="393">
        <f>'16.เลย'!F389</f>
        <v>0</v>
      </c>
      <c r="X389" s="393">
        <f>'17.ลำปาง'!F389</f>
        <v>0</v>
      </c>
      <c r="Y389" s="392">
        <f>'18.แพร่'!F389</f>
        <v>0</v>
      </c>
      <c r="Z389" s="393">
        <f>'19.เชียงราย'!F389</f>
        <v>0</v>
      </c>
      <c r="AA389" s="393">
        <f>'20.เพชรบูรณ์'!F389</f>
        <v>0</v>
      </c>
      <c r="AB389" s="392">
        <f>'21.สุโขทัย'!F389</f>
        <v>0</v>
      </c>
      <c r="AC389" s="392">
        <f>'22.พิจิตร'!F389</f>
        <v>0</v>
      </c>
      <c r="AD389" s="393">
        <f>'23.เพชรบุรี'!F389</f>
        <v>0</v>
      </c>
      <c r="AE389" s="392">
        <f>'24.สุพรรณบุรี'!F389</f>
        <v>0</v>
      </c>
      <c r="AF389" s="392">
        <f>'25.ประจวบฯ'!F389</f>
        <v>0</v>
      </c>
      <c r="AG389" s="393">
        <f>'26.กาญจนบุรี'!F389</f>
        <v>0</v>
      </c>
      <c r="AH389" s="393">
        <f>'27.สุราษฎร์ฯ'!F389</f>
        <v>0</v>
      </c>
      <c r="AI389" s="392">
        <f>'28.ชุมพร'!F389</f>
        <v>0</v>
      </c>
      <c r="AJ389" s="392">
        <f>'29.ตรัง'!F389</f>
        <v>0</v>
      </c>
      <c r="AK389" s="392">
        <f>'30.พัทลุง'!F389</f>
        <v>0</v>
      </c>
      <c r="AL389" s="549">
        <f>'31.นครศรีธรรมราช'!F389</f>
        <v>0</v>
      </c>
      <c r="AM389" s="392">
        <f>'32.สตูล'!F389</f>
        <v>0</v>
      </c>
      <c r="AN389" s="393">
        <f>'33.นราธิวาส'!F389</f>
        <v>7345662</v>
      </c>
    </row>
    <row r="390" spans="1:40" s="176" customFormat="1">
      <c r="A390" s="525"/>
      <c r="B390" s="532"/>
      <c r="C390" s="533" t="s">
        <v>25</v>
      </c>
      <c r="D390" s="527" t="s">
        <v>24</v>
      </c>
      <c r="E390" s="548">
        <f>'1.สอส.กลุ่มวิเคราะห์ฯ'!E390+'2.ชัยนาท'!E390+'3.สระแก้ว'!E390+'4.นครราชสีมา'!E390+'5.ยโสธร'!E390+'6.บุรีรัมย์'!E390+'7.อำนาจเจริญ'!E390+'8.ศูนย์ฯเคี้ยวเอื้อง'!E390+'9.ร้อยเอ็ด'!E390+'10.มหาสารคาม'!E390+'11.อุดรธานี'!E390+'12.กาฬสินธุ์'!E390+'13.นครพนม'!E390+'14.สกลนคร'!E390+'15.หนองคาย'!E390+'16.เลย'!E390+'17.ลำปาง'!E390+'18.แพร่'!E390+'19.เชียงราย'!E390+'20.เพชรบูรณ์'!E390+'21.สุโขทัย'!E390+'22.พิจิตร'!E390+'23.เพชรบุรี'!E390+'24.สุพรรณบุรี'!E390+'25.ประจวบฯ'!E390+'26.กาญจนบุรี'!E390+'27.สุราษฎร์ฯ'!E390+'28.ชุมพร'!E390+'29.ตรัง'!E390+'30.พัทลุง'!E390+'31.นครศรีธรรมราช'!E390+'32.สตูล'!E390+'33.นราธิวาส'!E390</f>
        <v>0</v>
      </c>
      <c r="F390" s="36">
        <f t="shared" si="42"/>
        <v>0</v>
      </c>
      <c r="G390" s="43" t="e">
        <f t="shared" si="46"/>
        <v>#DIV/0!</v>
      </c>
      <c r="H390" s="368">
        <f>'1.สอส.กลุ่มวิเคราะห์ฯ'!F390</f>
        <v>0</v>
      </c>
      <c r="I390" s="200">
        <f>'2.ชัยนาท'!F390</f>
        <v>0</v>
      </c>
      <c r="J390" s="200">
        <f>'3.สระแก้ว'!F390</f>
        <v>0</v>
      </c>
      <c r="K390" s="201">
        <f>'4.นครราชสีมา'!F390</f>
        <v>0</v>
      </c>
      <c r="L390" s="200">
        <f>'5.ยโสธร'!F390</f>
        <v>0</v>
      </c>
      <c r="M390" s="200">
        <f>'6.บุรีรัมย์'!F390</f>
        <v>0</v>
      </c>
      <c r="N390" s="201">
        <f>'7.อำนาจเจริญ'!F390</f>
        <v>0</v>
      </c>
      <c r="O390" s="201">
        <f>'8.ศูนย์ฯเคี้ยวเอื้อง'!F390</f>
        <v>0</v>
      </c>
      <c r="P390" s="200">
        <f>'9.ร้อยเอ็ด'!F390</f>
        <v>0</v>
      </c>
      <c r="Q390" s="200">
        <f>'10.มหาสารคาม'!F390</f>
        <v>0</v>
      </c>
      <c r="R390" s="200">
        <f>'11.อุดรธานี'!F390</f>
        <v>0</v>
      </c>
      <c r="S390" s="200">
        <f>'12.กาฬสินธุ์'!F390</f>
        <v>0</v>
      </c>
      <c r="T390" s="200">
        <f>'13.นครพนม'!F390</f>
        <v>0</v>
      </c>
      <c r="U390" s="200">
        <f>'14.สกลนคร'!F390</f>
        <v>0</v>
      </c>
      <c r="V390" s="200">
        <f>'15.หนองคาย'!F390</f>
        <v>0</v>
      </c>
      <c r="W390" s="201">
        <f>'16.เลย'!F390</f>
        <v>0</v>
      </c>
      <c r="X390" s="201">
        <f>'17.ลำปาง'!F390</f>
        <v>0</v>
      </c>
      <c r="Y390" s="200">
        <f>'18.แพร่'!F390</f>
        <v>0</v>
      </c>
      <c r="Z390" s="201">
        <f>'19.เชียงราย'!F390</f>
        <v>0</v>
      </c>
      <c r="AA390" s="201">
        <f>'20.เพชรบูรณ์'!F390</f>
        <v>0</v>
      </c>
      <c r="AB390" s="200">
        <f>'21.สุโขทัย'!F390</f>
        <v>0</v>
      </c>
      <c r="AC390" s="200">
        <f>'22.พิจิตร'!F390</f>
        <v>0</v>
      </c>
      <c r="AD390" s="201">
        <f>'23.เพชรบุรี'!F390</f>
        <v>0</v>
      </c>
      <c r="AE390" s="200">
        <f>'24.สุพรรณบุรี'!F390</f>
        <v>0</v>
      </c>
      <c r="AF390" s="200">
        <f>'25.ประจวบฯ'!F390</f>
        <v>0</v>
      </c>
      <c r="AG390" s="201">
        <f>'26.กาญจนบุรี'!F390</f>
        <v>0</v>
      </c>
      <c r="AH390" s="201">
        <f>'27.สุราษฎร์ฯ'!F390</f>
        <v>0</v>
      </c>
      <c r="AI390" s="200">
        <f>'28.ชุมพร'!F390</f>
        <v>0</v>
      </c>
      <c r="AJ390" s="200">
        <f>'29.ตรัง'!F390</f>
        <v>0</v>
      </c>
      <c r="AK390" s="200">
        <f>'30.พัทลุง'!F390</f>
        <v>0</v>
      </c>
      <c r="AL390" s="202">
        <f>'31.นครศรีธรรมราช'!F390</f>
        <v>0</v>
      </c>
      <c r="AM390" s="200">
        <f>'32.สตูล'!F390</f>
        <v>0</v>
      </c>
      <c r="AN390" s="201">
        <f>'33.นราธิวาส'!F390</f>
        <v>0</v>
      </c>
    </row>
    <row r="391" spans="1:40" s="176" customFormat="1">
      <c r="A391" s="525"/>
      <c r="B391" s="532"/>
      <c r="C391" s="533" t="s">
        <v>26</v>
      </c>
      <c r="D391" s="527" t="s">
        <v>24</v>
      </c>
      <c r="E391" s="548">
        <f>'1.สอส.กลุ่มวิเคราะห์ฯ'!E391+'2.ชัยนาท'!E391+'3.สระแก้ว'!E391+'4.นครราชสีมา'!E391+'5.ยโสธร'!E391+'6.บุรีรัมย์'!E391+'7.อำนาจเจริญ'!E391+'8.ศูนย์ฯเคี้ยวเอื้อง'!E391+'9.ร้อยเอ็ด'!E391+'10.มหาสารคาม'!E391+'11.อุดรธานี'!E391+'12.กาฬสินธุ์'!E391+'13.นครพนม'!E391+'14.สกลนคร'!E391+'15.หนองคาย'!E391+'16.เลย'!E391+'17.ลำปาง'!E391+'18.แพร่'!E391+'19.เชียงราย'!E391+'20.เพชรบูรณ์'!E391+'21.สุโขทัย'!E391+'22.พิจิตร'!E391+'23.เพชรบุรี'!E391+'24.สุพรรณบุรี'!E391+'25.ประจวบฯ'!E391+'26.กาญจนบุรี'!E391+'27.สุราษฎร์ฯ'!E391+'28.ชุมพร'!E391+'29.ตรัง'!E391+'30.พัทลุง'!E391+'31.นครศรีธรรมราช'!E391+'32.สตูล'!E391+'33.นราธิวาส'!E391</f>
        <v>0</v>
      </c>
      <c r="F391" s="36">
        <f t="shared" si="42"/>
        <v>0</v>
      </c>
      <c r="G391" s="43" t="e">
        <f t="shared" si="46"/>
        <v>#DIV/0!</v>
      </c>
      <c r="H391" s="368">
        <f>'1.สอส.กลุ่มวิเคราะห์ฯ'!F391</f>
        <v>0</v>
      </c>
      <c r="I391" s="200">
        <f>'2.ชัยนาท'!F391</f>
        <v>0</v>
      </c>
      <c r="J391" s="200">
        <f>'3.สระแก้ว'!F391</f>
        <v>0</v>
      </c>
      <c r="K391" s="201">
        <f>'4.นครราชสีมา'!F391</f>
        <v>0</v>
      </c>
      <c r="L391" s="200">
        <f>'5.ยโสธร'!F391</f>
        <v>0</v>
      </c>
      <c r="M391" s="200">
        <f>'6.บุรีรัมย์'!F391</f>
        <v>0</v>
      </c>
      <c r="N391" s="201">
        <f>'7.อำนาจเจริญ'!F391</f>
        <v>0</v>
      </c>
      <c r="O391" s="201">
        <f>'8.ศูนย์ฯเคี้ยวเอื้อง'!F391</f>
        <v>0</v>
      </c>
      <c r="P391" s="200">
        <f>'9.ร้อยเอ็ด'!F391</f>
        <v>0</v>
      </c>
      <c r="Q391" s="200">
        <f>'10.มหาสารคาม'!F391</f>
        <v>0</v>
      </c>
      <c r="R391" s="200">
        <f>'11.อุดรธานี'!F391</f>
        <v>0</v>
      </c>
      <c r="S391" s="200">
        <f>'12.กาฬสินธุ์'!F391</f>
        <v>0</v>
      </c>
      <c r="T391" s="200">
        <f>'13.นครพนม'!F391</f>
        <v>0</v>
      </c>
      <c r="U391" s="200">
        <f>'14.สกลนคร'!F391</f>
        <v>0</v>
      </c>
      <c r="V391" s="200">
        <f>'15.หนองคาย'!F391</f>
        <v>0</v>
      </c>
      <c r="W391" s="201">
        <f>'16.เลย'!F391</f>
        <v>0</v>
      </c>
      <c r="X391" s="201">
        <f>'17.ลำปาง'!F391</f>
        <v>0</v>
      </c>
      <c r="Y391" s="200">
        <f>'18.แพร่'!F391</f>
        <v>0</v>
      </c>
      <c r="Z391" s="201">
        <f>'19.เชียงราย'!F391</f>
        <v>0</v>
      </c>
      <c r="AA391" s="201">
        <f>'20.เพชรบูรณ์'!F391</f>
        <v>0</v>
      </c>
      <c r="AB391" s="200">
        <f>'21.สุโขทัย'!F391</f>
        <v>0</v>
      </c>
      <c r="AC391" s="200">
        <f>'22.พิจิตร'!F391</f>
        <v>0</v>
      </c>
      <c r="AD391" s="201">
        <f>'23.เพชรบุรี'!F391</f>
        <v>0</v>
      </c>
      <c r="AE391" s="200">
        <f>'24.สุพรรณบุรี'!F391</f>
        <v>0</v>
      </c>
      <c r="AF391" s="200">
        <f>'25.ประจวบฯ'!F391</f>
        <v>0</v>
      </c>
      <c r="AG391" s="201">
        <f>'26.กาญจนบุรี'!F391</f>
        <v>0</v>
      </c>
      <c r="AH391" s="201">
        <f>'27.สุราษฎร์ฯ'!F391</f>
        <v>0</v>
      </c>
      <c r="AI391" s="200">
        <f>'28.ชุมพร'!F391</f>
        <v>0</v>
      </c>
      <c r="AJ391" s="200">
        <f>'29.ตรัง'!F391</f>
        <v>0</v>
      </c>
      <c r="AK391" s="200">
        <f>'30.พัทลุง'!F391</f>
        <v>0</v>
      </c>
      <c r="AL391" s="202">
        <f>'31.นครศรีธรรมราช'!F391</f>
        <v>0</v>
      </c>
      <c r="AM391" s="200">
        <f>'32.สตูล'!F391</f>
        <v>0</v>
      </c>
      <c r="AN391" s="201">
        <f>'33.นราธิวาส'!F391</f>
        <v>0</v>
      </c>
    </row>
    <row r="392" spans="1:40" s="176" customFormat="1">
      <c r="A392" s="525"/>
      <c r="B392" s="532"/>
      <c r="C392" s="533" t="s">
        <v>27</v>
      </c>
      <c r="D392" s="527" t="s">
        <v>24</v>
      </c>
      <c r="E392" s="548">
        <f>'1.สอส.กลุ่มวิเคราะห์ฯ'!E392+'2.ชัยนาท'!E392+'3.สระแก้ว'!E392+'4.นครราชสีมา'!E392+'5.ยโสธร'!E392+'6.บุรีรัมย์'!E392+'7.อำนาจเจริญ'!E392+'8.ศูนย์ฯเคี้ยวเอื้อง'!E392+'9.ร้อยเอ็ด'!E392+'10.มหาสารคาม'!E392+'11.อุดรธานี'!E392+'12.กาฬสินธุ์'!E392+'13.นครพนม'!E392+'14.สกลนคร'!E392+'15.หนองคาย'!E392+'16.เลย'!E392+'17.ลำปาง'!E392+'18.แพร่'!E392+'19.เชียงราย'!E392+'20.เพชรบูรณ์'!E392+'21.สุโขทัย'!E392+'22.พิจิตร'!E392+'23.เพชรบุรี'!E392+'24.สุพรรณบุรี'!E392+'25.ประจวบฯ'!E392+'26.กาญจนบุรี'!E392+'27.สุราษฎร์ฯ'!E392+'28.ชุมพร'!E392+'29.ตรัง'!E392+'30.พัทลุง'!E392+'31.นครศรีธรรมราช'!E392+'32.สตูล'!E392+'33.นราธิวาส'!E392</f>
        <v>7411000</v>
      </c>
      <c r="F392" s="36">
        <f t="shared" si="42"/>
        <v>7345662</v>
      </c>
      <c r="G392" s="43">
        <f t="shared" si="46"/>
        <v>99.118364593172316</v>
      </c>
      <c r="H392" s="368">
        <f>'1.สอส.กลุ่มวิเคราะห์ฯ'!F392</f>
        <v>0</v>
      </c>
      <c r="I392" s="200">
        <f>'2.ชัยนาท'!F392</f>
        <v>0</v>
      </c>
      <c r="J392" s="200">
        <f>'3.สระแก้ว'!F392</f>
        <v>0</v>
      </c>
      <c r="K392" s="201">
        <f>'4.นครราชสีมา'!F392</f>
        <v>0</v>
      </c>
      <c r="L392" s="200">
        <f>'5.ยโสธร'!F392</f>
        <v>0</v>
      </c>
      <c r="M392" s="200">
        <f>'6.บุรีรัมย์'!F392</f>
        <v>0</v>
      </c>
      <c r="N392" s="201">
        <f>'7.อำนาจเจริญ'!F392</f>
        <v>0</v>
      </c>
      <c r="O392" s="201">
        <f>'8.ศูนย์ฯเคี้ยวเอื้อง'!F392</f>
        <v>0</v>
      </c>
      <c r="P392" s="200">
        <f>'9.ร้อยเอ็ด'!F392</f>
        <v>0</v>
      </c>
      <c r="Q392" s="200">
        <f>'10.มหาสารคาม'!F392</f>
        <v>0</v>
      </c>
      <c r="R392" s="200">
        <f>'11.อุดรธานี'!F392</f>
        <v>0</v>
      </c>
      <c r="S392" s="200">
        <f>'12.กาฬสินธุ์'!F392</f>
        <v>0</v>
      </c>
      <c r="T392" s="200">
        <f>'13.นครพนม'!F392</f>
        <v>0</v>
      </c>
      <c r="U392" s="200">
        <f>'14.สกลนคร'!F392</f>
        <v>0</v>
      </c>
      <c r="V392" s="200">
        <f>'15.หนองคาย'!F392</f>
        <v>0</v>
      </c>
      <c r="W392" s="201">
        <f>'16.เลย'!F392</f>
        <v>0</v>
      </c>
      <c r="X392" s="201">
        <f>'17.ลำปาง'!F392</f>
        <v>0</v>
      </c>
      <c r="Y392" s="200">
        <f>'18.แพร่'!F392</f>
        <v>0</v>
      </c>
      <c r="Z392" s="201">
        <f>'19.เชียงราย'!F392</f>
        <v>0</v>
      </c>
      <c r="AA392" s="201">
        <f>'20.เพชรบูรณ์'!F392</f>
        <v>0</v>
      </c>
      <c r="AB392" s="200">
        <f>'21.สุโขทัย'!F392</f>
        <v>0</v>
      </c>
      <c r="AC392" s="200">
        <f>'22.พิจิตร'!F392</f>
        <v>0</v>
      </c>
      <c r="AD392" s="201">
        <f>'23.เพชรบุรี'!F392</f>
        <v>0</v>
      </c>
      <c r="AE392" s="200">
        <f>'24.สุพรรณบุรี'!F392</f>
        <v>0</v>
      </c>
      <c r="AF392" s="200">
        <f>'25.ประจวบฯ'!F392</f>
        <v>0</v>
      </c>
      <c r="AG392" s="201">
        <f>'26.กาญจนบุรี'!F392</f>
        <v>0</v>
      </c>
      <c r="AH392" s="201">
        <f>'27.สุราษฎร์ฯ'!F392</f>
        <v>0</v>
      </c>
      <c r="AI392" s="200">
        <f>'28.ชุมพร'!F392</f>
        <v>0</v>
      </c>
      <c r="AJ392" s="200">
        <f>'29.ตรัง'!F392</f>
        <v>0</v>
      </c>
      <c r="AK392" s="200">
        <f>'30.พัทลุง'!F392</f>
        <v>0</v>
      </c>
      <c r="AL392" s="202">
        <f>'31.นครศรีธรรมราช'!F392</f>
        <v>0</v>
      </c>
      <c r="AM392" s="200">
        <f>'32.สตูล'!F392</f>
        <v>0</v>
      </c>
      <c r="AN392" s="201">
        <f>'33.นราธิวาส'!F392</f>
        <v>7345662</v>
      </c>
    </row>
    <row r="393" spans="1:40" s="176" customFormat="1">
      <c r="A393" s="525"/>
      <c r="B393" s="532"/>
      <c r="C393" s="533" t="s">
        <v>28</v>
      </c>
      <c r="D393" s="527" t="s">
        <v>24</v>
      </c>
      <c r="E393" s="548">
        <f>'1.สอส.กลุ่มวิเคราะห์ฯ'!E393+'2.ชัยนาท'!E393+'3.สระแก้ว'!E393+'4.นครราชสีมา'!E393+'5.ยโสธร'!E393+'6.บุรีรัมย์'!E393+'7.อำนาจเจริญ'!E393+'8.ศูนย์ฯเคี้ยวเอื้อง'!E393+'9.ร้อยเอ็ด'!E393+'10.มหาสารคาม'!E393+'11.อุดรธานี'!E393+'12.กาฬสินธุ์'!E393+'13.นครพนม'!E393+'14.สกลนคร'!E393+'15.หนองคาย'!E393+'16.เลย'!E393+'17.ลำปาง'!E393+'18.แพร่'!E393+'19.เชียงราย'!E393+'20.เพชรบูรณ์'!E393+'21.สุโขทัย'!E393+'22.พิจิตร'!E393+'23.เพชรบุรี'!E393+'24.สุพรรณบุรี'!E393+'25.ประจวบฯ'!E393+'26.กาญจนบุรี'!E393+'27.สุราษฎร์ฯ'!E393+'28.ชุมพร'!E393+'29.ตรัง'!E393+'30.พัทลุง'!E393+'31.นครศรีธรรมราช'!E393+'32.สตูล'!E393+'33.นราธิวาส'!E393</f>
        <v>0</v>
      </c>
      <c r="F393" s="36">
        <f>SUM(H393:AN393)</f>
        <v>0</v>
      </c>
      <c r="G393" s="43" t="e">
        <f t="shared" si="46"/>
        <v>#DIV/0!</v>
      </c>
      <c r="H393" s="368">
        <f>'1.สอส.กลุ่มวิเคราะห์ฯ'!F393</f>
        <v>0</v>
      </c>
      <c r="I393" s="200">
        <f>'2.ชัยนาท'!F393</f>
        <v>0</v>
      </c>
      <c r="J393" s="200">
        <f>'3.สระแก้ว'!F393</f>
        <v>0</v>
      </c>
      <c r="K393" s="201">
        <f>'4.นครราชสีมา'!F393</f>
        <v>0</v>
      </c>
      <c r="L393" s="200">
        <f>'5.ยโสธร'!F393</f>
        <v>0</v>
      </c>
      <c r="M393" s="200">
        <f>'6.บุรีรัมย์'!F393</f>
        <v>0</v>
      </c>
      <c r="N393" s="201">
        <f>'7.อำนาจเจริญ'!F393</f>
        <v>0</v>
      </c>
      <c r="O393" s="201">
        <f>'8.ศูนย์ฯเคี้ยวเอื้อง'!F393</f>
        <v>0</v>
      </c>
      <c r="P393" s="200">
        <f>'9.ร้อยเอ็ด'!F393</f>
        <v>0</v>
      </c>
      <c r="Q393" s="200">
        <f>'10.มหาสารคาม'!F393</f>
        <v>0</v>
      </c>
      <c r="R393" s="200">
        <f>'11.อุดรธานี'!F393</f>
        <v>0</v>
      </c>
      <c r="S393" s="200">
        <f>'12.กาฬสินธุ์'!F393</f>
        <v>0</v>
      </c>
      <c r="T393" s="200">
        <f>'13.นครพนม'!F393</f>
        <v>0</v>
      </c>
      <c r="U393" s="200">
        <f>'14.สกลนคร'!F393</f>
        <v>0</v>
      </c>
      <c r="V393" s="200">
        <f>'15.หนองคาย'!F393</f>
        <v>0</v>
      </c>
      <c r="W393" s="201">
        <f>'16.เลย'!F393</f>
        <v>0</v>
      </c>
      <c r="X393" s="201">
        <f>'17.ลำปาง'!F393</f>
        <v>0</v>
      </c>
      <c r="Y393" s="200">
        <f>'18.แพร่'!F393</f>
        <v>0</v>
      </c>
      <c r="Z393" s="201">
        <f>'19.เชียงราย'!F393</f>
        <v>0</v>
      </c>
      <c r="AA393" s="201">
        <f>'20.เพชรบูรณ์'!F393</f>
        <v>0</v>
      </c>
      <c r="AB393" s="200">
        <f>'21.สุโขทัย'!F393</f>
        <v>0</v>
      </c>
      <c r="AC393" s="200">
        <f>'22.พิจิตร'!F393</f>
        <v>0</v>
      </c>
      <c r="AD393" s="201">
        <f>'23.เพชรบุรี'!F393</f>
        <v>0</v>
      </c>
      <c r="AE393" s="200">
        <f>'24.สุพรรณบุรี'!F393</f>
        <v>0</v>
      </c>
      <c r="AF393" s="200">
        <f>'25.ประจวบฯ'!F393</f>
        <v>0</v>
      </c>
      <c r="AG393" s="201">
        <f>'26.กาญจนบุรี'!F393</f>
        <v>0</v>
      </c>
      <c r="AH393" s="201">
        <f>'27.สุราษฎร์ฯ'!F393</f>
        <v>0</v>
      </c>
      <c r="AI393" s="200">
        <f>'28.ชุมพร'!F393</f>
        <v>0</v>
      </c>
      <c r="AJ393" s="200">
        <f>'29.ตรัง'!F393</f>
        <v>0</v>
      </c>
      <c r="AK393" s="200">
        <f>'30.พัทลุง'!F393</f>
        <v>0</v>
      </c>
      <c r="AL393" s="202">
        <f>'31.นครศรีธรรมราช'!F393</f>
        <v>0</v>
      </c>
      <c r="AM393" s="200">
        <f>'32.สตูล'!F393</f>
        <v>0</v>
      </c>
      <c r="AN393" s="201">
        <f>'33.นราธิวาส'!F393</f>
        <v>0</v>
      </c>
    </row>
    <row r="394" spans="1:40" s="176" customFormat="1">
      <c r="A394" s="562"/>
      <c r="B394" s="563"/>
      <c r="C394" s="564" t="s">
        <v>29</v>
      </c>
      <c r="D394" s="565" t="s">
        <v>24</v>
      </c>
      <c r="E394" s="1343">
        <f>'1.สอส.กลุ่มวิเคราะห์ฯ'!E394+'2.ชัยนาท'!E394+'3.สระแก้ว'!E394+'4.นครราชสีมา'!E394+'5.ยโสธร'!E394+'6.บุรีรัมย์'!E394+'7.อำนาจเจริญ'!E394+'8.ศูนย์ฯเคี้ยวเอื้อง'!E394+'9.ร้อยเอ็ด'!E394+'10.มหาสารคาม'!E394+'11.อุดรธานี'!E394+'12.กาฬสินธุ์'!E394+'13.นครพนม'!E394+'14.สกลนคร'!E394+'15.หนองคาย'!E394+'16.เลย'!E394+'17.ลำปาง'!E394+'18.แพร่'!E394+'19.เชียงราย'!E394+'20.เพชรบูรณ์'!E394+'21.สุโขทัย'!E394+'22.พิจิตร'!E394+'23.เพชรบุรี'!E394+'24.สุพรรณบุรี'!E394+'25.ประจวบฯ'!E394+'26.กาญจนบุรี'!E394+'27.สุราษฎร์ฯ'!E394+'28.ชุมพร'!E394+'29.ตรัง'!E394+'30.พัทลุง'!E394+'31.นครศรีธรรมราช'!E394+'32.สตูล'!E394+'33.นราธิวาส'!E394</f>
        <v>0</v>
      </c>
      <c r="F394" s="97">
        <f t="shared" si="42"/>
        <v>0</v>
      </c>
      <c r="G394" s="43" t="e">
        <f t="shared" si="46"/>
        <v>#DIV/0!</v>
      </c>
      <c r="H394" s="425">
        <f>'1.สอส.กลุ่มวิเคราะห์ฯ'!F394</f>
        <v>0</v>
      </c>
      <c r="I394" s="426">
        <f>'2.ชัยนาท'!F394</f>
        <v>0</v>
      </c>
      <c r="J394" s="426">
        <f>'3.สระแก้ว'!F394</f>
        <v>0</v>
      </c>
      <c r="K394" s="427">
        <f>'4.นครราชสีมา'!F394</f>
        <v>0</v>
      </c>
      <c r="L394" s="426">
        <f>'5.ยโสธร'!F394</f>
        <v>0</v>
      </c>
      <c r="M394" s="426">
        <f>'6.บุรีรัมย์'!F394</f>
        <v>0</v>
      </c>
      <c r="N394" s="427">
        <f>'7.อำนาจเจริญ'!F394</f>
        <v>0</v>
      </c>
      <c r="O394" s="427">
        <f>'8.ศูนย์ฯเคี้ยวเอื้อง'!F394</f>
        <v>0</v>
      </c>
      <c r="P394" s="426">
        <f>'9.ร้อยเอ็ด'!F394</f>
        <v>0</v>
      </c>
      <c r="Q394" s="426">
        <f>'10.มหาสารคาม'!F394</f>
        <v>0</v>
      </c>
      <c r="R394" s="426">
        <f>'11.อุดรธานี'!F394</f>
        <v>0</v>
      </c>
      <c r="S394" s="426">
        <f>'12.กาฬสินธุ์'!F394</f>
        <v>0</v>
      </c>
      <c r="T394" s="426">
        <f>'13.นครพนม'!F394</f>
        <v>0</v>
      </c>
      <c r="U394" s="426">
        <f>'14.สกลนคร'!F394</f>
        <v>0</v>
      </c>
      <c r="V394" s="426">
        <f>'15.หนองคาย'!F394</f>
        <v>0</v>
      </c>
      <c r="W394" s="427">
        <f>'16.เลย'!F394</f>
        <v>0</v>
      </c>
      <c r="X394" s="427">
        <f>'17.ลำปาง'!F394</f>
        <v>0</v>
      </c>
      <c r="Y394" s="426">
        <f>'18.แพร่'!F394</f>
        <v>0</v>
      </c>
      <c r="Z394" s="427">
        <f>'19.เชียงราย'!F394</f>
        <v>0</v>
      </c>
      <c r="AA394" s="427">
        <f>'20.เพชรบูรณ์'!F394</f>
        <v>0</v>
      </c>
      <c r="AB394" s="426">
        <f>'21.สุโขทัย'!F394</f>
        <v>0</v>
      </c>
      <c r="AC394" s="426">
        <f>'22.พิจิตร'!F394</f>
        <v>0</v>
      </c>
      <c r="AD394" s="427">
        <f>'23.เพชรบุรี'!F394</f>
        <v>0</v>
      </c>
      <c r="AE394" s="426">
        <f>'24.สุพรรณบุรี'!F394</f>
        <v>0</v>
      </c>
      <c r="AF394" s="426">
        <f>'25.ประจวบฯ'!F394</f>
        <v>0</v>
      </c>
      <c r="AG394" s="427">
        <f>'26.กาญจนบุรี'!F394</f>
        <v>0</v>
      </c>
      <c r="AH394" s="427">
        <f>'27.สุราษฎร์ฯ'!F394</f>
        <v>0</v>
      </c>
      <c r="AI394" s="426">
        <f>'28.ชุมพร'!F394</f>
        <v>0</v>
      </c>
      <c r="AJ394" s="426">
        <f>'29.ตรัง'!F394</f>
        <v>0</v>
      </c>
      <c r="AK394" s="426">
        <f>'30.พัทลุง'!F394</f>
        <v>0</v>
      </c>
      <c r="AL394" s="567">
        <f>'31.นครศรีธรรมราช'!F394</f>
        <v>0</v>
      </c>
      <c r="AM394" s="426">
        <f>'32.สตูล'!F394</f>
        <v>0</v>
      </c>
      <c r="AN394" s="427">
        <f>'33.นราธิวาส'!F394</f>
        <v>0</v>
      </c>
    </row>
  </sheetData>
  <mergeCells count="61">
    <mergeCell ref="H3:H4"/>
    <mergeCell ref="I3:AN3"/>
    <mergeCell ref="B314:C314"/>
    <mergeCell ref="B323:C323"/>
    <mergeCell ref="B288:C288"/>
    <mergeCell ref="A8:C8"/>
    <mergeCell ref="A74:C74"/>
    <mergeCell ref="B101:C101"/>
    <mergeCell ref="A109:C109"/>
    <mergeCell ref="A247:C247"/>
    <mergeCell ref="A386:C386"/>
    <mergeCell ref="A165:C165"/>
    <mergeCell ref="B289:C289"/>
    <mergeCell ref="B198:C198"/>
    <mergeCell ref="B214:C214"/>
    <mergeCell ref="A221:C221"/>
    <mergeCell ref="A201:C201"/>
    <mergeCell ref="A195:C195"/>
    <mergeCell ref="A197:C197"/>
    <mergeCell ref="B199:C199"/>
    <mergeCell ref="B200:C200"/>
    <mergeCell ref="B187:C187"/>
    <mergeCell ref="B188:C188"/>
    <mergeCell ref="B118:C118"/>
    <mergeCell ref="A131:C131"/>
    <mergeCell ref="A142:C142"/>
    <mergeCell ref="A153:C153"/>
    <mergeCell ref="B154:C154"/>
    <mergeCell ref="B166:C166"/>
    <mergeCell ref="A175:C175"/>
    <mergeCell ref="B176:C176"/>
    <mergeCell ref="B305:C305"/>
    <mergeCell ref="D1:G1"/>
    <mergeCell ref="A3:C4"/>
    <mergeCell ref="F3:F4"/>
    <mergeCell ref="G3:G4"/>
    <mergeCell ref="A5:C5"/>
    <mergeCell ref="A287:D287"/>
    <mergeCell ref="B235:C235"/>
    <mergeCell ref="B265:C265"/>
    <mergeCell ref="A233:C233"/>
    <mergeCell ref="B335:C335"/>
    <mergeCell ref="A223:C223"/>
    <mergeCell ref="A377:C377"/>
    <mergeCell ref="B350:C350"/>
    <mergeCell ref="B351:C351"/>
    <mergeCell ref="A313:D313"/>
    <mergeCell ref="B346:C346"/>
    <mergeCell ref="A224:C224"/>
    <mergeCell ref="A225:C225"/>
    <mergeCell ref="B300:C300"/>
    <mergeCell ref="B293:C293"/>
    <mergeCell ref="B277:C277"/>
    <mergeCell ref="B336:C336"/>
    <mergeCell ref="B349:C349"/>
    <mergeCell ref="B347:C347"/>
    <mergeCell ref="B348:C348"/>
    <mergeCell ref="A344:C344"/>
    <mergeCell ref="B291:C291"/>
    <mergeCell ref="A333:D333"/>
    <mergeCell ref="B334:C334"/>
  </mergeCells>
  <pageMargins left="0.23622047244094491" right="3.937007874015748E-2" top="0.74803149606299213" bottom="0.35433070866141736" header="0.31496062992125984" footer="0.31496062992125984"/>
  <pageSetup paperSize="9" scale="90" orientation="portrait" r:id="rId1"/>
  <rowBreaks count="12" manualBreakCount="12">
    <brk id="35" max="16383" man="1"/>
    <brk id="66" max="16383" man="1"/>
    <brk id="97" max="16383" man="1"/>
    <brk id="128" max="16383" man="1"/>
    <brk id="159" max="16383" man="1"/>
    <brk id="189" max="16383" man="1"/>
    <brk id="220" max="16383" man="1"/>
    <brk id="250" max="16383" man="1"/>
    <brk id="280" max="16383" man="1"/>
    <brk id="308" max="16383" man="1"/>
    <brk id="336" max="16383" man="1"/>
    <brk id="364" max="16383" man="1"/>
  </rowBreaks>
  <colBreaks count="1" manualBreakCount="1">
    <brk id="7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E186" activePane="bottomRight" state="frozen"/>
      <selection pane="topRight" activeCell="E1" sqref="E1"/>
      <selection pane="bottomLeft" activeCell="A6" sqref="A6"/>
      <selection pane="bottomRight" activeCell="A114" sqref="A114"/>
    </sheetView>
  </sheetViews>
  <sheetFormatPr defaultColWidth="9.125" defaultRowHeight="18.600000000000001"/>
  <cols>
    <col min="1" max="2" width="4.625" style="12" customWidth="1"/>
    <col min="3" max="3" width="88.75" style="12" customWidth="1"/>
    <col min="4" max="4" width="9.125" style="12"/>
    <col min="5" max="5" width="11.75" style="12" customWidth="1"/>
    <col min="6" max="6" width="12.25" style="12" customWidth="1"/>
    <col min="7" max="7" width="12" style="12" customWidth="1"/>
    <col min="8" max="8" width="7.25" style="129" customWidth="1"/>
    <col min="9" max="9" width="9" style="129" customWidth="1"/>
    <col min="10" max="19" width="8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211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547200</v>
      </c>
      <c r="F6" s="670">
        <f>SUM(F8+F74+F109+F153+F247)</f>
        <v>577603</v>
      </c>
      <c r="G6" s="135">
        <f>+F6*100/E6</f>
        <v>105.55610380116958</v>
      </c>
      <c r="H6" s="1112">
        <f t="shared" ref="H6:P6" si="0">SUM(H8+H74+H109+H153+H247)</f>
        <v>10000</v>
      </c>
      <c r="I6" s="1112">
        <f t="shared" si="0"/>
        <v>167500</v>
      </c>
      <c r="J6" s="1254">
        <f t="shared" si="0"/>
        <v>37500</v>
      </c>
      <c r="K6" s="1566">
        <f t="shared" si="0"/>
        <v>0</v>
      </c>
      <c r="L6" s="1566">
        <f t="shared" si="0"/>
        <v>8000</v>
      </c>
      <c r="M6" s="1566">
        <f t="shared" si="0"/>
        <v>25000</v>
      </c>
      <c r="N6" s="1566">
        <f t="shared" si="0"/>
        <v>30000</v>
      </c>
      <c r="O6" s="1566">
        <f t="shared" si="0"/>
        <v>164863</v>
      </c>
      <c r="P6" s="1566">
        <f t="shared" si="0"/>
        <v>52000</v>
      </c>
      <c r="Q6" s="671">
        <f>SUM(Q8+Q74+Q109+Q153+Q247)</f>
        <v>0</v>
      </c>
      <c r="R6" s="1919">
        <f>SUM(R8+R74+R109+R153+R247)</f>
        <v>26740</v>
      </c>
      <c r="S6" s="1919">
        <f>SUM(S8+S74+S109+S153+S247)</f>
        <v>56000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079"/>
      <c r="I7" s="1079"/>
      <c r="J7" s="1223"/>
      <c r="K7" s="1539"/>
      <c r="L7" s="1539"/>
      <c r="M7" s="1539"/>
      <c r="N7" s="1539"/>
      <c r="O7" s="1539"/>
      <c r="P7" s="1857"/>
      <c r="Q7" s="139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174200</v>
      </c>
      <c r="F8" s="137">
        <f>SUM(H8:S8)</f>
        <v>175863</v>
      </c>
      <c r="G8" s="140">
        <f>+F8*100/E8</f>
        <v>100.95464982778415</v>
      </c>
      <c r="H8" s="463">
        <f>SUM(H10+H57)</f>
        <v>0</v>
      </c>
      <c r="I8" s="463">
        <f t="shared" ref="I8:P8" si="1">SUM(I10+I57)</f>
        <v>0</v>
      </c>
      <c r="J8" s="463">
        <f t="shared" si="1"/>
        <v>0</v>
      </c>
      <c r="K8" s="463">
        <f t="shared" si="1"/>
        <v>0</v>
      </c>
      <c r="L8" s="463">
        <f t="shared" si="1"/>
        <v>0</v>
      </c>
      <c r="M8" s="463">
        <f>SUM(M10+M57)</f>
        <v>24000</v>
      </c>
      <c r="N8" s="463">
        <f t="shared" si="1"/>
        <v>0</v>
      </c>
      <c r="O8" s="463">
        <f t="shared" si="1"/>
        <v>142863</v>
      </c>
      <c r="P8" s="463">
        <f t="shared" si="1"/>
        <v>0</v>
      </c>
      <c r="Q8" s="463">
        <f>SUM(Q10+Q57)</f>
        <v>0</v>
      </c>
      <c r="R8" s="463">
        <f>SUM(R10+R57)</f>
        <v>0</v>
      </c>
      <c r="S8" s="463">
        <f>SUM(S10+S57)</f>
        <v>9000</v>
      </c>
    </row>
    <row r="9" spans="1:19" ht="21.75" customHeight="1">
      <c r="A9" s="127"/>
      <c r="B9" s="128"/>
      <c r="C9" s="2" t="s">
        <v>42</v>
      </c>
      <c r="D9" s="130"/>
      <c r="E9" s="141">
        <v>4200</v>
      </c>
      <c r="F9" s="58">
        <f>SUM(H9:S9)</f>
        <v>4200</v>
      </c>
      <c r="G9" s="47"/>
      <c r="H9" s="1093">
        <v>0</v>
      </c>
      <c r="I9" s="1094">
        <v>0</v>
      </c>
      <c r="J9" s="1237">
        <v>200</v>
      </c>
      <c r="K9" s="1551">
        <v>500</v>
      </c>
      <c r="L9" s="1551">
        <v>1000</v>
      </c>
      <c r="M9" s="1551">
        <v>1000</v>
      </c>
      <c r="N9" s="1236">
        <v>1000</v>
      </c>
      <c r="O9" s="1236">
        <v>500</v>
      </c>
      <c r="P9" s="1872">
        <v>0</v>
      </c>
      <c r="Q9" s="469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4200</v>
      </c>
      <c r="F10" s="134">
        <f>SUM(F11+F23+F39)</f>
        <v>2863</v>
      </c>
      <c r="G10" s="142">
        <f>+F10*100/E10</f>
        <v>68.166666666666671</v>
      </c>
      <c r="H10" s="1080">
        <f t="shared" ref="H10:P10" si="2">SUM(H11+H23+H39)</f>
        <v>0</v>
      </c>
      <c r="I10" s="1080">
        <f t="shared" si="2"/>
        <v>0</v>
      </c>
      <c r="J10" s="1224">
        <f t="shared" si="2"/>
        <v>0</v>
      </c>
      <c r="K10" s="1541">
        <f t="shared" si="2"/>
        <v>0</v>
      </c>
      <c r="L10" s="1541">
        <f t="shared" si="2"/>
        <v>0</v>
      </c>
      <c r="M10" s="1541">
        <f t="shared" si="2"/>
        <v>0</v>
      </c>
      <c r="N10" s="1541">
        <f t="shared" si="2"/>
        <v>0</v>
      </c>
      <c r="O10" s="1541">
        <f t="shared" si="2"/>
        <v>2863</v>
      </c>
      <c r="P10" s="1858">
        <f t="shared" si="2"/>
        <v>0</v>
      </c>
      <c r="Q10" s="144">
        <f>SUM(Q11+Q23+Q39)</f>
        <v>0</v>
      </c>
      <c r="R10" s="1894">
        <f>SUM(R11+R23+R39)</f>
        <v>0</v>
      </c>
      <c r="S10" s="1894">
        <f>SUM(S11+S23+S39)</f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0</v>
      </c>
      <c r="F11" s="134">
        <f>SUM(F12:F22)</f>
        <v>0</v>
      </c>
      <c r="G11" s="140" t="e">
        <f>+F11*100/E11</f>
        <v>#DIV/0!</v>
      </c>
      <c r="H11" s="1080">
        <f>SUM(H12:H22)</f>
        <v>0</v>
      </c>
      <c r="I11" s="1080">
        <f t="shared" ref="I11:P11" si="3">SUM(I12:I22)</f>
        <v>0</v>
      </c>
      <c r="J11" s="1224">
        <f t="shared" si="3"/>
        <v>0</v>
      </c>
      <c r="K11" s="1541">
        <f t="shared" si="3"/>
        <v>0</v>
      </c>
      <c r="L11" s="1541">
        <f t="shared" si="3"/>
        <v>0</v>
      </c>
      <c r="M11" s="1541">
        <f t="shared" si="3"/>
        <v>0</v>
      </c>
      <c r="N11" s="1541">
        <f t="shared" si="3"/>
        <v>0</v>
      </c>
      <c r="O11" s="1541">
        <f t="shared" si="3"/>
        <v>0</v>
      </c>
      <c r="P11" s="1858">
        <f t="shared" si="3"/>
        <v>0</v>
      </c>
      <c r="Q11" s="144">
        <f>SUM(Q12:Q22)</f>
        <v>0</v>
      </c>
      <c r="R11" s="1894">
        <f>SUM(R12:R22)</f>
        <v>0</v>
      </c>
      <c r="S11" s="1894">
        <f>SUM(S12:S22)</f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/>
      <c r="I12" s="471"/>
      <c r="J12" s="471"/>
      <c r="K12" s="471"/>
      <c r="L12" s="471"/>
      <c r="M12" s="471"/>
      <c r="N12" s="471"/>
      <c r="O12" s="471"/>
      <c r="P12" s="471"/>
      <c r="Q12" s="471"/>
      <c r="R12" s="471"/>
      <c r="S12" s="471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/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/>
      <c r="I19" s="471"/>
      <c r="J19" s="471"/>
      <c r="K19" s="471"/>
      <c r="L19" s="471"/>
      <c r="M19" s="471"/>
      <c r="N19" s="471"/>
      <c r="O19" s="471"/>
      <c r="P19" s="471"/>
      <c r="Q19" s="471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>SUM(H20:S20)</f>
        <v>0</v>
      </c>
      <c r="G20" s="37" t="e">
        <f t="shared" si="5"/>
        <v>#DIV/0!</v>
      </c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/>
      <c r="I21" s="471"/>
      <c r="J21" s="471"/>
      <c r="K21" s="471"/>
      <c r="L21" s="471"/>
      <c r="M21" s="471"/>
      <c r="N21" s="471"/>
      <c r="O21" s="471"/>
      <c r="P21" s="471"/>
      <c r="Q21" s="471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1000</v>
      </c>
      <c r="F23" s="134">
        <f>SUM(F24:F38)</f>
        <v>657</v>
      </c>
      <c r="G23" s="140">
        <f t="shared" si="5"/>
        <v>65.7</v>
      </c>
      <c r="H23" s="1080">
        <f>SUM(H24:H38)</f>
        <v>0</v>
      </c>
      <c r="I23" s="1080">
        <f t="shared" ref="I23:P23" si="6">SUM(I24:I38)</f>
        <v>0</v>
      </c>
      <c r="J23" s="1224">
        <f t="shared" si="6"/>
        <v>0</v>
      </c>
      <c r="K23" s="1541">
        <f t="shared" si="6"/>
        <v>0</v>
      </c>
      <c r="L23" s="1541">
        <f t="shared" si="6"/>
        <v>0</v>
      </c>
      <c r="M23" s="1541">
        <f t="shared" si="6"/>
        <v>0</v>
      </c>
      <c r="N23" s="1541">
        <f t="shared" si="6"/>
        <v>0</v>
      </c>
      <c r="O23" s="1541">
        <f t="shared" si="6"/>
        <v>657</v>
      </c>
      <c r="P23" s="1858">
        <f t="shared" si="6"/>
        <v>0</v>
      </c>
      <c r="Q23" s="144">
        <f>SUM(Q24:Q38)</f>
        <v>0</v>
      </c>
      <c r="R23" s="1894">
        <f>SUM(R24:R38)</f>
        <v>0</v>
      </c>
      <c r="S23" s="1894">
        <f>SUM(S24:S38)</f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500</v>
      </c>
      <c r="F24" s="36">
        <f t="shared" si="4"/>
        <v>410</v>
      </c>
      <c r="G24" s="37">
        <f t="shared" si="5"/>
        <v>82</v>
      </c>
      <c r="H24" s="471"/>
      <c r="I24" s="471"/>
      <c r="J24" s="471"/>
      <c r="K24" s="471"/>
      <c r="L24" s="471"/>
      <c r="M24" s="471"/>
      <c r="N24" s="471"/>
      <c r="O24" s="471">
        <v>410</v>
      </c>
      <c r="P24" s="471"/>
      <c r="Q24" s="471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1"/>
      <c r="S29" s="471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9"/>
      <c r="F33" s="36">
        <f t="shared" si="4"/>
        <v>0</v>
      </c>
      <c r="G33" s="37" t="e">
        <f t="shared" si="5"/>
        <v>#DIV/0!</v>
      </c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0</v>
      </c>
      <c r="F34" s="36">
        <f t="shared" si="4"/>
        <v>0</v>
      </c>
      <c r="G34" s="37" t="e">
        <f t="shared" si="5"/>
        <v>#DIV/0!</v>
      </c>
      <c r="H34" s="471"/>
      <c r="I34" s="471"/>
      <c r="J34" s="471"/>
      <c r="K34" s="471"/>
      <c r="L34" s="471"/>
      <c r="M34" s="471"/>
      <c r="N34" s="471"/>
      <c r="O34" s="471"/>
      <c r="P34" s="471"/>
      <c r="Q34" s="471"/>
      <c r="R34" s="471"/>
      <c r="S34" s="471"/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500</v>
      </c>
      <c r="F35" s="36">
        <f t="shared" si="4"/>
        <v>247</v>
      </c>
      <c r="G35" s="37">
        <f t="shared" si="5"/>
        <v>49.4</v>
      </c>
      <c r="H35" s="471"/>
      <c r="I35" s="471"/>
      <c r="J35" s="471"/>
      <c r="K35" s="471"/>
      <c r="L35" s="471"/>
      <c r="M35" s="471"/>
      <c r="N35" s="471"/>
      <c r="O35" s="471">
        <v>247</v>
      </c>
      <c r="P35" s="471"/>
      <c r="Q35" s="471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>SUM(H36:S36)</f>
        <v>0</v>
      </c>
      <c r="G36" s="37" t="e">
        <f t="shared" si="5"/>
        <v>#DIV/0!</v>
      </c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6"/>
      <c r="F37" s="36">
        <f t="shared" si="4"/>
        <v>0</v>
      </c>
      <c r="G37" s="37" t="e">
        <f t="shared" si="5"/>
        <v>#DIV/0!</v>
      </c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6"/>
      <c r="F38" s="36">
        <f t="shared" si="4"/>
        <v>0</v>
      </c>
      <c r="G38" s="37" t="e">
        <f t="shared" si="5"/>
        <v>#DIV/0!</v>
      </c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3200</v>
      </c>
      <c r="F39" s="151">
        <f>SUM(F40:F53)</f>
        <v>2206</v>
      </c>
      <c r="G39" s="140">
        <f t="shared" si="5"/>
        <v>68.9375</v>
      </c>
      <c r="H39" s="1080">
        <f>SUM(H40:H53)</f>
        <v>0</v>
      </c>
      <c r="I39" s="1224">
        <f t="shared" ref="I39:S39" si="7">SUM(I40:I53)</f>
        <v>0</v>
      </c>
      <c r="J39" s="1224">
        <f t="shared" si="7"/>
        <v>0</v>
      </c>
      <c r="K39" s="1541">
        <f t="shared" si="7"/>
        <v>0</v>
      </c>
      <c r="L39" s="1541">
        <f t="shared" si="7"/>
        <v>0</v>
      </c>
      <c r="M39" s="1541">
        <f t="shared" si="7"/>
        <v>0</v>
      </c>
      <c r="N39" s="1541">
        <f t="shared" si="7"/>
        <v>0</v>
      </c>
      <c r="O39" s="1541">
        <f t="shared" si="7"/>
        <v>2206</v>
      </c>
      <c r="P39" s="1858">
        <f t="shared" si="7"/>
        <v>0</v>
      </c>
      <c r="Q39" s="1224">
        <f t="shared" si="7"/>
        <v>0</v>
      </c>
      <c r="R39" s="1894">
        <f t="shared" si="7"/>
        <v>0</v>
      </c>
      <c r="S39" s="1894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2000</v>
      </c>
      <c r="F40" s="36">
        <f t="shared" si="4"/>
        <v>2015</v>
      </c>
      <c r="G40" s="37">
        <f t="shared" si="5"/>
        <v>100.75</v>
      </c>
      <c r="H40" s="471"/>
      <c r="I40" s="471"/>
      <c r="J40" s="471"/>
      <c r="K40" s="471"/>
      <c r="L40" s="471"/>
      <c r="M40" s="471"/>
      <c r="N40" s="471"/>
      <c r="O40" s="471">
        <v>2015</v>
      </c>
      <c r="P40" s="471"/>
      <c r="Q40" s="471"/>
      <c r="R40" s="471"/>
      <c r="S40" s="471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471"/>
      <c r="I43" s="471"/>
      <c r="J43" s="471"/>
      <c r="K43" s="471"/>
      <c r="L43" s="471"/>
      <c r="M43" s="471"/>
      <c r="N43" s="471"/>
      <c r="O43" s="471"/>
      <c r="P43" s="471"/>
      <c r="Q43" s="471"/>
      <c r="R43" s="471"/>
      <c r="S43" s="471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/>
      <c r="I44" s="471"/>
      <c r="J44" s="471"/>
      <c r="K44" s="471"/>
      <c r="L44" s="471"/>
      <c r="M44" s="471"/>
      <c r="N44" s="471"/>
      <c r="O44" s="471"/>
      <c r="P44" s="471"/>
      <c r="Q44" s="471"/>
      <c r="R44" s="471"/>
      <c r="S44" s="471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/>
      <c r="I45" s="471"/>
      <c r="J45" s="471"/>
      <c r="K45" s="471"/>
      <c r="L45" s="471"/>
      <c r="M45" s="471"/>
      <c r="N45" s="471"/>
      <c r="O45" s="471"/>
      <c r="P45" s="471"/>
      <c r="Q45" s="471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/>
      <c r="I46" s="471"/>
      <c r="J46" s="471"/>
      <c r="K46" s="471"/>
      <c r="L46" s="471"/>
      <c r="M46" s="471"/>
      <c r="N46" s="471"/>
      <c r="O46" s="471"/>
      <c r="P46" s="471"/>
      <c r="Q46" s="471"/>
      <c r="R46" s="471"/>
      <c r="S46" s="471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1200</v>
      </c>
      <c r="F47" s="36">
        <f t="shared" si="4"/>
        <v>191</v>
      </c>
      <c r="G47" s="37">
        <f t="shared" si="5"/>
        <v>15.916666666666666</v>
      </c>
      <c r="H47" s="471"/>
      <c r="I47" s="471"/>
      <c r="J47" s="471"/>
      <c r="K47" s="471"/>
      <c r="L47" s="471"/>
      <c r="M47" s="471"/>
      <c r="N47" s="471"/>
      <c r="O47" s="471">
        <v>191</v>
      </c>
      <c r="P47" s="471"/>
      <c r="Q47" s="471"/>
      <c r="R47" s="471"/>
      <c r="S47" s="471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471"/>
      <c r="I52" s="471"/>
      <c r="J52" s="471"/>
      <c r="K52" s="471"/>
      <c r="L52" s="471"/>
      <c r="M52" s="471"/>
      <c r="N52" s="471"/>
      <c r="O52" s="471"/>
      <c r="P52" s="471"/>
      <c r="Q52" s="471"/>
      <c r="R52" s="471"/>
      <c r="S52" s="471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/>
      <c r="I53" s="471"/>
      <c r="J53" s="471"/>
      <c r="K53" s="471"/>
      <c r="L53" s="471"/>
      <c r="M53" s="471"/>
      <c r="N53" s="471"/>
      <c r="O53" s="471"/>
      <c r="P53" s="471"/>
      <c r="Q53" s="471"/>
      <c r="R53" s="471"/>
      <c r="S53" s="471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500</v>
      </c>
      <c r="F55" s="36">
        <f t="shared" si="4"/>
        <v>372</v>
      </c>
      <c r="G55" s="43">
        <f>+F55*100/E55</f>
        <v>74.400000000000006</v>
      </c>
      <c r="H55" s="471"/>
      <c r="I55" s="471"/>
      <c r="J55" s="471"/>
      <c r="K55" s="471"/>
      <c r="L55" s="471"/>
      <c r="M55" s="471"/>
      <c r="N55" s="471"/>
      <c r="O55" s="471">
        <v>120</v>
      </c>
      <c r="P55" s="471">
        <v>200</v>
      </c>
      <c r="Q55" s="471"/>
      <c r="R55" s="471">
        <v>40</v>
      </c>
      <c r="S55" s="471">
        <v>12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170000</v>
      </c>
      <c r="F56" s="58">
        <f>SUM(H56:S56)</f>
        <v>170000</v>
      </c>
      <c r="G56" s="47"/>
      <c r="H56" s="1095">
        <v>5000</v>
      </c>
      <c r="I56" s="1095">
        <v>5000</v>
      </c>
      <c r="J56" s="1238">
        <v>8000</v>
      </c>
      <c r="K56" s="1552">
        <v>8000</v>
      </c>
      <c r="L56" s="1552">
        <v>8000</v>
      </c>
      <c r="M56" s="1552">
        <v>17000</v>
      </c>
      <c r="N56" s="1552">
        <v>23000</v>
      </c>
      <c r="O56" s="1552">
        <v>23000</v>
      </c>
      <c r="P56" s="1873">
        <v>24000</v>
      </c>
      <c r="Q56" s="472">
        <v>24000</v>
      </c>
      <c r="R56" s="1906">
        <v>16000</v>
      </c>
      <c r="S56" s="1906">
        <v>9000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170000</v>
      </c>
      <c r="F57" s="134">
        <f>SUM(F58:F64)</f>
        <v>173000</v>
      </c>
      <c r="G57" s="142">
        <f>+F57*100/E57</f>
        <v>101.76470588235294</v>
      </c>
      <c r="H57" s="1089">
        <f>SUM(H58:H64)</f>
        <v>0</v>
      </c>
      <c r="I57" s="1232">
        <f t="shared" ref="I57:S57" si="8">SUM(I58:I64)</f>
        <v>0</v>
      </c>
      <c r="J57" s="1232">
        <f t="shared" si="8"/>
        <v>0</v>
      </c>
      <c r="K57" s="1569">
        <f t="shared" si="8"/>
        <v>0</v>
      </c>
      <c r="L57" s="1569">
        <f t="shared" si="8"/>
        <v>0</v>
      </c>
      <c r="M57" s="1569">
        <f t="shared" si="8"/>
        <v>24000</v>
      </c>
      <c r="N57" s="1569">
        <f t="shared" si="8"/>
        <v>0</v>
      </c>
      <c r="O57" s="1569">
        <f t="shared" si="8"/>
        <v>140000</v>
      </c>
      <c r="P57" s="1869">
        <f t="shared" si="8"/>
        <v>0</v>
      </c>
      <c r="Q57" s="1232">
        <f t="shared" si="8"/>
        <v>0</v>
      </c>
      <c r="R57" s="1902">
        <f t="shared" si="8"/>
        <v>0</v>
      </c>
      <c r="S57" s="1902">
        <f t="shared" si="8"/>
        <v>9000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54000</v>
      </c>
      <c r="F58" s="36">
        <f t="shared" ref="F58:F72" si="9">SUM(H58:S58)</f>
        <v>57000</v>
      </c>
      <c r="G58" s="43">
        <f t="shared" ref="G58:G74" si="10">+F58*100/E58</f>
        <v>105.55555555555556</v>
      </c>
      <c r="H58" s="471"/>
      <c r="I58" s="471"/>
      <c r="J58" s="471"/>
      <c r="K58" s="471"/>
      <c r="L58" s="471"/>
      <c r="M58" s="872">
        <v>9000</v>
      </c>
      <c r="N58" s="471"/>
      <c r="O58" s="872">
        <v>48000</v>
      </c>
      <c r="P58" s="471"/>
      <c r="Q58" s="471"/>
      <c r="R58" s="471"/>
      <c r="S58" s="471"/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114000</v>
      </c>
      <c r="F59" s="36">
        <f t="shared" si="9"/>
        <v>114000</v>
      </c>
      <c r="G59" s="43">
        <f t="shared" si="10"/>
        <v>100</v>
      </c>
      <c r="H59" s="471"/>
      <c r="I59" s="471"/>
      <c r="J59" s="471"/>
      <c r="K59" s="471"/>
      <c r="L59" s="471"/>
      <c r="M59" s="872">
        <v>15000</v>
      </c>
      <c r="N59" s="471"/>
      <c r="O59" s="872">
        <v>90000</v>
      </c>
      <c r="P59" s="471"/>
      <c r="Q59" s="471"/>
      <c r="R59" s="471"/>
      <c r="S59" s="872">
        <v>9000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1"/>
      <c r="S61" s="471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471"/>
      <c r="I63" s="471"/>
      <c r="J63" s="471"/>
      <c r="K63" s="471"/>
      <c r="L63" s="471"/>
      <c r="M63" s="471"/>
      <c r="N63" s="471"/>
      <c r="O63" s="872">
        <v>2000</v>
      </c>
      <c r="P63" s="471"/>
      <c r="Q63" s="471"/>
      <c r="R63" s="471"/>
      <c r="S63" s="471"/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5000</v>
      </c>
      <c r="F65" s="55">
        <f t="shared" si="9"/>
        <v>5000</v>
      </c>
      <c r="G65" s="28">
        <f t="shared" si="10"/>
        <v>100</v>
      </c>
      <c r="H65" s="1096"/>
      <c r="I65" s="1096"/>
      <c r="J65" s="1239"/>
      <c r="K65" s="1553"/>
      <c r="L65" s="1553"/>
      <c r="M65" s="1553"/>
      <c r="N65" s="1553"/>
      <c r="O65" s="1375">
        <v>5000</v>
      </c>
      <c r="P65" s="1874"/>
      <c r="Q65" s="473"/>
      <c r="R65" s="1907"/>
      <c r="S65" s="1907"/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340</v>
      </c>
      <c r="F66" s="55">
        <f t="shared" si="9"/>
        <v>336</v>
      </c>
      <c r="G66" s="28">
        <f t="shared" si="10"/>
        <v>98.82352941176471</v>
      </c>
      <c r="H66" s="1096">
        <v>8</v>
      </c>
      <c r="I66" s="1096"/>
      <c r="J66" s="1239">
        <v>4</v>
      </c>
      <c r="K66" s="1553">
        <v>2</v>
      </c>
      <c r="L66" s="1553"/>
      <c r="M66" s="1553">
        <v>3</v>
      </c>
      <c r="N66" s="1553">
        <v>3</v>
      </c>
      <c r="O66" s="1553">
        <v>6</v>
      </c>
      <c r="P66" s="1874">
        <v>5</v>
      </c>
      <c r="Q66" s="473"/>
      <c r="R66" s="1907">
        <v>50</v>
      </c>
      <c r="S66" s="1907">
        <v>255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1"/>
      <c r="S67" s="471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656900</v>
      </c>
      <c r="F68" s="50">
        <f>SUM(H68:S68)</f>
        <v>584369</v>
      </c>
      <c r="G68" s="112">
        <f t="shared" si="10"/>
        <v>88.958593393210535</v>
      </c>
      <c r="H68" s="1083">
        <f>SUM(H69:H73)</f>
        <v>42641</v>
      </c>
      <c r="I68" s="1083">
        <f t="shared" ref="I68:P68" si="11">SUM(I69:I73)</f>
        <v>94763</v>
      </c>
      <c r="J68" s="1226">
        <f t="shared" si="11"/>
        <v>42942</v>
      </c>
      <c r="K68" s="1543">
        <f t="shared" si="11"/>
        <v>53110</v>
      </c>
      <c r="L68" s="1543">
        <f t="shared" si="11"/>
        <v>58601</v>
      </c>
      <c r="M68" s="1543">
        <f t="shared" si="11"/>
        <v>111982</v>
      </c>
      <c r="N68" s="1543">
        <f t="shared" si="11"/>
        <v>31110</v>
      </c>
      <c r="O68" s="1543">
        <f t="shared" si="11"/>
        <v>37260</v>
      </c>
      <c r="P68" s="1861">
        <f t="shared" si="11"/>
        <v>41200</v>
      </c>
      <c r="Q68" s="153">
        <f>SUM(Q69:Q73)</f>
        <v>0</v>
      </c>
      <c r="R68" s="1896">
        <f>SUM(R69:R73)</f>
        <v>34860</v>
      </c>
      <c r="S68" s="1896">
        <f>SUM(S69:S73)</f>
        <v>35900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643400+13500</f>
        <v>656900</v>
      </c>
      <c r="F70" s="36">
        <f t="shared" si="9"/>
        <v>584369</v>
      </c>
      <c r="G70" s="43">
        <f t="shared" si="10"/>
        <v>88.958593393210535</v>
      </c>
      <c r="H70" s="872">
        <v>42641</v>
      </c>
      <c r="I70" s="872">
        <v>94763</v>
      </c>
      <c r="J70" s="872">
        <v>42942</v>
      </c>
      <c r="K70" s="872">
        <v>53110</v>
      </c>
      <c r="L70" s="872">
        <v>58601</v>
      </c>
      <c r="M70" s="872">
        <v>111982</v>
      </c>
      <c r="N70" s="872">
        <v>31110</v>
      </c>
      <c r="O70" s="872">
        <v>37260</v>
      </c>
      <c r="P70" s="872">
        <v>41200</v>
      </c>
      <c r="Q70" s="471"/>
      <c r="R70" s="872">
        <v>34860</v>
      </c>
      <c r="S70" s="872">
        <v>35900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321000</v>
      </c>
      <c r="F74" s="55">
        <f>SUM(H74:S74)</f>
        <v>347740</v>
      </c>
      <c r="G74" s="142">
        <f t="shared" si="10"/>
        <v>108.33021806853583</v>
      </c>
      <c r="H74" s="1080">
        <f>H75</f>
        <v>10000</v>
      </c>
      <c r="I74" s="1080">
        <f t="shared" ref="I74:P74" si="12">I75</f>
        <v>142500</v>
      </c>
      <c r="J74" s="1224">
        <f t="shared" si="12"/>
        <v>37500</v>
      </c>
      <c r="K74" s="1541">
        <f t="shared" si="12"/>
        <v>0</v>
      </c>
      <c r="L74" s="1541">
        <f t="shared" si="12"/>
        <v>0</v>
      </c>
      <c r="M74" s="1541">
        <f t="shared" si="12"/>
        <v>0</v>
      </c>
      <c r="N74" s="1541">
        <f t="shared" si="12"/>
        <v>21000</v>
      </c>
      <c r="O74" s="1541">
        <f t="shared" si="12"/>
        <v>21000</v>
      </c>
      <c r="P74" s="1858">
        <f t="shared" si="12"/>
        <v>42000</v>
      </c>
      <c r="Q74" s="144">
        <f>Q75</f>
        <v>0</v>
      </c>
      <c r="R74" s="1894">
        <f>R75</f>
        <v>26740</v>
      </c>
      <c r="S74" s="1894">
        <f>S75</f>
        <v>47000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347740</v>
      </c>
      <c r="G75" s="142"/>
      <c r="H75" s="1081">
        <f>H77+H79+H81+H83+H85+H87</f>
        <v>10000</v>
      </c>
      <c r="I75" s="1081">
        <f t="shared" ref="I75:P75" si="13">I77+I79+I81+I83+I85+I87</f>
        <v>142500</v>
      </c>
      <c r="J75" s="1225">
        <f t="shared" si="13"/>
        <v>37500</v>
      </c>
      <c r="K75" s="1542">
        <f t="shared" si="13"/>
        <v>0</v>
      </c>
      <c r="L75" s="1542">
        <f t="shared" si="13"/>
        <v>0</v>
      </c>
      <c r="M75" s="1542">
        <f t="shared" si="13"/>
        <v>0</v>
      </c>
      <c r="N75" s="1542">
        <f t="shared" si="13"/>
        <v>21000</v>
      </c>
      <c r="O75" s="1542">
        <f t="shared" si="13"/>
        <v>21000</v>
      </c>
      <c r="P75" s="1859">
        <f t="shared" si="13"/>
        <v>42000</v>
      </c>
      <c r="Q75" s="145">
        <f>Q77+Q79+Q81+Q83+Q85+Q87</f>
        <v>0</v>
      </c>
      <c r="R75" s="1895">
        <f>R77+R79+R81+R83+R85+R87</f>
        <v>26740</v>
      </c>
      <c r="S75" s="1895">
        <f>S77+S79+S81+S83+S85+S87</f>
        <v>47000</v>
      </c>
    </row>
    <row r="76" spans="1:19" ht="21" customHeight="1">
      <c r="A76" s="44"/>
      <c r="B76" s="56"/>
      <c r="C76" s="3" t="s">
        <v>38</v>
      </c>
      <c r="D76" s="57"/>
      <c r="E76" s="147">
        <v>180000</v>
      </c>
      <c r="F76" s="58">
        <f>SUM(H76:S76)</f>
        <v>180000</v>
      </c>
      <c r="G76" s="47"/>
      <c r="H76" s="1095">
        <v>10000</v>
      </c>
      <c r="I76" s="1095">
        <v>20000</v>
      </c>
      <c r="J76" s="1238">
        <v>20000</v>
      </c>
      <c r="K76" s="1552">
        <v>20000</v>
      </c>
      <c r="L76" s="1552">
        <v>20000</v>
      </c>
      <c r="M76" s="1552">
        <v>20000</v>
      </c>
      <c r="N76" s="1552">
        <v>25000</v>
      </c>
      <c r="O76" s="1552">
        <v>20000</v>
      </c>
      <c r="P76" s="1873">
        <v>10000</v>
      </c>
      <c r="Q76" s="472">
        <v>5000</v>
      </c>
      <c r="R76" s="1906">
        <v>5000</v>
      </c>
      <c r="S76" s="190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180000</v>
      </c>
      <c r="F77" s="36">
        <f t="shared" ref="F77:F83" si="14">SUM(H77:S77)</f>
        <v>206740</v>
      </c>
      <c r="G77" s="43">
        <f>F77*100/E77</f>
        <v>114.85555555555555</v>
      </c>
      <c r="H77" s="471"/>
      <c r="I77" s="872">
        <v>142500</v>
      </c>
      <c r="J77" s="471">
        <v>37500</v>
      </c>
      <c r="K77" s="471"/>
      <c r="L77" s="471"/>
      <c r="M77" s="471"/>
      <c r="N77" s="471"/>
      <c r="O77" s="471"/>
      <c r="P77" s="471"/>
      <c r="Q77" s="471"/>
      <c r="R77" s="872">
        <v>26740</v>
      </c>
      <c r="S77" s="471"/>
    </row>
    <row r="78" spans="1:19" ht="21.75" customHeight="1">
      <c r="A78" s="60"/>
      <c r="B78" s="61"/>
      <c r="C78" s="2" t="s">
        <v>118</v>
      </c>
      <c r="D78" s="46"/>
      <c r="E78" s="147">
        <v>10000</v>
      </c>
      <c r="F78" s="58">
        <f>SUM(H78:S78)</f>
        <v>10000</v>
      </c>
      <c r="G78" s="62"/>
      <c r="H78" s="1086">
        <v>1000</v>
      </c>
      <c r="I78" s="1086">
        <v>2000</v>
      </c>
      <c r="J78" s="1229">
        <v>2000</v>
      </c>
      <c r="K78" s="1546">
        <v>2000</v>
      </c>
      <c r="L78" s="1546">
        <v>2000</v>
      </c>
      <c r="M78" s="1546">
        <v>1000</v>
      </c>
      <c r="N78" s="1546">
        <v>0</v>
      </c>
      <c r="O78" s="1546">
        <v>0</v>
      </c>
      <c r="P78" s="1864">
        <v>0</v>
      </c>
      <c r="Q78" s="167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10000</v>
      </c>
      <c r="F79" s="36">
        <f t="shared" si="14"/>
        <v>10000</v>
      </c>
      <c r="G79" s="43">
        <f>F79*100/E79</f>
        <v>100</v>
      </c>
      <c r="H79" s="872">
        <v>10000</v>
      </c>
      <c r="I79" s="471"/>
      <c r="J79" s="471"/>
      <c r="K79" s="471"/>
      <c r="L79" s="471"/>
      <c r="M79" s="471"/>
      <c r="N79" s="471"/>
      <c r="O79" s="471"/>
      <c r="P79" s="471"/>
      <c r="Q79" s="471"/>
      <c r="R79" s="471"/>
      <c r="S79" s="471"/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087">
        <v>0</v>
      </c>
      <c r="I80" s="1087">
        <v>0</v>
      </c>
      <c r="J80" s="1230">
        <v>0</v>
      </c>
      <c r="K80" s="1547">
        <v>0</v>
      </c>
      <c r="L80" s="1547">
        <v>0</v>
      </c>
      <c r="M80" s="1547">
        <v>0</v>
      </c>
      <c r="N80" s="1547">
        <v>0</v>
      </c>
      <c r="O80" s="1547">
        <v>0</v>
      </c>
      <c r="P80" s="1865">
        <v>0</v>
      </c>
      <c r="Q80" s="168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471"/>
      <c r="I81" s="471"/>
      <c r="J81" s="471"/>
      <c r="K81" s="471"/>
      <c r="L81" s="471"/>
      <c r="M81" s="471"/>
      <c r="N81" s="471"/>
      <c r="O81" s="471"/>
      <c r="P81" s="471"/>
      <c r="Q81" s="471"/>
      <c r="R81" s="471"/>
      <c r="S81" s="471"/>
    </row>
    <row r="82" spans="1:19" ht="21.75" customHeight="1">
      <c r="A82" s="60"/>
      <c r="B82" s="61"/>
      <c r="C82" s="2" t="s">
        <v>39</v>
      </c>
      <c r="D82" s="46"/>
      <c r="E82" s="147">
        <v>89000</v>
      </c>
      <c r="F82" s="58">
        <f>SUM(H82:S82)</f>
        <v>89000</v>
      </c>
      <c r="G82" s="47">
        <f>F82*100/E82</f>
        <v>100</v>
      </c>
      <c r="H82" s="1088">
        <v>1000</v>
      </c>
      <c r="I82" s="1088">
        <v>8000</v>
      </c>
      <c r="J82" s="1231">
        <v>8000</v>
      </c>
      <c r="K82" s="1548">
        <v>8000</v>
      </c>
      <c r="L82" s="1548">
        <v>8000</v>
      </c>
      <c r="M82" s="1548">
        <v>8000</v>
      </c>
      <c r="N82" s="1548">
        <v>8000</v>
      </c>
      <c r="O82" s="1548">
        <v>8000</v>
      </c>
      <c r="P82" s="1867">
        <v>8000</v>
      </c>
      <c r="Q82" s="459">
        <v>8000</v>
      </c>
      <c r="R82" s="1901">
        <v>8000</v>
      </c>
      <c r="S82" s="1901">
        <v>8000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89000</v>
      </c>
      <c r="F83" s="36">
        <f t="shared" si="14"/>
        <v>89000</v>
      </c>
      <c r="G83" s="43">
        <v>0</v>
      </c>
      <c r="H83" s="471"/>
      <c r="I83" s="471"/>
      <c r="J83" s="471"/>
      <c r="K83" s="471"/>
      <c r="L83" s="471"/>
      <c r="M83" s="471"/>
      <c r="N83" s="471"/>
      <c r="O83" s="471"/>
      <c r="P83" s="872">
        <v>42000</v>
      </c>
      <c r="Q83" s="471"/>
      <c r="R83" s="471"/>
      <c r="S83" s="872">
        <v>47000</v>
      </c>
    </row>
    <row r="84" spans="1:19" ht="21.75" customHeight="1">
      <c r="A84" s="60"/>
      <c r="B84" s="61"/>
      <c r="C84" s="2" t="s">
        <v>40</v>
      </c>
      <c r="D84" s="46"/>
      <c r="E84" s="147">
        <v>42000</v>
      </c>
      <c r="F84" s="58">
        <f>SUM(H84:S84)</f>
        <v>42000</v>
      </c>
      <c r="G84" s="47">
        <f>F84*100/E84</f>
        <v>100</v>
      </c>
      <c r="H84" s="1095">
        <v>5000</v>
      </c>
      <c r="I84" s="1095">
        <v>3000</v>
      </c>
      <c r="J84" s="1238">
        <v>3000</v>
      </c>
      <c r="K84" s="1552">
        <v>3000</v>
      </c>
      <c r="L84" s="1552">
        <v>3000</v>
      </c>
      <c r="M84" s="1552">
        <v>3000</v>
      </c>
      <c r="N84" s="1552">
        <v>3000</v>
      </c>
      <c r="O84" s="1552">
        <v>3000</v>
      </c>
      <c r="P84" s="1873">
        <v>4500</v>
      </c>
      <c r="Q84" s="472">
        <v>4500</v>
      </c>
      <c r="R84" s="1906">
        <v>4500</v>
      </c>
      <c r="S84" s="1906">
        <v>2500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42000</v>
      </c>
      <c r="F85" s="36">
        <f>SUM(H85:S85)</f>
        <v>42000</v>
      </c>
      <c r="G85" s="43">
        <f>F85*100/E85</f>
        <v>100</v>
      </c>
      <c r="H85" s="471"/>
      <c r="I85" s="471"/>
      <c r="J85" s="471"/>
      <c r="K85" s="471"/>
      <c r="L85" s="471"/>
      <c r="M85" s="872"/>
      <c r="N85" s="471">
        <v>21000</v>
      </c>
      <c r="O85" s="872">
        <v>21000</v>
      </c>
      <c r="P85" s="471"/>
      <c r="Q85" s="471"/>
      <c r="R85" s="471"/>
      <c r="S85" s="471"/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/>
      <c r="H86" s="1088">
        <v>0</v>
      </c>
      <c r="I86" s="1088">
        <v>0</v>
      </c>
      <c r="J86" s="1231">
        <v>0</v>
      </c>
      <c r="K86" s="1548">
        <v>0</v>
      </c>
      <c r="L86" s="1548">
        <v>0</v>
      </c>
      <c r="M86" s="1548">
        <v>0</v>
      </c>
      <c r="N86" s="1548">
        <v>0</v>
      </c>
      <c r="O86" s="1548">
        <v>0</v>
      </c>
      <c r="P86" s="1867">
        <v>0</v>
      </c>
      <c r="Q86" s="459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471"/>
      <c r="S87" s="471"/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951</v>
      </c>
      <c r="F88" s="1216">
        <f>F89+F91+F93+F95+F97+F99</f>
        <v>465</v>
      </c>
      <c r="G88" s="146">
        <f>+F88*100/E88</f>
        <v>48.895899053627758</v>
      </c>
      <c r="H88" s="1216">
        <f>H89+H91+H93+H95+H97+H99</f>
        <v>4</v>
      </c>
      <c r="I88" s="1216">
        <f t="shared" ref="I88:S88" si="15">I89+I91+I93+I95+I97+I99</f>
        <v>9</v>
      </c>
      <c r="J88" s="1216">
        <f t="shared" si="15"/>
        <v>4</v>
      </c>
      <c r="K88" s="1568">
        <f t="shared" si="15"/>
        <v>2</v>
      </c>
      <c r="L88" s="1568">
        <f t="shared" si="15"/>
        <v>0</v>
      </c>
      <c r="M88" s="1568">
        <f t="shared" si="15"/>
        <v>6</v>
      </c>
      <c r="N88" s="1568">
        <f t="shared" si="15"/>
        <v>130</v>
      </c>
      <c r="O88" s="1568">
        <f t="shared" si="15"/>
        <v>16</v>
      </c>
      <c r="P88" s="1888">
        <f t="shared" si="15"/>
        <v>6</v>
      </c>
      <c r="Q88" s="1216">
        <f t="shared" si="15"/>
        <v>0</v>
      </c>
      <c r="R88" s="1888">
        <f t="shared" si="15"/>
        <v>147</v>
      </c>
      <c r="S88" s="1888">
        <f t="shared" si="15"/>
        <v>141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600</v>
      </c>
      <c r="F89" s="36">
        <f>SUM(H89:S89)</f>
        <v>375</v>
      </c>
      <c r="G89" s="37">
        <f t="shared" ref="G89:G103" si="16">+F89*100/E89</f>
        <v>62.5</v>
      </c>
      <c r="H89" s="471"/>
      <c r="I89" s="471">
        <v>1</v>
      </c>
      <c r="J89" s="471"/>
      <c r="K89" s="471">
        <v>1</v>
      </c>
      <c r="L89" s="471"/>
      <c r="M89" s="471">
        <v>6</v>
      </c>
      <c r="N89" s="471">
        <v>130</v>
      </c>
      <c r="O89" s="471">
        <v>16</v>
      </c>
      <c r="P89" s="471">
        <v>3</v>
      </c>
      <c r="Q89" s="471"/>
      <c r="R89" s="471">
        <v>133</v>
      </c>
      <c r="S89" s="471">
        <v>85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141300</v>
      </c>
      <c r="G90" s="37" t="e">
        <f t="shared" si="16"/>
        <v>#DIV/0!</v>
      </c>
      <c r="H90" s="471"/>
      <c r="I90" s="471">
        <v>600</v>
      </c>
      <c r="J90" s="471"/>
      <c r="K90" s="872">
        <v>5000</v>
      </c>
      <c r="L90" s="471"/>
      <c r="M90" s="872">
        <v>23600</v>
      </c>
      <c r="N90" s="872">
        <v>22500</v>
      </c>
      <c r="O90" s="872">
        <v>22600</v>
      </c>
      <c r="P90" s="872">
        <v>9000</v>
      </c>
      <c r="Q90" s="471"/>
      <c r="R90" s="872">
        <v>15000</v>
      </c>
      <c r="S90" s="872">
        <v>43000</v>
      </c>
    </row>
    <row r="91" spans="1:19" ht="21.75" customHeight="1">
      <c r="A91" s="68"/>
      <c r="B91" s="49"/>
      <c r="C91" s="70" t="s">
        <v>229</v>
      </c>
      <c r="D91" s="35" t="s">
        <v>9</v>
      </c>
      <c r="E91" s="42">
        <v>33</v>
      </c>
      <c r="F91" s="36">
        <f t="shared" si="17"/>
        <v>0</v>
      </c>
      <c r="G91" s="37">
        <f t="shared" si="16"/>
        <v>0</v>
      </c>
      <c r="H91" s="471"/>
      <c r="I91" s="471"/>
      <c r="J91" s="471"/>
      <c r="K91" s="471"/>
      <c r="L91" s="471"/>
      <c r="M91" s="471"/>
      <c r="N91" s="471"/>
      <c r="O91" s="471"/>
      <c r="P91" s="471"/>
      <c r="Q91" s="471"/>
      <c r="R91" s="471"/>
      <c r="S91" s="471"/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0</v>
      </c>
      <c r="G92" s="37" t="e">
        <f t="shared" si="16"/>
        <v>#DIV/0!</v>
      </c>
      <c r="H92" s="471"/>
      <c r="I92" s="471"/>
      <c r="J92" s="471"/>
      <c r="K92" s="471"/>
      <c r="L92" s="471"/>
      <c r="M92" s="471"/>
      <c r="N92" s="471"/>
      <c r="O92" s="471"/>
      <c r="P92" s="471"/>
      <c r="Q92" s="471"/>
      <c r="R92" s="471"/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6"/>
        <v>#DIV/0!</v>
      </c>
      <c r="H93" s="471"/>
      <c r="I93" s="471"/>
      <c r="J93" s="471"/>
      <c r="K93" s="471"/>
      <c r="L93" s="471"/>
      <c r="M93" s="471"/>
      <c r="N93" s="471"/>
      <c r="O93" s="471"/>
      <c r="P93" s="471"/>
      <c r="Q93" s="471"/>
      <c r="R93" s="471"/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471"/>
      <c r="I94" s="471"/>
      <c r="J94" s="471"/>
      <c r="K94" s="471"/>
      <c r="L94" s="471"/>
      <c r="M94" s="471"/>
      <c r="N94" s="471"/>
      <c r="O94" s="471"/>
      <c r="P94" s="471"/>
      <c r="Q94" s="471"/>
      <c r="R94" s="471"/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178</v>
      </c>
      <c r="F95" s="36">
        <f t="shared" si="17"/>
        <v>0</v>
      </c>
      <c r="G95" s="37">
        <f t="shared" si="16"/>
        <v>0</v>
      </c>
      <c r="H95" s="471"/>
      <c r="I95" s="471"/>
      <c r="J95" s="471"/>
      <c r="K95" s="471"/>
      <c r="L95" s="471"/>
      <c r="M95" s="471"/>
      <c r="N95" s="471"/>
      <c r="O95" s="471"/>
      <c r="P95" s="471"/>
      <c r="Q95" s="471"/>
      <c r="R95" s="471"/>
      <c r="S95" s="471"/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0</v>
      </c>
      <c r="G96" s="37" t="e">
        <f t="shared" si="16"/>
        <v>#DIV/0!</v>
      </c>
      <c r="H96" s="471"/>
      <c r="I96" s="471"/>
      <c r="J96" s="471"/>
      <c r="K96" s="471"/>
      <c r="L96" s="471"/>
      <c r="M96" s="471"/>
      <c r="N96" s="471"/>
      <c r="O96" s="471"/>
      <c r="P96" s="471"/>
      <c r="Q96" s="471"/>
      <c r="R96" s="471"/>
      <c r="S96" s="471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140</v>
      </c>
      <c r="F97" s="36">
        <f t="shared" si="17"/>
        <v>90</v>
      </c>
      <c r="G97" s="37">
        <f t="shared" si="16"/>
        <v>64.285714285714292</v>
      </c>
      <c r="H97" s="471">
        <v>4</v>
      </c>
      <c r="I97" s="471">
        <v>8</v>
      </c>
      <c r="J97" s="471">
        <v>4</v>
      </c>
      <c r="K97" s="471">
        <v>1</v>
      </c>
      <c r="L97" s="471"/>
      <c r="M97" s="471"/>
      <c r="N97" s="471"/>
      <c r="O97" s="471"/>
      <c r="P97" s="471">
        <v>3</v>
      </c>
      <c r="Q97" s="471"/>
      <c r="R97" s="471">
        <v>14</v>
      </c>
      <c r="S97" s="471">
        <v>56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45000</v>
      </c>
      <c r="G98" s="37" t="e">
        <f t="shared" si="16"/>
        <v>#DIV/0!</v>
      </c>
      <c r="H98" s="872">
        <v>2000</v>
      </c>
      <c r="I98" s="872">
        <v>4000</v>
      </c>
      <c r="J98" s="872">
        <v>2000</v>
      </c>
      <c r="K98" s="471">
        <v>500</v>
      </c>
      <c r="L98" s="471"/>
      <c r="M98" s="471"/>
      <c r="N98" s="471"/>
      <c r="O98" s="471"/>
      <c r="P98" s="872">
        <v>1500</v>
      </c>
      <c r="Q98" s="471"/>
      <c r="R98" s="872">
        <v>7000</v>
      </c>
      <c r="S98" s="872">
        <v>28000</v>
      </c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7"/>
        <v>0</v>
      </c>
      <c r="G99" s="37" t="e">
        <f t="shared" si="16"/>
        <v>#DIV/0!</v>
      </c>
      <c r="H99" s="872"/>
      <c r="I99" s="471"/>
      <c r="J99" s="471"/>
      <c r="K99" s="471"/>
      <c r="L99" s="471"/>
      <c r="M99" s="471"/>
      <c r="N99" s="471"/>
      <c r="O99" s="471"/>
      <c r="P99" s="471"/>
      <c r="Q99" s="471"/>
      <c r="R99" s="471"/>
      <c r="S99" s="471"/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0</v>
      </c>
      <c r="G100" s="37" t="e">
        <f t="shared" si="16"/>
        <v>#DIV/0!</v>
      </c>
      <c r="H100" s="471"/>
      <c r="I100" s="471"/>
      <c r="J100" s="471"/>
      <c r="K100" s="471"/>
      <c r="L100" s="471"/>
      <c r="M100" s="471"/>
      <c r="N100" s="471"/>
      <c r="O100" s="471"/>
      <c r="P100" s="471"/>
      <c r="Q100" s="471"/>
      <c r="R100" s="471"/>
      <c r="S100" s="471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6"/>
        <v>100</v>
      </c>
      <c r="H101" s="1096"/>
      <c r="I101" s="1096"/>
      <c r="J101" s="1239"/>
      <c r="K101" s="1553"/>
      <c r="L101" s="1553"/>
      <c r="M101" s="1553"/>
      <c r="N101" s="1553">
        <v>2</v>
      </c>
      <c r="O101" s="1553"/>
      <c r="P101" s="1874"/>
      <c r="Q101" s="473"/>
      <c r="R101" s="1907"/>
      <c r="S101" s="1907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18">SUM(H102:S102)</f>
        <v>0</v>
      </c>
      <c r="G102" s="78" t="e">
        <f t="shared" si="16"/>
        <v>#DIV/0!</v>
      </c>
      <c r="H102" s="1097"/>
      <c r="I102" s="1097"/>
      <c r="J102" s="1240"/>
      <c r="K102" s="1554"/>
      <c r="L102" s="1554"/>
      <c r="M102" s="1554"/>
      <c r="N102" s="1554"/>
      <c r="O102" s="1554"/>
      <c r="P102" s="1875"/>
      <c r="Q102" s="474"/>
      <c r="R102" s="1908"/>
      <c r="S102" s="190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270700</v>
      </c>
      <c r="F103" s="153">
        <f>SUM(H103:S103)</f>
        <v>271076</v>
      </c>
      <c r="G103" s="112">
        <f t="shared" si="16"/>
        <v>100.13889915035094</v>
      </c>
      <c r="H103" s="1083">
        <f>SUM(H104:H108)</f>
        <v>47682</v>
      </c>
      <c r="I103" s="1226">
        <f t="shared" ref="I103:Q103" si="19">SUM(I104:I108)</f>
        <v>23273</v>
      </c>
      <c r="J103" s="1226">
        <f t="shared" si="19"/>
        <v>103676</v>
      </c>
      <c r="K103" s="1543">
        <f t="shared" si="19"/>
        <v>6830</v>
      </c>
      <c r="L103" s="1543">
        <f>SUM(L104:L108)</f>
        <v>57960</v>
      </c>
      <c r="M103" s="1543">
        <f>SUM(M104:M108)</f>
        <v>31655</v>
      </c>
      <c r="N103" s="1543">
        <f>SUM(N104:N108)</f>
        <v>0</v>
      </c>
      <c r="O103" s="1543">
        <f>SUM(O104:O108)</f>
        <v>0</v>
      </c>
      <c r="P103" s="1861">
        <f>SUM(P104:P108)</f>
        <v>0</v>
      </c>
      <c r="Q103" s="1226">
        <f t="shared" si="19"/>
        <v>0</v>
      </c>
      <c r="R103" s="1896">
        <f>SUM(R104:R108)</f>
        <v>0</v>
      </c>
      <c r="S103" s="1896">
        <f>SUM(S104:S108)</f>
        <v>0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8"/>
        <v>0</v>
      </c>
      <c r="G104" s="43" t="e">
        <f t="shared" ref="G104:G110" si="20">+F104*100/E104</f>
        <v>#DIV/0!</v>
      </c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270700</v>
      </c>
      <c r="F105" s="36">
        <f t="shared" si="18"/>
        <v>271076</v>
      </c>
      <c r="G105" s="43">
        <f t="shared" si="20"/>
        <v>100.13889915035094</v>
      </c>
      <c r="H105" s="872">
        <v>47682</v>
      </c>
      <c r="I105" s="872">
        <v>23273</v>
      </c>
      <c r="J105" s="872">
        <v>103676</v>
      </c>
      <c r="K105" s="872">
        <v>6830</v>
      </c>
      <c r="L105" s="872">
        <v>57960</v>
      </c>
      <c r="M105" s="872">
        <v>31655</v>
      </c>
      <c r="N105" s="471"/>
      <c r="O105" s="471"/>
      <c r="P105" s="471"/>
      <c r="Q105" s="471"/>
      <c r="R105" s="471"/>
      <c r="S105" s="471"/>
    </row>
    <row r="106" spans="1:19" ht="21.75" customHeight="1">
      <c r="A106" s="32"/>
      <c r="B106" s="33"/>
      <c r="C106" s="52" t="s">
        <v>27</v>
      </c>
      <c r="D106" s="35" t="s">
        <v>24</v>
      </c>
      <c r="E106" s="42"/>
      <c r="F106" s="36">
        <f t="shared" si="18"/>
        <v>0</v>
      </c>
      <c r="G106" s="43" t="e">
        <f t="shared" si="20"/>
        <v>#DIV/0!</v>
      </c>
      <c r="H106" s="471"/>
      <c r="I106" s="471"/>
      <c r="J106" s="471"/>
      <c r="K106" s="471"/>
      <c r="L106" s="471"/>
      <c r="M106" s="471"/>
      <c r="N106" s="471"/>
      <c r="O106" s="471"/>
      <c r="P106" s="471"/>
      <c r="Q106" s="471"/>
      <c r="R106" s="471"/>
      <c r="S106" s="471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471"/>
      <c r="I107" s="471"/>
      <c r="J107" s="471"/>
      <c r="K107" s="471"/>
      <c r="L107" s="471"/>
      <c r="M107" s="471"/>
      <c r="N107" s="471"/>
      <c r="O107" s="471"/>
      <c r="P107" s="471"/>
      <c r="Q107" s="471"/>
      <c r="R107" s="471"/>
      <c r="S107" s="471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8"/>
        <v>0</v>
      </c>
      <c r="G108" s="43" t="e">
        <f t="shared" si="20"/>
        <v>#DIV/0!</v>
      </c>
      <c r="H108" s="471"/>
      <c r="I108" s="471"/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52000</v>
      </c>
      <c r="F109" s="54">
        <f>SUM(H109:S109)</f>
        <v>54000</v>
      </c>
      <c r="G109" s="140">
        <f t="shared" si="20"/>
        <v>103.84615384615384</v>
      </c>
      <c r="H109" s="149">
        <f>SUM(H113+H117)</f>
        <v>0</v>
      </c>
      <c r="I109" s="149">
        <f t="shared" ref="I109:S109" si="21">SUM(I113+I117)</f>
        <v>25000</v>
      </c>
      <c r="J109" s="149">
        <f t="shared" si="21"/>
        <v>0</v>
      </c>
      <c r="K109" s="149">
        <f t="shared" si="21"/>
        <v>0</v>
      </c>
      <c r="L109" s="149">
        <f t="shared" si="21"/>
        <v>8000</v>
      </c>
      <c r="M109" s="149">
        <f t="shared" si="21"/>
        <v>1000</v>
      </c>
      <c r="N109" s="149">
        <f t="shared" si="21"/>
        <v>9000</v>
      </c>
      <c r="O109" s="149">
        <f t="shared" si="21"/>
        <v>1000</v>
      </c>
      <c r="P109" s="1860">
        <f t="shared" si="21"/>
        <v>10000</v>
      </c>
      <c r="Q109" s="149">
        <f t="shared" si="21"/>
        <v>0</v>
      </c>
      <c r="R109" s="1860">
        <f t="shared" si="21"/>
        <v>0</v>
      </c>
      <c r="S109" s="1860">
        <f t="shared" si="21"/>
        <v>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2000</v>
      </c>
      <c r="F110" s="58">
        <f>SUM(H110:S110)</f>
        <v>2000</v>
      </c>
      <c r="G110" s="47">
        <f t="shared" si="20"/>
        <v>100</v>
      </c>
      <c r="H110" s="1098">
        <v>0</v>
      </c>
      <c r="I110" s="1098">
        <v>0</v>
      </c>
      <c r="J110" s="1241">
        <v>0</v>
      </c>
      <c r="K110" s="1555">
        <v>0</v>
      </c>
      <c r="L110" s="1555">
        <v>0</v>
      </c>
      <c r="M110" s="1555">
        <v>0</v>
      </c>
      <c r="N110" s="1555">
        <v>0</v>
      </c>
      <c r="O110" s="1552">
        <v>500</v>
      </c>
      <c r="P110" s="1873">
        <v>500</v>
      </c>
      <c r="Q110" s="472">
        <v>500</v>
      </c>
      <c r="R110" s="1906">
        <v>500</v>
      </c>
      <c r="S110" s="1876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096"/>
      <c r="I111" s="1096"/>
      <c r="J111" s="1239"/>
      <c r="K111" s="1553"/>
      <c r="L111" s="1553"/>
      <c r="M111" s="1553"/>
      <c r="N111" s="1553"/>
      <c r="O111" s="1553"/>
      <c r="P111" s="1874"/>
      <c r="Q111" s="473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1</v>
      </c>
      <c r="F112" s="36">
        <f>SUM(H112:S112)</f>
        <v>1</v>
      </c>
      <c r="G112" s="37">
        <f>+F112*100/E112</f>
        <v>100</v>
      </c>
      <c r="H112" s="471"/>
      <c r="I112" s="471">
        <v>1</v>
      </c>
      <c r="J112" s="471"/>
      <c r="K112" s="471"/>
      <c r="L112" s="471"/>
      <c r="M112" s="471"/>
      <c r="N112" s="471"/>
      <c r="O112" s="872"/>
      <c r="P112" s="471"/>
      <c r="Q112" s="471"/>
      <c r="R112" s="471"/>
      <c r="S112" s="471"/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2000</v>
      </c>
      <c r="F113" s="36">
        <f>SUM(H113:S113)</f>
        <v>2000</v>
      </c>
      <c r="G113" s="37">
        <f>+F113*100/E113</f>
        <v>100</v>
      </c>
      <c r="H113" s="471"/>
      <c r="I113" s="471"/>
      <c r="J113" s="471"/>
      <c r="K113" s="471"/>
      <c r="L113" s="471"/>
      <c r="M113" s="872">
        <v>1000</v>
      </c>
      <c r="N113" s="471"/>
      <c r="O113" s="872">
        <v>1000</v>
      </c>
      <c r="P113" s="471"/>
      <c r="Q113" s="471"/>
      <c r="R113" s="471"/>
      <c r="S113" s="471"/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50000</v>
      </c>
      <c r="F114" s="58">
        <f>SUM(H114:S114)</f>
        <v>50000</v>
      </c>
      <c r="G114" s="47">
        <f>+F114*100/E114</f>
        <v>100</v>
      </c>
      <c r="H114" s="1095">
        <v>2000</v>
      </c>
      <c r="I114" s="1095">
        <v>3000</v>
      </c>
      <c r="J114" s="1238">
        <v>5000</v>
      </c>
      <c r="K114" s="1552">
        <v>5000</v>
      </c>
      <c r="L114" s="1552">
        <v>5000</v>
      </c>
      <c r="M114" s="1552">
        <v>5000</v>
      </c>
      <c r="N114" s="1552">
        <v>5000</v>
      </c>
      <c r="O114" s="1552">
        <v>4000</v>
      </c>
      <c r="P114" s="1873">
        <v>4000</v>
      </c>
      <c r="Q114" s="472">
        <v>4000</v>
      </c>
      <c r="R114" s="1906">
        <v>4000</v>
      </c>
      <c r="S114" s="1906">
        <v>4000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096"/>
      <c r="I115" s="1096"/>
      <c r="J115" s="1239"/>
      <c r="K115" s="1553"/>
      <c r="L115" s="1553"/>
      <c r="M115" s="1553"/>
      <c r="N115" s="1553"/>
      <c r="O115" s="1553"/>
      <c r="P115" s="1874"/>
      <c r="Q115" s="473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2</v>
      </c>
      <c r="F116" s="36">
        <f>SUM(H116:S116)</f>
        <v>2</v>
      </c>
      <c r="G116" s="37">
        <f t="shared" ref="G116:G122" si="22">+F116*100/E116</f>
        <v>100</v>
      </c>
      <c r="H116" s="471"/>
      <c r="I116" s="471">
        <v>2</v>
      </c>
      <c r="J116" s="471"/>
      <c r="K116" s="471"/>
      <c r="L116" s="471"/>
      <c r="M116" s="471"/>
      <c r="N116" s="471"/>
      <c r="O116" s="471"/>
      <c r="P116" s="471"/>
      <c r="Q116" s="471"/>
      <c r="R116" s="471"/>
      <c r="S116" s="471"/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50000</v>
      </c>
      <c r="F117" s="36">
        <f>SUM(H117:S117)</f>
        <v>52000</v>
      </c>
      <c r="G117" s="37">
        <f t="shared" si="22"/>
        <v>104</v>
      </c>
      <c r="H117" s="471"/>
      <c r="I117" s="872">
        <v>25000</v>
      </c>
      <c r="J117" s="471"/>
      <c r="K117" s="471"/>
      <c r="L117" s="872">
        <v>8000</v>
      </c>
      <c r="M117" s="471"/>
      <c r="N117" s="872">
        <v>9000</v>
      </c>
      <c r="O117" s="471"/>
      <c r="P117" s="872">
        <v>10000</v>
      </c>
      <c r="Q117" s="471"/>
      <c r="R117" s="471"/>
      <c r="S117" s="471"/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096"/>
      <c r="I118" s="1096"/>
      <c r="J118" s="1239"/>
      <c r="K118" s="1553"/>
      <c r="L118" s="1553"/>
      <c r="M118" s="1553"/>
      <c r="N118" s="1553"/>
      <c r="O118" s="1553"/>
      <c r="P118" s="1874"/>
      <c r="Q118" s="473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>SUM(H119:S119)</f>
        <v>1</v>
      </c>
      <c r="G119" s="37">
        <f t="shared" si="22"/>
        <v>100</v>
      </c>
      <c r="H119" s="471"/>
      <c r="I119" s="471">
        <v>1</v>
      </c>
      <c r="J119" s="471"/>
      <c r="K119" s="471"/>
      <c r="L119" s="471"/>
      <c r="M119" s="471"/>
      <c r="N119" s="471"/>
      <c r="O119" s="471"/>
      <c r="P119" s="471"/>
      <c r="Q119" s="471"/>
      <c r="R119" s="471"/>
      <c r="S119" s="471"/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0</v>
      </c>
      <c r="F120" s="36">
        <f>SUM(H120:S120)</f>
        <v>0</v>
      </c>
      <c r="G120" s="37" t="e">
        <f t="shared" si="22"/>
        <v>#DIV/0!</v>
      </c>
      <c r="H120" s="471"/>
      <c r="I120" s="471"/>
      <c r="J120" s="471"/>
      <c r="K120" s="471"/>
      <c r="L120" s="471"/>
      <c r="M120" s="471"/>
      <c r="N120" s="471"/>
      <c r="O120" s="471"/>
      <c r="P120" s="471"/>
      <c r="Q120" s="471"/>
      <c r="R120" s="471"/>
      <c r="S120" s="471"/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0</v>
      </c>
      <c r="F121" s="36">
        <f>SUM(H121:S121)</f>
        <v>0</v>
      </c>
      <c r="G121" s="37" t="e">
        <f t="shared" si="22"/>
        <v>#DIV/0!</v>
      </c>
      <c r="H121" s="471"/>
      <c r="I121" s="471"/>
      <c r="J121" s="471"/>
      <c r="K121" s="471"/>
      <c r="L121" s="471"/>
      <c r="M121" s="471"/>
      <c r="N121" s="471"/>
      <c r="O121" s="471"/>
      <c r="P121" s="471"/>
      <c r="Q121" s="471"/>
      <c r="R121" s="471"/>
      <c r="S121" s="471"/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20</v>
      </c>
      <c r="F122" s="36">
        <f>SUM(H122:S122)</f>
        <v>21</v>
      </c>
      <c r="G122" s="37">
        <f t="shared" si="22"/>
        <v>105</v>
      </c>
      <c r="H122" s="471"/>
      <c r="I122" s="471"/>
      <c r="J122" s="471">
        <v>5</v>
      </c>
      <c r="K122" s="471">
        <v>9</v>
      </c>
      <c r="L122" s="471"/>
      <c r="M122" s="471">
        <v>5</v>
      </c>
      <c r="N122" s="471"/>
      <c r="O122" s="471"/>
      <c r="P122" s="471">
        <v>2</v>
      </c>
      <c r="Q122" s="471"/>
      <c r="R122" s="471"/>
      <c r="S122" s="471"/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55">
        <f t="shared" ref="F123:F186" si="23">SUM(H123:S123)</f>
        <v>0</v>
      </c>
      <c r="G123" s="67" t="e">
        <f t="shared" ref="G123:G186" si="24">+F123*100/E123</f>
        <v>#DIV/0!</v>
      </c>
      <c r="H123" s="1077"/>
      <c r="I123" s="1077"/>
      <c r="J123" s="1219"/>
      <c r="K123" s="1537"/>
      <c r="L123" s="1537"/>
      <c r="M123" s="1537"/>
      <c r="N123" s="1537"/>
      <c r="O123" s="1537"/>
      <c r="P123" s="1855"/>
      <c r="Q123" s="66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4"/>
        <v>#DIV/0!</v>
      </c>
      <c r="H124" s="471"/>
      <c r="I124" s="471"/>
      <c r="J124" s="471"/>
      <c r="K124" s="471"/>
      <c r="L124" s="471"/>
      <c r="M124" s="471"/>
      <c r="N124" s="471"/>
      <c r="O124" s="471"/>
      <c r="P124" s="471"/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17800</v>
      </c>
      <c r="F125" s="153">
        <f>SUM(H125:S125)</f>
        <v>17789</v>
      </c>
      <c r="G125" s="379">
        <f t="shared" si="24"/>
        <v>99.938202247191015</v>
      </c>
      <c r="H125" s="1083">
        <f>SUM(H126:H130)</f>
        <v>0</v>
      </c>
      <c r="I125" s="1226">
        <f t="shared" ref="I125:S125" si="25">SUM(I126:I130)</f>
        <v>0</v>
      </c>
      <c r="J125" s="1226">
        <f t="shared" si="25"/>
        <v>3584</v>
      </c>
      <c r="K125" s="1543">
        <f t="shared" si="25"/>
        <v>0</v>
      </c>
      <c r="L125" s="1543">
        <f t="shared" si="25"/>
        <v>4750</v>
      </c>
      <c r="M125" s="1543">
        <f t="shared" si="25"/>
        <v>2300</v>
      </c>
      <c r="N125" s="1543">
        <f t="shared" si="25"/>
        <v>0</v>
      </c>
      <c r="O125" s="1543">
        <f t="shared" si="25"/>
        <v>0</v>
      </c>
      <c r="P125" s="1861">
        <f t="shared" si="25"/>
        <v>525</v>
      </c>
      <c r="Q125" s="1226">
        <f t="shared" si="25"/>
        <v>0</v>
      </c>
      <c r="R125" s="1896">
        <f t="shared" si="25"/>
        <v>0</v>
      </c>
      <c r="S125" s="1896">
        <f t="shared" si="25"/>
        <v>6630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3"/>
        <v>0</v>
      </c>
      <c r="G126" s="37" t="e">
        <f t="shared" si="24"/>
        <v>#DIV/0!</v>
      </c>
      <c r="H126" s="471"/>
      <c r="I126" s="471"/>
      <c r="J126" s="471"/>
      <c r="K126" s="471"/>
      <c r="L126" s="471"/>
      <c r="M126" s="471"/>
      <c r="N126" s="471"/>
      <c r="O126" s="471"/>
      <c r="P126" s="471"/>
      <c r="Q126" s="471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17800</v>
      </c>
      <c r="F127" s="36">
        <f t="shared" si="23"/>
        <v>17789</v>
      </c>
      <c r="G127" s="37">
        <f t="shared" si="24"/>
        <v>99.938202247191015</v>
      </c>
      <c r="H127" s="471"/>
      <c r="I127" s="471"/>
      <c r="J127" s="872">
        <v>3584</v>
      </c>
      <c r="K127" s="471"/>
      <c r="L127" s="872">
        <v>4750</v>
      </c>
      <c r="M127" s="872">
        <v>2300</v>
      </c>
      <c r="N127" s="471"/>
      <c r="O127" s="471"/>
      <c r="P127" s="471">
        <v>525</v>
      </c>
      <c r="Q127" s="471"/>
      <c r="R127" s="471"/>
      <c r="S127" s="872">
        <v>6630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3"/>
        <v>0</v>
      </c>
      <c r="G128" s="37" t="e">
        <f t="shared" si="24"/>
        <v>#DIV/0!</v>
      </c>
      <c r="H128" s="471"/>
      <c r="I128" s="471"/>
      <c r="J128" s="471"/>
      <c r="K128" s="471"/>
      <c r="L128" s="471"/>
      <c r="M128" s="471"/>
      <c r="N128" s="471"/>
      <c r="O128" s="471"/>
      <c r="P128" s="471"/>
      <c r="Q128" s="471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3"/>
        <v>0</v>
      </c>
      <c r="G129" s="37" t="e">
        <f t="shared" si="24"/>
        <v>#DIV/0!</v>
      </c>
      <c r="H129" s="471"/>
      <c r="I129" s="471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3"/>
        <v>0</v>
      </c>
      <c r="G130" s="37" t="e">
        <f t="shared" si="24"/>
        <v>#DIV/0!</v>
      </c>
      <c r="H130" s="471"/>
      <c r="I130" s="471"/>
      <c r="J130" s="471"/>
      <c r="K130" s="471"/>
      <c r="L130" s="471"/>
      <c r="M130" s="471"/>
      <c r="N130" s="471"/>
      <c r="O130" s="471"/>
      <c r="P130" s="471"/>
      <c r="Q130" s="471"/>
      <c r="R130" s="471"/>
      <c r="S130" s="471"/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3"/>
        <v>0</v>
      </c>
      <c r="G131" s="67" t="e">
        <f t="shared" si="24"/>
        <v>#DIV/0!</v>
      </c>
      <c r="H131" s="1096"/>
      <c r="I131" s="1096"/>
      <c r="J131" s="1239"/>
      <c r="K131" s="1553"/>
      <c r="L131" s="1553"/>
      <c r="M131" s="1553"/>
      <c r="N131" s="1553"/>
      <c r="O131" s="1553"/>
      <c r="P131" s="1874"/>
      <c r="Q131" s="473"/>
      <c r="R131" s="1907"/>
      <c r="S131" s="1907"/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1</v>
      </c>
      <c r="F132" s="55">
        <f t="shared" si="23"/>
        <v>1</v>
      </c>
      <c r="G132" s="67">
        <f t="shared" si="24"/>
        <v>100</v>
      </c>
      <c r="H132" s="1080">
        <f>SUM(H133:H134)</f>
        <v>0</v>
      </c>
      <c r="I132" s="1080">
        <f t="shared" ref="I132:P132" si="26">SUM(I133:I134)</f>
        <v>0</v>
      </c>
      <c r="J132" s="1224">
        <f t="shared" si="26"/>
        <v>0</v>
      </c>
      <c r="K132" s="1541">
        <f t="shared" si="26"/>
        <v>0</v>
      </c>
      <c r="L132" s="1541">
        <f t="shared" si="26"/>
        <v>1</v>
      </c>
      <c r="M132" s="1541">
        <f t="shared" si="26"/>
        <v>0</v>
      </c>
      <c r="N132" s="1541">
        <f t="shared" si="26"/>
        <v>0</v>
      </c>
      <c r="O132" s="1541">
        <f t="shared" si="26"/>
        <v>0</v>
      </c>
      <c r="P132" s="1858">
        <f t="shared" si="26"/>
        <v>0</v>
      </c>
      <c r="Q132" s="144">
        <f>SUM(Q133:Q134)</f>
        <v>0</v>
      </c>
      <c r="R132" s="1894">
        <f>SUM(R133:R134)</f>
        <v>0</v>
      </c>
      <c r="S132" s="1894">
        <f>SUM(S133:S134)</f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1</v>
      </c>
      <c r="F133" s="36">
        <f t="shared" si="23"/>
        <v>1</v>
      </c>
      <c r="G133" s="37">
        <f t="shared" si="24"/>
        <v>100</v>
      </c>
      <c r="H133" s="471"/>
      <c r="I133" s="471"/>
      <c r="J133" s="471"/>
      <c r="K133" s="471"/>
      <c r="L133" s="471">
        <v>1</v>
      </c>
      <c r="M133" s="471"/>
      <c r="N133" s="471"/>
      <c r="O133" s="471"/>
      <c r="P133" s="471"/>
      <c r="Q133" s="471"/>
      <c r="R133" s="471"/>
      <c r="S133" s="471"/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3"/>
        <v>0</v>
      </c>
      <c r="G134" s="37" t="e">
        <f t="shared" si="24"/>
        <v>#DIV/0!</v>
      </c>
      <c r="H134" s="471"/>
      <c r="I134" s="471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3"/>
        <v>0</v>
      </c>
      <c r="G135" s="37" t="e">
        <f t="shared" si="24"/>
        <v>#DIV/0!</v>
      </c>
      <c r="H135" s="471"/>
      <c r="I135" s="471"/>
      <c r="J135" s="471"/>
      <c r="K135" s="471"/>
      <c r="L135" s="471"/>
      <c r="M135" s="471"/>
      <c r="N135" s="471"/>
      <c r="O135" s="471"/>
      <c r="P135" s="471"/>
      <c r="Q135" s="471"/>
      <c r="R135" s="471"/>
      <c r="S135" s="471"/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48700</v>
      </c>
      <c r="F136" s="153">
        <f>SUM(H136:S136)</f>
        <v>37352</v>
      </c>
      <c r="G136" s="379">
        <f t="shared" si="24"/>
        <v>76.698151950718682</v>
      </c>
      <c r="H136" s="1083">
        <f>SUM(H137:H141)</f>
        <v>0</v>
      </c>
      <c r="I136" s="1226">
        <f t="shared" ref="I136:S136" si="27">SUM(I137:I141)</f>
        <v>0</v>
      </c>
      <c r="J136" s="1226">
        <f t="shared" si="27"/>
        <v>0</v>
      </c>
      <c r="K136" s="1543">
        <f t="shared" si="27"/>
        <v>0</v>
      </c>
      <c r="L136" s="1543">
        <f t="shared" si="27"/>
        <v>5546</v>
      </c>
      <c r="M136" s="1543">
        <f t="shared" si="27"/>
        <v>1662</v>
      </c>
      <c r="N136" s="1543">
        <f t="shared" si="27"/>
        <v>11184</v>
      </c>
      <c r="O136" s="1543">
        <f t="shared" si="27"/>
        <v>0</v>
      </c>
      <c r="P136" s="1861">
        <f t="shared" si="27"/>
        <v>0</v>
      </c>
      <c r="Q136" s="1226">
        <f t="shared" si="27"/>
        <v>0</v>
      </c>
      <c r="R136" s="1896">
        <f t="shared" si="27"/>
        <v>16580</v>
      </c>
      <c r="S136" s="1896">
        <f t="shared" si="27"/>
        <v>2380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>SUM(H137:S137)</f>
        <v>0</v>
      </c>
      <c r="G137" s="37" t="e">
        <f t="shared" si="24"/>
        <v>#DIV/0!</v>
      </c>
      <c r="H137" s="471"/>
      <c r="I137" s="471"/>
      <c r="J137" s="471"/>
      <c r="K137" s="471"/>
      <c r="L137" s="471"/>
      <c r="M137" s="471"/>
      <c r="N137" s="471"/>
      <c r="O137" s="471"/>
      <c r="P137" s="471"/>
      <c r="Q137" s="471"/>
      <c r="R137" s="471"/>
      <c r="S137" s="471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48700</v>
      </c>
      <c r="F138" s="36">
        <f t="shared" si="23"/>
        <v>37352</v>
      </c>
      <c r="G138" s="37">
        <f t="shared" si="24"/>
        <v>76.698151950718682</v>
      </c>
      <c r="H138" s="471"/>
      <c r="I138" s="471"/>
      <c r="J138" s="471"/>
      <c r="K138" s="471"/>
      <c r="L138" s="872">
        <v>5546</v>
      </c>
      <c r="M138" s="872">
        <v>1662</v>
      </c>
      <c r="N138" s="872">
        <v>11184</v>
      </c>
      <c r="O138" s="471"/>
      <c r="P138" s="471"/>
      <c r="Q138" s="471"/>
      <c r="R138" s="872">
        <v>16580</v>
      </c>
      <c r="S138" s="872">
        <v>2380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3"/>
        <v>0</v>
      </c>
      <c r="G139" s="37" t="e">
        <f t="shared" si="24"/>
        <v>#DIV/0!</v>
      </c>
      <c r="H139" s="471"/>
      <c r="I139" s="471"/>
      <c r="J139" s="471"/>
      <c r="K139" s="471"/>
      <c r="L139" s="471"/>
      <c r="M139" s="471"/>
      <c r="N139" s="471"/>
      <c r="O139" s="471"/>
      <c r="P139" s="471"/>
      <c r="Q139" s="471"/>
      <c r="R139" s="471"/>
      <c r="S139" s="471"/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3"/>
        <v>0</v>
      </c>
      <c r="G140" s="37" t="e">
        <f t="shared" si="24"/>
        <v>#DIV/0!</v>
      </c>
      <c r="H140" s="471"/>
      <c r="I140" s="471"/>
      <c r="J140" s="471"/>
      <c r="K140" s="471"/>
      <c r="L140" s="471"/>
      <c r="M140" s="471"/>
      <c r="N140" s="471"/>
      <c r="O140" s="471"/>
      <c r="P140" s="471"/>
      <c r="Q140" s="471"/>
      <c r="R140" s="471"/>
      <c r="S140" s="471"/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3"/>
        <v>0</v>
      </c>
      <c r="G141" s="37" t="e">
        <f t="shared" si="24"/>
        <v>#DIV/0!</v>
      </c>
      <c r="H141" s="471"/>
      <c r="I141" s="471"/>
      <c r="J141" s="471"/>
      <c r="K141" s="471"/>
      <c r="L141" s="471"/>
      <c r="M141" s="471"/>
      <c r="N141" s="471"/>
      <c r="O141" s="471"/>
      <c r="P141" s="471"/>
      <c r="Q141" s="471"/>
      <c r="R141" s="471"/>
      <c r="S141" s="471"/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3"/>
        <v>0</v>
      </c>
      <c r="G142" s="67" t="e">
        <f t="shared" si="24"/>
        <v>#DIV/0!</v>
      </c>
      <c r="H142" s="1079">
        <f t="shared" ref="H142:P142" si="28">H145</f>
        <v>0</v>
      </c>
      <c r="I142" s="1079">
        <f t="shared" si="28"/>
        <v>0</v>
      </c>
      <c r="J142" s="1223">
        <f t="shared" si="28"/>
        <v>0</v>
      </c>
      <c r="K142" s="1539">
        <f t="shared" si="28"/>
        <v>0</v>
      </c>
      <c r="L142" s="1539">
        <f t="shared" si="28"/>
        <v>0</v>
      </c>
      <c r="M142" s="1539">
        <f t="shared" si="28"/>
        <v>0</v>
      </c>
      <c r="N142" s="1539">
        <f t="shared" si="28"/>
        <v>0</v>
      </c>
      <c r="O142" s="1539">
        <f t="shared" si="28"/>
        <v>0</v>
      </c>
      <c r="P142" s="1857">
        <f t="shared" si="28"/>
        <v>0</v>
      </c>
      <c r="Q142" s="139">
        <f>Q145</f>
        <v>0</v>
      </c>
      <c r="R142" s="1892">
        <f>R145</f>
        <v>0</v>
      </c>
      <c r="S142" s="1892">
        <f>S145</f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3"/>
        <v>0</v>
      </c>
      <c r="G143" s="67" t="e">
        <f t="shared" si="24"/>
        <v>#DIV/0!</v>
      </c>
      <c r="H143" s="1079"/>
      <c r="I143" s="1079"/>
      <c r="J143" s="1223"/>
      <c r="K143" s="1539"/>
      <c r="L143" s="1539"/>
      <c r="M143" s="1539"/>
      <c r="N143" s="1539"/>
      <c r="O143" s="1539"/>
      <c r="P143" s="1857"/>
      <c r="Q143" s="139"/>
      <c r="R143" s="1892"/>
      <c r="S143" s="189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3"/>
        <v>0</v>
      </c>
      <c r="G144" s="37" t="e">
        <f t="shared" si="24"/>
        <v>#DIV/0!</v>
      </c>
      <c r="H144" s="471"/>
      <c r="I144" s="471"/>
      <c r="J144" s="471"/>
      <c r="K144" s="471"/>
      <c r="L144" s="471"/>
      <c r="M144" s="471"/>
      <c r="N144" s="471"/>
      <c r="O144" s="471"/>
      <c r="P144" s="471"/>
      <c r="Q144" s="471"/>
      <c r="R144" s="471"/>
      <c r="S144" s="471"/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3"/>
        <v>0</v>
      </c>
      <c r="G145" s="37" t="e">
        <f t="shared" si="24"/>
        <v>#DIV/0!</v>
      </c>
      <c r="H145" s="471"/>
      <c r="I145" s="471"/>
      <c r="J145" s="471"/>
      <c r="K145" s="471"/>
      <c r="L145" s="471"/>
      <c r="M145" s="471"/>
      <c r="N145" s="471"/>
      <c r="O145" s="471"/>
      <c r="P145" s="471"/>
      <c r="Q145" s="471"/>
      <c r="R145" s="471"/>
      <c r="S145" s="471"/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3"/>
        <v>0</v>
      </c>
      <c r="G146" s="37" t="e">
        <f t="shared" si="24"/>
        <v>#DIV/0!</v>
      </c>
      <c r="H146" s="471"/>
      <c r="I146" s="471"/>
      <c r="J146" s="471"/>
      <c r="K146" s="471"/>
      <c r="L146" s="471"/>
      <c r="M146" s="471"/>
      <c r="N146" s="471"/>
      <c r="O146" s="471"/>
      <c r="P146" s="471"/>
      <c r="Q146" s="471"/>
      <c r="R146" s="471"/>
      <c r="S146" s="471"/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3"/>
        <v>0</v>
      </c>
      <c r="G147" s="379" t="e">
        <f t="shared" si="24"/>
        <v>#DIV/0!</v>
      </c>
      <c r="H147" s="1083">
        <f>SUM(H148:H152)</f>
        <v>0</v>
      </c>
      <c r="I147" s="1226">
        <f t="shared" ref="I147:S147" si="29">SUM(I148:I152)</f>
        <v>0</v>
      </c>
      <c r="J147" s="1226">
        <f t="shared" si="29"/>
        <v>0</v>
      </c>
      <c r="K147" s="1543">
        <f t="shared" si="29"/>
        <v>0</v>
      </c>
      <c r="L147" s="1543">
        <f t="shared" si="29"/>
        <v>0</v>
      </c>
      <c r="M147" s="1543">
        <f t="shared" si="29"/>
        <v>0</v>
      </c>
      <c r="N147" s="1543">
        <f t="shared" si="29"/>
        <v>0</v>
      </c>
      <c r="O147" s="1543">
        <f t="shared" si="29"/>
        <v>0</v>
      </c>
      <c r="P147" s="1861">
        <f t="shared" si="29"/>
        <v>0</v>
      </c>
      <c r="Q147" s="1226">
        <f t="shared" si="29"/>
        <v>0</v>
      </c>
      <c r="R147" s="1896">
        <f t="shared" si="29"/>
        <v>0</v>
      </c>
      <c r="S147" s="1896">
        <f t="shared" si="29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3"/>
        <v>0</v>
      </c>
      <c r="G148" s="37" t="e">
        <f t="shared" si="24"/>
        <v>#DIV/0!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3"/>
        <v>0</v>
      </c>
      <c r="G149" s="37" t="e">
        <f t="shared" si="24"/>
        <v>#DIV/0!</v>
      </c>
      <c r="H149" s="471"/>
      <c r="I149" s="471"/>
      <c r="J149" s="471"/>
      <c r="K149" s="471"/>
      <c r="L149" s="471"/>
      <c r="M149" s="471"/>
      <c r="N149" s="471"/>
      <c r="O149" s="471"/>
      <c r="P149" s="471"/>
      <c r="Q149" s="471"/>
      <c r="R149" s="471"/>
      <c r="S149" s="471"/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3"/>
        <v>0</v>
      </c>
      <c r="G150" s="37" t="e">
        <f t="shared" si="24"/>
        <v>#DIV/0!</v>
      </c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3"/>
        <v>0</v>
      </c>
      <c r="G151" s="37" t="e">
        <f t="shared" si="24"/>
        <v>#DIV/0!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3"/>
        <v>0</v>
      </c>
      <c r="G152" s="37" t="e">
        <f t="shared" si="24"/>
        <v>#DIV/0!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3"/>
        <v>0</v>
      </c>
      <c r="G153" s="67" t="e">
        <f t="shared" si="24"/>
        <v>#DIV/0!</v>
      </c>
      <c r="H153" s="1079">
        <f>H154</f>
        <v>0</v>
      </c>
      <c r="I153" s="1079">
        <f t="shared" ref="I153:P153" si="30">I154</f>
        <v>0</v>
      </c>
      <c r="J153" s="1223">
        <f t="shared" si="30"/>
        <v>0</v>
      </c>
      <c r="K153" s="1539">
        <f t="shared" si="30"/>
        <v>0</v>
      </c>
      <c r="L153" s="1539">
        <f t="shared" si="30"/>
        <v>0</v>
      </c>
      <c r="M153" s="1539">
        <f t="shared" si="30"/>
        <v>0</v>
      </c>
      <c r="N153" s="1539">
        <f t="shared" si="30"/>
        <v>0</v>
      </c>
      <c r="O153" s="1539">
        <f t="shared" si="30"/>
        <v>0</v>
      </c>
      <c r="P153" s="1857">
        <f t="shared" si="30"/>
        <v>0</v>
      </c>
      <c r="Q153" s="139">
        <f>Q154</f>
        <v>0</v>
      </c>
      <c r="R153" s="1892">
        <f>R154</f>
        <v>0</v>
      </c>
      <c r="S153" s="1892">
        <f>S154</f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3"/>
        <v>0</v>
      </c>
      <c r="G154" s="37" t="e">
        <f t="shared" si="24"/>
        <v>#DIV/0!</v>
      </c>
      <c r="H154" s="476"/>
      <c r="I154" s="476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3"/>
        <v>0</v>
      </c>
      <c r="G155" s="37" t="e">
        <f t="shared" si="24"/>
        <v>#DIV/0!</v>
      </c>
      <c r="H155" s="476"/>
      <c r="I155" s="476"/>
      <c r="J155" s="476"/>
      <c r="K155" s="476"/>
      <c r="L155" s="476"/>
      <c r="M155" s="476"/>
      <c r="N155" s="476"/>
      <c r="O155" s="476"/>
      <c r="P155" s="476"/>
      <c r="Q155" s="476"/>
      <c r="R155" s="476"/>
      <c r="S155" s="476"/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3"/>
        <v>0</v>
      </c>
      <c r="G156" s="37" t="e">
        <f t="shared" si="24"/>
        <v>#DIV/0!</v>
      </c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3"/>
        <v>0</v>
      </c>
      <c r="G157" s="37" t="e">
        <f t="shared" si="24"/>
        <v>#DIV/0!</v>
      </c>
      <c r="H157" s="476"/>
      <c r="I157" s="476"/>
      <c r="J157" s="476"/>
      <c r="K157" s="476"/>
      <c r="L157" s="476"/>
      <c r="M157" s="476"/>
      <c r="N157" s="476"/>
      <c r="O157" s="476"/>
      <c r="P157" s="476"/>
      <c r="Q157" s="476"/>
      <c r="R157" s="476"/>
      <c r="S157" s="476"/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3"/>
        <v>0</v>
      </c>
      <c r="G158" s="37" t="e">
        <f t="shared" si="24"/>
        <v>#DIV/0!</v>
      </c>
      <c r="H158" s="471"/>
      <c r="I158" s="471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3"/>
        <v>0</v>
      </c>
      <c r="G159" s="379" t="e">
        <f t="shared" si="24"/>
        <v>#DIV/0!</v>
      </c>
      <c r="H159" s="1083">
        <f>SUM(H160:H164)</f>
        <v>0</v>
      </c>
      <c r="I159" s="1226">
        <f t="shared" ref="I159:R159" si="31">SUM(I160:I164)</f>
        <v>0</v>
      </c>
      <c r="J159" s="1226">
        <f t="shared" si="31"/>
        <v>0</v>
      </c>
      <c r="K159" s="1543">
        <f t="shared" si="31"/>
        <v>0</v>
      </c>
      <c r="L159" s="1543">
        <f t="shared" si="31"/>
        <v>0</v>
      </c>
      <c r="M159" s="1543">
        <f t="shared" si="31"/>
        <v>0</v>
      </c>
      <c r="N159" s="1543">
        <f t="shared" si="31"/>
        <v>0</v>
      </c>
      <c r="O159" s="1543">
        <f t="shared" si="31"/>
        <v>0</v>
      </c>
      <c r="P159" s="1861">
        <f t="shared" si="31"/>
        <v>0</v>
      </c>
      <c r="Q159" s="1226">
        <f t="shared" si="31"/>
        <v>0</v>
      </c>
      <c r="R159" s="1896">
        <f t="shared" si="31"/>
        <v>0</v>
      </c>
      <c r="S159" s="1896">
        <f>SUM(S160:S164)</f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3"/>
        <v>0</v>
      </c>
      <c r="G160" s="37" t="e">
        <f t="shared" si="24"/>
        <v>#DIV/0!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3"/>
        <v>0</v>
      </c>
      <c r="G161" s="37" t="e">
        <f t="shared" si="24"/>
        <v>#DIV/0!</v>
      </c>
      <c r="H161" s="471"/>
      <c r="I161" s="471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3"/>
        <v>0</v>
      </c>
      <c r="G162" s="37" t="e">
        <f t="shared" si="24"/>
        <v>#DIV/0!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3"/>
        <v>0</v>
      </c>
      <c r="G163" s="37" t="e">
        <f t="shared" si="24"/>
        <v>#DIV/0!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3"/>
        <v>0</v>
      </c>
      <c r="G164" s="37" t="e">
        <f t="shared" si="24"/>
        <v>#DIV/0!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</row>
    <row r="165" spans="1:19" ht="19.5" customHeight="1">
      <c r="A165" s="2152" t="s">
        <v>222</v>
      </c>
      <c r="B165" s="2113"/>
      <c r="C165" s="2114"/>
      <c r="D165" s="693"/>
      <c r="E165" s="705"/>
      <c r="F165" s="55">
        <f t="shared" si="23"/>
        <v>0</v>
      </c>
      <c r="G165" s="67" t="e">
        <f t="shared" si="24"/>
        <v>#DIV/0!</v>
      </c>
      <c r="H165" s="1096"/>
      <c r="I165" s="1096"/>
      <c r="J165" s="1239"/>
      <c r="K165" s="1553"/>
      <c r="L165" s="1553"/>
      <c r="M165" s="1553"/>
      <c r="N165" s="1553"/>
      <c r="O165" s="1553"/>
      <c r="P165" s="1874"/>
      <c r="Q165" s="473"/>
      <c r="R165" s="1907"/>
      <c r="S165" s="190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3"/>
        <v>0</v>
      </c>
      <c r="G166" s="37" t="e">
        <f t="shared" si="24"/>
        <v>#DIV/0!</v>
      </c>
      <c r="H166" s="1097"/>
      <c r="I166" s="1097"/>
      <c r="J166" s="1240"/>
      <c r="K166" s="1554"/>
      <c r="L166" s="1554"/>
      <c r="M166" s="1554"/>
      <c r="N166" s="1554"/>
      <c r="O166" s="1554"/>
      <c r="P166" s="1875"/>
      <c r="Q166" s="474"/>
      <c r="R166" s="1908"/>
      <c r="S166" s="1908"/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3"/>
        <v>0</v>
      </c>
      <c r="G167" s="37" t="e">
        <f t="shared" si="24"/>
        <v>#DIV/0!</v>
      </c>
      <c r="H167" s="1097"/>
      <c r="I167" s="1097"/>
      <c r="J167" s="1240"/>
      <c r="K167" s="1554"/>
      <c r="L167" s="1554"/>
      <c r="M167" s="1554"/>
      <c r="N167" s="1554"/>
      <c r="O167" s="1554"/>
      <c r="P167" s="1875"/>
      <c r="Q167" s="474"/>
      <c r="R167" s="1908"/>
      <c r="S167" s="1908"/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3"/>
        <v>0</v>
      </c>
      <c r="G168" s="37" t="e">
        <f t="shared" si="24"/>
        <v>#DIV/0!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153">
        <f t="shared" si="23"/>
        <v>0</v>
      </c>
      <c r="G169" s="379" t="e">
        <f t="shared" si="24"/>
        <v>#DIV/0!</v>
      </c>
      <c r="H169" s="1099">
        <f>SUM(H170:H174)</f>
        <v>0</v>
      </c>
      <c r="I169" s="1242">
        <f t="shared" ref="I169:S169" si="32">SUM(I170:I174)</f>
        <v>0</v>
      </c>
      <c r="J169" s="1242">
        <f t="shared" si="32"/>
        <v>0</v>
      </c>
      <c r="K169" s="1556">
        <f t="shared" si="32"/>
        <v>0</v>
      </c>
      <c r="L169" s="1556">
        <f t="shared" si="32"/>
        <v>0</v>
      </c>
      <c r="M169" s="1556">
        <f t="shared" si="32"/>
        <v>0</v>
      </c>
      <c r="N169" s="1556">
        <f t="shared" si="32"/>
        <v>0</v>
      </c>
      <c r="O169" s="1556">
        <f t="shared" si="32"/>
        <v>0</v>
      </c>
      <c r="P169" s="1877">
        <f t="shared" si="32"/>
        <v>0</v>
      </c>
      <c r="Q169" s="1242">
        <f t="shared" si="32"/>
        <v>0</v>
      </c>
      <c r="R169" s="1909">
        <f t="shared" si="32"/>
        <v>0</v>
      </c>
      <c r="S169" s="1909">
        <f t="shared" si="32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3"/>
        <v>0</v>
      </c>
      <c r="G170" s="37" t="e">
        <f t="shared" si="24"/>
        <v>#DIV/0!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3"/>
        <v>0</v>
      </c>
      <c r="G171" s="37" t="e">
        <f t="shared" si="24"/>
        <v>#DIV/0!</v>
      </c>
      <c r="H171" s="471"/>
      <c r="I171" s="471"/>
      <c r="J171" s="471"/>
      <c r="K171" s="471"/>
      <c r="L171" s="471"/>
      <c r="M171" s="471"/>
      <c r="N171" s="471"/>
      <c r="O171" s="471"/>
      <c r="P171" s="471"/>
      <c r="Q171" s="471"/>
      <c r="R171" s="471"/>
      <c r="S171" s="471"/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3"/>
        <v>0</v>
      </c>
      <c r="G172" s="37" t="e">
        <f t="shared" si="24"/>
        <v>#DIV/0!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3"/>
        <v>0</v>
      </c>
      <c r="G173" s="37" t="e">
        <f t="shared" si="24"/>
        <v>#DIV/0!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3"/>
        <v>0</v>
      </c>
      <c r="G174" s="120" t="e">
        <f t="shared" si="24"/>
        <v>#DIV/0!</v>
      </c>
      <c r="H174" s="478"/>
      <c r="I174" s="478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</row>
    <row r="175" spans="1:19" ht="33" customHeight="1">
      <c r="A175" s="2226" t="s">
        <v>225</v>
      </c>
      <c r="B175" s="2227"/>
      <c r="C175" s="2228"/>
      <c r="D175" s="710"/>
      <c r="E175" s="711">
        <f>E176</f>
        <v>10000</v>
      </c>
      <c r="F175" s="92">
        <f t="shared" si="23"/>
        <v>0</v>
      </c>
      <c r="G175" s="631">
        <f t="shared" si="24"/>
        <v>0</v>
      </c>
      <c r="H175" s="1100"/>
      <c r="I175" s="1100"/>
      <c r="J175" s="1243"/>
      <c r="K175" s="1557"/>
      <c r="L175" s="1557"/>
      <c r="M175" s="1557"/>
      <c r="N175" s="1557"/>
      <c r="O175" s="1557"/>
      <c r="P175" s="1878"/>
      <c r="Q175" s="479"/>
      <c r="R175" s="1910"/>
      <c r="S175" s="1910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10000</v>
      </c>
      <c r="F176" s="55">
        <f t="shared" si="23"/>
        <v>2557</v>
      </c>
      <c r="G176" s="67">
        <f t="shared" si="24"/>
        <v>25.57</v>
      </c>
      <c r="H176" s="713">
        <f>H177+H179</f>
        <v>0</v>
      </c>
      <c r="I176" s="713">
        <f t="shared" ref="I176:S176" si="33">I177+I179</f>
        <v>0</v>
      </c>
      <c r="J176" s="713">
        <f t="shared" si="33"/>
        <v>0</v>
      </c>
      <c r="K176" s="1567">
        <f t="shared" si="33"/>
        <v>2557</v>
      </c>
      <c r="L176" s="1567">
        <f t="shared" si="33"/>
        <v>0</v>
      </c>
      <c r="M176" s="1567">
        <f t="shared" si="33"/>
        <v>0</v>
      </c>
      <c r="N176" s="1567">
        <f t="shared" si="33"/>
        <v>0</v>
      </c>
      <c r="O176" s="1567">
        <f t="shared" si="33"/>
        <v>0</v>
      </c>
      <c r="P176" s="1866">
        <f t="shared" si="33"/>
        <v>0</v>
      </c>
      <c r="Q176" s="713">
        <f t="shared" si="33"/>
        <v>0</v>
      </c>
      <c r="R176" s="1920">
        <f t="shared" si="33"/>
        <v>0</v>
      </c>
      <c r="S176" s="1920">
        <f t="shared" si="33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36">
        <f t="shared" si="23"/>
        <v>0</v>
      </c>
      <c r="G177" s="37" t="e">
        <f t="shared" si="24"/>
        <v>#DIV/0!</v>
      </c>
      <c r="H177" s="471"/>
      <c r="I177" s="471"/>
      <c r="J177" s="471"/>
      <c r="K177" s="471"/>
      <c r="L177" s="471"/>
      <c r="M177" s="471"/>
      <c r="N177" s="471"/>
      <c r="O177" s="471"/>
      <c r="P177" s="471"/>
      <c r="Q177" s="471"/>
      <c r="R177" s="471"/>
      <c r="S177" s="471"/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36">
        <f t="shared" si="23"/>
        <v>0</v>
      </c>
      <c r="G178" s="37" t="e">
        <f t="shared" si="24"/>
        <v>#DIV/0!</v>
      </c>
      <c r="H178" s="471"/>
      <c r="I178" s="471"/>
      <c r="J178" s="471"/>
      <c r="K178" s="471"/>
      <c r="L178" s="471"/>
      <c r="M178" s="471"/>
      <c r="N178" s="471"/>
      <c r="O178" s="471"/>
      <c r="P178" s="471"/>
      <c r="Q178" s="471"/>
      <c r="R178" s="471"/>
      <c r="S178" s="471"/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v>10000</v>
      </c>
      <c r="F179" s="36">
        <f t="shared" si="23"/>
        <v>2557</v>
      </c>
      <c r="G179" s="37">
        <f t="shared" si="24"/>
        <v>25.57</v>
      </c>
      <c r="H179" s="471">
        <f>SUM(H180:H186)</f>
        <v>0</v>
      </c>
      <c r="I179" s="471">
        <f t="shared" ref="I179:P179" si="34">SUM(I180:I186)</f>
        <v>0</v>
      </c>
      <c r="J179" s="471">
        <f t="shared" si="34"/>
        <v>0</v>
      </c>
      <c r="K179" s="471">
        <f t="shared" si="34"/>
        <v>2557</v>
      </c>
      <c r="L179" s="471">
        <f t="shared" si="34"/>
        <v>0</v>
      </c>
      <c r="M179" s="471">
        <f t="shared" si="34"/>
        <v>0</v>
      </c>
      <c r="N179" s="471">
        <f t="shared" si="34"/>
        <v>0</v>
      </c>
      <c r="O179" s="471">
        <f t="shared" si="34"/>
        <v>0</v>
      </c>
      <c r="P179" s="471">
        <f t="shared" si="34"/>
        <v>0</v>
      </c>
      <c r="Q179" s="471">
        <f>SUM(Q180:Q186)</f>
        <v>0</v>
      </c>
      <c r="R179" s="471">
        <f>SUM(R180:R186)</f>
        <v>0</v>
      </c>
      <c r="S179" s="471">
        <f>SUM(S180:S186)</f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3"/>
        <v>2557</v>
      </c>
      <c r="G180" s="37" t="e">
        <f t="shared" si="24"/>
        <v>#DIV/0!</v>
      </c>
      <c r="H180" s="471"/>
      <c r="I180" s="471"/>
      <c r="J180" s="471"/>
      <c r="K180" s="872">
        <v>2557</v>
      </c>
      <c r="L180" s="471"/>
      <c r="M180" s="471"/>
      <c r="N180" s="471"/>
      <c r="O180" s="471"/>
      <c r="P180" s="471"/>
      <c r="Q180" s="471"/>
      <c r="R180" s="471"/>
      <c r="S180" s="471"/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3"/>
        <v>0</v>
      </c>
      <c r="G181" s="37" t="e">
        <f t="shared" si="24"/>
        <v>#DIV/0!</v>
      </c>
      <c r="H181" s="471"/>
      <c r="I181" s="471"/>
      <c r="J181" s="471"/>
      <c r="K181" s="471"/>
      <c r="L181" s="471"/>
      <c r="M181" s="471"/>
      <c r="N181" s="471"/>
      <c r="O181" s="471"/>
      <c r="P181" s="471"/>
      <c r="Q181" s="471"/>
      <c r="R181" s="471"/>
      <c r="S181" s="471"/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3"/>
        <v>0</v>
      </c>
      <c r="G182" s="37" t="e">
        <f t="shared" si="24"/>
        <v>#DIV/0!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471"/>
      <c r="R182" s="471"/>
      <c r="S182" s="471"/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3"/>
        <v>0</v>
      </c>
      <c r="G183" s="37" t="e">
        <f t="shared" si="24"/>
        <v>#DIV/0!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3"/>
        <v>0</v>
      </c>
      <c r="G184" s="37" t="e">
        <f t="shared" si="24"/>
        <v>#DIV/0!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471"/>
      <c r="R184" s="471"/>
      <c r="S184" s="471"/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3"/>
        <v>0</v>
      </c>
      <c r="G185" s="37" t="e">
        <f t="shared" si="24"/>
        <v>#DIV/0!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3"/>
        <v>0</v>
      </c>
      <c r="G186" s="37" t="e">
        <f t="shared" si="24"/>
        <v>#DIV/0!</v>
      </c>
      <c r="H186" s="478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55">
        <f t="shared" ref="F187:F250" si="35">SUM(H187:S187)</f>
        <v>8</v>
      </c>
      <c r="G187" s="67" t="e">
        <f t="shared" ref="G187:G250" si="36">+F187*100/E187</f>
        <v>#DIV/0!</v>
      </c>
      <c r="H187" s="1096"/>
      <c r="I187" s="1096"/>
      <c r="J187" s="1239"/>
      <c r="K187" s="1553">
        <v>8</v>
      </c>
      <c r="L187" s="1553"/>
      <c r="M187" s="1553"/>
      <c r="N187" s="1553"/>
      <c r="O187" s="1553"/>
      <c r="P187" s="1874"/>
      <c r="Q187" s="473"/>
      <c r="R187" s="1907"/>
      <c r="S187" s="1907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35"/>
        <v>0</v>
      </c>
      <c r="G188" s="37" t="e">
        <f t="shared" si="36"/>
        <v>#DIV/0!</v>
      </c>
      <c r="H188" s="471"/>
      <c r="I188" s="471"/>
      <c r="J188" s="471"/>
      <c r="K188" s="471"/>
      <c r="L188" s="471"/>
      <c r="M188" s="471"/>
      <c r="N188" s="471"/>
      <c r="O188" s="471"/>
      <c r="P188" s="471"/>
      <c r="Q188" s="471"/>
      <c r="R188" s="471"/>
      <c r="S188" s="471"/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3000</v>
      </c>
      <c r="F189" s="153">
        <f t="shared" si="35"/>
        <v>0</v>
      </c>
      <c r="G189" s="379">
        <f t="shared" si="36"/>
        <v>0</v>
      </c>
      <c r="H189" s="1099">
        <f>SUM(H190:H194)</f>
        <v>0</v>
      </c>
      <c r="I189" s="1242">
        <f t="shared" ref="I189:S189" si="37">SUM(I190:I194)</f>
        <v>0</v>
      </c>
      <c r="J189" s="1242">
        <f t="shared" si="37"/>
        <v>0</v>
      </c>
      <c r="K189" s="1556">
        <f t="shared" si="37"/>
        <v>0</v>
      </c>
      <c r="L189" s="1556">
        <f t="shared" si="37"/>
        <v>0</v>
      </c>
      <c r="M189" s="1556">
        <f t="shared" si="37"/>
        <v>0</v>
      </c>
      <c r="N189" s="1556">
        <f t="shared" si="37"/>
        <v>0</v>
      </c>
      <c r="O189" s="1556">
        <f t="shared" si="37"/>
        <v>0</v>
      </c>
      <c r="P189" s="1877">
        <f t="shared" si="37"/>
        <v>0</v>
      </c>
      <c r="Q189" s="1242">
        <f t="shared" si="37"/>
        <v>0</v>
      </c>
      <c r="R189" s="1909">
        <f t="shared" si="37"/>
        <v>0</v>
      </c>
      <c r="S189" s="1909">
        <f t="shared" si="37"/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35"/>
        <v>0</v>
      </c>
      <c r="G190" s="37" t="e">
        <f t="shared" si="36"/>
        <v>#DIV/0!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471"/>
      <c r="R190" s="471"/>
      <c r="S190" s="471"/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3000</v>
      </c>
      <c r="F191" s="36">
        <f t="shared" si="35"/>
        <v>0</v>
      </c>
      <c r="G191" s="37">
        <f t="shared" si="36"/>
        <v>0</v>
      </c>
      <c r="H191" s="471"/>
      <c r="I191" s="471"/>
      <c r="J191" s="471"/>
      <c r="K191" s="471"/>
      <c r="L191" s="471"/>
      <c r="M191" s="471"/>
      <c r="N191" s="471"/>
      <c r="O191" s="471"/>
      <c r="P191" s="471"/>
      <c r="Q191" s="471"/>
      <c r="R191" s="471"/>
      <c r="S191" s="471"/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5"/>
        <v>0</v>
      </c>
      <c r="G192" s="37" t="e">
        <f t="shared" si="36"/>
        <v>#DIV/0!</v>
      </c>
      <c r="H192" s="471"/>
      <c r="I192" s="471"/>
      <c r="J192" s="471"/>
      <c r="K192" s="471"/>
      <c r="L192" s="471"/>
      <c r="M192" s="471"/>
      <c r="N192" s="471"/>
      <c r="O192" s="471"/>
      <c r="P192" s="471"/>
      <c r="Q192" s="471"/>
      <c r="R192" s="471"/>
      <c r="S192" s="471"/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5"/>
        <v>0</v>
      </c>
      <c r="G193" s="37" t="e">
        <f t="shared" si="36"/>
        <v>#DIV/0!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5"/>
        <v>0</v>
      </c>
      <c r="G194" s="120" t="e">
        <f t="shared" si="36"/>
        <v>#DIV/0!</v>
      </c>
      <c r="H194" s="478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5"/>
        <v>0</v>
      </c>
      <c r="G195" s="631" t="e">
        <f t="shared" si="36"/>
        <v>#DIV/0!</v>
      </c>
      <c r="H195" s="1100"/>
      <c r="I195" s="1100"/>
      <c r="J195" s="1243"/>
      <c r="K195" s="1557"/>
      <c r="L195" s="1557"/>
      <c r="M195" s="1557"/>
      <c r="N195" s="1557"/>
      <c r="O195" s="1557"/>
      <c r="P195" s="1878"/>
      <c r="Q195" s="479"/>
      <c r="R195" s="1910"/>
      <c r="S195" s="1910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5"/>
        <v>0</v>
      </c>
      <c r="G196" s="67" t="e">
        <f t="shared" si="36"/>
        <v>#DIV/0!</v>
      </c>
      <c r="H196" s="1096"/>
      <c r="I196" s="1096"/>
      <c r="J196" s="1239"/>
      <c r="K196" s="1553"/>
      <c r="L196" s="1553"/>
      <c r="M196" s="1553"/>
      <c r="N196" s="1553"/>
      <c r="O196" s="1553"/>
      <c r="P196" s="1874"/>
      <c r="Q196" s="473"/>
      <c r="R196" s="1907"/>
      <c r="S196" s="190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 t="shared" si="35"/>
        <v>0</v>
      </c>
      <c r="G197" s="37" t="e">
        <f t="shared" si="36"/>
        <v>#DIV/0!</v>
      </c>
      <c r="H197" s="471"/>
      <c r="I197" s="471"/>
      <c r="J197" s="471"/>
      <c r="K197" s="471"/>
      <c r="L197" s="471"/>
      <c r="M197" s="471"/>
      <c r="N197" s="471"/>
      <c r="O197" s="471"/>
      <c r="P197" s="471"/>
      <c r="Q197" s="471"/>
      <c r="R197" s="471"/>
      <c r="S197" s="471"/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35"/>
        <v>0</v>
      </c>
      <c r="G198" s="37" t="e">
        <f t="shared" si="36"/>
        <v>#DIV/0!</v>
      </c>
      <c r="H198" s="471"/>
      <c r="I198" s="471"/>
      <c r="J198" s="471"/>
      <c r="K198" s="471"/>
      <c r="L198" s="471"/>
      <c r="M198" s="471"/>
      <c r="N198" s="471"/>
      <c r="O198" s="471"/>
      <c r="P198" s="471"/>
      <c r="Q198" s="471"/>
      <c r="R198" s="471"/>
      <c r="S198" s="471"/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5"/>
        <v>0</v>
      </c>
      <c r="G199" s="37" t="e">
        <f t="shared" si="36"/>
        <v>#DIV/0!</v>
      </c>
      <c r="H199" s="471"/>
      <c r="I199" s="471"/>
      <c r="J199" s="471"/>
      <c r="K199" s="471"/>
      <c r="L199" s="471"/>
      <c r="M199" s="471"/>
      <c r="N199" s="471"/>
      <c r="O199" s="471"/>
      <c r="P199" s="471"/>
      <c r="Q199" s="471"/>
      <c r="R199" s="471"/>
      <c r="S199" s="471"/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5"/>
        <v>0</v>
      </c>
      <c r="G200" s="37" t="e">
        <f t="shared" si="36"/>
        <v>#DIV/0!</v>
      </c>
      <c r="H200" s="471"/>
      <c r="I200" s="471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36">
        <f t="shared" si="35"/>
        <v>0</v>
      </c>
      <c r="G201" s="37" t="e">
        <f t="shared" si="36"/>
        <v>#DIV/0!</v>
      </c>
      <c r="H201" s="471"/>
      <c r="I201" s="471"/>
      <c r="J201" s="471"/>
      <c r="K201" s="471"/>
      <c r="L201" s="471"/>
      <c r="M201" s="471"/>
      <c r="N201" s="471"/>
      <c r="O201" s="471"/>
      <c r="P201" s="471"/>
      <c r="Q201" s="471"/>
      <c r="R201" s="471"/>
      <c r="S201" s="471"/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36">
        <f t="shared" si="35"/>
        <v>0</v>
      </c>
      <c r="G202" s="37" t="e">
        <f t="shared" si="36"/>
        <v>#DIV/0!</v>
      </c>
      <c r="H202" s="471"/>
      <c r="I202" s="471"/>
      <c r="J202" s="471"/>
      <c r="K202" s="471"/>
      <c r="L202" s="471"/>
      <c r="M202" s="471"/>
      <c r="N202" s="471"/>
      <c r="O202" s="471"/>
      <c r="P202" s="471"/>
      <c r="Q202" s="471"/>
      <c r="R202" s="471"/>
      <c r="S202" s="471"/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5"/>
        <v>0</v>
      </c>
      <c r="G203" s="37" t="e">
        <f t="shared" si="36"/>
        <v>#DIV/0!</v>
      </c>
      <c r="H203" s="471"/>
      <c r="I203" s="471"/>
      <c r="J203" s="471"/>
      <c r="K203" s="471"/>
      <c r="L203" s="471"/>
      <c r="M203" s="471"/>
      <c r="N203" s="471"/>
      <c r="O203" s="471"/>
      <c r="P203" s="471"/>
      <c r="Q203" s="471"/>
      <c r="R203" s="471"/>
      <c r="S203" s="471"/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5"/>
        <v>0</v>
      </c>
      <c r="G204" s="37" t="e">
        <f t="shared" si="36"/>
        <v>#DIV/0!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5"/>
        <v>0</v>
      </c>
      <c r="G205" s="37" t="e">
        <f t="shared" si="36"/>
        <v>#DIV/0!</v>
      </c>
      <c r="H205" s="471"/>
      <c r="I205" s="471"/>
      <c r="J205" s="471"/>
      <c r="K205" s="471"/>
      <c r="L205" s="471"/>
      <c r="M205" s="471"/>
      <c r="N205" s="471"/>
      <c r="O205" s="471"/>
      <c r="P205" s="471"/>
      <c r="Q205" s="471"/>
      <c r="R205" s="471"/>
      <c r="S205" s="471"/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5"/>
        <v>0</v>
      </c>
      <c r="G206" s="37" t="e">
        <f t="shared" si="36"/>
        <v>#DIV/0!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5"/>
        <v>0</v>
      </c>
      <c r="G207" s="37" t="e">
        <f t="shared" si="36"/>
        <v>#DIV/0!</v>
      </c>
      <c r="H207" s="471"/>
      <c r="I207" s="471"/>
      <c r="J207" s="471"/>
      <c r="K207" s="471"/>
      <c r="L207" s="471"/>
      <c r="M207" s="471"/>
      <c r="N207" s="471"/>
      <c r="O207" s="471"/>
      <c r="P207" s="471"/>
      <c r="Q207" s="471"/>
      <c r="R207" s="471"/>
      <c r="S207" s="471"/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5"/>
        <v>0</v>
      </c>
      <c r="G208" s="37" t="e">
        <f t="shared" si="36"/>
        <v>#DIV/0!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5"/>
        <v>0</v>
      </c>
      <c r="G209" s="37" t="e">
        <f t="shared" si="36"/>
        <v>#DIV/0!</v>
      </c>
      <c r="H209" s="471"/>
      <c r="I209" s="471"/>
      <c r="J209" s="471"/>
      <c r="K209" s="471"/>
      <c r="L209" s="471"/>
      <c r="M209" s="471"/>
      <c r="N209" s="471"/>
      <c r="O209" s="471"/>
      <c r="P209" s="471"/>
      <c r="Q209" s="471"/>
      <c r="R209" s="471"/>
      <c r="S209" s="471"/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5"/>
        <v>0</v>
      </c>
      <c r="G210" s="37" t="e">
        <f t="shared" si="36"/>
        <v>#DIV/0!</v>
      </c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5"/>
        <v>0</v>
      </c>
      <c r="G211" s="37" t="e">
        <f t="shared" si="36"/>
        <v>#DIV/0!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5"/>
        <v>0</v>
      </c>
      <c r="G212" s="37" t="e">
        <f t="shared" si="36"/>
        <v>#DIV/0!</v>
      </c>
      <c r="H212" s="471"/>
      <c r="I212" s="471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5"/>
        <v>0</v>
      </c>
      <c r="G213" s="37" t="e">
        <f t="shared" si="36"/>
        <v>#DIV/0!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471"/>
      <c r="R213" s="471"/>
      <c r="S213" s="471"/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5"/>
        <v>0</v>
      </c>
      <c r="G214" s="37" t="e">
        <f t="shared" si="36"/>
        <v>#DIV/0!</v>
      </c>
      <c r="H214" s="471"/>
      <c r="I214" s="471"/>
      <c r="J214" s="471"/>
      <c r="K214" s="471"/>
      <c r="L214" s="471"/>
      <c r="M214" s="471"/>
      <c r="N214" s="471"/>
      <c r="O214" s="471"/>
      <c r="P214" s="471"/>
      <c r="Q214" s="471"/>
      <c r="R214" s="471"/>
      <c r="S214" s="471"/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5"/>
        <v>0</v>
      </c>
      <c r="G215" s="37" t="e">
        <f t="shared" si="36"/>
        <v>#DIV/0!</v>
      </c>
      <c r="H215" s="471"/>
      <c r="I215" s="471"/>
      <c r="J215" s="471"/>
      <c r="K215" s="471"/>
      <c r="L215" s="471"/>
      <c r="M215" s="471"/>
      <c r="N215" s="471"/>
      <c r="O215" s="471"/>
      <c r="P215" s="471"/>
      <c r="Q215" s="471"/>
      <c r="R215" s="471"/>
      <c r="S215" s="471"/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5"/>
        <v>0</v>
      </c>
      <c r="G216" s="37" t="e">
        <f t="shared" si="36"/>
        <v>#DIV/0!</v>
      </c>
      <c r="H216" s="471"/>
      <c r="I216" s="471"/>
      <c r="J216" s="471"/>
      <c r="K216" s="471"/>
      <c r="L216" s="471"/>
      <c r="M216" s="471"/>
      <c r="N216" s="471"/>
      <c r="O216" s="471"/>
      <c r="P216" s="471"/>
      <c r="Q216" s="471"/>
      <c r="R216" s="471"/>
      <c r="S216" s="471"/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5"/>
        <v>0</v>
      </c>
      <c r="G217" s="37" t="e">
        <f t="shared" si="36"/>
        <v>#DIV/0!</v>
      </c>
      <c r="H217" s="471"/>
      <c r="I217" s="471"/>
      <c r="J217" s="471"/>
      <c r="K217" s="471"/>
      <c r="L217" s="471"/>
      <c r="M217" s="471"/>
      <c r="N217" s="471"/>
      <c r="O217" s="471"/>
      <c r="P217" s="471"/>
      <c r="Q217" s="471"/>
      <c r="R217" s="471"/>
      <c r="S217" s="471"/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5"/>
        <v>0</v>
      </c>
      <c r="G218" s="37" t="e">
        <f t="shared" si="36"/>
        <v>#DIV/0!</v>
      </c>
      <c r="H218" s="471"/>
      <c r="I218" s="471"/>
      <c r="J218" s="471"/>
      <c r="K218" s="471"/>
      <c r="L218" s="471"/>
      <c r="M218" s="471"/>
      <c r="N218" s="471"/>
      <c r="O218" s="471"/>
      <c r="P218" s="471"/>
      <c r="Q218" s="471"/>
      <c r="R218" s="471"/>
      <c r="S218" s="471"/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5"/>
        <v>0</v>
      </c>
      <c r="G219" s="37" t="e">
        <f t="shared" si="36"/>
        <v>#DIV/0!</v>
      </c>
      <c r="H219" s="471"/>
      <c r="I219" s="471"/>
      <c r="J219" s="471"/>
      <c r="K219" s="471"/>
      <c r="L219" s="471"/>
      <c r="M219" s="471"/>
      <c r="N219" s="471"/>
      <c r="O219" s="471"/>
      <c r="P219" s="471"/>
      <c r="Q219" s="471"/>
      <c r="R219" s="471"/>
      <c r="S219" s="471"/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5"/>
        <v>0</v>
      </c>
      <c r="G220" s="37" t="e">
        <f t="shared" si="36"/>
        <v>#DIV/0!</v>
      </c>
      <c r="H220" s="471"/>
      <c r="I220" s="471"/>
      <c r="J220" s="471"/>
      <c r="K220" s="471"/>
      <c r="L220" s="471"/>
      <c r="M220" s="471"/>
      <c r="N220" s="471"/>
      <c r="O220" s="471"/>
      <c r="P220" s="471"/>
      <c r="Q220" s="471"/>
      <c r="R220" s="471"/>
      <c r="S220" s="471"/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5"/>
        <v>1</v>
      </c>
      <c r="G221" s="37">
        <f t="shared" si="36"/>
        <v>100</v>
      </c>
      <c r="H221" s="471"/>
      <c r="I221" s="471">
        <v>1</v>
      </c>
      <c r="J221" s="471"/>
      <c r="K221" s="471"/>
      <c r="L221" s="471"/>
      <c r="M221" s="471"/>
      <c r="N221" s="471"/>
      <c r="O221" s="471"/>
      <c r="P221" s="471"/>
      <c r="Q221" s="471"/>
      <c r="R221" s="471"/>
      <c r="S221" s="471"/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5"/>
        <v>125</v>
      </c>
      <c r="G222" s="37">
        <f t="shared" si="36"/>
        <v>125</v>
      </c>
      <c r="H222" s="471"/>
      <c r="I222" s="471">
        <v>5</v>
      </c>
      <c r="J222" s="471">
        <v>15</v>
      </c>
      <c r="K222" s="471">
        <v>1</v>
      </c>
      <c r="L222" s="471"/>
      <c r="M222" s="471">
        <v>12</v>
      </c>
      <c r="N222" s="471">
        <v>15</v>
      </c>
      <c r="O222" s="471">
        <v>29</v>
      </c>
      <c r="P222" s="471">
        <v>5</v>
      </c>
      <c r="Q222" s="471"/>
      <c r="R222" s="471">
        <v>12</v>
      </c>
      <c r="S222" s="471">
        <v>31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5"/>
        <v>0</v>
      </c>
      <c r="G223" s="37" t="e">
        <f t="shared" si="36"/>
        <v>#DIV/0!</v>
      </c>
      <c r="H223" s="471"/>
      <c r="I223" s="471"/>
      <c r="J223" s="471"/>
      <c r="K223" s="471"/>
      <c r="L223" s="471"/>
      <c r="M223" s="471"/>
      <c r="N223" s="471"/>
      <c r="O223" s="471"/>
      <c r="P223" s="471"/>
      <c r="Q223" s="471"/>
      <c r="R223" s="471"/>
      <c r="S223" s="471"/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5"/>
        <v>0</v>
      </c>
      <c r="G224" s="37" t="e">
        <f t="shared" si="36"/>
        <v>#DIV/0!</v>
      </c>
      <c r="H224" s="471"/>
      <c r="I224" s="471"/>
      <c r="J224" s="471"/>
      <c r="K224" s="471"/>
      <c r="L224" s="471"/>
      <c r="M224" s="471"/>
      <c r="N224" s="471"/>
      <c r="O224" s="471"/>
      <c r="P224" s="471"/>
      <c r="Q224" s="471"/>
      <c r="R224" s="471"/>
      <c r="S224" s="471"/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5"/>
        <v>0</v>
      </c>
      <c r="G225" s="37" t="e">
        <f t="shared" si="36"/>
        <v>#DIV/0!</v>
      </c>
      <c r="H225" s="471"/>
      <c r="I225" s="471"/>
      <c r="J225" s="471"/>
      <c r="K225" s="471"/>
      <c r="L225" s="471"/>
      <c r="M225" s="471"/>
      <c r="N225" s="471"/>
      <c r="O225" s="471"/>
      <c r="P225" s="471"/>
      <c r="Q225" s="471"/>
      <c r="R225" s="471"/>
      <c r="S225" s="471"/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5"/>
        <v>0</v>
      </c>
      <c r="G226" s="37" t="e">
        <f t="shared" si="36"/>
        <v>#DIV/0!</v>
      </c>
      <c r="H226" s="471"/>
      <c r="I226" s="471"/>
      <c r="J226" s="471"/>
      <c r="K226" s="471"/>
      <c r="L226" s="471"/>
      <c r="M226" s="471"/>
      <c r="N226" s="471"/>
      <c r="O226" s="471"/>
      <c r="P226" s="471"/>
      <c r="Q226" s="471"/>
      <c r="R226" s="471"/>
      <c r="S226" s="471"/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20500</v>
      </c>
      <c r="F227" s="153">
        <f t="shared" si="35"/>
        <v>22188</v>
      </c>
      <c r="G227" s="379">
        <f t="shared" si="36"/>
        <v>108.23414634146341</v>
      </c>
      <c r="H227" s="1101">
        <f>SUM(H228:H232)</f>
        <v>6468</v>
      </c>
      <c r="I227" s="1244">
        <f t="shared" ref="I227:S227" si="38">SUM(I228:I232)</f>
        <v>0</v>
      </c>
      <c r="J227" s="1244">
        <f t="shared" si="38"/>
        <v>0</v>
      </c>
      <c r="K227" s="1558">
        <f t="shared" si="38"/>
        <v>0</v>
      </c>
      <c r="L227" s="1558">
        <f t="shared" si="38"/>
        <v>0</v>
      </c>
      <c r="M227" s="1558">
        <f t="shared" si="38"/>
        <v>3500</v>
      </c>
      <c r="N227" s="1558">
        <f t="shared" si="38"/>
        <v>0</v>
      </c>
      <c r="O227" s="1558">
        <f t="shared" si="38"/>
        <v>6220</v>
      </c>
      <c r="P227" s="1879">
        <f t="shared" si="38"/>
        <v>3000</v>
      </c>
      <c r="Q227" s="1244">
        <f t="shared" si="38"/>
        <v>0</v>
      </c>
      <c r="R227" s="1911">
        <f t="shared" si="38"/>
        <v>0</v>
      </c>
      <c r="S227" s="1911">
        <f t="shared" si="38"/>
        <v>3000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35"/>
        <v>0</v>
      </c>
      <c r="G228" s="37" t="e">
        <f t="shared" si="36"/>
        <v>#DIV/0!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20500</v>
      </c>
      <c r="F229" s="36">
        <f t="shared" si="35"/>
        <v>22188</v>
      </c>
      <c r="G229" s="37">
        <f t="shared" si="36"/>
        <v>108.23414634146341</v>
      </c>
      <c r="H229" s="872">
        <v>6468</v>
      </c>
      <c r="I229" s="471"/>
      <c r="J229" s="471"/>
      <c r="K229" s="471"/>
      <c r="L229" s="471"/>
      <c r="M229" s="872">
        <v>3500</v>
      </c>
      <c r="N229" s="471"/>
      <c r="O229" s="872">
        <v>6220</v>
      </c>
      <c r="P229" s="872">
        <v>3000</v>
      </c>
      <c r="Q229" s="471"/>
      <c r="R229" s="471"/>
      <c r="S229" s="872">
        <v>3000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5"/>
        <v>0</v>
      </c>
      <c r="G230" s="37" t="e">
        <f t="shared" si="36"/>
        <v>#DIV/0!</v>
      </c>
      <c r="H230" s="471"/>
      <c r="I230" s="471"/>
      <c r="J230" s="471"/>
      <c r="K230" s="471"/>
      <c r="L230" s="471"/>
      <c r="M230" s="471"/>
      <c r="N230" s="471"/>
      <c r="O230" s="471"/>
      <c r="P230" s="471"/>
      <c r="Q230" s="471"/>
      <c r="R230" s="471"/>
      <c r="S230" s="471"/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5"/>
        <v>0</v>
      </c>
      <c r="G231" s="37" t="e">
        <f t="shared" si="36"/>
        <v>#DIV/0!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5"/>
        <v>0</v>
      </c>
      <c r="G232" s="120" t="e">
        <f t="shared" si="36"/>
        <v>#DIV/0!</v>
      </c>
      <c r="H232" s="478"/>
      <c r="I232" s="478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5"/>
        <v>0</v>
      </c>
      <c r="G233" s="631" t="e">
        <f t="shared" si="36"/>
        <v>#DIV/0!</v>
      </c>
      <c r="H233" s="1100"/>
      <c r="I233" s="1100"/>
      <c r="J233" s="1243"/>
      <c r="K233" s="1557"/>
      <c r="L233" s="1557"/>
      <c r="M233" s="1557"/>
      <c r="N233" s="1557"/>
      <c r="O233" s="1557"/>
      <c r="P233" s="1878"/>
      <c r="Q233" s="479"/>
      <c r="R233" s="1910"/>
      <c r="S233" s="1910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5"/>
        <v>0</v>
      </c>
      <c r="G234" s="67" t="e">
        <f t="shared" si="36"/>
        <v>#DIV/0!</v>
      </c>
      <c r="H234" s="1096"/>
      <c r="I234" s="1096"/>
      <c r="J234" s="1239"/>
      <c r="K234" s="1553"/>
      <c r="L234" s="1553"/>
      <c r="M234" s="1553"/>
      <c r="N234" s="1553"/>
      <c r="O234" s="1553"/>
      <c r="P234" s="1874"/>
      <c r="Q234" s="473"/>
      <c r="R234" s="1907"/>
      <c r="S234" s="1907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5"/>
        <v>0</v>
      </c>
      <c r="G235" s="67" t="e">
        <f t="shared" si="36"/>
        <v>#DIV/0!</v>
      </c>
      <c r="H235" s="1096"/>
      <c r="I235" s="1096"/>
      <c r="J235" s="1239"/>
      <c r="K235" s="1553"/>
      <c r="L235" s="1553"/>
      <c r="M235" s="1553"/>
      <c r="N235" s="1553"/>
      <c r="O235" s="1553"/>
      <c r="P235" s="1874"/>
      <c r="Q235" s="473"/>
      <c r="R235" s="1907"/>
      <c r="S235" s="190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1</v>
      </c>
      <c r="F236" s="36">
        <f t="shared" si="35"/>
        <v>0</v>
      </c>
      <c r="G236" s="37">
        <f t="shared" si="36"/>
        <v>0</v>
      </c>
      <c r="H236" s="476"/>
      <c r="I236" s="476"/>
      <c r="J236" s="476"/>
      <c r="K236" s="476"/>
      <c r="L236" s="476"/>
      <c r="M236" s="476"/>
      <c r="N236" s="476"/>
      <c r="O236" s="476"/>
      <c r="P236" s="476"/>
      <c r="Q236" s="476"/>
      <c r="R236" s="476"/>
      <c r="S236" s="476"/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10</v>
      </c>
      <c r="F237" s="36">
        <f t="shared" si="35"/>
        <v>0</v>
      </c>
      <c r="G237" s="37">
        <f t="shared" si="36"/>
        <v>0</v>
      </c>
      <c r="H237" s="476"/>
      <c r="I237" s="476"/>
      <c r="J237" s="476"/>
      <c r="K237" s="476"/>
      <c r="L237" s="476"/>
      <c r="M237" s="476"/>
      <c r="N237" s="476"/>
      <c r="O237" s="476"/>
      <c r="P237" s="476"/>
      <c r="Q237" s="476"/>
      <c r="R237" s="476"/>
      <c r="S237" s="476"/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1</v>
      </c>
      <c r="F238" s="36">
        <f t="shared" si="35"/>
        <v>0</v>
      </c>
      <c r="G238" s="37">
        <f t="shared" si="36"/>
        <v>0</v>
      </c>
      <c r="H238" s="476"/>
      <c r="I238" s="476"/>
      <c r="J238" s="476"/>
      <c r="K238" s="476"/>
      <c r="L238" s="476"/>
      <c r="M238" s="476"/>
      <c r="N238" s="476"/>
      <c r="O238" s="476"/>
      <c r="P238" s="476"/>
      <c r="Q238" s="476"/>
      <c r="R238" s="476"/>
      <c r="S238" s="476"/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5"/>
        <v>0</v>
      </c>
      <c r="G239" s="37" t="e">
        <f t="shared" si="36"/>
        <v>#DIV/0!</v>
      </c>
      <c r="H239" s="476"/>
      <c r="I239" s="476"/>
      <c r="J239" s="476"/>
      <c r="K239" s="476"/>
      <c r="L239" s="476"/>
      <c r="M239" s="476"/>
      <c r="N239" s="476"/>
      <c r="O239" s="476"/>
      <c r="P239" s="476"/>
      <c r="Q239" s="476"/>
      <c r="R239" s="476"/>
      <c r="S239" s="476"/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11500</v>
      </c>
      <c r="F240" s="153">
        <f t="shared" si="35"/>
        <v>636</v>
      </c>
      <c r="G240" s="379">
        <f t="shared" si="36"/>
        <v>5.5304347826086957</v>
      </c>
      <c r="H240" s="1083">
        <f>SUM(H241:H245)</f>
        <v>0</v>
      </c>
      <c r="I240" s="1083">
        <f t="shared" ref="I240:P240" si="39">SUM(I241:I245)</f>
        <v>0</v>
      </c>
      <c r="J240" s="1226">
        <f t="shared" si="39"/>
        <v>0</v>
      </c>
      <c r="K240" s="1543">
        <f t="shared" si="39"/>
        <v>0</v>
      </c>
      <c r="L240" s="1543">
        <f t="shared" si="39"/>
        <v>0</v>
      </c>
      <c r="M240" s="1543">
        <f t="shared" si="39"/>
        <v>0</v>
      </c>
      <c r="N240" s="1543">
        <f t="shared" si="39"/>
        <v>0</v>
      </c>
      <c r="O240" s="1543">
        <f t="shared" si="39"/>
        <v>0</v>
      </c>
      <c r="P240" s="1861">
        <f t="shared" si="39"/>
        <v>636</v>
      </c>
      <c r="Q240" s="153">
        <f>SUM(Q241:Q245)</f>
        <v>0</v>
      </c>
      <c r="R240" s="1896">
        <f>SUM(R241:R245)</f>
        <v>0</v>
      </c>
      <c r="S240" s="1896">
        <f>SUM(S241:S245)</f>
        <v>0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5"/>
        <v>0</v>
      </c>
      <c r="G241" s="37" t="e">
        <f t="shared" si="36"/>
        <v>#DIV/0!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471"/>
      <c r="R241" s="471"/>
      <c r="S241" s="471"/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1500+10000</f>
        <v>11500</v>
      </c>
      <c r="F242" s="36">
        <f t="shared" si="35"/>
        <v>636</v>
      </c>
      <c r="G242" s="37">
        <f t="shared" si="36"/>
        <v>5.5304347826086957</v>
      </c>
      <c r="H242" s="471"/>
      <c r="I242" s="471"/>
      <c r="J242" s="471"/>
      <c r="K242" s="471"/>
      <c r="L242" s="471"/>
      <c r="M242" s="471"/>
      <c r="N242" s="471"/>
      <c r="O242" s="471"/>
      <c r="P242" s="471">
        <v>636</v>
      </c>
      <c r="Q242" s="471"/>
      <c r="R242" s="471"/>
      <c r="S242" s="471"/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0</v>
      </c>
      <c r="F243" s="36">
        <f t="shared" si="35"/>
        <v>0</v>
      </c>
      <c r="G243" s="37" t="e">
        <f t="shared" si="36"/>
        <v>#DIV/0!</v>
      </c>
      <c r="H243" s="471"/>
      <c r="I243" s="471"/>
      <c r="J243" s="471"/>
      <c r="K243" s="471"/>
      <c r="L243" s="471"/>
      <c r="M243" s="471"/>
      <c r="N243" s="471"/>
      <c r="O243" s="471"/>
      <c r="P243" s="471"/>
      <c r="Q243" s="471"/>
      <c r="R243" s="471"/>
      <c r="S243" s="471"/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5"/>
        <v>0</v>
      </c>
      <c r="G244" s="37" t="e">
        <f t="shared" si="36"/>
        <v>#DIV/0!</v>
      </c>
      <c r="H244" s="471"/>
      <c r="I244" s="471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5"/>
        <v>0</v>
      </c>
      <c r="G245" s="120" t="e">
        <f t="shared" si="36"/>
        <v>#DIV/0!</v>
      </c>
      <c r="H245" s="478"/>
      <c r="I245" s="478"/>
      <c r="J245" s="478"/>
      <c r="K245" s="478"/>
      <c r="L245" s="478"/>
      <c r="M245" s="478"/>
      <c r="N245" s="478"/>
      <c r="O245" s="478"/>
      <c r="P245" s="478"/>
      <c r="Q245" s="478"/>
      <c r="R245" s="478"/>
      <c r="S245" s="478"/>
    </row>
    <row r="246" spans="1:19" ht="21.75" customHeight="1">
      <c r="A246" s="340" t="s">
        <v>255</v>
      </c>
      <c r="B246" s="430"/>
      <c r="C246" s="754"/>
      <c r="D246" s="755"/>
      <c r="E246" s="837"/>
      <c r="F246" s="386">
        <f t="shared" si="35"/>
        <v>0</v>
      </c>
      <c r="G246" s="633" t="e">
        <f t="shared" si="36"/>
        <v>#DIV/0!</v>
      </c>
      <c r="H246" s="1104"/>
      <c r="I246" s="1102"/>
      <c r="J246" s="1245"/>
      <c r="K246" s="1559"/>
      <c r="L246" s="1559"/>
      <c r="M246" s="1559"/>
      <c r="N246" s="1559"/>
      <c r="O246" s="1559"/>
      <c r="P246" s="1880"/>
      <c r="Q246" s="481"/>
      <c r="R246" s="1912"/>
      <c r="S246" s="1912"/>
    </row>
    <row r="247" spans="1:19" ht="21.75" customHeight="1">
      <c r="A247" s="2247" t="s">
        <v>249</v>
      </c>
      <c r="B247" s="2247"/>
      <c r="C247" s="2248"/>
      <c r="D247" s="757"/>
      <c r="E247" s="658"/>
      <c r="F247" s="92">
        <f t="shared" si="35"/>
        <v>0</v>
      </c>
      <c r="G247" s="631" t="e">
        <f t="shared" si="36"/>
        <v>#DIV/0!</v>
      </c>
      <c r="H247" s="1100"/>
      <c r="I247" s="1103"/>
      <c r="J247" s="1246"/>
      <c r="K247" s="1560"/>
      <c r="L247" s="1560"/>
      <c r="M247" s="1560"/>
      <c r="N247" s="1560"/>
      <c r="O247" s="1560"/>
      <c r="P247" s="1881"/>
      <c r="Q247" s="482"/>
      <c r="R247" s="1913"/>
      <c r="S247" s="191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5"/>
        <v>0</v>
      </c>
      <c r="G248" s="67" t="e">
        <f t="shared" si="36"/>
        <v>#DIV/0!</v>
      </c>
      <c r="H248" s="1096"/>
      <c r="I248" s="1096"/>
      <c r="J248" s="1239"/>
      <c r="K248" s="1553"/>
      <c r="L248" s="1553"/>
      <c r="M248" s="1553"/>
      <c r="N248" s="1553"/>
      <c r="O248" s="1553"/>
      <c r="P248" s="1874"/>
      <c r="Q248" s="473"/>
      <c r="R248" s="1907"/>
      <c r="S248" s="1907"/>
    </row>
    <row r="249" spans="1:19" ht="21.6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35"/>
        <v>0</v>
      </c>
      <c r="G249" s="37" t="e">
        <f t="shared" si="36"/>
        <v>#DIV/0!</v>
      </c>
      <c r="H249" s="471"/>
      <c r="I249" s="471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</row>
    <row r="250" spans="1:19" ht="21.6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5"/>
        <v>0</v>
      </c>
      <c r="G250" s="37" t="e">
        <f t="shared" si="36"/>
        <v>#DIV/0!</v>
      </c>
      <c r="H250" s="471"/>
      <c r="I250" s="471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</row>
    <row r="251" spans="1:19" ht="21.6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ref="F251:F314" si="40">SUM(H251:S251)</f>
        <v>1</v>
      </c>
      <c r="G251" s="37">
        <f t="shared" ref="G251:G314" si="41">+F251*100/E251</f>
        <v>100</v>
      </c>
      <c r="H251" s="471"/>
      <c r="I251" s="471"/>
      <c r="J251" s="471"/>
      <c r="K251" s="471"/>
      <c r="L251" s="471">
        <v>1</v>
      </c>
      <c r="M251" s="471"/>
      <c r="N251" s="471"/>
      <c r="O251" s="471"/>
      <c r="P251" s="471"/>
      <c r="Q251" s="471"/>
      <c r="R251" s="471"/>
      <c r="S251" s="471"/>
    </row>
    <row r="252" spans="1:19" ht="21.6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40"/>
        <v>0</v>
      </c>
      <c r="G252" s="37" t="e">
        <f t="shared" si="41"/>
        <v>#DIV/0!</v>
      </c>
      <c r="H252" s="471"/>
      <c r="I252" s="471"/>
      <c r="J252" s="471"/>
      <c r="K252" s="471"/>
      <c r="L252" s="471"/>
      <c r="M252" s="471"/>
      <c r="N252" s="471"/>
      <c r="O252" s="471"/>
      <c r="P252" s="471"/>
      <c r="Q252" s="471"/>
      <c r="R252" s="471"/>
      <c r="S252" s="471"/>
    </row>
    <row r="253" spans="1:19" ht="21.6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si="40"/>
        <v>0</v>
      </c>
      <c r="G253" s="37" t="e">
        <f t="shared" si="41"/>
        <v>#DIV/0!</v>
      </c>
      <c r="H253" s="471"/>
      <c r="I253" s="471"/>
      <c r="J253" s="471"/>
      <c r="K253" s="471"/>
      <c r="L253" s="471"/>
      <c r="M253" s="471"/>
      <c r="N253" s="471"/>
      <c r="O253" s="471"/>
      <c r="P253" s="471"/>
      <c r="Q253" s="471"/>
      <c r="R253" s="471"/>
      <c r="S253" s="471"/>
    </row>
    <row r="254" spans="1:19" ht="21.6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0"/>
        <v>1</v>
      </c>
      <c r="G254" s="37">
        <f t="shared" si="41"/>
        <v>100</v>
      </c>
      <c r="H254" s="471"/>
      <c r="I254" s="471"/>
      <c r="J254" s="471"/>
      <c r="K254" s="471"/>
      <c r="L254" s="471"/>
      <c r="M254" s="471"/>
      <c r="N254" s="471"/>
      <c r="O254" s="471"/>
      <c r="P254" s="471">
        <v>1</v>
      </c>
      <c r="Q254" s="471"/>
      <c r="R254" s="471"/>
      <c r="S254" s="471"/>
    </row>
    <row r="255" spans="1:19" ht="21.6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0"/>
        <v>0</v>
      </c>
      <c r="G255" s="37" t="e">
        <f t="shared" si="41"/>
        <v>#DIV/0!</v>
      </c>
      <c r="H255" s="471"/>
      <c r="I255" s="471"/>
      <c r="J255" s="471"/>
      <c r="K255" s="471"/>
      <c r="L255" s="471"/>
      <c r="M255" s="471"/>
      <c r="N255" s="471"/>
      <c r="O255" s="471"/>
      <c r="P255" s="471"/>
      <c r="Q255" s="471"/>
      <c r="R255" s="471"/>
      <c r="S255" s="471"/>
    </row>
    <row r="256" spans="1:19" ht="21.6" customHeight="1">
      <c r="A256" s="684"/>
      <c r="B256" s="685"/>
      <c r="C256" s="458"/>
      <c r="D256" s="161" t="s">
        <v>9</v>
      </c>
      <c r="E256" s="95">
        <v>5</v>
      </c>
      <c r="F256" s="36">
        <f t="shared" si="40"/>
        <v>5</v>
      </c>
      <c r="G256" s="37">
        <f t="shared" si="41"/>
        <v>100</v>
      </c>
      <c r="H256" s="471"/>
      <c r="I256" s="471"/>
      <c r="J256" s="471"/>
      <c r="K256" s="471"/>
      <c r="L256" s="471"/>
      <c r="M256" s="471"/>
      <c r="N256" s="471">
        <v>2</v>
      </c>
      <c r="O256" s="471"/>
      <c r="P256" s="471">
        <v>3</v>
      </c>
      <c r="Q256" s="471"/>
      <c r="R256" s="471"/>
      <c r="S256" s="471"/>
    </row>
    <row r="257" spans="1:19" ht="21.6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0"/>
        <v>0</v>
      </c>
      <c r="G257" s="37" t="e">
        <f t="shared" si="41"/>
        <v>#DIV/0!</v>
      </c>
      <c r="H257" s="471"/>
      <c r="I257" s="471"/>
      <c r="J257" s="471"/>
      <c r="K257" s="471"/>
      <c r="L257" s="471"/>
      <c r="M257" s="471"/>
      <c r="N257" s="471"/>
      <c r="O257" s="471"/>
      <c r="P257" s="471"/>
      <c r="Q257" s="471"/>
      <c r="R257" s="471"/>
      <c r="S257" s="471"/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0"/>
        <v>0</v>
      </c>
      <c r="G258" s="37" t="e">
        <f t="shared" si="41"/>
        <v>#DIV/0!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471"/>
      <c r="R258" s="471"/>
      <c r="S258" s="471"/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153">
        <f t="shared" si="40"/>
        <v>39842</v>
      </c>
      <c r="G259" s="379">
        <f t="shared" si="41"/>
        <v>99.854636591478695</v>
      </c>
      <c r="H259" s="1083">
        <f>SUM(H260:H264)</f>
        <v>0</v>
      </c>
      <c r="I259" s="1083">
        <f t="shared" ref="I259:P259" si="42">SUM(I260:I264)</f>
        <v>0</v>
      </c>
      <c r="J259" s="1226">
        <f t="shared" si="42"/>
        <v>0</v>
      </c>
      <c r="K259" s="1543">
        <f t="shared" si="42"/>
        <v>0</v>
      </c>
      <c r="L259" s="1543">
        <f t="shared" si="42"/>
        <v>0</v>
      </c>
      <c r="M259" s="1543">
        <f t="shared" si="42"/>
        <v>10190</v>
      </c>
      <c r="N259" s="1543">
        <f t="shared" si="42"/>
        <v>0</v>
      </c>
      <c r="O259" s="1543">
        <f t="shared" si="42"/>
        <v>0</v>
      </c>
      <c r="P259" s="1861">
        <f t="shared" si="42"/>
        <v>14504</v>
      </c>
      <c r="Q259" s="153">
        <f>SUM(Q260:Q264)</f>
        <v>0</v>
      </c>
      <c r="R259" s="1896">
        <f>SUM(R260:R264)</f>
        <v>0</v>
      </c>
      <c r="S259" s="1896">
        <f>SUM(S260:S264)</f>
        <v>15148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0"/>
        <v>0</v>
      </c>
      <c r="G260" s="37" t="e">
        <f t="shared" si="41"/>
        <v>#DIV/0!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36">
        <f t="shared" si="40"/>
        <v>39842</v>
      </c>
      <c r="G261" s="37">
        <f t="shared" si="41"/>
        <v>99.854636591478695</v>
      </c>
      <c r="H261" s="471"/>
      <c r="I261" s="471"/>
      <c r="J261" s="471"/>
      <c r="K261" s="471"/>
      <c r="L261" s="471"/>
      <c r="M261" s="872">
        <v>10190</v>
      </c>
      <c r="N261" s="471"/>
      <c r="O261" s="471"/>
      <c r="P261" s="872">
        <v>14504</v>
      </c>
      <c r="Q261" s="471"/>
      <c r="R261" s="471"/>
      <c r="S261" s="872">
        <v>15148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0"/>
        <v>0</v>
      </c>
      <c r="G262" s="37" t="e">
        <f t="shared" si="41"/>
        <v>#DIV/0!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0"/>
        <v>0</v>
      </c>
      <c r="G263" s="37" t="e">
        <f t="shared" si="41"/>
        <v>#DIV/0!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0"/>
        <v>0</v>
      </c>
      <c r="G264" s="37" t="e">
        <f t="shared" si="41"/>
        <v>#DIV/0!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471"/>
      <c r="R264" s="471"/>
      <c r="S264" s="471"/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0"/>
        <v>0</v>
      </c>
      <c r="G265" s="67" t="e">
        <f t="shared" si="41"/>
        <v>#DIV/0!</v>
      </c>
      <c r="H265" s="1096"/>
      <c r="I265" s="1096"/>
      <c r="J265" s="1239"/>
      <c r="K265" s="1553"/>
      <c r="L265" s="1553"/>
      <c r="M265" s="1553"/>
      <c r="N265" s="1553"/>
      <c r="O265" s="1553"/>
      <c r="P265" s="1874"/>
      <c r="Q265" s="473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4</v>
      </c>
      <c r="F266" s="36">
        <f t="shared" si="40"/>
        <v>4</v>
      </c>
      <c r="G266" s="37">
        <f t="shared" si="41"/>
        <v>100</v>
      </c>
      <c r="H266" s="471"/>
      <c r="I266" s="471"/>
      <c r="J266" s="471">
        <v>4</v>
      </c>
      <c r="K266" s="471"/>
      <c r="L266" s="471"/>
      <c r="M266" s="471"/>
      <c r="N266" s="471"/>
      <c r="O266" s="471"/>
      <c r="P266" s="471"/>
      <c r="Q266" s="471"/>
      <c r="R266" s="471"/>
      <c r="S266" s="471"/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40</v>
      </c>
      <c r="F267" s="36">
        <f t="shared" si="40"/>
        <v>40</v>
      </c>
      <c r="G267" s="37">
        <f t="shared" si="41"/>
        <v>100</v>
      </c>
      <c r="H267" s="471"/>
      <c r="I267" s="471">
        <v>14</v>
      </c>
      <c r="J267" s="471">
        <v>6</v>
      </c>
      <c r="K267" s="471">
        <v>4</v>
      </c>
      <c r="L267" s="471">
        <v>1</v>
      </c>
      <c r="M267" s="471">
        <v>6</v>
      </c>
      <c r="N267" s="471">
        <v>4</v>
      </c>
      <c r="O267" s="471">
        <v>5</v>
      </c>
      <c r="P267" s="471"/>
      <c r="Q267" s="471"/>
      <c r="R267" s="471"/>
      <c r="S267" s="471"/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30</v>
      </c>
      <c r="F268" s="36">
        <f t="shared" si="40"/>
        <v>52</v>
      </c>
      <c r="G268" s="37">
        <f t="shared" si="41"/>
        <v>173.33333333333334</v>
      </c>
      <c r="H268" s="471"/>
      <c r="I268" s="471"/>
      <c r="J268" s="471"/>
      <c r="K268" s="471"/>
      <c r="L268" s="471"/>
      <c r="M268" s="471">
        <v>15</v>
      </c>
      <c r="N268" s="471"/>
      <c r="O268" s="471">
        <v>37</v>
      </c>
      <c r="P268" s="471"/>
      <c r="Q268" s="471"/>
      <c r="R268" s="471"/>
      <c r="S268" s="471"/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9</v>
      </c>
      <c r="F269" s="36">
        <f t="shared" si="40"/>
        <v>10</v>
      </c>
      <c r="G269" s="37">
        <f t="shared" si="41"/>
        <v>111.11111111111111</v>
      </c>
      <c r="H269" s="471"/>
      <c r="I269" s="471"/>
      <c r="J269" s="471"/>
      <c r="K269" s="471"/>
      <c r="L269" s="471"/>
      <c r="M269" s="471">
        <v>6</v>
      </c>
      <c r="N269" s="471"/>
      <c r="O269" s="471"/>
      <c r="P269" s="471">
        <v>2</v>
      </c>
      <c r="Q269" s="471"/>
      <c r="R269" s="471">
        <v>2</v>
      </c>
      <c r="S269" s="471"/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0"/>
        <v>0</v>
      </c>
      <c r="G270" s="37" t="e">
        <f t="shared" si="41"/>
        <v>#DIV/0!</v>
      </c>
      <c r="H270" s="471"/>
      <c r="I270" s="471"/>
      <c r="J270" s="471"/>
      <c r="K270" s="471"/>
      <c r="L270" s="471"/>
      <c r="M270" s="471"/>
      <c r="N270" s="471"/>
      <c r="O270" s="471"/>
      <c r="P270" s="471"/>
      <c r="Q270" s="471"/>
      <c r="R270" s="471"/>
      <c r="S270" s="471"/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40400</v>
      </c>
      <c r="F271" s="153">
        <f t="shared" si="40"/>
        <v>29089</v>
      </c>
      <c r="G271" s="379">
        <f t="shared" si="41"/>
        <v>72.002475247524757</v>
      </c>
      <c r="H271" s="1083">
        <f>SUM(H272:H276)</f>
        <v>0</v>
      </c>
      <c r="I271" s="1083">
        <f t="shared" ref="I271:P271" si="43">SUM(I272:I276)</f>
        <v>0</v>
      </c>
      <c r="J271" s="1226">
        <f t="shared" si="43"/>
        <v>2460</v>
      </c>
      <c r="K271" s="1543">
        <f t="shared" si="43"/>
        <v>0</v>
      </c>
      <c r="L271" s="1543">
        <f t="shared" si="43"/>
        <v>9697</v>
      </c>
      <c r="M271" s="1543">
        <f t="shared" si="43"/>
        <v>4440</v>
      </c>
      <c r="N271" s="1543">
        <f t="shared" si="43"/>
        <v>0</v>
      </c>
      <c r="O271" s="1543">
        <f t="shared" si="43"/>
        <v>4324</v>
      </c>
      <c r="P271" s="1861">
        <f t="shared" si="43"/>
        <v>0</v>
      </c>
      <c r="Q271" s="153">
        <f>SUM(Q272:Q276)</f>
        <v>0</v>
      </c>
      <c r="R271" s="1896">
        <f>SUM(R272:R276)</f>
        <v>0</v>
      </c>
      <c r="S271" s="1896">
        <f>SUM(S272:S276)</f>
        <v>8168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0"/>
        <v>0</v>
      </c>
      <c r="G272" s="37" t="e">
        <f t="shared" si="41"/>
        <v>#DIV/0!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</row>
    <row r="273" spans="1:19" ht="21.75" customHeight="1">
      <c r="A273" s="684"/>
      <c r="B273" s="685"/>
      <c r="C273" s="686" t="s">
        <v>26</v>
      </c>
      <c r="D273" s="687" t="s">
        <v>24</v>
      </c>
      <c r="E273" s="42">
        <v>40400</v>
      </c>
      <c r="F273" s="36">
        <f t="shared" si="40"/>
        <v>29089</v>
      </c>
      <c r="G273" s="37">
        <f t="shared" si="41"/>
        <v>72.002475247524757</v>
      </c>
      <c r="H273" s="471"/>
      <c r="I273" s="471"/>
      <c r="J273" s="872">
        <v>2460</v>
      </c>
      <c r="K273" s="471"/>
      <c r="L273" s="872">
        <v>9697</v>
      </c>
      <c r="M273" s="872">
        <v>4440</v>
      </c>
      <c r="N273" s="471"/>
      <c r="O273" s="872">
        <v>4324</v>
      </c>
      <c r="P273" s="471"/>
      <c r="Q273" s="471"/>
      <c r="R273" s="471"/>
      <c r="S273" s="872">
        <v>8168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0"/>
        <v>0</v>
      </c>
      <c r="G274" s="37" t="e">
        <f t="shared" si="41"/>
        <v>#DIV/0!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0"/>
        <v>0</v>
      </c>
      <c r="G275" s="37" t="e">
        <f t="shared" si="41"/>
        <v>#DIV/0!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0"/>
        <v>0</v>
      </c>
      <c r="G276" s="37" t="e">
        <f t="shared" si="41"/>
        <v>#DIV/0!</v>
      </c>
      <c r="H276" s="478"/>
      <c r="I276" s="478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</row>
    <row r="277" spans="1:19" ht="24.6" customHeight="1">
      <c r="A277" s="509"/>
      <c r="B277" s="2235" t="s">
        <v>302</v>
      </c>
      <c r="C277" s="2236"/>
      <c r="D277" s="770"/>
      <c r="E277" s="511"/>
      <c r="F277" s="55">
        <f t="shared" si="40"/>
        <v>0</v>
      </c>
      <c r="G277" s="67" t="e">
        <f t="shared" si="41"/>
        <v>#DIV/0!</v>
      </c>
      <c r="H277" s="1096"/>
      <c r="I277" s="1096"/>
      <c r="J277" s="1239"/>
      <c r="K277" s="1553"/>
      <c r="L277" s="1553"/>
      <c r="M277" s="1553"/>
      <c r="N277" s="1553"/>
      <c r="O277" s="1553"/>
      <c r="P277" s="1874"/>
      <c r="Q277" s="473"/>
      <c r="R277" s="1907"/>
      <c r="S277" s="190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0</v>
      </c>
      <c r="F278" s="36">
        <f t="shared" si="40"/>
        <v>0</v>
      </c>
      <c r="G278" s="37" t="e">
        <f t="shared" si="41"/>
        <v>#DIV/0!</v>
      </c>
      <c r="H278" s="471"/>
      <c r="I278" s="471"/>
      <c r="J278" s="471"/>
      <c r="K278" s="471"/>
      <c r="L278" s="471"/>
      <c r="M278" s="471"/>
      <c r="N278" s="471"/>
      <c r="O278" s="471"/>
      <c r="P278" s="471"/>
      <c r="Q278" s="471"/>
      <c r="R278" s="471"/>
      <c r="S278" s="471"/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1</v>
      </c>
      <c r="F279" s="36">
        <f t="shared" si="40"/>
        <v>1</v>
      </c>
      <c r="G279" s="37">
        <f t="shared" si="41"/>
        <v>100</v>
      </c>
      <c r="H279" s="471"/>
      <c r="I279" s="471">
        <v>1</v>
      </c>
      <c r="J279" s="471"/>
      <c r="K279" s="471"/>
      <c r="L279" s="471"/>
      <c r="M279" s="471"/>
      <c r="N279" s="471"/>
      <c r="O279" s="471"/>
      <c r="P279" s="471"/>
      <c r="Q279" s="471"/>
      <c r="R279" s="471"/>
      <c r="S279" s="471"/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40"/>
        <v>0</v>
      </c>
      <c r="G280" s="37" t="e">
        <f t="shared" si="41"/>
        <v>#DIV/0!</v>
      </c>
      <c r="H280" s="471"/>
      <c r="I280" s="471"/>
      <c r="J280" s="471"/>
      <c r="K280" s="471"/>
      <c r="L280" s="471"/>
      <c r="M280" s="471"/>
      <c r="N280" s="471"/>
      <c r="O280" s="471"/>
      <c r="P280" s="471"/>
      <c r="Q280" s="471"/>
      <c r="R280" s="471"/>
      <c r="S280" s="471"/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131200</v>
      </c>
      <c r="F281" s="153">
        <f t="shared" si="40"/>
        <v>117348</v>
      </c>
      <c r="G281" s="379">
        <f t="shared" si="41"/>
        <v>89.442073170731703</v>
      </c>
      <c r="H281" s="1106">
        <f>SUM(H282:H286)</f>
        <v>0</v>
      </c>
      <c r="I281" s="1248">
        <f t="shared" ref="I281:S281" si="44">SUM(I282:I286)</f>
        <v>0</v>
      </c>
      <c r="J281" s="1248">
        <f t="shared" si="44"/>
        <v>0</v>
      </c>
      <c r="K281" s="1563">
        <f t="shared" si="44"/>
        <v>0</v>
      </c>
      <c r="L281" s="1563">
        <f t="shared" si="44"/>
        <v>32000</v>
      </c>
      <c r="M281" s="1563">
        <f>SUM(M282:M286)</f>
        <v>23410</v>
      </c>
      <c r="N281" s="1563">
        <f>SUM(N282:N286)</f>
        <v>0</v>
      </c>
      <c r="O281" s="1563">
        <f>SUM(O282:O286)</f>
        <v>16744</v>
      </c>
      <c r="P281" s="1884">
        <f>SUM(P282:P286)</f>
        <v>13620</v>
      </c>
      <c r="Q281" s="1248">
        <f t="shared" si="44"/>
        <v>0</v>
      </c>
      <c r="R281" s="1916">
        <f t="shared" si="44"/>
        <v>21045</v>
      </c>
      <c r="S281" s="1916">
        <f t="shared" si="44"/>
        <v>10529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0"/>
        <v>0</v>
      </c>
      <c r="G282" s="37" t="e">
        <f t="shared" si="41"/>
        <v>#DIV/0!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131200</v>
      </c>
      <c r="F283" s="36">
        <f t="shared" si="40"/>
        <v>117348</v>
      </c>
      <c r="G283" s="37">
        <f t="shared" si="41"/>
        <v>89.442073170731703</v>
      </c>
      <c r="H283" s="471"/>
      <c r="I283" s="471"/>
      <c r="J283" s="471"/>
      <c r="K283" s="471"/>
      <c r="L283" s="872">
        <v>32000</v>
      </c>
      <c r="M283" s="872">
        <v>23410</v>
      </c>
      <c r="N283" s="471"/>
      <c r="O283" s="872">
        <v>16744</v>
      </c>
      <c r="P283" s="872">
        <v>13620</v>
      </c>
      <c r="Q283" s="471"/>
      <c r="R283" s="872">
        <v>21045</v>
      </c>
      <c r="S283" s="872">
        <v>10529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0"/>
        <v>0</v>
      </c>
      <c r="G284" s="37" t="e">
        <f t="shared" si="41"/>
        <v>#DIV/0!</v>
      </c>
      <c r="H284" s="471"/>
      <c r="I284" s="471"/>
      <c r="J284" s="471"/>
      <c r="K284" s="471"/>
      <c r="L284" s="471"/>
      <c r="M284" s="471"/>
      <c r="N284" s="471"/>
      <c r="O284" s="471"/>
      <c r="P284" s="471"/>
      <c r="Q284" s="471"/>
      <c r="R284" s="471"/>
      <c r="S284" s="471"/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0</v>
      </c>
      <c r="F285" s="36">
        <f t="shared" si="40"/>
        <v>0</v>
      </c>
      <c r="G285" s="37" t="e">
        <f t="shared" si="41"/>
        <v>#DIV/0!</v>
      </c>
      <c r="H285" s="471"/>
      <c r="I285" s="471"/>
      <c r="J285" s="471"/>
      <c r="K285" s="471"/>
      <c r="L285" s="471"/>
      <c r="M285" s="471"/>
      <c r="N285" s="471"/>
      <c r="O285" s="471"/>
      <c r="P285" s="471"/>
      <c r="Q285" s="471"/>
      <c r="R285" s="471"/>
      <c r="S285" s="471"/>
    </row>
    <row r="286" spans="1:19" ht="21.75" customHeight="1">
      <c r="A286" s="783"/>
      <c r="B286" s="784"/>
      <c r="C286" s="785" t="s">
        <v>29</v>
      </c>
      <c r="D286" s="786" t="s">
        <v>24</v>
      </c>
      <c r="E286" s="117">
        <v>0</v>
      </c>
      <c r="F286" s="116">
        <f t="shared" si="40"/>
        <v>0</v>
      </c>
      <c r="G286" s="120" t="e">
        <f t="shared" si="41"/>
        <v>#DIV/0!</v>
      </c>
      <c r="H286" s="478"/>
      <c r="I286" s="47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0"/>
        <v>0</v>
      </c>
      <c r="G287" s="631" t="e">
        <f t="shared" si="41"/>
        <v>#DIV/0!</v>
      </c>
      <c r="H287" s="1078">
        <f t="shared" ref="H287:S287" si="45">SUM(H288:H296)</f>
        <v>0</v>
      </c>
      <c r="I287" s="1078">
        <f t="shared" si="45"/>
        <v>0</v>
      </c>
      <c r="J287" s="1220">
        <f t="shared" si="45"/>
        <v>0</v>
      </c>
      <c r="K287" s="1538">
        <f t="shared" si="45"/>
        <v>0</v>
      </c>
      <c r="L287" s="1538">
        <f t="shared" si="45"/>
        <v>0</v>
      </c>
      <c r="M287" s="1538">
        <f t="shared" si="45"/>
        <v>0</v>
      </c>
      <c r="N287" s="1538">
        <f t="shared" si="45"/>
        <v>0</v>
      </c>
      <c r="O287" s="1538">
        <f t="shared" si="45"/>
        <v>0</v>
      </c>
      <c r="P287" s="1856">
        <f t="shared" si="45"/>
        <v>0</v>
      </c>
      <c r="Q287" s="92">
        <f t="shared" si="45"/>
        <v>0</v>
      </c>
      <c r="R287" s="1891">
        <f t="shared" si="45"/>
        <v>0</v>
      </c>
      <c r="S287" s="1891">
        <f t="shared" si="45"/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55">
        <f t="shared" si="40"/>
        <v>0</v>
      </c>
      <c r="G288" s="67" t="e">
        <f t="shared" si="41"/>
        <v>#DIV/0!</v>
      </c>
      <c r="H288" s="1096"/>
      <c r="I288" s="1096"/>
      <c r="J288" s="1239"/>
      <c r="K288" s="1553"/>
      <c r="L288" s="1553"/>
      <c r="M288" s="1553"/>
      <c r="N288" s="1553"/>
      <c r="O288" s="1553"/>
      <c r="P288" s="1874"/>
      <c r="Q288" s="473"/>
      <c r="R288" s="1907"/>
      <c r="S288" s="1907"/>
    </row>
    <row r="289" spans="1:19" ht="33.6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 t="shared" si="40"/>
        <v>0</v>
      </c>
      <c r="G289" s="37" t="e">
        <f t="shared" si="41"/>
        <v>#DIV/0!</v>
      </c>
      <c r="H289" s="471"/>
      <c r="I289" s="471"/>
      <c r="J289" s="471"/>
      <c r="K289" s="471"/>
      <c r="L289" s="471"/>
      <c r="M289" s="471"/>
      <c r="N289" s="471"/>
      <c r="O289" s="471"/>
      <c r="P289" s="471"/>
      <c r="Q289" s="471"/>
      <c r="R289" s="471"/>
      <c r="S289" s="471"/>
    </row>
    <row r="290" spans="1:19" ht="33.6" customHeight="1">
      <c r="A290" s="723"/>
      <c r="B290" s="452" t="s">
        <v>180</v>
      </c>
      <c r="C290" s="789"/>
      <c r="D290" s="455" t="s">
        <v>87</v>
      </c>
      <c r="E290" s="42"/>
      <c r="F290" s="36">
        <f t="shared" si="40"/>
        <v>0</v>
      </c>
      <c r="G290" s="37" t="e">
        <f t="shared" si="41"/>
        <v>#DIV/0!</v>
      </c>
      <c r="H290" s="471"/>
      <c r="I290" s="471"/>
      <c r="J290" s="471"/>
      <c r="K290" s="471"/>
      <c r="L290" s="471"/>
      <c r="M290" s="471"/>
      <c r="N290" s="471"/>
      <c r="O290" s="471"/>
      <c r="P290" s="471"/>
      <c r="Q290" s="471"/>
      <c r="R290" s="471"/>
      <c r="S290" s="471"/>
    </row>
    <row r="291" spans="1:19" ht="25.5" customHeight="1">
      <c r="A291" s="790"/>
      <c r="B291" s="2193" t="s">
        <v>292</v>
      </c>
      <c r="C291" s="2194"/>
      <c r="D291" s="455" t="s">
        <v>114</v>
      </c>
      <c r="E291" s="42"/>
      <c r="F291" s="36">
        <f t="shared" si="40"/>
        <v>0</v>
      </c>
      <c r="G291" s="37" t="e">
        <f t="shared" si="41"/>
        <v>#DIV/0!</v>
      </c>
      <c r="H291" s="471"/>
      <c r="I291" s="471"/>
      <c r="J291" s="471"/>
      <c r="K291" s="471"/>
      <c r="L291" s="471"/>
      <c r="M291" s="471"/>
      <c r="N291" s="471"/>
      <c r="O291" s="471"/>
      <c r="P291" s="471"/>
      <c r="Q291" s="471"/>
      <c r="R291" s="471"/>
      <c r="S291" s="471"/>
    </row>
    <row r="292" spans="1:19" ht="25.5" customHeight="1">
      <c r="A292" s="723"/>
      <c r="B292" s="452" t="s">
        <v>293</v>
      </c>
      <c r="C292" s="791"/>
      <c r="D292" s="420" t="s">
        <v>294</v>
      </c>
      <c r="E292" s="164"/>
      <c r="F292" s="36">
        <f t="shared" si="40"/>
        <v>0</v>
      </c>
      <c r="G292" s="37" t="e">
        <f t="shared" si="41"/>
        <v>#DIV/0!</v>
      </c>
      <c r="H292" s="471"/>
      <c r="I292" s="471"/>
      <c r="J292" s="471"/>
      <c r="K292" s="471"/>
      <c r="L292" s="471"/>
      <c r="M292" s="471"/>
      <c r="N292" s="471"/>
      <c r="O292" s="471"/>
      <c r="P292" s="471"/>
      <c r="Q292" s="471"/>
      <c r="R292" s="471"/>
      <c r="S292" s="471"/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0"/>
        <v>0</v>
      </c>
      <c r="G293" s="37" t="e">
        <f t="shared" si="41"/>
        <v>#DIV/0!</v>
      </c>
      <c r="H293" s="471"/>
      <c r="I293" s="471"/>
      <c r="J293" s="471"/>
      <c r="K293" s="471"/>
      <c r="L293" s="471"/>
      <c r="M293" s="471"/>
      <c r="N293" s="471"/>
      <c r="O293" s="471"/>
      <c r="P293" s="471"/>
      <c r="Q293" s="471"/>
      <c r="R293" s="471"/>
      <c r="S293" s="471"/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153">
        <f t="shared" si="40"/>
        <v>0</v>
      </c>
      <c r="G294" s="379" t="e">
        <f t="shared" si="41"/>
        <v>#DIV/0!</v>
      </c>
      <c r="H294" s="1083">
        <f t="shared" ref="H294:S294" si="46">SUM(H295:H299)</f>
        <v>0</v>
      </c>
      <c r="I294" s="1083">
        <f t="shared" si="46"/>
        <v>0</v>
      </c>
      <c r="J294" s="1226">
        <f t="shared" si="46"/>
        <v>0</v>
      </c>
      <c r="K294" s="1543">
        <f t="shared" si="46"/>
        <v>0</v>
      </c>
      <c r="L294" s="1543">
        <f t="shared" si="46"/>
        <v>0</v>
      </c>
      <c r="M294" s="1543">
        <f t="shared" si="46"/>
        <v>0</v>
      </c>
      <c r="N294" s="1543">
        <f t="shared" si="46"/>
        <v>0</v>
      </c>
      <c r="O294" s="1543">
        <f t="shared" si="46"/>
        <v>0</v>
      </c>
      <c r="P294" s="1861">
        <f t="shared" si="46"/>
        <v>0</v>
      </c>
      <c r="Q294" s="153">
        <f t="shared" si="46"/>
        <v>0</v>
      </c>
      <c r="R294" s="1896">
        <f t="shared" si="46"/>
        <v>0</v>
      </c>
      <c r="S294" s="1896">
        <f t="shared" si="46"/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0"/>
        <v>0</v>
      </c>
      <c r="G295" s="37" t="e">
        <f t="shared" si="41"/>
        <v>#DIV/0!</v>
      </c>
      <c r="H295" s="471"/>
      <c r="I295" s="471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36">
        <f t="shared" si="40"/>
        <v>0</v>
      </c>
      <c r="G296" s="37" t="e">
        <f t="shared" si="41"/>
        <v>#DIV/0!</v>
      </c>
      <c r="H296" s="471"/>
      <c r="I296" s="471"/>
      <c r="J296" s="471"/>
      <c r="K296" s="471"/>
      <c r="L296" s="471"/>
      <c r="M296" s="471"/>
      <c r="N296" s="471"/>
      <c r="O296" s="471"/>
      <c r="P296" s="471"/>
      <c r="Q296" s="471"/>
      <c r="R296" s="471"/>
      <c r="S296" s="471"/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0"/>
        <v>0</v>
      </c>
      <c r="G297" s="37" t="e">
        <f t="shared" si="41"/>
        <v>#DIV/0!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0"/>
        <v>0</v>
      </c>
      <c r="G298" s="37" t="e">
        <f t="shared" si="41"/>
        <v>#DIV/0!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0"/>
        <v>0</v>
      </c>
      <c r="G299" s="37" t="e">
        <f t="shared" si="41"/>
        <v>#DIV/0!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40"/>
        <v>0</v>
      </c>
      <c r="G300" s="67" t="e">
        <f t="shared" si="41"/>
        <v>#DIV/0!</v>
      </c>
      <c r="H300" s="1096"/>
      <c r="I300" s="1096"/>
      <c r="J300" s="1239"/>
      <c r="K300" s="1553"/>
      <c r="L300" s="1553"/>
      <c r="M300" s="1553"/>
      <c r="N300" s="1553"/>
      <c r="O300" s="1553"/>
      <c r="P300" s="1874"/>
      <c r="Q300" s="473"/>
      <c r="R300" s="1907"/>
      <c r="S300" s="1907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0"/>
        <v>0</v>
      </c>
      <c r="G301" s="37" t="e">
        <f t="shared" si="41"/>
        <v>#DIV/0!</v>
      </c>
      <c r="H301" s="471"/>
      <c r="I301" s="471"/>
      <c r="J301" s="471"/>
      <c r="K301" s="471"/>
      <c r="L301" s="471"/>
      <c r="M301" s="471"/>
      <c r="N301" s="471"/>
      <c r="O301" s="471"/>
      <c r="P301" s="471"/>
      <c r="Q301" s="471"/>
      <c r="R301" s="471"/>
      <c r="S301" s="471"/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40"/>
        <v>0</v>
      </c>
      <c r="G302" s="37" t="e">
        <f t="shared" si="41"/>
        <v>#DIV/0!</v>
      </c>
      <c r="H302" s="471"/>
      <c r="I302" s="471"/>
      <c r="J302" s="471"/>
      <c r="K302" s="471"/>
      <c r="L302" s="471"/>
      <c r="M302" s="471"/>
      <c r="N302" s="471"/>
      <c r="O302" s="471"/>
      <c r="P302" s="471"/>
      <c r="Q302" s="471"/>
      <c r="R302" s="471"/>
      <c r="S302" s="471"/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0"/>
        <v>0</v>
      </c>
      <c r="G303" s="37" t="e">
        <f t="shared" si="41"/>
        <v>#DIV/0!</v>
      </c>
      <c r="H303" s="471"/>
      <c r="I303" s="471"/>
      <c r="J303" s="471"/>
      <c r="K303" s="471"/>
      <c r="L303" s="471"/>
      <c r="M303" s="471"/>
      <c r="N303" s="471"/>
      <c r="O303" s="471"/>
      <c r="P303" s="471"/>
      <c r="Q303" s="471"/>
      <c r="R303" s="471"/>
      <c r="S303" s="471"/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0"/>
        <v>0</v>
      </c>
      <c r="G304" s="37" t="e">
        <f t="shared" si="41"/>
        <v>#DIV/0!</v>
      </c>
      <c r="H304" s="471"/>
      <c r="I304" s="471"/>
      <c r="J304" s="471"/>
      <c r="K304" s="471"/>
      <c r="L304" s="471"/>
      <c r="M304" s="471"/>
      <c r="N304" s="471"/>
      <c r="O304" s="471"/>
      <c r="P304" s="471"/>
      <c r="Q304" s="471"/>
      <c r="R304" s="471"/>
      <c r="S304" s="471"/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0"/>
        <v>0</v>
      </c>
      <c r="G305" s="37" t="e">
        <f t="shared" si="41"/>
        <v>#DIV/0!</v>
      </c>
      <c r="H305" s="471"/>
      <c r="I305" s="471"/>
      <c r="J305" s="471"/>
      <c r="K305" s="471"/>
      <c r="L305" s="471"/>
      <c r="M305" s="471"/>
      <c r="N305" s="471"/>
      <c r="O305" s="471"/>
      <c r="P305" s="471"/>
      <c r="Q305" s="471"/>
      <c r="R305" s="471"/>
      <c r="S305" s="471"/>
    </row>
    <row r="306" spans="1:19" ht="27" customHeight="1">
      <c r="A306" s="735"/>
      <c r="B306" s="777" t="s">
        <v>37</v>
      </c>
      <c r="C306" s="793"/>
      <c r="D306" s="738" t="s">
        <v>24</v>
      </c>
      <c r="E306" s="163"/>
      <c r="F306" s="163">
        <f t="shared" si="40"/>
        <v>0</v>
      </c>
      <c r="G306" s="90" t="e">
        <f t="shared" si="41"/>
        <v>#DIV/0!</v>
      </c>
      <c r="H306" s="1107">
        <f>SUM(H307:H311)</f>
        <v>0</v>
      </c>
      <c r="I306" s="1249">
        <f t="shared" ref="I306:S306" si="47">SUM(I307:I311)</f>
        <v>0</v>
      </c>
      <c r="J306" s="1249">
        <f t="shared" si="47"/>
        <v>0</v>
      </c>
      <c r="K306" s="1249">
        <f t="shared" si="47"/>
        <v>0</v>
      </c>
      <c r="L306" s="1249">
        <f t="shared" si="47"/>
        <v>0</v>
      </c>
      <c r="M306" s="1249">
        <f>SUM(M307:M311)</f>
        <v>0</v>
      </c>
      <c r="N306" s="1249">
        <f>SUM(N307:N311)</f>
        <v>0</v>
      </c>
      <c r="O306" s="1249">
        <f>SUM(O307:O311)</f>
        <v>0</v>
      </c>
      <c r="P306" s="1249">
        <f>SUM(P307:P311)</f>
        <v>0</v>
      </c>
      <c r="Q306" s="1249">
        <f t="shared" si="47"/>
        <v>0</v>
      </c>
      <c r="R306" s="1249">
        <f t="shared" si="47"/>
        <v>0</v>
      </c>
      <c r="S306" s="1249">
        <f t="shared" si="47"/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0"/>
        <v>0</v>
      </c>
      <c r="G307" s="37" t="e">
        <f t="shared" si="41"/>
        <v>#DIV/0!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471"/>
      <c r="R307" s="471"/>
      <c r="S307" s="471"/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si="40"/>
        <v>0</v>
      </c>
      <c r="G308" s="37" t="e">
        <f t="shared" si="41"/>
        <v>#DIV/0!</v>
      </c>
      <c r="H308" s="471"/>
      <c r="I308" s="471"/>
      <c r="J308" s="471"/>
      <c r="K308" s="471"/>
      <c r="L308" s="471"/>
      <c r="M308" s="471"/>
      <c r="N308" s="471"/>
      <c r="O308" s="471"/>
      <c r="P308" s="471"/>
      <c r="Q308" s="471"/>
      <c r="R308" s="471"/>
      <c r="S308" s="471"/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0"/>
        <v>0</v>
      </c>
      <c r="G309" s="37" t="e">
        <f t="shared" si="41"/>
        <v>#DIV/0!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471"/>
      <c r="R309" s="471"/>
      <c r="S309" s="471"/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0"/>
        <v>0</v>
      </c>
      <c r="G310" s="37" t="e">
        <f t="shared" si="41"/>
        <v>#DIV/0!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</row>
    <row r="311" spans="1:19" ht="27" customHeight="1">
      <c r="A311" s="794"/>
      <c r="B311" s="784"/>
      <c r="C311" s="795" t="s">
        <v>29</v>
      </c>
      <c r="D311" s="786" t="s">
        <v>24</v>
      </c>
      <c r="E311" s="116"/>
      <c r="F311" s="116">
        <f t="shared" si="40"/>
        <v>0</v>
      </c>
      <c r="G311" s="120" t="e">
        <f t="shared" si="41"/>
        <v>#DIV/0!</v>
      </c>
      <c r="H311" s="478"/>
      <c r="I311" s="488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</row>
    <row r="312" spans="1:19" ht="26.4" customHeight="1">
      <c r="A312" s="375" t="s">
        <v>325</v>
      </c>
      <c r="B312" s="796"/>
      <c r="C312" s="797"/>
      <c r="D312" s="798"/>
      <c r="E312" s="386"/>
      <c r="F312" s="386">
        <f t="shared" si="40"/>
        <v>0</v>
      </c>
      <c r="G312" s="633" t="e">
        <f t="shared" si="41"/>
        <v>#DIV/0!</v>
      </c>
      <c r="H312" s="1104"/>
      <c r="I312" s="1104"/>
      <c r="J312" s="1247"/>
      <c r="K312" s="1561"/>
      <c r="L312" s="1561"/>
      <c r="M312" s="1561"/>
      <c r="N312" s="1561"/>
      <c r="O312" s="1561"/>
      <c r="P312" s="1882"/>
      <c r="Q312" s="483"/>
      <c r="R312" s="1914"/>
      <c r="S312" s="1914"/>
    </row>
    <row r="313" spans="1:19" ht="27" customHeight="1">
      <c r="A313" s="2110" t="s">
        <v>257</v>
      </c>
      <c r="B313" s="2111"/>
      <c r="C313" s="2111"/>
      <c r="D313" s="2112"/>
      <c r="E313" s="92"/>
      <c r="F313" s="92">
        <f t="shared" si="40"/>
        <v>0</v>
      </c>
      <c r="G313" s="631" t="e">
        <f t="shared" si="41"/>
        <v>#DIV/0!</v>
      </c>
      <c r="H313" s="1100"/>
      <c r="I313" s="1100"/>
      <c r="J313" s="1243"/>
      <c r="K313" s="1557"/>
      <c r="L313" s="1557"/>
      <c r="M313" s="1557"/>
      <c r="N313" s="1557"/>
      <c r="O313" s="1557"/>
      <c r="P313" s="1878"/>
      <c r="Q313" s="479"/>
      <c r="R313" s="1910"/>
      <c r="S313" s="1910"/>
    </row>
    <row r="314" spans="1:19" ht="27" customHeight="1">
      <c r="A314" s="388"/>
      <c r="B314" s="2177" t="s">
        <v>251</v>
      </c>
      <c r="C314" s="2178"/>
      <c r="D314" s="799"/>
      <c r="E314" s="106">
        <f>E315</f>
        <v>400</v>
      </c>
      <c r="F314" s="55">
        <f t="shared" si="40"/>
        <v>0</v>
      </c>
      <c r="G314" s="67">
        <f t="shared" si="41"/>
        <v>0</v>
      </c>
      <c r="H314" s="1096"/>
      <c r="I314" s="1096"/>
      <c r="J314" s="1239"/>
      <c r="K314" s="1553"/>
      <c r="L314" s="1553"/>
      <c r="M314" s="1553"/>
      <c r="N314" s="1553"/>
      <c r="O314" s="1553"/>
      <c r="P314" s="1874"/>
      <c r="Q314" s="473"/>
      <c r="R314" s="1907"/>
      <c r="S314" s="1907"/>
    </row>
    <row r="315" spans="1:19" ht="27" customHeight="1">
      <c r="A315" s="660"/>
      <c r="B315" s="730"/>
      <c r="C315" s="800" t="s">
        <v>139</v>
      </c>
      <c r="D315" s="679" t="s">
        <v>88</v>
      </c>
      <c r="E315" s="77">
        <v>400</v>
      </c>
      <c r="F315" s="36">
        <f t="shared" ref="F315:F378" si="48">SUM(H315:S315)</f>
        <v>400</v>
      </c>
      <c r="G315" s="37">
        <f t="shared" ref="G315:G378" si="49">+F315*100/E315</f>
        <v>100</v>
      </c>
      <c r="H315" s="471"/>
      <c r="I315" s="471"/>
      <c r="J315" s="471"/>
      <c r="K315" s="471"/>
      <c r="L315" s="471"/>
      <c r="M315" s="471"/>
      <c r="N315" s="471"/>
      <c r="O315" s="471"/>
      <c r="P315" s="471"/>
      <c r="Q315" s="471"/>
      <c r="R315" s="471"/>
      <c r="S315" s="471">
        <v>400</v>
      </c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8"/>
        <v>0</v>
      </c>
      <c r="G316" s="37" t="e">
        <f t="shared" si="49"/>
        <v>#DIV/0!</v>
      </c>
      <c r="H316" s="471"/>
      <c r="I316" s="471"/>
      <c r="J316" s="471"/>
      <c r="K316" s="471"/>
      <c r="L316" s="471"/>
      <c r="M316" s="471"/>
      <c r="N316" s="471"/>
      <c r="O316" s="471"/>
      <c r="P316" s="471"/>
      <c r="Q316" s="471"/>
      <c r="R316" s="471"/>
      <c r="S316" s="471"/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133600</v>
      </c>
      <c r="F317" s="153">
        <f t="shared" si="48"/>
        <v>126773</v>
      </c>
      <c r="G317" s="379">
        <f t="shared" si="49"/>
        <v>94.889970059880241</v>
      </c>
      <c r="H317" s="1083">
        <f>SUM(H318:H322)</f>
        <v>0</v>
      </c>
      <c r="I317" s="1085">
        <f t="shared" ref="I317:P317" si="50">SUM(I318:I322)</f>
        <v>0</v>
      </c>
      <c r="J317" s="1228">
        <f t="shared" si="50"/>
        <v>0</v>
      </c>
      <c r="K317" s="1545">
        <f t="shared" si="50"/>
        <v>0</v>
      </c>
      <c r="L317" s="1545">
        <f t="shared" si="50"/>
        <v>2884</v>
      </c>
      <c r="M317" s="1545">
        <f t="shared" si="50"/>
        <v>34037</v>
      </c>
      <c r="N317" s="1545">
        <f t="shared" si="50"/>
        <v>70000</v>
      </c>
      <c r="O317" s="1545">
        <f t="shared" si="50"/>
        <v>19560</v>
      </c>
      <c r="P317" s="1863">
        <f t="shared" si="50"/>
        <v>0</v>
      </c>
      <c r="Q317" s="163">
        <f>SUM(Q318:Q322)</f>
        <v>0</v>
      </c>
      <c r="R317" s="1898">
        <f>SUM(R318:R322)</f>
        <v>0</v>
      </c>
      <c r="S317" s="1898">
        <f>SUM(S318:S322)</f>
        <v>292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48"/>
        <v>0</v>
      </c>
      <c r="G318" s="37" t="e">
        <f t="shared" si="49"/>
        <v>#DIV/0!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f>33600+100000</f>
        <v>133600</v>
      </c>
      <c r="F319" s="36">
        <f t="shared" si="48"/>
        <v>126773</v>
      </c>
      <c r="G319" s="37">
        <f t="shared" si="49"/>
        <v>94.889970059880241</v>
      </c>
      <c r="H319" s="471"/>
      <c r="I319" s="471"/>
      <c r="J319" s="471"/>
      <c r="K319" s="471"/>
      <c r="L319" s="872">
        <v>2884</v>
      </c>
      <c r="M319" s="872">
        <v>34037</v>
      </c>
      <c r="N319" s="872">
        <v>70000</v>
      </c>
      <c r="O319" s="872">
        <v>19560</v>
      </c>
      <c r="P319" s="471"/>
      <c r="Q319" s="471"/>
      <c r="R319" s="471"/>
      <c r="S319" s="471">
        <v>292</v>
      </c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48"/>
        <v>0</v>
      </c>
      <c r="G320" s="37" t="e">
        <f t="shared" si="49"/>
        <v>#DIV/0!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48"/>
        <v>0</v>
      </c>
      <c r="G321" s="37" t="e">
        <f t="shared" si="49"/>
        <v>#DIV/0!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471"/>
      <c r="R321" s="471"/>
      <c r="S321" s="471"/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48"/>
        <v>0</v>
      </c>
      <c r="G322" s="37" t="e">
        <f t="shared" si="49"/>
        <v>#DIV/0!</v>
      </c>
      <c r="H322" s="471"/>
      <c r="I322" s="471"/>
      <c r="J322" s="471"/>
      <c r="K322" s="471"/>
      <c r="L322" s="471"/>
      <c r="M322" s="471"/>
      <c r="N322" s="471"/>
      <c r="O322" s="471"/>
      <c r="P322" s="471"/>
      <c r="Q322" s="471"/>
      <c r="R322" s="471"/>
      <c r="S322" s="471"/>
    </row>
    <row r="323" spans="1:19" ht="22.95" customHeight="1">
      <c r="A323" s="225"/>
      <c r="B323" s="2179" t="s">
        <v>252</v>
      </c>
      <c r="C323" s="2180"/>
      <c r="D323" s="693"/>
      <c r="E323" s="54">
        <f>E325</f>
        <v>0</v>
      </c>
      <c r="F323" s="55">
        <f t="shared" si="48"/>
        <v>0</v>
      </c>
      <c r="G323" s="67" t="e">
        <f t="shared" si="49"/>
        <v>#DIV/0!</v>
      </c>
      <c r="H323" s="1096">
        <f>H325</f>
        <v>0</v>
      </c>
      <c r="I323" s="1096">
        <f t="shared" ref="I323:P323" si="51">I325</f>
        <v>0</v>
      </c>
      <c r="J323" s="1239">
        <f t="shared" si="51"/>
        <v>0</v>
      </c>
      <c r="K323" s="1553">
        <f t="shared" si="51"/>
        <v>0</v>
      </c>
      <c r="L323" s="1553">
        <f t="shared" si="51"/>
        <v>0</v>
      </c>
      <c r="M323" s="1553">
        <f t="shared" si="51"/>
        <v>0</v>
      </c>
      <c r="N323" s="1553">
        <f t="shared" si="51"/>
        <v>0</v>
      </c>
      <c r="O323" s="1553">
        <f t="shared" si="51"/>
        <v>0</v>
      </c>
      <c r="P323" s="1874">
        <f t="shared" si="51"/>
        <v>0</v>
      </c>
      <c r="Q323" s="473">
        <f>Q325</f>
        <v>0</v>
      </c>
      <c r="R323" s="1907">
        <f>R325</f>
        <v>0</v>
      </c>
      <c r="S323" s="1907">
        <f>S325</f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0</v>
      </c>
      <c r="F324" s="36">
        <f t="shared" si="48"/>
        <v>0</v>
      </c>
      <c r="G324" s="37" t="e">
        <f t="shared" si="49"/>
        <v>#DIV/0!</v>
      </c>
      <c r="H324" s="471"/>
      <c r="I324" s="471"/>
      <c r="J324" s="471"/>
      <c r="K324" s="471"/>
      <c r="L324" s="471"/>
      <c r="M324" s="471"/>
      <c r="N324" s="471"/>
      <c r="O324" s="471"/>
      <c r="P324" s="471"/>
      <c r="Q324" s="471"/>
      <c r="R324" s="471"/>
      <c r="S324" s="471"/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0</v>
      </c>
      <c r="F325" s="36">
        <f t="shared" si="48"/>
        <v>0</v>
      </c>
      <c r="G325" s="37" t="e">
        <f t="shared" si="49"/>
        <v>#DIV/0!</v>
      </c>
      <c r="H325" s="471"/>
      <c r="I325" s="471"/>
      <c r="J325" s="471"/>
      <c r="K325" s="471"/>
      <c r="L325" s="471"/>
      <c r="M325" s="471"/>
      <c r="N325" s="471"/>
      <c r="O325" s="471"/>
      <c r="P325" s="471"/>
      <c r="Q325" s="471"/>
      <c r="R325" s="471"/>
      <c r="S325" s="471"/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48"/>
        <v>0</v>
      </c>
      <c r="G326" s="37" t="e">
        <f t="shared" si="49"/>
        <v>#DIV/0!</v>
      </c>
      <c r="H326" s="471"/>
      <c r="I326" s="471"/>
      <c r="J326" s="471"/>
      <c r="K326" s="471"/>
      <c r="L326" s="471"/>
      <c r="M326" s="471"/>
      <c r="N326" s="471"/>
      <c r="O326" s="471"/>
      <c r="P326" s="471"/>
      <c r="Q326" s="471"/>
      <c r="R326" s="471"/>
      <c r="S326" s="471"/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0</v>
      </c>
      <c r="F327" s="153">
        <f t="shared" si="48"/>
        <v>0</v>
      </c>
      <c r="G327" s="379" t="e">
        <f t="shared" si="49"/>
        <v>#DIV/0!</v>
      </c>
      <c r="H327" s="1083">
        <f>SUM(H328:H332)</f>
        <v>0</v>
      </c>
      <c r="I327" s="1083">
        <f t="shared" ref="I327:P327" si="52">SUM(I328:I332)</f>
        <v>0</v>
      </c>
      <c r="J327" s="1228">
        <f t="shared" si="52"/>
        <v>0</v>
      </c>
      <c r="K327" s="1545">
        <f t="shared" si="52"/>
        <v>0</v>
      </c>
      <c r="L327" s="1545">
        <f t="shared" si="52"/>
        <v>0</v>
      </c>
      <c r="M327" s="1545">
        <f t="shared" si="52"/>
        <v>0</v>
      </c>
      <c r="N327" s="1545">
        <f t="shared" si="52"/>
        <v>0</v>
      </c>
      <c r="O327" s="1545">
        <f t="shared" si="52"/>
        <v>0</v>
      </c>
      <c r="P327" s="1863">
        <f t="shared" si="52"/>
        <v>0</v>
      </c>
      <c r="Q327" s="163">
        <f>SUM(Q328:Q332)</f>
        <v>0</v>
      </c>
      <c r="R327" s="1898">
        <f>SUM(R328:R332)</f>
        <v>0</v>
      </c>
      <c r="S327" s="1898">
        <f>SUM(S328:S332)</f>
        <v>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48"/>
        <v>0</v>
      </c>
      <c r="G328" s="37" t="e">
        <f t="shared" si="49"/>
        <v>#DIV/0!</v>
      </c>
      <c r="H328" s="471"/>
      <c r="I328" s="471"/>
      <c r="J328" s="471"/>
      <c r="K328" s="471"/>
      <c r="L328" s="471"/>
      <c r="M328" s="471"/>
      <c r="N328" s="471"/>
      <c r="O328" s="471"/>
      <c r="P328" s="471"/>
      <c r="Q328" s="471"/>
      <c r="R328" s="471"/>
      <c r="S328" s="471"/>
    </row>
    <row r="329" spans="1:19" ht="26.4" customHeight="1">
      <c r="A329" s="684"/>
      <c r="B329" s="685"/>
      <c r="C329" s="686" t="s">
        <v>26</v>
      </c>
      <c r="D329" s="687" t="s">
        <v>24</v>
      </c>
      <c r="E329" s="42"/>
      <c r="F329" s="36">
        <f t="shared" si="48"/>
        <v>0</v>
      </c>
      <c r="G329" s="37" t="e">
        <f t="shared" si="49"/>
        <v>#DIV/0!</v>
      </c>
      <c r="H329" s="471"/>
      <c r="I329" s="471"/>
      <c r="J329" s="471"/>
      <c r="K329" s="471"/>
      <c r="L329" s="471"/>
      <c r="M329" s="471"/>
      <c r="N329" s="471"/>
      <c r="O329" s="471"/>
      <c r="P329" s="471"/>
      <c r="Q329" s="471"/>
      <c r="R329" s="471"/>
      <c r="S329" s="471"/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48"/>
        <v>0</v>
      </c>
      <c r="G330" s="37" t="e">
        <f t="shared" si="49"/>
        <v>#DIV/0!</v>
      </c>
      <c r="H330" s="471"/>
      <c r="I330" s="471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48"/>
        <v>0</v>
      </c>
      <c r="G331" s="37" t="e">
        <f t="shared" si="49"/>
        <v>#DIV/0!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471"/>
      <c r="R331" s="471"/>
      <c r="S331" s="471"/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48"/>
        <v>0</v>
      </c>
      <c r="G332" s="120" t="e">
        <f t="shared" si="49"/>
        <v>#DIV/0!</v>
      </c>
      <c r="H332" s="478"/>
      <c r="I332" s="478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48"/>
        <v>0</v>
      </c>
      <c r="G333" s="631" t="e">
        <f t="shared" si="49"/>
        <v>#DIV/0!</v>
      </c>
      <c r="H333" s="1090"/>
      <c r="I333" s="1084"/>
      <c r="J333" s="1227"/>
      <c r="K333" s="1544"/>
      <c r="L333" s="1544"/>
      <c r="M333" s="1544"/>
      <c r="N333" s="1544"/>
      <c r="O333" s="1544"/>
      <c r="P333" s="1862"/>
      <c r="Q333" s="157"/>
      <c r="R333" s="1897"/>
      <c r="S333" s="1897"/>
    </row>
    <row r="334" spans="1:19" ht="26.4" customHeight="1">
      <c r="A334" s="225"/>
      <c r="B334" s="2113" t="s">
        <v>260</v>
      </c>
      <c r="C334" s="2114"/>
      <c r="D334" s="788"/>
      <c r="E334" s="54">
        <f>E335</f>
        <v>120</v>
      </c>
      <c r="F334" s="55">
        <f t="shared" si="48"/>
        <v>120</v>
      </c>
      <c r="G334" s="67">
        <f t="shared" si="49"/>
        <v>100</v>
      </c>
      <c r="H334" s="1091">
        <f>H335</f>
        <v>0</v>
      </c>
      <c r="I334" s="1091">
        <f>I335</f>
        <v>120</v>
      </c>
      <c r="J334" s="1234">
        <f t="shared" ref="J334:P334" si="53">J335</f>
        <v>0</v>
      </c>
      <c r="K334" s="1549">
        <f t="shared" si="53"/>
        <v>0</v>
      </c>
      <c r="L334" s="1549">
        <f t="shared" si="53"/>
        <v>0</v>
      </c>
      <c r="M334" s="1549">
        <f t="shared" si="53"/>
        <v>0</v>
      </c>
      <c r="N334" s="1549">
        <f t="shared" si="53"/>
        <v>0</v>
      </c>
      <c r="O334" s="1549">
        <f t="shared" si="53"/>
        <v>0</v>
      </c>
      <c r="P334" s="1870">
        <f t="shared" si="53"/>
        <v>0</v>
      </c>
      <c r="Q334" s="466">
        <f>Q335</f>
        <v>0</v>
      </c>
      <c r="R334" s="1903">
        <f>R335</f>
        <v>0</v>
      </c>
      <c r="S334" s="1903">
        <f>S335</f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>
        <v>120</v>
      </c>
      <c r="F335" s="36">
        <f t="shared" si="48"/>
        <v>120</v>
      </c>
      <c r="G335" s="37">
        <f t="shared" si="49"/>
        <v>100</v>
      </c>
      <c r="H335" s="158"/>
      <c r="I335" s="152">
        <v>120</v>
      </c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48"/>
        <v>0</v>
      </c>
      <c r="G336" s="37" t="e">
        <f t="shared" si="49"/>
        <v>#DIV/0!</v>
      </c>
      <c r="H336" s="158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15000</v>
      </c>
      <c r="F337" s="153">
        <f t="shared" si="48"/>
        <v>14995</v>
      </c>
      <c r="G337" s="379">
        <f t="shared" si="49"/>
        <v>99.966666666666669</v>
      </c>
      <c r="H337" s="1083">
        <f>SUM(H338:H342)</f>
        <v>0</v>
      </c>
      <c r="I337" s="1083">
        <f t="shared" ref="I337:P337" si="54">SUM(I338:I342)</f>
        <v>0</v>
      </c>
      <c r="J337" s="1226">
        <f t="shared" si="54"/>
        <v>0</v>
      </c>
      <c r="K337" s="1543">
        <f t="shared" si="54"/>
        <v>0</v>
      </c>
      <c r="L337" s="1543">
        <f t="shared" si="54"/>
        <v>0</v>
      </c>
      <c r="M337" s="1543">
        <f t="shared" si="54"/>
        <v>14995</v>
      </c>
      <c r="N337" s="1543">
        <f t="shared" si="54"/>
        <v>0</v>
      </c>
      <c r="O337" s="1543">
        <f t="shared" si="54"/>
        <v>0</v>
      </c>
      <c r="P337" s="1861">
        <f t="shared" si="54"/>
        <v>0</v>
      </c>
      <c r="Q337" s="153">
        <f>SUM(Q338:Q342)</f>
        <v>0</v>
      </c>
      <c r="R337" s="1896">
        <f>SUM(R338:R342)</f>
        <v>0</v>
      </c>
      <c r="S337" s="1896">
        <f>SUM(S338:S342)</f>
        <v>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48"/>
        <v>0</v>
      </c>
      <c r="G338" s="37" t="e">
        <f t="shared" si="49"/>
        <v>#DIV/0!</v>
      </c>
      <c r="H338" s="158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</row>
    <row r="339" spans="1:19" ht="26.4" customHeight="1">
      <c r="A339" s="684"/>
      <c r="B339" s="685"/>
      <c r="C339" s="686" t="s">
        <v>26</v>
      </c>
      <c r="D339" s="687" t="s">
        <v>24</v>
      </c>
      <c r="E339" s="36">
        <v>15000</v>
      </c>
      <c r="F339" s="36">
        <f t="shared" si="48"/>
        <v>14995</v>
      </c>
      <c r="G339" s="37">
        <f t="shared" si="49"/>
        <v>99.966666666666669</v>
      </c>
      <c r="H339" s="158"/>
      <c r="I339" s="152"/>
      <c r="J339" s="152"/>
      <c r="K339" s="152"/>
      <c r="L339" s="152"/>
      <c r="M339" s="152">
        <v>14995</v>
      </c>
      <c r="N339" s="152"/>
      <c r="O339" s="152"/>
      <c r="P339" s="152"/>
      <c r="Q339" s="152"/>
      <c r="R339" s="152"/>
      <c r="S339" s="152"/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48"/>
        <v>0</v>
      </c>
      <c r="G340" s="37" t="e">
        <f t="shared" si="49"/>
        <v>#DIV/0!</v>
      </c>
      <c r="H340" s="158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48"/>
        <v>0</v>
      </c>
      <c r="G341" s="37" t="e">
        <f t="shared" si="49"/>
        <v>#DIV/0!</v>
      </c>
      <c r="H341" s="158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48"/>
        <v>0</v>
      </c>
      <c r="G342" s="120" t="e">
        <f t="shared" si="49"/>
        <v>#DIV/0!</v>
      </c>
      <c r="H342" s="467"/>
      <c r="I342" s="361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386">
        <f t="shared" si="48"/>
        <v>0</v>
      </c>
      <c r="G343" s="633" t="e">
        <f t="shared" si="49"/>
        <v>#DIV/0!</v>
      </c>
      <c r="H343" s="1092"/>
      <c r="I343" s="1092"/>
      <c r="J343" s="1250"/>
      <c r="K343" s="1564"/>
      <c r="L343" s="1564"/>
      <c r="M343" s="1564"/>
      <c r="N343" s="1564"/>
      <c r="O343" s="1564"/>
      <c r="P343" s="1885"/>
      <c r="Q343" s="519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48"/>
        <v>0</v>
      </c>
      <c r="G344" s="631" t="e">
        <f t="shared" si="49"/>
        <v>#DIV/0!</v>
      </c>
      <c r="H344" s="1111"/>
      <c r="I344" s="1111"/>
      <c r="J344" s="1105"/>
      <c r="K344" s="1562"/>
      <c r="L344" s="1562"/>
      <c r="M344" s="1562"/>
      <c r="N344" s="1562"/>
      <c r="O344" s="1562"/>
      <c r="P344" s="1883"/>
      <c r="Q344" s="486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48"/>
        <v>0</v>
      </c>
      <c r="G345" s="67" t="e">
        <f t="shared" si="49"/>
        <v>#DIV/0!</v>
      </c>
      <c r="H345" s="1076">
        <f>SUM(H346:H349)</f>
        <v>0</v>
      </c>
      <c r="I345" s="1076">
        <f t="shared" ref="I345:P345" si="55">SUM(I346:I349)</f>
        <v>0</v>
      </c>
      <c r="J345" s="1218">
        <f t="shared" si="55"/>
        <v>0</v>
      </c>
      <c r="K345" s="1536">
        <f t="shared" si="55"/>
        <v>0</v>
      </c>
      <c r="L345" s="1536">
        <f t="shared" si="55"/>
        <v>0</v>
      </c>
      <c r="M345" s="1536">
        <f t="shared" si="55"/>
        <v>0</v>
      </c>
      <c r="N345" s="1536">
        <f t="shared" si="55"/>
        <v>0</v>
      </c>
      <c r="O345" s="1536">
        <f t="shared" si="55"/>
        <v>0</v>
      </c>
      <c r="P345" s="1854">
        <f t="shared" si="55"/>
        <v>0</v>
      </c>
      <c r="Q345" s="55">
        <f>SUM(Q346:Q349)</f>
        <v>0</v>
      </c>
      <c r="R345" s="1889">
        <f>SUM(R346:R349)</f>
        <v>0</v>
      </c>
      <c r="S345" s="1889">
        <f>SUM(S346:S349)</f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48"/>
        <v>0</v>
      </c>
      <c r="G346" s="37" t="e">
        <f t="shared" si="49"/>
        <v>#DIV/0!</v>
      </c>
      <c r="H346" s="471"/>
      <c r="I346" s="471"/>
      <c r="J346" s="471"/>
      <c r="K346" s="471"/>
      <c r="L346" s="471"/>
      <c r="M346" s="471"/>
      <c r="N346" s="471"/>
      <c r="O346" s="471"/>
      <c r="P346" s="471"/>
      <c r="Q346" s="471"/>
      <c r="R346" s="471"/>
      <c r="S346" s="471"/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48"/>
        <v>0</v>
      </c>
      <c r="G347" s="37" t="e">
        <f t="shared" si="49"/>
        <v>#DIV/0!</v>
      </c>
      <c r="H347" s="471"/>
      <c r="I347" s="471"/>
      <c r="J347" s="471"/>
      <c r="K347" s="471"/>
      <c r="L347" s="471"/>
      <c r="M347" s="471"/>
      <c r="N347" s="471"/>
      <c r="O347" s="471"/>
      <c r="P347" s="471"/>
      <c r="Q347" s="471"/>
      <c r="R347" s="471"/>
      <c r="S347" s="471"/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48"/>
        <v>0</v>
      </c>
      <c r="G348" s="37" t="e">
        <f t="shared" si="49"/>
        <v>#DIV/0!</v>
      </c>
      <c r="H348" s="471"/>
      <c r="I348" s="471"/>
      <c r="J348" s="471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48"/>
        <v>0</v>
      </c>
      <c r="G349" s="37" t="e">
        <f t="shared" si="49"/>
        <v>#DIV/0!</v>
      </c>
      <c r="H349" s="471"/>
      <c r="I349" s="471"/>
      <c r="J349" s="471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48"/>
        <v>0</v>
      </c>
      <c r="G350" s="37" t="e">
        <f t="shared" si="49"/>
        <v>#DIV/0!</v>
      </c>
      <c r="H350" s="471"/>
      <c r="I350" s="471"/>
      <c r="J350" s="471"/>
      <c r="K350" s="471"/>
      <c r="L350" s="471"/>
      <c r="M350" s="471"/>
      <c r="N350" s="471"/>
      <c r="O350" s="471"/>
      <c r="P350" s="471"/>
      <c r="Q350" s="471"/>
      <c r="R350" s="471"/>
      <c r="S350" s="471"/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48"/>
        <v>0</v>
      </c>
      <c r="G351" s="37" t="e">
        <f t="shared" si="49"/>
        <v>#DIV/0!</v>
      </c>
      <c r="H351" s="471"/>
      <c r="I351" s="471"/>
      <c r="J351" s="471"/>
      <c r="K351" s="471"/>
      <c r="L351" s="471"/>
      <c r="M351" s="471"/>
      <c r="N351" s="471"/>
      <c r="O351" s="471"/>
      <c r="P351" s="471"/>
      <c r="Q351" s="471"/>
      <c r="R351" s="471"/>
      <c r="S351" s="471"/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153">
        <f t="shared" si="48"/>
        <v>0</v>
      </c>
      <c r="G352" s="379" t="e">
        <f t="shared" si="49"/>
        <v>#DIV/0!</v>
      </c>
      <c r="H352" s="1106">
        <f>SUM(H353:H357)</f>
        <v>0</v>
      </c>
      <c r="I352" s="1106">
        <f t="shared" ref="I352:P352" si="56">SUM(I353:I357)</f>
        <v>0</v>
      </c>
      <c r="J352" s="1248">
        <f t="shared" si="56"/>
        <v>0</v>
      </c>
      <c r="K352" s="1563">
        <f t="shared" si="56"/>
        <v>0</v>
      </c>
      <c r="L352" s="1563">
        <f t="shared" si="56"/>
        <v>0</v>
      </c>
      <c r="M352" s="1563">
        <f t="shared" si="56"/>
        <v>0</v>
      </c>
      <c r="N352" s="1563">
        <f t="shared" si="56"/>
        <v>0</v>
      </c>
      <c r="O352" s="1563">
        <f t="shared" si="56"/>
        <v>0</v>
      </c>
      <c r="P352" s="1884">
        <f t="shared" si="56"/>
        <v>0</v>
      </c>
      <c r="Q352" s="487">
        <f>SUM(Q353:Q357)</f>
        <v>0</v>
      </c>
      <c r="R352" s="1916">
        <f>SUM(R353:R357)</f>
        <v>0</v>
      </c>
      <c r="S352" s="1916">
        <f>SUM(S353:S357)</f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48"/>
        <v>0</v>
      </c>
      <c r="G353" s="37" t="e">
        <f t="shared" si="49"/>
        <v>#DIV/0!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48"/>
        <v>0</v>
      </c>
      <c r="G354" s="37" t="e">
        <f t="shared" si="49"/>
        <v>#DIV/0!</v>
      </c>
      <c r="H354" s="471"/>
      <c r="I354" s="471"/>
      <c r="J354" s="471"/>
      <c r="K354" s="471"/>
      <c r="L354" s="471"/>
      <c r="M354" s="471"/>
      <c r="N354" s="471"/>
      <c r="O354" s="471"/>
      <c r="P354" s="471"/>
      <c r="Q354" s="471"/>
      <c r="R354" s="471"/>
      <c r="S354" s="471"/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48"/>
        <v>0</v>
      </c>
      <c r="G355" s="37" t="e">
        <f t="shared" si="49"/>
        <v>#DIV/0!</v>
      </c>
      <c r="H355" s="471"/>
      <c r="I355" s="471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48"/>
        <v>0</v>
      </c>
      <c r="G356" s="37" t="e">
        <f t="shared" si="49"/>
        <v>#DIV/0!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116">
        <f t="shared" si="48"/>
        <v>0</v>
      </c>
      <c r="G357" s="120" t="e">
        <f t="shared" si="49"/>
        <v>#DIV/0!</v>
      </c>
      <c r="H357" s="478"/>
      <c r="I357" s="478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635"/>
      <c r="F358" s="360">
        <f t="shared" si="48"/>
        <v>0</v>
      </c>
      <c r="G358" s="636" t="e">
        <f t="shared" si="49"/>
        <v>#DIV/0!</v>
      </c>
      <c r="H358" s="1108"/>
      <c r="I358" s="1108"/>
      <c r="J358" s="1235"/>
      <c r="K358" s="1550"/>
      <c r="L358" s="1550"/>
      <c r="M358" s="1550"/>
      <c r="N358" s="1550"/>
      <c r="O358" s="1550"/>
      <c r="P358" s="1871"/>
      <c r="Q358" s="468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48"/>
        <v>0</v>
      </c>
      <c r="G359" s="631" t="e">
        <f t="shared" si="49"/>
        <v>#DIV/0!</v>
      </c>
      <c r="H359" s="1110"/>
      <c r="I359" s="1110"/>
      <c r="J359" s="1252"/>
      <c r="K359" s="1565"/>
      <c r="L359" s="1565"/>
      <c r="M359" s="1565"/>
      <c r="N359" s="1565"/>
      <c r="O359" s="1565"/>
      <c r="P359" s="1887"/>
      <c r="Q359" s="538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48"/>
        <v>0</v>
      </c>
      <c r="G360" s="37" t="e">
        <f t="shared" si="49"/>
        <v>#DIV/0!</v>
      </c>
      <c r="H360" s="484"/>
      <c r="I360" s="484"/>
      <c r="J360" s="484"/>
      <c r="K360" s="484"/>
      <c r="L360" s="484"/>
      <c r="M360" s="484"/>
      <c r="N360" s="484"/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48"/>
        <v>0</v>
      </c>
      <c r="G361" s="37" t="e">
        <f t="shared" si="49"/>
        <v>#DIV/0!</v>
      </c>
      <c r="H361" s="484"/>
      <c r="I361" s="484"/>
      <c r="J361" s="484"/>
      <c r="K361" s="484"/>
      <c r="L361" s="484"/>
      <c r="M361" s="484"/>
      <c r="N361" s="484"/>
      <c r="O361" s="484"/>
      <c r="P361" s="484"/>
      <c r="Q361" s="484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48"/>
        <v>0</v>
      </c>
      <c r="G362" s="379" t="e">
        <f t="shared" si="49"/>
        <v>#DIV/0!</v>
      </c>
      <c r="H362" s="1109">
        <f>SUM(H363:H367)</f>
        <v>0</v>
      </c>
      <c r="I362" s="1251">
        <f t="shared" ref="I362:S362" si="57">SUM(I363:I367)</f>
        <v>0</v>
      </c>
      <c r="J362" s="1251">
        <f t="shared" si="57"/>
        <v>0</v>
      </c>
      <c r="K362" s="1570">
        <f t="shared" si="57"/>
        <v>0</v>
      </c>
      <c r="L362" s="1570">
        <f t="shared" si="57"/>
        <v>0</v>
      </c>
      <c r="M362" s="1570">
        <f t="shared" si="57"/>
        <v>0</v>
      </c>
      <c r="N362" s="1570">
        <f t="shared" si="57"/>
        <v>0</v>
      </c>
      <c r="O362" s="1570">
        <f t="shared" si="57"/>
        <v>0</v>
      </c>
      <c r="P362" s="1886">
        <f t="shared" si="57"/>
        <v>0</v>
      </c>
      <c r="Q362" s="1251">
        <f t="shared" si="57"/>
        <v>0</v>
      </c>
      <c r="R362" s="1886">
        <f t="shared" si="57"/>
        <v>0</v>
      </c>
      <c r="S362" s="1886">
        <f t="shared" si="57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48"/>
        <v>0</v>
      </c>
      <c r="G363" s="37" t="e">
        <f t="shared" si="49"/>
        <v>#DIV/0!</v>
      </c>
      <c r="H363" s="484"/>
      <c r="I363" s="484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48"/>
        <v>0</v>
      </c>
      <c r="G364" s="37" t="e">
        <f t="shared" si="49"/>
        <v>#DIV/0!</v>
      </c>
      <c r="H364" s="484"/>
      <c r="I364" s="484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48"/>
        <v>0</v>
      </c>
      <c r="G365" s="37" t="e">
        <f t="shared" si="49"/>
        <v>#DIV/0!</v>
      </c>
      <c r="H365" s="484"/>
      <c r="I365" s="484"/>
      <c r="J365" s="484"/>
      <c r="K365" s="484"/>
      <c r="L365" s="484"/>
      <c r="M365" s="484"/>
      <c r="N365" s="484"/>
      <c r="O365" s="484"/>
      <c r="P365" s="484"/>
      <c r="Q365" s="484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48"/>
        <v>0</v>
      </c>
      <c r="G366" s="37" t="e">
        <f t="shared" si="49"/>
        <v>#DIV/0!</v>
      </c>
      <c r="H366" s="484"/>
      <c r="I366" s="484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48"/>
        <v>0</v>
      </c>
      <c r="G367" s="120" t="e">
        <f t="shared" si="49"/>
        <v>#DIV/0!</v>
      </c>
      <c r="H367" s="485"/>
      <c r="I367" s="485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48"/>
        <v>0</v>
      </c>
      <c r="G368" s="631" t="e">
        <f t="shared" si="49"/>
        <v>#DIV/0!</v>
      </c>
      <c r="H368" s="1110"/>
      <c r="I368" s="1110"/>
      <c r="J368" s="1252"/>
      <c r="K368" s="1565"/>
      <c r="L368" s="1565"/>
      <c r="M368" s="1565"/>
      <c r="N368" s="1565"/>
      <c r="O368" s="1565"/>
      <c r="P368" s="1887"/>
      <c r="Q368" s="538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48"/>
        <v>0</v>
      </c>
      <c r="G369" s="37" t="e">
        <f t="shared" si="49"/>
        <v>#DIV/0!</v>
      </c>
      <c r="H369" s="484"/>
      <c r="I369" s="484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48"/>
        <v>0</v>
      </c>
      <c r="G370" s="37" t="e">
        <f t="shared" si="49"/>
        <v>#DIV/0!</v>
      </c>
      <c r="H370" s="484"/>
      <c r="I370" s="484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48"/>
        <v>0</v>
      </c>
      <c r="G371" s="379" t="e">
        <f t="shared" si="49"/>
        <v>#DIV/0!</v>
      </c>
      <c r="H371" s="1109">
        <f>SUM(H372:H376)</f>
        <v>0</v>
      </c>
      <c r="I371" s="1251">
        <f t="shared" ref="I371:S371" si="58">SUM(I372:I376)</f>
        <v>0</v>
      </c>
      <c r="J371" s="1251">
        <f t="shared" si="58"/>
        <v>0</v>
      </c>
      <c r="K371" s="1570">
        <f t="shared" si="58"/>
        <v>0</v>
      </c>
      <c r="L371" s="1570">
        <f t="shared" si="58"/>
        <v>0</v>
      </c>
      <c r="M371" s="1570">
        <f t="shared" si="58"/>
        <v>0</v>
      </c>
      <c r="N371" s="1570">
        <f t="shared" si="58"/>
        <v>0</v>
      </c>
      <c r="O371" s="1570">
        <f t="shared" si="58"/>
        <v>0</v>
      </c>
      <c r="P371" s="1886">
        <f t="shared" si="58"/>
        <v>0</v>
      </c>
      <c r="Q371" s="1251">
        <f t="shared" si="58"/>
        <v>0</v>
      </c>
      <c r="R371" s="1886">
        <f t="shared" si="58"/>
        <v>0</v>
      </c>
      <c r="S371" s="1886">
        <f t="shared" si="58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48"/>
        <v>0</v>
      </c>
      <c r="G372" s="37" t="e">
        <f t="shared" si="49"/>
        <v>#DIV/0!</v>
      </c>
      <c r="H372" s="484"/>
      <c r="I372" s="484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48"/>
        <v>0</v>
      </c>
      <c r="G373" s="37" t="e">
        <f t="shared" si="49"/>
        <v>#DIV/0!</v>
      </c>
      <c r="H373" s="484"/>
      <c r="I373" s="484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48"/>
        <v>0</v>
      </c>
      <c r="G374" s="37" t="e">
        <f t="shared" si="49"/>
        <v>#DIV/0!</v>
      </c>
      <c r="H374" s="484"/>
      <c r="I374" s="484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48"/>
        <v>0</v>
      </c>
      <c r="G375" s="37" t="e">
        <f t="shared" si="49"/>
        <v>#DIV/0!</v>
      </c>
      <c r="H375" s="484"/>
      <c r="I375" s="484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48"/>
        <v>0</v>
      </c>
      <c r="G376" s="120" t="e">
        <f t="shared" si="49"/>
        <v>#DIV/0!</v>
      </c>
      <c r="H376" s="485"/>
      <c r="I376" s="484"/>
      <c r="J376" s="484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 t="shared" si="48"/>
        <v>0</v>
      </c>
      <c r="G377" s="631" t="e">
        <f t="shared" si="49"/>
        <v>#DIV/0!</v>
      </c>
      <c r="H377" s="1110"/>
      <c r="I377" s="1110"/>
      <c r="J377" s="1252"/>
      <c r="K377" s="1565"/>
      <c r="L377" s="1565"/>
      <c r="M377" s="1565"/>
      <c r="N377" s="1565"/>
      <c r="O377" s="1565"/>
      <c r="P377" s="1887"/>
      <c r="Q377" s="538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48"/>
        <v>0</v>
      </c>
      <c r="G378" s="37" t="e">
        <f t="shared" si="49"/>
        <v>#DIV/0!</v>
      </c>
      <c r="H378" s="484"/>
      <c r="I378" s="484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ref="F379:F394" si="59">SUM(H379:S379)</f>
        <v>0</v>
      </c>
      <c r="G379" s="37" t="e">
        <f t="shared" ref="G379:G394" si="60">+F379*100/E379</f>
        <v>#DIV/0!</v>
      </c>
      <c r="H379" s="484"/>
      <c r="I379" s="484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59"/>
        <v>0</v>
      </c>
      <c r="G380" s="379" t="e">
        <f t="shared" si="60"/>
        <v>#DIV/0!</v>
      </c>
      <c r="H380" s="1109">
        <f>SUM(H381:H385)</f>
        <v>0</v>
      </c>
      <c r="I380" s="1251">
        <f t="shared" ref="I380:R380" si="61">SUM(I381:I385)</f>
        <v>0</v>
      </c>
      <c r="J380" s="1251">
        <f t="shared" si="61"/>
        <v>0</v>
      </c>
      <c r="K380" s="1570">
        <f t="shared" si="61"/>
        <v>0</v>
      </c>
      <c r="L380" s="1570">
        <f t="shared" si="61"/>
        <v>0</v>
      </c>
      <c r="M380" s="1570">
        <f t="shared" si="61"/>
        <v>0</v>
      </c>
      <c r="N380" s="1570">
        <f t="shared" si="61"/>
        <v>0</v>
      </c>
      <c r="O380" s="1570">
        <f t="shared" si="61"/>
        <v>0</v>
      </c>
      <c r="P380" s="1886">
        <f t="shared" si="61"/>
        <v>0</v>
      </c>
      <c r="Q380" s="1251">
        <f t="shared" si="61"/>
        <v>0</v>
      </c>
      <c r="R380" s="1886">
        <f t="shared" si="61"/>
        <v>0</v>
      </c>
      <c r="S380" s="1886">
        <f>SUM(S381:S385)</f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59"/>
        <v>0</v>
      </c>
      <c r="G381" s="37" t="e">
        <f t="shared" si="60"/>
        <v>#DIV/0!</v>
      </c>
      <c r="H381" s="484"/>
      <c r="I381" s="484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59"/>
        <v>0</v>
      </c>
      <c r="G382" s="37" t="e">
        <f t="shared" si="60"/>
        <v>#DIV/0!</v>
      </c>
      <c r="H382" s="484"/>
      <c r="I382" s="484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59"/>
        <v>0</v>
      </c>
      <c r="G383" s="37" t="e">
        <f t="shared" si="60"/>
        <v>#DIV/0!</v>
      </c>
      <c r="H383" s="484"/>
      <c r="I383" s="484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59"/>
        <v>0</v>
      </c>
      <c r="G384" s="37" t="e">
        <f t="shared" si="60"/>
        <v>#DIV/0!</v>
      </c>
      <c r="H384" s="484"/>
      <c r="I384" s="484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25"/>
      <c r="B385" s="532"/>
      <c r="C385" s="533" t="s">
        <v>29</v>
      </c>
      <c r="D385" s="527" t="s">
        <v>24</v>
      </c>
      <c r="E385" s="36">
        <v>0</v>
      </c>
      <c r="F385" s="116">
        <f t="shared" si="59"/>
        <v>0</v>
      </c>
      <c r="G385" s="120" t="e">
        <f t="shared" si="60"/>
        <v>#DIV/0!</v>
      </c>
      <c r="H385" s="484"/>
      <c r="I385" s="484"/>
      <c r="J385" s="484"/>
      <c r="K385" s="484"/>
      <c r="L385" s="484"/>
      <c r="M385" s="484"/>
      <c r="N385" s="484"/>
      <c r="O385" s="484"/>
      <c r="P385" s="484"/>
      <c r="Q385" s="484"/>
      <c r="R385" s="484"/>
      <c r="S385" s="484"/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59"/>
        <v>0</v>
      </c>
      <c r="G386" s="631" t="e">
        <f t="shared" si="60"/>
        <v>#DIV/0!</v>
      </c>
      <c r="H386" s="1110"/>
      <c r="I386" s="1110"/>
      <c r="J386" s="1252"/>
      <c r="K386" s="1565"/>
      <c r="L386" s="1565"/>
      <c r="M386" s="1565"/>
      <c r="N386" s="1565"/>
      <c r="O386" s="1565"/>
      <c r="P386" s="1887"/>
      <c r="Q386" s="538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59"/>
        <v>0</v>
      </c>
      <c r="G387" s="37" t="e">
        <f t="shared" si="60"/>
        <v>#DIV/0!</v>
      </c>
      <c r="H387" s="484"/>
      <c r="I387" s="484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59"/>
        <v>0</v>
      </c>
      <c r="G388" s="37" t="e">
        <f t="shared" si="60"/>
        <v>#DIV/0!</v>
      </c>
      <c r="H388" s="484"/>
      <c r="I388" s="484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59"/>
        <v>0</v>
      </c>
      <c r="G389" s="379" t="e">
        <f t="shared" si="60"/>
        <v>#DIV/0!</v>
      </c>
      <c r="H389" s="1109">
        <f>SUM(H390:H394)</f>
        <v>0</v>
      </c>
      <c r="I389" s="1251">
        <f t="shared" ref="I389:Q389" si="62">SUM(I390:I394)</f>
        <v>0</v>
      </c>
      <c r="J389" s="1251">
        <f t="shared" si="62"/>
        <v>0</v>
      </c>
      <c r="K389" s="1570">
        <f t="shared" si="62"/>
        <v>0</v>
      </c>
      <c r="L389" s="1570">
        <f t="shared" si="62"/>
        <v>0</v>
      </c>
      <c r="M389" s="1570">
        <f>SUM(M390:M394)</f>
        <v>0</v>
      </c>
      <c r="N389" s="1570">
        <f>SUM(N390:N394)</f>
        <v>0</v>
      </c>
      <c r="O389" s="1570">
        <f>SUM(O390:O394)</f>
        <v>0</v>
      </c>
      <c r="P389" s="1886">
        <f>SUM(P390:P394)</f>
        <v>0</v>
      </c>
      <c r="Q389" s="1251">
        <f t="shared" si="62"/>
        <v>0</v>
      </c>
      <c r="R389" s="1886">
        <f>SUM(R390:R394)</f>
        <v>0</v>
      </c>
      <c r="S389" s="1886">
        <f>SUM(S390:S394)</f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59"/>
        <v>0</v>
      </c>
      <c r="G390" s="37" t="e">
        <f t="shared" si="60"/>
        <v>#DIV/0!</v>
      </c>
      <c r="H390" s="484"/>
      <c r="I390" s="484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59"/>
        <v>0</v>
      </c>
      <c r="G391" s="37" t="e">
        <f t="shared" si="60"/>
        <v>#DIV/0!</v>
      </c>
      <c r="H391" s="484"/>
      <c r="I391" s="484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59"/>
        <v>0</v>
      </c>
      <c r="G392" s="37" t="e">
        <f t="shared" si="60"/>
        <v>#DIV/0!</v>
      </c>
      <c r="H392" s="484"/>
      <c r="I392" s="484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59"/>
        <v>0</v>
      </c>
      <c r="G393" s="37" t="e">
        <f t="shared" si="60"/>
        <v>#DIV/0!</v>
      </c>
      <c r="H393" s="484"/>
      <c r="I393" s="484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59"/>
        <v>0</v>
      </c>
      <c r="G394" s="503" t="e">
        <f t="shared" si="60"/>
        <v>#DIV/0!</v>
      </c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57">
    <mergeCell ref="B335:C335"/>
    <mergeCell ref="B277:C277"/>
    <mergeCell ref="B347:C347"/>
    <mergeCell ref="B348:C348"/>
    <mergeCell ref="B349:C349"/>
    <mergeCell ref="B350:C350"/>
    <mergeCell ref="B289:C289"/>
    <mergeCell ref="B291:C291"/>
    <mergeCell ref="B293:C293"/>
    <mergeCell ref="B323:C323"/>
    <mergeCell ref="B351:C351"/>
    <mergeCell ref="A333:D333"/>
    <mergeCell ref="A344:C344"/>
    <mergeCell ref="B346:C346"/>
    <mergeCell ref="B334:C334"/>
    <mergeCell ref="B199:C199"/>
    <mergeCell ref="B336:C336"/>
    <mergeCell ref="A224:C224"/>
    <mergeCell ref="A287:C287"/>
    <mergeCell ref="B288:C288"/>
    <mergeCell ref="H3:S3"/>
    <mergeCell ref="A8:C8"/>
    <mergeCell ref="A131:C131"/>
    <mergeCell ref="A142:C142"/>
    <mergeCell ref="A153:C153"/>
    <mergeCell ref="A201:C201"/>
    <mergeCell ref="B200:C200"/>
    <mergeCell ref="B188:C188"/>
    <mergeCell ref="A195:C195"/>
    <mergeCell ref="A197:C197"/>
    <mergeCell ref="A109:C109"/>
    <mergeCell ref="A225:C225"/>
    <mergeCell ref="B118:C118"/>
    <mergeCell ref="A165:C165"/>
    <mergeCell ref="B166:C166"/>
    <mergeCell ref="A175:C175"/>
    <mergeCell ref="B176:C176"/>
    <mergeCell ref="B187:C187"/>
    <mergeCell ref="B214:C214"/>
    <mergeCell ref="A221:C221"/>
    <mergeCell ref="D1:G1"/>
    <mergeCell ref="A3:C4"/>
    <mergeCell ref="F3:F4"/>
    <mergeCell ref="G3:G4"/>
    <mergeCell ref="A74:C74"/>
    <mergeCell ref="B101:C101"/>
    <mergeCell ref="B154:C154"/>
    <mergeCell ref="B198:C198"/>
    <mergeCell ref="B300:C300"/>
    <mergeCell ref="B305:C305"/>
    <mergeCell ref="A313:D313"/>
    <mergeCell ref="B314:C314"/>
    <mergeCell ref="A233:C233"/>
    <mergeCell ref="A223:C223"/>
    <mergeCell ref="B235:C235"/>
    <mergeCell ref="A247:C247"/>
    <mergeCell ref="B265:C265"/>
  </mergeCells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E246" activePane="bottomRight" state="frozen"/>
      <selection pane="topRight" activeCell="E1" sqref="E1"/>
      <selection pane="bottomLeft" activeCell="A6" sqref="A6"/>
      <selection pane="bottomRight" activeCell="A251" sqref="A251"/>
    </sheetView>
  </sheetViews>
  <sheetFormatPr defaultRowHeight="18.600000000000001"/>
  <cols>
    <col min="1" max="2" width="4.625" style="12" customWidth="1"/>
    <col min="3" max="3" width="87.875" style="12" customWidth="1"/>
    <col min="4" max="4" width="9.125" style="12" customWidth="1"/>
    <col min="5" max="5" width="11.75" style="12" customWidth="1"/>
    <col min="6" max="6" width="12" style="12" customWidth="1"/>
    <col min="7" max="7" width="8.75" style="12" customWidth="1"/>
    <col min="8" max="19" width="8.75" style="129" customWidth="1"/>
    <col min="20" max="16384" width="9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319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201100</v>
      </c>
      <c r="F6" s="1788">
        <f>SUM(F8+F74+F109+F153+F247)</f>
        <v>216946.9</v>
      </c>
      <c r="G6" s="135">
        <f>+F6*100/E6</f>
        <v>107.8801093983093</v>
      </c>
      <c r="H6" s="1254">
        <f t="shared" ref="H6:Q6" si="0">SUM(H8+H74+H109+H153+H247)</f>
        <v>9750</v>
      </c>
      <c r="I6" s="1254">
        <f t="shared" si="0"/>
        <v>6500</v>
      </c>
      <c r="J6" s="1371">
        <f t="shared" si="0"/>
        <v>0</v>
      </c>
      <c r="K6" s="1535">
        <f t="shared" si="0"/>
        <v>14590</v>
      </c>
      <c r="L6" s="1371">
        <f t="shared" si="0"/>
        <v>2000</v>
      </c>
      <c r="M6" s="1371">
        <f t="shared" si="0"/>
        <v>18330</v>
      </c>
      <c r="N6" s="1786">
        <f t="shared" si="0"/>
        <v>13.9</v>
      </c>
      <c r="O6" s="1371">
        <f t="shared" si="0"/>
        <v>15600</v>
      </c>
      <c r="P6" s="1371">
        <f t="shared" si="0"/>
        <v>19760</v>
      </c>
      <c r="Q6" s="1371">
        <f t="shared" si="0"/>
        <v>73675</v>
      </c>
      <c r="R6" s="1535">
        <f>+'[1]19.เชียงราย'!R6</f>
        <v>22400</v>
      </c>
      <c r="S6" s="1535">
        <f>+'[2]19.เชียงราย'!S6</f>
        <v>34328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223"/>
      <c r="I7" s="1223"/>
      <c r="J7" s="1216"/>
      <c r="K7" s="1534"/>
      <c r="L7" s="1568"/>
      <c r="M7" s="1568"/>
      <c r="N7" s="1568"/>
      <c r="O7" s="1568"/>
      <c r="P7" s="1568"/>
      <c r="Q7" s="1888"/>
      <c r="R7" s="1888"/>
      <c r="S7" s="1888"/>
    </row>
    <row r="8" spans="1:19" ht="21.75" customHeight="1">
      <c r="A8" s="2181" t="s">
        <v>141</v>
      </c>
      <c r="B8" s="2182"/>
      <c r="C8" s="2183"/>
      <c r="D8" s="19"/>
      <c r="E8" s="151">
        <f>SUM(E10+E57)</f>
        <v>62100</v>
      </c>
      <c r="F8" s="1789">
        <f>SUM(H8:S8)</f>
        <v>98331.9</v>
      </c>
      <c r="G8" s="140">
        <f>+F8*100/E8</f>
        <v>158.34444444444443</v>
      </c>
      <c r="H8" s="463">
        <f>SUM(H10+H57)</f>
        <v>9750</v>
      </c>
      <c r="I8" s="463">
        <f t="shared" ref="I8:Q8" si="1">SUM(I10+I57)</f>
        <v>4500</v>
      </c>
      <c r="J8" s="1372">
        <f t="shared" si="1"/>
        <v>0</v>
      </c>
      <c r="K8" s="1533">
        <f t="shared" si="1"/>
        <v>1000</v>
      </c>
      <c r="L8" s="1372">
        <f t="shared" si="1"/>
        <v>2000</v>
      </c>
      <c r="M8" s="1372">
        <f t="shared" si="1"/>
        <v>800</v>
      </c>
      <c r="N8" s="1787">
        <f t="shared" si="1"/>
        <v>13.9</v>
      </c>
      <c r="O8" s="1372">
        <f t="shared" si="1"/>
        <v>0</v>
      </c>
      <c r="P8" s="1372">
        <f t="shared" si="1"/>
        <v>11600</v>
      </c>
      <c r="Q8" s="1372">
        <f t="shared" si="1"/>
        <v>46200</v>
      </c>
      <c r="R8" s="1953">
        <f>+'[1]19.เชียงราย'!R8</f>
        <v>22400</v>
      </c>
      <c r="S8" s="1953">
        <f>+'[2]19.เชียงราย'!S8</f>
        <v>68</v>
      </c>
    </row>
    <row r="9" spans="1:19" ht="21.75" customHeight="1">
      <c r="A9" s="127"/>
      <c r="B9" s="128"/>
      <c r="C9" s="2" t="s">
        <v>42</v>
      </c>
      <c r="D9" s="130"/>
      <c r="E9" s="141">
        <v>100</v>
      </c>
      <c r="F9" s="58">
        <f>SUM(H9:S9)</f>
        <v>100</v>
      </c>
      <c r="G9" s="47"/>
      <c r="H9" s="1236">
        <v>0</v>
      </c>
      <c r="I9" s="1237">
        <v>0</v>
      </c>
      <c r="J9" s="1373">
        <v>0</v>
      </c>
      <c r="K9" s="1532">
        <v>100</v>
      </c>
      <c r="L9" s="1373">
        <v>0</v>
      </c>
      <c r="M9" s="1373">
        <v>0</v>
      </c>
      <c r="N9" s="1713">
        <v>0</v>
      </c>
      <c r="O9" s="1713">
        <v>0</v>
      </c>
      <c r="P9" s="1713">
        <v>0</v>
      </c>
      <c r="Q9" s="1713">
        <v>0</v>
      </c>
      <c r="R9" s="1713">
        <v>0</v>
      </c>
      <c r="S9" s="1713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100</v>
      </c>
      <c r="F10" s="134">
        <f>SUM(F11+F23+F39)</f>
        <v>81.900000000000006</v>
      </c>
      <c r="G10" s="142">
        <f>+F10*100/E10</f>
        <v>81.900000000000006</v>
      </c>
      <c r="H10" s="1224">
        <f>SUM(H11+H23+H39)</f>
        <v>0</v>
      </c>
      <c r="I10" s="1224">
        <f>SUM(I11+I23+I39)</f>
        <v>0</v>
      </c>
      <c r="J10" s="1224">
        <f>SUM(J11+J23+J39)</f>
        <v>0</v>
      </c>
      <c r="K10" s="1529">
        <f t="shared" ref="K10:Q10" si="2">SUM(K11+K23+K39)</f>
        <v>0</v>
      </c>
      <c r="L10" s="1541">
        <f t="shared" si="2"/>
        <v>0</v>
      </c>
      <c r="M10" s="1541">
        <f t="shared" si="2"/>
        <v>0</v>
      </c>
      <c r="N10" s="1541">
        <f t="shared" si="2"/>
        <v>13.9</v>
      </c>
      <c r="O10" s="1541">
        <f t="shared" si="2"/>
        <v>0</v>
      </c>
      <c r="P10" s="1541">
        <f t="shared" si="2"/>
        <v>0</v>
      </c>
      <c r="Q10" s="1858">
        <f t="shared" si="2"/>
        <v>0</v>
      </c>
      <c r="R10" s="1894">
        <f>SUM(R11+R23+R39)</f>
        <v>0</v>
      </c>
      <c r="S10" s="1894">
        <f>SUM(S11+S23+S39)</f>
        <v>68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50</v>
      </c>
      <c r="F11" s="134">
        <f>SUM(F12:F22)</f>
        <v>45.9</v>
      </c>
      <c r="G11" s="140">
        <f>+F11*100/E11</f>
        <v>91.8</v>
      </c>
      <c r="H11" s="1224">
        <f>SUM(H12:H22)</f>
        <v>0</v>
      </c>
      <c r="I11" s="1224">
        <f t="shared" ref="I11:Q11" si="3">SUM(I12:I22)</f>
        <v>0</v>
      </c>
      <c r="J11" s="1224">
        <f t="shared" si="3"/>
        <v>0</v>
      </c>
      <c r="K11" s="1529">
        <f t="shared" si="3"/>
        <v>0</v>
      </c>
      <c r="L11" s="1541">
        <f t="shared" si="3"/>
        <v>0</v>
      </c>
      <c r="M11" s="1541">
        <f t="shared" si="3"/>
        <v>0</v>
      </c>
      <c r="N11" s="1541">
        <f t="shared" si="3"/>
        <v>13.9</v>
      </c>
      <c r="O11" s="1541">
        <f t="shared" si="3"/>
        <v>0</v>
      </c>
      <c r="P11" s="1541">
        <f t="shared" si="3"/>
        <v>0</v>
      </c>
      <c r="Q11" s="1858">
        <f t="shared" si="3"/>
        <v>0</v>
      </c>
      <c r="R11" s="1894">
        <f>SUM(R12:R22)</f>
        <v>0</v>
      </c>
      <c r="S11" s="1894">
        <f>SUM(S12:S22)</f>
        <v>32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>
        <v>0</v>
      </c>
      <c r="I12" s="471">
        <v>0</v>
      </c>
      <c r="J12" s="872">
        <v>0</v>
      </c>
      <c r="K12" s="973">
        <v>0</v>
      </c>
      <c r="L12" s="872">
        <v>0</v>
      </c>
      <c r="M12" s="872">
        <v>0</v>
      </c>
      <c r="N12" s="872">
        <v>0</v>
      </c>
      <c r="O12" s="872">
        <v>0</v>
      </c>
      <c r="P12" s="872">
        <v>0</v>
      </c>
      <c r="Q12" s="872">
        <v>0</v>
      </c>
      <c r="R12" s="872"/>
      <c r="S12" s="872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>
        <v>0</v>
      </c>
      <c r="I13" s="471">
        <v>0</v>
      </c>
      <c r="J13" s="872">
        <v>0</v>
      </c>
      <c r="K13" s="973">
        <v>0</v>
      </c>
      <c r="L13" s="872">
        <v>0</v>
      </c>
      <c r="M13" s="872">
        <v>0</v>
      </c>
      <c r="N13" s="872">
        <v>0</v>
      </c>
      <c r="O13" s="872">
        <v>0</v>
      </c>
      <c r="P13" s="872">
        <v>0</v>
      </c>
      <c r="Q13" s="872">
        <v>0</v>
      </c>
      <c r="R13" s="872"/>
      <c r="S13" s="872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>
        <v>0</v>
      </c>
      <c r="I14" s="471">
        <v>0</v>
      </c>
      <c r="J14" s="872">
        <v>0</v>
      </c>
      <c r="K14" s="973">
        <v>0</v>
      </c>
      <c r="L14" s="872">
        <v>0</v>
      </c>
      <c r="M14" s="872">
        <v>0</v>
      </c>
      <c r="N14" s="872">
        <v>0</v>
      </c>
      <c r="O14" s="872">
        <v>0</v>
      </c>
      <c r="P14" s="872">
        <v>0</v>
      </c>
      <c r="Q14" s="872">
        <v>0</v>
      </c>
      <c r="R14" s="872"/>
      <c r="S14" s="872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>
        <v>0</v>
      </c>
      <c r="I15" s="471">
        <v>0</v>
      </c>
      <c r="J15" s="872">
        <v>0</v>
      </c>
      <c r="K15" s="973">
        <v>0</v>
      </c>
      <c r="L15" s="872">
        <v>0</v>
      </c>
      <c r="M15" s="872">
        <v>0</v>
      </c>
      <c r="N15" s="872">
        <v>0</v>
      </c>
      <c r="O15" s="872">
        <v>0</v>
      </c>
      <c r="P15" s="872">
        <v>0</v>
      </c>
      <c r="Q15" s="872">
        <v>0</v>
      </c>
      <c r="R15" s="872"/>
      <c r="S15" s="872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>
        <v>0</v>
      </c>
      <c r="I16" s="471">
        <v>0</v>
      </c>
      <c r="J16" s="872">
        <v>0</v>
      </c>
      <c r="K16" s="973">
        <v>0</v>
      </c>
      <c r="L16" s="872">
        <v>0</v>
      </c>
      <c r="M16" s="872">
        <v>0</v>
      </c>
      <c r="N16" s="872">
        <v>0</v>
      </c>
      <c r="O16" s="872">
        <v>0</v>
      </c>
      <c r="P16" s="872">
        <v>0</v>
      </c>
      <c r="Q16" s="872">
        <v>0</v>
      </c>
      <c r="R16" s="872"/>
      <c r="S16" s="872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>
        <v>0</v>
      </c>
      <c r="I17" s="471">
        <v>0</v>
      </c>
      <c r="J17" s="872">
        <v>0</v>
      </c>
      <c r="K17" s="973">
        <v>0</v>
      </c>
      <c r="L17" s="872">
        <v>0</v>
      </c>
      <c r="M17" s="872">
        <v>0</v>
      </c>
      <c r="N17" s="872">
        <v>0</v>
      </c>
      <c r="O17" s="872">
        <v>0</v>
      </c>
      <c r="P17" s="872">
        <v>0</v>
      </c>
      <c r="Q17" s="872">
        <v>0</v>
      </c>
      <c r="R17" s="872"/>
      <c r="S17" s="872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>
        <v>0</v>
      </c>
      <c r="I18" s="471">
        <v>0</v>
      </c>
      <c r="J18" s="872">
        <v>0</v>
      </c>
      <c r="K18" s="973">
        <v>0</v>
      </c>
      <c r="L18" s="872">
        <v>0</v>
      </c>
      <c r="M18" s="872">
        <v>0</v>
      </c>
      <c r="N18" s="872">
        <v>0</v>
      </c>
      <c r="O18" s="872">
        <v>0</v>
      </c>
      <c r="P18" s="872">
        <v>0</v>
      </c>
      <c r="Q18" s="872">
        <v>0</v>
      </c>
      <c r="R18" s="872"/>
      <c r="S18" s="872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>
        <v>0</v>
      </c>
      <c r="I19" s="471">
        <v>0</v>
      </c>
      <c r="J19" s="872">
        <v>0</v>
      </c>
      <c r="K19" s="973">
        <v>0</v>
      </c>
      <c r="L19" s="872">
        <v>0</v>
      </c>
      <c r="M19" s="872">
        <v>0</v>
      </c>
      <c r="N19" s="872">
        <v>0</v>
      </c>
      <c r="O19" s="872">
        <v>0</v>
      </c>
      <c r="P19" s="872">
        <v>0</v>
      </c>
      <c r="Q19" s="872">
        <v>0</v>
      </c>
      <c r="R19" s="872"/>
      <c r="S19" s="872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>
        <v>0</v>
      </c>
      <c r="I20" s="471">
        <v>0</v>
      </c>
      <c r="J20" s="872">
        <v>0</v>
      </c>
      <c r="K20" s="973">
        <v>0</v>
      </c>
      <c r="L20" s="872">
        <v>0</v>
      </c>
      <c r="M20" s="872">
        <v>0</v>
      </c>
      <c r="N20" s="872">
        <v>0</v>
      </c>
      <c r="O20" s="872">
        <v>0</v>
      </c>
      <c r="P20" s="872">
        <v>0</v>
      </c>
      <c r="Q20" s="872">
        <v>0</v>
      </c>
      <c r="R20" s="872"/>
      <c r="S20" s="872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>
        <v>0</v>
      </c>
      <c r="I21" s="471">
        <v>0</v>
      </c>
      <c r="J21" s="872">
        <v>0</v>
      </c>
      <c r="K21" s="973">
        <v>0</v>
      </c>
      <c r="L21" s="872">
        <v>0</v>
      </c>
      <c r="M21" s="872">
        <v>0</v>
      </c>
      <c r="N21" s="872">
        <v>0</v>
      </c>
      <c r="O21" s="872">
        <v>0</v>
      </c>
      <c r="P21" s="872">
        <v>0</v>
      </c>
      <c r="Q21" s="872">
        <v>0</v>
      </c>
      <c r="R21" s="872"/>
      <c r="S21" s="872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50</v>
      </c>
      <c r="F22" s="36">
        <f t="shared" si="4"/>
        <v>45.9</v>
      </c>
      <c r="G22" s="37">
        <f t="shared" si="5"/>
        <v>91.8</v>
      </c>
      <c r="H22" s="471">
        <v>0</v>
      </c>
      <c r="I22" s="471">
        <v>0</v>
      </c>
      <c r="J22" s="872">
        <v>0</v>
      </c>
      <c r="K22" s="973">
        <v>0</v>
      </c>
      <c r="L22" s="872">
        <v>0</v>
      </c>
      <c r="M22" s="872">
        <v>0</v>
      </c>
      <c r="N22" s="1785">
        <v>13.9</v>
      </c>
      <c r="O22" s="872">
        <v>0</v>
      </c>
      <c r="P22" s="872">
        <v>0</v>
      </c>
      <c r="Q22" s="872">
        <v>0</v>
      </c>
      <c r="R22" s="1954">
        <f>+'[1]19.เชียงราย'!R22</f>
        <v>0</v>
      </c>
      <c r="S22" s="1954">
        <f>+'[2]19.เชียงราย'!S22</f>
        <v>32</v>
      </c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0</v>
      </c>
      <c r="F23" s="134">
        <f>SUM(F24:F38)</f>
        <v>0</v>
      </c>
      <c r="G23" s="140" t="e">
        <f t="shared" si="5"/>
        <v>#DIV/0!</v>
      </c>
      <c r="H23" s="1224">
        <f>SUM(H24:H38)</f>
        <v>0</v>
      </c>
      <c r="I23" s="1224">
        <f t="shared" ref="I23:Q23" si="6">SUM(I24:I38)</f>
        <v>0</v>
      </c>
      <c r="J23" s="1224">
        <f t="shared" si="6"/>
        <v>0</v>
      </c>
      <c r="K23" s="1529">
        <f t="shared" si="6"/>
        <v>0</v>
      </c>
      <c r="L23" s="1541">
        <f t="shared" si="6"/>
        <v>0</v>
      </c>
      <c r="M23" s="1541">
        <f t="shared" si="6"/>
        <v>0</v>
      </c>
      <c r="N23" s="1541">
        <f t="shared" si="6"/>
        <v>0</v>
      </c>
      <c r="O23" s="1541">
        <f t="shared" si="6"/>
        <v>0</v>
      </c>
      <c r="P23" s="1541">
        <f t="shared" si="6"/>
        <v>0</v>
      </c>
      <c r="Q23" s="1858">
        <f t="shared" si="6"/>
        <v>0</v>
      </c>
      <c r="R23" s="1894">
        <f>SUM(R24:R38)</f>
        <v>0</v>
      </c>
      <c r="S23" s="1894">
        <f>SUM(S24:S38)</f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471">
        <v>0</v>
      </c>
      <c r="I24" s="471">
        <v>0</v>
      </c>
      <c r="J24" s="872">
        <v>0</v>
      </c>
      <c r="K24" s="973">
        <v>0</v>
      </c>
      <c r="L24" s="872">
        <v>0</v>
      </c>
      <c r="M24" s="872">
        <v>0</v>
      </c>
      <c r="N24" s="872">
        <v>0</v>
      </c>
      <c r="O24" s="872">
        <v>0</v>
      </c>
      <c r="P24" s="872">
        <v>0</v>
      </c>
      <c r="Q24" s="872">
        <v>0</v>
      </c>
      <c r="R24" s="872"/>
      <c r="S24" s="872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>
        <v>0</v>
      </c>
      <c r="I25" s="471">
        <v>0</v>
      </c>
      <c r="J25" s="872">
        <v>0</v>
      </c>
      <c r="K25" s="973">
        <v>0</v>
      </c>
      <c r="L25" s="872">
        <v>0</v>
      </c>
      <c r="M25" s="872">
        <v>0</v>
      </c>
      <c r="N25" s="872">
        <v>0</v>
      </c>
      <c r="O25" s="872">
        <v>0</v>
      </c>
      <c r="P25" s="872">
        <v>0</v>
      </c>
      <c r="Q25" s="872">
        <v>0</v>
      </c>
      <c r="R25" s="872"/>
      <c r="S25" s="872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>
        <v>0</v>
      </c>
      <c r="I26" s="471">
        <v>0</v>
      </c>
      <c r="J26" s="872">
        <v>0</v>
      </c>
      <c r="K26" s="973">
        <v>0</v>
      </c>
      <c r="L26" s="872">
        <v>0</v>
      </c>
      <c r="M26" s="872">
        <v>0</v>
      </c>
      <c r="N26" s="872">
        <v>0</v>
      </c>
      <c r="O26" s="872">
        <v>0</v>
      </c>
      <c r="P26" s="872">
        <v>0</v>
      </c>
      <c r="Q26" s="872">
        <v>0</v>
      </c>
      <c r="R26" s="872"/>
      <c r="S26" s="872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>
        <v>0</v>
      </c>
      <c r="I27" s="471">
        <v>0</v>
      </c>
      <c r="J27" s="872">
        <v>0</v>
      </c>
      <c r="K27" s="973">
        <v>0</v>
      </c>
      <c r="L27" s="872">
        <v>0</v>
      </c>
      <c r="M27" s="872">
        <v>0</v>
      </c>
      <c r="N27" s="872">
        <v>0</v>
      </c>
      <c r="O27" s="872">
        <v>0</v>
      </c>
      <c r="P27" s="872">
        <v>0</v>
      </c>
      <c r="Q27" s="872">
        <v>0</v>
      </c>
      <c r="R27" s="872"/>
      <c r="S27" s="872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>
        <v>0</v>
      </c>
      <c r="I28" s="471">
        <v>0</v>
      </c>
      <c r="J28" s="872">
        <v>0</v>
      </c>
      <c r="K28" s="973">
        <v>0</v>
      </c>
      <c r="L28" s="872">
        <v>0</v>
      </c>
      <c r="M28" s="872">
        <v>0</v>
      </c>
      <c r="N28" s="872">
        <v>0</v>
      </c>
      <c r="O28" s="872">
        <v>0</v>
      </c>
      <c r="P28" s="872">
        <v>0</v>
      </c>
      <c r="Q28" s="872">
        <v>0</v>
      </c>
      <c r="R28" s="872"/>
      <c r="S28" s="872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471">
        <v>0</v>
      </c>
      <c r="I29" s="471">
        <v>0</v>
      </c>
      <c r="J29" s="872">
        <v>0</v>
      </c>
      <c r="K29" s="973">
        <v>0</v>
      </c>
      <c r="L29" s="872">
        <v>0</v>
      </c>
      <c r="M29" s="872">
        <v>0</v>
      </c>
      <c r="N29" s="872">
        <v>0</v>
      </c>
      <c r="O29" s="872">
        <v>0</v>
      </c>
      <c r="P29" s="872">
        <v>0</v>
      </c>
      <c r="Q29" s="872">
        <v>0</v>
      </c>
      <c r="R29" s="872"/>
      <c r="S29" s="872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>
        <v>0</v>
      </c>
      <c r="I30" s="471">
        <v>0</v>
      </c>
      <c r="J30" s="872">
        <v>0</v>
      </c>
      <c r="K30" s="973">
        <v>0</v>
      </c>
      <c r="L30" s="872">
        <v>0</v>
      </c>
      <c r="M30" s="872">
        <v>0</v>
      </c>
      <c r="N30" s="872">
        <v>0</v>
      </c>
      <c r="O30" s="872">
        <v>0</v>
      </c>
      <c r="P30" s="872">
        <v>0</v>
      </c>
      <c r="Q30" s="872">
        <v>0</v>
      </c>
      <c r="R30" s="872"/>
      <c r="S30" s="872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>
        <v>0</v>
      </c>
      <c r="I31" s="471">
        <v>0</v>
      </c>
      <c r="J31" s="872">
        <v>0</v>
      </c>
      <c r="K31" s="973">
        <v>0</v>
      </c>
      <c r="L31" s="872">
        <v>0</v>
      </c>
      <c r="M31" s="872">
        <v>0</v>
      </c>
      <c r="N31" s="872">
        <v>0</v>
      </c>
      <c r="O31" s="872">
        <v>0</v>
      </c>
      <c r="P31" s="872">
        <v>0</v>
      </c>
      <c r="Q31" s="872">
        <v>0</v>
      </c>
      <c r="R31" s="872"/>
      <c r="S31" s="872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471">
        <v>0</v>
      </c>
      <c r="I32" s="471">
        <v>0</v>
      </c>
      <c r="J32" s="872">
        <v>0</v>
      </c>
      <c r="K32" s="973">
        <v>0</v>
      </c>
      <c r="L32" s="872">
        <v>0</v>
      </c>
      <c r="M32" s="872">
        <v>0</v>
      </c>
      <c r="N32" s="872">
        <v>0</v>
      </c>
      <c r="O32" s="872">
        <v>0</v>
      </c>
      <c r="P32" s="872">
        <v>0</v>
      </c>
      <c r="Q32" s="872">
        <v>0</v>
      </c>
      <c r="R32" s="872"/>
      <c r="S32" s="872"/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37" t="e">
        <f t="shared" si="5"/>
        <v>#DIV/0!</v>
      </c>
      <c r="H33" s="471">
        <v>0</v>
      </c>
      <c r="I33" s="471">
        <v>0</v>
      </c>
      <c r="J33" s="872">
        <v>0</v>
      </c>
      <c r="K33" s="973">
        <v>0</v>
      </c>
      <c r="L33" s="872">
        <v>0</v>
      </c>
      <c r="M33" s="872">
        <v>0</v>
      </c>
      <c r="N33" s="872">
        <v>0</v>
      </c>
      <c r="O33" s="872">
        <v>0</v>
      </c>
      <c r="P33" s="872">
        <v>0</v>
      </c>
      <c r="Q33" s="872">
        <v>0</v>
      </c>
      <c r="R33" s="872"/>
      <c r="S33" s="872"/>
    </row>
    <row r="34" spans="1:19" ht="21.75" customHeight="1">
      <c r="A34" s="32"/>
      <c r="B34" s="33"/>
      <c r="C34" s="320" t="s">
        <v>16</v>
      </c>
      <c r="D34" s="35" t="s">
        <v>47</v>
      </c>
      <c r="E34" s="39">
        <v>0</v>
      </c>
      <c r="F34" s="36">
        <f t="shared" si="4"/>
        <v>0</v>
      </c>
      <c r="G34" s="37" t="e">
        <f t="shared" si="5"/>
        <v>#DIV/0!</v>
      </c>
      <c r="H34" s="471">
        <v>0</v>
      </c>
      <c r="I34" s="471">
        <v>0</v>
      </c>
      <c r="J34" s="872">
        <v>0</v>
      </c>
      <c r="K34" s="973">
        <v>0</v>
      </c>
      <c r="L34" s="872">
        <v>0</v>
      </c>
      <c r="M34" s="872">
        <v>0</v>
      </c>
      <c r="N34" s="872">
        <v>0</v>
      </c>
      <c r="O34" s="872">
        <v>0</v>
      </c>
      <c r="P34" s="872">
        <v>0</v>
      </c>
      <c r="Q34" s="872">
        <v>0</v>
      </c>
      <c r="R34" s="872"/>
      <c r="S34" s="872"/>
    </row>
    <row r="35" spans="1:19" ht="21.75" customHeight="1">
      <c r="A35" s="32"/>
      <c r="B35" s="33"/>
      <c r="C35" s="320" t="s">
        <v>17</v>
      </c>
      <c r="D35" s="35" t="s">
        <v>47</v>
      </c>
      <c r="E35" s="39">
        <v>0</v>
      </c>
      <c r="F35" s="36">
        <f t="shared" si="4"/>
        <v>0</v>
      </c>
      <c r="G35" s="37" t="e">
        <f t="shared" si="5"/>
        <v>#DIV/0!</v>
      </c>
      <c r="H35" s="471">
        <v>0</v>
      </c>
      <c r="I35" s="471">
        <v>0</v>
      </c>
      <c r="J35" s="872">
        <v>0</v>
      </c>
      <c r="K35" s="973">
        <v>0</v>
      </c>
      <c r="L35" s="872">
        <v>0</v>
      </c>
      <c r="M35" s="872">
        <v>0</v>
      </c>
      <c r="N35" s="872">
        <v>0</v>
      </c>
      <c r="O35" s="872">
        <v>0</v>
      </c>
      <c r="P35" s="872">
        <v>0</v>
      </c>
      <c r="Q35" s="872">
        <v>0</v>
      </c>
      <c r="R35" s="872"/>
      <c r="S35" s="872"/>
    </row>
    <row r="36" spans="1:19" ht="21.75" customHeight="1">
      <c r="A36" s="32"/>
      <c r="B36" s="33"/>
      <c r="C36" s="320" t="s">
        <v>18</v>
      </c>
      <c r="D36" s="35" t="s">
        <v>47</v>
      </c>
      <c r="E36" s="39">
        <v>0</v>
      </c>
      <c r="F36" s="36">
        <f t="shared" si="4"/>
        <v>0</v>
      </c>
      <c r="G36" s="37" t="e">
        <f t="shared" si="5"/>
        <v>#DIV/0!</v>
      </c>
      <c r="H36" s="471">
        <v>0</v>
      </c>
      <c r="I36" s="471">
        <v>0</v>
      </c>
      <c r="J36" s="872">
        <v>0</v>
      </c>
      <c r="K36" s="973">
        <v>0</v>
      </c>
      <c r="L36" s="872">
        <v>0</v>
      </c>
      <c r="M36" s="872">
        <v>0</v>
      </c>
      <c r="N36" s="872">
        <v>0</v>
      </c>
      <c r="O36" s="872">
        <v>0</v>
      </c>
      <c r="P36" s="872">
        <v>0</v>
      </c>
      <c r="Q36" s="872">
        <v>0</v>
      </c>
      <c r="R36" s="872"/>
      <c r="S36" s="872"/>
    </row>
    <row r="37" spans="1:19" ht="21.75" customHeight="1">
      <c r="A37" s="32"/>
      <c r="B37" s="33"/>
      <c r="C37" s="320" t="s">
        <v>270</v>
      </c>
      <c r="D37" s="35" t="s">
        <v>47</v>
      </c>
      <c r="E37" s="39">
        <v>0</v>
      </c>
      <c r="F37" s="36">
        <f t="shared" si="4"/>
        <v>0</v>
      </c>
      <c r="G37" s="37" t="e">
        <f t="shared" si="5"/>
        <v>#DIV/0!</v>
      </c>
      <c r="H37" s="471">
        <v>0</v>
      </c>
      <c r="I37" s="471">
        <v>0</v>
      </c>
      <c r="J37" s="872">
        <v>0</v>
      </c>
      <c r="K37" s="973">
        <v>0</v>
      </c>
      <c r="L37" s="872">
        <v>0</v>
      </c>
      <c r="M37" s="872">
        <v>0</v>
      </c>
      <c r="N37" s="872">
        <v>0</v>
      </c>
      <c r="O37" s="872">
        <v>0</v>
      </c>
      <c r="P37" s="872">
        <v>0</v>
      </c>
      <c r="Q37" s="872">
        <v>0</v>
      </c>
      <c r="R37" s="872"/>
      <c r="S37" s="872"/>
    </row>
    <row r="38" spans="1:19" ht="21.75" customHeight="1">
      <c r="A38" s="32"/>
      <c r="B38" s="33"/>
      <c r="C38" s="320" t="s">
        <v>264</v>
      </c>
      <c r="D38" s="35" t="s">
        <v>47</v>
      </c>
      <c r="E38" s="39">
        <v>0</v>
      </c>
      <c r="F38" s="36">
        <f t="shared" si="4"/>
        <v>0</v>
      </c>
      <c r="G38" s="37" t="e">
        <f t="shared" si="5"/>
        <v>#DIV/0!</v>
      </c>
      <c r="H38" s="471">
        <v>0</v>
      </c>
      <c r="I38" s="471">
        <v>0</v>
      </c>
      <c r="J38" s="872">
        <v>0</v>
      </c>
      <c r="K38" s="973">
        <v>0</v>
      </c>
      <c r="L38" s="872">
        <v>0</v>
      </c>
      <c r="M38" s="872">
        <v>0</v>
      </c>
      <c r="N38" s="872">
        <v>0</v>
      </c>
      <c r="O38" s="872">
        <v>0</v>
      </c>
      <c r="P38" s="872">
        <v>0</v>
      </c>
      <c r="Q38" s="872">
        <v>0</v>
      </c>
      <c r="R38" s="872"/>
      <c r="S38" s="872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50</v>
      </c>
      <c r="F39" s="134">
        <f>SUM(F40:F53)</f>
        <v>36</v>
      </c>
      <c r="G39" s="140">
        <f t="shared" si="5"/>
        <v>72</v>
      </c>
      <c r="H39" s="1224">
        <f>SUM(H40:H53)</f>
        <v>0</v>
      </c>
      <c r="I39" s="1224">
        <f t="shared" ref="I39:Q39" si="7">SUM(I40:I53)</f>
        <v>0</v>
      </c>
      <c r="J39" s="1224">
        <f t="shared" si="7"/>
        <v>0</v>
      </c>
      <c r="K39" s="1529">
        <f t="shared" si="7"/>
        <v>0</v>
      </c>
      <c r="L39" s="1541">
        <f t="shared" si="7"/>
        <v>0</v>
      </c>
      <c r="M39" s="1541">
        <f t="shared" si="7"/>
        <v>0</v>
      </c>
      <c r="N39" s="1541">
        <f t="shared" si="7"/>
        <v>0</v>
      </c>
      <c r="O39" s="1541">
        <f t="shared" si="7"/>
        <v>0</v>
      </c>
      <c r="P39" s="1541">
        <f t="shared" si="7"/>
        <v>0</v>
      </c>
      <c r="Q39" s="1858">
        <f t="shared" si="7"/>
        <v>0</v>
      </c>
      <c r="R39" s="1894">
        <f>SUM(R40:R53)</f>
        <v>0</v>
      </c>
      <c r="S39" s="1894">
        <f>SUM(S40:S53)</f>
        <v>36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471">
        <v>0</v>
      </c>
      <c r="I40" s="471">
        <v>0</v>
      </c>
      <c r="J40" s="872">
        <v>0</v>
      </c>
      <c r="K40" s="973">
        <v>0</v>
      </c>
      <c r="L40" s="872">
        <v>0</v>
      </c>
      <c r="M40" s="872">
        <v>0</v>
      </c>
      <c r="N40" s="872">
        <v>0</v>
      </c>
      <c r="O40" s="872">
        <v>0</v>
      </c>
      <c r="P40" s="872">
        <v>0</v>
      </c>
      <c r="Q40" s="872">
        <v>0</v>
      </c>
      <c r="R40" s="872"/>
      <c r="S40" s="872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>
        <v>0</v>
      </c>
      <c r="I41" s="471">
        <v>0</v>
      </c>
      <c r="J41" s="872">
        <v>0</v>
      </c>
      <c r="K41" s="973">
        <v>0</v>
      </c>
      <c r="L41" s="872">
        <v>0</v>
      </c>
      <c r="M41" s="872">
        <v>0</v>
      </c>
      <c r="N41" s="872">
        <v>0</v>
      </c>
      <c r="O41" s="872">
        <v>0</v>
      </c>
      <c r="P41" s="872">
        <v>0</v>
      </c>
      <c r="Q41" s="872">
        <v>0</v>
      </c>
      <c r="R41" s="872"/>
      <c r="S41" s="872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>
        <v>0</v>
      </c>
      <c r="I42" s="471">
        <v>0</v>
      </c>
      <c r="J42" s="872">
        <v>0</v>
      </c>
      <c r="K42" s="973">
        <v>0</v>
      </c>
      <c r="L42" s="872">
        <v>0</v>
      </c>
      <c r="M42" s="872">
        <v>0</v>
      </c>
      <c r="N42" s="872">
        <v>0</v>
      </c>
      <c r="O42" s="872">
        <v>0</v>
      </c>
      <c r="P42" s="872">
        <v>0</v>
      </c>
      <c r="Q42" s="872">
        <v>0</v>
      </c>
      <c r="R42" s="872"/>
      <c r="S42" s="872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471">
        <v>0</v>
      </c>
      <c r="I43" s="471">
        <v>0</v>
      </c>
      <c r="J43" s="872">
        <v>0</v>
      </c>
      <c r="K43" s="973">
        <v>0</v>
      </c>
      <c r="L43" s="872">
        <v>0</v>
      </c>
      <c r="M43" s="872">
        <v>0</v>
      </c>
      <c r="N43" s="872">
        <v>0</v>
      </c>
      <c r="O43" s="872">
        <v>0</v>
      </c>
      <c r="P43" s="872">
        <v>0</v>
      </c>
      <c r="Q43" s="872">
        <v>0</v>
      </c>
      <c r="R43" s="872"/>
      <c r="S43" s="872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>
        <v>0</v>
      </c>
      <c r="I44" s="471">
        <v>0</v>
      </c>
      <c r="J44" s="872">
        <v>0</v>
      </c>
      <c r="K44" s="973">
        <v>0</v>
      </c>
      <c r="L44" s="872">
        <v>0</v>
      </c>
      <c r="M44" s="872">
        <v>0</v>
      </c>
      <c r="N44" s="872">
        <v>0</v>
      </c>
      <c r="O44" s="872">
        <v>0</v>
      </c>
      <c r="P44" s="872">
        <v>0</v>
      </c>
      <c r="Q44" s="872">
        <v>0</v>
      </c>
      <c r="R44" s="872"/>
      <c r="S44" s="872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>
        <v>0</v>
      </c>
      <c r="I45" s="471">
        <v>0</v>
      </c>
      <c r="J45" s="872">
        <v>0</v>
      </c>
      <c r="K45" s="973">
        <v>0</v>
      </c>
      <c r="L45" s="872">
        <v>0</v>
      </c>
      <c r="M45" s="872">
        <v>0</v>
      </c>
      <c r="N45" s="872">
        <v>0</v>
      </c>
      <c r="O45" s="872">
        <v>0</v>
      </c>
      <c r="P45" s="872">
        <v>0</v>
      </c>
      <c r="Q45" s="872">
        <v>0</v>
      </c>
      <c r="R45" s="872"/>
      <c r="S45" s="872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>
        <v>0</v>
      </c>
      <c r="I46" s="471">
        <v>0</v>
      </c>
      <c r="J46" s="872">
        <v>0</v>
      </c>
      <c r="K46" s="973">
        <v>0</v>
      </c>
      <c r="L46" s="872">
        <v>0</v>
      </c>
      <c r="M46" s="872">
        <v>0</v>
      </c>
      <c r="N46" s="872">
        <v>0</v>
      </c>
      <c r="O46" s="872">
        <v>0</v>
      </c>
      <c r="P46" s="872">
        <v>0</v>
      </c>
      <c r="Q46" s="872">
        <v>0</v>
      </c>
      <c r="R46" s="872"/>
      <c r="S46" s="872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471">
        <v>0</v>
      </c>
      <c r="I47" s="471">
        <v>0</v>
      </c>
      <c r="J47" s="872">
        <v>0</v>
      </c>
      <c r="K47" s="973">
        <v>0</v>
      </c>
      <c r="L47" s="872">
        <v>0</v>
      </c>
      <c r="M47" s="872">
        <v>0</v>
      </c>
      <c r="N47" s="872">
        <v>0</v>
      </c>
      <c r="O47" s="872">
        <v>0</v>
      </c>
      <c r="P47" s="872">
        <v>0</v>
      </c>
      <c r="Q47" s="872">
        <v>0</v>
      </c>
      <c r="R47" s="872"/>
      <c r="S47" s="872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>
        <v>0</v>
      </c>
      <c r="I48" s="471">
        <v>0</v>
      </c>
      <c r="J48" s="872">
        <v>0</v>
      </c>
      <c r="K48" s="973">
        <v>0</v>
      </c>
      <c r="L48" s="872">
        <v>0</v>
      </c>
      <c r="M48" s="872">
        <v>0</v>
      </c>
      <c r="N48" s="872">
        <v>0</v>
      </c>
      <c r="O48" s="872">
        <v>0</v>
      </c>
      <c r="P48" s="872">
        <v>0</v>
      </c>
      <c r="Q48" s="872">
        <v>0</v>
      </c>
      <c r="R48" s="872"/>
      <c r="S48" s="872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>
        <v>0</v>
      </c>
      <c r="I49" s="471">
        <v>0</v>
      </c>
      <c r="J49" s="872">
        <v>0</v>
      </c>
      <c r="K49" s="973">
        <v>0</v>
      </c>
      <c r="L49" s="872">
        <v>0</v>
      </c>
      <c r="M49" s="872">
        <v>0</v>
      </c>
      <c r="N49" s="872">
        <v>0</v>
      </c>
      <c r="O49" s="872">
        <v>0</v>
      </c>
      <c r="P49" s="872">
        <v>0</v>
      </c>
      <c r="Q49" s="872">
        <v>0</v>
      </c>
      <c r="R49" s="872"/>
      <c r="S49" s="872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>
        <v>0</v>
      </c>
      <c r="I50" s="471">
        <v>0</v>
      </c>
      <c r="J50" s="872">
        <v>0</v>
      </c>
      <c r="K50" s="973">
        <v>0</v>
      </c>
      <c r="L50" s="872">
        <v>0</v>
      </c>
      <c r="M50" s="872">
        <v>0</v>
      </c>
      <c r="N50" s="872">
        <v>0</v>
      </c>
      <c r="O50" s="872">
        <v>0</v>
      </c>
      <c r="P50" s="872">
        <v>0</v>
      </c>
      <c r="Q50" s="872">
        <v>0</v>
      </c>
      <c r="R50" s="872"/>
      <c r="S50" s="872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>
        <v>0</v>
      </c>
      <c r="I51" s="471">
        <v>0</v>
      </c>
      <c r="J51" s="872">
        <v>0</v>
      </c>
      <c r="K51" s="973">
        <v>0</v>
      </c>
      <c r="L51" s="872">
        <v>0</v>
      </c>
      <c r="M51" s="872">
        <v>0</v>
      </c>
      <c r="N51" s="872">
        <v>0</v>
      </c>
      <c r="O51" s="872">
        <v>0</v>
      </c>
      <c r="P51" s="872">
        <v>0</v>
      </c>
      <c r="Q51" s="872">
        <v>0</v>
      </c>
      <c r="R51" s="872"/>
      <c r="S51" s="872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50</v>
      </c>
      <c r="F52" s="36">
        <f t="shared" si="4"/>
        <v>36</v>
      </c>
      <c r="G52" s="37">
        <f t="shared" si="5"/>
        <v>72</v>
      </c>
      <c r="H52" s="471">
        <v>0</v>
      </c>
      <c r="I52" s="471">
        <v>0</v>
      </c>
      <c r="J52" s="872">
        <v>0</v>
      </c>
      <c r="K52" s="973">
        <v>0</v>
      </c>
      <c r="L52" s="872">
        <v>0</v>
      </c>
      <c r="M52" s="872">
        <v>0</v>
      </c>
      <c r="N52" s="872">
        <v>0</v>
      </c>
      <c r="O52" s="872">
        <v>0</v>
      </c>
      <c r="P52" s="872">
        <v>0</v>
      </c>
      <c r="Q52" s="872">
        <v>0</v>
      </c>
      <c r="R52" s="1954">
        <f>+'[1]19.เชียงราย'!R52</f>
        <v>0</v>
      </c>
      <c r="S52" s="1954">
        <f>+'[2]19.เชียงราย'!S52</f>
        <v>36</v>
      </c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>
        <v>0</v>
      </c>
      <c r="I53" s="471">
        <v>0</v>
      </c>
      <c r="J53" s="872">
        <v>0</v>
      </c>
      <c r="K53" s="973">
        <v>0</v>
      </c>
      <c r="L53" s="872">
        <v>0</v>
      </c>
      <c r="M53" s="872">
        <v>0</v>
      </c>
      <c r="N53" s="872">
        <v>0</v>
      </c>
      <c r="O53" s="872">
        <v>0</v>
      </c>
      <c r="P53" s="872">
        <v>0</v>
      </c>
      <c r="Q53" s="872">
        <v>0</v>
      </c>
      <c r="R53" s="1954">
        <f>+'[1]19.เชียงราย'!R53</f>
        <v>0</v>
      </c>
      <c r="S53" s="1954">
        <f>+'[2]19.เชียงราย'!S53</f>
        <v>0</v>
      </c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471">
        <v>0</v>
      </c>
      <c r="I54" s="471">
        <v>0</v>
      </c>
      <c r="J54" s="872">
        <v>0</v>
      </c>
      <c r="K54" s="973">
        <v>0</v>
      </c>
      <c r="L54" s="872">
        <v>0</v>
      </c>
      <c r="M54" s="872">
        <v>0</v>
      </c>
      <c r="N54" s="872">
        <v>0</v>
      </c>
      <c r="O54" s="872">
        <v>0</v>
      </c>
      <c r="P54" s="872">
        <v>0</v>
      </c>
      <c r="Q54" s="872">
        <v>0</v>
      </c>
      <c r="R54" s="1954">
        <f>+'[1]19.เชียงราย'!R54</f>
        <v>0</v>
      </c>
      <c r="S54" s="1954">
        <f>+'[2]19.เชียงราย'!S54</f>
        <v>0</v>
      </c>
    </row>
    <row r="55" spans="1:19" ht="21.75" customHeight="1">
      <c r="A55" s="32"/>
      <c r="B55" s="33"/>
      <c r="C55" s="123" t="s">
        <v>20</v>
      </c>
      <c r="D55" s="41" t="s">
        <v>9</v>
      </c>
      <c r="E55" s="42">
        <v>200</v>
      </c>
      <c r="F55" s="36">
        <f t="shared" si="4"/>
        <v>200</v>
      </c>
      <c r="G55" s="43">
        <f>+F55*100/E55</f>
        <v>100</v>
      </c>
      <c r="H55" s="471">
        <v>0</v>
      </c>
      <c r="I55" s="471">
        <v>0</v>
      </c>
      <c r="J55" s="872">
        <v>0</v>
      </c>
      <c r="K55" s="973">
        <v>0</v>
      </c>
      <c r="L55" s="872">
        <v>0</v>
      </c>
      <c r="M55" s="872">
        <v>0</v>
      </c>
      <c r="N55" s="872">
        <v>0</v>
      </c>
      <c r="O55" s="872">
        <v>0</v>
      </c>
      <c r="P55" s="872">
        <v>0</v>
      </c>
      <c r="Q55" s="872">
        <v>0</v>
      </c>
      <c r="R55" s="1954">
        <f>+'[1]19.เชียงราย'!R55</f>
        <v>0</v>
      </c>
      <c r="S55" s="1954">
        <f>+'[2]19.เชียงราย'!S55</f>
        <v>200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62000</v>
      </c>
      <c r="F56" s="58">
        <f>SUM(H56:S56)</f>
        <v>62000</v>
      </c>
      <c r="G56" s="47"/>
      <c r="H56" s="1238">
        <v>0</v>
      </c>
      <c r="I56" s="1238">
        <v>5000</v>
      </c>
      <c r="J56" s="1238">
        <v>5000</v>
      </c>
      <c r="K56" s="1500">
        <v>5000</v>
      </c>
      <c r="L56" s="1552">
        <v>5000</v>
      </c>
      <c r="M56" s="1552">
        <v>6000</v>
      </c>
      <c r="N56" s="1552">
        <v>6000</v>
      </c>
      <c r="O56" s="1552">
        <v>6000</v>
      </c>
      <c r="P56" s="1552">
        <v>6000</v>
      </c>
      <c r="Q56" s="1873">
        <v>6000</v>
      </c>
      <c r="R56" s="1906">
        <v>6000</v>
      </c>
      <c r="S56" s="1906">
        <v>6000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62000</v>
      </c>
      <c r="F57" s="134">
        <f>SUM(F58:F64)</f>
        <v>98250</v>
      </c>
      <c r="G57" s="142">
        <f>+F57*100/E57</f>
        <v>158.46774193548387</v>
      </c>
      <c r="H57" s="1232">
        <f>SUM(H58:H64)</f>
        <v>9750</v>
      </c>
      <c r="I57" s="1232">
        <f t="shared" ref="I57:Q57" si="8">SUM(I58:I64)</f>
        <v>4500</v>
      </c>
      <c r="J57" s="1374">
        <f t="shared" si="8"/>
        <v>0</v>
      </c>
      <c r="K57" s="1501">
        <f t="shared" si="8"/>
        <v>1000</v>
      </c>
      <c r="L57" s="1374">
        <f t="shared" si="8"/>
        <v>2000</v>
      </c>
      <c r="M57" s="1374">
        <f t="shared" si="8"/>
        <v>800</v>
      </c>
      <c r="N57" s="1374">
        <f t="shared" si="8"/>
        <v>0</v>
      </c>
      <c r="O57" s="1374">
        <f t="shared" si="8"/>
        <v>0</v>
      </c>
      <c r="P57" s="1374">
        <f t="shared" si="8"/>
        <v>11600</v>
      </c>
      <c r="Q57" s="1374">
        <f t="shared" si="8"/>
        <v>46200</v>
      </c>
      <c r="R57" s="1374">
        <f>SUM(R58:R64)</f>
        <v>22400</v>
      </c>
      <c r="S57" s="1374">
        <f>SUM(S58:S64)</f>
        <v>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30000</v>
      </c>
      <c r="F58" s="36">
        <f t="shared" ref="F58:F72" si="9">SUM(H58:S58)</f>
        <v>62800</v>
      </c>
      <c r="G58" s="43">
        <f t="shared" ref="G58:G74" si="10">+F58*100/E58</f>
        <v>209.33333333333334</v>
      </c>
      <c r="H58" s="471">
        <v>5000</v>
      </c>
      <c r="I58" s="1265">
        <v>2000</v>
      </c>
      <c r="J58" s="872">
        <v>0</v>
      </c>
      <c r="K58" s="973">
        <v>0</v>
      </c>
      <c r="L58" s="872">
        <v>0</v>
      </c>
      <c r="M58" s="872">
        <v>0</v>
      </c>
      <c r="N58" s="872">
        <v>0</v>
      </c>
      <c r="O58" s="872">
        <v>0</v>
      </c>
      <c r="P58" s="872">
        <v>11200</v>
      </c>
      <c r="Q58" s="872">
        <v>42700</v>
      </c>
      <c r="R58" s="1954">
        <f>+'[1]19.เชียงราย'!R58</f>
        <v>1900</v>
      </c>
      <c r="S58" s="1954">
        <f>+'[2]19.เชียงราย'!S58</f>
        <v>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30000</v>
      </c>
      <c r="F59" s="36">
        <f t="shared" si="9"/>
        <v>33450</v>
      </c>
      <c r="G59" s="43">
        <f t="shared" si="10"/>
        <v>111.5</v>
      </c>
      <c r="H59" s="471">
        <v>4750</v>
      </c>
      <c r="I59" s="471">
        <v>2500</v>
      </c>
      <c r="J59" s="872">
        <v>0</v>
      </c>
      <c r="K59" s="973">
        <v>0</v>
      </c>
      <c r="L59" s="872">
        <v>2000</v>
      </c>
      <c r="M59" s="872">
        <v>800</v>
      </c>
      <c r="N59" s="872">
        <v>0</v>
      </c>
      <c r="O59" s="872">
        <v>0</v>
      </c>
      <c r="P59" s="872">
        <v>400</v>
      </c>
      <c r="Q59" s="872">
        <v>2500</v>
      </c>
      <c r="R59" s="1954">
        <f>+'[1]19.เชียงราย'!R59</f>
        <v>20500</v>
      </c>
      <c r="S59" s="1954">
        <f>+'[2]19.เชียงราย'!S59</f>
        <v>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471">
        <v>0</v>
      </c>
      <c r="I60" s="471">
        <v>0</v>
      </c>
      <c r="J60" s="872">
        <v>0</v>
      </c>
      <c r="K60" s="973">
        <v>0</v>
      </c>
      <c r="L60" s="872">
        <v>0</v>
      </c>
      <c r="M60" s="872">
        <v>0</v>
      </c>
      <c r="N60" s="872">
        <v>0</v>
      </c>
      <c r="O60" s="872">
        <v>0</v>
      </c>
      <c r="P60" s="872">
        <v>0</v>
      </c>
      <c r="Q60" s="872">
        <v>0</v>
      </c>
      <c r="R60" s="1954">
        <f>+'[1]19.เชียงราย'!R60</f>
        <v>0</v>
      </c>
      <c r="S60" s="1954">
        <f>+'[2]19.เชียงราย'!S60</f>
        <v>0</v>
      </c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>
        <v>0</v>
      </c>
      <c r="I61" s="471">
        <v>0</v>
      </c>
      <c r="J61" s="872">
        <v>0</v>
      </c>
      <c r="K61" s="973">
        <v>0</v>
      </c>
      <c r="L61" s="872">
        <v>0</v>
      </c>
      <c r="M61" s="872">
        <v>0</v>
      </c>
      <c r="N61" s="872">
        <v>0</v>
      </c>
      <c r="O61" s="872">
        <v>0</v>
      </c>
      <c r="P61" s="872">
        <v>0</v>
      </c>
      <c r="Q61" s="872">
        <v>0</v>
      </c>
      <c r="R61" s="1954">
        <f>+'[1]19.เชียงราย'!R61</f>
        <v>0</v>
      </c>
      <c r="S61" s="1954">
        <f>+'[2]19.เชียงราย'!S61</f>
        <v>0</v>
      </c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471">
        <v>0</v>
      </c>
      <c r="I62" s="471">
        <v>0</v>
      </c>
      <c r="J62" s="872">
        <v>0</v>
      </c>
      <c r="K62" s="973">
        <v>0</v>
      </c>
      <c r="L62" s="872">
        <v>0</v>
      </c>
      <c r="M62" s="872">
        <v>0</v>
      </c>
      <c r="N62" s="872">
        <v>0</v>
      </c>
      <c r="O62" s="872">
        <v>0</v>
      </c>
      <c r="P62" s="872">
        <v>0</v>
      </c>
      <c r="Q62" s="872">
        <v>0</v>
      </c>
      <c r="R62" s="1954">
        <f>+'[1]19.เชียงราย'!R62</f>
        <v>0</v>
      </c>
      <c r="S62" s="1954">
        <f>+'[2]19.เชียงราย'!S62</f>
        <v>0</v>
      </c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471">
        <v>0</v>
      </c>
      <c r="I63" s="471">
        <v>0</v>
      </c>
      <c r="J63" s="872">
        <v>0</v>
      </c>
      <c r="K63" s="973">
        <v>1000</v>
      </c>
      <c r="L63" s="872">
        <v>0</v>
      </c>
      <c r="M63" s="872">
        <v>0</v>
      </c>
      <c r="N63" s="872">
        <v>0</v>
      </c>
      <c r="O63" s="872">
        <v>0</v>
      </c>
      <c r="P63" s="872">
        <v>0</v>
      </c>
      <c r="Q63" s="872">
        <v>1000</v>
      </c>
      <c r="R63" s="1954">
        <f>+'[1]19.เชียงราย'!R63</f>
        <v>0</v>
      </c>
      <c r="S63" s="1954">
        <f>+'[2]19.เชียงราย'!S63</f>
        <v>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471">
        <v>0</v>
      </c>
      <c r="I64" s="471">
        <v>0</v>
      </c>
      <c r="J64" s="872">
        <v>0</v>
      </c>
      <c r="K64" s="973">
        <v>0</v>
      </c>
      <c r="L64" s="872">
        <v>0</v>
      </c>
      <c r="M64" s="872">
        <v>0</v>
      </c>
      <c r="N64" s="872">
        <v>0</v>
      </c>
      <c r="O64" s="872">
        <v>0</v>
      </c>
      <c r="P64" s="872">
        <v>0</v>
      </c>
      <c r="Q64" s="872">
        <v>0</v>
      </c>
      <c r="R64" s="1953">
        <f>+'[1]19.เชียงราย'!R64</f>
        <v>0</v>
      </c>
      <c r="S64" s="1953">
        <f>+'[2]19.เชียงราย'!S64</f>
        <v>0</v>
      </c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1000</v>
      </c>
      <c r="F65" s="55">
        <f t="shared" si="9"/>
        <v>1000</v>
      </c>
      <c r="G65" s="28">
        <f t="shared" si="10"/>
        <v>100</v>
      </c>
      <c r="H65" s="1239">
        <v>0</v>
      </c>
      <c r="I65" s="1239">
        <v>0</v>
      </c>
      <c r="J65" s="1375">
        <v>0</v>
      </c>
      <c r="K65" s="1531">
        <v>1000</v>
      </c>
      <c r="L65" s="1375">
        <v>0</v>
      </c>
      <c r="M65" s="1375">
        <v>0</v>
      </c>
      <c r="N65" s="1375">
        <v>0</v>
      </c>
      <c r="O65" s="1375">
        <v>0</v>
      </c>
      <c r="P65" s="1375">
        <v>0</v>
      </c>
      <c r="Q65" s="1375">
        <v>0</v>
      </c>
      <c r="R65" s="1953">
        <f>+'[1]19.เชียงราย'!R65</f>
        <v>0</v>
      </c>
      <c r="S65" s="1953">
        <f>+'[2]19.เชียงราย'!S65</f>
        <v>0</v>
      </c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124</v>
      </c>
      <c r="F66" s="55">
        <f t="shared" si="9"/>
        <v>99</v>
      </c>
      <c r="G66" s="28">
        <f t="shared" si="10"/>
        <v>79.838709677419359</v>
      </c>
      <c r="H66" s="1239">
        <v>20</v>
      </c>
      <c r="I66" s="1239">
        <v>9</v>
      </c>
      <c r="J66" s="1375">
        <v>0</v>
      </c>
      <c r="K66" s="1531">
        <v>10</v>
      </c>
      <c r="L66" s="1375">
        <v>5</v>
      </c>
      <c r="M66" s="1375">
        <v>0</v>
      </c>
      <c r="N66" s="1375">
        <v>0</v>
      </c>
      <c r="O66" s="1375">
        <v>0</v>
      </c>
      <c r="P66" s="1375">
        <v>0</v>
      </c>
      <c r="Q66" s="1375">
        <v>25</v>
      </c>
      <c r="R66" s="1953">
        <f>+'[1]19.เชียงราย'!R66</f>
        <v>29</v>
      </c>
      <c r="S66" s="1953">
        <f>+'[2]19.เชียงราย'!S66</f>
        <v>1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>
        <v>0</v>
      </c>
      <c r="I67" s="471">
        <v>0</v>
      </c>
      <c r="J67" s="872">
        <v>0</v>
      </c>
      <c r="K67" s="973">
        <v>0</v>
      </c>
      <c r="L67" s="872">
        <v>0</v>
      </c>
      <c r="M67" s="872">
        <v>0</v>
      </c>
      <c r="N67" s="872">
        <v>0</v>
      </c>
      <c r="O67" s="872">
        <v>0</v>
      </c>
      <c r="P67" s="872">
        <v>0</v>
      </c>
      <c r="Q67" s="872">
        <v>0</v>
      </c>
      <c r="R67" s="872"/>
      <c r="S67" s="872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622800</v>
      </c>
      <c r="F68" s="50">
        <f>SUM(H68:S68)</f>
        <v>626689.4</v>
      </c>
      <c r="G68" s="112">
        <f t="shared" si="10"/>
        <v>100.62450224791266</v>
      </c>
      <c r="H68" s="1226">
        <f>SUM(H69:H73)</f>
        <v>0</v>
      </c>
      <c r="I68" s="1226">
        <f>SUM(I69:I73)</f>
        <v>62400</v>
      </c>
      <c r="J68" s="1226">
        <f t="shared" ref="J68:Q68" si="11">SUM(J69:J73)</f>
        <v>60352</v>
      </c>
      <c r="K68" s="1530">
        <f t="shared" si="11"/>
        <v>42800</v>
      </c>
      <c r="L68" s="1543">
        <f t="shared" si="11"/>
        <v>45835.4</v>
      </c>
      <c r="M68" s="1543">
        <f t="shared" si="11"/>
        <v>63195</v>
      </c>
      <c r="N68" s="1543">
        <f t="shared" si="11"/>
        <v>64082</v>
      </c>
      <c r="O68" s="1543">
        <f t="shared" si="11"/>
        <v>59268</v>
      </c>
      <c r="P68" s="1543">
        <f t="shared" si="11"/>
        <v>49900</v>
      </c>
      <c r="Q68" s="1861">
        <f t="shared" si="11"/>
        <v>42378</v>
      </c>
      <c r="R68" s="1896">
        <f>SUM(R69:R73)</f>
        <v>53679</v>
      </c>
      <c r="S68" s="1896">
        <f>SUM(S69:S73)</f>
        <v>82800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>
        <v>0</v>
      </c>
      <c r="I69" s="471">
        <v>0</v>
      </c>
      <c r="J69" s="872">
        <v>0</v>
      </c>
      <c r="K69" s="973">
        <v>0</v>
      </c>
      <c r="L69" s="1380">
        <v>0</v>
      </c>
      <c r="M69" s="872">
        <v>0</v>
      </c>
      <c r="N69" s="872">
        <v>0</v>
      </c>
      <c r="O69" s="872">
        <v>0</v>
      </c>
      <c r="P69" s="872">
        <v>0</v>
      </c>
      <c r="Q69" s="872">
        <v>0</v>
      </c>
      <c r="R69" s="872"/>
      <c r="S69" s="872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622200+600</f>
        <v>622800</v>
      </c>
      <c r="F70" s="36">
        <f t="shared" si="9"/>
        <v>626689.4</v>
      </c>
      <c r="G70" s="43">
        <f t="shared" si="10"/>
        <v>100.62450224791266</v>
      </c>
      <c r="H70" s="471">
        <v>0</v>
      </c>
      <c r="I70" s="471">
        <v>62400</v>
      </c>
      <c r="J70" s="872">
        <v>60352</v>
      </c>
      <c r="K70" s="973">
        <v>42800</v>
      </c>
      <c r="L70" s="1380">
        <v>45835.4</v>
      </c>
      <c r="M70" s="872">
        <v>63195</v>
      </c>
      <c r="N70" s="872">
        <v>64082</v>
      </c>
      <c r="O70" s="872">
        <v>59268</v>
      </c>
      <c r="P70" s="872">
        <v>49900</v>
      </c>
      <c r="Q70" s="872">
        <v>42378</v>
      </c>
      <c r="R70" s="1954">
        <f>+'[1]19.เชียงราย'!R70</f>
        <v>53679</v>
      </c>
      <c r="S70" s="1954">
        <f>+'[2]19.เชียงราย'!S70</f>
        <v>82800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>
        <v>0</v>
      </c>
      <c r="I71" s="471">
        <v>0</v>
      </c>
      <c r="J71" s="872">
        <v>0</v>
      </c>
      <c r="K71" s="973">
        <v>0</v>
      </c>
      <c r="L71" s="1380">
        <v>0</v>
      </c>
      <c r="M71" s="872">
        <v>0</v>
      </c>
      <c r="N71" s="872">
        <v>0</v>
      </c>
      <c r="O71" s="872">
        <v>0</v>
      </c>
      <c r="P71" s="872">
        <v>0</v>
      </c>
      <c r="Q71" s="872">
        <v>0</v>
      </c>
      <c r="R71" s="872"/>
      <c r="S71" s="872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>
        <v>0</v>
      </c>
      <c r="I72" s="471">
        <v>0</v>
      </c>
      <c r="J72" s="872">
        <v>0</v>
      </c>
      <c r="K72" s="973">
        <v>0</v>
      </c>
      <c r="L72" s="1380">
        <v>0</v>
      </c>
      <c r="M72" s="872">
        <v>0</v>
      </c>
      <c r="N72" s="872">
        <v>0</v>
      </c>
      <c r="O72" s="872">
        <v>0</v>
      </c>
      <c r="P72" s="872">
        <v>0</v>
      </c>
      <c r="Q72" s="872">
        <v>0</v>
      </c>
      <c r="R72" s="872"/>
      <c r="S72" s="872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>
        <v>0</v>
      </c>
      <c r="I73" s="471">
        <v>0</v>
      </c>
      <c r="J73" s="872">
        <v>0</v>
      </c>
      <c r="K73" s="973">
        <v>0</v>
      </c>
      <c r="L73" s="1380">
        <v>0</v>
      </c>
      <c r="M73" s="872">
        <v>0</v>
      </c>
      <c r="N73" s="872">
        <v>0</v>
      </c>
      <c r="O73" s="872">
        <v>0</v>
      </c>
      <c r="P73" s="872">
        <v>0</v>
      </c>
      <c r="Q73" s="872">
        <v>0</v>
      </c>
      <c r="R73" s="872"/>
      <c r="S73" s="872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139000</v>
      </c>
      <c r="F74" s="55">
        <f>SUM(H74:S74)</f>
        <v>118615</v>
      </c>
      <c r="G74" s="142">
        <f t="shared" si="10"/>
        <v>85.334532374100718</v>
      </c>
      <c r="H74" s="1224">
        <f>H75</f>
        <v>0</v>
      </c>
      <c r="I74" s="1224">
        <f t="shared" ref="I74:Q74" si="12">I75</f>
        <v>2000</v>
      </c>
      <c r="J74" s="1224">
        <f t="shared" si="12"/>
        <v>0</v>
      </c>
      <c r="K74" s="1529">
        <f t="shared" si="12"/>
        <v>13590</v>
      </c>
      <c r="L74" s="1541">
        <f t="shared" si="12"/>
        <v>0</v>
      </c>
      <c r="M74" s="1541">
        <f t="shared" si="12"/>
        <v>17530</v>
      </c>
      <c r="N74" s="1541">
        <f t="shared" si="12"/>
        <v>0</v>
      </c>
      <c r="O74" s="1541">
        <f t="shared" si="12"/>
        <v>15600</v>
      </c>
      <c r="P74" s="1541">
        <f t="shared" si="12"/>
        <v>8160</v>
      </c>
      <c r="Q74" s="1858">
        <f t="shared" si="12"/>
        <v>27475</v>
      </c>
      <c r="R74" s="1894">
        <f>R75</f>
        <v>0</v>
      </c>
      <c r="S74" s="1894">
        <f>S75</f>
        <v>34260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118615</v>
      </c>
      <c r="G75" s="142"/>
      <c r="H75" s="1225">
        <f>H77+H79+H81+H83+H85+H87</f>
        <v>0</v>
      </c>
      <c r="I75" s="1225">
        <f t="shared" ref="I75:Q75" si="13">I77+I79+I81+I83+I85+I87</f>
        <v>2000</v>
      </c>
      <c r="J75" s="1216">
        <f t="shared" si="13"/>
        <v>0</v>
      </c>
      <c r="K75" s="1534">
        <f t="shared" si="13"/>
        <v>13590</v>
      </c>
      <c r="L75" s="1568">
        <f t="shared" si="13"/>
        <v>0</v>
      </c>
      <c r="M75" s="1568">
        <f t="shared" si="13"/>
        <v>17530</v>
      </c>
      <c r="N75" s="1568">
        <f t="shared" si="13"/>
        <v>0</v>
      </c>
      <c r="O75" s="1568">
        <f t="shared" si="13"/>
        <v>15600</v>
      </c>
      <c r="P75" s="1568">
        <f t="shared" si="13"/>
        <v>8160</v>
      </c>
      <c r="Q75" s="1888">
        <f t="shared" si="13"/>
        <v>27475</v>
      </c>
      <c r="R75" s="1888">
        <f>R77+R79+R81+R83+R85+R87</f>
        <v>0</v>
      </c>
      <c r="S75" s="1888">
        <f>S77+S79+S81+S83+S85+S87</f>
        <v>34260</v>
      </c>
    </row>
    <row r="76" spans="1:19" ht="21" customHeight="1">
      <c r="A76" s="44"/>
      <c r="B76" s="56"/>
      <c r="C76" s="3" t="s">
        <v>38</v>
      </c>
      <c r="D76" s="57"/>
      <c r="E76" s="147">
        <v>80000</v>
      </c>
      <c r="F76" s="58">
        <f>SUM(H76:S76)</f>
        <v>80000</v>
      </c>
      <c r="G76" s="47"/>
      <c r="H76" s="1238">
        <v>3000</v>
      </c>
      <c r="I76" s="1238">
        <v>10000</v>
      </c>
      <c r="J76" s="1238">
        <v>10000</v>
      </c>
      <c r="K76" s="1500">
        <v>10000</v>
      </c>
      <c r="L76" s="1552">
        <v>10000</v>
      </c>
      <c r="M76" s="1552">
        <v>10000</v>
      </c>
      <c r="N76" s="1552">
        <v>10000</v>
      </c>
      <c r="O76" s="1552">
        <v>3000</v>
      </c>
      <c r="P76" s="1552">
        <v>3000</v>
      </c>
      <c r="Q76" s="1873">
        <v>3000</v>
      </c>
      <c r="R76" s="1955">
        <f>+'[1]19.เชียงราย'!R76</f>
        <v>4000</v>
      </c>
      <c r="S76" s="1955">
        <f>+'[2]19.เชียงราย'!S76</f>
        <v>4000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80000</v>
      </c>
      <c r="F77" s="36">
        <f t="shared" ref="F77:F83" si="14">SUM(H77:S77)</f>
        <v>58900</v>
      </c>
      <c r="G77" s="43">
        <f>F77*100/E77</f>
        <v>73.625</v>
      </c>
      <c r="H77" s="471">
        <v>0</v>
      </c>
      <c r="I77" s="471">
        <v>2000</v>
      </c>
      <c r="J77" s="872">
        <v>0</v>
      </c>
      <c r="K77" s="973">
        <v>4240</v>
      </c>
      <c r="L77" s="872">
        <v>0</v>
      </c>
      <c r="M77" s="872">
        <v>11580</v>
      </c>
      <c r="N77" s="872">
        <v>0</v>
      </c>
      <c r="O77" s="872">
        <v>2600</v>
      </c>
      <c r="P77" s="872">
        <v>4220</v>
      </c>
      <c r="Q77" s="872">
        <v>0</v>
      </c>
      <c r="R77" s="1954">
        <f>+'[1]19.เชียงราย'!R77</f>
        <v>0</v>
      </c>
      <c r="S77" s="1954">
        <f>+'[2]19.เชียงราย'!S77</f>
        <v>34260</v>
      </c>
    </row>
    <row r="78" spans="1:19" ht="21.75" customHeight="1">
      <c r="A78" s="60"/>
      <c r="B78" s="61"/>
      <c r="C78" s="2" t="s">
        <v>118</v>
      </c>
      <c r="D78" s="46"/>
      <c r="E78" s="147">
        <v>0</v>
      </c>
      <c r="F78" s="58">
        <f>SUM(H78:S78)</f>
        <v>0</v>
      </c>
      <c r="G78" s="62"/>
      <c r="H78" s="1229">
        <v>0</v>
      </c>
      <c r="I78" s="1229">
        <v>0</v>
      </c>
      <c r="J78" s="1229">
        <v>0</v>
      </c>
      <c r="K78" s="1499">
        <v>0</v>
      </c>
      <c r="L78" s="1546">
        <v>0</v>
      </c>
      <c r="M78" s="1546">
        <v>0</v>
      </c>
      <c r="N78" s="1546">
        <v>0</v>
      </c>
      <c r="O78" s="1546">
        <v>0</v>
      </c>
      <c r="P78" s="1546">
        <v>0</v>
      </c>
      <c r="Q78" s="1864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0</v>
      </c>
      <c r="F79" s="36">
        <f t="shared" si="14"/>
        <v>0</v>
      </c>
      <c r="G79" s="43" t="e">
        <f>F79*100/E79</f>
        <v>#DIV/0!</v>
      </c>
      <c r="H79" s="471">
        <v>0</v>
      </c>
      <c r="I79" s="471">
        <v>0</v>
      </c>
      <c r="J79" s="872">
        <v>0</v>
      </c>
      <c r="K79" s="973">
        <v>0</v>
      </c>
      <c r="L79" s="872">
        <v>0</v>
      </c>
      <c r="M79" s="872">
        <v>0</v>
      </c>
      <c r="N79" s="872">
        <v>0</v>
      </c>
      <c r="O79" s="872">
        <v>0</v>
      </c>
      <c r="P79" s="872">
        <v>0</v>
      </c>
      <c r="Q79" s="872">
        <v>0</v>
      </c>
      <c r="R79" s="872"/>
      <c r="S79" s="872"/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230">
        <v>0</v>
      </c>
      <c r="I80" s="1230">
        <v>0</v>
      </c>
      <c r="J80" s="1230">
        <v>0</v>
      </c>
      <c r="K80" s="1498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865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471">
        <v>0</v>
      </c>
      <c r="I81" s="471">
        <v>0</v>
      </c>
      <c r="J81" s="872">
        <v>0</v>
      </c>
      <c r="K81" s="973">
        <v>0</v>
      </c>
      <c r="L81" s="872">
        <v>0</v>
      </c>
      <c r="M81" s="872">
        <v>0</v>
      </c>
      <c r="N81" s="872">
        <v>0</v>
      </c>
      <c r="O81" s="872">
        <v>0</v>
      </c>
      <c r="P81" s="872">
        <v>0</v>
      </c>
      <c r="Q81" s="872">
        <v>0</v>
      </c>
      <c r="R81" s="872"/>
      <c r="S81" s="872"/>
    </row>
    <row r="82" spans="1:19" ht="21.75" customHeight="1">
      <c r="A82" s="60"/>
      <c r="B82" s="61"/>
      <c r="C82" s="2" t="s">
        <v>39</v>
      </c>
      <c r="D82" s="46"/>
      <c r="E82" s="147">
        <v>59000</v>
      </c>
      <c r="F82" s="58">
        <f>SUM(H82:S82)</f>
        <v>59000</v>
      </c>
      <c r="G82" s="47">
        <f>F82*100/E82</f>
        <v>100</v>
      </c>
      <c r="H82" s="1231">
        <v>1000</v>
      </c>
      <c r="I82" s="1231">
        <v>5000</v>
      </c>
      <c r="J82" s="1376">
        <v>5000</v>
      </c>
      <c r="K82" s="1528">
        <v>5000</v>
      </c>
      <c r="L82" s="1376">
        <v>5000</v>
      </c>
      <c r="M82" s="1376">
        <v>5000</v>
      </c>
      <c r="N82" s="1376">
        <v>5000</v>
      </c>
      <c r="O82" s="1376">
        <v>5000</v>
      </c>
      <c r="P82" s="1376">
        <v>5000</v>
      </c>
      <c r="Q82" s="1376">
        <v>6000</v>
      </c>
      <c r="R82" s="1376">
        <v>6000</v>
      </c>
      <c r="S82" s="1376">
        <v>6000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59000</v>
      </c>
      <c r="F83" s="36">
        <f t="shared" si="14"/>
        <v>59715</v>
      </c>
      <c r="G83" s="43">
        <v>0</v>
      </c>
      <c r="H83" s="471">
        <v>0</v>
      </c>
      <c r="I83" s="471">
        <v>0</v>
      </c>
      <c r="J83" s="872">
        <v>0</v>
      </c>
      <c r="K83" s="973">
        <v>9350</v>
      </c>
      <c r="L83" s="872">
        <v>0</v>
      </c>
      <c r="M83" s="872">
        <v>5950</v>
      </c>
      <c r="N83" s="872">
        <v>0</v>
      </c>
      <c r="O83" s="872">
        <v>13000</v>
      </c>
      <c r="P83" s="872">
        <v>3940</v>
      </c>
      <c r="Q83" s="872">
        <v>27475</v>
      </c>
      <c r="R83" s="1954">
        <f>+'[1]19.เชียงราย'!R83</f>
        <v>0</v>
      </c>
      <c r="S83" s="1954">
        <f>+'[2]19.เชียงราย'!S83</f>
        <v>0</v>
      </c>
    </row>
    <row r="84" spans="1:19" ht="21.75" customHeight="1">
      <c r="A84" s="60"/>
      <c r="B84" s="61"/>
      <c r="C84" s="2" t="s">
        <v>40</v>
      </c>
      <c r="D84" s="46"/>
      <c r="E84" s="147">
        <v>0</v>
      </c>
      <c r="F84" s="58">
        <f>SUM(H84:S84)</f>
        <v>0</v>
      </c>
      <c r="G84" s="47" t="e">
        <f>F84*100/E84</f>
        <v>#DIV/0!</v>
      </c>
      <c r="H84" s="1238">
        <v>0</v>
      </c>
      <c r="I84" s="1238">
        <v>0</v>
      </c>
      <c r="J84" s="1238">
        <v>0</v>
      </c>
      <c r="K84" s="1500">
        <v>0</v>
      </c>
      <c r="L84" s="1552">
        <v>0</v>
      </c>
      <c r="M84" s="1552">
        <v>0</v>
      </c>
      <c r="N84" s="1552">
        <v>0</v>
      </c>
      <c r="O84" s="1552">
        <v>0</v>
      </c>
      <c r="P84" s="1552">
        <v>0</v>
      </c>
      <c r="Q84" s="1873">
        <v>0</v>
      </c>
      <c r="R84" s="1906">
        <v>0</v>
      </c>
      <c r="S84" s="1906">
        <v>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0</v>
      </c>
      <c r="F85" s="36">
        <f>SUM(H85:S85)</f>
        <v>0</v>
      </c>
      <c r="G85" s="43" t="e">
        <f>F85*100/E85</f>
        <v>#DIV/0!</v>
      </c>
      <c r="H85" s="471">
        <v>0</v>
      </c>
      <c r="I85" s="471">
        <v>0</v>
      </c>
      <c r="J85" s="872">
        <v>0</v>
      </c>
      <c r="K85" s="973">
        <v>0</v>
      </c>
      <c r="L85" s="872">
        <v>0</v>
      </c>
      <c r="M85" s="872">
        <v>0</v>
      </c>
      <c r="N85" s="872">
        <v>0</v>
      </c>
      <c r="O85" s="872">
        <v>0</v>
      </c>
      <c r="P85" s="872">
        <v>0</v>
      </c>
      <c r="Q85" s="872">
        <v>0</v>
      </c>
      <c r="R85" s="872"/>
      <c r="S85" s="872"/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/>
      <c r="H86" s="1231">
        <v>0</v>
      </c>
      <c r="I86" s="1231">
        <v>0</v>
      </c>
      <c r="J86" s="1376">
        <v>0</v>
      </c>
      <c r="K86" s="1528">
        <v>0</v>
      </c>
      <c r="L86" s="1376">
        <v>0</v>
      </c>
      <c r="M86" s="1376">
        <v>0</v>
      </c>
      <c r="N86" s="1376">
        <v>0</v>
      </c>
      <c r="O86" s="1376">
        <v>0</v>
      </c>
      <c r="P86" s="1376">
        <v>0</v>
      </c>
      <c r="Q86" s="1376">
        <v>0</v>
      </c>
      <c r="R86" s="1376">
        <v>0</v>
      </c>
      <c r="S86" s="1376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471">
        <v>0</v>
      </c>
      <c r="I87" s="471">
        <v>0</v>
      </c>
      <c r="J87" s="872">
        <v>0</v>
      </c>
      <c r="K87" s="973">
        <v>0</v>
      </c>
      <c r="L87" s="872">
        <v>0</v>
      </c>
      <c r="M87" s="872">
        <v>0</v>
      </c>
      <c r="N87" s="872">
        <v>0</v>
      </c>
      <c r="O87" s="872">
        <v>0</v>
      </c>
      <c r="P87" s="872">
        <v>0</v>
      </c>
      <c r="Q87" s="872">
        <v>0</v>
      </c>
      <c r="R87" s="872"/>
      <c r="S87" s="872"/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384</v>
      </c>
      <c r="F88" s="1216">
        <f>F89+F91+F93+F95+F97+F99</f>
        <v>91</v>
      </c>
      <c r="G88" s="146">
        <f>+F88*100/E88</f>
        <v>23.697916666666668</v>
      </c>
      <c r="H88" s="1216">
        <f>H89+H91+H93+H95+H97+H99</f>
        <v>0</v>
      </c>
      <c r="I88" s="1216">
        <f t="shared" ref="I88:Q88" si="15">I89+I91+I93+I95+I97+I99</f>
        <v>0</v>
      </c>
      <c r="J88" s="1216">
        <f t="shared" si="15"/>
        <v>0</v>
      </c>
      <c r="K88" s="1534">
        <f t="shared" si="15"/>
        <v>0</v>
      </c>
      <c r="L88" s="1568">
        <f t="shared" si="15"/>
        <v>0</v>
      </c>
      <c r="M88" s="1568">
        <f t="shared" si="15"/>
        <v>0</v>
      </c>
      <c r="N88" s="1568">
        <f t="shared" si="15"/>
        <v>0</v>
      </c>
      <c r="O88" s="1568">
        <f t="shared" si="15"/>
        <v>0</v>
      </c>
      <c r="P88" s="1568">
        <f t="shared" si="15"/>
        <v>0</v>
      </c>
      <c r="Q88" s="1888">
        <f t="shared" si="15"/>
        <v>0</v>
      </c>
      <c r="R88" s="1888">
        <f>R89+R91+R93+R95+R97+R99</f>
        <v>0</v>
      </c>
      <c r="S88" s="1888">
        <f>S89+S91+S93+S95+S97+S99</f>
        <v>91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266</v>
      </c>
      <c r="F89" s="36">
        <f>SUM(H89:S89)</f>
        <v>51</v>
      </c>
      <c r="G89" s="37">
        <f t="shared" ref="G89:G103" si="16">+F89*100/E89</f>
        <v>19.172932330827066</v>
      </c>
      <c r="H89" s="471">
        <v>0</v>
      </c>
      <c r="I89" s="471">
        <v>0</v>
      </c>
      <c r="J89" s="872">
        <v>0</v>
      </c>
      <c r="K89" s="973">
        <v>0</v>
      </c>
      <c r="L89" s="872">
        <v>0</v>
      </c>
      <c r="M89" s="872">
        <v>0</v>
      </c>
      <c r="N89" s="872">
        <v>0</v>
      </c>
      <c r="O89" s="872">
        <v>0</v>
      </c>
      <c r="P89" s="872">
        <v>0</v>
      </c>
      <c r="Q89" s="872">
        <v>0</v>
      </c>
      <c r="R89" s="1954">
        <f>+'[1]19.เชียงราย'!R89</f>
        <v>0</v>
      </c>
      <c r="S89" s="1954">
        <f>+'[2]19.เชียงราย'!S89</f>
        <v>51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17000</v>
      </c>
      <c r="G90" s="37" t="e">
        <f t="shared" si="16"/>
        <v>#DIV/0!</v>
      </c>
      <c r="H90" s="471">
        <v>0</v>
      </c>
      <c r="I90" s="471">
        <v>0</v>
      </c>
      <c r="J90" s="872">
        <v>0</v>
      </c>
      <c r="K90" s="973">
        <v>0</v>
      </c>
      <c r="L90" s="872">
        <v>0</v>
      </c>
      <c r="M90" s="872">
        <v>0</v>
      </c>
      <c r="N90" s="872">
        <v>0</v>
      </c>
      <c r="O90" s="872">
        <v>0</v>
      </c>
      <c r="P90" s="872">
        <v>0</v>
      </c>
      <c r="Q90" s="872">
        <v>0</v>
      </c>
      <c r="R90" s="1954">
        <f>+'[1]19.เชียงราย'!R90</f>
        <v>0</v>
      </c>
      <c r="S90" s="1954">
        <f>+'[2]19.เชียงราย'!S90</f>
        <v>17000</v>
      </c>
    </row>
    <row r="91" spans="1:19" ht="21.75" customHeight="1">
      <c r="A91" s="68"/>
      <c r="B91" s="49"/>
      <c r="C91" s="70" t="s">
        <v>229</v>
      </c>
      <c r="D91" s="35" t="s">
        <v>9</v>
      </c>
      <c r="E91" s="42">
        <v>0</v>
      </c>
      <c r="F91" s="36">
        <f t="shared" si="17"/>
        <v>0</v>
      </c>
      <c r="G91" s="37" t="e">
        <f t="shared" si="16"/>
        <v>#DIV/0!</v>
      </c>
      <c r="H91" s="471">
        <v>0</v>
      </c>
      <c r="I91" s="471">
        <v>0</v>
      </c>
      <c r="J91" s="872">
        <v>0</v>
      </c>
      <c r="K91" s="973">
        <v>0</v>
      </c>
      <c r="L91" s="872">
        <v>0</v>
      </c>
      <c r="M91" s="872">
        <v>0</v>
      </c>
      <c r="N91" s="872">
        <v>0</v>
      </c>
      <c r="O91" s="872">
        <v>0</v>
      </c>
      <c r="P91" s="872">
        <v>0</v>
      </c>
      <c r="Q91" s="872">
        <v>0</v>
      </c>
      <c r="R91" s="1954">
        <f>+'[1]19.เชียงราย'!R91</f>
        <v>0</v>
      </c>
      <c r="S91" s="1954">
        <f>+'[2]19.เชียงราย'!S91</f>
        <v>0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0</v>
      </c>
      <c r="G92" s="37" t="e">
        <f t="shared" si="16"/>
        <v>#DIV/0!</v>
      </c>
      <c r="H92" s="471">
        <v>0</v>
      </c>
      <c r="I92" s="471">
        <v>0</v>
      </c>
      <c r="J92" s="872">
        <v>0</v>
      </c>
      <c r="K92" s="973">
        <v>0</v>
      </c>
      <c r="L92" s="872">
        <v>0</v>
      </c>
      <c r="M92" s="872">
        <v>0</v>
      </c>
      <c r="N92" s="872">
        <v>0</v>
      </c>
      <c r="O92" s="872">
        <v>0</v>
      </c>
      <c r="P92" s="872">
        <v>0</v>
      </c>
      <c r="Q92" s="872">
        <v>0</v>
      </c>
      <c r="R92" s="1954">
        <f>+'[1]19.เชียงราย'!R92</f>
        <v>0</v>
      </c>
      <c r="S92" s="1954">
        <f>+'[2]19.เชียงราย'!S92</f>
        <v>0</v>
      </c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6"/>
        <v>#DIV/0!</v>
      </c>
      <c r="H93" s="471">
        <v>0</v>
      </c>
      <c r="I93" s="471">
        <v>0</v>
      </c>
      <c r="J93" s="872">
        <v>0</v>
      </c>
      <c r="K93" s="973">
        <v>0</v>
      </c>
      <c r="L93" s="872">
        <v>0</v>
      </c>
      <c r="M93" s="872">
        <v>0</v>
      </c>
      <c r="N93" s="872">
        <v>0</v>
      </c>
      <c r="O93" s="872">
        <v>0</v>
      </c>
      <c r="P93" s="872">
        <v>0</v>
      </c>
      <c r="Q93" s="872">
        <v>0</v>
      </c>
      <c r="R93" s="1954">
        <f>+'[1]19.เชียงราย'!R93</f>
        <v>0</v>
      </c>
      <c r="S93" s="1954">
        <f>+'[2]19.เชียงราย'!S93</f>
        <v>0</v>
      </c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471">
        <v>0</v>
      </c>
      <c r="I94" s="471">
        <v>0</v>
      </c>
      <c r="J94" s="872">
        <v>0</v>
      </c>
      <c r="K94" s="973">
        <v>0</v>
      </c>
      <c r="L94" s="872">
        <v>0</v>
      </c>
      <c r="M94" s="872">
        <v>0</v>
      </c>
      <c r="N94" s="872">
        <v>0</v>
      </c>
      <c r="O94" s="872">
        <v>0</v>
      </c>
      <c r="P94" s="872">
        <v>0</v>
      </c>
      <c r="Q94" s="872">
        <v>0</v>
      </c>
      <c r="R94" s="1954">
        <f>+'[1]19.เชียงราย'!R94</f>
        <v>0</v>
      </c>
      <c r="S94" s="1954">
        <f>+'[2]19.เชียงราย'!S94</f>
        <v>0</v>
      </c>
    </row>
    <row r="95" spans="1:19" ht="21.75" customHeight="1">
      <c r="A95" s="68"/>
      <c r="B95" s="49"/>
      <c r="C95" s="69" t="s">
        <v>50</v>
      </c>
      <c r="D95" s="35" t="s">
        <v>9</v>
      </c>
      <c r="E95" s="42">
        <v>118</v>
      </c>
      <c r="F95" s="36">
        <f t="shared" si="17"/>
        <v>40</v>
      </c>
      <c r="G95" s="37">
        <f t="shared" si="16"/>
        <v>33.898305084745765</v>
      </c>
      <c r="H95" s="471">
        <v>0</v>
      </c>
      <c r="I95" s="471">
        <v>0</v>
      </c>
      <c r="J95" s="872">
        <v>0</v>
      </c>
      <c r="K95" s="973">
        <v>0</v>
      </c>
      <c r="L95" s="872">
        <v>0</v>
      </c>
      <c r="M95" s="872">
        <v>0</v>
      </c>
      <c r="N95" s="872">
        <v>0</v>
      </c>
      <c r="O95" s="872">
        <v>0</v>
      </c>
      <c r="P95" s="872">
        <v>0</v>
      </c>
      <c r="Q95" s="872">
        <v>0</v>
      </c>
      <c r="R95" s="1954">
        <f>+'[1]19.เชียงราย'!R95</f>
        <v>0</v>
      </c>
      <c r="S95" s="1954">
        <f>+'[2]19.เชียงราย'!S95</f>
        <v>40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18700</v>
      </c>
      <c r="G96" s="37" t="e">
        <f t="shared" si="16"/>
        <v>#DIV/0!</v>
      </c>
      <c r="H96" s="471">
        <v>0</v>
      </c>
      <c r="I96" s="471">
        <v>0</v>
      </c>
      <c r="J96" s="872">
        <v>0</v>
      </c>
      <c r="K96" s="973">
        <v>0</v>
      </c>
      <c r="L96" s="872">
        <v>0</v>
      </c>
      <c r="M96" s="872">
        <v>0</v>
      </c>
      <c r="N96" s="872">
        <v>0</v>
      </c>
      <c r="O96" s="872">
        <v>0</v>
      </c>
      <c r="P96" s="872">
        <v>0</v>
      </c>
      <c r="Q96" s="872">
        <v>0</v>
      </c>
      <c r="R96" s="1954">
        <f>+'[1]19.เชียงราย'!R96</f>
        <v>0</v>
      </c>
      <c r="S96" s="1954">
        <f>+'[2]19.เชียงราย'!S96</f>
        <v>18700</v>
      </c>
    </row>
    <row r="97" spans="1:19" ht="21.75" customHeight="1">
      <c r="A97" s="68"/>
      <c r="B97" s="49"/>
      <c r="C97" s="70" t="s">
        <v>51</v>
      </c>
      <c r="D97" s="35" t="s">
        <v>9</v>
      </c>
      <c r="E97" s="42">
        <v>0</v>
      </c>
      <c r="F97" s="36">
        <f t="shared" si="17"/>
        <v>0</v>
      </c>
      <c r="G97" s="37" t="e">
        <f t="shared" si="16"/>
        <v>#DIV/0!</v>
      </c>
      <c r="H97" s="471">
        <v>0</v>
      </c>
      <c r="I97" s="471">
        <v>0</v>
      </c>
      <c r="J97" s="872">
        <v>0</v>
      </c>
      <c r="K97" s="973">
        <v>0</v>
      </c>
      <c r="L97" s="872">
        <v>0</v>
      </c>
      <c r="M97" s="872">
        <v>0</v>
      </c>
      <c r="N97" s="872">
        <v>0</v>
      </c>
      <c r="O97" s="872">
        <v>0</v>
      </c>
      <c r="P97" s="872">
        <v>0</v>
      </c>
      <c r="Q97" s="872">
        <v>0</v>
      </c>
      <c r="R97" s="872"/>
      <c r="S97" s="872"/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0</v>
      </c>
      <c r="G98" s="37" t="e">
        <f t="shared" si="16"/>
        <v>#DIV/0!</v>
      </c>
      <c r="H98" s="471">
        <v>0</v>
      </c>
      <c r="I98" s="471">
        <v>0</v>
      </c>
      <c r="J98" s="872">
        <v>0</v>
      </c>
      <c r="K98" s="973">
        <v>0</v>
      </c>
      <c r="L98" s="872">
        <v>0</v>
      </c>
      <c r="M98" s="872">
        <v>0</v>
      </c>
      <c r="N98" s="872">
        <v>0</v>
      </c>
      <c r="O98" s="872">
        <v>0</v>
      </c>
      <c r="P98" s="872">
        <v>0</v>
      </c>
      <c r="Q98" s="872">
        <v>0</v>
      </c>
      <c r="R98" s="872"/>
      <c r="S98" s="872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7"/>
        <v>0</v>
      </c>
      <c r="G99" s="37" t="e">
        <f t="shared" si="16"/>
        <v>#DIV/0!</v>
      </c>
      <c r="H99" s="471">
        <v>0</v>
      </c>
      <c r="I99" s="471">
        <v>0</v>
      </c>
      <c r="J99" s="872">
        <v>0</v>
      </c>
      <c r="K99" s="973">
        <v>0</v>
      </c>
      <c r="L99" s="872">
        <v>0</v>
      </c>
      <c r="M99" s="872">
        <v>0</v>
      </c>
      <c r="N99" s="872">
        <v>0</v>
      </c>
      <c r="O99" s="872">
        <v>0</v>
      </c>
      <c r="P99" s="872">
        <v>0</v>
      </c>
      <c r="Q99" s="872">
        <v>0</v>
      </c>
      <c r="R99" s="872"/>
      <c r="S99" s="872"/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0</v>
      </c>
      <c r="G100" s="37" t="e">
        <f t="shared" si="16"/>
        <v>#DIV/0!</v>
      </c>
      <c r="H100" s="471">
        <v>0</v>
      </c>
      <c r="I100" s="471">
        <v>0</v>
      </c>
      <c r="J100" s="872">
        <v>0</v>
      </c>
      <c r="K100" s="973">
        <v>0</v>
      </c>
      <c r="L100" s="872">
        <v>0</v>
      </c>
      <c r="M100" s="872">
        <v>0</v>
      </c>
      <c r="N100" s="872">
        <v>0</v>
      </c>
      <c r="O100" s="872">
        <v>0</v>
      </c>
      <c r="P100" s="872">
        <v>0</v>
      </c>
      <c r="Q100" s="872">
        <v>0</v>
      </c>
      <c r="R100" s="872"/>
      <c r="S100" s="872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0</v>
      </c>
      <c r="F101" s="55">
        <f>SUM(H101:S101)</f>
        <v>0</v>
      </c>
      <c r="G101" s="67" t="e">
        <f t="shared" si="16"/>
        <v>#DIV/0!</v>
      </c>
      <c r="H101" s="1239"/>
      <c r="I101" s="1239"/>
      <c r="J101" s="1375">
        <v>0</v>
      </c>
      <c r="K101" s="1531">
        <v>0</v>
      </c>
      <c r="L101" s="1375"/>
      <c r="M101" s="1375">
        <v>0</v>
      </c>
      <c r="N101" s="1375">
        <v>0</v>
      </c>
      <c r="O101" s="1375">
        <v>0</v>
      </c>
      <c r="P101" s="1375">
        <v>0</v>
      </c>
      <c r="Q101" s="1375">
        <v>0</v>
      </c>
      <c r="R101" s="1375"/>
      <c r="S101" s="1375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18">SUM(H102:S102)</f>
        <v>0</v>
      </c>
      <c r="G102" s="78" t="e">
        <f t="shared" si="16"/>
        <v>#DIV/0!</v>
      </c>
      <c r="H102" s="1240">
        <v>0</v>
      </c>
      <c r="I102" s="1240">
        <v>0</v>
      </c>
      <c r="J102" s="1271">
        <v>0</v>
      </c>
      <c r="K102" s="1527">
        <v>0</v>
      </c>
      <c r="L102" s="1271">
        <v>0</v>
      </c>
      <c r="M102" s="1271">
        <v>0</v>
      </c>
      <c r="N102" s="1271">
        <v>0</v>
      </c>
      <c r="O102" s="1271">
        <v>0</v>
      </c>
      <c r="P102" s="1271">
        <v>0</v>
      </c>
      <c r="Q102" s="1271">
        <v>0</v>
      </c>
      <c r="R102" s="1271"/>
      <c r="S102" s="1271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2442300</v>
      </c>
      <c r="F103" s="153">
        <f>SUM(H103:S103)</f>
        <v>2380293</v>
      </c>
      <c r="G103" s="112">
        <f t="shared" si="16"/>
        <v>97.461122712197522</v>
      </c>
      <c r="H103" s="1226">
        <f>SUM(H104:H108)</f>
        <v>0</v>
      </c>
      <c r="I103" s="1226">
        <f t="shared" ref="I103:Q103" si="19">SUM(I104:I108)</f>
        <v>6285</v>
      </c>
      <c r="J103" s="1226">
        <f t="shared" si="19"/>
        <v>35980</v>
      </c>
      <c r="K103" s="1512">
        <f t="shared" si="19"/>
        <v>776799</v>
      </c>
      <c r="L103" s="1543">
        <f t="shared" si="19"/>
        <v>20136</v>
      </c>
      <c r="M103" s="1543">
        <f t="shared" si="19"/>
        <v>1493099</v>
      </c>
      <c r="N103" s="1543">
        <f t="shared" si="19"/>
        <v>2675</v>
      </c>
      <c r="O103" s="1543">
        <f t="shared" si="19"/>
        <v>15780</v>
      </c>
      <c r="P103" s="1543">
        <f t="shared" si="19"/>
        <v>14540</v>
      </c>
      <c r="Q103" s="1861">
        <f t="shared" si="19"/>
        <v>0</v>
      </c>
      <c r="R103" s="1896">
        <f>SUM(R104:R108)</f>
        <v>14999</v>
      </c>
      <c r="S103" s="1896">
        <f>SUM(S104:S108)</f>
        <v>0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8"/>
        <v>0</v>
      </c>
      <c r="G104" s="43" t="e">
        <f t="shared" ref="G104:G110" si="20">+F104*100/E104</f>
        <v>#DIV/0!</v>
      </c>
      <c r="H104" s="471">
        <v>0</v>
      </c>
      <c r="I104" s="471">
        <v>0</v>
      </c>
      <c r="J104" s="872">
        <v>0</v>
      </c>
      <c r="K104" s="973">
        <v>0</v>
      </c>
      <c r="L104" s="1380">
        <v>0</v>
      </c>
      <c r="M104" s="872">
        <v>0</v>
      </c>
      <c r="N104" s="872">
        <v>0</v>
      </c>
      <c r="O104" s="872">
        <v>0</v>
      </c>
      <c r="P104" s="872">
        <v>0</v>
      </c>
      <c r="Q104" s="872">
        <v>0</v>
      </c>
      <c r="R104" s="872"/>
      <c r="S104" s="872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122300</v>
      </c>
      <c r="F105" s="36">
        <f t="shared" si="18"/>
        <v>119620</v>
      </c>
      <c r="G105" s="43">
        <f t="shared" si="20"/>
        <v>97.808667211774321</v>
      </c>
      <c r="H105" s="471">
        <v>0</v>
      </c>
      <c r="I105" s="471">
        <v>6285</v>
      </c>
      <c r="J105" s="872">
        <v>35980</v>
      </c>
      <c r="K105" s="973">
        <v>2800</v>
      </c>
      <c r="L105" s="1380">
        <v>20136</v>
      </c>
      <c r="M105" s="872">
        <v>9100</v>
      </c>
      <c r="N105" s="872">
        <v>0</v>
      </c>
      <c r="O105" s="872">
        <v>15780</v>
      </c>
      <c r="P105" s="872">
        <v>14540</v>
      </c>
      <c r="Q105" s="872">
        <v>0</v>
      </c>
      <c r="R105" s="1954">
        <f>+'[1]19.เชียงราย'!R105</f>
        <v>14999</v>
      </c>
      <c r="S105" s="1954">
        <f>+'[2]19.เชียงราย'!S105</f>
        <v>0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2320000</v>
      </c>
      <c r="F106" s="36">
        <f t="shared" si="18"/>
        <v>2260673</v>
      </c>
      <c r="G106" s="43">
        <f t="shared" si="20"/>
        <v>97.442801724137937</v>
      </c>
      <c r="H106" s="471">
        <v>0</v>
      </c>
      <c r="I106" s="471">
        <v>0</v>
      </c>
      <c r="J106" s="872">
        <v>0</v>
      </c>
      <c r="K106" s="973">
        <v>773999</v>
      </c>
      <c r="L106" s="1380">
        <v>0</v>
      </c>
      <c r="M106" s="872">
        <v>1483999</v>
      </c>
      <c r="N106" s="872">
        <v>2675</v>
      </c>
      <c r="O106" s="872">
        <v>0</v>
      </c>
      <c r="P106" s="872">
        <v>0</v>
      </c>
      <c r="Q106" s="872">
        <v>0</v>
      </c>
      <c r="R106" s="1954">
        <f>+'[1]19.เชียงราย'!R106</f>
        <v>0</v>
      </c>
      <c r="S106" s="1954">
        <f>+'[2]19.เชียงราย'!S106</f>
        <v>0</v>
      </c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471">
        <v>0</v>
      </c>
      <c r="I107" s="471">
        <v>0</v>
      </c>
      <c r="J107" s="872">
        <v>0</v>
      </c>
      <c r="K107" s="973">
        <v>0</v>
      </c>
      <c r="L107" s="1380">
        <v>0</v>
      </c>
      <c r="M107" s="872">
        <v>0</v>
      </c>
      <c r="N107" s="872">
        <v>0</v>
      </c>
      <c r="O107" s="872">
        <v>0</v>
      </c>
      <c r="P107" s="872">
        <v>0</v>
      </c>
      <c r="Q107" s="872">
        <v>0</v>
      </c>
      <c r="R107" s="1953">
        <f>+'[1]19.เชียงราย'!R107</f>
        <v>0</v>
      </c>
      <c r="S107" s="1953">
        <f>+'[2]19.เชียงราย'!S107</f>
        <v>0</v>
      </c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8"/>
        <v>0</v>
      </c>
      <c r="G108" s="43" t="e">
        <f t="shared" si="20"/>
        <v>#DIV/0!</v>
      </c>
      <c r="H108" s="471">
        <v>0</v>
      </c>
      <c r="I108" s="471">
        <v>0</v>
      </c>
      <c r="J108" s="872">
        <v>0</v>
      </c>
      <c r="K108" s="973">
        <v>0</v>
      </c>
      <c r="L108" s="1380">
        <v>0</v>
      </c>
      <c r="M108" s="872">
        <v>0</v>
      </c>
      <c r="N108" s="872">
        <v>0</v>
      </c>
      <c r="O108" s="872">
        <v>0</v>
      </c>
      <c r="P108" s="872">
        <v>0</v>
      </c>
      <c r="Q108" s="872">
        <v>0</v>
      </c>
      <c r="R108" s="1953">
        <f>+'[1]19.เชียงราย'!R108</f>
        <v>0</v>
      </c>
      <c r="S108" s="1953">
        <f>+'[2]19.เชียงราย'!S108</f>
        <v>0</v>
      </c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0</v>
      </c>
      <c r="F109" s="54">
        <f>SUM(H109:S109)</f>
        <v>0</v>
      </c>
      <c r="G109" s="140" t="e">
        <f t="shared" si="20"/>
        <v>#DIV/0!</v>
      </c>
      <c r="H109" s="149">
        <f>SUM(H113+H117)</f>
        <v>0</v>
      </c>
      <c r="I109" s="149">
        <f t="shared" ref="I109:Q109" si="21">SUM(I113+I117)</f>
        <v>0</v>
      </c>
      <c r="J109" s="149">
        <f t="shared" si="21"/>
        <v>0</v>
      </c>
      <c r="K109" s="149">
        <f t="shared" si="21"/>
        <v>0</v>
      </c>
      <c r="L109" s="1673">
        <f t="shared" si="21"/>
        <v>0</v>
      </c>
      <c r="M109" s="1673">
        <f t="shared" si="21"/>
        <v>0</v>
      </c>
      <c r="N109" s="1673">
        <f t="shared" si="21"/>
        <v>0</v>
      </c>
      <c r="O109" s="1673">
        <f t="shared" si="21"/>
        <v>0</v>
      </c>
      <c r="P109" s="1673">
        <f t="shared" si="21"/>
        <v>0</v>
      </c>
      <c r="Q109" s="1673">
        <f t="shared" si="21"/>
        <v>0</v>
      </c>
      <c r="R109" s="1953">
        <f>+'[1]19.เชียงราย'!R109</f>
        <v>0</v>
      </c>
      <c r="S109" s="1953">
        <f>+'[2]19.เชียงราย'!S109</f>
        <v>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0</v>
      </c>
      <c r="F110" s="58">
        <f>SUM(H110:S110)</f>
        <v>0</v>
      </c>
      <c r="G110" s="47" t="e">
        <f t="shared" si="20"/>
        <v>#DIV/0!</v>
      </c>
      <c r="H110" s="1241">
        <v>0</v>
      </c>
      <c r="I110" s="1241">
        <v>0</v>
      </c>
      <c r="J110" s="1229">
        <v>0</v>
      </c>
      <c r="K110" s="1499">
        <v>0</v>
      </c>
      <c r="L110" s="1546">
        <v>0</v>
      </c>
      <c r="M110" s="1546">
        <v>0</v>
      </c>
      <c r="N110" s="1546">
        <v>0</v>
      </c>
      <c r="O110" s="1546">
        <v>0</v>
      </c>
      <c r="P110" s="1546">
        <v>0</v>
      </c>
      <c r="Q110" s="1864">
        <v>0</v>
      </c>
      <c r="R110" s="1953">
        <f>+'[1]19.เชียงราย'!R110</f>
        <v>0</v>
      </c>
      <c r="S110" s="1953">
        <f>+'[2]19.เชียงราย'!S110</f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239"/>
      <c r="I111" s="1239"/>
      <c r="J111" s="1375"/>
      <c r="K111" s="1531"/>
      <c r="L111" s="1375"/>
      <c r="M111" s="1375"/>
      <c r="N111" s="1375"/>
      <c r="O111" s="1375"/>
      <c r="P111" s="1375"/>
      <c r="Q111" s="1375"/>
      <c r="R111" s="1953">
        <f>+'[1]19.เชียงราย'!R111</f>
        <v>0</v>
      </c>
      <c r="S111" s="1953">
        <f>+'[2]19.เชียงราย'!S111</f>
        <v>0</v>
      </c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0</v>
      </c>
      <c r="F112" s="36">
        <f>SUM(H112:S112)</f>
        <v>0</v>
      </c>
      <c r="G112" s="37" t="e">
        <f>+F112*100/E112</f>
        <v>#DIV/0!</v>
      </c>
      <c r="H112" s="471">
        <v>0</v>
      </c>
      <c r="I112" s="471">
        <v>0</v>
      </c>
      <c r="J112" s="872">
        <v>0</v>
      </c>
      <c r="K112" s="973">
        <v>0</v>
      </c>
      <c r="L112" s="872">
        <v>0</v>
      </c>
      <c r="M112" s="872">
        <v>0</v>
      </c>
      <c r="N112" s="872">
        <v>0</v>
      </c>
      <c r="O112" s="872">
        <v>0</v>
      </c>
      <c r="P112" s="872">
        <v>0</v>
      </c>
      <c r="Q112" s="872">
        <v>0</v>
      </c>
      <c r="R112" s="1953">
        <f>+'[1]19.เชียงราย'!R112</f>
        <v>0</v>
      </c>
      <c r="S112" s="1953">
        <f>+'[2]19.เชียงราย'!S112</f>
        <v>0</v>
      </c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0</v>
      </c>
      <c r="F113" s="36">
        <f>SUM(H113:S113)</f>
        <v>0</v>
      </c>
      <c r="G113" s="37" t="e">
        <f>+F113*100/E113</f>
        <v>#DIV/0!</v>
      </c>
      <c r="H113" s="471">
        <v>0</v>
      </c>
      <c r="I113" s="471">
        <v>0</v>
      </c>
      <c r="J113" s="872">
        <v>0</v>
      </c>
      <c r="K113" s="973">
        <v>0</v>
      </c>
      <c r="L113" s="872">
        <v>0</v>
      </c>
      <c r="M113" s="872">
        <v>0</v>
      </c>
      <c r="N113" s="872">
        <v>0</v>
      </c>
      <c r="O113" s="872">
        <v>0</v>
      </c>
      <c r="P113" s="872">
        <v>0</v>
      </c>
      <c r="Q113" s="872">
        <v>0</v>
      </c>
      <c r="R113" s="1953">
        <f>+'[1]19.เชียงราย'!R113</f>
        <v>0</v>
      </c>
      <c r="S113" s="1953">
        <f>+'[2]19.เชียงราย'!S113</f>
        <v>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0</v>
      </c>
      <c r="F114" s="58">
        <f>SUM(H114:S114)</f>
        <v>0</v>
      </c>
      <c r="G114" s="47" t="e">
        <f>+F114*100/E114</f>
        <v>#DIV/0!</v>
      </c>
      <c r="H114" s="1238">
        <v>0</v>
      </c>
      <c r="I114" s="1238">
        <v>0</v>
      </c>
      <c r="J114" s="1238">
        <v>0</v>
      </c>
      <c r="K114" s="1500">
        <v>0</v>
      </c>
      <c r="L114" s="1552">
        <v>0</v>
      </c>
      <c r="M114" s="1552">
        <v>0</v>
      </c>
      <c r="N114" s="1552">
        <v>0</v>
      </c>
      <c r="O114" s="1552">
        <v>0</v>
      </c>
      <c r="P114" s="1552">
        <v>0</v>
      </c>
      <c r="Q114" s="1873">
        <v>0</v>
      </c>
      <c r="R114" s="1953">
        <f>+'[1]19.เชียงราย'!R114</f>
        <v>0</v>
      </c>
      <c r="S114" s="1953">
        <f>+'[2]19.เชียงราย'!S114</f>
        <v>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239"/>
      <c r="I115" s="1239"/>
      <c r="J115" s="1375"/>
      <c r="K115" s="1531"/>
      <c r="L115" s="1375"/>
      <c r="M115" s="1375"/>
      <c r="N115" s="1375"/>
      <c r="O115" s="1375"/>
      <c r="P115" s="1375"/>
      <c r="Q115" s="1375"/>
      <c r="R115" s="1953">
        <f>+'[1]19.เชียงราย'!R115</f>
        <v>0</v>
      </c>
      <c r="S115" s="1953">
        <f>+'[2]19.เชียงราย'!S115</f>
        <v>0</v>
      </c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0</v>
      </c>
      <c r="F116" s="36">
        <f>SUM(H116:S116)</f>
        <v>0</v>
      </c>
      <c r="G116" s="37" t="e">
        <f t="shared" ref="G116:G127" si="22">+F116*100/E116</f>
        <v>#DIV/0!</v>
      </c>
      <c r="H116" s="471">
        <v>0</v>
      </c>
      <c r="I116" s="471">
        <v>0</v>
      </c>
      <c r="J116" s="872">
        <v>0</v>
      </c>
      <c r="K116" s="973">
        <v>0</v>
      </c>
      <c r="L116" s="872">
        <v>0</v>
      </c>
      <c r="M116" s="872">
        <v>0</v>
      </c>
      <c r="N116" s="872">
        <v>0</v>
      </c>
      <c r="O116" s="872">
        <v>0</v>
      </c>
      <c r="P116" s="872">
        <v>0</v>
      </c>
      <c r="Q116" s="872">
        <v>0</v>
      </c>
      <c r="R116" s="1953">
        <f>+'[1]19.เชียงราย'!R116</f>
        <v>0</v>
      </c>
      <c r="S116" s="1953">
        <f>+'[2]19.เชียงราย'!S116</f>
        <v>0</v>
      </c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0</v>
      </c>
      <c r="F117" s="36">
        <f>SUM(H117:S117)</f>
        <v>0</v>
      </c>
      <c r="G117" s="37" t="e">
        <f t="shared" si="22"/>
        <v>#DIV/0!</v>
      </c>
      <c r="H117" s="471">
        <v>0</v>
      </c>
      <c r="I117" s="471">
        <v>0</v>
      </c>
      <c r="J117" s="872">
        <v>0</v>
      </c>
      <c r="K117" s="973">
        <v>0</v>
      </c>
      <c r="L117" s="872">
        <v>0</v>
      </c>
      <c r="M117" s="872">
        <v>0</v>
      </c>
      <c r="N117" s="872">
        <v>0</v>
      </c>
      <c r="O117" s="872">
        <v>0</v>
      </c>
      <c r="P117" s="872">
        <v>0</v>
      </c>
      <c r="Q117" s="872">
        <v>0</v>
      </c>
      <c r="R117" s="1953">
        <f>+'[1]19.เชียงราย'!R117</f>
        <v>0</v>
      </c>
      <c r="S117" s="1953">
        <f>+'[2]19.เชียงราย'!S117</f>
        <v>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239"/>
      <c r="I118" s="1239"/>
      <c r="J118" s="1375"/>
      <c r="K118" s="1531"/>
      <c r="L118" s="1375"/>
      <c r="M118" s="1375"/>
      <c r="N118" s="1375"/>
      <c r="O118" s="1375"/>
      <c r="P118" s="1375"/>
      <c r="Q118" s="1375"/>
      <c r="R118" s="1953">
        <f>+'[1]19.เชียงราย'!R118</f>
        <v>0</v>
      </c>
      <c r="S118" s="1953">
        <f>+'[2]19.เชียงราย'!S118</f>
        <v>0</v>
      </c>
    </row>
    <row r="119" spans="1:19" ht="21.75" customHeight="1">
      <c r="A119" s="59"/>
      <c r="B119" s="319"/>
      <c r="C119" s="7" t="s">
        <v>124</v>
      </c>
      <c r="D119" s="35" t="s">
        <v>35</v>
      </c>
      <c r="E119" s="36"/>
      <c r="F119" s="36">
        <f t="shared" ref="F119:F130" si="23">SUM(H119:S119)</f>
        <v>0</v>
      </c>
      <c r="G119" s="37" t="e">
        <f t="shared" si="22"/>
        <v>#DIV/0!</v>
      </c>
      <c r="H119" s="471">
        <v>0</v>
      </c>
      <c r="I119" s="471">
        <v>0</v>
      </c>
      <c r="J119" s="872">
        <v>0</v>
      </c>
      <c r="K119" s="973">
        <v>0</v>
      </c>
      <c r="L119" s="872">
        <v>0</v>
      </c>
      <c r="M119" s="872">
        <v>0</v>
      </c>
      <c r="N119" s="872">
        <v>0</v>
      </c>
      <c r="O119" s="872">
        <v>0</v>
      </c>
      <c r="P119" s="872">
        <v>0</v>
      </c>
      <c r="Q119" s="872">
        <v>0</v>
      </c>
      <c r="R119" s="1953">
        <f>+'[1]19.เชียงราย'!R119</f>
        <v>0</v>
      </c>
      <c r="S119" s="1953">
        <f>+'[2]19.เชียงราย'!S119</f>
        <v>0</v>
      </c>
    </row>
    <row r="120" spans="1:19" ht="21.75" customHeight="1">
      <c r="A120" s="59"/>
      <c r="B120" s="319"/>
      <c r="C120" s="7" t="s">
        <v>127</v>
      </c>
      <c r="D120" s="35" t="s">
        <v>35</v>
      </c>
      <c r="E120" s="36"/>
      <c r="F120" s="36">
        <f t="shared" si="23"/>
        <v>0</v>
      </c>
      <c r="G120" s="37" t="e">
        <f t="shared" si="22"/>
        <v>#DIV/0!</v>
      </c>
      <c r="H120" s="471">
        <v>0</v>
      </c>
      <c r="I120" s="471">
        <v>0</v>
      </c>
      <c r="J120" s="872">
        <v>0</v>
      </c>
      <c r="K120" s="973">
        <v>0</v>
      </c>
      <c r="L120" s="872">
        <v>0</v>
      </c>
      <c r="M120" s="872">
        <v>0</v>
      </c>
      <c r="N120" s="872">
        <v>0</v>
      </c>
      <c r="O120" s="872">
        <v>0</v>
      </c>
      <c r="P120" s="872">
        <v>0</v>
      </c>
      <c r="Q120" s="872">
        <v>0</v>
      </c>
      <c r="R120" s="1953">
        <f>+'[1]19.เชียงราย'!R120</f>
        <v>0</v>
      </c>
      <c r="S120" s="1953">
        <f>+'[2]19.เชียงราย'!S120</f>
        <v>0</v>
      </c>
    </row>
    <row r="121" spans="1:19" ht="21.75" customHeight="1">
      <c r="A121" s="59"/>
      <c r="B121" s="319"/>
      <c r="C121" s="7" t="s">
        <v>125</v>
      </c>
      <c r="D121" s="35" t="s">
        <v>9</v>
      </c>
      <c r="E121" s="36"/>
      <c r="F121" s="36">
        <f t="shared" si="23"/>
        <v>0</v>
      </c>
      <c r="G121" s="37" t="e">
        <f t="shared" si="22"/>
        <v>#DIV/0!</v>
      </c>
      <c r="H121" s="471">
        <v>0</v>
      </c>
      <c r="I121" s="471">
        <v>0</v>
      </c>
      <c r="J121" s="872">
        <v>0</v>
      </c>
      <c r="K121" s="973">
        <v>0</v>
      </c>
      <c r="L121" s="872">
        <v>0</v>
      </c>
      <c r="M121" s="872">
        <v>0</v>
      </c>
      <c r="N121" s="872">
        <v>0</v>
      </c>
      <c r="O121" s="872">
        <v>0</v>
      </c>
      <c r="P121" s="872">
        <v>0</v>
      </c>
      <c r="Q121" s="872">
        <v>0</v>
      </c>
      <c r="R121" s="1953">
        <f>+'[1]19.เชียงราย'!R121</f>
        <v>0</v>
      </c>
      <c r="S121" s="1953">
        <f>+'[2]19.เชียงราย'!S121</f>
        <v>0</v>
      </c>
    </row>
    <row r="122" spans="1:19" ht="21.75" customHeight="1">
      <c r="A122" s="59"/>
      <c r="B122" s="319"/>
      <c r="C122" s="89" t="s">
        <v>126</v>
      </c>
      <c r="D122" s="35" t="s">
        <v>32</v>
      </c>
      <c r="E122" s="36"/>
      <c r="F122" s="36">
        <f t="shared" si="23"/>
        <v>0</v>
      </c>
      <c r="G122" s="37" t="e">
        <f t="shared" si="22"/>
        <v>#DIV/0!</v>
      </c>
      <c r="H122" s="471">
        <v>0</v>
      </c>
      <c r="I122" s="471">
        <v>0</v>
      </c>
      <c r="J122" s="872">
        <v>0</v>
      </c>
      <c r="K122" s="973">
        <v>0</v>
      </c>
      <c r="L122" s="872">
        <v>0</v>
      </c>
      <c r="M122" s="872">
        <v>0</v>
      </c>
      <c r="N122" s="872">
        <v>0</v>
      </c>
      <c r="O122" s="872">
        <v>0</v>
      </c>
      <c r="P122" s="872">
        <v>0</v>
      </c>
      <c r="Q122" s="872">
        <v>0</v>
      </c>
      <c r="R122" s="1953">
        <f>+'[1]19.เชียงราย'!R122</f>
        <v>0</v>
      </c>
      <c r="S122" s="1953">
        <f>+'[2]19.เชียงราย'!S122</f>
        <v>0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3"/>
        <v>0</v>
      </c>
      <c r="G123" s="66"/>
      <c r="H123" s="1219"/>
      <c r="I123" s="1219"/>
      <c r="J123" s="1377"/>
      <c r="K123" s="1526"/>
      <c r="L123" s="1377"/>
      <c r="M123" s="1377"/>
      <c r="N123" s="1377"/>
      <c r="O123" s="1377"/>
      <c r="P123" s="1377"/>
      <c r="Q123" s="1377"/>
      <c r="R123" s="1953">
        <f>+'[1]19.เชียงราย'!R123</f>
        <v>0</v>
      </c>
      <c r="S123" s="1953">
        <f>+'[2]19.เชียงราย'!S123</f>
        <v>0</v>
      </c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2"/>
        <v>#DIV/0!</v>
      </c>
      <c r="H124" s="471">
        <v>0</v>
      </c>
      <c r="I124" s="471">
        <v>0</v>
      </c>
      <c r="J124" s="872">
        <v>0</v>
      </c>
      <c r="K124" s="973">
        <v>0</v>
      </c>
      <c r="L124" s="872">
        <v>0</v>
      </c>
      <c r="M124" s="872">
        <v>0</v>
      </c>
      <c r="N124" s="872">
        <v>0</v>
      </c>
      <c r="O124" s="872">
        <v>0</v>
      </c>
      <c r="P124" s="872">
        <v>0</v>
      </c>
      <c r="Q124" s="872">
        <v>0</v>
      </c>
      <c r="R124" s="1953">
        <f>+'[1]19.เชียงราย'!R124</f>
        <v>0</v>
      </c>
      <c r="S124" s="1953">
        <f>+'[2]19.เชียงราย'!S124</f>
        <v>0</v>
      </c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0</v>
      </c>
      <c r="F125" s="153">
        <f t="shared" si="23"/>
        <v>0</v>
      </c>
      <c r="G125" s="90" t="e">
        <f t="shared" si="22"/>
        <v>#DIV/0!</v>
      </c>
      <c r="H125" s="1226">
        <f>SUM(H126:H130)</f>
        <v>0</v>
      </c>
      <c r="I125" s="1226">
        <f t="shared" ref="I125:Q125" si="24">SUM(I126:I130)</f>
        <v>0</v>
      </c>
      <c r="J125" s="1226">
        <f t="shared" si="24"/>
        <v>0</v>
      </c>
      <c r="K125" s="1512">
        <f t="shared" si="24"/>
        <v>0</v>
      </c>
      <c r="L125" s="1543">
        <f t="shared" si="24"/>
        <v>0</v>
      </c>
      <c r="M125" s="1543">
        <f t="shared" si="24"/>
        <v>0</v>
      </c>
      <c r="N125" s="1543">
        <f t="shared" si="24"/>
        <v>0</v>
      </c>
      <c r="O125" s="1543">
        <f t="shared" si="24"/>
        <v>0</v>
      </c>
      <c r="P125" s="1543">
        <f t="shared" si="24"/>
        <v>0</v>
      </c>
      <c r="Q125" s="1861">
        <f t="shared" si="24"/>
        <v>0</v>
      </c>
      <c r="R125" s="1953">
        <f>+'[1]19.เชียงราย'!R125</f>
        <v>0</v>
      </c>
      <c r="S125" s="1953">
        <f>+'[2]19.เชียงราย'!S125</f>
        <v>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3"/>
        <v>0</v>
      </c>
      <c r="G126" s="37"/>
      <c r="H126" s="471">
        <v>0</v>
      </c>
      <c r="I126" s="471">
        <v>0</v>
      </c>
      <c r="J126" s="872">
        <v>0</v>
      </c>
      <c r="K126" s="973">
        <v>0</v>
      </c>
      <c r="L126" s="872">
        <v>0</v>
      </c>
      <c r="M126" s="872">
        <v>0</v>
      </c>
      <c r="N126" s="872">
        <v>0</v>
      </c>
      <c r="O126" s="872">
        <v>0</v>
      </c>
      <c r="P126" s="872">
        <v>0</v>
      </c>
      <c r="Q126" s="872">
        <v>0</v>
      </c>
      <c r="R126" s="1953">
        <f>+'[1]19.เชียงราย'!R126</f>
        <v>0</v>
      </c>
      <c r="S126" s="1953">
        <f>+'[2]19.เชียงราย'!S126</f>
        <v>0</v>
      </c>
    </row>
    <row r="127" spans="1:19" ht="21.75" customHeight="1">
      <c r="A127" s="32"/>
      <c r="B127" s="33"/>
      <c r="C127" s="52" t="s">
        <v>26</v>
      </c>
      <c r="D127" s="35" t="s">
        <v>24</v>
      </c>
      <c r="E127" s="36"/>
      <c r="F127" s="36">
        <f t="shared" si="23"/>
        <v>0</v>
      </c>
      <c r="G127" s="37" t="e">
        <f t="shared" si="22"/>
        <v>#DIV/0!</v>
      </c>
      <c r="H127" s="471">
        <v>0</v>
      </c>
      <c r="I127" s="471">
        <v>0</v>
      </c>
      <c r="J127" s="872">
        <v>0</v>
      </c>
      <c r="K127" s="973">
        <v>0</v>
      </c>
      <c r="L127" s="872">
        <v>0</v>
      </c>
      <c r="M127" s="872">
        <v>0</v>
      </c>
      <c r="N127" s="872">
        <v>0</v>
      </c>
      <c r="O127" s="872">
        <v>0</v>
      </c>
      <c r="P127" s="872">
        <v>0</v>
      </c>
      <c r="Q127" s="872">
        <v>0</v>
      </c>
      <c r="R127" s="1953">
        <f>+'[1]19.เชียงราย'!R127</f>
        <v>0</v>
      </c>
      <c r="S127" s="1953">
        <f>+'[2]19.เชียงราย'!S127</f>
        <v>0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3"/>
        <v>0</v>
      </c>
      <c r="G128" s="37"/>
      <c r="H128" s="471">
        <v>0</v>
      </c>
      <c r="I128" s="471">
        <v>0</v>
      </c>
      <c r="J128" s="872">
        <v>0</v>
      </c>
      <c r="K128" s="973">
        <v>0</v>
      </c>
      <c r="L128" s="872">
        <v>0</v>
      </c>
      <c r="M128" s="872">
        <v>0</v>
      </c>
      <c r="N128" s="872">
        <v>0</v>
      </c>
      <c r="O128" s="872">
        <v>0</v>
      </c>
      <c r="P128" s="872">
        <v>0</v>
      </c>
      <c r="Q128" s="872">
        <v>0</v>
      </c>
      <c r="R128" s="1953">
        <f>+'[1]19.เชียงราย'!R128</f>
        <v>0</v>
      </c>
      <c r="S128" s="1953">
        <f>+'[2]19.เชียงราย'!S128</f>
        <v>0</v>
      </c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3"/>
        <v>0</v>
      </c>
      <c r="G129" s="37"/>
      <c r="H129" s="471">
        <v>0</v>
      </c>
      <c r="I129" s="471">
        <v>0</v>
      </c>
      <c r="J129" s="872">
        <v>0</v>
      </c>
      <c r="K129" s="973">
        <v>0</v>
      </c>
      <c r="L129" s="872">
        <v>0</v>
      </c>
      <c r="M129" s="872">
        <v>0</v>
      </c>
      <c r="N129" s="872">
        <v>0</v>
      </c>
      <c r="O129" s="872">
        <v>0</v>
      </c>
      <c r="P129" s="872">
        <v>0</v>
      </c>
      <c r="Q129" s="872">
        <v>0</v>
      </c>
      <c r="R129" s="1953">
        <f>+'[1]19.เชียงราย'!R129</f>
        <v>0</v>
      </c>
      <c r="S129" s="1953">
        <f>+'[2]19.เชียงราย'!S129</f>
        <v>0</v>
      </c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3"/>
        <v>0</v>
      </c>
      <c r="G130" s="37"/>
      <c r="H130" s="471">
        <v>0</v>
      </c>
      <c r="I130" s="471">
        <v>0</v>
      </c>
      <c r="J130" s="872">
        <v>0</v>
      </c>
      <c r="K130" s="973">
        <v>0</v>
      </c>
      <c r="L130" s="872">
        <v>0</v>
      </c>
      <c r="M130" s="872">
        <v>0</v>
      </c>
      <c r="N130" s="872">
        <v>0</v>
      </c>
      <c r="O130" s="872">
        <v>0</v>
      </c>
      <c r="P130" s="872">
        <v>0</v>
      </c>
      <c r="Q130" s="872">
        <v>0</v>
      </c>
      <c r="R130" s="1953">
        <f>+'[1]19.เชียงราย'!R130</f>
        <v>0</v>
      </c>
      <c r="S130" s="1953">
        <f>+'[2]19.เชียงราย'!S130</f>
        <v>0</v>
      </c>
    </row>
    <row r="131" spans="1:19" ht="21.75" customHeight="1">
      <c r="A131" s="2267" t="s">
        <v>158</v>
      </c>
      <c r="B131" s="2268"/>
      <c r="C131" s="2269"/>
      <c r="D131" s="672"/>
      <c r="E131" s="27"/>
      <c r="F131" s="27"/>
      <c r="G131" s="22"/>
      <c r="H131" s="1239"/>
      <c r="I131" s="1239"/>
      <c r="J131" s="1375"/>
      <c r="K131" s="1531"/>
      <c r="L131" s="1375"/>
      <c r="M131" s="1375"/>
      <c r="N131" s="1375"/>
      <c r="O131" s="1375"/>
      <c r="P131" s="1375"/>
      <c r="Q131" s="1375"/>
      <c r="R131" s="1953">
        <f>+'[1]19.เชียงราย'!R131</f>
        <v>0</v>
      </c>
      <c r="S131" s="1953">
        <f>+'[2]19.เชียงราย'!S131</f>
        <v>0</v>
      </c>
    </row>
    <row r="132" spans="1:19" ht="21.75" customHeight="1">
      <c r="A132" s="159"/>
      <c r="B132" s="673" t="s">
        <v>159</v>
      </c>
      <c r="C132" s="674"/>
      <c r="D132" s="675" t="s">
        <v>33</v>
      </c>
      <c r="E132" s="409">
        <f>SUM(E133:E134)</f>
        <v>1</v>
      </c>
      <c r="F132" s="134">
        <f>SUM(F133:F135)</f>
        <v>1</v>
      </c>
      <c r="G132" s="140">
        <f>+F132*100/E132</f>
        <v>100</v>
      </c>
      <c r="H132" s="1224">
        <f>SUM(H133:H134)</f>
        <v>0</v>
      </c>
      <c r="I132" s="1224">
        <f t="shared" ref="I132:P132" si="25">SUM(I133:I134)</f>
        <v>0</v>
      </c>
      <c r="J132" s="1224">
        <f t="shared" si="25"/>
        <v>0</v>
      </c>
      <c r="K132" s="1529">
        <f t="shared" si="25"/>
        <v>0</v>
      </c>
      <c r="L132" s="1541">
        <f t="shared" si="25"/>
        <v>1</v>
      </c>
      <c r="M132" s="1541">
        <f t="shared" si="25"/>
        <v>0</v>
      </c>
      <c r="N132" s="1541">
        <f t="shared" si="25"/>
        <v>0</v>
      </c>
      <c r="O132" s="1541">
        <f t="shared" si="25"/>
        <v>0</v>
      </c>
      <c r="P132" s="1541">
        <f t="shared" si="25"/>
        <v>0</v>
      </c>
      <c r="Q132" s="1858">
        <f>SUM(Q133:Q134)</f>
        <v>0</v>
      </c>
      <c r="R132" s="1953">
        <f>+'[1]19.เชียงราย'!R132</f>
        <v>0</v>
      </c>
      <c r="S132" s="1953">
        <f>+'[2]19.เชียงราย'!S132</f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1</v>
      </c>
      <c r="F133" s="36">
        <f>SUM(H133:S133)</f>
        <v>1</v>
      </c>
      <c r="G133" s="37">
        <f>+F133*100/E133</f>
        <v>100</v>
      </c>
      <c r="H133" s="471">
        <v>0</v>
      </c>
      <c r="I133" s="471">
        <v>0</v>
      </c>
      <c r="J133" s="872">
        <v>0</v>
      </c>
      <c r="K133" s="973">
        <v>0</v>
      </c>
      <c r="L133" s="872">
        <v>1</v>
      </c>
      <c r="M133" s="872">
        <v>0</v>
      </c>
      <c r="N133" s="872">
        <v>0</v>
      </c>
      <c r="O133" s="872">
        <v>0</v>
      </c>
      <c r="P133" s="872">
        <v>0</v>
      </c>
      <c r="Q133" s="872">
        <v>0</v>
      </c>
      <c r="R133" s="1954">
        <f>+'[1]19.เชียงราย'!R133</f>
        <v>0</v>
      </c>
      <c r="S133" s="1954">
        <f>+'[2]19.เชียงราย'!S133</f>
        <v>0</v>
      </c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ref="F134:F141" si="26">SUM(H134:S134)</f>
        <v>0</v>
      </c>
      <c r="G134" s="37" t="e">
        <f t="shared" ref="G134:G141" si="27">+F134*100/E134</f>
        <v>#DIV/0!</v>
      </c>
      <c r="H134" s="471">
        <v>0</v>
      </c>
      <c r="I134" s="471">
        <v>0</v>
      </c>
      <c r="J134" s="872">
        <v>0</v>
      </c>
      <c r="K134" s="973">
        <v>0</v>
      </c>
      <c r="L134" s="872">
        <v>0</v>
      </c>
      <c r="M134" s="872">
        <v>0</v>
      </c>
      <c r="N134" s="872">
        <v>0</v>
      </c>
      <c r="O134" s="872">
        <v>0</v>
      </c>
      <c r="P134" s="872">
        <v>0</v>
      </c>
      <c r="Q134" s="872">
        <v>0</v>
      </c>
      <c r="R134" s="872"/>
      <c r="S134" s="872"/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6"/>
        <v>0</v>
      </c>
      <c r="G135" s="37" t="e">
        <f t="shared" si="27"/>
        <v>#DIV/0!</v>
      </c>
      <c r="H135" s="471">
        <v>0</v>
      </c>
      <c r="I135" s="471">
        <v>0</v>
      </c>
      <c r="J135" s="872">
        <v>0</v>
      </c>
      <c r="K135" s="973">
        <v>0</v>
      </c>
      <c r="L135" s="872">
        <v>0</v>
      </c>
      <c r="M135" s="872">
        <v>0</v>
      </c>
      <c r="N135" s="872">
        <v>0</v>
      </c>
      <c r="O135" s="872">
        <v>0</v>
      </c>
      <c r="P135" s="872">
        <v>0</v>
      </c>
      <c r="Q135" s="872">
        <v>0</v>
      </c>
      <c r="R135" s="872"/>
      <c r="S135" s="872"/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54200</v>
      </c>
      <c r="F136" s="153">
        <f>SUM(H136:S136)</f>
        <v>50068</v>
      </c>
      <c r="G136" s="90">
        <f t="shared" si="27"/>
        <v>92.376383763837637</v>
      </c>
      <c r="H136" s="1226">
        <f>SUM(H137:H141)</f>
        <v>0</v>
      </c>
      <c r="I136" s="1226">
        <f t="shared" ref="I136:Q136" si="28">SUM(I137:I141)</f>
        <v>0</v>
      </c>
      <c r="J136" s="1226">
        <f t="shared" si="28"/>
        <v>5500</v>
      </c>
      <c r="K136" s="1512">
        <f t="shared" si="28"/>
        <v>0</v>
      </c>
      <c r="L136" s="1543">
        <f t="shared" si="28"/>
        <v>1370</v>
      </c>
      <c r="M136" s="1543">
        <f t="shared" si="28"/>
        <v>0</v>
      </c>
      <c r="N136" s="1543">
        <f t="shared" si="28"/>
        <v>0</v>
      </c>
      <c r="O136" s="1543">
        <f t="shared" si="28"/>
        <v>0</v>
      </c>
      <c r="P136" s="1543">
        <f t="shared" si="28"/>
        <v>24000</v>
      </c>
      <c r="Q136" s="1861">
        <f t="shared" si="28"/>
        <v>1200</v>
      </c>
      <c r="R136" s="1896">
        <f>SUM(R137:R141)</f>
        <v>17998</v>
      </c>
      <c r="S136" s="1896">
        <f>SUM(S137:S141)</f>
        <v>0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>SUM(H137:S137)</f>
        <v>0</v>
      </c>
      <c r="G137" s="37" t="e">
        <f t="shared" si="27"/>
        <v>#DIV/0!</v>
      </c>
      <c r="H137" s="471">
        <v>0</v>
      </c>
      <c r="I137" s="471">
        <v>0</v>
      </c>
      <c r="J137" s="872">
        <v>0</v>
      </c>
      <c r="K137" s="973">
        <v>0</v>
      </c>
      <c r="L137" s="1380"/>
      <c r="M137" s="872">
        <v>0</v>
      </c>
      <c r="N137" s="872">
        <v>0</v>
      </c>
      <c r="O137" s="872">
        <v>0</v>
      </c>
      <c r="P137" s="872">
        <v>0</v>
      </c>
      <c r="Q137" s="872">
        <v>0</v>
      </c>
      <c r="R137" s="872"/>
      <c r="S137" s="872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54200</v>
      </c>
      <c r="F138" s="36">
        <f t="shared" si="26"/>
        <v>50068</v>
      </c>
      <c r="G138" s="37">
        <f t="shared" si="27"/>
        <v>92.376383763837637</v>
      </c>
      <c r="H138" s="471">
        <v>0</v>
      </c>
      <c r="I138" s="471">
        <v>0</v>
      </c>
      <c r="J138" s="872">
        <v>5500</v>
      </c>
      <c r="K138" s="973">
        <v>0</v>
      </c>
      <c r="L138" s="1380">
        <v>1370</v>
      </c>
      <c r="M138" s="872">
        <v>0</v>
      </c>
      <c r="N138" s="872">
        <v>0</v>
      </c>
      <c r="O138" s="872">
        <v>0</v>
      </c>
      <c r="P138" s="872">
        <v>24000</v>
      </c>
      <c r="Q138" s="872">
        <v>1200</v>
      </c>
      <c r="R138" s="1956">
        <f>+'[1]19.เชียงราย'!R138</f>
        <v>17998</v>
      </c>
      <c r="S138" s="1956">
        <f>+'[2]19.เชียงราย'!S138</f>
        <v>0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6"/>
        <v>0</v>
      </c>
      <c r="G139" s="37" t="e">
        <f t="shared" si="27"/>
        <v>#DIV/0!</v>
      </c>
      <c r="H139" s="471">
        <v>0</v>
      </c>
      <c r="I139" s="471">
        <v>0</v>
      </c>
      <c r="J139" s="872">
        <v>0</v>
      </c>
      <c r="K139" s="973">
        <v>0</v>
      </c>
      <c r="L139" s="1380"/>
      <c r="M139" s="872">
        <v>0</v>
      </c>
      <c r="N139" s="872">
        <v>0</v>
      </c>
      <c r="O139" s="872">
        <v>0</v>
      </c>
      <c r="P139" s="872">
        <v>0</v>
      </c>
      <c r="Q139" s="872">
        <v>0</v>
      </c>
      <c r="R139" s="872"/>
      <c r="S139" s="872"/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6"/>
        <v>0</v>
      </c>
      <c r="G140" s="37" t="e">
        <f t="shared" si="27"/>
        <v>#DIV/0!</v>
      </c>
      <c r="H140" s="471">
        <v>0</v>
      </c>
      <c r="I140" s="471">
        <v>0</v>
      </c>
      <c r="J140" s="872">
        <v>0</v>
      </c>
      <c r="K140" s="973">
        <v>0</v>
      </c>
      <c r="L140" s="1380"/>
      <c r="M140" s="872">
        <v>0</v>
      </c>
      <c r="N140" s="872">
        <v>0</v>
      </c>
      <c r="O140" s="872">
        <v>0</v>
      </c>
      <c r="P140" s="872">
        <v>0</v>
      </c>
      <c r="Q140" s="872">
        <v>0</v>
      </c>
      <c r="R140" s="872"/>
      <c r="S140" s="872"/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6"/>
        <v>0</v>
      </c>
      <c r="G141" s="37" t="e">
        <f t="shared" si="27"/>
        <v>#DIV/0!</v>
      </c>
      <c r="H141" s="471">
        <v>0</v>
      </c>
      <c r="I141" s="471">
        <v>0</v>
      </c>
      <c r="J141" s="872">
        <v>0</v>
      </c>
      <c r="K141" s="973">
        <v>0</v>
      </c>
      <c r="L141" s="1380"/>
      <c r="M141" s="872">
        <v>0</v>
      </c>
      <c r="N141" s="872">
        <v>0</v>
      </c>
      <c r="O141" s="872">
        <v>0</v>
      </c>
      <c r="P141" s="872">
        <v>0</v>
      </c>
      <c r="Q141" s="872">
        <v>0</v>
      </c>
      <c r="R141" s="872"/>
      <c r="S141" s="872"/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144">
        <f>F145</f>
        <v>0</v>
      </c>
      <c r="G142" s="146" t="e">
        <f>+F142*100/E142</f>
        <v>#DIV/0!</v>
      </c>
      <c r="H142" s="1223">
        <f t="shared" ref="H142:Q142" si="29">H145</f>
        <v>0</v>
      </c>
      <c r="I142" s="1223">
        <f t="shared" si="29"/>
        <v>0</v>
      </c>
      <c r="J142" s="1216">
        <f t="shared" si="29"/>
        <v>0</v>
      </c>
      <c r="K142" s="1534">
        <f t="shared" si="29"/>
        <v>0</v>
      </c>
      <c r="L142" s="1568">
        <f t="shared" si="29"/>
        <v>0</v>
      </c>
      <c r="M142" s="1568">
        <f t="shared" si="29"/>
        <v>0</v>
      </c>
      <c r="N142" s="1568">
        <f t="shared" si="29"/>
        <v>0</v>
      </c>
      <c r="O142" s="1568">
        <f t="shared" si="29"/>
        <v>0</v>
      </c>
      <c r="P142" s="1568">
        <f t="shared" si="29"/>
        <v>0</v>
      </c>
      <c r="Q142" s="1888">
        <f t="shared" si="29"/>
        <v>0</v>
      </c>
      <c r="R142" s="1888">
        <f>R145</f>
        <v>0</v>
      </c>
      <c r="S142" s="1888">
        <f>S145</f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144"/>
      <c r="G143" s="146"/>
      <c r="H143" s="1223"/>
      <c r="I143" s="1223"/>
      <c r="J143" s="1216"/>
      <c r="K143" s="1534"/>
      <c r="L143" s="1568"/>
      <c r="M143" s="1568"/>
      <c r="N143" s="1568"/>
      <c r="O143" s="1568"/>
      <c r="P143" s="1568"/>
      <c r="Q143" s="1888"/>
      <c r="R143" s="1888"/>
      <c r="S143" s="1888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>SUM(H144:S144)</f>
        <v>0</v>
      </c>
      <c r="G144" s="37" t="e">
        <f t="shared" ref="G144:G173" si="30">+F144*100/E144</f>
        <v>#DIV/0!</v>
      </c>
      <c r="H144" s="471">
        <v>0</v>
      </c>
      <c r="I144" s="471">
        <v>0</v>
      </c>
      <c r="J144" s="872">
        <v>0</v>
      </c>
      <c r="K144" s="973">
        <v>0</v>
      </c>
      <c r="L144" s="872">
        <v>0</v>
      </c>
      <c r="M144" s="872">
        <v>0</v>
      </c>
      <c r="N144" s="872">
        <v>0</v>
      </c>
      <c r="O144" s="872">
        <v>0</v>
      </c>
      <c r="P144" s="872">
        <v>0</v>
      </c>
      <c r="Q144" s="872">
        <v>0</v>
      </c>
      <c r="R144" s="872"/>
      <c r="S144" s="872"/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>SUM(H145:S145)</f>
        <v>0</v>
      </c>
      <c r="G145" s="37" t="e">
        <f t="shared" si="30"/>
        <v>#DIV/0!</v>
      </c>
      <c r="H145" s="471">
        <v>0</v>
      </c>
      <c r="I145" s="471">
        <v>0</v>
      </c>
      <c r="J145" s="872">
        <v>0</v>
      </c>
      <c r="K145" s="973">
        <v>0</v>
      </c>
      <c r="L145" s="872">
        <v>0</v>
      </c>
      <c r="M145" s="872">
        <v>0</v>
      </c>
      <c r="N145" s="872">
        <v>0</v>
      </c>
      <c r="O145" s="872">
        <v>0</v>
      </c>
      <c r="P145" s="872">
        <v>0</v>
      </c>
      <c r="Q145" s="872">
        <v>0</v>
      </c>
      <c r="R145" s="872"/>
      <c r="S145" s="872"/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>SUM(H146:S146)</f>
        <v>0</v>
      </c>
      <c r="G146" s="37" t="e">
        <f t="shared" si="30"/>
        <v>#DIV/0!</v>
      </c>
      <c r="H146" s="471">
        <v>0</v>
      </c>
      <c r="I146" s="471">
        <v>0</v>
      </c>
      <c r="J146" s="872">
        <v>0</v>
      </c>
      <c r="K146" s="973">
        <v>0</v>
      </c>
      <c r="L146" s="872">
        <v>0</v>
      </c>
      <c r="M146" s="872">
        <v>0</v>
      </c>
      <c r="N146" s="872">
        <v>0</v>
      </c>
      <c r="O146" s="872">
        <v>0</v>
      </c>
      <c r="P146" s="872">
        <v>0</v>
      </c>
      <c r="Q146" s="872">
        <v>0</v>
      </c>
      <c r="R146" s="872"/>
      <c r="S146" s="872"/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>SUM(H147:S147)</f>
        <v>0</v>
      </c>
      <c r="G147" s="90" t="e">
        <f t="shared" si="30"/>
        <v>#DIV/0!</v>
      </c>
      <c r="H147" s="1226">
        <f>SUM(H148:H152)</f>
        <v>0</v>
      </c>
      <c r="I147" s="1226">
        <f t="shared" ref="I147:Q147" si="31">SUM(I148:I152)</f>
        <v>0</v>
      </c>
      <c r="J147" s="1226">
        <f t="shared" si="31"/>
        <v>0</v>
      </c>
      <c r="K147" s="1512">
        <f t="shared" si="31"/>
        <v>0</v>
      </c>
      <c r="L147" s="1543">
        <f t="shared" si="31"/>
        <v>0</v>
      </c>
      <c r="M147" s="1543">
        <f t="shared" si="31"/>
        <v>0</v>
      </c>
      <c r="N147" s="1543">
        <f t="shared" si="31"/>
        <v>0</v>
      </c>
      <c r="O147" s="1543">
        <f t="shared" si="31"/>
        <v>0</v>
      </c>
      <c r="P147" s="1543">
        <f t="shared" si="31"/>
        <v>0</v>
      </c>
      <c r="Q147" s="1861">
        <f t="shared" si="31"/>
        <v>0</v>
      </c>
      <c r="R147" s="1896">
        <f>SUM(R148:R152)</f>
        <v>0</v>
      </c>
      <c r="S147" s="1896">
        <f>SUM(S148:S152)</f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>SUM(H148:S148)</f>
        <v>0</v>
      </c>
      <c r="G148" s="37" t="e">
        <f t="shared" si="30"/>
        <v>#DIV/0!</v>
      </c>
      <c r="H148" s="471">
        <v>0</v>
      </c>
      <c r="I148" s="471">
        <v>0</v>
      </c>
      <c r="J148" s="872">
        <v>0</v>
      </c>
      <c r="K148" s="973">
        <v>0</v>
      </c>
      <c r="L148" s="872">
        <v>0</v>
      </c>
      <c r="M148" s="872">
        <v>0</v>
      </c>
      <c r="N148" s="872">
        <v>0</v>
      </c>
      <c r="O148" s="872">
        <v>0</v>
      </c>
      <c r="P148" s="872">
        <v>0</v>
      </c>
      <c r="Q148" s="872">
        <v>0</v>
      </c>
      <c r="R148" s="872"/>
      <c r="S148" s="872"/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ref="F149:F164" si="32">SUM(H149:S149)</f>
        <v>0</v>
      </c>
      <c r="G149" s="37" t="e">
        <f t="shared" si="30"/>
        <v>#DIV/0!</v>
      </c>
      <c r="H149" s="471">
        <v>0</v>
      </c>
      <c r="I149" s="471">
        <v>0</v>
      </c>
      <c r="J149" s="872">
        <v>0</v>
      </c>
      <c r="K149" s="973">
        <v>0</v>
      </c>
      <c r="L149" s="872">
        <v>0</v>
      </c>
      <c r="M149" s="872">
        <v>0</v>
      </c>
      <c r="N149" s="872">
        <v>0</v>
      </c>
      <c r="O149" s="872">
        <v>0</v>
      </c>
      <c r="P149" s="872">
        <v>0</v>
      </c>
      <c r="Q149" s="872">
        <v>0</v>
      </c>
      <c r="R149" s="872"/>
      <c r="S149" s="872"/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32"/>
        <v>0</v>
      </c>
      <c r="G150" s="37" t="e">
        <f t="shared" si="30"/>
        <v>#DIV/0!</v>
      </c>
      <c r="H150" s="471">
        <v>0</v>
      </c>
      <c r="I150" s="471">
        <v>0</v>
      </c>
      <c r="J150" s="872">
        <v>0</v>
      </c>
      <c r="K150" s="973">
        <v>0</v>
      </c>
      <c r="L150" s="872">
        <v>0</v>
      </c>
      <c r="M150" s="872">
        <v>0</v>
      </c>
      <c r="N150" s="872">
        <v>0</v>
      </c>
      <c r="O150" s="872">
        <v>0</v>
      </c>
      <c r="P150" s="872">
        <v>0</v>
      </c>
      <c r="Q150" s="872">
        <v>0</v>
      </c>
      <c r="R150" s="872"/>
      <c r="S150" s="872"/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32"/>
        <v>0</v>
      </c>
      <c r="G151" s="37" t="e">
        <f t="shared" si="30"/>
        <v>#DIV/0!</v>
      </c>
      <c r="H151" s="471">
        <v>0</v>
      </c>
      <c r="I151" s="471">
        <v>0</v>
      </c>
      <c r="J151" s="872">
        <v>0</v>
      </c>
      <c r="K151" s="973">
        <v>0</v>
      </c>
      <c r="L151" s="872">
        <v>0</v>
      </c>
      <c r="M151" s="872">
        <v>0</v>
      </c>
      <c r="N151" s="872">
        <v>0</v>
      </c>
      <c r="O151" s="872">
        <v>0</v>
      </c>
      <c r="P151" s="872">
        <v>0</v>
      </c>
      <c r="Q151" s="872">
        <v>0</v>
      </c>
      <c r="R151" s="872"/>
      <c r="S151" s="872"/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32"/>
        <v>0</v>
      </c>
      <c r="G152" s="37" t="e">
        <f t="shared" si="30"/>
        <v>#DIV/0!</v>
      </c>
      <c r="H152" s="471">
        <v>0</v>
      </c>
      <c r="I152" s="471">
        <v>0</v>
      </c>
      <c r="J152" s="872">
        <v>0</v>
      </c>
      <c r="K152" s="973">
        <v>0</v>
      </c>
      <c r="L152" s="872">
        <v>0</v>
      </c>
      <c r="M152" s="872">
        <v>0</v>
      </c>
      <c r="N152" s="872">
        <v>0</v>
      </c>
      <c r="O152" s="872">
        <v>0</v>
      </c>
      <c r="P152" s="872">
        <v>0</v>
      </c>
      <c r="Q152" s="872">
        <v>0</v>
      </c>
      <c r="R152" s="872"/>
      <c r="S152" s="872"/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144">
        <f>SUM(H153:S153)</f>
        <v>0</v>
      </c>
      <c r="G153" s="146" t="e">
        <f t="shared" si="30"/>
        <v>#DIV/0!</v>
      </c>
      <c r="H153" s="1223">
        <f>H154</f>
        <v>0</v>
      </c>
      <c r="I153" s="1223">
        <f t="shared" ref="I153:Q153" si="33">I154</f>
        <v>0</v>
      </c>
      <c r="J153" s="1216">
        <f t="shared" si="33"/>
        <v>0</v>
      </c>
      <c r="K153" s="1534">
        <f t="shared" si="33"/>
        <v>0</v>
      </c>
      <c r="L153" s="1568">
        <f t="shared" si="33"/>
        <v>0</v>
      </c>
      <c r="M153" s="1568">
        <f t="shared" si="33"/>
        <v>0</v>
      </c>
      <c r="N153" s="1568">
        <f t="shared" si="33"/>
        <v>0</v>
      </c>
      <c r="O153" s="1568">
        <f t="shared" si="33"/>
        <v>0</v>
      </c>
      <c r="P153" s="1568">
        <f t="shared" si="33"/>
        <v>0</v>
      </c>
      <c r="Q153" s="1888">
        <f t="shared" si="33"/>
        <v>0</v>
      </c>
      <c r="R153" s="1888">
        <f>R154</f>
        <v>0</v>
      </c>
      <c r="S153" s="1888">
        <f>S154</f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06">
        <f>SUM(H154:S154)</f>
        <v>0</v>
      </c>
      <c r="G154" s="307" t="e">
        <f t="shared" si="30"/>
        <v>#DIV/0!</v>
      </c>
      <c r="H154" s="476">
        <v>0</v>
      </c>
      <c r="I154" s="476">
        <v>0</v>
      </c>
      <c r="J154" s="872">
        <v>0</v>
      </c>
      <c r="K154" s="1525">
        <v>0</v>
      </c>
      <c r="L154" s="1380">
        <v>0</v>
      </c>
      <c r="M154" s="1380">
        <v>0</v>
      </c>
      <c r="N154" s="1380">
        <v>0</v>
      </c>
      <c r="O154" s="1380">
        <v>0</v>
      </c>
      <c r="P154" s="1380">
        <v>0</v>
      </c>
      <c r="Q154" s="1380">
        <v>0</v>
      </c>
      <c r="R154" s="1380"/>
      <c r="S154" s="1380"/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06">
        <f>SUM(H155:S155)</f>
        <v>0</v>
      </c>
      <c r="G155" s="307" t="e">
        <f t="shared" si="30"/>
        <v>#DIV/0!</v>
      </c>
      <c r="H155" s="476">
        <v>0</v>
      </c>
      <c r="I155" s="476">
        <v>0</v>
      </c>
      <c r="J155" s="872">
        <v>0</v>
      </c>
      <c r="K155" s="1525">
        <v>0</v>
      </c>
      <c r="L155" s="1380">
        <v>0</v>
      </c>
      <c r="M155" s="1380">
        <v>0</v>
      </c>
      <c r="N155" s="1380">
        <v>0</v>
      </c>
      <c r="O155" s="1380">
        <v>0</v>
      </c>
      <c r="P155" s="1380">
        <v>0</v>
      </c>
      <c r="Q155" s="1380">
        <v>0</v>
      </c>
      <c r="R155" s="1380"/>
      <c r="S155" s="1380"/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06">
        <f>SUM(H156:S156)</f>
        <v>0</v>
      </c>
      <c r="G156" s="307" t="e">
        <f t="shared" si="30"/>
        <v>#DIV/0!</v>
      </c>
      <c r="H156" s="476">
        <v>0</v>
      </c>
      <c r="I156" s="476">
        <v>0</v>
      </c>
      <c r="J156" s="872">
        <v>0</v>
      </c>
      <c r="K156" s="1525">
        <v>0</v>
      </c>
      <c r="L156" s="1380">
        <v>0</v>
      </c>
      <c r="M156" s="1380">
        <v>0</v>
      </c>
      <c r="N156" s="1380">
        <v>0</v>
      </c>
      <c r="O156" s="1380">
        <v>0</v>
      </c>
      <c r="P156" s="1380">
        <v>0</v>
      </c>
      <c r="Q156" s="1380">
        <v>0</v>
      </c>
      <c r="R156" s="1380"/>
      <c r="S156" s="1380"/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06">
        <f>SUM(H157:S157)</f>
        <v>0</v>
      </c>
      <c r="G157" s="307" t="e">
        <f t="shared" si="30"/>
        <v>#DIV/0!</v>
      </c>
      <c r="H157" s="476">
        <v>0</v>
      </c>
      <c r="I157" s="476">
        <v>0</v>
      </c>
      <c r="J157" s="872">
        <v>0</v>
      </c>
      <c r="K157" s="1525">
        <v>0</v>
      </c>
      <c r="L157" s="1380">
        <v>0</v>
      </c>
      <c r="M157" s="1380">
        <v>0</v>
      </c>
      <c r="N157" s="1380">
        <v>0</v>
      </c>
      <c r="O157" s="1380">
        <v>0</v>
      </c>
      <c r="P157" s="1380">
        <v>0</v>
      </c>
      <c r="Q157" s="1380">
        <v>0</v>
      </c>
      <c r="R157" s="1380"/>
      <c r="S157" s="1380"/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32"/>
        <v>0</v>
      </c>
      <c r="G158" s="37" t="e">
        <f t="shared" si="30"/>
        <v>#DIV/0!</v>
      </c>
      <c r="H158" s="471">
        <v>0</v>
      </c>
      <c r="I158" s="471">
        <v>0</v>
      </c>
      <c r="J158" s="872">
        <v>0</v>
      </c>
      <c r="K158" s="973">
        <v>0</v>
      </c>
      <c r="L158" s="872">
        <v>0</v>
      </c>
      <c r="M158" s="872">
        <v>0</v>
      </c>
      <c r="N158" s="872">
        <v>0</v>
      </c>
      <c r="O158" s="872">
        <v>0</v>
      </c>
      <c r="P158" s="872">
        <v>0</v>
      </c>
      <c r="Q158" s="872">
        <v>0</v>
      </c>
      <c r="R158" s="872"/>
      <c r="S158" s="872"/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32"/>
        <v>0</v>
      </c>
      <c r="G159" s="90" t="e">
        <f>+F159*100/E159</f>
        <v>#DIV/0!</v>
      </c>
      <c r="H159" s="1226">
        <f>SUM(H160:H164)</f>
        <v>0</v>
      </c>
      <c r="I159" s="1226">
        <f t="shared" ref="I159:Q159" si="34">SUM(I160:I164)</f>
        <v>0</v>
      </c>
      <c r="J159" s="1226">
        <f t="shared" si="34"/>
        <v>0</v>
      </c>
      <c r="K159" s="1512">
        <f t="shared" si="34"/>
        <v>0</v>
      </c>
      <c r="L159" s="1543">
        <f t="shared" si="34"/>
        <v>0</v>
      </c>
      <c r="M159" s="1543">
        <f t="shared" si="34"/>
        <v>0</v>
      </c>
      <c r="N159" s="1543">
        <f t="shared" si="34"/>
        <v>0</v>
      </c>
      <c r="O159" s="1543">
        <f t="shared" si="34"/>
        <v>0</v>
      </c>
      <c r="P159" s="1543">
        <f t="shared" si="34"/>
        <v>0</v>
      </c>
      <c r="Q159" s="1861">
        <f t="shared" si="34"/>
        <v>0</v>
      </c>
      <c r="R159" s="1896">
        <f>SUM(R160:R164)</f>
        <v>0</v>
      </c>
      <c r="S159" s="1896">
        <f>SUM(S160:S164)</f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32"/>
        <v>0</v>
      </c>
      <c r="G160" s="37" t="e">
        <f t="shared" si="30"/>
        <v>#DIV/0!</v>
      </c>
      <c r="H160" s="471">
        <v>0</v>
      </c>
      <c r="I160" s="471">
        <v>0</v>
      </c>
      <c r="J160" s="872">
        <v>0</v>
      </c>
      <c r="K160" s="973">
        <v>0</v>
      </c>
      <c r="L160" s="872">
        <v>0</v>
      </c>
      <c r="M160" s="872">
        <v>0</v>
      </c>
      <c r="N160" s="872">
        <v>0</v>
      </c>
      <c r="O160" s="872">
        <v>0</v>
      </c>
      <c r="P160" s="872">
        <v>0</v>
      </c>
      <c r="Q160" s="872">
        <v>0</v>
      </c>
      <c r="R160" s="872"/>
      <c r="S160" s="872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32"/>
        <v>0</v>
      </c>
      <c r="G161" s="37" t="e">
        <f t="shared" si="30"/>
        <v>#DIV/0!</v>
      </c>
      <c r="H161" s="471">
        <v>0</v>
      </c>
      <c r="I161" s="471">
        <v>0</v>
      </c>
      <c r="J161" s="872">
        <v>0</v>
      </c>
      <c r="K161" s="973">
        <v>0</v>
      </c>
      <c r="L161" s="872">
        <v>0</v>
      </c>
      <c r="M161" s="872">
        <v>0</v>
      </c>
      <c r="N161" s="872">
        <v>0</v>
      </c>
      <c r="O161" s="872">
        <v>0</v>
      </c>
      <c r="P161" s="872">
        <v>0</v>
      </c>
      <c r="Q161" s="872">
        <v>0</v>
      </c>
      <c r="R161" s="872"/>
      <c r="S161" s="872"/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32"/>
        <v>0</v>
      </c>
      <c r="G162" s="37" t="e">
        <f t="shared" si="30"/>
        <v>#DIV/0!</v>
      </c>
      <c r="H162" s="471">
        <v>0</v>
      </c>
      <c r="I162" s="471">
        <v>0</v>
      </c>
      <c r="J162" s="872">
        <v>0</v>
      </c>
      <c r="K162" s="973">
        <v>0</v>
      </c>
      <c r="L162" s="872">
        <v>0</v>
      </c>
      <c r="M162" s="872">
        <v>0</v>
      </c>
      <c r="N162" s="872">
        <v>0</v>
      </c>
      <c r="O162" s="872">
        <v>0</v>
      </c>
      <c r="P162" s="872">
        <v>0</v>
      </c>
      <c r="Q162" s="872">
        <v>0</v>
      </c>
      <c r="R162" s="872"/>
      <c r="S162" s="872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32"/>
        <v>0</v>
      </c>
      <c r="G163" s="37" t="e">
        <f t="shared" si="30"/>
        <v>#DIV/0!</v>
      </c>
      <c r="H163" s="471">
        <v>0</v>
      </c>
      <c r="I163" s="471">
        <v>0</v>
      </c>
      <c r="J163" s="872">
        <v>0</v>
      </c>
      <c r="K163" s="973">
        <v>0</v>
      </c>
      <c r="L163" s="872">
        <v>0</v>
      </c>
      <c r="M163" s="872">
        <v>0</v>
      </c>
      <c r="N163" s="872">
        <v>0</v>
      </c>
      <c r="O163" s="872">
        <v>0</v>
      </c>
      <c r="P163" s="872">
        <v>0</v>
      </c>
      <c r="Q163" s="872">
        <v>0</v>
      </c>
      <c r="R163" s="872"/>
      <c r="S163" s="872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116">
        <f t="shared" si="32"/>
        <v>0</v>
      </c>
      <c r="G164" s="120" t="e">
        <f t="shared" si="30"/>
        <v>#DIV/0!</v>
      </c>
      <c r="H164" s="471">
        <v>0</v>
      </c>
      <c r="I164" s="471">
        <v>0</v>
      </c>
      <c r="J164" s="872">
        <v>0</v>
      </c>
      <c r="K164" s="973">
        <v>0</v>
      </c>
      <c r="L164" s="872">
        <v>0</v>
      </c>
      <c r="M164" s="872">
        <v>0</v>
      </c>
      <c r="N164" s="872">
        <v>0</v>
      </c>
      <c r="O164" s="872">
        <v>0</v>
      </c>
      <c r="P164" s="872">
        <v>0</v>
      </c>
      <c r="Q164" s="872">
        <v>0</v>
      </c>
      <c r="R164" s="872"/>
      <c r="S164" s="872"/>
    </row>
    <row r="165" spans="1:19" ht="19.5" customHeight="1">
      <c r="A165" s="2152" t="s">
        <v>222</v>
      </c>
      <c r="B165" s="2113"/>
      <c r="C165" s="2114"/>
      <c r="D165" s="693"/>
      <c r="E165" s="705"/>
      <c r="F165" s="811">
        <f>SUM(F166)</f>
        <v>0</v>
      </c>
      <c r="G165" s="812" t="e">
        <f t="shared" si="30"/>
        <v>#DIV/0!</v>
      </c>
      <c r="H165" s="1239"/>
      <c r="I165" s="1239"/>
      <c r="J165" s="1375"/>
      <c r="K165" s="1531"/>
      <c r="L165" s="1375"/>
      <c r="M165" s="1375"/>
      <c r="N165" s="1375"/>
      <c r="O165" s="1375"/>
      <c r="P165" s="1375"/>
      <c r="Q165" s="1375"/>
      <c r="R165" s="1375"/>
      <c r="S165" s="1375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813">
        <f t="shared" ref="F166:F174" si="35">SUM(H166:AJ166)</f>
        <v>0</v>
      </c>
      <c r="G166" s="814" t="e">
        <f t="shared" si="30"/>
        <v>#DIV/0!</v>
      </c>
      <c r="H166" s="471">
        <v>0</v>
      </c>
      <c r="I166" s="471">
        <v>0</v>
      </c>
      <c r="J166" s="872">
        <v>0</v>
      </c>
      <c r="K166" s="1527">
        <v>0</v>
      </c>
      <c r="L166" s="1271">
        <v>0</v>
      </c>
      <c r="M166" s="1271">
        <v>0</v>
      </c>
      <c r="N166" s="1271">
        <v>0</v>
      </c>
      <c r="O166" s="1271">
        <v>0</v>
      </c>
      <c r="P166" s="1271">
        <v>0</v>
      </c>
      <c r="Q166" s="1271">
        <v>0</v>
      </c>
      <c r="R166" s="1271"/>
      <c r="S166" s="1271"/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813">
        <f t="shared" si="35"/>
        <v>0</v>
      </c>
      <c r="G167" s="814" t="e">
        <f t="shared" si="30"/>
        <v>#DIV/0!</v>
      </c>
      <c r="H167" s="471">
        <v>0</v>
      </c>
      <c r="I167" s="471">
        <v>0</v>
      </c>
      <c r="J167" s="872">
        <v>0</v>
      </c>
      <c r="K167" s="1527">
        <v>0</v>
      </c>
      <c r="L167" s="1271">
        <v>0</v>
      </c>
      <c r="M167" s="1271">
        <v>0</v>
      </c>
      <c r="N167" s="1271">
        <v>0</v>
      </c>
      <c r="O167" s="1271">
        <v>0</v>
      </c>
      <c r="P167" s="1271">
        <v>0</v>
      </c>
      <c r="Q167" s="1271">
        <v>0</v>
      </c>
      <c r="R167" s="1271"/>
      <c r="S167" s="1271"/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815">
        <f t="shared" si="35"/>
        <v>0</v>
      </c>
      <c r="G168" s="816" t="e">
        <f t="shared" si="30"/>
        <v>#DIV/0!</v>
      </c>
      <c r="H168" s="471">
        <v>0</v>
      </c>
      <c r="I168" s="471">
        <v>0</v>
      </c>
      <c r="J168" s="872">
        <v>0</v>
      </c>
      <c r="K168" s="973">
        <v>0</v>
      </c>
      <c r="L168" s="872">
        <v>0</v>
      </c>
      <c r="M168" s="872">
        <v>0</v>
      </c>
      <c r="N168" s="872">
        <v>0</v>
      </c>
      <c r="O168" s="872">
        <v>0</v>
      </c>
      <c r="P168" s="872">
        <v>0</v>
      </c>
      <c r="Q168" s="872">
        <v>0</v>
      </c>
      <c r="R168" s="872"/>
      <c r="S168" s="872"/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817">
        <f t="shared" si="35"/>
        <v>0</v>
      </c>
      <c r="G169" s="818" t="e">
        <f t="shared" si="30"/>
        <v>#DIV/0!</v>
      </c>
      <c r="H169" s="1242">
        <f>SUM(H170:H174)</f>
        <v>0</v>
      </c>
      <c r="I169" s="1242">
        <f t="shared" ref="I169:Q169" si="36">SUM(I170:I174)</f>
        <v>0</v>
      </c>
      <c r="J169" s="1242">
        <f t="shared" si="36"/>
        <v>0</v>
      </c>
      <c r="K169" s="1524">
        <f t="shared" si="36"/>
        <v>0</v>
      </c>
      <c r="L169" s="1556">
        <f t="shared" si="36"/>
        <v>0</v>
      </c>
      <c r="M169" s="1556">
        <f t="shared" si="36"/>
        <v>0</v>
      </c>
      <c r="N169" s="1556">
        <f t="shared" si="36"/>
        <v>0</v>
      </c>
      <c r="O169" s="1556">
        <f t="shared" si="36"/>
        <v>0</v>
      </c>
      <c r="P169" s="1556">
        <f t="shared" si="36"/>
        <v>0</v>
      </c>
      <c r="Q169" s="1877">
        <f t="shared" si="36"/>
        <v>0</v>
      </c>
      <c r="R169" s="1909">
        <f>SUM(R170:R174)</f>
        <v>0</v>
      </c>
      <c r="S169" s="1909">
        <f>SUM(S170:S174)</f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815">
        <f t="shared" si="35"/>
        <v>0</v>
      </c>
      <c r="G170" s="816" t="e">
        <f t="shared" si="30"/>
        <v>#DIV/0!</v>
      </c>
      <c r="H170" s="471">
        <v>0</v>
      </c>
      <c r="I170" s="471">
        <v>0</v>
      </c>
      <c r="J170" s="872">
        <v>0</v>
      </c>
      <c r="K170" s="973">
        <v>0</v>
      </c>
      <c r="L170" s="872">
        <v>0</v>
      </c>
      <c r="M170" s="872">
        <v>0</v>
      </c>
      <c r="N170" s="872">
        <v>0</v>
      </c>
      <c r="O170" s="872">
        <v>0</v>
      </c>
      <c r="P170" s="872">
        <v>0</v>
      </c>
      <c r="Q170" s="872">
        <v>0</v>
      </c>
      <c r="R170" s="872"/>
      <c r="S170" s="872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815">
        <f t="shared" si="35"/>
        <v>0</v>
      </c>
      <c r="G171" s="816" t="e">
        <f t="shared" si="30"/>
        <v>#DIV/0!</v>
      </c>
      <c r="H171" s="471">
        <v>0</v>
      </c>
      <c r="I171" s="471">
        <v>0</v>
      </c>
      <c r="J171" s="872">
        <v>0</v>
      </c>
      <c r="K171" s="973">
        <v>0</v>
      </c>
      <c r="L171" s="872">
        <v>0</v>
      </c>
      <c r="M171" s="872">
        <v>0</v>
      </c>
      <c r="N171" s="872">
        <v>0</v>
      </c>
      <c r="O171" s="872">
        <v>0</v>
      </c>
      <c r="P171" s="872">
        <v>0</v>
      </c>
      <c r="Q171" s="872">
        <v>0</v>
      </c>
      <c r="R171" s="872"/>
      <c r="S171" s="872"/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815">
        <f t="shared" si="35"/>
        <v>0</v>
      </c>
      <c r="G172" s="816" t="e">
        <f t="shared" si="30"/>
        <v>#DIV/0!</v>
      </c>
      <c r="H172" s="471">
        <v>0</v>
      </c>
      <c r="I172" s="471">
        <v>0</v>
      </c>
      <c r="J172" s="872">
        <v>0</v>
      </c>
      <c r="K172" s="973">
        <v>0</v>
      </c>
      <c r="L172" s="872">
        <v>0</v>
      </c>
      <c r="M172" s="872">
        <v>0</v>
      </c>
      <c r="N172" s="872">
        <v>0</v>
      </c>
      <c r="O172" s="872">
        <v>0</v>
      </c>
      <c r="P172" s="872">
        <v>0</v>
      </c>
      <c r="Q172" s="872">
        <v>0</v>
      </c>
      <c r="R172" s="872"/>
      <c r="S172" s="872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815">
        <f t="shared" si="35"/>
        <v>0</v>
      </c>
      <c r="G173" s="816" t="e">
        <f t="shared" si="30"/>
        <v>#DIV/0!</v>
      </c>
      <c r="H173" s="471">
        <v>0</v>
      </c>
      <c r="I173" s="471">
        <v>0</v>
      </c>
      <c r="J173" s="872">
        <v>0</v>
      </c>
      <c r="K173" s="973">
        <v>0</v>
      </c>
      <c r="L173" s="872">
        <v>0</v>
      </c>
      <c r="M173" s="872">
        <v>0</v>
      </c>
      <c r="N173" s="872">
        <v>0</v>
      </c>
      <c r="O173" s="872">
        <v>0</v>
      </c>
      <c r="P173" s="872">
        <v>0</v>
      </c>
      <c r="Q173" s="872">
        <v>0</v>
      </c>
      <c r="R173" s="872"/>
      <c r="S173" s="872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819">
        <f t="shared" si="35"/>
        <v>0</v>
      </c>
      <c r="G174" s="820" t="e">
        <f>+F174*100/E174</f>
        <v>#DIV/0!</v>
      </c>
      <c r="H174" s="471">
        <v>0</v>
      </c>
      <c r="I174" s="471">
        <v>0</v>
      </c>
      <c r="J174" s="1378">
        <v>0</v>
      </c>
      <c r="K174" s="1523">
        <v>0</v>
      </c>
      <c r="L174" s="1378">
        <v>0</v>
      </c>
      <c r="M174" s="1378">
        <v>0</v>
      </c>
      <c r="N174" s="1378">
        <v>0</v>
      </c>
      <c r="O174" s="1378">
        <v>0</v>
      </c>
      <c r="P174" s="1378">
        <v>0</v>
      </c>
      <c r="Q174" s="1378">
        <v>0</v>
      </c>
      <c r="R174" s="1378"/>
      <c r="S174" s="1378"/>
    </row>
    <row r="175" spans="1:19" ht="33.6" customHeight="1">
      <c r="A175" s="2226" t="s">
        <v>225</v>
      </c>
      <c r="B175" s="2227"/>
      <c r="C175" s="2228"/>
      <c r="D175" s="710"/>
      <c r="E175" s="711">
        <f>E176</f>
        <v>0</v>
      </c>
      <c r="F175" s="841"/>
      <c r="G175" s="842"/>
      <c r="H175" s="1243"/>
      <c r="I175" s="1243"/>
      <c r="J175" s="1379"/>
      <c r="K175" s="1522"/>
      <c r="L175" s="1379"/>
      <c r="M175" s="1379"/>
      <c r="N175" s="1379"/>
      <c r="O175" s="1379"/>
      <c r="P175" s="1379"/>
      <c r="Q175" s="1379"/>
      <c r="R175" s="1379"/>
      <c r="S175" s="1379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0</v>
      </c>
      <c r="F176" s="843">
        <f>F177+F179</f>
        <v>0</v>
      </c>
      <c r="G176" s="844" t="e">
        <f>+F176*100/E176</f>
        <v>#DIV/0!</v>
      </c>
      <c r="H176" s="713">
        <f>H177+H179</f>
        <v>0</v>
      </c>
      <c r="I176" s="713">
        <f t="shared" ref="I176:Q176" si="37">I177+I179</f>
        <v>0</v>
      </c>
      <c r="J176" s="713">
        <f t="shared" si="37"/>
        <v>0</v>
      </c>
      <c r="K176" s="1521">
        <f t="shared" si="37"/>
        <v>0</v>
      </c>
      <c r="L176" s="1567">
        <f t="shared" si="37"/>
        <v>0</v>
      </c>
      <c r="M176" s="1567">
        <f t="shared" si="37"/>
        <v>0</v>
      </c>
      <c r="N176" s="1567">
        <f t="shared" si="37"/>
        <v>0</v>
      </c>
      <c r="O176" s="1567">
        <f t="shared" si="37"/>
        <v>0</v>
      </c>
      <c r="P176" s="1567">
        <f t="shared" si="37"/>
        <v>0</v>
      </c>
      <c r="Q176" s="1866">
        <f t="shared" si="37"/>
        <v>0</v>
      </c>
      <c r="R176" s="1920">
        <f>R177+R179</f>
        <v>0</v>
      </c>
      <c r="S176" s="1920">
        <f>S177+S179</f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815">
        <f>SUM(H177:S177)</f>
        <v>0</v>
      </c>
      <c r="G177" s="816" t="e">
        <f t="shared" ref="G177:G194" si="38">+F177*100/E177</f>
        <v>#DIV/0!</v>
      </c>
      <c r="H177" s="471">
        <v>0</v>
      </c>
      <c r="I177" s="471">
        <v>0</v>
      </c>
      <c r="J177" s="872">
        <v>0</v>
      </c>
      <c r="K177" s="973">
        <v>0</v>
      </c>
      <c r="L177" s="872">
        <v>0</v>
      </c>
      <c r="M177" s="872">
        <v>0</v>
      </c>
      <c r="N177" s="872">
        <v>0</v>
      </c>
      <c r="O177" s="872">
        <v>0</v>
      </c>
      <c r="P177" s="872">
        <v>0</v>
      </c>
      <c r="Q177" s="872">
        <v>0</v>
      </c>
      <c r="R177" s="872"/>
      <c r="S177" s="872"/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815">
        <f t="shared" ref="F178:F186" si="39">SUM(H178:S178)</f>
        <v>0</v>
      </c>
      <c r="G178" s="816" t="e">
        <f t="shared" si="38"/>
        <v>#DIV/0!</v>
      </c>
      <c r="H178" s="471">
        <v>0</v>
      </c>
      <c r="I178" s="471">
        <v>0</v>
      </c>
      <c r="J178" s="872">
        <v>0</v>
      </c>
      <c r="K178" s="973">
        <v>0</v>
      </c>
      <c r="L178" s="872">
        <v>0</v>
      </c>
      <c r="M178" s="872">
        <v>0</v>
      </c>
      <c r="N178" s="872">
        <v>0</v>
      </c>
      <c r="O178" s="872">
        <v>0</v>
      </c>
      <c r="P178" s="872">
        <v>0</v>
      </c>
      <c r="Q178" s="872">
        <v>0</v>
      </c>
      <c r="R178" s="872"/>
      <c r="S178" s="872"/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815">
        <f t="shared" si="39"/>
        <v>0</v>
      </c>
      <c r="G179" s="816" t="e">
        <f t="shared" si="38"/>
        <v>#DIV/0!</v>
      </c>
      <c r="H179" s="471">
        <v>0</v>
      </c>
      <c r="I179" s="471">
        <v>0</v>
      </c>
      <c r="J179" s="872">
        <f t="shared" ref="J179:P179" si="40">SUM(J180:J186)</f>
        <v>0</v>
      </c>
      <c r="K179" s="973">
        <f t="shared" si="40"/>
        <v>0</v>
      </c>
      <c r="L179" s="872">
        <f t="shared" si="40"/>
        <v>0</v>
      </c>
      <c r="M179" s="872">
        <f t="shared" si="40"/>
        <v>0</v>
      </c>
      <c r="N179" s="872">
        <f t="shared" si="40"/>
        <v>0</v>
      </c>
      <c r="O179" s="872">
        <f t="shared" si="40"/>
        <v>0</v>
      </c>
      <c r="P179" s="872">
        <f t="shared" si="40"/>
        <v>0</v>
      </c>
      <c r="Q179" s="872">
        <f>SUM(Q180:Q186)</f>
        <v>0</v>
      </c>
      <c r="R179" s="872">
        <f>SUM(R180:R186)</f>
        <v>0</v>
      </c>
      <c r="S179" s="872">
        <f>SUM(S180:S186)</f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815">
        <f t="shared" si="39"/>
        <v>0</v>
      </c>
      <c r="G180" s="816" t="e">
        <f t="shared" si="38"/>
        <v>#DIV/0!</v>
      </c>
      <c r="H180" s="471">
        <v>0</v>
      </c>
      <c r="I180" s="471">
        <v>0</v>
      </c>
      <c r="J180" s="872">
        <v>0</v>
      </c>
      <c r="K180" s="973">
        <v>0</v>
      </c>
      <c r="L180" s="872">
        <v>0</v>
      </c>
      <c r="M180" s="872">
        <v>0</v>
      </c>
      <c r="N180" s="872">
        <v>0</v>
      </c>
      <c r="O180" s="872">
        <v>0</v>
      </c>
      <c r="P180" s="872">
        <v>0</v>
      </c>
      <c r="Q180" s="872">
        <v>0</v>
      </c>
      <c r="R180" s="872"/>
      <c r="S180" s="872"/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815">
        <f t="shared" si="39"/>
        <v>0</v>
      </c>
      <c r="G181" s="816" t="e">
        <f t="shared" si="38"/>
        <v>#DIV/0!</v>
      </c>
      <c r="H181" s="471">
        <v>0</v>
      </c>
      <c r="I181" s="471">
        <v>0</v>
      </c>
      <c r="J181" s="872">
        <v>0</v>
      </c>
      <c r="K181" s="973">
        <v>0</v>
      </c>
      <c r="L181" s="872">
        <v>0</v>
      </c>
      <c r="M181" s="872">
        <v>0</v>
      </c>
      <c r="N181" s="872">
        <v>0</v>
      </c>
      <c r="O181" s="872">
        <v>0</v>
      </c>
      <c r="P181" s="872">
        <v>0</v>
      </c>
      <c r="Q181" s="872">
        <v>0</v>
      </c>
      <c r="R181" s="872"/>
      <c r="S181" s="872"/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815">
        <f t="shared" si="39"/>
        <v>0</v>
      </c>
      <c r="G182" s="816" t="e">
        <f t="shared" si="38"/>
        <v>#DIV/0!</v>
      </c>
      <c r="H182" s="471">
        <v>0</v>
      </c>
      <c r="I182" s="471">
        <v>0</v>
      </c>
      <c r="J182" s="872">
        <v>0</v>
      </c>
      <c r="K182" s="973">
        <v>0</v>
      </c>
      <c r="L182" s="872">
        <v>0</v>
      </c>
      <c r="M182" s="872">
        <v>0</v>
      </c>
      <c r="N182" s="872">
        <v>0</v>
      </c>
      <c r="O182" s="872">
        <v>0</v>
      </c>
      <c r="P182" s="872">
        <v>0</v>
      </c>
      <c r="Q182" s="872">
        <v>0</v>
      </c>
      <c r="R182" s="872"/>
      <c r="S182" s="872"/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815">
        <f t="shared" si="39"/>
        <v>0</v>
      </c>
      <c r="G183" s="816" t="e">
        <f t="shared" si="38"/>
        <v>#DIV/0!</v>
      </c>
      <c r="H183" s="471">
        <v>0</v>
      </c>
      <c r="I183" s="471">
        <v>0</v>
      </c>
      <c r="J183" s="872">
        <v>0</v>
      </c>
      <c r="K183" s="973">
        <v>0</v>
      </c>
      <c r="L183" s="872">
        <v>0</v>
      </c>
      <c r="M183" s="872">
        <v>0</v>
      </c>
      <c r="N183" s="872">
        <v>0</v>
      </c>
      <c r="O183" s="872">
        <v>0</v>
      </c>
      <c r="P183" s="872">
        <v>0</v>
      </c>
      <c r="Q183" s="872">
        <v>0</v>
      </c>
      <c r="R183" s="872"/>
      <c r="S183" s="872"/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815">
        <f t="shared" si="39"/>
        <v>0</v>
      </c>
      <c r="G184" s="816" t="e">
        <f t="shared" si="38"/>
        <v>#DIV/0!</v>
      </c>
      <c r="H184" s="471">
        <v>0</v>
      </c>
      <c r="I184" s="471">
        <v>0</v>
      </c>
      <c r="J184" s="872">
        <v>0</v>
      </c>
      <c r="K184" s="973">
        <v>0</v>
      </c>
      <c r="L184" s="872">
        <v>0</v>
      </c>
      <c r="M184" s="872">
        <v>0</v>
      </c>
      <c r="N184" s="872">
        <v>0</v>
      </c>
      <c r="O184" s="872">
        <v>0</v>
      </c>
      <c r="P184" s="872">
        <v>0</v>
      </c>
      <c r="Q184" s="872">
        <v>0</v>
      </c>
      <c r="R184" s="872"/>
      <c r="S184" s="872"/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815">
        <f t="shared" si="39"/>
        <v>0</v>
      </c>
      <c r="G185" s="816" t="e">
        <f t="shared" si="38"/>
        <v>#DIV/0!</v>
      </c>
      <c r="H185" s="471">
        <v>0</v>
      </c>
      <c r="I185" s="471">
        <v>0</v>
      </c>
      <c r="J185" s="872">
        <v>0</v>
      </c>
      <c r="K185" s="973">
        <v>0</v>
      </c>
      <c r="L185" s="872">
        <v>0</v>
      </c>
      <c r="M185" s="872">
        <v>0</v>
      </c>
      <c r="N185" s="872">
        <v>0</v>
      </c>
      <c r="O185" s="872">
        <v>0</v>
      </c>
      <c r="P185" s="872">
        <v>0</v>
      </c>
      <c r="Q185" s="872">
        <v>0</v>
      </c>
      <c r="R185" s="872"/>
      <c r="S185" s="872"/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815">
        <f t="shared" si="39"/>
        <v>0</v>
      </c>
      <c r="G186" s="820" t="e">
        <f t="shared" si="38"/>
        <v>#DIV/0!</v>
      </c>
      <c r="H186" s="471">
        <v>0</v>
      </c>
      <c r="I186" s="471">
        <v>0</v>
      </c>
      <c r="J186" s="872">
        <v>0</v>
      </c>
      <c r="K186" s="1523">
        <v>0</v>
      </c>
      <c r="L186" s="1378">
        <v>0</v>
      </c>
      <c r="M186" s="1378">
        <v>0</v>
      </c>
      <c r="N186" s="1378">
        <v>0</v>
      </c>
      <c r="O186" s="1378">
        <v>0</v>
      </c>
      <c r="P186" s="1378">
        <v>0</v>
      </c>
      <c r="Q186" s="1378">
        <v>0</v>
      </c>
      <c r="R186" s="1378"/>
      <c r="S186" s="1378"/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811">
        <f>SUM(H187:AJ187)</f>
        <v>0</v>
      </c>
      <c r="G187" s="812" t="e">
        <f t="shared" si="38"/>
        <v>#DIV/0!</v>
      </c>
      <c r="H187" s="1239"/>
      <c r="I187" s="1239"/>
      <c r="J187" s="1375"/>
      <c r="K187" s="1531"/>
      <c r="L187" s="1375">
        <v>0</v>
      </c>
      <c r="M187" s="1375">
        <v>0</v>
      </c>
      <c r="N187" s="1375">
        <v>0</v>
      </c>
      <c r="O187" s="1375">
        <v>0</v>
      </c>
      <c r="P187" s="1375"/>
      <c r="Q187" s="1375"/>
      <c r="R187" s="1375"/>
      <c r="S187" s="1375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815">
        <f>SUM(H188:AJ188)</f>
        <v>0</v>
      </c>
      <c r="G188" s="845" t="e">
        <f t="shared" si="38"/>
        <v>#DIV/0!</v>
      </c>
      <c r="H188" s="471">
        <v>0</v>
      </c>
      <c r="I188" s="471">
        <v>0</v>
      </c>
      <c r="J188" s="872">
        <v>0</v>
      </c>
      <c r="K188" s="973">
        <v>0</v>
      </c>
      <c r="L188" s="872">
        <v>0</v>
      </c>
      <c r="M188" s="872">
        <v>0</v>
      </c>
      <c r="N188" s="872">
        <v>0</v>
      </c>
      <c r="O188" s="872">
        <v>0</v>
      </c>
      <c r="P188" s="872">
        <v>0</v>
      </c>
      <c r="Q188" s="872">
        <v>0</v>
      </c>
      <c r="R188" s="872"/>
      <c r="S188" s="872"/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0</v>
      </c>
      <c r="F189" s="708">
        <f>SUM(F190:F194)</f>
        <v>0</v>
      </c>
      <c r="G189" s="846" t="e">
        <f t="shared" si="38"/>
        <v>#DIV/0!</v>
      </c>
      <c r="H189" s="1242">
        <f>SUM(H190:H194)</f>
        <v>0</v>
      </c>
      <c r="I189" s="1242">
        <f t="shared" ref="I189:Q189" si="41">SUM(I190:I194)</f>
        <v>0</v>
      </c>
      <c r="J189" s="1242">
        <f t="shared" si="41"/>
        <v>0</v>
      </c>
      <c r="K189" s="1524">
        <f t="shared" si="41"/>
        <v>0</v>
      </c>
      <c r="L189" s="1556">
        <f t="shared" si="41"/>
        <v>0</v>
      </c>
      <c r="M189" s="1556">
        <f t="shared" si="41"/>
        <v>0</v>
      </c>
      <c r="N189" s="1556">
        <f t="shared" si="41"/>
        <v>0</v>
      </c>
      <c r="O189" s="1556">
        <f t="shared" si="41"/>
        <v>0</v>
      </c>
      <c r="P189" s="1556">
        <f t="shared" si="41"/>
        <v>0</v>
      </c>
      <c r="Q189" s="1877">
        <f t="shared" si="41"/>
        <v>0</v>
      </c>
      <c r="R189" s="1909">
        <f>SUM(R190:R194)</f>
        <v>0</v>
      </c>
      <c r="S189" s="1909">
        <f>SUM(S190:S194)</f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815">
        <f>SUM(H190:AJ190)</f>
        <v>0</v>
      </c>
      <c r="G190" s="845" t="e">
        <f t="shared" si="38"/>
        <v>#DIV/0!</v>
      </c>
      <c r="H190" s="471">
        <v>0</v>
      </c>
      <c r="I190" s="471">
        <v>0</v>
      </c>
      <c r="J190" s="872">
        <v>0</v>
      </c>
      <c r="K190" s="973">
        <v>0</v>
      </c>
      <c r="L190" s="872">
        <v>0</v>
      </c>
      <c r="M190" s="872">
        <v>0</v>
      </c>
      <c r="N190" s="872">
        <v>0</v>
      </c>
      <c r="O190" s="872">
        <v>0</v>
      </c>
      <c r="P190" s="872">
        <v>0</v>
      </c>
      <c r="Q190" s="872">
        <v>0</v>
      </c>
      <c r="R190" s="872"/>
      <c r="S190" s="872"/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0</v>
      </c>
      <c r="F191" s="815">
        <f>SUM(H191:AJ191)</f>
        <v>0</v>
      </c>
      <c r="G191" s="845" t="e">
        <f t="shared" si="38"/>
        <v>#DIV/0!</v>
      </c>
      <c r="H191" s="471">
        <v>0</v>
      </c>
      <c r="I191" s="471">
        <v>0</v>
      </c>
      <c r="J191" s="872">
        <v>0</v>
      </c>
      <c r="K191" s="973">
        <v>0</v>
      </c>
      <c r="L191" s="872">
        <v>0</v>
      </c>
      <c r="M191" s="872">
        <v>0</v>
      </c>
      <c r="N191" s="872">
        <v>0</v>
      </c>
      <c r="O191" s="872">
        <v>0</v>
      </c>
      <c r="P191" s="872">
        <v>0</v>
      </c>
      <c r="Q191" s="872">
        <v>0</v>
      </c>
      <c r="R191" s="872"/>
      <c r="S191" s="872"/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815">
        <f>SUM(H192:AJ192)</f>
        <v>0</v>
      </c>
      <c r="G192" s="845" t="e">
        <f t="shared" si="38"/>
        <v>#DIV/0!</v>
      </c>
      <c r="H192" s="471">
        <v>0</v>
      </c>
      <c r="I192" s="471">
        <v>0</v>
      </c>
      <c r="J192" s="872">
        <v>0</v>
      </c>
      <c r="K192" s="973">
        <v>0</v>
      </c>
      <c r="L192" s="872">
        <v>0</v>
      </c>
      <c r="M192" s="872">
        <v>0</v>
      </c>
      <c r="N192" s="872">
        <v>0</v>
      </c>
      <c r="O192" s="872">
        <v>0</v>
      </c>
      <c r="P192" s="872">
        <v>0</v>
      </c>
      <c r="Q192" s="872">
        <v>0</v>
      </c>
      <c r="R192" s="872"/>
      <c r="S192" s="872"/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815">
        <f>SUM(H193:AJ193)</f>
        <v>0</v>
      </c>
      <c r="G193" s="845" t="e">
        <f t="shared" si="38"/>
        <v>#DIV/0!</v>
      </c>
      <c r="H193" s="471">
        <v>0</v>
      </c>
      <c r="I193" s="471">
        <v>0</v>
      </c>
      <c r="J193" s="872">
        <v>0</v>
      </c>
      <c r="K193" s="973">
        <v>0</v>
      </c>
      <c r="L193" s="872">
        <v>0</v>
      </c>
      <c r="M193" s="872">
        <v>0</v>
      </c>
      <c r="N193" s="872">
        <v>0</v>
      </c>
      <c r="O193" s="872">
        <v>0</v>
      </c>
      <c r="P193" s="872">
        <v>0</v>
      </c>
      <c r="Q193" s="872">
        <v>0</v>
      </c>
      <c r="R193" s="872"/>
      <c r="S193" s="872"/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819">
        <f>SUM(H194:AJ194)</f>
        <v>0</v>
      </c>
      <c r="G194" s="847" t="e">
        <f t="shared" si="38"/>
        <v>#DIV/0!</v>
      </c>
      <c r="H194" s="471">
        <v>0</v>
      </c>
      <c r="I194" s="471">
        <v>0</v>
      </c>
      <c r="J194" s="1378">
        <v>0</v>
      </c>
      <c r="K194" s="1523">
        <v>0</v>
      </c>
      <c r="L194" s="1378">
        <v>0</v>
      </c>
      <c r="M194" s="1378">
        <v>0</v>
      </c>
      <c r="N194" s="1378">
        <v>0</v>
      </c>
      <c r="O194" s="1378">
        <v>0</v>
      </c>
      <c r="P194" s="1378">
        <v>0</v>
      </c>
      <c r="Q194" s="1378">
        <v>0</v>
      </c>
      <c r="R194" s="1378"/>
      <c r="S194" s="1378"/>
    </row>
    <row r="195" spans="1:19" ht="21.75" customHeight="1">
      <c r="A195" s="2158" t="s">
        <v>237</v>
      </c>
      <c r="B195" s="2159"/>
      <c r="C195" s="2160"/>
      <c r="D195" s="725"/>
      <c r="E195" s="711"/>
      <c r="F195" s="833"/>
      <c r="G195" s="842"/>
      <c r="H195" s="1243"/>
      <c r="I195" s="1243"/>
      <c r="J195" s="1379"/>
      <c r="K195" s="1522"/>
      <c r="L195" s="1379"/>
      <c r="M195" s="1379"/>
      <c r="N195" s="1379"/>
      <c r="O195" s="1379"/>
      <c r="P195" s="1379"/>
      <c r="Q195" s="1379"/>
      <c r="R195" s="1953">
        <f>+'[1]19.เชียงราย'!R195</f>
        <v>0</v>
      </c>
      <c r="S195" s="1953">
        <f>+'[2]19.เชียงราย'!S195</f>
        <v>0</v>
      </c>
    </row>
    <row r="196" spans="1:19" ht="21.75" customHeight="1">
      <c r="A196" s="413" t="s">
        <v>238</v>
      </c>
      <c r="B196" s="726"/>
      <c r="C196" s="727"/>
      <c r="D196" s="693"/>
      <c r="E196" s="713"/>
      <c r="F196" s="811"/>
      <c r="G196" s="844"/>
      <c r="H196" s="1239"/>
      <c r="I196" s="1239"/>
      <c r="J196" s="1375"/>
      <c r="K196" s="1531"/>
      <c r="L196" s="1375"/>
      <c r="M196" s="1375"/>
      <c r="N196" s="1375"/>
      <c r="O196" s="1375"/>
      <c r="P196" s="1375"/>
      <c r="Q196" s="1375"/>
      <c r="R196" s="1953">
        <f>+'[1]19.เชียงราย'!R196</f>
        <v>0</v>
      </c>
      <c r="S196" s="1953">
        <f>+'[2]19.เชียงราย'!S196</f>
        <v>0</v>
      </c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815">
        <f t="shared" ref="F197:F232" si="42">SUM(H197:AJ197)</f>
        <v>0</v>
      </c>
      <c r="G197" s="845" t="e">
        <f t="shared" ref="G197:G232" si="43">+F197*100/E197</f>
        <v>#DIV/0!</v>
      </c>
      <c r="H197" s="471">
        <v>0</v>
      </c>
      <c r="I197" s="471">
        <v>0</v>
      </c>
      <c r="J197" s="872">
        <v>0</v>
      </c>
      <c r="K197" s="973">
        <v>0</v>
      </c>
      <c r="L197" s="872">
        <v>0</v>
      </c>
      <c r="M197" s="872">
        <v>0</v>
      </c>
      <c r="N197" s="872">
        <v>0</v>
      </c>
      <c r="O197" s="872">
        <v>0</v>
      </c>
      <c r="P197" s="872">
        <v>0</v>
      </c>
      <c r="Q197" s="872">
        <v>0</v>
      </c>
      <c r="R197" s="1953">
        <f>+'[1]19.เชียงราย'!R197</f>
        <v>0</v>
      </c>
      <c r="S197" s="1953">
        <f>+'[2]19.เชียงราย'!S197</f>
        <v>0</v>
      </c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815">
        <f t="shared" si="42"/>
        <v>0</v>
      </c>
      <c r="G198" s="845" t="e">
        <f t="shared" si="43"/>
        <v>#DIV/0!</v>
      </c>
      <c r="H198" s="471">
        <v>0</v>
      </c>
      <c r="I198" s="471">
        <v>0</v>
      </c>
      <c r="J198" s="872">
        <v>0</v>
      </c>
      <c r="K198" s="973">
        <v>0</v>
      </c>
      <c r="L198" s="872">
        <v>0</v>
      </c>
      <c r="M198" s="872">
        <v>0</v>
      </c>
      <c r="N198" s="872">
        <v>0</v>
      </c>
      <c r="O198" s="872">
        <v>0</v>
      </c>
      <c r="P198" s="872">
        <v>0</v>
      </c>
      <c r="Q198" s="872">
        <v>0</v>
      </c>
      <c r="R198" s="1953">
        <f>+'[1]19.เชียงราย'!R198</f>
        <v>0</v>
      </c>
      <c r="S198" s="1953">
        <f>+'[2]19.เชียงราย'!S198</f>
        <v>0</v>
      </c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815">
        <f t="shared" si="42"/>
        <v>0</v>
      </c>
      <c r="G199" s="845" t="e">
        <f t="shared" si="43"/>
        <v>#DIV/0!</v>
      </c>
      <c r="H199" s="471">
        <v>0</v>
      </c>
      <c r="I199" s="471">
        <v>0</v>
      </c>
      <c r="J199" s="872">
        <v>0</v>
      </c>
      <c r="K199" s="973">
        <v>0</v>
      </c>
      <c r="L199" s="872">
        <v>0</v>
      </c>
      <c r="M199" s="872">
        <v>0</v>
      </c>
      <c r="N199" s="872">
        <v>0</v>
      </c>
      <c r="O199" s="872">
        <v>0</v>
      </c>
      <c r="P199" s="872">
        <v>0</v>
      </c>
      <c r="Q199" s="872">
        <v>0</v>
      </c>
      <c r="R199" s="1953">
        <f>+'[1]19.เชียงราย'!R199</f>
        <v>0</v>
      </c>
      <c r="S199" s="1953">
        <f>+'[2]19.เชียงราย'!S199</f>
        <v>0</v>
      </c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815">
        <f t="shared" si="42"/>
        <v>0</v>
      </c>
      <c r="G200" s="845" t="e">
        <f t="shared" si="43"/>
        <v>#DIV/0!</v>
      </c>
      <c r="H200" s="471">
        <v>0</v>
      </c>
      <c r="I200" s="471">
        <v>0</v>
      </c>
      <c r="J200" s="872">
        <v>0</v>
      </c>
      <c r="K200" s="973">
        <v>0</v>
      </c>
      <c r="L200" s="872">
        <v>0</v>
      </c>
      <c r="M200" s="872">
        <v>0</v>
      </c>
      <c r="N200" s="872">
        <v>0</v>
      </c>
      <c r="O200" s="872">
        <v>0</v>
      </c>
      <c r="P200" s="872">
        <v>0</v>
      </c>
      <c r="Q200" s="872">
        <v>0</v>
      </c>
      <c r="R200" s="1953">
        <f>+'[1]19.เชียงราย'!R200</f>
        <v>0</v>
      </c>
      <c r="S200" s="1953">
        <f>+'[2]19.เชียงราย'!S200</f>
        <v>0</v>
      </c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815">
        <f t="shared" si="42"/>
        <v>0</v>
      </c>
      <c r="G201" s="845" t="e">
        <f t="shared" si="43"/>
        <v>#DIV/0!</v>
      </c>
      <c r="H201" s="471">
        <v>0</v>
      </c>
      <c r="I201" s="471">
        <v>0</v>
      </c>
      <c r="J201" s="872">
        <v>0</v>
      </c>
      <c r="K201" s="973">
        <v>0</v>
      </c>
      <c r="L201" s="872">
        <v>0</v>
      </c>
      <c r="M201" s="872">
        <v>0</v>
      </c>
      <c r="N201" s="872">
        <v>0</v>
      </c>
      <c r="O201" s="872">
        <v>0</v>
      </c>
      <c r="P201" s="872">
        <v>0</v>
      </c>
      <c r="Q201" s="872">
        <v>0</v>
      </c>
      <c r="R201" s="1953">
        <f>+'[1]19.เชียงราย'!R201</f>
        <v>0</v>
      </c>
      <c r="S201" s="1953">
        <f>+'[2]19.เชียงราย'!S201</f>
        <v>0</v>
      </c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815">
        <f t="shared" si="42"/>
        <v>0</v>
      </c>
      <c r="G202" s="845" t="e">
        <f t="shared" si="43"/>
        <v>#DIV/0!</v>
      </c>
      <c r="H202" s="471">
        <v>0</v>
      </c>
      <c r="I202" s="471">
        <v>0</v>
      </c>
      <c r="J202" s="872">
        <v>0</v>
      </c>
      <c r="K202" s="973">
        <v>0</v>
      </c>
      <c r="L202" s="872">
        <v>0</v>
      </c>
      <c r="M202" s="872">
        <v>0</v>
      </c>
      <c r="N202" s="872">
        <v>0</v>
      </c>
      <c r="O202" s="872">
        <v>0</v>
      </c>
      <c r="P202" s="872">
        <v>0</v>
      </c>
      <c r="Q202" s="872">
        <v>0</v>
      </c>
      <c r="R202" s="1953">
        <f>+'[1]19.เชียงราย'!R202</f>
        <v>0</v>
      </c>
      <c r="S202" s="1953">
        <f>+'[2]19.เชียงราย'!S202</f>
        <v>0</v>
      </c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815">
        <f t="shared" si="42"/>
        <v>0</v>
      </c>
      <c r="G203" s="845" t="e">
        <f t="shared" si="43"/>
        <v>#DIV/0!</v>
      </c>
      <c r="H203" s="471">
        <v>0</v>
      </c>
      <c r="I203" s="471">
        <v>0</v>
      </c>
      <c r="J203" s="872">
        <v>0</v>
      </c>
      <c r="K203" s="973">
        <v>0</v>
      </c>
      <c r="L203" s="872">
        <v>0</v>
      </c>
      <c r="M203" s="872">
        <v>0</v>
      </c>
      <c r="N203" s="872">
        <v>0</v>
      </c>
      <c r="O203" s="872">
        <v>0</v>
      </c>
      <c r="P203" s="872">
        <v>0</v>
      </c>
      <c r="Q203" s="872">
        <v>0</v>
      </c>
      <c r="R203" s="1953">
        <f>+'[1]19.เชียงราย'!R203</f>
        <v>0</v>
      </c>
      <c r="S203" s="1953">
        <f>+'[2]19.เชียงราย'!S203</f>
        <v>0</v>
      </c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815">
        <f t="shared" si="42"/>
        <v>0</v>
      </c>
      <c r="G204" s="845" t="e">
        <f t="shared" si="43"/>
        <v>#DIV/0!</v>
      </c>
      <c r="H204" s="471">
        <v>0</v>
      </c>
      <c r="I204" s="471">
        <v>0</v>
      </c>
      <c r="J204" s="872">
        <v>0</v>
      </c>
      <c r="K204" s="973">
        <v>0</v>
      </c>
      <c r="L204" s="872">
        <v>0</v>
      </c>
      <c r="M204" s="872">
        <v>0</v>
      </c>
      <c r="N204" s="872">
        <v>0</v>
      </c>
      <c r="O204" s="872">
        <v>0</v>
      </c>
      <c r="P204" s="872">
        <v>0</v>
      </c>
      <c r="Q204" s="872">
        <v>0</v>
      </c>
      <c r="R204" s="1953">
        <f>+'[1]19.เชียงราย'!R204</f>
        <v>0</v>
      </c>
      <c r="S204" s="1953">
        <f>+'[2]19.เชียงราย'!S204</f>
        <v>0</v>
      </c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815">
        <f t="shared" si="42"/>
        <v>0</v>
      </c>
      <c r="G205" s="845" t="e">
        <f t="shared" si="43"/>
        <v>#DIV/0!</v>
      </c>
      <c r="H205" s="471">
        <v>0</v>
      </c>
      <c r="I205" s="471">
        <v>0</v>
      </c>
      <c r="J205" s="872">
        <v>0</v>
      </c>
      <c r="K205" s="973">
        <v>0</v>
      </c>
      <c r="L205" s="872">
        <v>0</v>
      </c>
      <c r="M205" s="872">
        <v>0</v>
      </c>
      <c r="N205" s="872">
        <v>0</v>
      </c>
      <c r="O205" s="872">
        <v>0</v>
      </c>
      <c r="P205" s="872">
        <v>0</v>
      </c>
      <c r="Q205" s="872">
        <v>0</v>
      </c>
      <c r="R205" s="1953">
        <f>+'[1]19.เชียงราย'!R205</f>
        <v>0</v>
      </c>
      <c r="S205" s="1953">
        <f>+'[2]19.เชียงราย'!S205</f>
        <v>0</v>
      </c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815">
        <f t="shared" si="42"/>
        <v>0</v>
      </c>
      <c r="G206" s="845" t="e">
        <f t="shared" si="43"/>
        <v>#DIV/0!</v>
      </c>
      <c r="H206" s="471">
        <v>0</v>
      </c>
      <c r="I206" s="471">
        <v>0</v>
      </c>
      <c r="J206" s="872">
        <v>0</v>
      </c>
      <c r="K206" s="973">
        <v>0</v>
      </c>
      <c r="L206" s="872">
        <v>0</v>
      </c>
      <c r="M206" s="872">
        <v>0</v>
      </c>
      <c r="N206" s="872">
        <v>0</v>
      </c>
      <c r="O206" s="872">
        <v>0</v>
      </c>
      <c r="P206" s="872">
        <v>0</v>
      </c>
      <c r="Q206" s="872">
        <v>0</v>
      </c>
      <c r="R206" s="1953">
        <f>+'[1]19.เชียงราย'!R206</f>
        <v>0</v>
      </c>
      <c r="S206" s="1953">
        <f>+'[2]19.เชียงราย'!S206</f>
        <v>0</v>
      </c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815">
        <f t="shared" si="42"/>
        <v>0</v>
      </c>
      <c r="G207" s="845" t="e">
        <f t="shared" si="43"/>
        <v>#DIV/0!</v>
      </c>
      <c r="H207" s="471">
        <v>0</v>
      </c>
      <c r="I207" s="471">
        <v>0</v>
      </c>
      <c r="J207" s="872">
        <v>0</v>
      </c>
      <c r="K207" s="973">
        <v>0</v>
      </c>
      <c r="L207" s="872">
        <v>0</v>
      </c>
      <c r="M207" s="872">
        <v>0</v>
      </c>
      <c r="N207" s="872">
        <v>0</v>
      </c>
      <c r="O207" s="872">
        <v>0</v>
      </c>
      <c r="P207" s="872">
        <v>0</v>
      </c>
      <c r="Q207" s="872">
        <v>0</v>
      </c>
      <c r="R207" s="1953">
        <f>+'[1]19.เชียงราย'!R207</f>
        <v>0</v>
      </c>
      <c r="S207" s="1953">
        <f>+'[2]19.เชียงราย'!S207</f>
        <v>0</v>
      </c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815">
        <f t="shared" si="42"/>
        <v>0</v>
      </c>
      <c r="G208" s="845" t="e">
        <f t="shared" si="43"/>
        <v>#DIV/0!</v>
      </c>
      <c r="H208" s="471">
        <v>0</v>
      </c>
      <c r="I208" s="471">
        <v>0</v>
      </c>
      <c r="J208" s="872">
        <v>0</v>
      </c>
      <c r="K208" s="973">
        <v>0</v>
      </c>
      <c r="L208" s="872">
        <v>0</v>
      </c>
      <c r="M208" s="872">
        <v>0</v>
      </c>
      <c r="N208" s="872">
        <v>0</v>
      </c>
      <c r="O208" s="872">
        <v>0</v>
      </c>
      <c r="P208" s="872">
        <v>0</v>
      </c>
      <c r="Q208" s="872">
        <v>0</v>
      </c>
      <c r="R208" s="1953">
        <f>+'[1]19.เชียงราย'!R208</f>
        <v>0</v>
      </c>
      <c r="S208" s="1953">
        <f>+'[2]19.เชียงราย'!S208</f>
        <v>0</v>
      </c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815">
        <f t="shared" si="42"/>
        <v>0</v>
      </c>
      <c r="G209" s="845" t="e">
        <f t="shared" si="43"/>
        <v>#DIV/0!</v>
      </c>
      <c r="H209" s="471">
        <v>0</v>
      </c>
      <c r="I209" s="471">
        <v>0</v>
      </c>
      <c r="J209" s="872">
        <v>0</v>
      </c>
      <c r="K209" s="973">
        <v>0</v>
      </c>
      <c r="L209" s="872">
        <v>0</v>
      </c>
      <c r="M209" s="872">
        <v>0</v>
      </c>
      <c r="N209" s="872">
        <v>0</v>
      </c>
      <c r="O209" s="872">
        <v>0</v>
      </c>
      <c r="P209" s="872">
        <v>0</v>
      </c>
      <c r="Q209" s="872">
        <v>0</v>
      </c>
      <c r="R209" s="1953">
        <f>+'[1]19.เชียงราย'!R209</f>
        <v>0</v>
      </c>
      <c r="S209" s="1953">
        <f>+'[2]19.เชียงราย'!S209</f>
        <v>0</v>
      </c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815">
        <f t="shared" si="42"/>
        <v>0</v>
      </c>
      <c r="G210" s="845" t="e">
        <f t="shared" si="43"/>
        <v>#DIV/0!</v>
      </c>
      <c r="H210" s="471">
        <v>0</v>
      </c>
      <c r="I210" s="471">
        <v>0</v>
      </c>
      <c r="J210" s="872">
        <v>0</v>
      </c>
      <c r="K210" s="973">
        <v>0</v>
      </c>
      <c r="L210" s="872">
        <v>0</v>
      </c>
      <c r="M210" s="872">
        <v>0</v>
      </c>
      <c r="N210" s="872">
        <v>0</v>
      </c>
      <c r="O210" s="872">
        <v>0</v>
      </c>
      <c r="P210" s="872">
        <v>0</v>
      </c>
      <c r="Q210" s="872">
        <v>0</v>
      </c>
      <c r="R210" s="1953">
        <f>+'[1]19.เชียงราย'!R210</f>
        <v>0</v>
      </c>
      <c r="S210" s="1953">
        <f>+'[2]19.เชียงราย'!S210</f>
        <v>0</v>
      </c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815">
        <f t="shared" si="42"/>
        <v>0</v>
      </c>
      <c r="G211" s="845" t="e">
        <f t="shared" si="43"/>
        <v>#DIV/0!</v>
      </c>
      <c r="H211" s="471">
        <v>0</v>
      </c>
      <c r="I211" s="471">
        <v>0</v>
      </c>
      <c r="J211" s="872">
        <v>0</v>
      </c>
      <c r="K211" s="973">
        <v>0</v>
      </c>
      <c r="L211" s="872">
        <v>0</v>
      </c>
      <c r="M211" s="872">
        <v>0</v>
      </c>
      <c r="N211" s="872">
        <v>0</v>
      </c>
      <c r="O211" s="872">
        <v>0</v>
      </c>
      <c r="P211" s="872">
        <v>0</v>
      </c>
      <c r="Q211" s="872">
        <v>0</v>
      </c>
      <c r="R211" s="1953">
        <f>+'[1]19.เชียงราย'!R211</f>
        <v>0</v>
      </c>
      <c r="S211" s="1953">
        <f>+'[2]19.เชียงราย'!S211</f>
        <v>0</v>
      </c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815">
        <f t="shared" si="42"/>
        <v>0</v>
      </c>
      <c r="G212" s="845" t="e">
        <f t="shared" si="43"/>
        <v>#DIV/0!</v>
      </c>
      <c r="H212" s="471">
        <v>0</v>
      </c>
      <c r="I212" s="471">
        <v>0</v>
      </c>
      <c r="J212" s="872">
        <v>0</v>
      </c>
      <c r="K212" s="973">
        <v>0</v>
      </c>
      <c r="L212" s="872">
        <v>0</v>
      </c>
      <c r="M212" s="872">
        <v>0</v>
      </c>
      <c r="N212" s="872">
        <v>0</v>
      </c>
      <c r="O212" s="872">
        <v>0</v>
      </c>
      <c r="P212" s="872">
        <v>0</v>
      </c>
      <c r="Q212" s="872">
        <v>0</v>
      </c>
      <c r="R212" s="1953">
        <f>+'[1]19.เชียงราย'!R212</f>
        <v>0</v>
      </c>
      <c r="S212" s="1953">
        <f>+'[2]19.เชียงราย'!S212</f>
        <v>0</v>
      </c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815">
        <f t="shared" si="42"/>
        <v>0</v>
      </c>
      <c r="G213" s="845" t="e">
        <f t="shared" si="43"/>
        <v>#DIV/0!</v>
      </c>
      <c r="H213" s="471">
        <v>0</v>
      </c>
      <c r="I213" s="471">
        <v>0</v>
      </c>
      <c r="J213" s="872">
        <v>0</v>
      </c>
      <c r="K213" s="973">
        <v>0</v>
      </c>
      <c r="L213" s="872">
        <v>0</v>
      </c>
      <c r="M213" s="872">
        <v>0</v>
      </c>
      <c r="N213" s="872">
        <v>0</v>
      </c>
      <c r="O213" s="872">
        <v>0</v>
      </c>
      <c r="P213" s="872">
        <v>0</v>
      </c>
      <c r="Q213" s="872">
        <v>0</v>
      </c>
      <c r="R213" s="1953">
        <f>+'[1]19.เชียงราย'!R213</f>
        <v>0</v>
      </c>
      <c r="S213" s="1953">
        <f>+'[2]19.เชียงราย'!S213</f>
        <v>0</v>
      </c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815">
        <f t="shared" si="42"/>
        <v>0</v>
      </c>
      <c r="G214" s="845" t="e">
        <f t="shared" si="43"/>
        <v>#DIV/0!</v>
      </c>
      <c r="H214" s="471">
        <v>0</v>
      </c>
      <c r="I214" s="471">
        <v>0</v>
      </c>
      <c r="J214" s="872">
        <v>0</v>
      </c>
      <c r="K214" s="973">
        <v>0</v>
      </c>
      <c r="L214" s="872">
        <v>0</v>
      </c>
      <c r="M214" s="872">
        <v>0</v>
      </c>
      <c r="N214" s="872">
        <v>0</v>
      </c>
      <c r="O214" s="872">
        <v>0</v>
      </c>
      <c r="P214" s="872">
        <v>0</v>
      </c>
      <c r="Q214" s="872">
        <v>0</v>
      </c>
      <c r="R214" s="1953">
        <f>+'[1]19.เชียงราย'!R214</f>
        <v>0</v>
      </c>
      <c r="S214" s="1953">
        <f>+'[2]19.เชียงราย'!S214</f>
        <v>0</v>
      </c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815">
        <f t="shared" si="42"/>
        <v>0</v>
      </c>
      <c r="G215" s="845" t="e">
        <f t="shared" si="43"/>
        <v>#DIV/0!</v>
      </c>
      <c r="H215" s="471">
        <v>0</v>
      </c>
      <c r="I215" s="471">
        <v>0</v>
      </c>
      <c r="J215" s="872">
        <v>0</v>
      </c>
      <c r="K215" s="973">
        <v>0</v>
      </c>
      <c r="L215" s="872">
        <v>0</v>
      </c>
      <c r="M215" s="872">
        <v>0</v>
      </c>
      <c r="N215" s="872">
        <v>0</v>
      </c>
      <c r="O215" s="872">
        <v>0</v>
      </c>
      <c r="P215" s="872">
        <v>0</v>
      </c>
      <c r="Q215" s="872">
        <v>0</v>
      </c>
      <c r="R215" s="1953">
        <f>+'[1]19.เชียงราย'!R215</f>
        <v>0</v>
      </c>
      <c r="S215" s="1953">
        <f>+'[2]19.เชียงราย'!S215</f>
        <v>0</v>
      </c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815">
        <f t="shared" si="42"/>
        <v>0</v>
      </c>
      <c r="G216" s="845" t="e">
        <f t="shared" si="43"/>
        <v>#DIV/0!</v>
      </c>
      <c r="H216" s="471">
        <v>0</v>
      </c>
      <c r="I216" s="471">
        <v>0</v>
      </c>
      <c r="J216" s="872">
        <v>0</v>
      </c>
      <c r="K216" s="973">
        <v>0</v>
      </c>
      <c r="L216" s="872">
        <v>0</v>
      </c>
      <c r="M216" s="872">
        <v>0</v>
      </c>
      <c r="N216" s="872">
        <v>0</v>
      </c>
      <c r="O216" s="872">
        <v>0</v>
      </c>
      <c r="P216" s="872">
        <v>0</v>
      </c>
      <c r="Q216" s="872">
        <v>0</v>
      </c>
      <c r="R216" s="1953">
        <f>+'[1]19.เชียงราย'!R216</f>
        <v>0</v>
      </c>
      <c r="S216" s="1953">
        <f>+'[2]19.เชียงราย'!S216</f>
        <v>0</v>
      </c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815">
        <f t="shared" si="42"/>
        <v>0</v>
      </c>
      <c r="G217" s="845" t="e">
        <f t="shared" si="43"/>
        <v>#DIV/0!</v>
      </c>
      <c r="H217" s="471">
        <v>0</v>
      </c>
      <c r="I217" s="471">
        <v>0</v>
      </c>
      <c r="J217" s="872">
        <v>0</v>
      </c>
      <c r="K217" s="973">
        <v>0</v>
      </c>
      <c r="L217" s="872">
        <v>0</v>
      </c>
      <c r="M217" s="872">
        <v>0</v>
      </c>
      <c r="N217" s="872">
        <v>0</v>
      </c>
      <c r="O217" s="872">
        <v>0</v>
      </c>
      <c r="P217" s="872">
        <v>0</v>
      </c>
      <c r="Q217" s="872">
        <v>0</v>
      </c>
      <c r="R217" s="1953">
        <f>+'[1]19.เชียงราย'!R217</f>
        <v>0</v>
      </c>
      <c r="S217" s="1953">
        <f>+'[2]19.เชียงราย'!S217</f>
        <v>0</v>
      </c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815">
        <f t="shared" si="42"/>
        <v>0</v>
      </c>
      <c r="G218" s="845" t="e">
        <f t="shared" si="43"/>
        <v>#DIV/0!</v>
      </c>
      <c r="H218" s="471">
        <v>0</v>
      </c>
      <c r="I218" s="471">
        <v>0</v>
      </c>
      <c r="J218" s="872">
        <v>0</v>
      </c>
      <c r="K218" s="973">
        <v>0</v>
      </c>
      <c r="L218" s="872">
        <v>0</v>
      </c>
      <c r="M218" s="872">
        <v>0</v>
      </c>
      <c r="N218" s="872">
        <v>0</v>
      </c>
      <c r="O218" s="872">
        <v>0</v>
      </c>
      <c r="P218" s="872">
        <v>0</v>
      </c>
      <c r="Q218" s="872">
        <v>0</v>
      </c>
      <c r="R218" s="1953">
        <f>+'[1]19.เชียงราย'!R218</f>
        <v>0</v>
      </c>
      <c r="S218" s="1953">
        <f>+'[2]19.เชียงราย'!S218</f>
        <v>0</v>
      </c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815">
        <f t="shared" si="42"/>
        <v>0</v>
      </c>
      <c r="G219" s="845" t="e">
        <f t="shared" si="43"/>
        <v>#DIV/0!</v>
      </c>
      <c r="H219" s="471">
        <v>0</v>
      </c>
      <c r="I219" s="471">
        <v>0</v>
      </c>
      <c r="J219" s="872">
        <v>0</v>
      </c>
      <c r="K219" s="973">
        <v>0</v>
      </c>
      <c r="L219" s="872">
        <v>0</v>
      </c>
      <c r="M219" s="872">
        <v>0</v>
      </c>
      <c r="N219" s="872">
        <v>0</v>
      </c>
      <c r="O219" s="872">
        <v>0</v>
      </c>
      <c r="P219" s="872">
        <v>0</v>
      </c>
      <c r="Q219" s="872">
        <v>0</v>
      </c>
      <c r="R219" s="1953">
        <f>+'[1]19.เชียงราย'!R219</f>
        <v>0</v>
      </c>
      <c r="S219" s="1953">
        <f>+'[2]19.เชียงราย'!S219</f>
        <v>0</v>
      </c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815">
        <f t="shared" si="42"/>
        <v>0</v>
      </c>
      <c r="G220" s="845" t="e">
        <f t="shared" si="43"/>
        <v>#DIV/0!</v>
      </c>
      <c r="H220" s="471">
        <v>0</v>
      </c>
      <c r="I220" s="471">
        <v>0</v>
      </c>
      <c r="J220" s="872">
        <v>0</v>
      </c>
      <c r="K220" s="973">
        <v>0</v>
      </c>
      <c r="L220" s="872">
        <v>0</v>
      </c>
      <c r="M220" s="872">
        <v>0</v>
      </c>
      <c r="N220" s="872">
        <v>0</v>
      </c>
      <c r="O220" s="872">
        <v>0</v>
      </c>
      <c r="P220" s="872">
        <v>0</v>
      </c>
      <c r="Q220" s="872">
        <v>0</v>
      </c>
      <c r="R220" s="1953">
        <f>+'[1]19.เชียงราย'!R220</f>
        <v>0</v>
      </c>
      <c r="S220" s="1953">
        <f>+'[2]19.เชียงราย'!S220</f>
        <v>0</v>
      </c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815">
        <f t="shared" si="42"/>
        <v>0</v>
      </c>
      <c r="G221" s="845">
        <f t="shared" si="43"/>
        <v>0</v>
      </c>
      <c r="H221" s="471">
        <v>0</v>
      </c>
      <c r="I221" s="471">
        <v>0</v>
      </c>
      <c r="J221" s="872">
        <v>0</v>
      </c>
      <c r="K221" s="973">
        <v>0</v>
      </c>
      <c r="L221" s="872">
        <v>0</v>
      </c>
      <c r="M221" s="872">
        <v>0</v>
      </c>
      <c r="N221" s="872">
        <v>0</v>
      </c>
      <c r="O221" s="872">
        <v>0</v>
      </c>
      <c r="P221" s="872">
        <v>0</v>
      </c>
      <c r="Q221" s="872">
        <v>0</v>
      </c>
      <c r="R221" s="1954">
        <f>+'[1]19.เชียงราย'!R221</f>
        <v>0</v>
      </c>
      <c r="S221" s="1954">
        <f>+'[2]19.เชียงราย'!S221</f>
        <v>0</v>
      </c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815">
        <f t="shared" si="42"/>
        <v>125</v>
      </c>
      <c r="G222" s="845">
        <f t="shared" si="43"/>
        <v>125</v>
      </c>
      <c r="H222" s="471">
        <v>0</v>
      </c>
      <c r="I222" s="471">
        <v>0</v>
      </c>
      <c r="J222" s="872">
        <v>25</v>
      </c>
      <c r="K222" s="973">
        <v>0</v>
      </c>
      <c r="L222" s="872">
        <v>15</v>
      </c>
      <c r="M222" s="872">
        <v>35</v>
      </c>
      <c r="N222" s="872">
        <v>0</v>
      </c>
      <c r="O222" s="872">
        <v>25</v>
      </c>
      <c r="P222" s="872">
        <v>25</v>
      </c>
      <c r="Q222" s="872">
        <v>0</v>
      </c>
      <c r="R222" s="1954">
        <f>+'[1]19.เชียงราย'!R222</f>
        <v>0</v>
      </c>
      <c r="S222" s="1954">
        <f>+'[2]19.เชียงราย'!S222</f>
        <v>0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815">
        <f t="shared" si="42"/>
        <v>0</v>
      </c>
      <c r="G223" s="845" t="e">
        <f t="shared" si="43"/>
        <v>#DIV/0!</v>
      </c>
      <c r="H223" s="471">
        <v>0</v>
      </c>
      <c r="I223" s="471">
        <v>0</v>
      </c>
      <c r="J223" s="872">
        <v>0</v>
      </c>
      <c r="K223" s="973">
        <v>0</v>
      </c>
      <c r="L223" s="872">
        <v>0</v>
      </c>
      <c r="M223" s="872">
        <v>0</v>
      </c>
      <c r="N223" s="872">
        <v>0</v>
      </c>
      <c r="O223" s="872">
        <v>0</v>
      </c>
      <c r="P223" s="872">
        <v>0</v>
      </c>
      <c r="Q223" s="872">
        <v>0</v>
      </c>
      <c r="R223" s="872"/>
      <c r="S223" s="872"/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815">
        <f t="shared" si="42"/>
        <v>0</v>
      </c>
      <c r="G224" s="845" t="e">
        <f t="shared" si="43"/>
        <v>#DIV/0!</v>
      </c>
      <c r="H224" s="471">
        <v>0</v>
      </c>
      <c r="I224" s="471">
        <v>0</v>
      </c>
      <c r="J224" s="872">
        <v>0</v>
      </c>
      <c r="K224" s="973">
        <v>0</v>
      </c>
      <c r="L224" s="872">
        <v>0</v>
      </c>
      <c r="M224" s="872">
        <v>0</v>
      </c>
      <c r="N224" s="872">
        <v>0</v>
      </c>
      <c r="O224" s="872">
        <v>0</v>
      </c>
      <c r="P224" s="872">
        <v>0</v>
      </c>
      <c r="Q224" s="872">
        <v>0</v>
      </c>
      <c r="R224" s="872"/>
      <c r="S224" s="872"/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815">
        <f t="shared" si="42"/>
        <v>0</v>
      </c>
      <c r="G225" s="845" t="e">
        <f t="shared" si="43"/>
        <v>#DIV/0!</v>
      </c>
      <c r="H225" s="471">
        <v>0</v>
      </c>
      <c r="I225" s="471">
        <v>0</v>
      </c>
      <c r="J225" s="872">
        <v>0</v>
      </c>
      <c r="K225" s="973">
        <v>0</v>
      </c>
      <c r="L225" s="872">
        <v>0</v>
      </c>
      <c r="M225" s="872">
        <v>0</v>
      </c>
      <c r="N225" s="872">
        <v>0</v>
      </c>
      <c r="O225" s="872">
        <v>0</v>
      </c>
      <c r="P225" s="872">
        <v>0</v>
      </c>
      <c r="Q225" s="872">
        <v>0</v>
      </c>
      <c r="R225" s="872"/>
      <c r="S225" s="872"/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815">
        <f t="shared" si="42"/>
        <v>0</v>
      </c>
      <c r="G226" s="845" t="e">
        <f t="shared" si="43"/>
        <v>#DIV/0!</v>
      </c>
      <c r="H226" s="471">
        <v>0</v>
      </c>
      <c r="I226" s="471">
        <v>0</v>
      </c>
      <c r="J226" s="872">
        <v>0</v>
      </c>
      <c r="K226" s="973">
        <v>0</v>
      </c>
      <c r="L226" s="872">
        <v>0</v>
      </c>
      <c r="M226" s="872">
        <v>0</v>
      </c>
      <c r="N226" s="872">
        <v>0</v>
      </c>
      <c r="O226" s="872">
        <v>0</v>
      </c>
      <c r="P226" s="872">
        <v>0</v>
      </c>
      <c r="Q226" s="872">
        <v>0</v>
      </c>
      <c r="R226" s="872"/>
      <c r="S226" s="872"/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20500</v>
      </c>
      <c r="F227" s="817">
        <f t="shared" si="42"/>
        <v>20483</v>
      </c>
      <c r="G227" s="846">
        <f t="shared" si="43"/>
        <v>99.917073170731712</v>
      </c>
      <c r="H227" s="1244">
        <f>SUM(H228:H232)</f>
        <v>0</v>
      </c>
      <c r="I227" s="1244">
        <f t="shared" ref="I227:Q227" si="44">SUM(I228:I232)</f>
        <v>0</v>
      </c>
      <c r="J227" s="1244">
        <f t="shared" si="44"/>
        <v>500</v>
      </c>
      <c r="K227" s="1394">
        <f t="shared" si="44"/>
        <v>0</v>
      </c>
      <c r="L227" s="1558">
        <f t="shared" si="44"/>
        <v>0</v>
      </c>
      <c r="M227" s="1558">
        <f t="shared" si="44"/>
        <v>0</v>
      </c>
      <c r="N227" s="1558">
        <f t="shared" si="44"/>
        <v>0</v>
      </c>
      <c r="O227" s="1558">
        <f t="shared" si="44"/>
        <v>0</v>
      </c>
      <c r="P227" s="1558">
        <f t="shared" si="44"/>
        <v>17288</v>
      </c>
      <c r="Q227" s="1879">
        <f t="shared" si="44"/>
        <v>2695</v>
      </c>
      <c r="R227" s="1911">
        <f>SUM(R228:R232)</f>
        <v>0</v>
      </c>
      <c r="S227" s="1911">
        <f>SUM(S228:S232)</f>
        <v>0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815">
        <f t="shared" si="42"/>
        <v>0</v>
      </c>
      <c r="G228" s="845" t="e">
        <f t="shared" si="43"/>
        <v>#DIV/0!</v>
      </c>
      <c r="H228" s="471">
        <v>0</v>
      </c>
      <c r="I228" s="471">
        <v>0</v>
      </c>
      <c r="J228" s="872">
        <v>0</v>
      </c>
      <c r="K228" s="973">
        <v>0</v>
      </c>
      <c r="L228" s="1380">
        <v>0</v>
      </c>
      <c r="M228" s="872">
        <v>0</v>
      </c>
      <c r="N228" s="872">
        <v>0</v>
      </c>
      <c r="O228" s="872">
        <v>0</v>
      </c>
      <c r="P228" s="872">
        <v>0</v>
      </c>
      <c r="Q228" s="872">
        <v>0</v>
      </c>
      <c r="R228" s="872"/>
      <c r="S228" s="872"/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20500</v>
      </c>
      <c r="F229" s="815">
        <f t="shared" si="42"/>
        <v>20483</v>
      </c>
      <c r="G229" s="845">
        <f t="shared" si="43"/>
        <v>99.917073170731712</v>
      </c>
      <c r="H229" s="471">
        <v>0</v>
      </c>
      <c r="I229" s="471">
        <v>0</v>
      </c>
      <c r="J229" s="872">
        <v>500</v>
      </c>
      <c r="K229" s="973">
        <v>0</v>
      </c>
      <c r="L229" s="1380">
        <v>0</v>
      </c>
      <c r="M229" s="872">
        <v>0</v>
      </c>
      <c r="N229" s="872">
        <v>0</v>
      </c>
      <c r="O229" s="872">
        <v>0</v>
      </c>
      <c r="P229" s="872">
        <v>17288</v>
      </c>
      <c r="Q229" s="872">
        <v>2695</v>
      </c>
      <c r="R229" s="1956">
        <f>+'[1]19.เชียงราย'!R229</f>
        <v>0</v>
      </c>
      <c r="S229" s="1956">
        <f>+'[2]19.เชียงราย'!S229</f>
        <v>0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815">
        <f t="shared" si="42"/>
        <v>0</v>
      </c>
      <c r="G230" s="845" t="e">
        <f t="shared" si="43"/>
        <v>#DIV/0!</v>
      </c>
      <c r="H230" s="471">
        <v>0</v>
      </c>
      <c r="I230" s="471">
        <v>0</v>
      </c>
      <c r="J230" s="872">
        <v>0</v>
      </c>
      <c r="K230" s="973">
        <v>0</v>
      </c>
      <c r="L230" s="1380">
        <v>0</v>
      </c>
      <c r="M230" s="872">
        <v>0</v>
      </c>
      <c r="N230" s="872">
        <v>0</v>
      </c>
      <c r="O230" s="872">
        <v>0</v>
      </c>
      <c r="P230" s="872">
        <v>0</v>
      </c>
      <c r="Q230" s="872">
        <v>0</v>
      </c>
      <c r="R230" s="1957">
        <f>+'[1]19.เชียงราย'!R230</f>
        <v>0</v>
      </c>
      <c r="S230" s="1957">
        <f>+'[2]19.เชียงราย'!S230</f>
        <v>0</v>
      </c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815">
        <f t="shared" si="42"/>
        <v>0</v>
      </c>
      <c r="G231" s="845" t="e">
        <f t="shared" si="43"/>
        <v>#DIV/0!</v>
      </c>
      <c r="H231" s="471">
        <v>0</v>
      </c>
      <c r="I231" s="471">
        <v>0</v>
      </c>
      <c r="J231" s="872">
        <v>0</v>
      </c>
      <c r="K231" s="973">
        <v>0</v>
      </c>
      <c r="L231" s="1380">
        <v>0</v>
      </c>
      <c r="M231" s="872">
        <v>0</v>
      </c>
      <c r="N231" s="872">
        <v>0</v>
      </c>
      <c r="O231" s="872">
        <v>0</v>
      </c>
      <c r="P231" s="872">
        <v>0</v>
      </c>
      <c r="Q231" s="872">
        <v>0</v>
      </c>
      <c r="R231" s="1953">
        <f>+'[1]19.เชียงราย'!R231</f>
        <v>0</v>
      </c>
      <c r="S231" s="1953">
        <f>+'[2]19.เชียงราย'!S231</f>
        <v>0</v>
      </c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819">
        <f t="shared" si="42"/>
        <v>0</v>
      </c>
      <c r="G232" s="847" t="e">
        <f t="shared" si="43"/>
        <v>#DIV/0!</v>
      </c>
      <c r="H232" s="471">
        <v>0</v>
      </c>
      <c r="I232" s="471">
        <v>0</v>
      </c>
      <c r="J232" s="1378">
        <v>0</v>
      </c>
      <c r="K232" s="1523">
        <v>0</v>
      </c>
      <c r="L232" s="1674">
        <v>0</v>
      </c>
      <c r="M232" s="1378">
        <v>0</v>
      </c>
      <c r="N232" s="1378">
        <v>0</v>
      </c>
      <c r="O232" s="1378">
        <v>0</v>
      </c>
      <c r="P232" s="1378">
        <v>0</v>
      </c>
      <c r="Q232" s="1378">
        <v>0</v>
      </c>
      <c r="R232" s="1953">
        <f>+'[1]19.เชียงราย'!R232</f>
        <v>0</v>
      </c>
      <c r="S232" s="1953">
        <f>+'[2]19.เชียงราย'!S232</f>
        <v>0</v>
      </c>
    </row>
    <row r="233" spans="1:19" ht="21.75" customHeight="1">
      <c r="A233" s="2144" t="s">
        <v>246</v>
      </c>
      <c r="B233" s="2145"/>
      <c r="C233" s="2146"/>
      <c r="D233" s="710"/>
      <c r="E233" s="400"/>
      <c r="F233" s="92"/>
      <c r="G233" s="103"/>
      <c r="H233" s="1243"/>
      <c r="I233" s="1243"/>
      <c r="J233" s="1379"/>
      <c r="K233" s="1522"/>
      <c r="L233" s="1379"/>
      <c r="M233" s="1379"/>
      <c r="N233" s="1379"/>
      <c r="O233" s="1379"/>
      <c r="P233" s="1379"/>
      <c r="Q233" s="1379"/>
      <c r="R233" s="1953">
        <f>+'[1]19.เชียงราย'!R233</f>
        <v>0</v>
      </c>
      <c r="S233" s="1953">
        <f>+'[2]19.เชียงราย'!S233</f>
        <v>0</v>
      </c>
    </row>
    <row r="234" spans="1:19" ht="21.75" customHeight="1">
      <c r="A234" s="159" t="s">
        <v>247</v>
      </c>
      <c r="B234" s="747"/>
      <c r="C234" s="748"/>
      <c r="D234" s="749"/>
      <c r="E234" s="54"/>
      <c r="F234" s="55"/>
      <c r="G234" s="28"/>
      <c r="H234" s="1239"/>
      <c r="I234" s="1239"/>
      <c r="J234" s="1375"/>
      <c r="K234" s="1531"/>
      <c r="L234" s="1375"/>
      <c r="M234" s="1375"/>
      <c r="N234" s="1375"/>
      <c r="O234" s="1375"/>
      <c r="P234" s="1375"/>
      <c r="Q234" s="1375"/>
      <c r="R234" s="1953">
        <f>+'[1]19.เชียงราย'!R234</f>
        <v>0</v>
      </c>
      <c r="S234" s="1953">
        <f>+'[2]19.เชียงราย'!S234</f>
        <v>0</v>
      </c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ref="F235:F245" si="45">SUM(H235:S235)</f>
        <v>0</v>
      </c>
      <c r="G235" s="28" t="e">
        <f t="shared" ref="G235:G245" si="46">+F235*100/E235</f>
        <v>#DIV/0!</v>
      </c>
      <c r="H235" s="1239"/>
      <c r="I235" s="1239"/>
      <c r="J235" s="1375"/>
      <c r="K235" s="1531"/>
      <c r="L235" s="1375"/>
      <c r="M235" s="1375"/>
      <c r="N235" s="1375"/>
      <c r="O235" s="1375"/>
      <c r="P235" s="1375"/>
      <c r="Q235" s="1375"/>
      <c r="R235" s="1953">
        <f>+'[1]19.เชียงราย'!R235</f>
        <v>0</v>
      </c>
      <c r="S235" s="1953">
        <f>+'[2]19.เชียงราย'!S235</f>
        <v>0</v>
      </c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1</v>
      </c>
      <c r="F236" s="36">
        <f t="shared" si="45"/>
        <v>4</v>
      </c>
      <c r="G236" s="43">
        <f t="shared" si="46"/>
        <v>400</v>
      </c>
      <c r="H236" s="476">
        <v>0</v>
      </c>
      <c r="I236" s="476">
        <v>1</v>
      </c>
      <c r="J236" s="1380">
        <v>1</v>
      </c>
      <c r="K236" s="1525">
        <v>1</v>
      </c>
      <c r="L236" s="1380">
        <v>0</v>
      </c>
      <c r="M236" s="1380">
        <v>1</v>
      </c>
      <c r="N236" s="1380">
        <v>0</v>
      </c>
      <c r="O236" s="1380">
        <v>0</v>
      </c>
      <c r="P236" s="1380">
        <v>0</v>
      </c>
      <c r="Q236" s="1380">
        <v>0</v>
      </c>
      <c r="R236" s="1954">
        <f>+'[1]19.เชียงราย'!R236</f>
        <v>0</v>
      </c>
      <c r="S236" s="1954">
        <f>+'[2]19.เชียงราย'!S236</f>
        <v>0</v>
      </c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10</v>
      </c>
      <c r="F237" s="36">
        <f t="shared" si="45"/>
        <v>46</v>
      </c>
      <c r="G237" s="43">
        <f t="shared" si="46"/>
        <v>460</v>
      </c>
      <c r="H237" s="476">
        <v>0</v>
      </c>
      <c r="I237" s="476">
        <v>0</v>
      </c>
      <c r="J237" s="1380">
        <v>0</v>
      </c>
      <c r="K237" s="1525">
        <v>2</v>
      </c>
      <c r="L237" s="1380">
        <v>4</v>
      </c>
      <c r="M237" s="1380">
        <v>40</v>
      </c>
      <c r="N237" s="1380">
        <v>0</v>
      </c>
      <c r="O237" s="1380">
        <v>0</v>
      </c>
      <c r="P237" s="1380">
        <v>0</v>
      </c>
      <c r="Q237" s="1380">
        <v>0</v>
      </c>
      <c r="R237" s="1954">
        <f>+'[1]19.เชียงราย'!R237</f>
        <v>0</v>
      </c>
      <c r="S237" s="1954">
        <f>+'[2]19.เชียงราย'!S237</f>
        <v>0</v>
      </c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1</v>
      </c>
      <c r="F238" s="36">
        <f t="shared" si="45"/>
        <v>1</v>
      </c>
      <c r="G238" s="43">
        <f t="shared" si="46"/>
        <v>100</v>
      </c>
      <c r="H238" s="476">
        <v>0</v>
      </c>
      <c r="I238" s="476">
        <v>0</v>
      </c>
      <c r="J238" s="1380">
        <v>0</v>
      </c>
      <c r="K238" s="1525">
        <v>0</v>
      </c>
      <c r="L238" s="1380">
        <v>1</v>
      </c>
      <c r="M238" s="1380">
        <v>0</v>
      </c>
      <c r="N238" s="1380">
        <v>0</v>
      </c>
      <c r="O238" s="1380">
        <v>0</v>
      </c>
      <c r="P238" s="1380">
        <v>0</v>
      </c>
      <c r="Q238" s="1380">
        <v>0</v>
      </c>
      <c r="R238" s="1954">
        <f>+'[1]19.เชียงราย'!R238</f>
        <v>0</v>
      </c>
      <c r="S238" s="1954">
        <f>+'[2]19.เชียงราย'!S238</f>
        <v>0</v>
      </c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45"/>
        <v>0</v>
      </c>
      <c r="G239" s="43" t="e">
        <f t="shared" si="46"/>
        <v>#DIV/0!</v>
      </c>
      <c r="H239" s="476">
        <v>0</v>
      </c>
      <c r="I239" s="476">
        <v>0</v>
      </c>
      <c r="J239" s="1380">
        <v>0</v>
      </c>
      <c r="K239" s="1525">
        <v>0</v>
      </c>
      <c r="L239" s="1380">
        <v>0</v>
      </c>
      <c r="M239" s="1380">
        <v>0</v>
      </c>
      <c r="N239" s="1380">
        <v>0</v>
      </c>
      <c r="O239" s="1380">
        <v>0</v>
      </c>
      <c r="P239" s="1380">
        <v>0</v>
      </c>
      <c r="Q239" s="1380">
        <v>0</v>
      </c>
      <c r="R239" s="1380"/>
      <c r="S239" s="1380"/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101500</v>
      </c>
      <c r="F240" s="50">
        <f>SUM(H240:S240)</f>
        <v>111439.2</v>
      </c>
      <c r="G240" s="51">
        <f t="shared" si="46"/>
        <v>109.79231527093596</v>
      </c>
      <c r="H240" s="1226">
        <f>SUM(H241:H245)</f>
        <v>0</v>
      </c>
      <c r="I240" s="1226">
        <f t="shared" ref="I240:Q240" si="47">SUM(I241:I245)</f>
        <v>0</v>
      </c>
      <c r="J240" s="1226">
        <f t="shared" si="47"/>
        <v>4400</v>
      </c>
      <c r="K240" s="1512">
        <f t="shared" si="47"/>
        <v>0</v>
      </c>
      <c r="L240" s="1543">
        <f t="shared" si="47"/>
        <v>1380</v>
      </c>
      <c r="M240" s="1543">
        <f t="shared" si="47"/>
        <v>1342</v>
      </c>
      <c r="N240" s="1543">
        <f t="shared" si="47"/>
        <v>3575</v>
      </c>
      <c r="O240" s="1543">
        <f t="shared" si="47"/>
        <v>960</v>
      </c>
      <c r="P240" s="1543">
        <f t="shared" si="47"/>
        <v>0</v>
      </c>
      <c r="Q240" s="1861">
        <f t="shared" si="47"/>
        <v>18043.2</v>
      </c>
      <c r="R240" s="1896">
        <f>SUM(R241:R245)</f>
        <v>44930</v>
      </c>
      <c r="S240" s="1896">
        <f>SUM(S241:S245)</f>
        <v>36809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45"/>
        <v>0</v>
      </c>
      <c r="G241" s="43" t="e">
        <f t="shared" si="46"/>
        <v>#DIV/0!</v>
      </c>
      <c r="H241" s="471">
        <v>0</v>
      </c>
      <c r="I241" s="471">
        <v>0</v>
      </c>
      <c r="J241" s="872">
        <v>0</v>
      </c>
      <c r="K241" s="973">
        <v>0</v>
      </c>
      <c r="L241" s="1380">
        <v>0</v>
      </c>
      <c r="M241" s="872">
        <v>0</v>
      </c>
      <c r="N241" s="872">
        <v>0</v>
      </c>
      <c r="O241" s="872">
        <v>0</v>
      </c>
      <c r="P241" s="872">
        <v>0</v>
      </c>
      <c r="Q241" s="872">
        <v>0</v>
      </c>
      <c r="R241" s="872"/>
      <c r="S241" s="872"/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1500+100000</f>
        <v>101500</v>
      </c>
      <c r="F242" s="36">
        <f t="shared" si="45"/>
        <v>111439.2</v>
      </c>
      <c r="G242" s="43">
        <f t="shared" si="46"/>
        <v>109.79231527093596</v>
      </c>
      <c r="H242" s="471">
        <v>0</v>
      </c>
      <c r="I242" s="471">
        <v>0</v>
      </c>
      <c r="J242" s="872">
        <v>4400</v>
      </c>
      <c r="K242" s="973">
        <v>0</v>
      </c>
      <c r="L242" s="1380">
        <v>1380</v>
      </c>
      <c r="M242" s="872">
        <v>1342</v>
      </c>
      <c r="N242" s="872">
        <v>3575</v>
      </c>
      <c r="O242" s="872">
        <v>960</v>
      </c>
      <c r="P242" s="872">
        <v>0</v>
      </c>
      <c r="Q242" s="872">
        <v>18043.2</v>
      </c>
      <c r="R242" s="1958">
        <f>+'[1]19.เชียงราย'!R242</f>
        <v>44930</v>
      </c>
      <c r="S242" s="1958">
        <f>+'[2]19.เชียงราย'!S242</f>
        <v>36809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0</v>
      </c>
      <c r="F243" s="36">
        <f t="shared" si="45"/>
        <v>0</v>
      </c>
      <c r="G243" s="43" t="e">
        <f t="shared" si="46"/>
        <v>#DIV/0!</v>
      </c>
      <c r="H243" s="471">
        <v>0</v>
      </c>
      <c r="I243" s="471">
        <v>0</v>
      </c>
      <c r="J243" s="872">
        <v>0</v>
      </c>
      <c r="K243" s="973">
        <v>0</v>
      </c>
      <c r="L243" s="1380">
        <v>0</v>
      </c>
      <c r="M243" s="872">
        <v>0</v>
      </c>
      <c r="N243" s="872">
        <v>0</v>
      </c>
      <c r="O243" s="872">
        <v>0</v>
      </c>
      <c r="P243" s="872">
        <v>0</v>
      </c>
      <c r="Q243" s="872">
        <v>0</v>
      </c>
      <c r="R243" s="1957">
        <f>+'[1]19.เชียงราย'!R243</f>
        <v>0</v>
      </c>
      <c r="S243" s="1957">
        <f>+'[2]19.เชียงราย'!S243</f>
        <v>0</v>
      </c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45"/>
        <v>0</v>
      </c>
      <c r="G244" s="43" t="e">
        <f t="shared" si="46"/>
        <v>#DIV/0!</v>
      </c>
      <c r="H244" s="471">
        <v>0</v>
      </c>
      <c r="I244" s="471">
        <v>0</v>
      </c>
      <c r="J244" s="872">
        <v>0</v>
      </c>
      <c r="K244" s="973">
        <v>0</v>
      </c>
      <c r="L244" s="1380">
        <v>0</v>
      </c>
      <c r="M244" s="872">
        <v>0</v>
      </c>
      <c r="N244" s="872">
        <v>0</v>
      </c>
      <c r="O244" s="872">
        <v>0</v>
      </c>
      <c r="P244" s="872">
        <v>0</v>
      </c>
      <c r="Q244" s="872">
        <v>0</v>
      </c>
      <c r="R244" s="1953">
        <f>+'[1]19.เชียงราย'!R244</f>
        <v>0</v>
      </c>
      <c r="S244" s="1953">
        <f>+'[2]19.เชียงราย'!S244</f>
        <v>0</v>
      </c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45"/>
        <v>0</v>
      </c>
      <c r="G245" s="118" t="e">
        <f t="shared" si="46"/>
        <v>#DIV/0!</v>
      </c>
      <c r="H245" s="478">
        <v>0</v>
      </c>
      <c r="I245" s="478">
        <v>0</v>
      </c>
      <c r="J245" s="1378">
        <v>0</v>
      </c>
      <c r="K245" s="1523">
        <v>0</v>
      </c>
      <c r="L245" s="1674">
        <v>0</v>
      </c>
      <c r="M245" s="1378">
        <v>0</v>
      </c>
      <c r="N245" s="1378">
        <v>0</v>
      </c>
      <c r="O245" s="1378">
        <v>0</v>
      </c>
      <c r="P245" s="1378">
        <v>0</v>
      </c>
      <c r="Q245" s="1378">
        <v>0</v>
      </c>
      <c r="R245" s="1953">
        <f>+'[1]19.เชียงราย'!R245</f>
        <v>0</v>
      </c>
      <c r="S245" s="1953">
        <f>+'[2]19.เชียงราย'!S245</f>
        <v>0</v>
      </c>
    </row>
    <row r="246" spans="1:19" ht="21.75" customHeight="1">
      <c r="A246" s="340" t="s">
        <v>255</v>
      </c>
      <c r="B246" s="430"/>
      <c r="C246" s="754"/>
      <c r="D246" s="755"/>
      <c r="E246" s="756"/>
      <c r="F246" s="848"/>
      <c r="G246" s="849"/>
      <c r="H246" s="1245"/>
      <c r="I246" s="1245"/>
      <c r="J246" s="1381"/>
      <c r="K246" s="1520"/>
      <c r="L246" s="1381"/>
      <c r="M246" s="1381"/>
      <c r="N246" s="1381"/>
      <c r="O246" s="1381"/>
      <c r="P246" s="1381"/>
      <c r="Q246" s="1381"/>
      <c r="R246" s="1959">
        <f>+'[1]19.เชียงราย'!R246</f>
        <v>0</v>
      </c>
      <c r="S246" s="1959">
        <f>+'[2]19.เชียงราย'!S246</f>
        <v>0</v>
      </c>
    </row>
    <row r="247" spans="1:19" ht="21.75" customHeight="1">
      <c r="A247" s="2247" t="s">
        <v>249</v>
      </c>
      <c r="B247" s="2247"/>
      <c r="C247" s="2248"/>
      <c r="D247" s="757"/>
      <c r="E247" s="382"/>
      <c r="F247" s="132"/>
      <c r="G247" s="383"/>
      <c r="H247" s="1246"/>
      <c r="I247" s="1246"/>
      <c r="J247" s="1382"/>
      <c r="K247" s="1519"/>
      <c r="L247" s="1382"/>
      <c r="M247" s="1382"/>
      <c r="N247" s="1382"/>
      <c r="O247" s="1382"/>
      <c r="P247" s="1382"/>
      <c r="Q247" s="1382"/>
      <c r="R247" s="1957">
        <f>+'[1]19.เชียงราย'!R247</f>
        <v>0</v>
      </c>
      <c r="S247" s="1957">
        <f>+'[2]19.เชียงราย'!S247</f>
        <v>0</v>
      </c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/>
      <c r="G248" s="67"/>
      <c r="H248" s="1239"/>
      <c r="I248" s="1239"/>
      <c r="J248" s="1375"/>
      <c r="K248" s="1531"/>
      <c r="L248" s="1375"/>
      <c r="M248" s="1375"/>
      <c r="N248" s="1375"/>
      <c r="O248" s="1375"/>
      <c r="P248" s="1375"/>
      <c r="Q248" s="1375"/>
      <c r="R248" s="1953">
        <f>+'[1]19.เชียงราย'!R248</f>
        <v>0</v>
      </c>
      <c r="S248" s="1953">
        <f>+'[2]19.เชียงราย'!S248</f>
        <v>0</v>
      </c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ref="F249:F258" si="48">SUM(H249:S249)</f>
        <v>0</v>
      </c>
      <c r="G249" s="94" t="e">
        <f>+F249*100/E249</f>
        <v>#DIV/0!</v>
      </c>
      <c r="H249" s="471">
        <v>0</v>
      </c>
      <c r="I249" s="471">
        <v>0</v>
      </c>
      <c r="J249" s="872">
        <v>0</v>
      </c>
      <c r="K249" s="973">
        <v>0</v>
      </c>
      <c r="L249" s="872">
        <v>0</v>
      </c>
      <c r="M249" s="872">
        <v>0</v>
      </c>
      <c r="N249" s="872">
        <v>0</v>
      </c>
      <c r="O249" s="872">
        <v>0</v>
      </c>
      <c r="P249" s="872">
        <v>0</v>
      </c>
      <c r="Q249" s="872">
        <v>0</v>
      </c>
      <c r="R249" s="1953">
        <f>+'[1]19.เชียงราย'!R249</f>
        <v>0</v>
      </c>
      <c r="S249" s="1953">
        <f>+'[2]19.เชียงราย'!S249</f>
        <v>0</v>
      </c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48"/>
        <v>0</v>
      </c>
      <c r="G250" s="37" t="e">
        <f t="shared" ref="G250:G257" si="49">+F250*100/E250</f>
        <v>#DIV/0!</v>
      </c>
      <c r="H250" s="471">
        <v>0</v>
      </c>
      <c r="I250" s="471">
        <v>0</v>
      </c>
      <c r="J250" s="872">
        <v>0</v>
      </c>
      <c r="K250" s="973">
        <v>0</v>
      </c>
      <c r="L250" s="872">
        <v>0</v>
      </c>
      <c r="M250" s="872">
        <v>0</v>
      </c>
      <c r="N250" s="872">
        <v>0</v>
      </c>
      <c r="O250" s="872">
        <v>0</v>
      </c>
      <c r="P250" s="872">
        <v>0</v>
      </c>
      <c r="Q250" s="872">
        <v>0</v>
      </c>
      <c r="R250" s="1953">
        <f>+'[1]19.เชียงราย'!R250</f>
        <v>0</v>
      </c>
      <c r="S250" s="1953">
        <f>+'[2]19.เชียงราย'!S250</f>
        <v>0</v>
      </c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si="48"/>
        <v>1</v>
      </c>
      <c r="G251" s="37">
        <f t="shared" si="49"/>
        <v>100</v>
      </c>
      <c r="H251" s="471">
        <v>1</v>
      </c>
      <c r="I251" s="471">
        <v>0</v>
      </c>
      <c r="J251" s="872">
        <v>0</v>
      </c>
      <c r="K251" s="973">
        <v>0</v>
      </c>
      <c r="L251" s="872">
        <v>0</v>
      </c>
      <c r="M251" s="872">
        <v>0</v>
      </c>
      <c r="N251" s="872">
        <v>0</v>
      </c>
      <c r="O251" s="872">
        <v>0</v>
      </c>
      <c r="P251" s="872">
        <v>0</v>
      </c>
      <c r="Q251" s="872">
        <v>0</v>
      </c>
      <c r="R251" s="1954">
        <f>+'[1]19.เชียงราย'!R251</f>
        <v>0</v>
      </c>
      <c r="S251" s="1954">
        <f>+'[2]19.เชียงราย'!S251</f>
        <v>0</v>
      </c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48"/>
        <v>0</v>
      </c>
      <c r="G252" s="37" t="e">
        <f t="shared" si="49"/>
        <v>#DIV/0!</v>
      </c>
      <c r="H252" s="471">
        <v>0</v>
      </c>
      <c r="I252" s="471">
        <v>0</v>
      </c>
      <c r="J252" s="872">
        <v>0</v>
      </c>
      <c r="K252" s="973">
        <v>0</v>
      </c>
      <c r="L252" s="872">
        <v>0</v>
      </c>
      <c r="M252" s="872">
        <v>0</v>
      </c>
      <c r="N252" s="872">
        <v>0</v>
      </c>
      <c r="O252" s="872">
        <v>0</v>
      </c>
      <c r="P252" s="872">
        <v>0</v>
      </c>
      <c r="Q252" s="872">
        <v>0</v>
      </c>
      <c r="R252" s="1954">
        <f>+'[1]19.เชียงราย'!R252</f>
        <v>0</v>
      </c>
      <c r="S252" s="1954">
        <f>+'[2]19.เชียงราย'!S252</f>
        <v>0</v>
      </c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si="48"/>
        <v>0</v>
      </c>
      <c r="G253" s="37" t="e">
        <f t="shared" si="49"/>
        <v>#DIV/0!</v>
      </c>
      <c r="H253" s="471">
        <v>0</v>
      </c>
      <c r="I253" s="471">
        <v>0</v>
      </c>
      <c r="J253" s="872">
        <v>0</v>
      </c>
      <c r="K253" s="973">
        <v>0</v>
      </c>
      <c r="L253" s="872">
        <v>0</v>
      </c>
      <c r="M253" s="872">
        <v>0</v>
      </c>
      <c r="N253" s="872">
        <v>0</v>
      </c>
      <c r="O253" s="872">
        <v>0</v>
      </c>
      <c r="P253" s="872">
        <v>0</v>
      </c>
      <c r="Q253" s="872">
        <v>0</v>
      </c>
      <c r="R253" s="1954">
        <f>+'[1]19.เชียงราย'!R253</f>
        <v>0</v>
      </c>
      <c r="S253" s="1954">
        <f>+'[2]19.เชียงราย'!S253</f>
        <v>0</v>
      </c>
    </row>
    <row r="254" spans="1:19" ht="33.6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8"/>
        <v>1</v>
      </c>
      <c r="G254" s="37">
        <f t="shared" si="49"/>
        <v>100</v>
      </c>
      <c r="H254" s="471">
        <v>1</v>
      </c>
      <c r="I254" s="471">
        <v>0</v>
      </c>
      <c r="J254" s="872">
        <v>0</v>
      </c>
      <c r="K254" s="973">
        <v>0</v>
      </c>
      <c r="L254" s="872">
        <v>0</v>
      </c>
      <c r="M254" s="872">
        <v>0</v>
      </c>
      <c r="N254" s="872">
        <v>0</v>
      </c>
      <c r="O254" s="872">
        <v>0</v>
      </c>
      <c r="P254" s="872">
        <v>0</v>
      </c>
      <c r="Q254" s="872">
        <v>0</v>
      </c>
      <c r="R254" s="1954">
        <f>+'[1]19.เชียงราย'!R254</f>
        <v>0</v>
      </c>
      <c r="S254" s="1954">
        <f>+'[2]19.เชียงราย'!S254</f>
        <v>0</v>
      </c>
    </row>
    <row r="255" spans="1:19" ht="33.6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8"/>
        <v>11</v>
      </c>
      <c r="G255" s="37" t="e">
        <f t="shared" si="49"/>
        <v>#DIV/0!</v>
      </c>
      <c r="H255" s="471">
        <v>0</v>
      </c>
      <c r="I255" s="471">
        <v>1</v>
      </c>
      <c r="J255" s="872">
        <v>0</v>
      </c>
      <c r="K255" s="973">
        <v>0</v>
      </c>
      <c r="L255" s="872">
        <v>0</v>
      </c>
      <c r="M255" s="872">
        <v>10</v>
      </c>
      <c r="N255" s="872">
        <v>0</v>
      </c>
      <c r="O255" s="872">
        <v>0</v>
      </c>
      <c r="P255" s="872">
        <v>0</v>
      </c>
      <c r="Q255" s="872">
        <v>0</v>
      </c>
      <c r="R255" s="1954">
        <f>+'[1]19.เชียงราย'!R255</f>
        <v>0</v>
      </c>
      <c r="S255" s="1954">
        <f>+'[2]19.เชียงราย'!S255</f>
        <v>0</v>
      </c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36">
        <f t="shared" si="48"/>
        <v>5</v>
      </c>
      <c r="G256" s="37">
        <f t="shared" si="49"/>
        <v>100</v>
      </c>
      <c r="H256" s="471">
        <v>0</v>
      </c>
      <c r="I256" s="471">
        <v>0</v>
      </c>
      <c r="J256" s="872">
        <v>0</v>
      </c>
      <c r="K256" s="973">
        <v>0</v>
      </c>
      <c r="L256" s="872">
        <v>3</v>
      </c>
      <c r="M256" s="872">
        <v>0</v>
      </c>
      <c r="N256" s="872">
        <v>0</v>
      </c>
      <c r="O256" s="872">
        <v>2</v>
      </c>
      <c r="P256" s="872">
        <v>0</v>
      </c>
      <c r="Q256" s="872">
        <v>0</v>
      </c>
      <c r="R256" s="1954">
        <f>+'[1]19.เชียงราย'!R256</f>
        <v>0</v>
      </c>
      <c r="S256" s="1954">
        <f>+'[2]19.เชียงราย'!S256</f>
        <v>0</v>
      </c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8"/>
        <v>0</v>
      </c>
      <c r="G257" s="37" t="e">
        <f t="shared" si="49"/>
        <v>#DIV/0!</v>
      </c>
      <c r="H257" s="471">
        <v>0</v>
      </c>
      <c r="I257" s="471">
        <v>0</v>
      </c>
      <c r="J257" s="872">
        <v>0</v>
      </c>
      <c r="K257" s="973">
        <v>0</v>
      </c>
      <c r="L257" s="872">
        <v>0</v>
      </c>
      <c r="M257" s="872">
        <v>0</v>
      </c>
      <c r="N257" s="872">
        <v>0</v>
      </c>
      <c r="O257" s="872">
        <v>0</v>
      </c>
      <c r="P257" s="872">
        <v>0</v>
      </c>
      <c r="Q257" s="872">
        <v>0</v>
      </c>
      <c r="R257" s="872"/>
      <c r="S257" s="872"/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8"/>
        <v>0</v>
      </c>
      <c r="G258" s="94" t="e">
        <f>+F258*100/E258</f>
        <v>#DIV/0!</v>
      </c>
      <c r="H258" s="471">
        <v>0</v>
      </c>
      <c r="I258" s="471">
        <v>0</v>
      </c>
      <c r="J258" s="872">
        <v>0</v>
      </c>
      <c r="K258" s="973">
        <v>0</v>
      </c>
      <c r="L258" s="872">
        <v>0</v>
      </c>
      <c r="M258" s="872">
        <v>0</v>
      </c>
      <c r="N258" s="872">
        <v>0</v>
      </c>
      <c r="O258" s="872">
        <v>0</v>
      </c>
      <c r="P258" s="872">
        <v>0</v>
      </c>
      <c r="Q258" s="872">
        <v>0</v>
      </c>
      <c r="R258" s="872"/>
      <c r="S258" s="872"/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153">
        <f t="shared" ref="F259:F264" si="50">SUM(H259:S259)</f>
        <v>39900</v>
      </c>
      <c r="G259" s="379">
        <f t="shared" ref="G259:G264" si="51">+F259*100/E259</f>
        <v>100</v>
      </c>
      <c r="H259" s="1226">
        <f>SUM(H260:H264)</f>
        <v>0</v>
      </c>
      <c r="I259" s="1226">
        <f t="shared" ref="I259:Q259" si="52">SUM(I260:I264)</f>
        <v>0</v>
      </c>
      <c r="J259" s="1226">
        <f t="shared" si="52"/>
        <v>0</v>
      </c>
      <c r="K259" s="1530">
        <f t="shared" si="52"/>
        <v>7400</v>
      </c>
      <c r="L259" s="1543">
        <f t="shared" si="52"/>
        <v>20000</v>
      </c>
      <c r="M259" s="1543">
        <f t="shared" si="52"/>
        <v>8400</v>
      </c>
      <c r="N259" s="1543">
        <f t="shared" si="52"/>
        <v>0</v>
      </c>
      <c r="O259" s="1543">
        <f t="shared" si="52"/>
        <v>0</v>
      </c>
      <c r="P259" s="1543">
        <f t="shared" si="52"/>
        <v>0</v>
      </c>
      <c r="Q259" s="1861">
        <f t="shared" si="52"/>
        <v>0</v>
      </c>
      <c r="R259" s="1896">
        <f>SUM(R260:R264)</f>
        <v>1700</v>
      </c>
      <c r="S259" s="1896">
        <f>SUM(S260:S264)</f>
        <v>2400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50"/>
        <v>0</v>
      </c>
      <c r="G260" s="37" t="e">
        <f t="shared" si="51"/>
        <v>#DIV/0!</v>
      </c>
      <c r="H260" s="471">
        <v>0</v>
      </c>
      <c r="I260" s="471">
        <v>0</v>
      </c>
      <c r="J260" s="872">
        <v>0</v>
      </c>
      <c r="K260" s="973">
        <v>0</v>
      </c>
      <c r="L260" s="1380"/>
      <c r="M260" s="872">
        <v>0</v>
      </c>
      <c r="N260" s="872">
        <v>0</v>
      </c>
      <c r="O260" s="872">
        <v>0</v>
      </c>
      <c r="P260" s="872">
        <v>0</v>
      </c>
      <c r="Q260" s="872">
        <v>0</v>
      </c>
      <c r="R260" s="872"/>
      <c r="S260" s="872"/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36">
        <f t="shared" si="50"/>
        <v>39900</v>
      </c>
      <c r="G261" s="37">
        <f t="shared" si="51"/>
        <v>100</v>
      </c>
      <c r="H261" s="471">
        <v>0</v>
      </c>
      <c r="I261" s="471">
        <v>0</v>
      </c>
      <c r="J261" s="872">
        <v>0</v>
      </c>
      <c r="K261" s="973">
        <v>7400</v>
      </c>
      <c r="L261" s="1380">
        <v>20000</v>
      </c>
      <c r="M261" s="872">
        <v>8400</v>
      </c>
      <c r="N261" s="872">
        <v>0</v>
      </c>
      <c r="O261" s="872">
        <v>0</v>
      </c>
      <c r="P261" s="872">
        <v>0</v>
      </c>
      <c r="Q261" s="872">
        <v>0</v>
      </c>
      <c r="R261" s="1953">
        <f>+'[1]19.เชียงราย'!R261</f>
        <v>1700</v>
      </c>
      <c r="S261" s="1953">
        <f>+'[2]19.เชียงราย'!S261</f>
        <v>2400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50"/>
        <v>0</v>
      </c>
      <c r="G262" s="37" t="e">
        <f t="shared" si="51"/>
        <v>#DIV/0!</v>
      </c>
      <c r="H262" s="471">
        <v>0</v>
      </c>
      <c r="I262" s="471">
        <v>0</v>
      </c>
      <c r="J262" s="872">
        <v>0</v>
      </c>
      <c r="K262" s="973">
        <v>0</v>
      </c>
      <c r="L262" s="1380"/>
      <c r="M262" s="872">
        <v>0</v>
      </c>
      <c r="N262" s="872">
        <v>0</v>
      </c>
      <c r="O262" s="872">
        <v>0</v>
      </c>
      <c r="P262" s="872">
        <v>0</v>
      </c>
      <c r="Q262" s="872">
        <v>0</v>
      </c>
      <c r="R262" s="1953">
        <f>+'[1]19.เชียงราย'!R262</f>
        <v>0</v>
      </c>
      <c r="S262" s="1953">
        <f>+'[2]19.เชียงราย'!S262</f>
        <v>0</v>
      </c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50"/>
        <v>0</v>
      </c>
      <c r="G263" s="37" t="e">
        <f t="shared" si="51"/>
        <v>#DIV/0!</v>
      </c>
      <c r="H263" s="471">
        <v>0</v>
      </c>
      <c r="I263" s="471">
        <v>0</v>
      </c>
      <c r="J263" s="872">
        <v>0</v>
      </c>
      <c r="K263" s="973">
        <v>0</v>
      </c>
      <c r="L263" s="1380"/>
      <c r="M263" s="872">
        <v>0</v>
      </c>
      <c r="N263" s="872">
        <v>0</v>
      </c>
      <c r="O263" s="872">
        <v>0</v>
      </c>
      <c r="P263" s="872">
        <v>0</v>
      </c>
      <c r="Q263" s="872">
        <v>0</v>
      </c>
      <c r="R263" s="1953">
        <f>+'[1]19.เชียงราย'!R263</f>
        <v>0</v>
      </c>
      <c r="S263" s="1953">
        <f>+'[2]19.เชียงราย'!S263</f>
        <v>0</v>
      </c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50"/>
        <v>0</v>
      </c>
      <c r="G264" s="37" t="e">
        <f t="shared" si="51"/>
        <v>#DIV/0!</v>
      </c>
      <c r="H264" s="471">
        <v>0</v>
      </c>
      <c r="I264" s="471">
        <v>0</v>
      </c>
      <c r="J264" s="872">
        <v>0</v>
      </c>
      <c r="K264" s="973">
        <v>0</v>
      </c>
      <c r="L264" s="1380"/>
      <c r="M264" s="872">
        <v>0</v>
      </c>
      <c r="N264" s="872">
        <v>0</v>
      </c>
      <c r="O264" s="872">
        <v>0</v>
      </c>
      <c r="P264" s="872">
        <v>0</v>
      </c>
      <c r="Q264" s="872">
        <v>0</v>
      </c>
      <c r="R264" s="1953">
        <f>+'[1]19.เชียงราย'!R264</f>
        <v>0</v>
      </c>
      <c r="S264" s="1953">
        <f>+'[2]19.เชียงราย'!S264</f>
        <v>0</v>
      </c>
    </row>
    <row r="265" spans="1:19" ht="18" customHeight="1">
      <c r="A265" s="758"/>
      <c r="B265" s="2142" t="s">
        <v>250</v>
      </c>
      <c r="C265" s="2143"/>
      <c r="D265" s="767"/>
      <c r="E265" s="6"/>
      <c r="F265" s="55"/>
      <c r="G265" s="67"/>
      <c r="H265" s="1239"/>
      <c r="I265" s="1239"/>
      <c r="J265" s="1375"/>
      <c r="K265" s="1531"/>
      <c r="L265" s="1375"/>
      <c r="M265" s="1375"/>
      <c r="N265" s="1375"/>
      <c r="O265" s="1375"/>
      <c r="P265" s="1375"/>
      <c r="Q265" s="1375"/>
      <c r="R265" s="1953">
        <f>+'[1]19.เชียงราย'!R265</f>
        <v>0</v>
      </c>
      <c r="S265" s="1953">
        <f>+'[2]19.เชียงราย'!S265</f>
        <v>0</v>
      </c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4</v>
      </c>
      <c r="F266" s="36">
        <f t="shared" ref="F266:F276" si="53">SUM(H266:S266)</f>
        <v>4</v>
      </c>
      <c r="G266" s="37">
        <f t="shared" ref="G266:G286" si="54">+F266*100/E266</f>
        <v>100</v>
      </c>
      <c r="H266" s="471">
        <v>0</v>
      </c>
      <c r="I266" s="471">
        <v>0</v>
      </c>
      <c r="J266" s="872">
        <v>1</v>
      </c>
      <c r="K266" s="973">
        <v>1</v>
      </c>
      <c r="L266" s="872">
        <v>2</v>
      </c>
      <c r="M266" s="872">
        <v>0</v>
      </c>
      <c r="N266" s="872">
        <v>0</v>
      </c>
      <c r="O266" s="872">
        <v>0</v>
      </c>
      <c r="P266" s="872">
        <v>0</v>
      </c>
      <c r="Q266" s="872">
        <v>0</v>
      </c>
      <c r="R266" s="1954">
        <f>+'[1]19.เชียงราย'!R266</f>
        <v>0</v>
      </c>
      <c r="S266" s="1954">
        <f>+'[2]19.เชียงราย'!S266</f>
        <v>0</v>
      </c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40</v>
      </c>
      <c r="F267" s="36">
        <f t="shared" si="53"/>
        <v>43</v>
      </c>
      <c r="G267" s="37">
        <f t="shared" si="54"/>
        <v>107.5</v>
      </c>
      <c r="H267" s="471">
        <v>0</v>
      </c>
      <c r="I267" s="471">
        <v>10</v>
      </c>
      <c r="J267" s="872">
        <v>0</v>
      </c>
      <c r="K267" s="973">
        <v>3</v>
      </c>
      <c r="L267" s="872">
        <v>4</v>
      </c>
      <c r="M267" s="872">
        <v>6</v>
      </c>
      <c r="N267" s="872">
        <v>10</v>
      </c>
      <c r="O267" s="872">
        <v>0</v>
      </c>
      <c r="P267" s="872">
        <v>10</v>
      </c>
      <c r="Q267" s="872">
        <v>0</v>
      </c>
      <c r="R267" s="1954">
        <f>+'[1]19.เชียงราย'!R267</f>
        <v>0</v>
      </c>
      <c r="S267" s="1954">
        <f>+'[2]19.เชียงราย'!S267</f>
        <v>0</v>
      </c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30</v>
      </c>
      <c r="F268" s="36">
        <f t="shared" si="53"/>
        <v>30</v>
      </c>
      <c r="G268" s="37">
        <f t="shared" si="54"/>
        <v>100</v>
      </c>
      <c r="H268" s="471">
        <v>0</v>
      </c>
      <c r="I268" s="471">
        <v>0</v>
      </c>
      <c r="J268" s="872">
        <v>0</v>
      </c>
      <c r="K268" s="973">
        <v>0</v>
      </c>
      <c r="L268" s="872">
        <v>8</v>
      </c>
      <c r="M268" s="872">
        <v>6</v>
      </c>
      <c r="N268" s="872">
        <v>10</v>
      </c>
      <c r="O268" s="872">
        <v>6</v>
      </c>
      <c r="P268" s="872">
        <v>0</v>
      </c>
      <c r="Q268" s="872">
        <v>0</v>
      </c>
      <c r="R268" s="1954">
        <f>+'[1]19.เชียงราย'!R268</f>
        <v>0</v>
      </c>
      <c r="S268" s="1954">
        <f>+'[2]19.เชียงราย'!S268</f>
        <v>0</v>
      </c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9</v>
      </c>
      <c r="F269" s="36">
        <f t="shared" si="53"/>
        <v>12</v>
      </c>
      <c r="G269" s="37">
        <f t="shared" si="54"/>
        <v>133.33333333333334</v>
      </c>
      <c r="H269" s="471">
        <v>0</v>
      </c>
      <c r="I269" s="471">
        <v>0</v>
      </c>
      <c r="J269" s="872">
        <v>0</v>
      </c>
      <c r="K269" s="973">
        <v>0</v>
      </c>
      <c r="L269" s="872">
        <v>2</v>
      </c>
      <c r="M269" s="872">
        <v>10</v>
      </c>
      <c r="N269" s="872">
        <v>0</v>
      </c>
      <c r="O269" s="872">
        <v>0</v>
      </c>
      <c r="P269" s="872">
        <v>0</v>
      </c>
      <c r="Q269" s="872">
        <v>0</v>
      </c>
      <c r="R269" s="1954">
        <f>+'[1]19.เชียงราย'!R269</f>
        <v>0</v>
      </c>
      <c r="S269" s="1954">
        <f>+'[2]19.เชียงราย'!S269</f>
        <v>0</v>
      </c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53"/>
        <v>0</v>
      </c>
      <c r="G270" s="37" t="e">
        <f t="shared" si="54"/>
        <v>#DIV/0!</v>
      </c>
      <c r="H270" s="471">
        <v>0</v>
      </c>
      <c r="I270" s="471">
        <v>0</v>
      </c>
      <c r="J270" s="872">
        <v>0</v>
      </c>
      <c r="K270" s="973">
        <v>0</v>
      </c>
      <c r="L270" s="872">
        <v>0</v>
      </c>
      <c r="M270" s="872">
        <v>0</v>
      </c>
      <c r="N270" s="872">
        <v>0</v>
      </c>
      <c r="O270" s="872">
        <v>0</v>
      </c>
      <c r="P270" s="872">
        <v>0</v>
      </c>
      <c r="Q270" s="872">
        <v>0</v>
      </c>
      <c r="R270" s="872"/>
      <c r="S270" s="872"/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40400</v>
      </c>
      <c r="F271" s="50">
        <f t="shared" si="53"/>
        <v>520127.83999999997</v>
      </c>
      <c r="G271" s="90">
        <f>+F271*100/E271</f>
        <v>1287.4451485148516</v>
      </c>
      <c r="H271" s="1226">
        <f>SUM(H272:H276)</f>
        <v>0</v>
      </c>
      <c r="I271" s="1226">
        <f t="shared" ref="I271:Q271" si="55">SUM(I272:I276)</f>
        <v>480</v>
      </c>
      <c r="J271" s="1226">
        <f t="shared" si="55"/>
        <v>0</v>
      </c>
      <c r="K271" s="1512">
        <f t="shared" si="55"/>
        <v>4000</v>
      </c>
      <c r="L271" s="1543">
        <f t="shared" si="55"/>
        <v>5700</v>
      </c>
      <c r="M271" s="1512">
        <f t="shared" si="55"/>
        <v>7669.84</v>
      </c>
      <c r="N271" s="1543">
        <f t="shared" si="55"/>
        <v>0</v>
      </c>
      <c r="O271" s="1543">
        <f t="shared" si="55"/>
        <v>0</v>
      </c>
      <c r="P271" s="1543">
        <f t="shared" si="55"/>
        <v>950</v>
      </c>
      <c r="Q271" s="1861">
        <f t="shared" si="55"/>
        <v>0</v>
      </c>
      <c r="R271" s="1896">
        <f>SUM(R272:R276)</f>
        <v>15534</v>
      </c>
      <c r="S271" s="1896">
        <f>SUM(S272:S276)</f>
        <v>485794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53"/>
        <v>0</v>
      </c>
      <c r="G272" s="37" t="e">
        <f>+F272*100/E272</f>
        <v>#DIV/0!</v>
      </c>
      <c r="H272" s="471">
        <v>0</v>
      </c>
      <c r="I272" s="471">
        <v>0</v>
      </c>
      <c r="J272" s="872">
        <v>0</v>
      </c>
      <c r="K272" s="973">
        <v>0</v>
      </c>
      <c r="L272" s="872">
        <v>0</v>
      </c>
      <c r="M272" s="973">
        <v>0</v>
      </c>
      <c r="N272" s="872">
        <v>0</v>
      </c>
      <c r="O272" s="872">
        <v>0</v>
      </c>
      <c r="P272" s="872">
        <v>0</v>
      </c>
      <c r="Q272" s="872">
        <v>0</v>
      </c>
      <c r="R272" s="872"/>
      <c r="S272" s="872"/>
    </row>
    <row r="273" spans="1:19" ht="21.75" customHeight="1">
      <c r="A273" s="684"/>
      <c r="B273" s="685"/>
      <c r="C273" s="686" t="s">
        <v>26</v>
      </c>
      <c r="D273" s="687" t="s">
        <v>24</v>
      </c>
      <c r="E273" s="42">
        <v>40400</v>
      </c>
      <c r="F273" s="36">
        <f t="shared" si="53"/>
        <v>40127.839999999997</v>
      </c>
      <c r="G273" s="37">
        <f t="shared" si="54"/>
        <v>99.32633663366336</v>
      </c>
      <c r="H273" s="471">
        <v>0</v>
      </c>
      <c r="I273" s="471">
        <v>480</v>
      </c>
      <c r="J273" s="872">
        <v>0</v>
      </c>
      <c r="K273" s="973">
        <v>4000</v>
      </c>
      <c r="L273" s="872">
        <v>5700</v>
      </c>
      <c r="M273" s="973">
        <v>7669.84</v>
      </c>
      <c r="N273" s="872">
        <v>0</v>
      </c>
      <c r="O273" s="872">
        <v>0</v>
      </c>
      <c r="P273" s="872">
        <v>950</v>
      </c>
      <c r="Q273" s="872">
        <v>0</v>
      </c>
      <c r="R273" s="1956">
        <f>+'[1]19.เชียงราย'!R273</f>
        <v>15534</v>
      </c>
      <c r="S273" s="1970">
        <f>+'[2]19.เชียงราย'!S273</f>
        <v>5794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53"/>
        <v>480000</v>
      </c>
      <c r="G274" s="37" t="e">
        <f t="shared" si="54"/>
        <v>#DIV/0!</v>
      </c>
      <c r="H274" s="471">
        <v>0</v>
      </c>
      <c r="I274" s="471">
        <v>0</v>
      </c>
      <c r="J274" s="872">
        <v>0</v>
      </c>
      <c r="K274" s="973">
        <v>0</v>
      </c>
      <c r="L274" s="872">
        <v>0</v>
      </c>
      <c r="M274" s="973">
        <v>0</v>
      </c>
      <c r="N274" s="872">
        <v>0</v>
      </c>
      <c r="O274" s="872">
        <v>0</v>
      </c>
      <c r="P274" s="872">
        <v>0</v>
      </c>
      <c r="Q274" s="872">
        <v>0</v>
      </c>
      <c r="R274" s="1957">
        <f>+'[1]19.เชียงราย'!R274</f>
        <v>0</v>
      </c>
      <c r="S274" s="1956">
        <f>+'[2]19.เชียงราย'!S274</f>
        <v>480000</v>
      </c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53"/>
        <v>0</v>
      </c>
      <c r="G275" s="37" t="e">
        <f t="shared" si="54"/>
        <v>#DIV/0!</v>
      </c>
      <c r="H275" s="471">
        <v>0</v>
      </c>
      <c r="I275" s="471">
        <v>0</v>
      </c>
      <c r="J275" s="872">
        <v>0</v>
      </c>
      <c r="K275" s="973">
        <v>0</v>
      </c>
      <c r="L275" s="872">
        <v>0</v>
      </c>
      <c r="M275" s="973">
        <v>0</v>
      </c>
      <c r="N275" s="872">
        <v>0</v>
      </c>
      <c r="O275" s="872">
        <v>0</v>
      </c>
      <c r="P275" s="872">
        <v>0</v>
      </c>
      <c r="Q275" s="872">
        <v>0</v>
      </c>
      <c r="R275" s="1953">
        <f>+'[1]19.เชียงราย'!R275</f>
        <v>0</v>
      </c>
      <c r="S275" s="1957">
        <f>+'[2]19.เชียงราย'!S275</f>
        <v>0</v>
      </c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116">
        <f t="shared" si="53"/>
        <v>0</v>
      </c>
      <c r="G276" s="120" t="e">
        <f t="shared" si="54"/>
        <v>#DIV/0!</v>
      </c>
      <c r="H276" s="478">
        <v>0</v>
      </c>
      <c r="I276" s="478">
        <v>0</v>
      </c>
      <c r="J276" s="1378">
        <v>0</v>
      </c>
      <c r="K276" s="1523">
        <v>0</v>
      </c>
      <c r="L276" s="1378">
        <v>0</v>
      </c>
      <c r="M276" s="1523">
        <v>0</v>
      </c>
      <c r="N276" s="1378">
        <v>0</v>
      </c>
      <c r="O276" s="1378">
        <v>0</v>
      </c>
      <c r="P276" s="1378">
        <v>0</v>
      </c>
      <c r="Q276" s="1378">
        <v>0</v>
      </c>
      <c r="R276" s="1953">
        <f>+'[1]19.เชียงราย'!R276</f>
        <v>0</v>
      </c>
      <c r="S276" s="1953">
        <f>+'[2]19.เชียงราย'!S276</f>
        <v>0</v>
      </c>
    </row>
    <row r="277" spans="1:19" ht="33" customHeight="1">
      <c r="A277" s="509"/>
      <c r="B277" s="2281" t="s">
        <v>302</v>
      </c>
      <c r="C277" s="2282"/>
      <c r="D277" s="770"/>
      <c r="E277" s="511"/>
      <c r="F277" s="20"/>
      <c r="G277" s="644" t="e">
        <f t="shared" si="54"/>
        <v>#DIV/0!</v>
      </c>
      <c r="H277" s="1239"/>
      <c r="I277" s="1239"/>
      <c r="J277" s="1375"/>
      <c r="K277" s="1531"/>
      <c r="L277" s="1375"/>
      <c r="M277" s="1375"/>
      <c r="N277" s="1375"/>
      <c r="O277" s="1375"/>
      <c r="P277" s="1375"/>
      <c r="Q277" s="1375"/>
      <c r="R277" s="1953">
        <f>+'[1]19.เชียงราย'!R277</f>
        <v>0</v>
      </c>
      <c r="S277" s="1953">
        <f>+'[2]19.เชียงราย'!S277</f>
        <v>0</v>
      </c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0</v>
      </c>
      <c r="F278" s="36">
        <f t="shared" ref="F278:F286" si="56">SUM(H278:S278)</f>
        <v>0</v>
      </c>
      <c r="G278" s="120" t="e">
        <f t="shared" si="54"/>
        <v>#DIV/0!</v>
      </c>
      <c r="H278" s="471">
        <v>0</v>
      </c>
      <c r="I278" s="471">
        <v>0</v>
      </c>
      <c r="J278" s="872">
        <v>0</v>
      </c>
      <c r="K278" s="973">
        <v>0</v>
      </c>
      <c r="L278" s="872">
        <v>0</v>
      </c>
      <c r="M278" s="872">
        <v>0</v>
      </c>
      <c r="N278" s="872">
        <v>0</v>
      </c>
      <c r="O278" s="872">
        <v>0</v>
      </c>
      <c r="P278" s="872">
        <v>0</v>
      </c>
      <c r="Q278" s="872">
        <v>0</v>
      </c>
      <c r="R278" s="1953">
        <f>+'[1]19.เชียงราย'!R278</f>
        <v>0</v>
      </c>
      <c r="S278" s="1953">
        <f>+'[2]19.เชียงราย'!S278</f>
        <v>0</v>
      </c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0</v>
      </c>
      <c r="F279" s="36">
        <f t="shared" si="56"/>
        <v>0</v>
      </c>
      <c r="G279" s="120" t="e">
        <f t="shared" si="54"/>
        <v>#DIV/0!</v>
      </c>
      <c r="H279" s="471">
        <v>0</v>
      </c>
      <c r="I279" s="471">
        <v>0</v>
      </c>
      <c r="J279" s="872">
        <v>0</v>
      </c>
      <c r="K279" s="973">
        <v>0</v>
      </c>
      <c r="L279" s="872">
        <v>0</v>
      </c>
      <c r="M279" s="872">
        <v>0</v>
      </c>
      <c r="N279" s="872">
        <v>0</v>
      </c>
      <c r="O279" s="872">
        <v>0</v>
      </c>
      <c r="P279" s="872">
        <v>0</v>
      </c>
      <c r="Q279" s="872">
        <v>0</v>
      </c>
      <c r="R279" s="1953">
        <f>+'[1]19.เชียงราย'!R279</f>
        <v>0</v>
      </c>
      <c r="S279" s="1953">
        <f>+'[2]19.เชียงราย'!S279</f>
        <v>0</v>
      </c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56"/>
        <v>0</v>
      </c>
      <c r="G280" s="120" t="e">
        <f t="shared" si="54"/>
        <v>#DIV/0!</v>
      </c>
      <c r="H280" s="471">
        <v>0</v>
      </c>
      <c r="I280" s="471">
        <v>0</v>
      </c>
      <c r="J280" s="872">
        <v>0</v>
      </c>
      <c r="K280" s="973">
        <v>0</v>
      </c>
      <c r="L280" s="872">
        <v>0</v>
      </c>
      <c r="M280" s="872">
        <v>0</v>
      </c>
      <c r="N280" s="872">
        <v>0</v>
      </c>
      <c r="O280" s="872">
        <v>0</v>
      </c>
      <c r="P280" s="872">
        <v>0</v>
      </c>
      <c r="Q280" s="872">
        <v>0</v>
      </c>
      <c r="R280" s="1953">
        <f>+'[1]19.เชียงราย'!R280</f>
        <v>0</v>
      </c>
      <c r="S280" s="1953">
        <f>+'[2]19.เชียงราย'!S280</f>
        <v>0</v>
      </c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0</v>
      </c>
      <c r="F281" s="111">
        <f t="shared" si="56"/>
        <v>0</v>
      </c>
      <c r="G281" s="646" t="e">
        <f t="shared" si="54"/>
        <v>#DIV/0!</v>
      </c>
      <c r="H281" s="1248">
        <f>SUM(H282:H286)</f>
        <v>0</v>
      </c>
      <c r="I281" s="1248">
        <f t="shared" ref="I281:Q281" si="57">SUM(I282:I286)</f>
        <v>0</v>
      </c>
      <c r="J281" s="1383">
        <f t="shared" si="57"/>
        <v>0</v>
      </c>
      <c r="K281" s="1518">
        <f t="shared" si="57"/>
        <v>0</v>
      </c>
      <c r="L281" s="1383">
        <f t="shared" si="57"/>
        <v>0</v>
      </c>
      <c r="M281" s="1383">
        <f t="shared" si="57"/>
        <v>0</v>
      </c>
      <c r="N281" s="1383">
        <f t="shared" si="57"/>
        <v>0</v>
      </c>
      <c r="O281" s="1383">
        <f t="shared" si="57"/>
        <v>0</v>
      </c>
      <c r="P281" s="1383">
        <f t="shared" si="57"/>
        <v>0</v>
      </c>
      <c r="Q281" s="1383">
        <f t="shared" si="57"/>
        <v>0</v>
      </c>
      <c r="R281" s="1953">
        <f>+'[1]19.เชียงราย'!R281</f>
        <v>0</v>
      </c>
      <c r="S281" s="1953">
        <f>+'[2]19.เชียงราย'!S281</f>
        <v>0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56"/>
        <v>0</v>
      </c>
      <c r="G282" s="120" t="e">
        <f t="shared" si="54"/>
        <v>#DIV/0!</v>
      </c>
      <c r="H282" s="471">
        <v>0</v>
      </c>
      <c r="I282" s="471">
        <v>0</v>
      </c>
      <c r="J282" s="872">
        <v>0</v>
      </c>
      <c r="K282" s="973">
        <v>0</v>
      </c>
      <c r="L282" s="872">
        <v>0</v>
      </c>
      <c r="M282" s="872">
        <v>0</v>
      </c>
      <c r="N282" s="872">
        <v>0</v>
      </c>
      <c r="O282" s="872">
        <v>0</v>
      </c>
      <c r="P282" s="872">
        <v>0</v>
      </c>
      <c r="Q282" s="872">
        <v>0</v>
      </c>
      <c r="R282" s="1953">
        <f>+'[1]19.เชียงราย'!R282</f>
        <v>0</v>
      </c>
      <c r="S282" s="1953">
        <f>+'[2]19.เชียงราย'!S282</f>
        <v>0</v>
      </c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0</v>
      </c>
      <c r="F283" s="36">
        <f t="shared" si="56"/>
        <v>0</v>
      </c>
      <c r="G283" s="120" t="e">
        <f t="shared" si="54"/>
        <v>#DIV/0!</v>
      </c>
      <c r="H283" s="471">
        <v>0</v>
      </c>
      <c r="I283" s="471">
        <v>0</v>
      </c>
      <c r="J283" s="872">
        <v>0</v>
      </c>
      <c r="K283" s="973">
        <v>0</v>
      </c>
      <c r="L283" s="872">
        <v>0</v>
      </c>
      <c r="M283" s="872">
        <v>0</v>
      </c>
      <c r="N283" s="872">
        <v>0</v>
      </c>
      <c r="O283" s="872">
        <v>0</v>
      </c>
      <c r="P283" s="872">
        <v>0</v>
      </c>
      <c r="Q283" s="872">
        <v>0</v>
      </c>
      <c r="R283" s="1953">
        <f>+'[1]19.เชียงราย'!R283</f>
        <v>0</v>
      </c>
      <c r="S283" s="1953">
        <f>+'[2]19.เชียงราย'!S283</f>
        <v>0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56"/>
        <v>0</v>
      </c>
      <c r="G284" s="120" t="e">
        <f t="shared" si="54"/>
        <v>#DIV/0!</v>
      </c>
      <c r="H284" s="471">
        <v>0</v>
      </c>
      <c r="I284" s="471">
        <v>0</v>
      </c>
      <c r="J284" s="872">
        <v>0</v>
      </c>
      <c r="K284" s="973">
        <v>0</v>
      </c>
      <c r="L284" s="872">
        <v>0</v>
      </c>
      <c r="M284" s="872">
        <v>0</v>
      </c>
      <c r="N284" s="872">
        <v>0</v>
      </c>
      <c r="O284" s="872">
        <v>0</v>
      </c>
      <c r="P284" s="872">
        <v>0</v>
      </c>
      <c r="Q284" s="872">
        <v>0</v>
      </c>
      <c r="R284" s="1953">
        <f>+'[1]19.เชียงราย'!R284</f>
        <v>0</v>
      </c>
      <c r="S284" s="1953">
        <f>+'[2]19.เชียงราย'!S284</f>
        <v>0</v>
      </c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0</v>
      </c>
      <c r="F285" s="36">
        <f t="shared" si="56"/>
        <v>0</v>
      </c>
      <c r="G285" s="120" t="e">
        <f t="shared" si="54"/>
        <v>#DIV/0!</v>
      </c>
      <c r="H285" s="471">
        <v>0</v>
      </c>
      <c r="I285" s="471">
        <v>0</v>
      </c>
      <c r="J285" s="872">
        <v>0</v>
      </c>
      <c r="K285" s="973">
        <v>0</v>
      </c>
      <c r="L285" s="872">
        <v>0</v>
      </c>
      <c r="M285" s="872">
        <v>0</v>
      </c>
      <c r="N285" s="872">
        <v>0</v>
      </c>
      <c r="O285" s="872">
        <v>0</v>
      </c>
      <c r="P285" s="872">
        <v>0</v>
      </c>
      <c r="Q285" s="872">
        <v>0</v>
      </c>
      <c r="R285" s="1953">
        <f>+'[1]19.เชียงราย'!R285</f>
        <v>0</v>
      </c>
      <c r="S285" s="1953">
        <f>+'[2]19.เชียงราย'!S285</f>
        <v>0</v>
      </c>
    </row>
    <row r="286" spans="1:19" ht="21.75" customHeight="1">
      <c r="A286" s="783"/>
      <c r="B286" s="784"/>
      <c r="C286" s="785" t="s">
        <v>29</v>
      </c>
      <c r="D286" s="786" t="s">
        <v>24</v>
      </c>
      <c r="E286" s="102">
        <v>0</v>
      </c>
      <c r="F286" s="97">
        <f t="shared" si="56"/>
        <v>0</v>
      </c>
      <c r="G286" s="120" t="e">
        <f t="shared" si="54"/>
        <v>#DIV/0!</v>
      </c>
      <c r="H286" s="488">
        <v>0</v>
      </c>
      <c r="I286" s="488">
        <v>0</v>
      </c>
      <c r="J286" s="1384">
        <v>0</v>
      </c>
      <c r="K286" s="1517">
        <v>0</v>
      </c>
      <c r="L286" s="1384">
        <v>0</v>
      </c>
      <c r="M286" s="1384">
        <v>0</v>
      </c>
      <c r="N286" s="1384">
        <v>0</v>
      </c>
      <c r="O286" s="1384">
        <v>0</v>
      </c>
      <c r="P286" s="1384">
        <v>0</v>
      </c>
      <c r="Q286" s="1384">
        <v>0</v>
      </c>
      <c r="R286" s="1953">
        <f>+'[1]19.เชียงราย'!R286</f>
        <v>0</v>
      </c>
      <c r="S286" s="1953">
        <f>+'[2]19.เชียงราย'!S286</f>
        <v>0</v>
      </c>
    </row>
    <row r="287" spans="1:19" ht="21.75" customHeight="1">
      <c r="A287" s="2110" t="s">
        <v>256</v>
      </c>
      <c r="B287" s="2111"/>
      <c r="C287" s="2111"/>
      <c r="D287" s="787"/>
      <c r="E287" s="92"/>
      <c r="F287" s="92"/>
      <c r="G287" s="103"/>
      <c r="H287" s="1220">
        <f>SUM(H288:H296)</f>
        <v>9</v>
      </c>
      <c r="I287" s="1220">
        <f>SUM(I288:I296)</f>
        <v>8</v>
      </c>
      <c r="J287" s="1220">
        <f>SUM(J288:J296)</f>
        <v>30605</v>
      </c>
      <c r="K287" s="1516"/>
      <c r="L287" s="1538"/>
      <c r="M287" s="1538"/>
      <c r="N287" s="1538"/>
      <c r="O287" s="1538"/>
      <c r="P287" s="1538"/>
      <c r="Q287" s="1856"/>
      <c r="R287" s="1953">
        <f>+'[1]19.เชียงราย'!R287</f>
        <v>0</v>
      </c>
      <c r="S287" s="1953">
        <f>+'[2]19.เชียงราย'!S287</f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6</v>
      </c>
      <c r="F288" s="54">
        <f>F289+F290</f>
        <v>6</v>
      </c>
      <c r="G288" s="28"/>
      <c r="H288" s="1239"/>
      <c r="I288" s="1239"/>
      <c r="J288" s="1375"/>
      <c r="K288" s="1531"/>
      <c r="L288" s="1375"/>
      <c r="M288" s="1375"/>
      <c r="N288" s="1375"/>
      <c r="O288" s="1375"/>
      <c r="P288" s="1375"/>
      <c r="Q288" s="1375"/>
      <c r="R288" s="1953">
        <f>+'[1]19.เชียงราย'!R288</f>
        <v>0</v>
      </c>
      <c r="S288" s="1953">
        <f>+'[2]19.เชียงราย'!S288</f>
        <v>0</v>
      </c>
    </row>
    <row r="289" spans="1:19" ht="33" customHeight="1">
      <c r="A289" s="723"/>
      <c r="B289" s="2170" t="s">
        <v>179</v>
      </c>
      <c r="C289" s="2171"/>
      <c r="D289" s="455" t="s">
        <v>87</v>
      </c>
      <c r="E289" s="42">
        <v>6</v>
      </c>
      <c r="F289" s="36">
        <f>SUM(H289:S289)</f>
        <v>6</v>
      </c>
      <c r="G289" s="37">
        <f t="shared" ref="G289:G311" si="58">+F289*100/E289</f>
        <v>100</v>
      </c>
      <c r="H289" s="471">
        <v>0</v>
      </c>
      <c r="I289" s="471">
        <v>0</v>
      </c>
      <c r="J289" s="872">
        <v>0</v>
      </c>
      <c r="K289" s="973">
        <v>0</v>
      </c>
      <c r="L289" s="872">
        <v>6</v>
      </c>
      <c r="M289" s="872">
        <v>0</v>
      </c>
      <c r="N289" s="872">
        <v>0</v>
      </c>
      <c r="O289" s="872">
        <v>0</v>
      </c>
      <c r="P289" s="872">
        <v>0</v>
      </c>
      <c r="Q289" s="872">
        <v>0</v>
      </c>
      <c r="R289" s="1954">
        <f>+'[1]19.เชียงราย'!R289</f>
        <v>0</v>
      </c>
      <c r="S289" s="1954">
        <f>+'[2]19.เชียงราย'!S289</f>
        <v>0</v>
      </c>
    </row>
    <row r="290" spans="1:19" ht="25.5" customHeight="1">
      <c r="A290" s="723"/>
      <c r="B290" s="452" t="s">
        <v>180</v>
      </c>
      <c r="C290" s="789"/>
      <c r="D290" s="455" t="s">
        <v>87</v>
      </c>
      <c r="E290" s="42"/>
      <c r="F290" s="36">
        <f>SUM(H290:S290)</f>
        <v>0</v>
      </c>
      <c r="G290" s="37" t="e">
        <f t="shared" si="58"/>
        <v>#DIV/0!</v>
      </c>
      <c r="H290" s="471">
        <v>0</v>
      </c>
      <c r="I290" s="471">
        <v>0</v>
      </c>
      <c r="J290" s="872">
        <v>0</v>
      </c>
      <c r="K290" s="973">
        <v>0</v>
      </c>
      <c r="L290" s="872">
        <v>0</v>
      </c>
      <c r="M290" s="872">
        <v>0</v>
      </c>
      <c r="N290" s="872">
        <v>0</v>
      </c>
      <c r="O290" s="872">
        <v>0</v>
      </c>
      <c r="P290" s="872">
        <v>0</v>
      </c>
      <c r="Q290" s="872">
        <v>0</v>
      </c>
      <c r="R290" s="1954">
        <f>+'[1]19.เชียงราย'!R290</f>
        <v>0</v>
      </c>
      <c r="S290" s="1954">
        <f>+'[2]19.เชียงราย'!S290</f>
        <v>0</v>
      </c>
    </row>
    <row r="291" spans="1:19" ht="25.5" customHeight="1">
      <c r="A291" s="790"/>
      <c r="B291" s="2193" t="s">
        <v>292</v>
      </c>
      <c r="C291" s="2194"/>
      <c r="D291" s="455" t="s">
        <v>114</v>
      </c>
      <c r="E291" s="42">
        <v>40</v>
      </c>
      <c r="F291" s="36">
        <f>SUM(H291:S291)</f>
        <v>44</v>
      </c>
      <c r="G291" s="37">
        <f t="shared" si="58"/>
        <v>110</v>
      </c>
      <c r="H291" s="471">
        <v>8</v>
      </c>
      <c r="I291" s="471">
        <v>8</v>
      </c>
      <c r="J291" s="872">
        <v>5</v>
      </c>
      <c r="K291" s="973">
        <v>0</v>
      </c>
      <c r="L291" s="872">
        <v>8</v>
      </c>
      <c r="M291" s="872">
        <v>5</v>
      </c>
      <c r="N291" s="872">
        <v>10</v>
      </c>
      <c r="O291" s="872">
        <v>0</v>
      </c>
      <c r="P291" s="872">
        <v>0</v>
      </c>
      <c r="Q291" s="872">
        <v>0</v>
      </c>
      <c r="R291" s="1954">
        <f>+'[1]19.เชียงราย'!R291</f>
        <v>0</v>
      </c>
      <c r="S291" s="1954">
        <f>+'[2]19.เชียงราย'!S291</f>
        <v>0</v>
      </c>
    </row>
    <row r="292" spans="1:19" ht="25.5" customHeight="1">
      <c r="A292" s="723"/>
      <c r="B292" s="452" t="s">
        <v>293</v>
      </c>
      <c r="C292" s="791"/>
      <c r="D292" s="420" t="s">
        <v>294</v>
      </c>
      <c r="E292" s="164">
        <v>1</v>
      </c>
      <c r="F292" s="36">
        <f>SUM(H292:S292)</f>
        <v>1</v>
      </c>
      <c r="G292" s="36">
        <f t="shared" si="58"/>
        <v>100</v>
      </c>
      <c r="H292" s="471">
        <v>1</v>
      </c>
      <c r="I292" s="471">
        <v>0</v>
      </c>
      <c r="J292" s="872">
        <v>0</v>
      </c>
      <c r="K292" s="973">
        <v>0</v>
      </c>
      <c r="L292" s="872">
        <v>0</v>
      </c>
      <c r="M292" s="872">
        <v>0</v>
      </c>
      <c r="N292" s="872">
        <v>0</v>
      </c>
      <c r="O292" s="872">
        <v>0</v>
      </c>
      <c r="P292" s="872">
        <v>0</v>
      </c>
      <c r="Q292" s="872">
        <v>0</v>
      </c>
      <c r="R292" s="1954">
        <f>+'[1]19.เชียงราย'!R292</f>
        <v>0</v>
      </c>
      <c r="S292" s="1954">
        <f>+'[2]19.เชียงราย'!S292</f>
        <v>0</v>
      </c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>SUM(H293:S293)</f>
        <v>0</v>
      </c>
      <c r="G293" s="43" t="e">
        <f t="shared" si="58"/>
        <v>#DIV/0!</v>
      </c>
      <c r="H293" s="471">
        <v>0</v>
      </c>
      <c r="I293" s="471">
        <v>0</v>
      </c>
      <c r="J293" s="872">
        <v>0</v>
      </c>
      <c r="K293" s="973">
        <v>0</v>
      </c>
      <c r="L293" s="872">
        <v>0</v>
      </c>
      <c r="M293" s="872">
        <v>0</v>
      </c>
      <c r="N293" s="872">
        <v>0</v>
      </c>
      <c r="O293" s="872">
        <v>0</v>
      </c>
      <c r="P293" s="872">
        <v>0</v>
      </c>
      <c r="Q293" s="872">
        <v>0</v>
      </c>
      <c r="R293" s="872"/>
      <c r="S293" s="872"/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104350</v>
      </c>
      <c r="F294" s="111">
        <f>SUM(F295:F299)</f>
        <v>134399.97</v>
      </c>
      <c r="G294" s="51">
        <f t="shared" si="58"/>
        <v>128.79728797316722</v>
      </c>
      <c r="H294" s="1226">
        <f>SUM(H295:H299)</f>
        <v>0</v>
      </c>
      <c r="I294" s="1226">
        <f t="shared" ref="I294:Q294" si="59">SUM(I295:I299)</f>
        <v>0</v>
      </c>
      <c r="J294" s="1226">
        <f t="shared" si="59"/>
        <v>15300</v>
      </c>
      <c r="K294" s="1530">
        <f t="shared" si="59"/>
        <v>2430</v>
      </c>
      <c r="L294" s="1543">
        <f t="shared" si="59"/>
        <v>43328</v>
      </c>
      <c r="M294" s="1543">
        <f t="shared" si="59"/>
        <v>11900</v>
      </c>
      <c r="N294" s="1543">
        <f t="shared" si="59"/>
        <v>0</v>
      </c>
      <c r="O294" s="1543">
        <f t="shared" si="59"/>
        <v>17298</v>
      </c>
      <c r="P294" s="1543">
        <f t="shared" si="59"/>
        <v>6810</v>
      </c>
      <c r="Q294" s="1861">
        <f t="shared" si="59"/>
        <v>17727.97</v>
      </c>
      <c r="R294" s="1896">
        <f>SUM(R295:R299)</f>
        <v>7460</v>
      </c>
      <c r="S294" s="1896">
        <f>SUM(S295:S299)</f>
        <v>12146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>SUM(H295:S295)</f>
        <v>0</v>
      </c>
      <c r="G295" s="43" t="e">
        <f t="shared" si="58"/>
        <v>#DIV/0!</v>
      </c>
      <c r="H295" s="471">
        <v>0</v>
      </c>
      <c r="I295" s="471">
        <v>0</v>
      </c>
      <c r="J295" s="872">
        <v>0</v>
      </c>
      <c r="K295" s="973">
        <v>0</v>
      </c>
      <c r="L295" s="1380">
        <v>0</v>
      </c>
      <c r="M295" s="872">
        <v>0</v>
      </c>
      <c r="N295" s="872">
        <v>0</v>
      </c>
      <c r="O295" s="872">
        <v>0</v>
      </c>
      <c r="P295" s="872">
        <v>0</v>
      </c>
      <c r="Q295" s="872">
        <v>0</v>
      </c>
      <c r="R295" s="872"/>
      <c r="S295" s="872"/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f>90350+14000</f>
        <v>104350</v>
      </c>
      <c r="F296" s="36">
        <f t="shared" ref="F296:F311" si="60">SUM(H296:S296)</f>
        <v>134399.97</v>
      </c>
      <c r="G296" s="43">
        <f t="shared" si="58"/>
        <v>128.79728797316722</v>
      </c>
      <c r="H296" s="471">
        <v>0</v>
      </c>
      <c r="I296" s="471">
        <v>0</v>
      </c>
      <c r="J296" s="872">
        <v>15300</v>
      </c>
      <c r="K296" s="973">
        <v>2430</v>
      </c>
      <c r="L296" s="1380">
        <v>43328</v>
      </c>
      <c r="M296" s="872">
        <v>11900</v>
      </c>
      <c r="N296" s="872">
        <v>0</v>
      </c>
      <c r="O296" s="872">
        <v>17298</v>
      </c>
      <c r="P296" s="872">
        <v>6810</v>
      </c>
      <c r="Q296" s="872">
        <v>17727.97</v>
      </c>
      <c r="R296" s="1954">
        <f>+'[1]19.เชียงราย'!R296</f>
        <v>7460</v>
      </c>
      <c r="S296" s="1954">
        <f>+'[2]19.เชียงราย'!S296</f>
        <v>12146</v>
      </c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60"/>
        <v>0</v>
      </c>
      <c r="G297" s="43" t="e">
        <f t="shared" si="58"/>
        <v>#DIV/0!</v>
      </c>
      <c r="H297" s="471">
        <v>0</v>
      </c>
      <c r="I297" s="471">
        <v>0</v>
      </c>
      <c r="J297" s="872">
        <v>0</v>
      </c>
      <c r="K297" s="973">
        <v>0</v>
      </c>
      <c r="L297" s="1380">
        <v>0</v>
      </c>
      <c r="M297" s="872">
        <v>0</v>
      </c>
      <c r="N297" s="872">
        <v>0</v>
      </c>
      <c r="O297" s="872">
        <v>0</v>
      </c>
      <c r="P297" s="872">
        <v>0</v>
      </c>
      <c r="Q297" s="872">
        <v>0</v>
      </c>
      <c r="R297" s="1953">
        <f>+'[1]19.เชียงราย'!R297</f>
        <v>0</v>
      </c>
      <c r="S297" s="1953">
        <f>+'[2]19.เชียงราย'!S297</f>
        <v>0</v>
      </c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60"/>
        <v>0</v>
      </c>
      <c r="G298" s="43" t="e">
        <f t="shared" si="58"/>
        <v>#DIV/0!</v>
      </c>
      <c r="H298" s="471">
        <v>0</v>
      </c>
      <c r="I298" s="471">
        <v>0</v>
      </c>
      <c r="J298" s="872">
        <v>0</v>
      </c>
      <c r="K298" s="973">
        <v>0</v>
      </c>
      <c r="L298" s="1380">
        <v>0</v>
      </c>
      <c r="M298" s="872">
        <v>0</v>
      </c>
      <c r="N298" s="872">
        <v>0</v>
      </c>
      <c r="O298" s="872">
        <v>0</v>
      </c>
      <c r="P298" s="872">
        <v>0</v>
      </c>
      <c r="Q298" s="872">
        <v>0</v>
      </c>
      <c r="R298" s="1953">
        <f>+'[1]19.เชียงราย'!R298</f>
        <v>0</v>
      </c>
      <c r="S298" s="1953">
        <f>+'[2]19.เชียงราย'!S298</f>
        <v>0</v>
      </c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60"/>
        <v>0</v>
      </c>
      <c r="G299" s="43" t="e">
        <f t="shared" si="58"/>
        <v>#DIV/0!</v>
      </c>
      <c r="H299" s="471">
        <v>0</v>
      </c>
      <c r="I299" s="471">
        <v>0</v>
      </c>
      <c r="J299" s="872">
        <v>0</v>
      </c>
      <c r="K299" s="973">
        <v>0</v>
      </c>
      <c r="L299" s="1380">
        <v>0</v>
      </c>
      <c r="M299" s="872">
        <v>0</v>
      </c>
      <c r="N299" s="872">
        <v>0</v>
      </c>
      <c r="O299" s="872">
        <v>0</v>
      </c>
      <c r="P299" s="872">
        <v>0</v>
      </c>
      <c r="Q299" s="872">
        <v>0</v>
      </c>
      <c r="R299" s="1953">
        <f>+'[1]19.เชียงราย'!R299</f>
        <v>0</v>
      </c>
      <c r="S299" s="1953">
        <f>+'[2]19.เชียงราย'!S299</f>
        <v>0</v>
      </c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60"/>
        <v>0</v>
      </c>
      <c r="G300" s="28" t="e">
        <f t="shared" si="58"/>
        <v>#DIV/0!</v>
      </c>
      <c r="H300" s="1239"/>
      <c r="I300" s="1239"/>
      <c r="J300" s="1375"/>
      <c r="K300" s="1531"/>
      <c r="L300" s="1375"/>
      <c r="M300" s="1375"/>
      <c r="N300" s="1375"/>
      <c r="O300" s="1375"/>
      <c r="P300" s="1375"/>
      <c r="Q300" s="1375"/>
      <c r="R300" s="1953">
        <f>+'[1]19.เชียงราย'!R300</f>
        <v>0</v>
      </c>
      <c r="S300" s="1953">
        <f>+'[2]19.เชียงราย'!S300</f>
        <v>0</v>
      </c>
    </row>
    <row r="301" spans="1:19" ht="34.950000000000003" customHeight="1">
      <c r="A301" s="684"/>
      <c r="B301" s="454"/>
      <c r="C301" s="515" t="s">
        <v>296</v>
      </c>
      <c r="D301" s="456" t="s">
        <v>297</v>
      </c>
      <c r="E301" s="36">
        <v>1</v>
      </c>
      <c r="F301" s="36">
        <f t="shared" si="60"/>
        <v>1</v>
      </c>
      <c r="G301" s="43">
        <f t="shared" si="58"/>
        <v>100</v>
      </c>
      <c r="H301" s="471">
        <v>0</v>
      </c>
      <c r="I301" s="471">
        <v>0</v>
      </c>
      <c r="J301" s="872">
        <v>0</v>
      </c>
      <c r="K301" s="973">
        <v>0</v>
      </c>
      <c r="L301" s="872">
        <v>1</v>
      </c>
      <c r="M301" s="872">
        <v>0</v>
      </c>
      <c r="N301" s="872">
        <v>0</v>
      </c>
      <c r="O301" s="872">
        <v>0</v>
      </c>
      <c r="P301" s="872">
        <v>0</v>
      </c>
      <c r="Q301" s="872">
        <v>0</v>
      </c>
      <c r="R301" s="1954">
        <f>+'[1]19.เชียงราย'!R301</f>
        <v>0</v>
      </c>
      <c r="S301" s="1954">
        <f>+'[2]19.เชียงราย'!S301</f>
        <v>0</v>
      </c>
    </row>
    <row r="302" spans="1:19" ht="34.950000000000003" customHeight="1">
      <c r="A302" s="684"/>
      <c r="B302" s="454"/>
      <c r="C302" s="516" t="s">
        <v>298</v>
      </c>
      <c r="D302" s="456" t="s">
        <v>299</v>
      </c>
      <c r="E302" s="36">
        <v>40</v>
      </c>
      <c r="F302" s="36">
        <f t="shared" si="60"/>
        <v>40</v>
      </c>
      <c r="G302" s="43">
        <f t="shared" si="58"/>
        <v>100</v>
      </c>
      <c r="H302" s="471">
        <v>0</v>
      </c>
      <c r="I302" s="471">
        <v>2</v>
      </c>
      <c r="J302" s="1385">
        <v>2</v>
      </c>
      <c r="K302" s="1515">
        <v>6</v>
      </c>
      <c r="L302" s="1385">
        <v>10</v>
      </c>
      <c r="M302" s="1385">
        <v>20</v>
      </c>
      <c r="N302" s="1385">
        <v>0</v>
      </c>
      <c r="O302" s="1385">
        <v>0</v>
      </c>
      <c r="P302" s="1385">
        <v>0</v>
      </c>
      <c r="Q302" s="1385">
        <v>0</v>
      </c>
      <c r="R302" s="1954">
        <f>+'[1]19.เชียงราย'!R302</f>
        <v>0</v>
      </c>
      <c r="S302" s="1954">
        <f>+'[2]19.เชียงราย'!S302</f>
        <v>0</v>
      </c>
    </row>
    <row r="303" spans="1:19" ht="34.950000000000003" customHeight="1">
      <c r="A303" s="684"/>
      <c r="B303" s="454"/>
      <c r="C303" s="516" t="s">
        <v>300</v>
      </c>
      <c r="D303" s="456" t="s">
        <v>87</v>
      </c>
      <c r="E303" s="36">
        <v>10</v>
      </c>
      <c r="F303" s="36">
        <f t="shared" si="60"/>
        <v>10</v>
      </c>
      <c r="G303" s="43">
        <f t="shared" si="58"/>
        <v>100</v>
      </c>
      <c r="H303" s="471">
        <v>0</v>
      </c>
      <c r="I303" s="471">
        <v>0</v>
      </c>
      <c r="J303" s="1385">
        <v>0</v>
      </c>
      <c r="K303" s="1515">
        <v>2</v>
      </c>
      <c r="L303" s="1385">
        <v>5</v>
      </c>
      <c r="M303" s="1385">
        <v>3</v>
      </c>
      <c r="N303" s="1385">
        <v>0</v>
      </c>
      <c r="O303" s="1385">
        <v>0</v>
      </c>
      <c r="P303" s="1385">
        <v>0</v>
      </c>
      <c r="Q303" s="1385">
        <v>0</v>
      </c>
      <c r="R303" s="1954">
        <f>+'[1]19.เชียงราย'!R303</f>
        <v>0</v>
      </c>
      <c r="S303" s="1954">
        <f>+'[2]19.เชียงราย'!S303</f>
        <v>0</v>
      </c>
    </row>
    <row r="304" spans="1:19" ht="27" customHeight="1">
      <c r="A304" s="684"/>
      <c r="B304" s="454"/>
      <c r="C304" s="516" t="s">
        <v>290</v>
      </c>
      <c r="D304" s="456" t="s">
        <v>114</v>
      </c>
      <c r="E304" s="36">
        <v>3</v>
      </c>
      <c r="F304" s="36">
        <f t="shared" si="60"/>
        <v>8</v>
      </c>
      <c r="G304" s="43">
        <f t="shared" si="58"/>
        <v>266.66666666666669</v>
      </c>
      <c r="H304" s="471">
        <v>0</v>
      </c>
      <c r="I304" s="471">
        <v>4</v>
      </c>
      <c r="J304" s="1385">
        <v>0</v>
      </c>
      <c r="K304" s="1515">
        <v>1</v>
      </c>
      <c r="L304" s="1385">
        <v>0</v>
      </c>
      <c r="M304" s="1385">
        <v>3</v>
      </c>
      <c r="N304" s="1385">
        <v>0</v>
      </c>
      <c r="O304" s="1385">
        <v>0</v>
      </c>
      <c r="P304" s="1385">
        <v>0</v>
      </c>
      <c r="Q304" s="1385">
        <v>0</v>
      </c>
      <c r="R304" s="1954">
        <f>+'[1]19.เชียงราย'!R304</f>
        <v>0</v>
      </c>
      <c r="S304" s="1954">
        <f>+'[2]19.เชียงราย'!S304</f>
        <v>0</v>
      </c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60"/>
        <v>0</v>
      </c>
      <c r="G305" s="43" t="e">
        <f t="shared" si="58"/>
        <v>#DIV/0!</v>
      </c>
      <c r="H305" s="471">
        <v>0</v>
      </c>
      <c r="I305" s="471">
        <v>0</v>
      </c>
      <c r="J305" s="1385">
        <v>0</v>
      </c>
      <c r="K305" s="1515">
        <v>0</v>
      </c>
      <c r="L305" s="1385">
        <v>0</v>
      </c>
      <c r="M305" s="1385">
        <v>0</v>
      </c>
      <c r="N305" s="1385">
        <v>0</v>
      </c>
      <c r="O305" s="1385">
        <v>0</v>
      </c>
      <c r="P305" s="1385">
        <v>0</v>
      </c>
      <c r="Q305" s="1385">
        <v>0</v>
      </c>
      <c r="R305" s="1385"/>
      <c r="S305" s="1385"/>
    </row>
    <row r="306" spans="1:19" ht="27" customHeight="1">
      <c r="A306" s="735"/>
      <c r="B306" s="777" t="s">
        <v>37</v>
      </c>
      <c r="C306" s="793"/>
      <c r="D306" s="738" t="s">
        <v>24</v>
      </c>
      <c r="E306" s="163">
        <f>SUM(E307:E311)</f>
        <v>73500</v>
      </c>
      <c r="F306" s="163">
        <f t="shared" si="60"/>
        <v>43399.5</v>
      </c>
      <c r="G306" s="51">
        <f t="shared" si="58"/>
        <v>59.046938775510206</v>
      </c>
      <c r="H306" s="1249">
        <f>SUM(H307:H311)</f>
        <v>0</v>
      </c>
      <c r="I306" s="1249">
        <f>SUM(I307:I311)</f>
        <v>0</v>
      </c>
      <c r="J306" s="1386">
        <f>SUM(J307:J311)</f>
        <v>1280</v>
      </c>
      <c r="K306" s="1514">
        <f>SUM(K307:K311)</f>
        <v>1280</v>
      </c>
      <c r="L306" s="1386">
        <f t="shared" ref="L306:Q306" si="61">SUM(L307:L311)</f>
        <v>9344.5</v>
      </c>
      <c r="M306" s="1514">
        <f t="shared" si="61"/>
        <v>6400</v>
      </c>
      <c r="N306" s="1386">
        <f t="shared" si="61"/>
        <v>0</v>
      </c>
      <c r="O306" s="1386">
        <f t="shared" si="61"/>
        <v>800</v>
      </c>
      <c r="P306" s="1386">
        <f t="shared" si="61"/>
        <v>0</v>
      </c>
      <c r="Q306" s="1386">
        <f t="shared" si="61"/>
        <v>0</v>
      </c>
      <c r="R306" s="1386">
        <f>SUM(R307:R311)</f>
        <v>16800</v>
      </c>
      <c r="S306" s="1386">
        <f>SUM(S307:S311)</f>
        <v>7495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60"/>
        <v>0</v>
      </c>
      <c r="G307" s="43" t="e">
        <f t="shared" si="58"/>
        <v>#DIV/0!</v>
      </c>
      <c r="H307" s="471">
        <v>0</v>
      </c>
      <c r="I307" s="471">
        <v>0</v>
      </c>
      <c r="J307" s="872">
        <v>0</v>
      </c>
      <c r="K307" s="973">
        <v>0</v>
      </c>
      <c r="L307" s="1380">
        <v>0</v>
      </c>
      <c r="M307" s="973">
        <v>0</v>
      </c>
      <c r="N307" s="872"/>
      <c r="O307" s="872">
        <v>0</v>
      </c>
      <c r="P307" s="872">
        <v>0</v>
      </c>
      <c r="Q307" s="872">
        <v>0</v>
      </c>
      <c r="R307" s="872"/>
      <c r="S307" s="872"/>
    </row>
    <row r="308" spans="1:19" ht="27" customHeight="1">
      <c r="A308" s="684"/>
      <c r="B308" s="781"/>
      <c r="C308" s="792" t="s">
        <v>26</v>
      </c>
      <c r="D308" s="687" t="s">
        <v>24</v>
      </c>
      <c r="E308" s="36">
        <v>73500</v>
      </c>
      <c r="F308" s="36">
        <f t="shared" si="60"/>
        <v>43399.5</v>
      </c>
      <c r="G308" s="43">
        <f t="shared" si="58"/>
        <v>59.046938775510206</v>
      </c>
      <c r="H308" s="471">
        <v>0</v>
      </c>
      <c r="I308" s="471">
        <v>0</v>
      </c>
      <c r="J308" s="872">
        <v>1280</v>
      </c>
      <c r="K308" s="973">
        <v>1280</v>
      </c>
      <c r="L308" s="1380">
        <v>9344.5</v>
      </c>
      <c r="M308" s="973">
        <v>6400</v>
      </c>
      <c r="N308" s="872">
        <v>0</v>
      </c>
      <c r="O308" s="872">
        <v>800</v>
      </c>
      <c r="P308" s="872">
        <v>0</v>
      </c>
      <c r="Q308" s="872">
        <v>0</v>
      </c>
      <c r="R308" s="36">
        <f>+'[1]19.เชียงราย'!R308</f>
        <v>16800</v>
      </c>
      <c r="S308" s="36">
        <f>+'[2]19.เชียงราย'!S308</f>
        <v>7495</v>
      </c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60"/>
        <v>0</v>
      </c>
      <c r="G309" s="43" t="e">
        <f t="shared" si="58"/>
        <v>#DIV/0!</v>
      </c>
      <c r="H309" s="471">
        <v>0</v>
      </c>
      <c r="I309" s="471">
        <v>0</v>
      </c>
      <c r="J309" s="872">
        <v>0</v>
      </c>
      <c r="K309" s="973">
        <v>0</v>
      </c>
      <c r="L309" s="1380">
        <v>0</v>
      </c>
      <c r="M309" s="872">
        <v>0</v>
      </c>
      <c r="N309" s="872">
        <v>0</v>
      </c>
      <c r="O309" s="872">
        <v>0</v>
      </c>
      <c r="P309" s="872">
        <v>0</v>
      </c>
      <c r="Q309" s="872">
        <v>0</v>
      </c>
      <c r="R309" s="1957">
        <f>+'[1]19.เชียงราย'!R309</f>
        <v>0</v>
      </c>
      <c r="S309" s="1957">
        <f>+'[2]19.เชียงราย'!S309</f>
        <v>0</v>
      </c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60"/>
        <v>0</v>
      </c>
      <c r="G310" s="43" t="e">
        <f t="shared" si="58"/>
        <v>#DIV/0!</v>
      </c>
      <c r="H310" s="471">
        <v>0</v>
      </c>
      <c r="I310" s="471">
        <v>0</v>
      </c>
      <c r="J310" s="872">
        <v>0</v>
      </c>
      <c r="K310" s="973">
        <v>0</v>
      </c>
      <c r="L310" s="1380">
        <v>0</v>
      </c>
      <c r="M310" s="872">
        <v>0</v>
      </c>
      <c r="N310" s="872">
        <v>0</v>
      </c>
      <c r="O310" s="872">
        <v>0</v>
      </c>
      <c r="P310" s="872">
        <v>0</v>
      </c>
      <c r="Q310" s="872">
        <v>0</v>
      </c>
      <c r="R310" s="1953">
        <f>+'[1]19.เชียงราย'!R310</f>
        <v>0</v>
      </c>
      <c r="S310" s="1953">
        <f>+'[2]19.เชียงราย'!S310</f>
        <v>0</v>
      </c>
    </row>
    <row r="311" spans="1:19" ht="27" customHeight="1">
      <c r="A311" s="794"/>
      <c r="B311" s="784"/>
      <c r="C311" s="795" t="s">
        <v>29</v>
      </c>
      <c r="D311" s="786" t="s">
        <v>24</v>
      </c>
      <c r="E311" s="97"/>
      <c r="F311" s="36">
        <f t="shared" si="60"/>
        <v>0</v>
      </c>
      <c r="G311" s="43" t="e">
        <f t="shared" si="58"/>
        <v>#DIV/0!</v>
      </c>
      <c r="H311" s="488">
        <v>0</v>
      </c>
      <c r="I311" s="488">
        <v>0</v>
      </c>
      <c r="J311" s="1384">
        <v>0</v>
      </c>
      <c r="K311" s="1517">
        <v>0</v>
      </c>
      <c r="L311" s="1675">
        <v>0</v>
      </c>
      <c r="M311" s="1384">
        <v>0</v>
      </c>
      <c r="N311" s="1384">
        <v>0</v>
      </c>
      <c r="O311" s="1384">
        <v>0</v>
      </c>
      <c r="P311" s="1384">
        <v>0</v>
      </c>
      <c r="Q311" s="1384">
        <v>0</v>
      </c>
      <c r="R311" s="1953">
        <f>+'[1]19.เชียงราย'!R311</f>
        <v>0</v>
      </c>
      <c r="S311" s="1953">
        <f>+'[2]19.เชียงราย'!S311</f>
        <v>0</v>
      </c>
    </row>
    <row r="312" spans="1:19" ht="26.4" customHeight="1">
      <c r="A312" s="375" t="s">
        <v>325</v>
      </c>
      <c r="B312" s="796"/>
      <c r="C312" s="797"/>
      <c r="D312" s="798"/>
      <c r="E312" s="386"/>
      <c r="F312" s="386"/>
      <c r="G312" s="387"/>
      <c r="H312" s="1247"/>
      <c r="I312" s="1247"/>
      <c r="J312" s="1387"/>
      <c r="K312" s="1513"/>
      <c r="L312" s="1387"/>
      <c r="M312" s="1387"/>
      <c r="N312" s="1387"/>
      <c r="O312" s="1387"/>
      <c r="P312" s="1387"/>
      <c r="Q312" s="1387"/>
      <c r="R312" s="1959">
        <f>+'[1]19.เชียงราย'!R312</f>
        <v>0</v>
      </c>
      <c r="S312" s="1959">
        <f>+'[2]19.เชียงราย'!S312</f>
        <v>0</v>
      </c>
    </row>
    <row r="313" spans="1:19" ht="27" customHeight="1">
      <c r="A313" s="2110" t="s">
        <v>257</v>
      </c>
      <c r="B313" s="2111"/>
      <c r="C313" s="2111"/>
      <c r="D313" s="2112"/>
      <c r="E313" s="92"/>
      <c r="F313" s="92"/>
      <c r="G313" s="103"/>
      <c r="H313" s="1243"/>
      <c r="I313" s="1243"/>
      <c r="J313" s="1379"/>
      <c r="K313" s="1522"/>
      <c r="L313" s="1379"/>
      <c r="M313" s="1379"/>
      <c r="N313" s="1379"/>
      <c r="O313" s="1379"/>
      <c r="P313" s="1379"/>
      <c r="Q313" s="1379"/>
      <c r="R313" s="1957">
        <f>+'[1]19.เชียงราย'!R313</f>
        <v>0</v>
      </c>
      <c r="S313" s="1957">
        <f>+'[2]19.เชียงราย'!S313</f>
        <v>0</v>
      </c>
    </row>
    <row r="314" spans="1:19" ht="27" customHeight="1">
      <c r="A314" s="388"/>
      <c r="B314" s="2177" t="s">
        <v>251</v>
      </c>
      <c r="C314" s="2178"/>
      <c r="D314" s="799"/>
      <c r="E314" s="106">
        <f>E315</f>
        <v>800</v>
      </c>
      <c r="F314" s="106">
        <f>F315</f>
        <v>860</v>
      </c>
      <c r="G314" s="21"/>
      <c r="H314" s="1239"/>
      <c r="I314" s="1239"/>
      <c r="J314" s="1375"/>
      <c r="K314" s="1531"/>
      <c r="L314" s="1375"/>
      <c r="M314" s="1375"/>
      <c r="N314" s="1375"/>
      <c r="O314" s="1375"/>
      <c r="P314" s="1375"/>
      <c r="Q314" s="1375"/>
      <c r="R314" s="1953">
        <f>+'[1]19.เชียงราย'!R314</f>
        <v>0</v>
      </c>
      <c r="S314" s="1953">
        <f>+'[2]19.เชียงราย'!S314</f>
        <v>0</v>
      </c>
    </row>
    <row r="315" spans="1:19" ht="27" customHeight="1">
      <c r="A315" s="660"/>
      <c r="B315" s="730"/>
      <c r="C315" s="800" t="s">
        <v>139</v>
      </c>
      <c r="D315" s="679" t="s">
        <v>88</v>
      </c>
      <c r="E315" s="77">
        <v>800</v>
      </c>
      <c r="F315" s="36">
        <f>SUM(H315:S315)</f>
        <v>860</v>
      </c>
      <c r="G315" s="43">
        <f>+F315*100/E315</f>
        <v>107.5</v>
      </c>
      <c r="H315" s="471">
        <v>0</v>
      </c>
      <c r="I315" s="471">
        <v>30</v>
      </c>
      <c r="J315" s="872">
        <v>0</v>
      </c>
      <c r="K315" s="973">
        <v>50</v>
      </c>
      <c r="L315" s="872">
        <v>60</v>
      </c>
      <c r="M315" s="872">
        <v>120</v>
      </c>
      <c r="N315" s="872">
        <v>0</v>
      </c>
      <c r="O315" s="872">
        <v>100</v>
      </c>
      <c r="P315" s="872">
        <v>500</v>
      </c>
      <c r="Q315" s="872">
        <v>0</v>
      </c>
      <c r="R315" s="1954">
        <f>+'[1]19.เชียงราย'!R315</f>
        <v>0</v>
      </c>
      <c r="S315" s="1954">
        <f>+'[2]19.เชียงราย'!S315</f>
        <v>0</v>
      </c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ref="F316:F322" si="62">SUM(H316:S316)</f>
        <v>0</v>
      </c>
      <c r="G316" s="43" t="e">
        <f t="shared" ref="G316:G322" si="63">+F316*100/E316</f>
        <v>#DIV/0!</v>
      </c>
      <c r="H316" s="471">
        <v>0</v>
      </c>
      <c r="I316" s="471">
        <v>0</v>
      </c>
      <c r="J316" s="872">
        <v>0</v>
      </c>
      <c r="K316" s="973">
        <v>0</v>
      </c>
      <c r="L316" s="872">
        <v>0</v>
      </c>
      <c r="M316" s="872">
        <v>0</v>
      </c>
      <c r="N316" s="872">
        <v>0</v>
      </c>
      <c r="O316" s="872">
        <v>0</v>
      </c>
      <c r="P316" s="872">
        <v>0</v>
      </c>
      <c r="Q316" s="872">
        <v>0</v>
      </c>
      <c r="R316" s="872"/>
      <c r="S316" s="872"/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68200</v>
      </c>
      <c r="F317" s="50">
        <f>SUM(H317:S317)</f>
        <v>68199.62</v>
      </c>
      <c r="G317" s="51">
        <f t="shared" si="63"/>
        <v>99.999442815249267</v>
      </c>
      <c r="H317" s="1228">
        <f>SUM(H318:H322)</f>
        <v>0</v>
      </c>
      <c r="I317" s="1228">
        <f t="shared" ref="I317:Q317" si="64">SUM(I318:I322)</f>
        <v>0</v>
      </c>
      <c r="J317" s="1228">
        <f t="shared" si="64"/>
        <v>3638</v>
      </c>
      <c r="K317" s="1512">
        <f t="shared" si="64"/>
        <v>3382.62</v>
      </c>
      <c r="L317" s="1545">
        <f t="shared" si="64"/>
        <v>3720</v>
      </c>
      <c r="M317" s="1512">
        <f t="shared" si="64"/>
        <v>0</v>
      </c>
      <c r="N317" s="1545">
        <f t="shared" si="64"/>
        <v>0</v>
      </c>
      <c r="O317" s="1545">
        <f t="shared" si="64"/>
        <v>0</v>
      </c>
      <c r="P317" s="1545">
        <f t="shared" si="64"/>
        <v>31320</v>
      </c>
      <c r="Q317" s="1863">
        <f t="shared" si="64"/>
        <v>18638</v>
      </c>
      <c r="R317" s="1898">
        <f>SUM(R318:R322)</f>
        <v>7501</v>
      </c>
      <c r="S317" s="1898">
        <f>SUM(S318:S322)</f>
        <v>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62"/>
        <v>0</v>
      </c>
      <c r="G318" s="43" t="e">
        <f t="shared" si="63"/>
        <v>#DIV/0!</v>
      </c>
      <c r="H318" s="471">
        <v>0</v>
      </c>
      <c r="I318" s="471">
        <v>0</v>
      </c>
      <c r="J318" s="872">
        <v>0</v>
      </c>
      <c r="K318" s="973">
        <v>0</v>
      </c>
      <c r="L318" s="1380">
        <v>0</v>
      </c>
      <c r="M318" s="973">
        <v>0</v>
      </c>
      <c r="N318" s="872">
        <v>0</v>
      </c>
      <c r="O318" s="872">
        <v>0</v>
      </c>
      <c r="P318" s="872">
        <v>0</v>
      </c>
      <c r="Q318" s="872">
        <v>0</v>
      </c>
      <c r="R318" s="872"/>
      <c r="S318" s="872"/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68200</v>
      </c>
      <c r="F319" s="36">
        <f t="shared" si="62"/>
        <v>68199.62</v>
      </c>
      <c r="G319" s="43">
        <f t="shared" si="63"/>
        <v>99.999442815249267</v>
      </c>
      <c r="H319" s="471">
        <v>0</v>
      </c>
      <c r="I319" s="471">
        <v>0</v>
      </c>
      <c r="J319" s="872">
        <v>3638</v>
      </c>
      <c r="K319" s="973">
        <v>3382.62</v>
      </c>
      <c r="L319" s="1380">
        <v>3720</v>
      </c>
      <c r="M319" s="973">
        <v>0</v>
      </c>
      <c r="N319" s="872">
        <v>0</v>
      </c>
      <c r="O319" s="872">
        <v>0</v>
      </c>
      <c r="P319" s="872">
        <v>31320</v>
      </c>
      <c r="Q319" s="872">
        <v>18638</v>
      </c>
      <c r="R319" s="1956">
        <f>+'[1]19.เชียงราย'!R319</f>
        <v>7501</v>
      </c>
      <c r="S319" s="1956">
        <f>+'[2]19.เชียงราย'!S319</f>
        <v>0</v>
      </c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62"/>
        <v>0</v>
      </c>
      <c r="G320" s="43" t="e">
        <f t="shared" si="63"/>
        <v>#DIV/0!</v>
      </c>
      <c r="H320" s="471">
        <v>0</v>
      </c>
      <c r="I320" s="471">
        <v>0</v>
      </c>
      <c r="J320" s="872">
        <v>0</v>
      </c>
      <c r="K320" s="973">
        <v>0</v>
      </c>
      <c r="L320" s="1380">
        <v>0</v>
      </c>
      <c r="M320" s="872">
        <v>0</v>
      </c>
      <c r="N320" s="872">
        <v>0</v>
      </c>
      <c r="O320" s="872">
        <v>0</v>
      </c>
      <c r="P320" s="872">
        <v>0</v>
      </c>
      <c r="Q320" s="872">
        <v>0</v>
      </c>
      <c r="R320" s="1960">
        <f>+'[1]19.เชียงราย'!R320</f>
        <v>0</v>
      </c>
      <c r="S320" s="1957">
        <f>+'[2]19.เชียงราย'!S320</f>
        <v>0</v>
      </c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62"/>
        <v>0</v>
      </c>
      <c r="G321" s="43" t="e">
        <f t="shared" si="63"/>
        <v>#DIV/0!</v>
      </c>
      <c r="H321" s="471">
        <v>0</v>
      </c>
      <c r="I321" s="471">
        <v>0</v>
      </c>
      <c r="J321" s="872">
        <v>0</v>
      </c>
      <c r="K321" s="973">
        <v>0</v>
      </c>
      <c r="L321" s="1380">
        <v>0</v>
      </c>
      <c r="M321" s="872">
        <v>0</v>
      </c>
      <c r="N321" s="872">
        <v>0</v>
      </c>
      <c r="O321" s="872">
        <v>0</v>
      </c>
      <c r="P321" s="872">
        <v>0</v>
      </c>
      <c r="Q321" s="872">
        <v>0</v>
      </c>
      <c r="R321" s="1954">
        <f>+'[1]19.เชียงราย'!R321</f>
        <v>0</v>
      </c>
      <c r="S321" s="1953">
        <f>+'[2]19.เชียงราย'!S321</f>
        <v>0</v>
      </c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62"/>
        <v>0</v>
      </c>
      <c r="G322" s="43" t="e">
        <f t="shared" si="63"/>
        <v>#DIV/0!</v>
      </c>
      <c r="H322" s="471">
        <v>0</v>
      </c>
      <c r="I322" s="471">
        <v>0</v>
      </c>
      <c r="J322" s="872">
        <v>0</v>
      </c>
      <c r="K322" s="973">
        <v>0</v>
      </c>
      <c r="L322" s="1380">
        <v>0</v>
      </c>
      <c r="M322" s="872">
        <v>0</v>
      </c>
      <c r="N322" s="872">
        <v>0</v>
      </c>
      <c r="O322" s="872">
        <v>0</v>
      </c>
      <c r="P322" s="872">
        <v>0</v>
      </c>
      <c r="Q322" s="872">
        <v>0</v>
      </c>
      <c r="R322" s="1954">
        <f>+'[1]19.เชียงราย'!R322</f>
        <v>0</v>
      </c>
      <c r="S322" s="1953">
        <f>+'[2]19.เชียงราย'!S322</f>
        <v>0</v>
      </c>
    </row>
    <row r="323" spans="1:19" ht="20.399999999999999" customHeight="1">
      <c r="A323" s="225"/>
      <c r="B323" s="2179" t="s">
        <v>252</v>
      </c>
      <c r="C323" s="2180"/>
      <c r="D323" s="693"/>
      <c r="E323" s="27">
        <f>E325</f>
        <v>0</v>
      </c>
      <c r="F323" s="55">
        <f t="shared" ref="F323:F385" si="65">SUM(H323:S323)</f>
        <v>0</v>
      </c>
      <c r="G323" s="28" t="e">
        <f t="shared" ref="G323:G385" si="66">+F323*100/E323</f>
        <v>#DIV/0!</v>
      </c>
      <c r="H323" s="1239">
        <f>H325</f>
        <v>0</v>
      </c>
      <c r="I323" s="1239">
        <f t="shared" ref="I323:Q323" si="67">I325</f>
        <v>0</v>
      </c>
      <c r="J323" s="1375">
        <f t="shared" si="67"/>
        <v>0</v>
      </c>
      <c r="K323" s="1531">
        <f t="shared" si="67"/>
        <v>0</v>
      </c>
      <c r="L323" s="1375">
        <f t="shared" si="67"/>
        <v>0</v>
      </c>
      <c r="M323" s="1375">
        <f t="shared" si="67"/>
        <v>0</v>
      </c>
      <c r="N323" s="1375">
        <f t="shared" si="67"/>
        <v>0</v>
      </c>
      <c r="O323" s="1375">
        <f t="shared" si="67"/>
        <v>0</v>
      </c>
      <c r="P323" s="1375">
        <f t="shared" si="67"/>
        <v>0</v>
      </c>
      <c r="Q323" s="1375">
        <f t="shared" si="67"/>
        <v>0</v>
      </c>
      <c r="R323" s="1953">
        <f>+'[1]19.เชียงราย'!R323</f>
        <v>0</v>
      </c>
      <c r="S323" s="1953">
        <f>+'[2]19.เชียงราย'!S323</f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0</v>
      </c>
      <c r="F324" s="36">
        <f t="shared" si="65"/>
        <v>0</v>
      </c>
      <c r="G324" s="43" t="e">
        <f t="shared" si="66"/>
        <v>#DIV/0!</v>
      </c>
      <c r="H324" s="471">
        <v>0</v>
      </c>
      <c r="I324" s="471">
        <v>0</v>
      </c>
      <c r="J324" s="872">
        <v>0</v>
      </c>
      <c r="K324" s="973">
        <v>0</v>
      </c>
      <c r="L324" s="872">
        <v>0</v>
      </c>
      <c r="M324" s="872">
        <v>0</v>
      </c>
      <c r="N324" s="872">
        <v>0</v>
      </c>
      <c r="O324" s="872">
        <v>0</v>
      </c>
      <c r="P324" s="872">
        <v>0</v>
      </c>
      <c r="Q324" s="872">
        <v>0</v>
      </c>
      <c r="R324" s="1954">
        <f>+'[1]19.เชียงราย'!R324</f>
        <v>0</v>
      </c>
      <c r="S324" s="1953">
        <f>+'[2]19.เชียงราย'!S324</f>
        <v>0</v>
      </c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0</v>
      </c>
      <c r="F325" s="36">
        <f t="shared" si="65"/>
        <v>0</v>
      </c>
      <c r="G325" s="43" t="e">
        <f t="shared" si="66"/>
        <v>#DIV/0!</v>
      </c>
      <c r="H325" s="471">
        <v>0</v>
      </c>
      <c r="I325" s="471">
        <v>0</v>
      </c>
      <c r="J325" s="872">
        <v>0</v>
      </c>
      <c r="K325" s="973">
        <v>0</v>
      </c>
      <c r="L325" s="872">
        <v>0</v>
      </c>
      <c r="M325" s="872">
        <v>0</v>
      </c>
      <c r="N325" s="872">
        <v>0</v>
      </c>
      <c r="O325" s="872">
        <v>0</v>
      </c>
      <c r="P325" s="872">
        <v>0</v>
      </c>
      <c r="Q325" s="872">
        <v>0</v>
      </c>
      <c r="R325" s="1954">
        <f>+'[1]19.เชียงราย'!R325</f>
        <v>0</v>
      </c>
      <c r="S325" s="1953">
        <f>+'[2]19.เชียงราย'!S325</f>
        <v>0</v>
      </c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65"/>
        <v>0</v>
      </c>
      <c r="G326" s="43" t="e">
        <f t="shared" si="66"/>
        <v>#DIV/0!</v>
      </c>
      <c r="H326" s="471">
        <v>0</v>
      </c>
      <c r="I326" s="471">
        <v>0</v>
      </c>
      <c r="J326" s="872">
        <v>0</v>
      </c>
      <c r="K326" s="973">
        <v>0</v>
      </c>
      <c r="L326" s="872">
        <v>0</v>
      </c>
      <c r="M326" s="872">
        <v>0</v>
      </c>
      <c r="N326" s="872">
        <v>0</v>
      </c>
      <c r="O326" s="872">
        <v>0</v>
      </c>
      <c r="P326" s="872">
        <v>0</v>
      </c>
      <c r="Q326" s="872">
        <v>0</v>
      </c>
      <c r="R326" s="1954">
        <f>+'[1]19.เชียงราย'!R326</f>
        <v>0</v>
      </c>
      <c r="S326" s="1953">
        <f>+'[2]19.เชียงราย'!S326</f>
        <v>0</v>
      </c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0</v>
      </c>
      <c r="F327" s="153">
        <f t="shared" si="65"/>
        <v>0</v>
      </c>
      <c r="G327" s="112" t="e">
        <f t="shared" si="66"/>
        <v>#DIV/0!</v>
      </c>
      <c r="H327" s="1226">
        <f>SUM(H328:H332)</f>
        <v>0</v>
      </c>
      <c r="I327" s="1226">
        <f t="shared" ref="I327:R327" si="68">SUM(I328:I332)</f>
        <v>0</v>
      </c>
      <c r="J327" s="1226">
        <f t="shared" si="68"/>
        <v>0</v>
      </c>
      <c r="K327" s="1530">
        <f t="shared" si="68"/>
        <v>0</v>
      </c>
      <c r="L327" s="1543">
        <f t="shared" si="68"/>
        <v>0</v>
      </c>
      <c r="M327" s="1543">
        <f t="shared" si="68"/>
        <v>0</v>
      </c>
      <c r="N327" s="1543">
        <f t="shared" si="68"/>
        <v>0</v>
      </c>
      <c r="O327" s="1543">
        <f t="shared" si="68"/>
        <v>0</v>
      </c>
      <c r="P327" s="1543">
        <f t="shared" si="68"/>
        <v>0</v>
      </c>
      <c r="Q327" s="1861">
        <f t="shared" si="68"/>
        <v>0</v>
      </c>
      <c r="R327" s="1896">
        <f t="shared" si="68"/>
        <v>0</v>
      </c>
      <c r="S327" s="1953">
        <f>+'[2]19.เชียงราย'!S327</f>
        <v>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65"/>
        <v>0</v>
      </c>
      <c r="G328" s="43" t="e">
        <f t="shared" si="66"/>
        <v>#DIV/0!</v>
      </c>
      <c r="H328" s="471">
        <v>0</v>
      </c>
      <c r="I328" s="471">
        <v>0</v>
      </c>
      <c r="J328" s="872">
        <v>0</v>
      </c>
      <c r="K328" s="973">
        <v>0</v>
      </c>
      <c r="L328" s="872">
        <v>0</v>
      </c>
      <c r="M328" s="872">
        <v>0</v>
      </c>
      <c r="N328" s="872">
        <v>0</v>
      </c>
      <c r="O328" s="872">
        <v>0</v>
      </c>
      <c r="P328" s="872">
        <v>0</v>
      </c>
      <c r="Q328" s="872">
        <v>0</v>
      </c>
      <c r="R328" s="872">
        <v>0</v>
      </c>
      <c r="S328" s="1953">
        <f>+'[2]19.เชียงราย'!S328</f>
        <v>0</v>
      </c>
    </row>
    <row r="329" spans="1:19" ht="26.4" customHeight="1">
      <c r="A329" s="684"/>
      <c r="B329" s="685"/>
      <c r="C329" s="686" t="s">
        <v>26</v>
      </c>
      <c r="D329" s="687" t="s">
        <v>24</v>
      </c>
      <c r="E329" s="42"/>
      <c r="F329" s="36">
        <f t="shared" si="65"/>
        <v>0</v>
      </c>
      <c r="G329" s="43" t="e">
        <f t="shared" si="66"/>
        <v>#DIV/0!</v>
      </c>
      <c r="H329" s="471">
        <v>0</v>
      </c>
      <c r="I329" s="471">
        <v>0</v>
      </c>
      <c r="J329" s="872">
        <v>0</v>
      </c>
      <c r="K329" s="973">
        <v>0</v>
      </c>
      <c r="L329" s="872">
        <v>0</v>
      </c>
      <c r="M329" s="872">
        <v>0</v>
      </c>
      <c r="N329" s="872">
        <v>0</v>
      </c>
      <c r="O329" s="872">
        <v>0</v>
      </c>
      <c r="P329" s="872">
        <v>0</v>
      </c>
      <c r="Q329" s="872">
        <v>0</v>
      </c>
      <c r="R329" s="872">
        <v>0</v>
      </c>
      <c r="S329" s="1953">
        <f>+'[2]19.เชียงราย'!S329</f>
        <v>0</v>
      </c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65"/>
        <v>0</v>
      </c>
      <c r="G330" s="43" t="e">
        <f t="shared" si="66"/>
        <v>#DIV/0!</v>
      </c>
      <c r="H330" s="471">
        <v>0</v>
      </c>
      <c r="I330" s="471">
        <v>0</v>
      </c>
      <c r="J330" s="872">
        <v>0</v>
      </c>
      <c r="K330" s="973">
        <v>0</v>
      </c>
      <c r="L330" s="872">
        <v>0</v>
      </c>
      <c r="M330" s="872">
        <v>0</v>
      </c>
      <c r="N330" s="872">
        <v>0</v>
      </c>
      <c r="O330" s="872">
        <v>0</v>
      </c>
      <c r="P330" s="872">
        <v>0</v>
      </c>
      <c r="Q330" s="872">
        <v>0</v>
      </c>
      <c r="R330" s="872">
        <v>0</v>
      </c>
      <c r="S330" s="1953">
        <f>+'[2]19.เชียงราย'!S330</f>
        <v>0</v>
      </c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65"/>
        <v>0</v>
      </c>
      <c r="G331" s="43" t="e">
        <f t="shared" si="66"/>
        <v>#DIV/0!</v>
      </c>
      <c r="H331" s="471">
        <v>0</v>
      </c>
      <c r="I331" s="471">
        <v>0</v>
      </c>
      <c r="J331" s="872">
        <v>0</v>
      </c>
      <c r="K331" s="973">
        <v>0</v>
      </c>
      <c r="L331" s="872">
        <v>0</v>
      </c>
      <c r="M331" s="872">
        <v>0</v>
      </c>
      <c r="N331" s="872">
        <v>0</v>
      </c>
      <c r="O331" s="872">
        <v>0</v>
      </c>
      <c r="P331" s="872">
        <v>0</v>
      </c>
      <c r="Q331" s="872">
        <v>0</v>
      </c>
      <c r="R331" s="872">
        <v>0</v>
      </c>
      <c r="S331" s="1953">
        <f>+'[2]19.เชียงราย'!S331</f>
        <v>0</v>
      </c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65"/>
        <v>0</v>
      </c>
      <c r="G332" s="118" t="e">
        <f t="shared" si="66"/>
        <v>#DIV/0!</v>
      </c>
      <c r="H332" s="478">
        <v>0</v>
      </c>
      <c r="I332" s="478">
        <v>0</v>
      </c>
      <c r="J332" s="1378">
        <v>0</v>
      </c>
      <c r="K332" s="1523">
        <v>0</v>
      </c>
      <c r="L332" s="1378">
        <v>0</v>
      </c>
      <c r="M332" s="1378">
        <v>0</v>
      </c>
      <c r="N332" s="1378">
        <v>0</v>
      </c>
      <c r="O332" s="1378">
        <v>0</v>
      </c>
      <c r="P332" s="1378">
        <v>0</v>
      </c>
      <c r="Q332" s="1378">
        <v>0</v>
      </c>
      <c r="R332" s="1378">
        <v>0</v>
      </c>
      <c r="S332" s="1953">
        <f>+'[2]19.เชียงราย'!S332</f>
        <v>0</v>
      </c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65"/>
        <v>0</v>
      </c>
      <c r="G333" s="103" t="e">
        <f t="shared" si="66"/>
        <v>#DIV/0!</v>
      </c>
      <c r="H333" s="1233"/>
      <c r="I333" s="1227"/>
      <c r="J333" s="1227"/>
      <c r="K333" s="1522"/>
      <c r="L333" s="1544"/>
      <c r="M333" s="1544"/>
      <c r="N333" s="1544"/>
      <c r="O333" s="1544"/>
      <c r="P333" s="1544"/>
      <c r="Q333" s="1862"/>
      <c r="R333" s="1953">
        <f>+'[1]19.เชียงราย'!R333</f>
        <v>0</v>
      </c>
      <c r="S333" s="1953">
        <f>+'[2]19.เชียงราย'!S333</f>
        <v>0</v>
      </c>
    </row>
    <row r="334" spans="1:19" ht="26.4" customHeight="1">
      <c r="A334" s="225"/>
      <c r="B334" s="2113" t="s">
        <v>260</v>
      </c>
      <c r="C334" s="2114"/>
      <c r="D334" s="788"/>
      <c r="E334" s="54">
        <f>E335</f>
        <v>120</v>
      </c>
      <c r="F334" s="55">
        <f t="shared" si="65"/>
        <v>170</v>
      </c>
      <c r="G334" s="28">
        <f t="shared" si="66"/>
        <v>141.66666666666666</v>
      </c>
      <c r="H334" s="1234">
        <f>H335</f>
        <v>0</v>
      </c>
      <c r="I334" s="1234">
        <f>I335</f>
        <v>0</v>
      </c>
      <c r="J334" s="1218">
        <f t="shared" ref="J334:Q334" si="69">J335</f>
        <v>20</v>
      </c>
      <c r="K334" s="1502">
        <f t="shared" si="69"/>
        <v>20</v>
      </c>
      <c r="L334" s="1536">
        <f t="shared" si="69"/>
        <v>30</v>
      </c>
      <c r="M334" s="1536">
        <f t="shared" si="69"/>
        <v>0</v>
      </c>
      <c r="N334" s="1536">
        <f t="shared" si="69"/>
        <v>0</v>
      </c>
      <c r="O334" s="1536">
        <f t="shared" si="69"/>
        <v>50</v>
      </c>
      <c r="P334" s="1536">
        <f t="shared" si="69"/>
        <v>50</v>
      </c>
      <c r="Q334" s="1854">
        <f t="shared" si="69"/>
        <v>0</v>
      </c>
      <c r="R334" s="1889">
        <f>R335</f>
        <v>0</v>
      </c>
      <c r="S334" s="1889">
        <f>S335</f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>
        <v>120</v>
      </c>
      <c r="F335" s="36">
        <f t="shared" si="65"/>
        <v>170</v>
      </c>
      <c r="G335" s="43">
        <f t="shared" si="66"/>
        <v>141.66666666666666</v>
      </c>
      <c r="H335" s="158">
        <v>0</v>
      </c>
      <c r="I335" s="152">
        <v>0</v>
      </c>
      <c r="J335" s="152">
        <v>20</v>
      </c>
      <c r="K335" s="1525">
        <v>20</v>
      </c>
      <c r="L335" s="152">
        <v>30</v>
      </c>
      <c r="M335" s="152">
        <v>0</v>
      </c>
      <c r="N335" s="152">
        <v>0</v>
      </c>
      <c r="O335" s="152">
        <v>50</v>
      </c>
      <c r="P335" s="152">
        <v>50</v>
      </c>
      <c r="Q335" s="152">
        <v>0</v>
      </c>
      <c r="R335" s="1954">
        <f>+'[1]19.เชียงราย'!R335</f>
        <v>0</v>
      </c>
      <c r="S335" s="1954">
        <f>+'[2]19.เชียงราย'!S335</f>
        <v>0</v>
      </c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65"/>
        <v>0</v>
      </c>
      <c r="G336" s="43" t="e">
        <f t="shared" si="66"/>
        <v>#DIV/0!</v>
      </c>
      <c r="H336" s="158">
        <v>0</v>
      </c>
      <c r="I336" s="152">
        <v>0</v>
      </c>
      <c r="J336" s="152">
        <v>0</v>
      </c>
      <c r="K336" s="1525">
        <v>0</v>
      </c>
      <c r="L336" s="152">
        <v>0</v>
      </c>
      <c r="M336" s="152">
        <v>0</v>
      </c>
      <c r="N336" s="152">
        <v>0</v>
      </c>
      <c r="O336" s="152">
        <v>0</v>
      </c>
      <c r="P336" s="152">
        <v>0</v>
      </c>
      <c r="Q336" s="152">
        <v>0</v>
      </c>
      <c r="R336" s="152">
        <v>0</v>
      </c>
      <c r="S336" s="152"/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6000</v>
      </c>
      <c r="F337" s="153">
        <f t="shared" si="65"/>
        <v>6000</v>
      </c>
      <c r="G337" s="112">
        <f t="shared" si="66"/>
        <v>100</v>
      </c>
      <c r="H337" s="1226">
        <f>SUM(H338:H342)</f>
        <v>0</v>
      </c>
      <c r="I337" s="1226">
        <f t="shared" ref="I337:Q337" si="70">SUM(I338:I342)</f>
        <v>0</v>
      </c>
      <c r="J337" s="1226">
        <f t="shared" si="70"/>
        <v>0</v>
      </c>
      <c r="K337" s="1530">
        <f t="shared" si="70"/>
        <v>0</v>
      </c>
      <c r="L337" s="1543">
        <f t="shared" si="70"/>
        <v>3000</v>
      </c>
      <c r="M337" s="1543">
        <f t="shared" si="70"/>
        <v>0</v>
      </c>
      <c r="N337" s="1543">
        <f t="shared" si="70"/>
        <v>0</v>
      </c>
      <c r="O337" s="1543">
        <f t="shared" si="70"/>
        <v>0</v>
      </c>
      <c r="P337" s="1543">
        <f t="shared" si="70"/>
        <v>0</v>
      </c>
      <c r="Q337" s="1861">
        <f t="shared" si="70"/>
        <v>0</v>
      </c>
      <c r="R337" s="1896">
        <f>SUM(R338:R342)</f>
        <v>3000</v>
      </c>
      <c r="S337" s="1896">
        <f>SUM(S338:S342)</f>
        <v>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65"/>
        <v>0</v>
      </c>
      <c r="G338" s="43" t="e">
        <f t="shared" si="66"/>
        <v>#DIV/0!</v>
      </c>
      <c r="H338" s="158">
        <v>0</v>
      </c>
      <c r="I338" s="152">
        <v>0</v>
      </c>
      <c r="J338" s="152">
        <v>0</v>
      </c>
      <c r="K338" s="1525">
        <v>0</v>
      </c>
      <c r="L338" s="152">
        <v>0</v>
      </c>
      <c r="M338" s="152">
        <v>0</v>
      </c>
      <c r="N338" s="152">
        <v>0</v>
      </c>
      <c r="O338" s="152">
        <v>0</v>
      </c>
      <c r="P338" s="152">
        <v>0</v>
      </c>
      <c r="Q338" s="152">
        <v>0</v>
      </c>
      <c r="R338" s="152"/>
      <c r="S338" s="152"/>
    </row>
    <row r="339" spans="1:19" ht="26.4" customHeight="1">
      <c r="A339" s="684"/>
      <c r="B339" s="685"/>
      <c r="C339" s="686" t="s">
        <v>26</v>
      </c>
      <c r="D339" s="687" t="s">
        <v>24</v>
      </c>
      <c r="E339" s="36">
        <v>6000</v>
      </c>
      <c r="F339" s="36">
        <f t="shared" si="65"/>
        <v>6000</v>
      </c>
      <c r="G339" s="43">
        <f t="shared" si="66"/>
        <v>100</v>
      </c>
      <c r="H339" s="158">
        <v>0</v>
      </c>
      <c r="I339" s="152">
        <v>0</v>
      </c>
      <c r="J339" s="152">
        <v>0</v>
      </c>
      <c r="K339" s="1525">
        <v>0</v>
      </c>
      <c r="L339" s="152">
        <v>3000</v>
      </c>
      <c r="M339" s="152">
        <v>0</v>
      </c>
      <c r="N339" s="152">
        <v>0</v>
      </c>
      <c r="O339" s="152">
        <v>0</v>
      </c>
      <c r="P339" s="152">
        <v>0</v>
      </c>
      <c r="Q339" s="152">
        <v>0</v>
      </c>
      <c r="R339" s="1956">
        <f>+'[1]19.เชียงราย'!R339</f>
        <v>3000</v>
      </c>
      <c r="S339" s="1956">
        <f>+'[2]19.เชียงราย'!S339</f>
        <v>0</v>
      </c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65"/>
        <v>0</v>
      </c>
      <c r="G340" s="43" t="e">
        <f t="shared" si="66"/>
        <v>#DIV/0!</v>
      </c>
      <c r="H340" s="158">
        <v>0</v>
      </c>
      <c r="I340" s="152">
        <v>0</v>
      </c>
      <c r="J340" s="152">
        <v>0</v>
      </c>
      <c r="K340" s="1525">
        <v>0</v>
      </c>
      <c r="L340" s="152">
        <v>0</v>
      </c>
      <c r="M340" s="152">
        <v>0</v>
      </c>
      <c r="N340" s="152">
        <v>0</v>
      </c>
      <c r="O340" s="152">
        <v>0</v>
      </c>
      <c r="P340" s="152">
        <v>0</v>
      </c>
      <c r="Q340" s="152">
        <v>0</v>
      </c>
      <c r="R340" s="152">
        <v>0</v>
      </c>
      <c r="S340" s="152"/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65"/>
        <v>0</v>
      </c>
      <c r="G341" s="43" t="e">
        <f t="shared" si="66"/>
        <v>#DIV/0!</v>
      </c>
      <c r="H341" s="158">
        <v>0</v>
      </c>
      <c r="I341" s="152">
        <v>0</v>
      </c>
      <c r="J341" s="152">
        <v>0</v>
      </c>
      <c r="K341" s="1525">
        <v>0</v>
      </c>
      <c r="L341" s="152">
        <v>0</v>
      </c>
      <c r="M341" s="152">
        <v>0</v>
      </c>
      <c r="N341" s="152">
        <v>0</v>
      </c>
      <c r="O341" s="152">
        <v>0</v>
      </c>
      <c r="P341" s="152">
        <v>0</v>
      </c>
      <c r="Q341" s="152">
        <v>0</v>
      </c>
      <c r="R341" s="152">
        <v>0</v>
      </c>
      <c r="S341" s="152"/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65"/>
        <v>0</v>
      </c>
      <c r="G342" s="118" t="e">
        <f t="shared" si="66"/>
        <v>#DIV/0!</v>
      </c>
      <c r="H342" s="467">
        <v>0</v>
      </c>
      <c r="I342" s="361">
        <v>0</v>
      </c>
      <c r="J342" s="361">
        <v>0</v>
      </c>
      <c r="K342" s="1511">
        <v>0</v>
      </c>
      <c r="L342" s="361">
        <v>0</v>
      </c>
      <c r="M342" s="361">
        <v>0</v>
      </c>
      <c r="N342" s="361">
        <v>0</v>
      </c>
      <c r="O342" s="361">
        <v>0</v>
      </c>
      <c r="P342" s="361">
        <v>0</v>
      </c>
      <c r="Q342" s="361">
        <v>0</v>
      </c>
      <c r="R342" s="361">
        <v>0</v>
      </c>
      <c r="S342" s="361"/>
    </row>
    <row r="343" spans="1:19" s="154" customFormat="1" ht="26.25" customHeight="1">
      <c r="A343" s="375" t="s">
        <v>254</v>
      </c>
      <c r="B343" s="796"/>
      <c r="C343" s="797"/>
      <c r="D343" s="803"/>
      <c r="E343" s="635"/>
      <c r="F343" s="360">
        <f t="shared" si="65"/>
        <v>0</v>
      </c>
      <c r="G343" s="574" t="e">
        <f t="shared" si="66"/>
        <v>#DIV/0!</v>
      </c>
      <c r="H343" s="1250"/>
      <c r="I343" s="1235"/>
      <c r="J343" s="1388"/>
      <c r="K343" s="1510"/>
      <c r="L343" s="1388"/>
      <c r="M343" s="1388"/>
      <c r="N343" s="1388"/>
      <c r="O343" s="1388"/>
      <c r="P343" s="1388"/>
      <c r="Q343" s="1388"/>
      <c r="R343" s="1388"/>
      <c r="S343" s="519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65"/>
        <v>0</v>
      </c>
      <c r="G344" s="103" t="e">
        <f t="shared" si="66"/>
        <v>#DIV/0!</v>
      </c>
      <c r="H344" s="1253"/>
      <c r="I344" s="1253"/>
      <c r="J344" s="1105"/>
      <c r="K344" s="1509"/>
      <c r="L344" s="1562"/>
      <c r="M344" s="1562"/>
      <c r="N344" s="1562"/>
      <c r="O344" s="1562"/>
      <c r="P344" s="1562"/>
      <c r="Q344" s="1883"/>
      <c r="R344" s="1915"/>
      <c r="S344" s="486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65"/>
        <v>0</v>
      </c>
      <c r="G345" s="28" t="e">
        <f t="shared" si="66"/>
        <v>#DIV/0!</v>
      </c>
      <c r="H345" s="1218">
        <f>SUM(H346:H349)</f>
        <v>0</v>
      </c>
      <c r="I345" s="1218">
        <f t="shared" ref="I345:Q345" si="71">SUM(I346:I349)</f>
        <v>0</v>
      </c>
      <c r="J345" s="1218">
        <f t="shared" si="71"/>
        <v>0</v>
      </c>
      <c r="K345" s="1502">
        <f t="shared" si="71"/>
        <v>0</v>
      </c>
      <c r="L345" s="1536">
        <f t="shared" si="71"/>
        <v>0</v>
      </c>
      <c r="M345" s="1536">
        <f t="shared" si="71"/>
        <v>0</v>
      </c>
      <c r="N345" s="1536">
        <f t="shared" si="71"/>
        <v>0</v>
      </c>
      <c r="O345" s="1536">
        <f t="shared" si="71"/>
        <v>0</v>
      </c>
      <c r="P345" s="1536">
        <f t="shared" si="71"/>
        <v>0</v>
      </c>
      <c r="Q345" s="1854">
        <f t="shared" si="71"/>
        <v>0</v>
      </c>
      <c r="R345" s="1889">
        <f>SUM(R346:R349)</f>
        <v>0</v>
      </c>
      <c r="S345" s="55">
        <f>SUM(S346:S349)</f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65"/>
        <v>0</v>
      </c>
      <c r="G346" s="43" t="e">
        <f t="shared" si="66"/>
        <v>#DIV/0!</v>
      </c>
      <c r="H346" s="471">
        <v>0</v>
      </c>
      <c r="I346" s="471">
        <v>0</v>
      </c>
      <c r="J346" s="872">
        <v>0</v>
      </c>
      <c r="K346" s="973">
        <v>0</v>
      </c>
      <c r="L346" s="872">
        <v>0</v>
      </c>
      <c r="M346" s="872">
        <v>0</v>
      </c>
      <c r="N346" s="872">
        <v>0</v>
      </c>
      <c r="O346" s="872">
        <v>0</v>
      </c>
      <c r="P346" s="872">
        <v>0</v>
      </c>
      <c r="Q346" s="872">
        <v>0</v>
      </c>
      <c r="R346" s="872">
        <v>0</v>
      </c>
      <c r="S346" s="471"/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65"/>
        <v>0</v>
      </c>
      <c r="G347" s="43" t="e">
        <f t="shared" si="66"/>
        <v>#DIV/0!</v>
      </c>
      <c r="H347" s="471">
        <v>0</v>
      </c>
      <c r="I347" s="471">
        <v>0</v>
      </c>
      <c r="J347" s="872">
        <v>0</v>
      </c>
      <c r="K347" s="973">
        <v>0</v>
      </c>
      <c r="L347" s="872">
        <v>0</v>
      </c>
      <c r="M347" s="872">
        <v>0</v>
      </c>
      <c r="N347" s="872">
        <v>0</v>
      </c>
      <c r="O347" s="872">
        <v>0</v>
      </c>
      <c r="P347" s="872">
        <v>0</v>
      </c>
      <c r="Q347" s="872">
        <v>0</v>
      </c>
      <c r="R347" s="872">
        <v>0</v>
      </c>
      <c r="S347" s="471"/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65"/>
        <v>0</v>
      </c>
      <c r="G348" s="43" t="e">
        <f t="shared" si="66"/>
        <v>#DIV/0!</v>
      </c>
      <c r="H348" s="471">
        <v>0</v>
      </c>
      <c r="I348" s="471">
        <v>0</v>
      </c>
      <c r="J348" s="872">
        <v>0</v>
      </c>
      <c r="K348" s="973">
        <v>0</v>
      </c>
      <c r="L348" s="872">
        <v>0</v>
      </c>
      <c r="M348" s="872">
        <v>0</v>
      </c>
      <c r="N348" s="872">
        <v>0</v>
      </c>
      <c r="O348" s="872">
        <v>0</v>
      </c>
      <c r="P348" s="872">
        <v>0</v>
      </c>
      <c r="Q348" s="872">
        <v>0</v>
      </c>
      <c r="R348" s="872">
        <v>0</v>
      </c>
      <c r="S348" s="471"/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65"/>
        <v>0</v>
      </c>
      <c r="G349" s="43" t="e">
        <f t="shared" si="66"/>
        <v>#DIV/0!</v>
      </c>
      <c r="H349" s="471">
        <v>0</v>
      </c>
      <c r="I349" s="471">
        <v>0</v>
      </c>
      <c r="J349" s="872">
        <v>0</v>
      </c>
      <c r="K349" s="973">
        <v>0</v>
      </c>
      <c r="L349" s="872">
        <v>0</v>
      </c>
      <c r="M349" s="872">
        <v>0</v>
      </c>
      <c r="N349" s="872">
        <v>0</v>
      </c>
      <c r="O349" s="872">
        <v>0</v>
      </c>
      <c r="P349" s="872">
        <v>0</v>
      </c>
      <c r="Q349" s="872">
        <v>0</v>
      </c>
      <c r="R349" s="872">
        <v>0</v>
      </c>
      <c r="S349" s="471"/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65"/>
        <v>0</v>
      </c>
      <c r="G350" s="43" t="e">
        <f t="shared" si="66"/>
        <v>#DIV/0!</v>
      </c>
      <c r="H350" s="471">
        <v>0</v>
      </c>
      <c r="I350" s="471">
        <v>0</v>
      </c>
      <c r="J350" s="872">
        <v>0</v>
      </c>
      <c r="K350" s="973">
        <v>0</v>
      </c>
      <c r="L350" s="872">
        <v>0</v>
      </c>
      <c r="M350" s="872">
        <v>0</v>
      </c>
      <c r="N350" s="872">
        <v>0</v>
      </c>
      <c r="O350" s="872">
        <v>0</v>
      </c>
      <c r="P350" s="872">
        <v>0</v>
      </c>
      <c r="Q350" s="872">
        <v>0</v>
      </c>
      <c r="R350" s="872">
        <v>0</v>
      </c>
      <c r="S350" s="471"/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65"/>
        <v>0</v>
      </c>
      <c r="G351" s="43" t="e">
        <f t="shared" si="66"/>
        <v>#DIV/0!</v>
      </c>
      <c r="H351" s="471">
        <v>0</v>
      </c>
      <c r="I351" s="471">
        <v>0</v>
      </c>
      <c r="J351" s="872">
        <v>0</v>
      </c>
      <c r="K351" s="973">
        <v>0</v>
      </c>
      <c r="L351" s="872">
        <v>0</v>
      </c>
      <c r="M351" s="872">
        <v>0</v>
      </c>
      <c r="N351" s="872">
        <v>0</v>
      </c>
      <c r="O351" s="872">
        <v>0</v>
      </c>
      <c r="P351" s="872">
        <v>0</v>
      </c>
      <c r="Q351" s="872">
        <v>0</v>
      </c>
      <c r="R351" s="872">
        <v>0</v>
      </c>
      <c r="S351" s="471"/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153">
        <f t="shared" si="65"/>
        <v>0</v>
      </c>
      <c r="G352" s="112" t="e">
        <f t="shared" si="66"/>
        <v>#DIV/0!</v>
      </c>
      <c r="H352" s="1248">
        <f>SUM(H353:H357)</f>
        <v>0</v>
      </c>
      <c r="I352" s="1248">
        <f t="shared" ref="I352:S352" si="72">SUM(I353:I357)</f>
        <v>0</v>
      </c>
      <c r="J352" s="1383">
        <f t="shared" si="72"/>
        <v>0</v>
      </c>
      <c r="K352" s="1518">
        <f t="shared" si="72"/>
        <v>0</v>
      </c>
      <c r="L352" s="1383">
        <f t="shared" si="72"/>
        <v>0</v>
      </c>
      <c r="M352" s="1383">
        <f t="shared" si="72"/>
        <v>0</v>
      </c>
      <c r="N352" s="1383">
        <f t="shared" si="72"/>
        <v>0</v>
      </c>
      <c r="O352" s="1383">
        <f t="shared" si="72"/>
        <v>0</v>
      </c>
      <c r="P352" s="1383">
        <f t="shared" si="72"/>
        <v>0</v>
      </c>
      <c r="Q352" s="1383">
        <f t="shared" si="72"/>
        <v>0</v>
      </c>
      <c r="R352" s="1383">
        <f>SUM(R353:R357)</f>
        <v>0</v>
      </c>
      <c r="S352" s="1248">
        <f t="shared" si="72"/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65"/>
        <v>0</v>
      </c>
      <c r="G353" s="43" t="e">
        <f t="shared" si="66"/>
        <v>#DIV/0!</v>
      </c>
      <c r="H353" s="471">
        <v>0</v>
      </c>
      <c r="I353" s="471">
        <v>0</v>
      </c>
      <c r="J353" s="872">
        <v>0</v>
      </c>
      <c r="K353" s="973">
        <v>0</v>
      </c>
      <c r="L353" s="872">
        <v>0</v>
      </c>
      <c r="M353" s="872">
        <v>0</v>
      </c>
      <c r="N353" s="872">
        <v>0</v>
      </c>
      <c r="O353" s="872">
        <v>0</v>
      </c>
      <c r="P353" s="872">
        <v>0</v>
      </c>
      <c r="Q353" s="872">
        <v>0</v>
      </c>
      <c r="R353" s="872">
        <v>0</v>
      </c>
      <c r="S353" s="471"/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65"/>
        <v>0</v>
      </c>
      <c r="G354" s="43" t="e">
        <f t="shared" si="66"/>
        <v>#DIV/0!</v>
      </c>
      <c r="H354" s="471">
        <v>0</v>
      </c>
      <c r="I354" s="471">
        <v>0</v>
      </c>
      <c r="J354" s="872">
        <v>0</v>
      </c>
      <c r="K354" s="973">
        <v>0</v>
      </c>
      <c r="L354" s="872">
        <v>0</v>
      </c>
      <c r="M354" s="872">
        <v>0</v>
      </c>
      <c r="N354" s="872">
        <v>0</v>
      </c>
      <c r="O354" s="872">
        <v>0</v>
      </c>
      <c r="P354" s="872">
        <v>0</v>
      </c>
      <c r="Q354" s="872">
        <v>0</v>
      </c>
      <c r="R354" s="872">
        <v>0</v>
      </c>
      <c r="S354" s="471"/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65"/>
        <v>0</v>
      </c>
      <c r="G355" s="43" t="e">
        <f t="shared" si="66"/>
        <v>#DIV/0!</v>
      </c>
      <c r="H355" s="471">
        <v>0</v>
      </c>
      <c r="I355" s="471">
        <v>0</v>
      </c>
      <c r="J355" s="872">
        <v>0</v>
      </c>
      <c r="K355" s="973">
        <v>0</v>
      </c>
      <c r="L355" s="872">
        <v>0</v>
      </c>
      <c r="M355" s="872">
        <v>0</v>
      </c>
      <c r="N355" s="872">
        <v>0</v>
      </c>
      <c r="O355" s="872">
        <v>0</v>
      </c>
      <c r="P355" s="872">
        <v>0</v>
      </c>
      <c r="Q355" s="872">
        <v>0</v>
      </c>
      <c r="R355" s="872">
        <v>0</v>
      </c>
      <c r="S355" s="471"/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65"/>
        <v>0</v>
      </c>
      <c r="G356" s="43" t="e">
        <f t="shared" si="66"/>
        <v>#DIV/0!</v>
      </c>
      <c r="H356" s="471">
        <v>0</v>
      </c>
      <c r="I356" s="471">
        <v>0</v>
      </c>
      <c r="J356" s="872">
        <v>0</v>
      </c>
      <c r="K356" s="973">
        <v>0</v>
      </c>
      <c r="L356" s="872">
        <v>0</v>
      </c>
      <c r="M356" s="872">
        <v>0</v>
      </c>
      <c r="N356" s="872">
        <v>0</v>
      </c>
      <c r="O356" s="872">
        <v>0</v>
      </c>
      <c r="P356" s="872">
        <v>0</v>
      </c>
      <c r="Q356" s="872">
        <v>0</v>
      </c>
      <c r="R356" s="872">
        <v>0</v>
      </c>
      <c r="S356" s="471"/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116">
        <f t="shared" si="65"/>
        <v>0</v>
      </c>
      <c r="G357" s="118" t="e">
        <f t="shared" si="66"/>
        <v>#DIV/0!</v>
      </c>
      <c r="H357" s="478">
        <v>0</v>
      </c>
      <c r="I357" s="478">
        <v>0</v>
      </c>
      <c r="J357" s="1384">
        <v>0</v>
      </c>
      <c r="K357" s="1517">
        <v>0</v>
      </c>
      <c r="L357" s="1384">
        <v>0</v>
      </c>
      <c r="M357" s="1384">
        <v>0</v>
      </c>
      <c r="N357" s="1384">
        <v>0</v>
      </c>
      <c r="O357" s="1384">
        <v>0</v>
      </c>
      <c r="P357" s="1384">
        <v>0</v>
      </c>
      <c r="Q357" s="1384">
        <v>0</v>
      </c>
      <c r="R357" s="1384">
        <v>0</v>
      </c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635"/>
      <c r="F358" s="360">
        <f t="shared" si="65"/>
        <v>0</v>
      </c>
      <c r="G358" s="574" t="e">
        <f t="shared" si="66"/>
        <v>#DIV/0!</v>
      </c>
      <c r="H358" s="1250"/>
      <c r="I358" s="1250"/>
      <c r="J358" s="1389"/>
      <c r="K358" s="1508"/>
      <c r="L358" s="1389"/>
      <c r="M358" s="1389"/>
      <c r="N358" s="1389"/>
      <c r="O358" s="1389"/>
      <c r="P358" s="1389"/>
      <c r="Q358" s="1389"/>
      <c r="R358" s="1389"/>
      <c r="S358" s="468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65"/>
        <v>0</v>
      </c>
      <c r="G359" s="103" t="e">
        <f t="shared" si="66"/>
        <v>#DIV/0!</v>
      </c>
      <c r="H359" s="1252"/>
      <c r="I359" s="1252"/>
      <c r="J359" s="1390"/>
      <c r="K359" s="1507"/>
      <c r="L359" s="1390"/>
      <c r="M359" s="1390"/>
      <c r="N359" s="1390"/>
      <c r="O359" s="1390"/>
      <c r="P359" s="1390"/>
      <c r="Q359" s="1390"/>
      <c r="R359" s="1390"/>
      <c r="S359" s="53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65"/>
        <v>0</v>
      </c>
      <c r="G360" s="43" t="e">
        <f t="shared" si="66"/>
        <v>#DIV/0!</v>
      </c>
      <c r="H360" s="484">
        <v>0</v>
      </c>
      <c r="I360" s="484">
        <v>0</v>
      </c>
      <c r="J360" s="1385">
        <v>0</v>
      </c>
      <c r="K360" s="1515">
        <v>0</v>
      </c>
      <c r="L360" s="1385">
        <v>0</v>
      </c>
      <c r="M360" s="1385">
        <v>0</v>
      </c>
      <c r="N360" s="1385">
        <v>0</v>
      </c>
      <c r="O360" s="1385">
        <v>0</v>
      </c>
      <c r="P360" s="1385">
        <v>0</v>
      </c>
      <c r="Q360" s="1385">
        <v>0</v>
      </c>
      <c r="R360" s="1385">
        <v>0</v>
      </c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65"/>
        <v>0</v>
      </c>
      <c r="G361" s="43" t="e">
        <f t="shared" si="66"/>
        <v>#DIV/0!</v>
      </c>
      <c r="H361" s="484">
        <v>0</v>
      </c>
      <c r="I361" s="484">
        <v>0</v>
      </c>
      <c r="J361" s="1385">
        <v>0</v>
      </c>
      <c r="K361" s="1515">
        <v>0</v>
      </c>
      <c r="L361" s="1385">
        <v>0</v>
      </c>
      <c r="M361" s="1385">
        <v>0</v>
      </c>
      <c r="N361" s="1385">
        <v>0</v>
      </c>
      <c r="O361" s="1385">
        <v>0</v>
      </c>
      <c r="P361" s="1385">
        <v>0</v>
      </c>
      <c r="Q361" s="1385">
        <v>0</v>
      </c>
      <c r="R361" s="1385">
        <v>0</v>
      </c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65"/>
        <v>0</v>
      </c>
      <c r="G362" s="112" t="e">
        <f t="shared" si="66"/>
        <v>#DIV/0!</v>
      </c>
      <c r="H362" s="1251">
        <f>SUM(H363:H367)</f>
        <v>0</v>
      </c>
      <c r="I362" s="1251">
        <f t="shared" ref="I362:S362" si="73">SUM(I363:I367)</f>
        <v>0</v>
      </c>
      <c r="J362" s="1391">
        <f t="shared" si="73"/>
        <v>0</v>
      </c>
      <c r="K362" s="1506">
        <f t="shared" si="73"/>
        <v>0</v>
      </c>
      <c r="L362" s="1391">
        <f t="shared" si="73"/>
        <v>0</v>
      </c>
      <c r="M362" s="1391">
        <f t="shared" si="73"/>
        <v>0</v>
      </c>
      <c r="N362" s="1391">
        <f t="shared" si="73"/>
        <v>0</v>
      </c>
      <c r="O362" s="1391">
        <f t="shared" si="73"/>
        <v>0</v>
      </c>
      <c r="P362" s="1391">
        <f t="shared" si="73"/>
        <v>0</v>
      </c>
      <c r="Q362" s="1391">
        <f t="shared" si="73"/>
        <v>0</v>
      </c>
      <c r="R362" s="1391">
        <f>SUM(R363:R367)</f>
        <v>0</v>
      </c>
      <c r="S362" s="1251">
        <f t="shared" si="73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65"/>
        <v>0</v>
      </c>
      <c r="G363" s="43" t="e">
        <f t="shared" si="66"/>
        <v>#DIV/0!</v>
      </c>
      <c r="H363" s="484">
        <v>0</v>
      </c>
      <c r="I363" s="484">
        <v>0</v>
      </c>
      <c r="J363" s="1385">
        <v>0</v>
      </c>
      <c r="K363" s="1515">
        <v>0</v>
      </c>
      <c r="L363" s="1385">
        <v>0</v>
      </c>
      <c r="M363" s="1385">
        <v>0</v>
      </c>
      <c r="N363" s="1385">
        <v>0</v>
      </c>
      <c r="O363" s="1385">
        <v>0</v>
      </c>
      <c r="P363" s="1385">
        <v>0</v>
      </c>
      <c r="Q363" s="1385">
        <v>0</v>
      </c>
      <c r="R363" s="1385">
        <v>0</v>
      </c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65"/>
        <v>0</v>
      </c>
      <c r="G364" s="43" t="e">
        <f t="shared" si="66"/>
        <v>#DIV/0!</v>
      </c>
      <c r="H364" s="484">
        <v>0</v>
      </c>
      <c r="I364" s="484">
        <v>0</v>
      </c>
      <c r="J364" s="1385">
        <v>0</v>
      </c>
      <c r="K364" s="1515">
        <v>0</v>
      </c>
      <c r="L364" s="1385">
        <v>0</v>
      </c>
      <c r="M364" s="1385">
        <v>0</v>
      </c>
      <c r="N364" s="1385">
        <v>0</v>
      </c>
      <c r="O364" s="1385">
        <v>0</v>
      </c>
      <c r="P364" s="1385">
        <v>0</v>
      </c>
      <c r="Q364" s="1385">
        <v>0</v>
      </c>
      <c r="R364" s="1385">
        <v>0</v>
      </c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65"/>
        <v>0</v>
      </c>
      <c r="G365" s="43" t="e">
        <f t="shared" si="66"/>
        <v>#DIV/0!</v>
      </c>
      <c r="H365" s="484">
        <v>0</v>
      </c>
      <c r="I365" s="484">
        <v>0</v>
      </c>
      <c r="J365" s="1385">
        <v>0</v>
      </c>
      <c r="K365" s="1515">
        <v>0</v>
      </c>
      <c r="L365" s="1385">
        <v>0</v>
      </c>
      <c r="M365" s="1385">
        <v>0</v>
      </c>
      <c r="N365" s="1385">
        <v>0</v>
      </c>
      <c r="O365" s="1385">
        <v>0</v>
      </c>
      <c r="P365" s="1385">
        <v>0</v>
      </c>
      <c r="Q365" s="1385">
        <v>0</v>
      </c>
      <c r="R365" s="1385">
        <v>0</v>
      </c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65"/>
        <v>0</v>
      </c>
      <c r="G366" s="43" t="e">
        <f t="shared" si="66"/>
        <v>#DIV/0!</v>
      </c>
      <c r="H366" s="484">
        <v>0</v>
      </c>
      <c r="I366" s="484">
        <v>0</v>
      </c>
      <c r="J366" s="1385">
        <v>0</v>
      </c>
      <c r="K366" s="1515">
        <v>0</v>
      </c>
      <c r="L366" s="1385">
        <v>0</v>
      </c>
      <c r="M366" s="1385">
        <v>0</v>
      </c>
      <c r="N366" s="1385">
        <v>0</v>
      </c>
      <c r="O366" s="1385">
        <v>0</v>
      </c>
      <c r="P366" s="1385">
        <v>0</v>
      </c>
      <c r="Q366" s="1385">
        <v>0</v>
      </c>
      <c r="R366" s="1385">
        <v>0</v>
      </c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65"/>
        <v>0</v>
      </c>
      <c r="G367" s="118" t="e">
        <f t="shared" si="66"/>
        <v>#DIV/0!</v>
      </c>
      <c r="H367" s="485">
        <v>0</v>
      </c>
      <c r="I367" s="485">
        <v>0</v>
      </c>
      <c r="J367" s="1385">
        <v>0</v>
      </c>
      <c r="K367" s="1515">
        <v>0</v>
      </c>
      <c r="L367" s="1385">
        <v>0</v>
      </c>
      <c r="M367" s="1385">
        <v>0</v>
      </c>
      <c r="N367" s="1385">
        <v>0</v>
      </c>
      <c r="O367" s="1385">
        <v>0</v>
      </c>
      <c r="P367" s="1385">
        <v>0</v>
      </c>
      <c r="Q367" s="1385">
        <v>0</v>
      </c>
      <c r="R367" s="1385">
        <v>0</v>
      </c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65"/>
        <v>0</v>
      </c>
      <c r="G368" s="103" t="e">
        <f t="shared" si="66"/>
        <v>#DIV/0!</v>
      </c>
      <c r="H368" s="1252"/>
      <c r="I368" s="1252"/>
      <c r="J368" s="1390"/>
      <c r="K368" s="1507"/>
      <c r="L368" s="1390"/>
      <c r="M368" s="1390"/>
      <c r="N368" s="1390"/>
      <c r="O368" s="1390"/>
      <c r="P368" s="1390"/>
      <c r="Q368" s="1390"/>
      <c r="R368" s="1390"/>
      <c r="S368" s="53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65"/>
        <v>0</v>
      </c>
      <c r="G369" s="43" t="e">
        <f t="shared" si="66"/>
        <v>#DIV/0!</v>
      </c>
      <c r="H369" s="484">
        <v>0</v>
      </c>
      <c r="I369" s="484">
        <v>0</v>
      </c>
      <c r="J369" s="1385">
        <v>0</v>
      </c>
      <c r="K369" s="1515">
        <v>0</v>
      </c>
      <c r="L369" s="1385">
        <v>0</v>
      </c>
      <c r="M369" s="1385">
        <v>0</v>
      </c>
      <c r="N369" s="1385">
        <v>0</v>
      </c>
      <c r="O369" s="1385">
        <v>0</v>
      </c>
      <c r="P369" s="1385">
        <v>0</v>
      </c>
      <c r="Q369" s="1385">
        <v>0</v>
      </c>
      <c r="R369" s="1385">
        <v>0</v>
      </c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65"/>
        <v>0</v>
      </c>
      <c r="G370" s="43" t="e">
        <f t="shared" si="66"/>
        <v>#DIV/0!</v>
      </c>
      <c r="H370" s="484">
        <v>0</v>
      </c>
      <c r="I370" s="484">
        <v>0</v>
      </c>
      <c r="J370" s="1385">
        <v>0</v>
      </c>
      <c r="K370" s="1515">
        <v>0</v>
      </c>
      <c r="L370" s="1385">
        <v>0</v>
      </c>
      <c r="M370" s="1385">
        <v>0</v>
      </c>
      <c r="N370" s="1385">
        <v>0</v>
      </c>
      <c r="O370" s="1385">
        <v>0</v>
      </c>
      <c r="P370" s="1385">
        <v>0</v>
      </c>
      <c r="Q370" s="1385">
        <v>0</v>
      </c>
      <c r="R370" s="1385">
        <v>0</v>
      </c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65"/>
        <v>0</v>
      </c>
      <c r="G371" s="112" t="e">
        <f t="shared" si="66"/>
        <v>#DIV/0!</v>
      </c>
      <c r="H371" s="1251">
        <f t="shared" ref="H371:S371" si="74">SUM(H372:H376)</f>
        <v>0</v>
      </c>
      <c r="I371" s="1251">
        <f t="shared" si="74"/>
        <v>0</v>
      </c>
      <c r="J371" s="1391">
        <f t="shared" si="74"/>
        <v>0</v>
      </c>
      <c r="K371" s="1506">
        <f t="shared" si="74"/>
        <v>0</v>
      </c>
      <c r="L371" s="1391">
        <f t="shared" si="74"/>
        <v>0</v>
      </c>
      <c r="M371" s="1391">
        <f t="shared" si="74"/>
        <v>0</v>
      </c>
      <c r="N371" s="1391">
        <f t="shared" si="74"/>
        <v>0</v>
      </c>
      <c r="O371" s="1391">
        <f t="shared" si="74"/>
        <v>0</v>
      </c>
      <c r="P371" s="1391">
        <f t="shared" si="74"/>
        <v>0</v>
      </c>
      <c r="Q371" s="1391">
        <f t="shared" si="74"/>
        <v>0</v>
      </c>
      <c r="R371" s="1391">
        <f t="shared" si="74"/>
        <v>0</v>
      </c>
      <c r="S371" s="1251">
        <f t="shared" si="74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65"/>
        <v>0</v>
      </c>
      <c r="G372" s="43" t="e">
        <f t="shared" si="66"/>
        <v>#DIV/0!</v>
      </c>
      <c r="H372" s="484">
        <v>0</v>
      </c>
      <c r="I372" s="484">
        <v>0</v>
      </c>
      <c r="J372" s="1385">
        <v>0</v>
      </c>
      <c r="K372" s="1515">
        <v>0</v>
      </c>
      <c r="L372" s="1385">
        <v>0</v>
      </c>
      <c r="M372" s="1385">
        <v>0</v>
      </c>
      <c r="N372" s="1385">
        <v>0</v>
      </c>
      <c r="O372" s="1385">
        <v>0</v>
      </c>
      <c r="P372" s="1385">
        <v>0</v>
      </c>
      <c r="Q372" s="1385">
        <v>0</v>
      </c>
      <c r="R372" s="1385">
        <v>0</v>
      </c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65"/>
        <v>0</v>
      </c>
      <c r="G373" s="43" t="e">
        <f t="shared" si="66"/>
        <v>#DIV/0!</v>
      </c>
      <c r="H373" s="484">
        <v>0</v>
      </c>
      <c r="I373" s="484">
        <v>0</v>
      </c>
      <c r="J373" s="1385">
        <v>0</v>
      </c>
      <c r="K373" s="1515">
        <v>0</v>
      </c>
      <c r="L373" s="1385">
        <v>0</v>
      </c>
      <c r="M373" s="1385">
        <v>0</v>
      </c>
      <c r="N373" s="1385">
        <v>0</v>
      </c>
      <c r="O373" s="1385">
        <v>0</v>
      </c>
      <c r="P373" s="1385">
        <v>0</v>
      </c>
      <c r="Q373" s="1385">
        <v>0</v>
      </c>
      <c r="R373" s="1385">
        <v>0</v>
      </c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65"/>
        <v>0</v>
      </c>
      <c r="G374" s="43" t="e">
        <f t="shared" si="66"/>
        <v>#DIV/0!</v>
      </c>
      <c r="H374" s="484">
        <v>0</v>
      </c>
      <c r="I374" s="484">
        <v>0</v>
      </c>
      <c r="J374" s="1385">
        <v>0</v>
      </c>
      <c r="K374" s="1515">
        <v>0</v>
      </c>
      <c r="L374" s="1385">
        <v>0</v>
      </c>
      <c r="M374" s="1385">
        <v>0</v>
      </c>
      <c r="N374" s="1385">
        <v>0</v>
      </c>
      <c r="O374" s="1385">
        <v>0</v>
      </c>
      <c r="P374" s="1385">
        <v>0</v>
      </c>
      <c r="Q374" s="1385">
        <v>0</v>
      </c>
      <c r="R374" s="1385">
        <v>0</v>
      </c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65"/>
        <v>0</v>
      </c>
      <c r="G375" s="43" t="e">
        <f t="shared" si="66"/>
        <v>#DIV/0!</v>
      </c>
      <c r="H375" s="484">
        <v>0</v>
      </c>
      <c r="I375" s="484">
        <v>0</v>
      </c>
      <c r="J375" s="1385">
        <v>0</v>
      </c>
      <c r="K375" s="1515">
        <v>0</v>
      </c>
      <c r="L375" s="1385">
        <v>0</v>
      </c>
      <c r="M375" s="1385">
        <v>0</v>
      </c>
      <c r="N375" s="1385">
        <v>0</v>
      </c>
      <c r="O375" s="1385">
        <v>0</v>
      </c>
      <c r="P375" s="1385">
        <v>0</v>
      </c>
      <c r="Q375" s="1385">
        <v>0</v>
      </c>
      <c r="R375" s="1385">
        <v>0</v>
      </c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65"/>
        <v>0</v>
      </c>
      <c r="G376" s="118" t="e">
        <f t="shared" si="66"/>
        <v>#DIV/0!</v>
      </c>
      <c r="H376" s="485">
        <v>0</v>
      </c>
      <c r="I376" s="484">
        <v>0</v>
      </c>
      <c r="J376" s="1385">
        <v>0</v>
      </c>
      <c r="K376" s="1515">
        <v>0</v>
      </c>
      <c r="L376" s="1385">
        <v>0</v>
      </c>
      <c r="M376" s="1385">
        <v>0</v>
      </c>
      <c r="N376" s="1385">
        <v>0</v>
      </c>
      <c r="O376" s="1385">
        <v>0</v>
      </c>
      <c r="P376" s="1385">
        <v>0</v>
      </c>
      <c r="Q376" s="1385">
        <v>0</v>
      </c>
      <c r="R376" s="1385">
        <v>0</v>
      </c>
      <c r="S376" s="484"/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 t="shared" si="65"/>
        <v>0</v>
      </c>
      <c r="G377" s="103" t="e">
        <f t="shared" si="66"/>
        <v>#DIV/0!</v>
      </c>
      <c r="H377" s="1252"/>
      <c r="I377" s="1252"/>
      <c r="J377" s="1390"/>
      <c r="K377" s="1507"/>
      <c r="L377" s="1390"/>
      <c r="M377" s="1390"/>
      <c r="N377" s="1390"/>
      <c r="O377" s="1390"/>
      <c r="P377" s="1390"/>
      <c r="Q377" s="1390"/>
      <c r="R377" s="1390"/>
      <c r="S377" s="53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65"/>
        <v>0</v>
      </c>
      <c r="G378" s="43" t="e">
        <f t="shared" si="66"/>
        <v>#DIV/0!</v>
      </c>
      <c r="H378" s="484">
        <v>0</v>
      </c>
      <c r="I378" s="484">
        <v>0</v>
      </c>
      <c r="J378" s="1385">
        <v>0</v>
      </c>
      <c r="K378" s="1515">
        <v>0</v>
      </c>
      <c r="L378" s="1385">
        <v>0</v>
      </c>
      <c r="M378" s="1385">
        <v>0</v>
      </c>
      <c r="N378" s="1385">
        <v>0</v>
      </c>
      <c r="O378" s="1385">
        <v>0</v>
      </c>
      <c r="P378" s="1385">
        <v>0</v>
      </c>
      <c r="Q378" s="1385">
        <v>0</v>
      </c>
      <c r="R378" s="1385">
        <v>0</v>
      </c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65"/>
        <v>0</v>
      </c>
      <c r="G379" s="43" t="e">
        <f t="shared" si="66"/>
        <v>#DIV/0!</v>
      </c>
      <c r="H379" s="484">
        <v>0</v>
      </c>
      <c r="I379" s="484">
        <v>0</v>
      </c>
      <c r="J379" s="1385">
        <v>0</v>
      </c>
      <c r="K379" s="1515">
        <v>0</v>
      </c>
      <c r="L379" s="1385">
        <v>0</v>
      </c>
      <c r="M379" s="1385">
        <v>0</v>
      </c>
      <c r="N379" s="1385">
        <v>0</v>
      </c>
      <c r="O379" s="1385">
        <v>0</v>
      </c>
      <c r="P379" s="1385">
        <v>0</v>
      </c>
      <c r="Q379" s="1385">
        <v>0</v>
      </c>
      <c r="R379" s="1385">
        <v>0</v>
      </c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65"/>
        <v>0</v>
      </c>
      <c r="G380" s="112" t="e">
        <f t="shared" si="66"/>
        <v>#DIV/0!</v>
      </c>
      <c r="H380" s="1251">
        <f t="shared" ref="H380:S380" si="75">SUM(H381:H385)</f>
        <v>0</v>
      </c>
      <c r="I380" s="1251">
        <f t="shared" si="75"/>
        <v>0</v>
      </c>
      <c r="J380" s="1391">
        <f t="shared" si="75"/>
        <v>0</v>
      </c>
      <c r="K380" s="1506">
        <f t="shared" si="75"/>
        <v>0</v>
      </c>
      <c r="L380" s="1391">
        <f t="shared" si="75"/>
        <v>0</v>
      </c>
      <c r="M380" s="1391">
        <f t="shared" si="75"/>
        <v>0</v>
      </c>
      <c r="N380" s="1391">
        <f t="shared" si="75"/>
        <v>0</v>
      </c>
      <c r="O380" s="1391">
        <f t="shared" si="75"/>
        <v>0</v>
      </c>
      <c r="P380" s="1391">
        <f t="shared" si="75"/>
        <v>0</v>
      </c>
      <c r="Q380" s="1391">
        <f t="shared" si="75"/>
        <v>0</v>
      </c>
      <c r="R380" s="1391">
        <f t="shared" si="75"/>
        <v>0</v>
      </c>
      <c r="S380" s="1251">
        <f t="shared" si="75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65"/>
        <v>0</v>
      </c>
      <c r="G381" s="43" t="e">
        <f t="shared" si="66"/>
        <v>#DIV/0!</v>
      </c>
      <c r="H381" s="484">
        <v>0</v>
      </c>
      <c r="I381" s="484">
        <v>0</v>
      </c>
      <c r="J381" s="1385">
        <v>0</v>
      </c>
      <c r="K381" s="1515">
        <v>0</v>
      </c>
      <c r="L381" s="1385">
        <v>0</v>
      </c>
      <c r="M381" s="1385">
        <v>0</v>
      </c>
      <c r="N381" s="1385">
        <v>0</v>
      </c>
      <c r="O381" s="1385">
        <v>0</v>
      </c>
      <c r="P381" s="1385">
        <v>0</v>
      </c>
      <c r="Q381" s="1385">
        <v>0</v>
      </c>
      <c r="R381" s="1385">
        <v>0</v>
      </c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65"/>
        <v>0</v>
      </c>
      <c r="G382" s="43" t="e">
        <f t="shared" si="66"/>
        <v>#DIV/0!</v>
      </c>
      <c r="H382" s="484">
        <v>0</v>
      </c>
      <c r="I382" s="484">
        <v>0</v>
      </c>
      <c r="J382" s="1385">
        <v>0</v>
      </c>
      <c r="K382" s="1515">
        <v>0</v>
      </c>
      <c r="L382" s="1385">
        <v>0</v>
      </c>
      <c r="M382" s="1385">
        <v>0</v>
      </c>
      <c r="N382" s="1385">
        <v>0</v>
      </c>
      <c r="O382" s="1385">
        <v>0</v>
      </c>
      <c r="P382" s="1385">
        <v>0</v>
      </c>
      <c r="Q382" s="1385">
        <v>0</v>
      </c>
      <c r="R382" s="1385">
        <v>0</v>
      </c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65"/>
        <v>0</v>
      </c>
      <c r="G383" s="43" t="e">
        <f t="shared" si="66"/>
        <v>#DIV/0!</v>
      </c>
      <c r="H383" s="484">
        <v>0</v>
      </c>
      <c r="I383" s="484">
        <v>0</v>
      </c>
      <c r="J383" s="1385">
        <v>0</v>
      </c>
      <c r="K383" s="1515">
        <v>0</v>
      </c>
      <c r="L383" s="1385">
        <v>0</v>
      </c>
      <c r="M383" s="1385">
        <v>0</v>
      </c>
      <c r="N383" s="1385">
        <v>0</v>
      </c>
      <c r="O383" s="1385">
        <v>0</v>
      </c>
      <c r="P383" s="1385">
        <v>0</v>
      </c>
      <c r="Q383" s="1385">
        <v>0</v>
      </c>
      <c r="R383" s="1385">
        <v>0</v>
      </c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65"/>
        <v>0</v>
      </c>
      <c r="G384" s="43" t="e">
        <f t="shared" si="66"/>
        <v>#DIV/0!</v>
      </c>
      <c r="H384" s="484">
        <v>0</v>
      </c>
      <c r="I384" s="484">
        <v>0</v>
      </c>
      <c r="J384" s="1385">
        <v>0</v>
      </c>
      <c r="K384" s="1515">
        <v>0</v>
      </c>
      <c r="L384" s="1385">
        <v>0</v>
      </c>
      <c r="M384" s="1385">
        <v>0</v>
      </c>
      <c r="N384" s="1385">
        <v>0</v>
      </c>
      <c r="O384" s="1385">
        <v>0</v>
      </c>
      <c r="P384" s="1385">
        <v>0</v>
      </c>
      <c r="Q384" s="1385">
        <v>0</v>
      </c>
      <c r="R384" s="1385">
        <v>0</v>
      </c>
      <c r="S384" s="484"/>
    </row>
    <row r="385" spans="1:19" ht="25.5" customHeight="1">
      <c r="A385" s="525"/>
      <c r="B385" s="532"/>
      <c r="C385" s="533" t="s">
        <v>29</v>
      </c>
      <c r="D385" s="569" t="s">
        <v>24</v>
      </c>
      <c r="E385" s="116">
        <v>0</v>
      </c>
      <c r="F385" s="116">
        <f t="shared" si="65"/>
        <v>0</v>
      </c>
      <c r="G385" s="118" t="e">
        <f t="shared" si="66"/>
        <v>#DIV/0!</v>
      </c>
      <c r="H385" s="485">
        <v>0</v>
      </c>
      <c r="I385" s="485">
        <v>0</v>
      </c>
      <c r="J385" s="1385">
        <v>0</v>
      </c>
      <c r="K385" s="1515">
        <v>0</v>
      </c>
      <c r="L385" s="1385">
        <v>0</v>
      </c>
      <c r="M385" s="1385">
        <v>0</v>
      </c>
      <c r="N385" s="1385">
        <v>0</v>
      </c>
      <c r="O385" s="1385">
        <v>0</v>
      </c>
      <c r="P385" s="1385">
        <v>0</v>
      </c>
      <c r="Q385" s="1385">
        <v>0</v>
      </c>
      <c r="R385" s="1385">
        <v>0</v>
      </c>
      <c r="S385" s="484"/>
    </row>
    <row r="386" spans="1:19" ht="25.5" customHeight="1">
      <c r="A386" s="638" t="s">
        <v>331</v>
      </c>
      <c r="B386" s="536"/>
      <c r="C386" s="537"/>
      <c r="D386" s="850"/>
      <c r="E386" s="851"/>
      <c r="F386" s="535"/>
      <c r="G386" s="92">
        <f>SUM(I386:S386)</f>
        <v>0</v>
      </c>
      <c r="H386" s="1221" t="e">
        <f>+G386*100/F386</f>
        <v>#DIV/0!</v>
      </c>
      <c r="I386" s="1252"/>
      <c r="J386" s="1390"/>
      <c r="K386" s="1507"/>
      <c r="L386" s="1390"/>
      <c r="M386" s="1390"/>
      <c r="N386" s="1390"/>
      <c r="O386" s="1390"/>
      <c r="P386" s="1390"/>
      <c r="Q386" s="1390"/>
      <c r="R386" s="1390"/>
      <c r="S386" s="53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ref="F387:F394" si="76">SUM(H387:S387)</f>
        <v>0</v>
      </c>
      <c r="G387" s="43" t="e">
        <f t="shared" ref="G387:G394" si="77">+F387*100/E387</f>
        <v>#DIV/0!</v>
      </c>
      <c r="H387" s="484">
        <v>0</v>
      </c>
      <c r="I387" s="484">
        <v>0</v>
      </c>
      <c r="J387" s="1385">
        <v>0</v>
      </c>
      <c r="K387" s="1515">
        <v>0</v>
      </c>
      <c r="L387" s="1385">
        <v>0</v>
      </c>
      <c r="M387" s="1385">
        <v>0</v>
      </c>
      <c r="N387" s="1385">
        <v>0</v>
      </c>
      <c r="O387" s="1385">
        <v>0</v>
      </c>
      <c r="P387" s="1385">
        <v>0</v>
      </c>
      <c r="Q387" s="1385">
        <v>0</v>
      </c>
      <c r="R387" s="1385">
        <v>0</v>
      </c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76"/>
        <v>0</v>
      </c>
      <c r="G388" s="43" t="e">
        <f t="shared" si="77"/>
        <v>#DIV/0!</v>
      </c>
      <c r="H388" s="484">
        <v>0</v>
      </c>
      <c r="I388" s="484">
        <v>0</v>
      </c>
      <c r="J388" s="1385">
        <v>0</v>
      </c>
      <c r="K388" s="1515">
        <v>0</v>
      </c>
      <c r="L388" s="1385">
        <v>0</v>
      </c>
      <c r="M388" s="1385">
        <v>0</v>
      </c>
      <c r="N388" s="1385">
        <v>0</v>
      </c>
      <c r="O388" s="1385">
        <v>0</v>
      </c>
      <c r="P388" s="1385">
        <v>0</v>
      </c>
      <c r="Q388" s="1385">
        <v>0</v>
      </c>
      <c r="R388" s="1385">
        <v>0</v>
      </c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226">
        <f t="shared" si="76"/>
        <v>0</v>
      </c>
      <c r="G389" s="1222" t="e">
        <f t="shared" si="77"/>
        <v>#DIV/0!</v>
      </c>
      <c r="H389" s="1251">
        <f>SUM(H390:H394)</f>
        <v>0</v>
      </c>
      <c r="I389" s="1251">
        <f t="shared" ref="I389:S389" si="78">SUM(I390:I394)</f>
        <v>0</v>
      </c>
      <c r="J389" s="1391">
        <f t="shared" si="78"/>
        <v>0</v>
      </c>
      <c r="K389" s="1506">
        <f t="shared" si="78"/>
        <v>0</v>
      </c>
      <c r="L389" s="1391">
        <f t="shared" si="78"/>
        <v>0</v>
      </c>
      <c r="M389" s="1391">
        <f t="shared" si="78"/>
        <v>0</v>
      </c>
      <c r="N389" s="1391">
        <f t="shared" si="78"/>
        <v>0</v>
      </c>
      <c r="O389" s="1391">
        <f>SUM(O390:O394)</f>
        <v>0</v>
      </c>
      <c r="P389" s="1391">
        <f>SUM(P390:P394)</f>
        <v>0</v>
      </c>
      <c r="Q389" s="1391">
        <f>SUM(Q390:Q394)</f>
        <v>0</v>
      </c>
      <c r="R389" s="1391">
        <f>SUM(R390:R394)</f>
        <v>0</v>
      </c>
      <c r="S389" s="1251">
        <f t="shared" si="78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76"/>
        <v>0</v>
      </c>
      <c r="G390" s="43" t="e">
        <f t="shared" si="77"/>
        <v>#DIV/0!</v>
      </c>
      <c r="H390" s="484">
        <v>0</v>
      </c>
      <c r="I390" s="484">
        <v>0</v>
      </c>
      <c r="J390" s="1385">
        <v>0</v>
      </c>
      <c r="K390" s="1515">
        <v>0</v>
      </c>
      <c r="L390" s="1385">
        <v>0</v>
      </c>
      <c r="M390" s="1385">
        <v>0</v>
      </c>
      <c r="N390" s="1385">
        <v>0</v>
      </c>
      <c r="O390" s="1385">
        <v>0</v>
      </c>
      <c r="P390" s="1385">
        <v>0</v>
      </c>
      <c r="Q390" s="1385">
        <v>0</v>
      </c>
      <c r="R390" s="1385">
        <v>0</v>
      </c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76"/>
        <v>0</v>
      </c>
      <c r="G391" s="43" t="e">
        <f t="shared" si="77"/>
        <v>#DIV/0!</v>
      </c>
      <c r="H391" s="484">
        <v>0</v>
      </c>
      <c r="I391" s="484">
        <v>0</v>
      </c>
      <c r="J391" s="1385">
        <v>0</v>
      </c>
      <c r="K391" s="1515">
        <v>0</v>
      </c>
      <c r="L391" s="1385">
        <v>0</v>
      </c>
      <c r="M391" s="1385">
        <v>0</v>
      </c>
      <c r="N391" s="1385">
        <v>0</v>
      </c>
      <c r="O391" s="1385">
        <v>0</v>
      </c>
      <c r="P391" s="1385">
        <v>0</v>
      </c>
      <c r="Q391" s="1385">
        <v>0</v>
      </c>
      <c r="R391" s="1385">
        <v>0</v>
      </c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76"/>
        <v>0</v>
      </c>
      <c r="G392" s="43" t="e">
        <f t="shared" si="77"/>
        <v>#DIV/0!</v>
      </c>
      <c r="H392" s="484">
        <v>0</v>
      </c>
      <c r="I392" s="484">
        <v>0</v>
      </c>
      <c r="J392" s="1385">
        <v>0</v>
      </c>
      <c r="K392" s="1515">
        <v>0</v>
      </c>
      <c r="L392" s="1385">
        <v>0</v>
      </c>
      <c r="M392" s="1385">
        <v>0</v>
      </c>
      <c r="N392" s="1385">
        <v>0</v>
      </c>
      <c r="O392" s="1385">
        <v>0</v>
      </c>
      <c r="P392" s="1385">
        <v>0</v>
      </c>
      <c r="Q392" s="1385">
        <v>0</v>
      </c>
      <c r="R392" s="1385">
        <v>0</v>
      </c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76"/>
        <v>0</v>
      </c>
      <c r="G393" s="43" t="e">
        <f t="shared" si="77"/>
        <v>#DIV/0!</v>
      </c>
      <c r="H393" s="484">
        <v>0</v>
      </c>
      <c r="I393" s="484">
        <v>0</v>
      </c>
      <c r="J393" s="1385">
        <v>0</v>
      </c>
      <c r="K393" s="1515">
        <v>0</v>
      </c>
      <c r="L393" s="1385">
        <v>0</v>
      </c>
      <c r="M393" s="1385">
        <v>0</v>
      </c>
      <c r="N393" s="1385">
        <v>0</v>
      </c>
      <c r="O393" s="1385">
        <v>0</v>
      </c>
      <c r="P393" s="1385">
        <v>0</v>
      </c>
      <c r="Q393" s="1385">
        <v>0</v>
      </c>
      <c r="R393" s="1385">
        <v>0</v>
      </c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76"/>
        <v>0</v>
      </c>
      <c r="G394" s="98" t="e">
        <f t="shared" si="77"/>
        <v>#DIV/0!</v>
      </c>
      <c r="H394" s="566">
        <v>0</v>
      </c>
      <c r="I394" s="566">
        <v>0</v>
      </c>
      <c r="J394" s="1392">
        <v>0</v>
      </c>
      <c r="K394" s="1505">
        <v>0</v>
      </c>
      <c r="L394" s="1392">
        <v>0</v>
      </c>
      <c r="M394" s="1392">
        <v>0</v>
      </c>
      <c r="N394" s="1392">
        <v>0</v>
      </c>
      <c r="O394" s="1392">
        <v>0</v>
      </c>
      <c r="P394" s="1392">
        <v>0</v>
      </c>
      <c r="Q394" s="1392">
        <v>0</v>
      </c>
      <c r="R394" s="1392">
        <v>0</v>
      </c>
      <c r="S394" s="566"/>
    </row>
  </sheetData>
  <mergeCells count="57">
    <mergeCell ref="B335:C335"/>
    <mergeCell ref="B277:C277"/>
    <mergeCell ref="B347:C347"/>
    <mergeCell ref="B348:C348"/>
    <mergeCell ref="B349:C349"/>
    <mergeCell ref="B350:C350"/>
    <mergeCell ref="B289:C289"/>
    <mergeCell ref="B291:C291"/>
    <mergeCell ref="B293:C293"/>
    <mergeCell ref="B323:C323"/>
    <mergeCell ref="B351:C351"/>
    <mergeCell ref="A333:D333"/>
    <mergeCell ref="A344:C344"/>
    <mergeCell ref="B346:C346"/>
    <mergeCell ref="B334:C334"/>
    <mergeCell ref="B199:C199"/>
    <mergeCell ref="B336:C336"/>
    <mergeCell ref="A224:C224"/>
    <mergeCell ref="A287:C287"/>
    <mergeCell ref="B288:C288"/>
    <mergeCell ref="H3:S3"/>
    <mergeCell ref="A8:C8"/>
    <mergeCell ref="A131:C131"/>
    <mergeCell ref="A142:C142"/>
    <mergeCell ref="A153:C153"/>
    <mergeCell ref="A201:C201"/>
    <mergeCell ref="B200:C200"/>
    <mergeCell ref="B188:C188"/>
    <mergeCell ref="A195:C195"/>
    <mergeCell ref="A197:C197"/>
    <mergeCell ref="A109:C109"/>
    <mergeCell ref="A225:C225"/>
    <mergeCell ref="B118:C118"/>
    <mergeCell ref="A165:C165"/>
    <mergeCell ref="B166:C166"/>
    <mergeCell ref="A175:C175"/>
    <mergeCell ref="B176:C176"/>
    <mergeCell ref="B187:C187"/>
    <mergeCell ref="B214:C214"/>
    <mergeCell ref="A221:C221"/>
    <mergeCell ref="D1:G1"/>
    <mergeCell ref="A3:C4"/>
    <mergeCell ref="F3:F4"/>
    <mergeCell ref="G3:G4"/>
    <mergeCell ref="A74:C74"/>
    <mergeCell ref="B101:C101"/>
    <mergeCell ref="B154:C154"/>
    <mergeCell ref="B198:C198"/>
    <mergeCell ref="B300:C300"/>
    <mergeCell ref="B305:C305"/>
    <mergeCell ref="A313:D313"/>
    <mergeCell ref="B314:C314"/>
    <mergeCell ref="A233:C233"/>
    <mergeCell ref="A223:C223"/>
    <mergeCell ref="B235:C235"/>
    <mergeCell ref="A247:C247"/>
    <mergeCell ref="B265:C265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E186" activePane="bottomRight" state="frozen"/>
      <selection pane="topRight" activeCell="E1" sqref="E1"/>
      <selection pane="bottomLeft" activeCell="A6" sqref="A6"/>
      <selection pane="bottomRight" activeCell="E239" sqref="E239"/>
    </sheetView>
  </sheetViews>
  <sheetFormatPr defaultColWidth="9.125" defaultRowHeight="22.8"/>
  <cols>
    <col min="1" max="2" width="4.625" style="12" customWidth="1"/>
    <col min="3" max="3" width="89.375" style="12" customWidth="1"/>
    <col min="4" max="4" width="9.125" style="12"/>
    <col min="5" max="5" width="11.75" style="12" customWidth="1"/>
    <col min="6" max="6" width="11.375" style="12" customWidth="1"/>
    <col min="7" max="7" width="7.625" style="12" customWidth="1"/>
    <col min="8" max="8" width="8.75" style="129" customWidth="1"/>
    <col min="9" max="9" width="10.375" style="129" customWidth="1"/>
    <col min="10" max="10" width="9.375" style="129" customWidth="1"/>
    <col min="11" max="11" width="11.25" style="129" customWidth="1"/>
    <col min="12" max="12" width="11" style="1672" bestFit="1" customWidth="1"/>
    <col min="13" max="13" width="10" style="129" bestFit="1" customWidth="1"/>
    <col min="14" max="16" width="8.75" style="129" customWidth="1"/>
    <col min="17" max="17" width="10.875" style="129" bestFit="1" customWidth="1"/>
    <col min="18" max="18" width="8.875" style="129" bestFit="1" customWidth="1"/>
    <col min="19" max="19" width="11.125" style="129" bestFit="1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199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7.6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1161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544050</v>
      </c>
      <c r="F6" s="670">
        <f>SUM(F8+F74+F109+F153+F247)</f>
        <v>484265</v>
      </c>
      <c r="G6" s="135">
        <f>+F6*100/E6</f>
        <v>89.011120301442887</v>
      </c>
      <c r="H6" s="1120">
        <f t="shared" ref="H6:M6" si="0">SUM(H8+H74+H109+H153+H247)</f>
        <v>6230</v>
      </c>
      <c r="I6" s="1120">
        <f t="shared" si="0"/>
        <v>20780</v>
      </c>
      <c r="J6" s="1395">
        <f t="shared" si="0"/>
        <v>62880</v>
      </c>
      <c r="K6" s="1395">
        <f t="shared" si="0"/>
        <v>50350</v>
      </c>
      <c r="L6" s="1395">
        <f t="shared" si="0"/>
        <v>17900</v>
      </c>
      <c r="M6" s="1395">
        <f t="shared" si="0"/>
        <v>30925</v>
      </c>
      <c r="N6" s="1395">
        <f t="shared" ref="N6:S6" si="1">SUM(N8+N74+N109+N153+N247)</f>
        <v>25000</v>
      </c>
      <c r="O6" s="1730">
        <f t="shared" si="1"/>
        <v>45000</v>
      </c>
      <c r="P6" s="1730">
        <f t="shared" si="1"/>
        <v>59700</v>
      </c>
      <c r="Q6" s="1730">
        <f t="shared" si="1"/>
        <v>55500</v>
      </c>
      <c r="R6" s="1730">
        <f t="shared" si="1"/>
        <v>63500</v>
      </c>
      <c r="S6" s="1730">
        <f t="shared" si="1"/>
        <v>46500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121"/>
      <c r="I7" s="1121"/>
      <c r="J7" s="1396"/>
      <c r="K7" s="1396"/>
      <c r="L7" s="1396"/>
      <c r="M7" s="1396"/>
      <c r="N7" s="1396"/>
      <c r="O7" s="1731"/>
      <c r="P7" s="1731"/>
      <c r="Q7" s="1731"/>
      <c r="R7" s="1731"/>
      <c r="S7" s="1731"/>
    </row>
    <row r="8" spans="1:19" ht="21.75" customHeight="1">
      <c r="A8" s="2181" t="s">
        <v>141</v>
      </c>
      <c r="B8" s="2182"/>
      <c r="C8" s="2183"/>
      <c r="D8" s="19"/>
      <c r="E8" s="151">
        <f>SUM(E10+E57)</f>
        <v>209050</v>
      </c>
      <c r="F8" s="137">
        <f>SUM(H8:S8)</f>
        <v>212155</v>
      </c>
      <c r="G8" s="140">
        <f>+F8*100/E8</f>
        <v>101.48529060033485</v>
      </c>
      <c r="H8" s="1122">
        <f t="shared" ref="H8:M8" si="2">SUM(H10+H57)</f>
        <v>5280</v>
      </c>
      <c r="I8" s="1122">
        <f t="shared" si="2"/>
        <v>5800</v>
      </c>
      <c r="J8" s="1122">
        <f t="shared" si="2"/>
        <v>6700</v>
      </c>
      <c r="K8" s="1122">
        <f t="shared" si="2"/>
        <v>7050</v>
      </c>
      <c r="L8" s="1122">
        <f t="shared" si="2"/>
        <v>8400</v>
      </c>
      <c r="M8" s="1122">
        <f t="shared" si="2"/>
        <v>9925</v>
      </c>
      <c r="N8" s="1122">
        <f t="shared" ref="N8:S8" si="3">SUM(N10+N57)</f>
        <v>14000</v>
      </c>
      <c r="O8" s="919">
        <f t="shared" si="3"/>
        <v>27000</v>
      </c>
      <c r="P8" s="919">
        <f t="shared" si="3"/>
        <v>34000</v>
      </c>
      <c r="Q8" s="919">
        <f t="shared" si="3"/>
        <v>35000</v>
      </c>
      <c r="R8" s="919">
        <f t="shared" si="3"/>
        <v>38000</v>
      </c>
      <c r="S8" s="919">
        <f t="shared" si="3"/>
        <v>21000</v>
      </c>
    </row>
    <row r="9" spans="1:19" ht="21.75" customHeight="1">
      <c r="A9" s="127"/>
      <c r="B9" s="128"/>
      <c r="C9" s="2" t="s">
        <v>42</v>
      </c>
      <c r="D9" s="130"/>
      <c r="E9" s="141">
        <v>3050</v>
      </c>
      <c r="F9" s="58">
        <f>SUM(H9:S9)</f>
        <v>3050</v>
      </c>
      <c r="G9" s="47"/>
      <c r="H9" s="1123">
        <v>0</v>
      </c>
      <c r="I9" s="1124">
        <v>0</v>
      </c>
      <c r="J9" s="1397">
        <v>200</v>
      </c>
      <c r="K9" s="1397">
        <v>500</v>
      </c>
      <c r="L9" s="1397">
        <v>800</v>
      </c>
      <c r="M9" s="1397">
        <v>800</v>
      </c>
      <c r="N9" s="1706">
        <v>750</v>
      </c>
      <c r="O9" s="1732">
        <v>0</v>
      </c>
      <c r="P9" s="1732">
        <v>0</v>
      </c>
      <c r="Q9" s="1732">
        <v>0</v>
      </c>
      <c r="R9" s="1732">
        <v>0</v>
      </c>
      <c r="S9" s="1732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3050</v>
      </c>
      <c r="F10" s="134">
        <f>SUM(F11+F23+F39)</f>
        <v>1925</v>
      </c>
      <c r="G10" s="142">
        <f>+F10*100/E10</f>
        <v>63.114754098360656</v>
      </c>
      <c r="H10" s="1125">
        <f t="shared" ref="H10:S10" si="4">SUM(H11+H23+H39)</f>
        <v>0</v>
      </c>
      <c r="I10" s="1125">
        <f t="shared" si="4"/>
        <v>0</v>
      </c>
      <c r="J10" s="1125">
        <f t="shared" si="4"/>
        <v>0</v>
      </c>
      <c r="K10" s="1125">
        <f t="shared" si="4"/>
        <v>0</v>
      </c>
      <c r="L10" s="1125">
        <f t="shared" si="4"/>
        <v>0</v>
      </c>
      <c r="M10" s="1125">
        <f t="shared" si="4"/>
        <v>1925</v>
      </c>
      <c r="N10" s="1125">
        <f t="shared" si="4"/>
        <v>0</v>
      </c>
      <c r="O10" s="922">
        <f t="shared" si="4"/>
        <v>0</v>
      </c>
      <c r="P10" s="922">
        <f t="shared" si="4"/>
        <v>0</v>
      </c>
      <c r="Q10" s="922">
        <f t="shared" si="4"/>
        <v>0</v>
      </c>
      <c r="R10" s="922">
        <f t="shared" si="4"/>
        <v>0</v>
      </c>
      <c r="S10" s="922">
        <f t="shared" si="4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100</v>
      </c>
      <c r="F11" s="134">
        <f>SUM(F12:F22)</f>
        <v>130</v>
      </c>
      <c r="G11" s="140">
        <f>+F11*100/E11</f>
        <v>130</v>
      </c>
      <c r="H11" s="1125">
        <f>SUM(H12:H22)</f>
        <v>0</v>
      </c>
      <c r="I11" s="1125">
        <f t="shared" ref="I11:S11" si="5">SUM(I12:I22)</f>
        <v>0</v>
      </c>
      <c r="J11" s="1125">
        <f t="shared" si="5"/>
        <v>0</v>
      </c>
      <c r="K11" s="1125">
        <f t="shared" si="5"/>
        <v>0</v>
      </c>
      <c r="L11" s="1125">
        <f t="shared" si="5"/>
        <v>0</v>
      </c>
      <c r="M11" s="1125">
        <f t="shared" si="5"/>
        <v>130</v>
      </c>
      <c r="N11" s="1125">
        <f t="shared" si="5"/>
        <v>0</v>
      </c>
      <c r="O11" s="922">
        <f t="shared" si="5"/>
        <v>0</v>
      </c>
      <c r="P11" s="922">
        <f t="shared" si="5"/>
        <v>0</v>
      </c>
      <c r="Q11" s="922">
        <f t="shared" si="5"/>
        <v>0</v>
      </c>
      <c r="R11" s="922">
        <f t="shared" si="5"/>
        <v>0</v>
      </c>
      <c r="S11" s="922">
        <f t="shared" si="5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1126">
        <v>0</v>
      </c>
      <c r="I12" s="1126">
        <v>0</v>
      </c>
      <c r="J12" s="1167">
        <v>0</v>
      </c>
      <c r="K12" s="1167">
        <v>0</v>
      </c>
      <c r="L12" s="1167">
        <v>0</v>
      </c>
      <c r="M12" s="1167">
        <v>0</v>
      </c>
      <c r="N12" s="1167">
        <v>0</v>
      </c>
      <c r="O12" s="971">
        <v>0</v>
      </c>
      <c r="P12" s="971">
        <v>0</v>
      </c>
      <c r="Q12" s="971">
        <v>0</v>
      </c>
      <c r="R12" s="971">
        <v>0</v>
      </c>
      <c r="S12" s="971">
        <v>0</v>
      </c>
    </row>
    <row r="13" spans="1:19" ht="21.75" customHeight="1">
      <c r="A13" s="32"/>
      <c r="B13" s="33"/>
      <c r="C13" s="34" t="s">
        <v>266</v>
      </c>
      <c r="D13" s="35" t="s">
        <v>47</v>
      </c>
      <c r="E13" s="8">
        <v>100</v>
      </c>
      <c r="F13" s="36">
        <f t="shared" ref="F13:F55" si="6">SUM(H13:S13)</f>
        <v>130</v>
      </c>
      <c r="G13" s="37">
        <f t="shared" ref="G13:G53" si="7">+F13*100/E13</f>
        <v>130</v>
      </c>
      <c r="H13" s="1126">
        <v>0</v>
      </c>
      <c r="I13" s="1126">
        <v>0</v>
      </c>
      <c r="J13" s="1167">
        <v>0</v>
      </c>
      <c r="K13" s="1167">
        <v>0</v>
      </c>
      <c r="L13" s="1167">
        <v>0</v>
      </c>
      <c r="M13" s="1167">
        <v>130</v>
      </c>
      <c r="N13" s="1167">
        <v>0</v>
      </c>
      <c r="O13" s="971">
        <v>0</v>
      </c>
      <c r="P13" s="971">
        <v>0</v>
      </c>
      <c r="Q13" s="971">
        <v>0</v>
      </c>
      <c r="R13" s="971">
        <v>0</v>
      </c>
      <c r="S13" s="971">
        <v>0</v>
      </c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6"/>
        <v>0</v>
      </c>
      <c r="G14" s="37" t="e">
        <f t="shared" si="7"/>
        <v>#DIV/0!</v>
      </c>
      <c r="H14" s="1126">
        <v>0</v>
      </c>
      <c r="I14" s="1126">
        <v>0</v>
      </c>
      <c r="J14" s="1167">
        <v>0</v>
      </c>
      <c r="K14" s="1167">
        <v>0</v>
      </c>
      <c r="L14" s="1167">
        <v>0</v>
      </c>
      <c r="M14" s="1167">
        <v>0</v>
      </c>
      <c r="N14" s="1167">
        <v>0</v>
      </c>
      <c r="O14" s="971">
        <v>0</v>
      </c>
      <c r="P14" s="971">
        <v>0</v>
      </c>
      <c r="Q14" s="971">
        <v>0</v>
      </c>
      <c r="R14" s="971">
        <v>0</v>
      </c>
      <c r="S14" s="971">
        <v>0</v>
      </c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6"/>
        <v>0</v>
      </c>
      <c r="G15" s="37" t="e">
        <f t="shared" si="7"/>
        <v>#DIV/0!</v>
      </c>
      <c r="H15" s="1126">
        <v>0</v>
      </c>
      <c r="I15" s="1126">
        <v>0</v>
      </c>
      <c r="J15" s="1167">
        <v>0</v>
      </c>
      <c r="K15" s="1167">
        <v>0</v>
      </c>
      <c r="L15" s="1167">
        <v>0</v>
      </c>
      <c r="M15" s="1167">
        <v>0</v>
      </c>
      <c r="N15" s="1167">
        <v>0</v>
      </c>
      <c r="O15" s="971">
        <v>0</v>
      </c>
      <c r="P15" s="971">
        <v>0</v>
      </c>
      <c r="Q15" s="971">
        <v>0</v>
      </c>
      <c r="R15" s="971">
        <v>0</v>
      </c>
      <c r="S15" s="971">
        <v>0</v>
      </c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6"/>
        <v>0</v>
      </c>
      <c r="G16" s="37" t="e">
        <f t="shared" si="7"/>
        <v>#DIV/0!</v>
      </c>
      <c r="H16" s="1126">
        <v>0</v>
      </c>
      <c r="I16" s="1126">
        <v>0</v>
      </c>
      <c r="J16" s="1167">
        <v>0</v>
      </c>
      <c r="K16" s="1167">
        <v>0</v>
      </c>
      <c r="L16" s="1167">
        <v>0</v>
      </c>
      <c r="M16" s="1167">
        <v>0</v>
      </c>
      <c r="N16" s="1167">
        <v>0</v>
      </c>
      <c r="O16" s="971">
        <v>0</v>
      </c>
      <c r="P16" s="971">
        <v>0</v>
      </c>
      <c r="Q16" s="971">
        <v>0</v>
      </c>
      <c r="R16" s="971">
        <v>0</v>
      </c>
      <c r="S16" s="971">
        <v>0</v>
      </c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6"/>
        <v>0</v>
      </c>
      <c r="G17" s="37" t="e">
        <f t="shared" si="7"/>
        <v>#DIV/0!</v>
      </c>
      <c r="H17" s="1126">
        <v>0</v>
      </c>
      <c r="I17" s="1126">
        <v>0</v>
      </c>
      <c r="J17" s="1167">
        <v>0</v>
      </c>
      <c r="K17" s="1167">
        <v>0</v>
      </c>
      <c r="L17" s="1167">
        <v>0</v>
      </c>
      <c r="M17" s="1167">
        <v>0</v>
      </c>
      <c r="N17" s="1167">
        <v>0</v>
      </c>
      <c r="O17" s="971">
        <v>0</v>
      </c>
      <c r="P17" s="971">
        <v>0</v>
      </c>
      <c r="Q17" s="971">
        <v>0</v>
      </c>
      <c r="R17" s="971">
        <v>0</v>
      </c>
      <c r="S17" s="971">
        <v>0</v>
      </c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6"/>
        <v>0</v>
      </c>
      <c r="G18" s="37" t="e">
        <f t="shared" si="7"/>
        <v>#DIV/0!</v>
      </c>
      <c r="H18" s="1126">
        <v>0</v>
      </c>
      <c r="I18" s="1126">
        <v>0</v>
      </c>
      <c r="J18" s="1167">
        <v>0</v>
      </c>
      <c r="K18" s="1167">
        <v>0</v>
      </c>
      <c r="L18" s="1167">
        <v>0</v>
      </c>
      <c r="M18" s="1167">
        <v>0</v>
      </c>
      <c r="N18" s="1167">
        <v>0</v>
      </c>
      <c r="O18" s="971">
        <v>0</v>
      </c>
      <c r="P18" s="971">
        <v>0</v>
      </c>
      <c r="Q18" s="971">
        <v>0</v>
      </c>
      <c r="R18" s="971">
        <v>0</v>
      </c>
      <c r="S18" s="971">
        <v>0</v>
      </c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6"/>
        <v>0</v>
      </c>
      <c r="G19" s="37" t="e">
        <f t="shared" si="7"/>
        <v>#DIV/0!</v>
      </c>
      <c r="H19" s="1126">
        <v>0</v>
      </c>
      <c r="I19" s="1126">
        <v>0</v>
      </c>
      <c r="J19" s="1167">
        <v>0</v>
      </c>
      <c r="K19" s="1167">
        <v>0</v>
      </c>
      <c r="L19" s="1167">
        <v>0</v>
      </c>
      <c r="M19" s="1167">
        <v>0</v>
      </c>
      <c r="N19" s="1167">
        <v>0</v>
      </c>
      <c r="O19" s="971">
        <v>0</v>
      </c>
      <c r="P19" s="971">
        <v>0</v>
      </c>
      <c r="Q19" s="971">
        <v>0</v>
      </c>
      <c r="R19" s="971">
        <v>0</v>
      </c>
      <c r="S19" s="971">
        <v>0</v>
      </c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6"/>
        <v>0</v>
      </c>
      <c r="G20" s="37" t="e">
        <f t="shared" si="7"/>
        <v>#DIV/0!</v>
      </c>
      <c r="H20" s="1126">
        <v>0</v>
      </c>
      <c r="I20" s="1126">
        <v>0</v>
      </c>
      <c r="J20" s="1167">
        <v>0</v>
      </c>
      <c r="K20" s="1167">
        <v>0</v>
      </c>
      <c r="L20" s="1167">
        <v>0</v>
      </c>
      <c r="M20" s="1167">
        <v>0</v>
      </c>
      <c r="N20" s="1167">
        <v>0</v>
      </c>
      <c r="O20" s="971">
        <v>0</v>
      </c>
      <c r="P20" s="971">
        <v>0</v>
      </c>
      <c r="Q20" s="971">
        <v>0</v>
      </c>
      <c r="R20" s="971">
        <v>0</v>
      </c>
      <c r="S20" s="971">
        <v>0</v>
      </c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6"/>
        <v>0</v>
      </c>
      <c r="G21" s="37" t="e">
        <f t="shared" si="7"/>
        <v>#DIV/0!</v>
      </c>
      <c r="H21" s="1126">
        <v>0</v>
      </c>
      <c r="I21" s="1126">
        <v>0</v>
      </c>
      <c r="J21" s="1167">
        <v>0</v>
      </c>
      <c r="K21" s="1167">
        <v>0</v>
      </c>
      <c r="L21" s="1167">
        <v>0</v>
      </c>
      <c r="M21" s="1167">
        <v>0</v>
      </c>
      <c r="N21" s="1167">
        <v>0</v>
      </c>
      <c r="O21" s="971">
        <v>0</v>
      </c>
      <c r="P21" s="971">
        <v>0</v>
      </c>
      <c r="Q21" s="971">
        <v>0</v>
      </c>
      <c r="R21" s="971">
        <v>0</v>
      </c>
      <c r="S21" s="971">
        <v>0</v>
      </c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6"/>
        <v>0</v>
      </c>
      <c r="G22" s="37" t="e">
        <f t="shared" si="7"/>
        <v>#DIV/0!</v>
      </c>
      <c r="H22" s="1126">
        <v>0</v>
      </c>
      <c r="I22" s="1126">
        <v>0</v>
      </c>
      <c r="J22" s="1167">
        <v>0</v>
      </c>
      <c r="K22" s="1167">
        <v>0</v>
      </c>
      <c r="L22" s="1167">
        <v>0</v>
      </c>
      <c r="M22" s="1167">
        <v>0</v>
      </c>
      <c r="N22" s="1167">
        <v>0</v>
      </c>
      <c r="O22" s="971">
        <v>0</v>
      </c>
      <c r="P22" s="971">
        <v>0</v>
      </c>
      <c r="Q22" s="971">
        <v>0</v>
      </c>
      <c r="R22" s="971">
        <v>0</v>
      </c>
      <c r="S22" s="971">
        <v>0</v>
      </c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950</v>
      </c>
      <c r="F23" s="134">
        <f>SUM(F24:F38)</f>
        <v>485</v>
      </c>
      <c r="G23" s="140">
        <f t="shared" si="7"/>
        <v>51.05263157894737</v>
      </c>
      <c r="H23" s="1125">
        <f>SUM(H24:H38)</f>
        <v>0</v>
      </c>
      <c r="I23" s="1125">
        <f t="shared" ref="I23:Q23" si="8">SUM(I24:I38)</f>
        <v>0</v>
      </c>
      <c r="J23" s="1125">
        <f t="shared" si="8"/>
        <v>0</v>
      </c>
      <c r="K23" s="1125">
        <f t="shared" si="8"/>
        <v>0</v>
      </c>
      <c r="L23" s="1125">
        <f t="shared" si="8"/>
        <v>0</v>
      </c>
      <c r="M23" s="1125">
        <f t="shared" si="8"/>
        <v>485</v>
      </c>
      <c r="N23" s="1125">
        <f t="shared" si="8"/>
        <v>0</v>
      </c>
      <c r="O23" s="922">
        <f t="shared" si="8"/>
        <v>0</v>
      </c>
      <c r="P23" s="922">
        <f t="shared" si="8"/>
        <v>0</v>
      </c>
      <c r="Q23" s="922">
        <f t="shared" si="8"/>
        <v>0</v>
      </c>
      <c r="R23" s="922">
        <v>0</v>
      </c>
      <c r="S23" s="922">
        <f>SUM(S24:S38)</f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6"/>
        <v>0</v>
      </c>
      <c r="G24" s="37" t="e">
        <f t="shared" si="7"/>
        <v>#DIV/0!</v>
      </c>
      <c r="H24" s="1126">
        <v>0</v>
      </c>
      <c r="I24" s="1126">
        <v>0</v>
      </c>
      <c r="J24" s="1167">
        <v>0</v>
      </c>
      <c r="K24" s="1167">
        <v>0</v>
      </c>
      <c r="L24" s="1167">
        <v>0</v>
      </c>
      <c r="M24" s="1167">
        <v>0</v>
      </c>
      <c r="N24" s="1167">
        <v>0</v>
      </c>
      <c r="O24" s="971">
        <v>0</v>
      </c>
      <c r="P24" s="971">
        <v>0</v>
      </c>
      <c r="Q24" s="971">
        <v>0</v>
      </c>
      <c r="R24" s="971">
        <v>0</v>
      </c>
      <c r="S24" s="971">
        <v>0</v>
      </c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6"/>
        <v>0</v>
      </c>
      <c r="G25" s="37" t="e">
        <f t="shared" si="7"/>
        <v>#DIV/0!</v>
      </c>
      <c r="H25" s="1126">
        <v>0</v>
      </c>
      <c r="I25" s="1126">
        <v>0</v>
      </c>
      <c r="J25" s="1167">
        <v>0</v>
      </c>
      <c r="K25" s="1167">
        <v>0</v>
      </c>
      <c r="L25" s="1167">
        <v>0</v>
      </c>
      <c r="M25" s="1167">
        <v>0</v>
      </c>
      <c r="N25" s="1167">
        <v>0</v>
      </c>
      <c r="O25" s="971">
        <v>0</v>
      </c>
      <c r="P25" s="971">
        <v>0</v>
      </c>
      <c r="Q25" s="971">
        <v>0</v>
      </c>
      <c r="R25" s="971">
        <v>0</v>
      </c>
      <c r="S25" s="971">
        <v>0</v>
      </c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6"/>
        <v>0</v>
      </c>
      <c r="G26" s="37" t="e">
        <f t="shared" si="7"/>
        <v>#DIV/0!</v>
      </c>
      <c r="H26" s="1126">
        <v>0</v>
      </c>
      <c r="I26" s="1126">
        <v>0</v>
      </c>
      <c r="J26" s="1167">
        <v>0</v>
      </c>
      <c r="K26" s="1167">
        <v>0</v>
      </c>
      <c r="L26" s="1167">
        <v>0</v>
      </c>
      <c r="M26" s="1167">
        <v>0</v>
      </c>
      <c r="N26" s="1167">
        <v>0</v>
      </c>
      <c r="O26" s="971">
        <v>0</v>
      </c>
      <c r="P26" s="971">
        <v>0</v>
      </c>
      <c r="Q26" s="971">
        <v>0</v>
      </c>
      <c r="R26" s="971">
        <v>0</v>
      </c>
      <c r="S26" s="971">
        <v>0</v>
      </c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6"/>
        <v>0</v>
      </c>
      <c r="G27" s="37" t="e">
        <f t="shared" si="7"/>
        <v>#DIV/0!</v>
      </c>
      <c r="H27" s="1126">
        <v>0</v>
      </c>
      <c r="I27" s="1126">
        <v>0</v>
      </c>
      <c r="J27" s="1167">
        <v>0</v>
      </c>
      <c r="K27" s="1167">
        <v>0</v>
      </c>
      <c r="L27" s="1167">
        <v>0</v>
      </c>
      <c r="M27" s="1167">
        <v>0</v>
      </c>
      <c r="N27" s="1167">
        <v>0</v>
      </c>
      <c r="O27" s="971">
        <v>0</v>
      </c>
      <c r="P27" s="971">
        <v>0</v>
      </c>
      <c r="Q27" s="971">
        <v>0</v>
      </c>
      <c r="R27" s="971">
        <v>0</v>
      </c>
      <c r="S27" s="971">
        <v>0</v>
      </c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6"/>
        <v>0</v>
      </c>
      <c r="G28" s="37" t="e">
        <f t="shared" si="7"/>
        <v>#DIV/0!</v>
      </c>
      <c r="H28" s="1126">
        <v>0</v>
      </c>
      <c r="I28" s="1126">
        <v>0</v>
      </c>
      <c r="J28" s="1167">
        <v>0</v>
      </c>
      <c r="K28" s="1167">
        <v>0</v>
      </c>
      <c r="L28" s="1167">
        <v>0</v>
      </c>
      <c r="M28" s="1167">
        <v>0</v>
      </c>
      <c r="N28" s="1167">
        <v>0</v>
      </c>
      <c r="O28" s="971">
        <v>0</v>
      </c>
      <c r="P28" s="971">
        <v>0</v>
      </c>
      <c r="Q28" s="971">
        <v>0</v>
      </c>
      <c r="R28" s="971">
        <v>0</v>
      </c>
      <c r="S28" s="971">
        <v>0</v>
      </c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6"/>
        <v>0</v>
      </c>
      <c r="G29" s="37" t="e">
        <f t="shared" si="7"/>
        <v>#DIV/0!</v>
      </c>
      <c r="H29" s="1126">
        <v>0</v>
      </c>
      <c r="I29" s="1126">
        <v>0</v>
      </c>
      <c r="J29" s="1167">
        <v>0</v>
      </c>
      <c r="K29" s="1167">
        <v>0</v>
      </c>
      <c r="L29" s="1167">
        <v>0</v>
      </c>
      <c r="M29" s="1167">
        <v>0</v>
      </c>
      <c r="N29" s="1167">
        <v>0</v>
      </c>
      <c r="O29" s="971">
        <v>0</v>
      </c>
      <c r="P29" s="971">
        <v>0</v>
      </c>
      <c r="Q29" s="971">
        <v>0</v>
      </c>
      <c r="R29" s="971">
        <v>0</v>
      </c>
      <c r="S29" s="971">
        <v>0</v>
      </c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6"/>
        <v>0</v>
      </c>
      <c r="G30" s="37" t="e">
        <f t="shared" si="7"/>
        <v>#DIV/0!</v>
      </c>
      <c r="H30" s="1126">
        <v>0</v>
      </c>
      <c r="I30" s="1126">
        <v>0</v>
      </c>
      <c r="J30" s="1167">
        <v>0</v>
      </c>
      <c r="K30" s="1167">
        <v>0</v>
      </c>
      <c r="L30" s="1167">
        <v>0</v>
      </c>
      <c r="M30" s="1167">
        <v>0</v>
      </c>
      <c r="N30" s="1167">
        <v>0</v>
      </c>
      <c r="O30" s="971">
        <v>0</v>
      </c>
      <c r="P30" s="971">
        <v>0</v>
      </c>
      <c r="Q30" s="971">
        <v>0</v>
      </c>
      <c r="R30" s="971">
        <v>0</v>
      </c>
      <c r="S30" s="971">
        <v>0</v>
      </c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6"/>
        <v>0</v>
      </c>
      <c r="G31" s="37" t="e">
        <f t="shared" si="7"/>
        <v>#DIV/0!</v>
      </c>
      <c r="H31" s="1126">
        <v>0</v>
      </c>
      <c r="I31" s="1126">
        <v>0</v>
      </c>
      <c r="J31" s="1167">
        <v>0</v>
      </c>
      <c r="K31" s="1167">
        <v>0</v>
      </c>
      <c r="L31" s="1167">
        <v>0</v>
      </c>
      <c r="M31" s="1167">
        <v>0</v>
      </c>
      <c r="N31" s="1167">
        <v>0</v>
      </c>
      <c r="O31" s="971">
        <v>0</v>
      </c>
      <c r="P31" s="971">
        <v>0</v>
      </c>
      <c r="Q31" s="971">
        <v>0</v>
      </c>
      <c r="R31" s="971">
        <v>0</v>
      </c>
      <c r="S31" s="971">
        <v>0</v>
      </c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6"/>
        <v>0</v>
      </c>
      <c r="G32" s="37" t="e">
        <f t="shared" si="7"/>
        <v>#DIV/0!</v>
      </c>
      <c r="H32" s="1126">
        <v>0</v>
      </c>
      <c r="I32" s="1126">
        <v>0</v>
      </c>
      <c r="J32" s="1167">
        <v>0</v>
      </c>
      <c r="K32" s="1167">
        <v>0</v>
      </c>
      <c r="L32" s="1167">
        <v>0</v>
      </c>
      <c r="M32" s="1167">
        <v>0</v>
      </c>
      <c r="N32" s="1167">
        <v>0</v>
      </c>
      <c r="O32" s="971">
        <v>0</v>
      </c>
      <c r="P32" s="971">
        <v>0</v>
      </c>
      <c r="Q32" s="971">
        <v>0</v>
      </c>
      <c r="R32" s="971">
        <v>0</v>
      </c>
      <c r="S32" s="971">
        <v>0</v>
      </c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6"/>
        <v>0</v>
      </c>
      <c r="G33" s="37" t="e">
        <f t="shared" si="7"/>
        <v>#DIV/0!</v>
      </c>
      <c r="H33" s="1126">
        <v>0</v>
      </c>
      <c r="I33" s="1126">
        <v>0</v>
      </c>
      <c r="J33" s="1167">
        <v>0</v>
      </c>
      <c r="K33" s="1167">
        <v>0</v>
      </c>
      <c r="L33" s="1167">
        <v>0</v>
      </c>
      <c r="M33" s="1167">
        <v>0</v>
      </c>
      <c r="N33" s="1167">
        <v>0</v>
      </c>
      <c r="O33" s="971">
        <v>0</v>
      </c>
      <c r="P33" s="971">
        <v>0</v>
      </c>
      <c r="Q33" s="971">
        <v>0</v>
      </c>
      <c r="R33" s="971">
        <v>0</v>
      </c>
      <c r="S33" s="971">
        <v>0</v>
      </c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0</v>
      </c>
      <c r="F34" s="36">
        <f>SUM(H34:S34)</f>
        <v>0</v>
      </c>
      <c r="G34" s="37" t="e">
        <f t="shared" si="7"/>
        <v>#DIV/0!</v>
      </c>
      <c r="H34" s="1126">
        <v>0</v>
      </c>
      <c r="I34" s="1126">
        <v>0</v>
      </c>
      <c r="J34" s="1167">
        <v>0</v>
      </c>
      <c r="K34" s="1167">
        <v>0</v>
      </c>
      <c r="L34" s="1167">
        <v>0</v>
      </c>
      <c r="M34" s="1167">
        <v>0</v>
      </c>
      <c r="N34" s="1167">
        <v>0</v>
      </c>
      <c r="O34" s="971">
        <v>0</v>
      </c>
      <c r="P34" s="971">
        <v>0</v>
      </c>
      <c r="Q34" s="971">
        <v>0</v>
      </c>
      <c r="R34" s="971">
        <v>0</v>
      </c>
      <c r="S34" s="971">
        <v>0</v>
      </c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950</v>
      </c>
      <c r="F35" s="36">
        <f t="shared" si="6"/>
        <v>485</v>
      </c>
      <c r="G35" s="37">
        <f t="shared" si="7"/>
        <v>51.05263157894737</v>
      </c>
      <c r="H35" s="1126">
        <v>0</v>
      </c>
      <c r="I35" s="1126">
        <v>0</v>
      </c>
      <c r="J35" s="1167">
        <v>0</v>
      </c>
      <c r="K35" s="1167">
        <v>0</v>
      </c>
      <c r="L35" s="1167">
        <v>0</v>
      </c>
      <c r="M35" s="1167">
        <v>485</v>
      </c>
      <c r="N35" s="1167">
        <v>0</v>
      </c>
      <c r="O35" s="971">
        <v>0</v>
      </c>
      <c r="P35" s="971">
        <v>0</v>
      </c>
      <c r="Q35" s="971">
        <v>0</v>
      </c>
      <c r="R35" s="971">
        <v>0</v>
      </c>
      <c r="S35" s="971">
        <v>0</v>
      </c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 t="shared" si="6"/>
        <v>0</v>
      </c>
      <c r="G36" s="37" t="e">
        <f t="shared" si="7"/>
        <v>#DIV/0!</v>
      </c>
      <c r="H36" s="1126">
        <v>0</v>
      </c>
      <c r="I36" s="1126">
        <v>0</v>
      </c>
      <c r="J36" s="1167">
        <v>0</v>
      </c>
      <c r="K36" s="1167">
        <v>0</v>
      </c>
      <c r="L36" s="1167">
        <v>0</v>
      </c>
      <c r="M36" s="1167">
        <v>0</v>
      </c>
      <c r="N36" s="1167">
        <v>0</v>
      </c>
      <c r="O36" s="971">
        <v>0</v>
      </c>
      <c r="P36" s="971">
        <v>0</v>
      </c>
      <c r="Q36" s="971">
        <v>0</v>
      </c>
      <c r="R36" s="971">
        <v>0</v>
      </c>
      <c r="S36" s="971">
        <v>0</v>
      </c>
    </row>
    <row r="37" spans="1:19" ht="21.75" customHeight="1">
      <c r="A37" s="32"/>
      <c r="B37" s="33"/>
      <c r="C37" s="320" t="s">
        <v>270</v>
      </c>
      <c r="D37" s="35" t="s">
        <v>47</v>
      </c>
      <c r="E37" s="36">
        <v>0</v>
      </c>
      <c r="F37" s="36">
        <f t="shared" si="6"/>
        <v>0</v>
      </c>
      <c r="G37" s="37" t="e">
        <f t="shared" si="7"/>
        <v>#DIV/0!</v>
      </c>
      <c r="H37" s="1126">
        <v>0</v>
      </c>
      <c r="I37" s="1126">
        <v>0</v>
      </c>
      <c r="J37" s="1167">
        <v>0</v>
      </c>
      <c r="K37" s="1167">
        <v>0</v>
      </c>
      <c r="L37" s="1167">
        <v>0</v>
      </c>
      <c r="M37" s="1167">
        <v>0</v>
      </c>
      <c r="N37" s="1167">
        <v>0</v>
      </c>
      <c r="O37" s="971">
        <v>0</v>
      </c>
      <c r="P37" s="971">
        <v>0</v>
      </c>
      <c r="Q37" s="971">
        <v>0</v>
      </c>
      <c r="R37" s="971">
        <v>0</v>
      </c>
      <c r="S37" s="971">
        <v>0</v>
      </c>
    </row>
    <row r="38" spans="1:19" ht="21.75" customHeight="1">
      <c r="A38" s="32"/>
      <c r="B38" s="33"/>
      <c r="C38" s="320" t="s">
        <v>264</v>
      </c>
      <c r="D38" s="35" t="s">
        <v>47</v>
      </c>
      <c r="E38" s="36">
        <v>0</v>
      </c>
      <c r="F38" s="36">
        <f t="shared" si="6"/>
        <v>0</v>
      </c>
      <c r="G38" s="37" t="e">
        <f t="shared" si="7"/>
        <v>#DIV/0!</v>
      </c>
      <c r="H38" s="1126">
        <v>0</v>
      </c>
      <c r="I38" s="1126">
        <v>0</v>
      </c>
      <c r="J38" s="1167">
        <v>0</v>
      </c>
      <c r="K38" s="1167">
        <v>0</v>
      </c>
      <c r="L38" s="1167">
        <v>0</v>
      </c>
      <c r="M38" s="1167">
        <v>0</v>
      </c>
      <c r="N38" s="1167">
        <v>0</v>
      </c>
      <c r="O38" s="971">
        <v>0</v>
      </c>
      <c r="P38" s="971">
        <v>0</v>
      </c>
      <c r="Q38" s="971">
        <v>0</v>
      </c>
      <c r="R38" s="971">
        <v>0</v>
      </c>
      <c r="S38" s="971">
        <v>0</v>
      </c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2000</v>
      </c>
      <c r="F39" s="134">
        <f>SUM(F40:F53)</f>
        <v>1310</v>
      </c>
      <c r="G39" s="140">
        <f t="shared" si="7"/>
        <v>65.5</v>
      </c>
      <c r="H39" s="1125">
        <f>SUM(H40:H53)</f>
        <v>0</v>
      </c>
      <c r="I39" s="1125">
        <f t="shared" ref="I39:N39" si="9">SUM(I40:I53)</f>
        <v>0</v>
      </c>
      <c r="J39" s="1125">
        <f t="shared" si="9"/>
        <v>0</v>
      </c>
      <c r="K39" s="1125">
        <f t="shared" si="9"/>
        <v>0</v>
      </c>
      <c r="L39" s="1125">
        <f t="shared" si="9"/>
        <v>0</v>
      </c>
      <c r="M39" s="1125">
        <f t="shared" si="9"/>
        <v>1310</v>
      </c>
      <c r="N39" s="1125">
        <f t="shared" si="9"/>
        <v>0</v>
      </c>
      <c r="O39" s="922">
        <v>0</v>
      </c>
      <c r="P39" s="922">
        <f>SUM(P40:P53)</f>
        <v>0</v>
      </c>
      <c r="Q39" s="922">
        <f>SUM(Q40:Q53)</f>
        <v>0</v>
      </c>
      <c r="R39" s="922">
        <v>0</v>
      </c>
      <c r="S39" s="922">
        <f>SUM(S40:S53)</f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>SUM(H40:S40)</f>
        <v>0</v>
      </c>
      <c r="G40" s="37" t="e">
        <f t="shared" si="7"/>
        <v>#DIV/0!</v>
      </c>
      <c r="H40" s="1126">
        <v>0</v>
      </c>
      <c r="I40" s="1126">
        <v>0</v>
      </c>
      <c r="J40" s="1167">
        <v>0</v>
      </c>
      <c r="K40" s="1167">
        <v>0</v>
      </c>
      <c r="L40" s="1167">
        <v>0</v>
      </c>
      <c r="M40" s="1167">
        <v>0</v>
      </c>
      <c r="N40" s="1167">
        <v>0</v>
      </c>
      <c r="O40" s="971">
        <v>0</v>
      </c>
      <c r="P40" s="971">
        <v>0</v>
      </c>
      <c r="Q40" s="971">
        <v>0</v>
      </c>
      <c r="R40" s="971">
        <v>0</v>
      </c>
      <c r="S40" s="971">
        <v>0</v>
      </c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6"/>
        <v>0</v>
      </c>
      <c r="G41" s="37" t="e">
        <f t="shared" si="7"/>
        <v>#DIV/0!</v>
      </c>
      <c r="H41" s="1126">
        <v>0</v>
      </c>
      <c r="I41" s="1126">
        <v>0</v>
      </c>
      <c r="J41" s="1167">
        <v>0</v>
      </c>
      <c r="K41" s="1167">
        <v>0</v>
      </c>
      <c r="L41" s="1167">
        <v>0</v>
      </c>
      <c r="M41" s="1167">
        <v>0</v>
      </c>
      <c r="N41" s="1167">
        <v>0</v>
      </c>
      <c r="O41" s="971">
        <v>0</v>
      </c>
      <c r="P41" s="971">
        <v>0</v>
      </c>
      <c r="Q41" s="971">
        <v>0</v>
      </c>
      <c r="R41" s="971">
        <v>0</v>
      </c>
      <c r="S41" s="971">
        <v>0</v>
      </c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6"/>
        <v>0</v>
      </c>
      <c r="G42" s="37" t="e">
        <f t="shared" si="7"/>
        <v>#DIV/0!</v>
      </c>
      <c r="H42" s="1126">
        <v>0</v>
      </c>
      <c r="I42" s="1126">
        <v>0</v>
      </c>
      <c r="J42" s="1167">
        <v>0</v>
      </c>
      <c r="K42" s="1167">
        <v>0</v>
      </c>
      <c r="L42" s="1167">
        <v>0</v>
      </c>
      <c r="M42" s="1167">
        <v>0</v>
      </c>
      <c r="N42" s="1167">
        <v>0</v>
      </c>
      <c r="O42" s="971">
        <v>0</v>
      </c>
      <c r="P42" s="971">
        <v>0</v>
      </c>
      <c r="Q42" s="971">
        <v>0</v>
      </c>
      <c r="R42" s="971">
        <v>0</v>
      </c>
      <c r="S42" s="971">
        <v>0</v>
      </c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6"/>
        <v>0</v>
      </c>
      <c r="G43" s="37" t="e">
        <f t="shared" si="7"/>
        <v>#DIV/0!</v>
      </c>
      <c r="H43" s="1126">
        <v>0</v>
      </c>
      <c r="I43" s="1126">
        <v>0</v>
      </c>
      <c r="J43" s="1167">
        <v>0</v>
      </c>
      <c r="K43" s="1167">
        <v>0</v>
      </c>
      <c r="L43" s="1167">
        <v>0</v>
      </c>
      <c r="M43" s="1167">
        <v>0</v>
      </c>
      <c r="N43" s="1167">
        <v>0</v>
      </c>
      <c r="O43" s="971">
        <v>0</v>
      </c>
      <c r="P43" s="971">
        <v>0</v>
      </c>
      <c r="Q43" s="971">
        <v>0</v>
      </c>
      <c r="R43" s="971">
        <v>0</v>
      </c>
      <c r="S43" s="971">
        <v>0</v>
      </c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6"/>
        <v>0</v>
      </c>
      <c r="G44" s="37" t="e">
        <f t="shared" si="7"/>
        <v>#DIV/0!</v>
      </c>
      <c r="H44" s="1126">
        <v>0</v>
      </c>
      <c r="I44" s="1126">
        <v>0</v>
      </c>
      <c r="J44" s="1167">
        <v>0</v>
      </c>
      <c r="K44" s="1167">
        <v>0</v>
      </c>
      <c r="L44" s="1167">
        <v>0</v>
      </c>
      <c r="M44" s="1167">
        <v>0</v>
      </c>
      <c r="N44" s="1167">
        <v>0</v>
      </c>
      <c r="O44" s="971">
        <v>0</v>
      </c>
      <c r="P44" s="971">
        <v>0</v>
      </c>
      <c r="Q44" s="971">
        <v>0</v>
      </c>
      <c r="R44" s="971">
        <v>0</v>
      </c>
      <c r="S44" s="971">
        <v>0</v>
      </c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6"/>
        <v>0</v>
      </c>
      <c r="G45" s="37" t="e">
        <f t="shared" si="7"/>
        <v>#DIV/0!</v>
      </c>
      <c r="H45" s="1126">
        <v>0</v>
      </c>
      <c r="I45" s="1126">
        <v>0</v>
      </c>
      <c r="J45" s="1167">
        <v>0</v>
      </c>
      <c r="K45" s="1167">
        <v>0</v>
      </c>
      <c r="L45" s="1167">
        <v>0</v>
      </c>
      <c r="M45" s="1167">
        <v>0</v>
      </c>
      <c r="N45" s="1167">
        <v>0</v>
      </c>
      <c r="O45" s="971">
        <v>0</v>
      </c>
      <c r="P45" s="971">
        <v>0</v>
      </c>
      <c r="Q45" s="971">
        <v>0</v>
      </c>
      <c r="R45" s="971">
        <v>0</v>
      </c>
      <c r="S45" s="971">
        <v>0</v>
      </c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6"/>
        <v>0</v>
      </c>
      <c r="G46" s="37" t="e">
        <f t="shared" si="7"/>
        <v>#DIV/0!</v>
      </c>
      <c r="H46" s="1126">
        <v>0</v>
      </c>
      <c r="I46" s="1126">
        <v>0</v>
      </c>
      <c r="J46" s="1167">
        <v>0</v>
      </c>
      <c r="K46" s="1167">
        <v>0</v>
      </c>
      <c r="L46" s="1167">
        <v>0</v>
      </c>
      <c r="M46" s="1167">
        <v>0</v>
      </c>
      <c r="N46" s="1167">
        <v>0</v>
      </c>
      <c r="O46" s="971">
        <v>0</v>
      </c>
      <c r="P46" s="971">
        <v>0</v>
      </c>
      <c r="Q46" s="971">
        <v>0</v>
      </c>
      <c r="R46" s="971">
        <v>0</v>
      </c>
      <c r="S46" s="971">
        <v>0</v>
      </c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2000</v>
      </c>
      <c r="F47" s="36">
        <f t="shared" si="6"/>
        <v>1310</v>
      </c>
      <c r="G47" s="37">
        <f t="shared" si="7"/>
        <v>65.5</v>
      </c>
      <c r="H47" s="1126">
        <v>0</v>
      </c>
      <c r="I47" s="1126">
        <v>0</v>
      </c>
      <c r="J47" s="1167">
        <v>0</v>
      </c>
      <c r="K47" s="1167">
        <v>0</v>
      </c>
      <c r="L47" s="1167">
        <v>0</v>
      </c>
      <c r="M47" s="1167">
        <v>1310</v>
      </c>
      <c r="N47" s="1167">
        <v>0</v>
      </c>
      <c r="O47" s="971">
        <v>0</v>
      </c>
      <c r="P47" s="971">
        <v>0</v>
      </c>
      <c r="Q47" s="971">
        <v>0</v>
      </c>
      <c r="R47" s="971">
        <v>0</v>
      </c>
      <c r="S47" s="971">
        <v>0</v>
      </c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6"/>
        <v>0</v>
      </c>
      <c r="G48" s="37" t="e">
        <f t="shared" si="7"/>
        <v>#DIV/0!</v>
      </c>
      <c r="H48" s="1126">
        <v>0</v>
      </c>
      <c r="I48" s="1126">
        <v>0</v>
      </c>
      <c r="J48" s="1167">
        <v>0</v>
      </c>
      <c r="K48" s="1167">
        <v>0</v>
      </c>
      <c r="L48" s="1167">
        <v>0</v>
      </c>
      <c r="M48" s="1167">
        <v>0</v>
      </c>
      <c r="N48" s="1167">
        <v>0</v>
      </c>
      <c r="O48" s="971">
        <v>0</v>
      </c>
      <c r="P48" s="971">
        <v>0</v>
      </c>
      <c r="Q48" s="971">
        <v>0</v>
      </c>
      <c r="R48" s="971">
        <v>0</v>
      </c>
      <c r="S48" s="971">
        <v>0</v>
      </c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6"/>
        <v>0</v>
      </c>
      <c r="G49" s="37" t="e">
        <f t="shared" si="7"/>
        <v>#DIV/0!</v>
      </c>
      <c r="H49" s="1126">
        <v>0</v>
      </c>
      <c r="I49" s="1126">
        <v>0</v>
      </c>
      <c r="J49" s="1167">
        <v>0</v>
      </c>
      <c r="K49" s="1167">
        <v>0</v>
      </c>
      <c r="L49" s="1167">
        <v>0</v>
      </c>
      <c r="M49" s="1167">
        <v>0</v>
      </c>
      <c r="N49" s="1167">
        <v>0</v>
      </c>
      <c r="O49" s="971">
        <v>0</v>
      </c>
      <c r="P49" s="971">
        <v>0</v>
      </c>
      <c r="Q49" s="971">
        <v>0</v>
      </c>
      <c r="R49" s="971">
        <v>0</v>
      </c>
      <c r="S49" s="971">
        <v>0</v>
      </c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6"/>
        <v>0</v>
      </c>
      <c r="G50" s="37" t="e">
        <f t="shared" si="7"/>
        <v>#DIV/0!</v>
      </c>
      <c r="H50" s="1126">
        <v>0</v>
      </c>
      <c r="I50" s="1126">
        <v>0</v>
      </c>
      <c r="J50" s="1167">
        <v>0</v>
      </c>
      <c r="K50" s="1167">
        <v>0</v>
      </c>
      <c r="L50" s="1167">
        <v>0</v>
      </c>
      <c r="M50" s="1167">
        <v>0</v>
      </c>
      <c r="N50" s="1167">
        <v>0</v>
      </c>
      <c r="O50" s="971">
        <v>0</v>
      </c>
      <c r="P50" s="971">
        <v>0</v>
      </c>
      <c r="Q50" s="971">
        <v>0</v>
      </c>
      <c r="R50" s="971">
        <v>0</v>
      </c>
      <c r="S50" s="971">
        <v>0</v>
      </c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6"/>
        <v>0</v>
      </c>
      <c r="G51" s="37" t="e">
        <f t="shared" si="7"/>
        <v>#DIV/0!</v>
      </c>
      <c r="H51" s="1126">
        <v>0</v>
      </c>
      <c r="I51" s="1126">
        <v>0</v>
      </c>
      <c r="J51" s="1167">
        <v>0</v>
      </c>
      <c r="K51" s="1167">
        <v>0</v>
      </c>
      <c r="L51" s="1167">
        <v>0</v>
      </c>
      <c r="M51" s="1167">
        <v>0</v>
      </c>
      <c r="N51" s="1167">
        <v>0</v>
      </c>
      <c r="O51" s="971">
        <v>0</v>
      </c>
      <c r="P51" s="971">
        <v>0</v>
      </c>
      <c r="Q51" s="971">
        <v>0</v>
      </c>
      <c r="R51" s="971">
        <v>0</v>
      </c>
      <c r="S51" s="971">
        <v>0</v>
      </c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6"/>
        <v>0</v>
      </c>
      <c r="G52" s="37" t="e">
        <f t="shared" si="7"/>
        <v>#DIV/0!</v>
      </c>
      <c r="H52" s="1126">
        <v>0</v>
      </c>
      <c r="I52" s="1126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971">
        <v>0</v>
      </c>
      <c r="P52" s="971">
        <v>0</v>
      </c>
      <c r="Q52" s="971">
        <v>0</v>
      </c>
      <c r="R52" s="971">
        <v>0</v>
      </c>
      <c r="S52" s="971">
        <v>0</v>
      </c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7"/>
        <v>#DIV/0!</v>
      </c>
      <c r="H53" s="1126">
        <v>0</v>
      </c>
      <c r="I53" s="1126">
        <v>0</v>
      </c>
      <c r="J53" s="1167">
        <v>0</v>
      </c>
      <c r="K53" s="1167">
        <v>0</v>
      </c>
      <c r="L53" s="1167">
        <v>0</v>
      </c>
      <c r="M53" s="1167">
        <v>0</v>
      </c>
      <c r="N53" s="1167">
        <v>0</v>
      </c>
      <c r="O53" s="971">
        <v>0</v>
      </c>
      <c r="P53" s="971">
        <v>0</v>
      </c>
      <c r="Q53" s="971">
        <v>0</v>
      </c>
      <c r="R53" s="971">
        <v>0</v>
      </c>
      <c r="S53" s="971">
        <v>0</v>
      </c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6"/>
        <v>0</v>
      </c>
      <c r="G54" s="43" t="e">
        <f>+F54*100/E54</f>
        <v>#DIV/0!</v>
      </c>
      <c r="H54" s="1126">
        <v>0</v>
      </c>
      <c r="I54" s="1126">
        <v>0</v>
      </c>
      <c r="J54" s="1167">
        <v>0</v>
      </c>
      <c r="K54" s="1167">
        <v>0</v>
      </c>
      <c r="L54" s="1167">
        <v>0</v>
      </c>
      <c r="M54" s="1167">
        <v>0</v>
      </c>
      <c r="N54" s="1167">
        <v>0</v>
      </c>
      <c r="O54" s="971">
        <v>0</v>
      </c>
      <c r="P54" s="971"/>
      <c r="Q54" s="971">
        <v>0</v>
      </c>
      <c r="R54" s="971">
        <v>0</v>
      </c>
      <c r="S54" s="971">
        <v>0</v>
      </c>
    </row>
    <row r="55" spans="1:19" ht="21.75" customHeight="1">
      <c r="A55" s="32"/>
      <c r="B55" s="33"/>
      <c r="C55" s="123" t="s">
        <v>20</v>
      </c>
      <c r="D55" s="41" t="s">
        <v>9</v>
      </c>
      <c r="E55" s="42">
        <v>500</v>
      </c>
      <c r="F55" s="36">
        <f t="shared" si="6"/>
        <v>0</v>
      </c>
      <c r="G55" s="43">
        <f>+F55*100/E55</f>
        <v>0</v>
      </c>
      <c r="H55" s="1126">
        <v>0</v>
      </c>
      <c r="I55" s="1126">
        <v>0</v>
      </c>
      <c r="J55" s="1167">
        <v>0</v>
      </c>
      <c r="K55" s="1167">
        <v>0</v>
      </c>
      <c r="L55" s="1167">
        <v>0</v>
      </c>
      <c r="M55" s="1167">
        <v>0</v>
      </c>
      <c r="N55" s="1167">
        <v>0</v>
      </c>
      <c r="O55" s="971">
        <v>0</v>
      </c>
      <c r="P55" s="971">
        <v>0</v>
      </c>
      <c r="Q55" s="971">
        <v>0</v>
      </c>
      <c r="R55" s="971">
        <v>0</v>
      </c>
      <c r="S55" s="971">
        <v>0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206000</v>
      </c>
      <c r="F56" s="58">
        <f>SUM(H56:S56)</f>
        <v>206000</v>
      </c>
      <c r="G56" s="47"/>
      <c r="H56" s="1127">
        <v>6000</v>
      </c>
      <c r="I56" s="1127">
        <v>6000</v>
      </c>
      <c r="J56" s="1127">
        <v>12000</v>
      </c>
      <c r="K56" s="1127">
        <v>12000</v>
      </c>
      <c r="L56" s="1127">
        <v>13000</v>
      </c>
      <c r="M56" s="1127">
        <v>17000</v>
      </c>
      <c r="N56" s="1127">
        <v>25000</v>
      </c>
      <c r="O56" s="926">
        <v>25000</v>
      </c>
      <c r="P56" s="926">
        <v>25000</v>
      </c>
      <c r="Q56" s="926">
        <v>25000</v>
      </c>
      <c r="R56" s="926">
        <v>20000</v>
      </c>
      <c r="S56" s="926">
        <v>20000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206000</v>
      </c>
      <c r="F57" s="134">
        <f>SUM(F58:F64)</f>
        <v>210230</v>
      </c>
      <c r="G57" s="142">
        <f>+F57*100/E57</f>
        <v>102.05339805825243</v>
      </c>
      <c r="H57" s="1128">
        <f>+SUM(H58:H64)</f>
        <v>5280</v>
      </c>
      <c r="I57" s="1128">
        <f>SUM(I58:I64)</f>
        <v>5800</v>
      </c>
      <c r="J57" s="1128">
        <f t="shared" ref="J57:S57" si="10">SUM(J58:J64)</f>
        <v>6700</v>
      </c>
      <c r="K57" s="1128">
        <f t="shared" si="10"/>
        <v>7050</v>
      </c>
      <c r="L57" s="1128">
        <f t="shared" si="10"/>
        <v>8400</v>
      </c>
      <c r="M57" s="1128">
        <f t="shared" si="10"/>
        <v>8000</v>
      </c>
      <c r="N57" s="1128">
        <f t="shared" si="10"/>
        <v>14000</v>
      </c>
      <c r="O57" s="927">
        <f t="shared" si="10"/>
        <v>27000</v>
      </c>
      <c r="P57" s="927">
        <f t="shared" si="10"/>
        <v>34000</v>
      </c>
      <c r="Q57" s="927">
        <f t="shared" si="10"/>
        <v>35000</v>
      </c>
      <c r="R57" s="927">
        <f t="shared" si="10"/>
        <v>38000</v>
      </c>
      <c r="S57" s="927">
        <f t="shared" si="10"/>
        <v>21000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102000</v>
      </c>
      <c r="F58" s="36">
        <f t="shared" ref="F58:F72" si="11">SUM(H58:S58)</f>
        <v>103410</v>
      </c>
      <c r="G58" s="43">
        <f t="shared" ref="G58:G74" si="12">+F58*100/E58</f>
        <v>101.38235294117646</v>
      </c>
      <c r="H58" s="1129">
        <v>1920</v>
      </c>
      <c r="I58" s="1126">
        <v>1490</v>
      </c>
      <c r="J58" s="1398">
        <v>2800</v>
      </c>
      <c r="K58" s="1492">
        <v>2900</v>
      </c>
      <c r="L58" s="1398">
        <v>3300</v>
      </c>
      <c r="M58" s="1398">
        <v>3000</v>
      </c>
      <c r="N58" s="1707">
        <v>6500</v>
      </c>
      <c r="O58" s="1733">
        <v>15000</v>
      </c>
      <c r="P58" s="1733">
        <v>17500</v>
      </c>
      <c r="Q58" s="1733">
        <v>18500</v>
      </c>
      <c r="R58" s="1733">
        <v>18500</v>
      </c>
      <c r="S58" s="1733">
        <v>12000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102000</v>
      </c>
      <c r="F59" s="36">
        <f t="shared" si="11"/>
        <v>104820</v>
      </c>
      <c r="G59" s="43">
        <f t="shared" si="12"/>
        <v>102.76470588235294</v>
      </c>
      <c r="H59" s="1130">
        <v>3360</v>
      </c>
      <c r="I59" s="1126">
        <v>4310</v>
      </c>
      <c r="J59" s="1398">
        <v>3900</v>
      </c>
      <c r="K59" s="1398">
        <v>4150</v>
      </c>
      <c r="L59" s="1398">
        <v>5100</v>
      </c>
      <c r="M59" s="1398">
        <v>5000</v>
      </c>
      <c r="N59" s="1707">
        <v>7500</v>
      </c>
      <c r="O59" s="1733">
        <v>12000</v>
      </c>
      <c r="P59" s="1733">
        <v>16500</v>
      </c>
      <c r="Q59" s="1733">
        <v>16500</v>
      </c>
      <c r="R59" s="1733">
        <v>17500</v>
      </c>
      <c r="S59" s="1733">
        <v>9000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11"/>
        <v>0</v>
      </c>
      <c r="G60" s="43" t="e">
        <f t="shared" si="12"/>
        <v>#DIV/0!</v>
      </c>
      <c r="H60" s="1126">
        <v>0</v>
      </c>
      <c r="I60" s="1126">
        <v>0</v>
      </c>
      <c r="J60" s="1167">
        <v>0</v>
      </c>
      <c r="K60" s="1167">
        <v>0</v>
      </c>
      <c r="L60" s="1167">
        <v>0</v>
      </c>
      <c r="M60" s="1167">
        <v>0</v>
      </c>
      <c r="N60" s="1708">
        <v>0</v>
      </c>
      <c r="O60" s="971">
        <v>0</v>
      </c>
      <c r="P60" s="971" t="s">
        <v>340</v>
      </c>
      <c r="Q60" s="971">
        <v>0</v>
      </c>
      <c r="R60" s="971">
        <v>0</v>
      </c>
      <c r="S60" s="971">
        <v>0</v>
      </c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11"/>
        <v>0</v>
      </c>
      <c r="G61" s="43" t="e">
        <f t="shared" si="12"/>
        <v>#DIV/0!</v>
      </c>
      <c r="H61" s="1126">
        <v>0</v>
      </c>
      <c r="I61" s="1126">
        <v>0</v>
      </c>
      <c r="J61" s="1167">
        <v>0</v>
      </c>
      <c r="K61" s="1167">
        <v>0</v>
      </c>
      <c r="L61" s="1167">
        <v>0</v>
      </c>
      <c r="M61" s="1167">
        <v>0</v>
      </c>
      <c r="N61" s="1708">
        <v>0</v>
      </c>
      <c r="O61" s="971">
        <v>0</v>
      </c>
      <c r="P61" s="971">
        <v>0</v>
      </c>
      <c r="Q61" s="971">
        <v>0</v>
      </c>
      <c r="R61" s="971">
        <v>0</v>
      </c>
      <c r="S61" s="971">
        <v>0</v>
      </c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11"/>
        <v>0</v>
      </c>
      <c r="G62" s="43" t="e">
        <f t="shared" si="12"/>
        <v>#DIV/0!</v>
      </c>
      <c r="H62" s="1126">
        <v>0</v>
      </c>
      <c r="I62" s="1126">
        <v>0</v>
      </c>
      <c r="J62" s="1167">
        <v>0</v>
      </c>
      <c r="K62" s="1167">
        <v>0</v>
      </c>
      <c r="L62" s="1167">
        <v>0</v>
      </c>
      <c r="M62" s="1167">
        <v>0</v>
      </c>
      <c r="N62" s="1708">
        <v>0</v>
      </c>
      <c r="O62" s="971">
        <v>0</v>
      </c>
      <c r="P62" s="971">
        <v>0</v>
      </c>
      <c r="Q62" s="971">
        <v>0</v>
      </c>
      <c r="R62" s="971">
        <v>0</v>
      </c>
      <c r="S62" s="971">
        <v>0</v>
      </c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11"/>
        <v>2000</v>
      </c>
      <c r="G63" s="43">
        <f t="shared" si="12"/>
        <v>100</v>
      </c>
      <c r="H63" s="1126">
        <v>0</v>
      </c>
      <c r="I63" s="1126">
        <v>0</v>
      </c>
      <c r="J63" s="1167">
        <v>0</v>
      </c>
      <c r="K63" s="1167">
        <v>0</v>
      </c>
      <c r="L63" s="1167">
        <v>0</v>
      </c>
      <c r="M63" s="1167">
        <v>0</v>
      </c>
      <c r="N63" s="1708">
        <v>0</v>
      </c>
      <c r="O63" s="971">
        <v>0</v>
      </c>
      <c r="P63" s="971">
        <v>0</v>
      </c>
      <c r="Q63" s="971">
        <v>0</v>
      </c>
      <c r="R63" s="1733">
        <v>2000</v>
      </c>
      <c r="S63" s="971">
        <v>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11"/>
        <v>0</v>
      </c>
      <c r="G64" s="43" t="e">
        <f t="shared" si="12"/>
        <v>#DIV/0!</v>
      </c>
      <c r="H64" s="1126">
        <v>0</v>
      </c>
      <c r="I64" s="1126">
        <v>0</v>
      </c>
      <c r="J64" s="1167">
        <v>0</v>
      </c>
      <c r="K64" s="1167">
        <v>0</v>
      </c>
      <c r="L64" s="1167">
        <v>0</v>
      </c>
      <c r="M64" s="1167">
        <v>0</v>
      </c>
      <c r="N64" s="1708">
        <v>0</v>
      </c>
      <c r="O64" s="971">
        <v>0</v>
      </c>
      <c r="P64" s="971">
        <v>0</v>
      </c>
      <c r="Q64" s="971">
        <v>0</v>
      </c>
      <c r="R64" s="971">
        <v>0</v>
      </c>
      <c r="S64" s="971">
        <v>0</v>
      </c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18000</v>
      </c>
      <c r="F65" s="55">
        <f t="shared" si="11"/>
        <v>18000</v>
      </c>
      <c r="G65" s="28">
        <f t="shared" si="12"/>
        <v>100</v>
      </c>
      <c r="H65" s="1131">
        <v>0</v>
      </c>
      <c r="I65" s="1132">
        <v>18000</v>
      </c>
      <c r="J65" s="1399">
        <v>0</v>
      </c>
      <c r="K65" s="1399">
        <v>0</v>
      </c>
      <c r="L65" s="1399">
        <v>0</v>
      </c>
      <c r="M65" s="1399">
        <v>0</v>
      </c>
      <c r="N65" s="1709">
        <v>0</v>
      </c>
      <c r="O65" s="1734">
        <v>0</v>
      </c>
      <c r="P65" s="1734">
        <v>0</v>
      </c>
      <c r="Q65" s="1734">
        <v>0</v>
      </c>
      <c r="R65" s="1734">
        <v>0</v>
      </c>
      <c r="S65" s="1734">
        <v>0</v>
      </c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412</v>
      </c>
      <c r="F66" s="55">
        <f t="shared" si="11"/>
        <v>424</v>
      </c>
      <c r="G66" s="28">
        <f t="shared" si="12"/>
        <v>102.91262135922329</v>
      </c>
      <c r="H66" s="1131">
        <v>11</v>
      </c>
      <c r="I66" s="1131">
        <v>12</v>
      </c>
      <c r="J66" s="1399">
        <v>14</v>
      </c>
      <c r="K66" s="1399">
        <v>15</v>
      </c>
      <c r="L66" s="1399">
        <v>18</v>
      </c>
      <c r="M66" s="1399">
        <v>16</v>
      </c>
      <c r="N66" s="1709">
        <v>28</v>
      </c>
      <c r="O66" s="1734">
        <v>54</v>
      </c>
      <c r="P66" s="1734">
        <v>68</v>
      </c>
      <c r="Q66" s="1734">
        <v>70</v>
      </c>
      <c r="R66" s="1734">
        <v>76</v>
      </c>
      <c r="S66" s="1734">
        <v>42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11"/>
        <v>0</v>
      </c>
      <c r="G67" s="43" t="e">
        <f t="shared" si="12"/>
        <v>#DIV/0!</v>
      </c>
      <c r="H67" s="1126">
        <v>0</v>
      </c>
      <c r="I67" s="1126">
        <v>0</v>
      </c>
      <c r="J67" s="1167">
        <v>0</v>
      </c>
      <c r="K67" s="1167">
        <v>0</v>
      </c>
      <c r="L67" s="1167">
        <v>0</v>
      </c>
      <c r="M67" s="1167">
        <v>0</v>
      </c>
      <c r="N67" s="1708"/>
      <c r="O67" s="971">
        <v>0</v>
      </c>
      <c r="P67" s="971">
        <v>0</v>
      </c>
      <c r="Q67" s="971">
        <v>0</v>
      </c>
      <c r="R67" s="971">
        <v>0</v>
      </c>
      <c r="S67" s="971">
        <v>0</v>
      </c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593900</v>
      </c>
      <c r="F68" s="50">
        <f>SUM(H68:S68)</f>
        <v>568896.56000000006</v>
      </c>
      <c r="G68" s="112">
        <f t="shared" si="12"/>
        <v>95.789957905371281</v>
      </c>
      <c r="H68" s="1133">
        <f>SUM(H69:H73)</f>
        <v>0</v>
      </c>
      <c r="I68" s="1133">
        <f t="shared" ref="I68:S68" si="13">SUM(I69:I73)</f>
        <v>110920</v>
      </c>
      <c r="J68" s="1133">
        <f t="shared" si="13"/>
        <v>40070</v>
      </c>
      <c r="K68" s="1133">
        <f t="shared" si="13"/>
        <v>51468</v>
      </c>
      <c r="L68" s="1133">
        <f t="shared" si="13"/>
        <v>43682</v>
      </c>
      <c r="M68" s="1133">
        <f t="shared" si="13"/>
        <v>56645.21</v>
      </c>
      <c r="N68" s="1133">
        <f t="shared" si="13"/>
        <v>28398.59</v>
      </c>
      <c r="O68" s="929">
        <f t="shared" si="13"/>
        <v>48639.42</v>
      </c>
      <c r="P68" s="929">
        <f t="shared" si="13"/>
        <v>79145.34</v>
      </c>
      <c r="Q68" s="929">
        <f t="shared" si="13"/>
        <v>26680</v>
      </c>
      <c r="R68" s="929">
        <f t="shared" si="13"/>
        <v>8985</v>
      </c>
      <c r="S68" s="929">
        <f t="shared" si="13"/>
        <v>74263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11"/>
        <v>0</v>
      </c>
      <c r="G69" s="43" t="e">
        <f t="shared" si="12"/>
        <v>#DIV/0!</v>
      </c>
      <c r="H69" s="1126">
        <v>0</v>
      </c>
      <c r="I69" s="1126">
        <v>0</v>
      </c>
      <c r="J69" s="1167">
        <v>0</v>
      </c>
      <c r="K69" s="1167">
        <v>0</v>
      </c>
      <c r="L69" s="1167">
        <v>0</v>
      </c>
      <c r="M69" s="1167">
        <v>0</v>
      </c>
      <c r="N69" s="1167">
        <v>0</v>
      </c>
      <c r="O69" s="971">
        <v>0</v>
      </c>
      <c r="P69" s="971">
        <v>0</v>
      </c>
      <c r="Q69" s="971">
        <v>0</v>
      </c>
      <c r="R69" s="971">
        <v>0</v>
      </c>
      <c r="S69" s="971">
        <v>0</v>
      </c>
    </row>
    <row r="70" spans="1:19" ht="21.75" customHeight="1">
      <c r="A70" s="32"/>
      <c r="B70" s="33"/>
      <c r="C70" s="52" t="s">
        <v>26</v>
      </c>
      <c r="D70" s="35" t="s">
        <v>24</v>
      </c>
      <c r="E70" s="42">
        <f>557800+36100</f>
        <v>593900</v>
      </c>
      <c r="F70" s="36">
        <f t="shared" si="11"/>
        <v>568896.56000000006</v>
      </c>
      <c r="G70" s="43">
        <f t="shared" si="12"/>
        <v>95.789957905371281</v>
      </c>
      <c r="H70" s="1126">
        <v>0</v>
      </c>
      <c r="I70" s="1130">
        <v>110920</v>
      </c>
      <c r="J70" s="1398">
        <v>40070</v>
      </c>
      <c r="K70" s="1492">
        <v>51468</v>
      </c>
      <c r="L70" s="1167">
        <v>43682</v>
      </c>
      <c r="M70" s="1493">
        <v>56645.21</v>
      </c>
      <c r="N70" s="1710">
        <v>28398.59</v>
      </c>
      <c r="O70" s="971">
        <v>48639.42</v>
      </c>
      <c r="P70" s="971">
        <v>79145.34</v>
      </c>
      <c r="Q70" s="1733">
        <v>26680</v>
      </c>
      <c r="R70" s="1733">
        <v>8985</v>
      </c>
      <c r="S70" s="1733">
        <v>74263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11"/>
        <v>0</v>
      </c>
      <c r="G71" s="43" t="e">
        <f t="shared" si="12"/>
        <v>#DIV/0!</v>
      </c>
      <c r="H71" s="1126">
        <v>0</v>
      </c>
      <c r="I71" s="1126">
        <v>0</v>
      </c>
      <c r="J71" s="1167">
        <v>0</v>
      </c>
      <c r="K71" s="1167">
        <v>0</v>
      </c>
      <c r="L71" s="1167">
        <v>0</v>
      </c>
      <c r="M71" s="1167">
        <v>0</v>
      </c>
      <c r="N71" s="1167">
        <v>0</v>
      </c>
      <c r="O71" s="971">
        <v>0</v>
      </c>
      <c r="P71" s="971">
        <v>0</v>
      </c>
      <c r="Q71" s="971">
        <v>0</v>
      </c>
      <c r="R71" s="971">
        <v>0</v>
      </c>
      <c r="S71" s="971">
        <v>0</v>
      </c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11"/>
        <v>0</v>
      </c>
      <c r="G72" s="43" t="e">
        <f t="shared" si="12"/>
        <v>#DIV/0!</v>
      </c>
      <c r="H72" s="1126">
        <v>0</v>
      </c>
      <c r="I72" s="1126">
        <v>0</v>
      </c>
      <c r="J72" s="1167">
        <v>0</v>
      </c>
      <c r="K72" s="1167">
        <v>0</v>
      </c>
      <c r="L72" s="1167">
        <v>0</v>
      </c>
      <c r="M72" s="1167">
        <v>0</v>
      </c>
      <c r="N72" s="1167">
        <v>0</v>
      </c>
      <c r="O72" s="971">
        <v>0</v>
      </c>
      <c r="P72" s="971">
        <v>0</v>
      </c>
      <c r="Q72" s="971">
        <v>0</v>
      </c>
      <c r="R72" s="971">
        <v>0</v>
      </c>
      <c r="S72" s="971">
        <v>0</v>
      </c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2"/>
        <v>#DIV/0!</v>
      </c>
      <c r="H73" s="1126">
        <v>0</v>
      </c>
      <c r="I73" s="1126">
        <v>0</v>
      </c>
      <c r="J73" s="1167">
        <v>0</v>
      </c>
      <c r="K73" s="1167">
        <v>0</v>
      </c>
      <c r="L73" s="1167">
        <v>0</v>
      </c>
      <c r="M73" s="1167">
        <v>0</v>
      </c>
      <c r="N73" s="1167">
        <v>0</v>
      </c>
      <c r="O73" s="971">
        <v>0</v>
      </c>
      <c r="P73" s="971">
        <v>0</v>
      </c>
      <c r="Q73" s="971">
        <v>0</v>
      </c>
      <c r="R73" s="971">
        <v>0</v>
      </c>
      <c r="S73" s="971">
        <v>0</v>
      </c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222000</v>
      </c>
      <c r="F74" s="55">
        <f>SUM(H74:S74)</f>
        <v>159110</v>
      </c>
      <c r="G74" s="142">
        <f t="shared" si="12"/>
        <v>71.671171171171167</v>
      </c>
      <c r="H74" s="1134">
        <f t="shared" ref="H74:O74" si="14">H75</f>
        <v>950</v>
      </c>
      <c r="I74" s="1134">
        <f t="shared" si="14"/>
        <v>1980</v>
      </c>
      <c r="J74" s="1134">
        <f t="shared" si="14"/>
        <v>48180</v>
      </c>
      <c r="K74" s="1134">
        <f t="shared" si="14"/>
        <v>35300</v>
      </c>
      <c r="L74" s="1134">
        <f t="shared" si="14"/>
        <v>1500</v>
      </c>
      <c r="M74" s="1134">
        <f t="shared" si="14"/>
        <v>13000</v>
      </c>
      <c r="N74" s="1134">
        <f t="shared" si="14"/>
        <v>3000</v>
      </c>
      <c r="O74" s="931">
        <f t="shared" si="14"/>
        <v>6000</v>
      </c>
      <c r="P74" s="1735">
        <f>P77+P79+P81+P83+P85+P87</f>
        <v>13700</v>
      </c>
      <c r="Q74" s="931">
        <f>Q75</f>
        <v>8500</v>
      </c>
      <c r="R74" s="931">
        <f>R75</f>
        <v>13500</v>
      </c>
      <c r="S74" s="931">
        <f>S75</f>
        <v>13500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159110</v>
      </c>
      <c r="G75" s="142"/>
      <c r="H75" s="1135">
        <f>H77+H79+H81+H83+H85+H87</f>
        <v>950</v>
      </c>
      <c r="I75" s="1135">
        <f t="shared" ref="I75:S75" si="15">I77+I79+I81+I83+I85+I87</f>
        <v>1980</v>
      </c>
      <c r="J75" s="1400">
        <f t="shared" si="15"/>
        <v>48180</v>
      </c>
      <c r="K75" s="1400">
        <f t="shared" si="15"/>
        <v>35300</v>
      </c>
      <c r="L75" s="1400">
        <f t="shared" si="15"/>
        <v>1500</v>
      </c>
      <c r="M75" s="1400">
        <f t="shared" si="15"/>
        <v>13000</v>
      </c>
      <c r="N75" s="1400">
        <f t="shared" si="15"/>
        <v>3000</v>
      </c>
      <c r="O75" s="1735">
        <f t="shared" si="15"/>
        <v>6000</v>
      </c>
      <c r="P75" s="1735">
        <f t="shared" si="15"/>
        <v>13700</v>
      </c>
      <c r="Q75" s="1735">
        <f t="shared" si="15"/>
        <v>8500</v>
      </c>
      <c r="R75" s="1735">
        <f t="shared" si="15"/>
        <v>13500</v>
      </c>
      <c r="S75" s="1735">
        <f t="shared" si="15"/>
        <v>13500</v>
      </c>
    </row>
    <row r="76" spans="1:19" ht="21" customHeight="1">
      <c r="A76" s="44"/>
      <c r="B76" s="56"/>
      <c r="C76" s="3" t="s">
        <v>38</v>
      </c>
      <c r="D76" s="57"/>
      <c r="E76" s="147">
        <v>120000</v>
      </c>
      <c r="F76" s="58">
        <f>SUM(H76:S76)</f>
        <v>120000</v>
      </c>
      <c r="G76" s="47"/>
      <c r="H76" s="1127">
        <v>5000</v>
      </c>
      <c r="I76" s="1127">
        <v>10000</v>
      </c>
      <c r="J76" s="1127">
        <v>15000</v>
      </c>
      <c r="K76" s="1127">
        <v>15000</v>
      </c>
      <c r="L76" s="1127">
        <v>15000</v>
      </c>
      <c r="M76" s="1127">
        <v>15000</v>
      </c>
      <c r="N76" s="1127">
        <v>15000</v>
      </c>
      <c r="O76" s="926">
        <v>8000</v>
      </c>
      <c r="P76" s="926">
        <v>7000</v>
      </c>
      <c r="Q76" s="926">
        <v>5000</v>
      </c>
      <c r="R76" s="926">
        <v>5000</v>
      </c>
      <c r="S76" s="92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120000</v>
      </c>
      <c r="F77" s="36">
        <f t="shared" ref="F77:F83" si="16">SUM(H77:S77)</f>
        <v>66580</v>
      </c>
      <c r="G77" s="43">
        <f>F77*100/E77</f>
        <v>55.483333333333334</v>
      </c>
      <c r="H77" s="1126">
        <v>0</v>
      </c>
      <c r="I77" s="1130">
        <v>0</v>
      </c>
      <c r="J77" s="1398">
        <v>44580</v>
      </c>
      <c r="K77" s="1398">
        <v>22000</v>
      </c>
      <c r="L77" s="1167">
        <v>0</v>
      </c>
      <c r="M77" s="1167">
        <v>0</v>
      </c>
      <c r="N77" s="1167">
        <v>0</v>
      </c>
      <c r="O77" s="971">
        <v>0</v>
      </c>
      <c r="P77" s="971">
        <v>0</v>
      </c>
      <c r="Q77" s="971">
        <v>0</v>
      </c>
      <c r="R77" s="971">
        <v>0</v>
      </c>
      <c r="S77" s="971">
        <v>0</v>
      </c>
    </row>
    <row r="78" spans="1:19" ht="21.75" customHeight="1">
      <c r="A78" s="60"/>
      <c r="B78" s="61"/>
      <c r="C78" s="2" t="s">
        <v>118</v>
      </c>
      <c r="D78" s="46"/>
      <c r="E78" s="147">
        <v>25000</v>
      </c>
      <c r="F78" s="58">
        <f>SUM(H78:S78)</f>
        <v>25000</v>
      </c>
      <c r="G78" s="62"/>
      <c r="H78" s="1136">
        <v>2000</v>
      </c>
      <c r="I78" s="1136">
        <v>4000</v>
      </c>
      <c r="J78" s="1136">
        <v>4000</v>
      </c>
      <c r="K78" s="1136">
        <v>4000</v>
      </c>
      <c r="L78" s="1136">
        <v>2000</v>
      </c>
      <c r="M78" s="1136">
        <v>2000</v>
      </c>
      <c r="N78" s="1136">
        <v>2000</v>
      </c>
      <c r="O78" s="934">
        <v>2000</v>
      </c>
      <c r="P78" s="934">
        <v>2000</v>
      </c>
      <c r="Q78" s="934">
        <v>1000</v>
      </c>
      <c r="R78" s="934">
        <v>0</v>
      </c>
      <c r="S78" s="934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25000</v>
      </c>
      <c r="F79" s="36">
        <f t="shared" si="16"/>
        <v>13700</v>
      </c>
      <c r="G79" s="43">
        <f>F79*100/E79</f>
        <v>54.8</v>
      </c>
      <c r="H79" s="1126">
        <v>0</v>
      </c>
      <c r="I79" s="1126">
        <v>0</v>
      </c>
      <c r="J79" s="1167">
        <v>0</v>
      </c>
      <c r="K79" s="1167">
        <v>0</v>
      </c>
      <c r="L79" s="1167">
        <v>0</v>
      </c>
      <c r="M79" s="1167">
        <v>0</v>
      </c>
      <c r="N79" s="1167">
        <v>0</v>
      </c>
      <c r="O79" s="971">
        <v>0</v>
      </c>
      <c r="P79" s="1733">
        <v>13700</v>
      </c>
      <c r="Q79" s="971">
        <v>0</v>
      </c>
      <c r="R79" s="971">
        <v>0</v>
      </c>
      <c r="S79" s="971">
        <v>0</v>
      </c>
    </row>
    <row r="80" spans="1:19" ht="21.75" customHeight="1">
      <c r="A80" s="60"/>
      <c r="B80" s="61"/>
      <c r="C80" s="2" t="s">
        <v>44</v>
      </c>
      <c r="D80" s="46"/>
      <c r="E80" s="147">
        <f>SUM(H80:S80)</f>
        <v>10000</v>
      </c>
      <c r="F80" s="58">
        <f>SUM(H80:S80)</f>
        <v>10000</v>
      </c>
      <c r="G80" s="62"/>
      <c r="H80" s="1137">
        <v>2500</v>
      </c>
      <c r="I80" s="1137">
        <v>0</v>
      </c>
      <c r="J80" s="1137">
        <v>0</v>
      </c>
      <c r="K80" s="1137">
        <v>0</v>
      </c>
      <c r="L80" s="1137">
        <v>0</v>
      </c>
      <c r="M80" s="1137">
        <v>0</v>
      </c>
      <c r="N80" s="1137">
        <v>0</v>
      </c>
      <c r="O80" s="935">
        <v>0</v>
      </c>
      <c r="P80" s="935">
        <v>0</v>
      </c>
      <c r="Q80" s="935">
        <v>2500</v>
      </c>
      <c r="R80" s="935">
        <v>2500</v>
      </c>
      <c r="S80" s="935">
        <v>2500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10000</v>
      </c>
      <c r="F81" s="36">
        <f>SUM(H81:S81)</f>
        <v>10000</v>
      </c>
      <c r="G81" s="43">
        <f>F81*100/E81</f>
        <v>100</v>
      </c>
      <c r="H81" s="1126">
        <v>0</v>
      </c>
      <c r="I81" s="1126">
        <v>0</v>
      </c>
      <c r="J81" s="1167">
        <v>0</v>
      </c>
      <c r="K81" s="1585">
        <v>10000</v>
      </c>
      <c r="L81" s="1167">
        <v>0</v>
      </c>
      <c r="M81" s="1167">
        <v>0</v>
      </c>
      <c r="N81" s="1167">
        <v>0</v>
      </c>
      <c r="O81" s="971">
        <v>0</v>
      </c>
      <c r="P81" s="971">
        <v>0</v>
      </c>
      <c r="Q81" s="971">
        <v>0</v>
      </c>
      <c r="R81" s="971">
        <v>0</v>
      </c>
      <c r="S81" s="971">
        <v>0</v>
      </c>
    </row>
    <row r="82" spans="1:19" ht="21.75" customHeight="1">
      <c r="A82" s="60"/>
      <c r="B82" s="61"/>
      <c r="C82" s="2" t="s">
        <v>39</v>
      </c>
      <c r="D82" s="46"/>
      <c r="E82" s="147">
        <v>9000</v>
      </c>
      <c r="F82" s="58">
        <f>SUM(H82:S82)</f>
        <v>9000</v>
      </c>
      <c r="G82" s="47">
        <f>F82*100/E82</f>
        <v>100</v>
      </c>
      <c r="H82" s="1138">
        <v>0</v>
      </c>
      <c r="I82" s="1138">
        <v>1000</v>
      </c>
      <c r="J82" s="1401">
        <v>1000</v>
      </c>
      <c r="K82" s="1401">
        <v>1000</v>
      </c>
      <c r="L82" s="1401">
        <v>1000</v>
      </c>
      <c r="M82" s="1401">
        <v>1000</v>
      </c>
      <c r="N82" s="1401">
        <v>1000</v>
      </c>
      <c r="O82" s="1736">
        <v>1000</v>
      </c>
      <c r="P82" s="1736">
        <v>1000</v>
      </c>
      <c r="Q82" s="1736">
        <v>1000</v>
      </c>
      <c r="R82" s="1736">
        <v>0</v>
      </c>
      <c r="S82" s="1736"/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9000</v>
      </c>
      <c r="F83" s="36">
        <f t="shared" si="16"/>
        <v>9000</v>
      </c>
      <c r="G83" s="43">
        <v>0</v>
      </c>
      <c r="H83" s="1126">
        <v>0</v>
      </c>
      <c r="I83" s="1130">
        <v>0</v>
      </c>
      <c r="J83" s="1167">
        <v>0</v>
      </c>
      <c r="K83" s="1167">
        <v>0</v>
      </c>
      <c r="L83" s="1167">
        <v>0</v>
      </c>
      <c r="M83" s="1167">
        <v>0</v>
      </c>
      <c r="N83" s="1167">
        <v>0</v>
      </c>
      <c r="O83" s="971">
        <v>0</v>
      </c>
      <c r="P83" s="971">
        <v>0</v>
      </c>
      <c r="Q83" s="971">
        <v>0</v>
      </c>
      <c r="R83" s="971">
        <v>0</v>
      </c>
      <c r="S83" s="1733">
        <v>9000</v>
      </c>
    </row>
    <row r="84" spans="1:19" ht="21.75" customHeight="1">
      <c r="A84" s="60"/>
      <c r="B84" s="61"/>
      <c r="C84" s="2" t="s">
        <v>40</v>
      </c>
      <c r="D84" s="46"/>
      <c r="E84" s="147">
        <v>48000</v>
      </c>
      <c r="F84" s="58">
        <f>SUM(H84:S84)</f>
        <v>48000</v>
      </c>
      <c r="G84" s="47">
        <f>F84*100/E84</f>
        <v>100</v>
      </c>
      <c r="H84" s="1127">
        <v>5000</v>
      </c>
      <c r="I84" s="1127">
        <v>3500</v>
      </c>
      <c r="J84" s="1127">
        <v>3500</v>
      </c>
      <c r="K84" s="1127">
        <v>3500</v>
      </c>
      <c r="L84" s="1127">
        <v>3500</v>
      </c>
      <c r="M84" s="1127">
        <v>3500</v>
      </c>
      <c r="N84" s="1127">
        <v>3000</v>
      </c>
      <c r="O84" s="926">
        <v>3000</v>
      </c>
      <c r="P84" s="926">
        <v>5000</v>
      </c>
      <c r="Q84" s="926">
        <v>5000</v>
      </c>
      <c r="R84" s="926">
        <v>5000</v>
      </c>
      <c r="S84" s="926">
        <v>4500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48000</v>
      </c>
      <c r="F85" s="36">
        <f>SUM(H85:S85)</f>
        <v>48830</v>
      </c>
      <c r="G85" s="43">
        <f>F85*100/E85</f>
        <v>101.72916666666667</v>
      </c>
      <c r="H85" s="1126">
        <v>950</v>
      </c>
      <c r="I85" s="1126">
        <v>1980</v>
      </c>
      <c r="J85" s="1167">
        <v>3600</v>
      </c>
      <c r="K85" s="1398">
        <v>3300</v>
      </c>
      <c r="L85" s="1398">
        <v>1500</v>
      </c>
      <c r="M85" s="1398">
        <v>2000</v>
      </c>
      <c r="N85" s="1707">
        <v>3000</v>
      </c>
      <c r="O85" s="1733">
        <v>6000</v>
      </c>
      <c r="P85" s="1733">
        <v>0</v>
      </c>
      <c r="Q85" s="1733">
        <v>8500</v>
      </c>
      <c r="R85" s="1733">
        <f>6500+7000</f>
        <v>13500</v>
      </c>
      <c r="S85" s="1733">
        <v>4500</v>
      </c>
    </row>
    <row r="86" spans="1:19" ht="21.75" customHeight="1">
      <c r="A86" s="170"/>
      <c r="B86" s="3"/>
      <c r="C86" s="171" t="s">
        <v>217</v>
      </c>
      <c r="D86" s="126"/>
      <c r="E86" s="147">
        <v>10000</v>
      </c>
      <c r="F86" s="58">
        <f>SUM(H86:S86)</f>
        <v>10000</v>
      </c>
      <c r="G86" s="47"/>
      <c r="H86" s="1138">
        <v>0</v>
      </c>
      <c r="I86" s="1138">
        <v>1000</v>
      </c>
      <c r="J86" s="1401">
        <v>1000</v>
      </c>
      <c r="K86" s="1401">
        <v>1000</v>
      </c>
      <c r="L86" s="1401">
        <v>1000</v>
      </c>
      <c r="M86" s="1401">
        <v>1000</v>
      </c>
      <c r="N86" s="1401">
        <v>1000</v>
      </c>
      <c r="O86" s="1736">
        <v>1000</v>
      </c>
      <c r="P86" s="1736">
        <v>1000</v>
      </c>
      <c r="Q86" s="1736">
        <v>1000</v>
      </c>
      <c r="R86" s="1736">
        <v>1000</v>
      </c>
      <c r="S86" s="1736"/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10000</v>
      </c>
      <c r="F87" s="36">
        <f>SUM(H87:S87)</f>
        <v>11000</v>
      </c>
      <c r="G87" s="43">
        <f>F87*100/E87</f>
        <v>110</v>
      </c>
      <c r="H87" s="1126">
        <v>0</v>
      </c>
      <c r="I87" s="1126">
        <v>0</v>
      </c>
      <c r="J87" s="1167">
        <v>0</v>
      </c>
      <c r="K87" s="1167">
        <v>0</v>
      </c>
      <c r="L87" s="1167">
        <v>0</v>
      </c>
      <c r="M87" s="1398">
        <v>11000</v>
      </c>
      <c r="N87" s="1167">
        <v>0</v>
      </c>
      <c r="O87" s="971">
        <v>0</v>
      </c>
      <c r="P87" s="971">
        <v>0</v>
      </c>
      <c r="Q87" s="971">
        <v>0</v>
      </c>
      <c r="R87" s="971">
        <v>0</v>
      </c>
      <c r="S87" s="971">
        <v>0</v>
      </c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801</v>
      </c>
      <c r="F88" s="1216">
        <f>F89+F91+F93+F95+F97+F99</f>
        <v>158</v>
      </c>
      <c r="G88" s="146">
        <f>+F88*100/E88</f>
        <v>19.725343320848939</v>
      </c>
      <c r="H88" s="1121">
        <f>H89+H91+H93+H95+H97+H99</f>
        <v>2</v>
      </c>
      <c r="I88" s="1121">
        <f t="shared" ref="I88:P88" si="17">I89+I91+I93+I95+I97+I99</f>
        <v>4</v>
      </c>
      <c r="J88" s="1396">
        <f t="shared" si="17"/>
        <v>9</v>
      </c>
      <c r="K88" s="1396">
        <f t="shared" si="17"/>
        <v>7</v>
      </c>
      <c r="L88" s="1396">
        <f t="shared" si="17"/>
        <v>3</v>
      </c>
      <c r="M88" s="1396">
        <f t="shared" si="17"/>
        <v>4</v>
      </c>
      <c r="N88" s="1396">
        <f t="shared" si="17"/>
        <v>6</v>
      </c>
      <c r="O88" s="1731">
        <f t="shared" si="17"/>
        <v>12</v>
      </c>
      <c r="P88" s="1731">
        <f t="shared" si="17"/>
        <v>14</v>
      </c>
      <c r="Q88" s="1731">
        <v>17</v>
      </c>
      <c r="R88" s="1731">
        <f>R89+R91+R93+R95+R97+R99</f>
        <v>13</v>
      </c>
      <c r="S88" s="1731">
        <f>S89+S91+S93+S95+S97+S99</f>
        <v>67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400</v>
      </c>
      <c r="F89" s="36">
        <f>SUM(H89:S89)</f>
        <v>58</v>
      </c>
      <c r="G89" s="37">
        <f t="shared" ref="G89:G103" si="18">+F89*100/E89</f>
        <v>14.5</v>
      </c>
      <c r="H89" s="1126">
        <v>0</v>
      </c>
      <c r="I89" s="1126">
        <v>0</v>
      </c>
      <c r="J89" s="1167">
        <v>0</v>
      </c>
      <c r="K89" s="1167">
        <v>0</v>
      </c>
      <c r="L89" s="1167">
        <v>0</v>
      </c>
      <c r="M89" s="1167">
        <v>0</v>
      </c>
      <c r="N89" s="1167">
        <v>0</v>
      </c>
      <c r="O89" s="971">
        <v>0</v>
      </c>
      <c r="P89" s="971">
        <v>0</v>
      </c>
      <c r="Q89" s="971">
        <v>0</v>
      </c>
      <c r="R89" s="971">
        <v>0</v>
      </c>
      <c r="S89" s="971">
        <v>58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9">SUM(H90:S90)</f>
        <v>20920</v>
      </c>
      <c r="G90" s="37" t="e">
        <f t="shared" si="18"/>
        <v>#DIV/0!</v>
      </c>
      <c r="H90" s="1126">
        <v>0</v>
      </c>
      <c r="I90" s="1126">
        <v>0</v>
      </c>
      <c r="J90" s="1167">
        <v>0</v>
      </c>
      <c r="K90" s="1167">
        <v>0</v>
      </c>
      <c r="L90" s="1167">
        <v>0</v>
      </c>
      <c r="M90" s="1167">
        <v>0</v>
      </c>
      <c r="N90" s="1167">
        <v>0</v>
      </c>
      <c r="O90" s="971">
        <v>0</v>
      </c>
      <c r="P90" s="971">
        <v>0</v>
      </c>
      <c r="Q90" s="971">
        <v>0</v>
      </c>
      <c r="R90" s="971">
        <v>0</v>
      </c>
      <c r="S90" s="1733">
        <v>20920</v>
      </c>
    </row>
    <row r="91" spans="1:19" ht="21.75" customHeight="1">
      <c r="A91" s="68"/>
      <c r="B91" s="49"/>
      <c r="C91" s="70" t="s">
        <v>229</v>
      </c>
      <c r="D91" s="35" t="s">
        <v>9</v>
      </c>
      <c r="E91" s="42">
        <v>83</v>
      </c>
      <c r="F91" s="36">
        <f t="shared" si="19"/>
        <v>0</v>
      </c>
      <c r="G91" s="37">
        <f t="shared" si="18"/>
        <v>0</v>
      </c>
      <c r="H91" s="1126">
        <v>0</v>
      </c>
      <c r="I91" s="1126">
        <v>0</v>
      </c>
      <c r="J91" s="1167">
        <v>0</v>
      </c>
      <c r="K91" s="1167">
        <v>0</v>
      </c>
      <c r="L91" s="1167">
        <v>0</v>
      </c>
      <c r="M91" s="1167">
        <v>0</v>
      </c>
      <c r="N91" s="1167">
        <v>0</v>
      </c>
      <c r="O91" s="971">
        <v>0</v>
      </c>
      <c r="P91" s="971">
        <v>0</v>
      </c>
      <c r="Q91" s="971">
        <v>0</v>
      </c>
      <c r="R91" s="971">
        <v>0</v>
      </c>
      <c r="S91" s="971">
        <v>0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9"/>
        <v>0</v>
      </c>
      <c r="G92" s="37" t="e">
        <f t="shared" si="18"/>
        <v>#DIV/0!</v>
      </c>
      <c r="H92" s="1126">
        <v>0</v>
      </c>
      <c r="I92" s="1126">
        <v>0</v>
      </c>
      <c r="J92" s="1167">
        <v>0</v>
      </c>
      <c r="K92" s="1167">
        <v>0</v>
      </c>
      <c r="L92" s="1167">
        <v>0</v>
      </c>
      <c r="M92" s="1167">
        <v>0</v>
      </c>
      <c r="N92" s="1167">
        <v>0</v>
      </c>
      <c r="O92" s="971">
        <v>0</v>
      </c>
      <c r="P92" s="971">
        <v>0</v>
      </c>
      <c r="Q92" s="971">
        <v>0</v>
      </c>
      <c r="R92" s="971">
        <v>0</v>
      </c>
      <c r="S92" s="971">
        <v>0</v>
      </c>
    </row>
    <row r="93" spans="1:19" ht="21.75" customHeight="1">
      <c r="A93" s="68"/>
      <c r="B93" s="49"/>
      <c r="C93" s="70" t="s">
        <v>220</v>
      </c>
      <c r="D93" s="35" t="s">
        <v>9</v>
      </c>
      <c r="E93" s="42">
        <v>33</v>
      </c>
      <c r="F93" s="36">
        <f t="shared" si="19"/>
        <v>0</v>
      </c>
      <c r="G93" s="37">
        <f t="shared" si="18"/>
        <v>0</v>
      </c>
      <c r="H93" s="1126">
        <v>0</v>
      </c>
      <c r="I93" s="1126">
        <v>0</v>
      </c>
      <c r="J93" s="1167">
        <v>0</v>
      </c>
      <c r="K93" s="1167">
        <v>0</v>
      </c>
      <c r="L93" s="1167">
        <v>0</v>
      </c>
      <c r="M93" s="1167">
        <v>0</v>
      </c>
      <c r="N93" s="1167">
        <v>0</v>
      </c>
      <c r="O93" s="971">
        <v>0</v>
      </c>
      <c r="P93" s="971">
        <v>0</v>
      </c>
      <c r="Q93" s="971">
        <v>0</v>
      </c>
      <c r="R93" s="971">
        <v>0</v>
      </c>
      <c r="S93" s="971">
        <v>0</v>
      </c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9"/>
        <v>0</v>
      </c>
      <c r="G94" s="37" t="e">
        <f t="shared" si="18"/>
        <v>#DIV/0!</v>
      </c>
      <c r="H94" s="1126">
        <v>0</v>
      </c>
      <c r="I94" s="1126">
        <v>0</v>
      </c>
      <c r="J94" s="1167">
        <v>0</v>
      </c>
      <c r="K94" s="1167">
        <v>0</v>
      </c>
      <c r="L94" s="1167">
        <v>0</v>
      </c>
      <c r="M94" s="1167">
        <v>0</v>
      </c>
      <c r="N94" s="1167">
        <v>0</v>
      </c>
      <c r="O94" s="971">
        <v>0</v>
      </c>
      <c r="P94" s="971">
        <v>0</v>
      </c>
      <c r="Q94" s="971">
        <v>0</v>
      </c>
      <c r="R94" s="971">
        <v>0</v>
      </c>
      <c r="S94" s="971">
        <v>0</v>
      </c>
    </row>
    <row r="95" spans="1:19" ht="21.75" customHeight="1">
      <c r="A95" s="68"/>
      <c r="B95" s="49"/>
      <c r="C95" s="69" t="s">
        <v>50</v>
      </c>
      <c r="D95" s="35" t="s">
        <v>9</v>
      </c>
      <c r="E95" s="42">
        <v>18</v>
      </c>
      <c r="F95" s="36">
        <f t="shared" si="19"/>
        <v>0</v>
      </c>
      <c r="G95" s="37">
        <f t="shared" si="18"/>
        <v>0</v>
      </c>
      <c r="H95" s="1126">
        <v>0</v>
      </c>
      <c r="I95" s="1126">
        <v>0</v>
      </c>
      <c r="J95" s="1167">
        <v>0</v>
      </c>
      <c r="K95" s="1167">
        <v>0</v>
      </c>
      <c r="L95" s="1167">
        <v>0</v>
      </c>
      <c r="M95" s="1167">
        <v>0</v>
      </c>
      <c r="N95" s="1167">
        <v>0</v>
      </c>
      <c r="O95" s="971">
        <v>0</v>
      </c>
      <c r="P95" s="971">
        <v>0</v>
      </c>
      <c r="Q95" s="971">
        <v>0</v>
      </c>
      <c r="R95" s="971">
        <v>0</v>
      </c>
      <c r="S95" s="971">
        <v>0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9"/>
        <v>0</v>
      </c>
      <c r="G96" s="37" t="e">
        <f t="shared" si="18"/>
        <v>#DIV/0!</v>
      </c>
      <c r="H96" s="1126">
        <v>0</v>
      </c>
      <c r="I96" s="1126">
        <v>0</v>
      </c>
      <c r="J96" s="1167">
        <v>0</v>
      </c>
      <c r="K96" s="1167">
        <v>0</v>
      </c>
      <c r="L96" s="1167">
        <v>0</v>
      </c>
      <c r="M96" s="1167">
        <v>0</v>
      </c>
      <c r="N96" s="1167">
        <v>0</v>
      </c>
      <c r="O96" s="971">
        <v>0</v>
      </c>
      <c r="P96" s="971">
        <v>0</v>
      </c>
      <c r="Q96" s="971">
        <v>0</v>
      </c>
      <c r="R96" s="971">
        <v>0</v>
      </c>
      <c r="S96" s="971">
        <v>0</v>
      </c>
    </row>
    <row r="97" spans="1:19" ht="21.75" customHeight="1">
      <c r="A97" s="68"/>
      <c r="B97" s="49"/>
      <c r="C97" s="70" t="s">
        <v>51</v>
      </c>
      <c r="D97" s="35" t="s">
        <v>9</v>
      </c>
      <c r="E97" s="42">
        <v>167</v>
      </c>
      <c r="F97" s="36">
        <f t="shared" si="19"/>
        <v>100</v>
      </c>
      <c r="G97" s="37">
        <f t="shared" si="18"/>
        <v>59.880239520958085</v>
      </c>
      <c r="H97" s="1126">
        <v>2</v>
      </c>
      <c r="I97" s="1126">
        <v>4</v>
      </c>
      <c r="J97" s="1167">
        <v>9</v>
      </c>
      <c r="K97" s="1167">
        <v>7</v>
      </c>
      <c r="L97" s="1167">
        <v>3</v>
      </c>
      <c r="M97" s="1167">
        <v>4</v>
      </c>
      <c r="N97" s="1167">
        <v>6</v>
      </c>
      <c r="O97" s="971">
        <v>12</v>
      </c>
      <c r="P97" s="971">
        <v>14</v>
      </c>
      <c r="Q97" s="971">
        <v>17</v>
      </c>
      <c r="R97" s="971">
        <v>13</v>
      </c>
      <c r="S97" s="971">
        <v>9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9"/>
        <v>0</v>
      </c>
      <c r="G98" s="37" t="e">
        <f t="shared" si="18"/>
        <v>#DIV/0!</v>
      </c>
      <c r="H98" s="1126">
        <v>0</v>
      </c>
      <c r="I98" s="1126">
        <v>0</v>
      </c>
      <c r="J98" s="1167">
        <v>0</v>
      </c>
      <c r="K98" s="1167">
        <v>0</v>
      </c>
      <c r="L98" s="1167">
        <v>0</v>
      </c>
      <c r="M98" s="1167">
        <v>0</v>
      </c>
      <c r="N98" s="1167">
        <v>0</v>
      </c>
      <c r="O98" s="971">
        <v>0</v>
      </c>
      <c r="P98" s="971">
        <v>0</v>
      </c>
      <c r="Q98" s="971">
        <v>0</v>
      </c>
      <c r="R98" s="971">
        <v>0</v>
      </c>
      <c r="S98" s="971">
        <v>0</v>
      </c>
    </row>
    <row r="99" spans="1:19" ht="21.75" customHeight="1">
      <c r="A99" s="68"/>
      <c r="B99" s="49"/>
      <c r="C99" s="70" t="s">
        <v>230</v>
      </c>
      <c r="D99" s="35" t="s">
        <v>9</v>
      </c>
      <c r="E99" s="42">
        <v>100</v>
      </c>
      <c r="F99" s="36">
        <f t="shared" si="19"/>
        <v>0</v>
      </c>
      <c r="G99" s="37">
        <f t="shared" si="18"/>
        <v>0</v>
      </c>
      <c r="H99" s="1126">
        <v>0</v>
      </c>
      <c r="I99" s="1126">
        <v>0</v>
      </c>
      <c r="J99" s="1167">
        <v>0</v>
      </c>
      <c r="K99" s="1167">
        <v>0</v>
      </c>
      <c r="L99" s="1167">
        <v>0</v>
      </c>
      <c r="M99" s="1167">
        <v>0</v>
      </c>
      <c r="N99" s="1167">
        <v>0</v>
      </c>
      <c r="O99" s="971">
        <v>0</v>
      </c>
      <c r="P99" s="971">
        <v>0</v>
      </c>
      <c r="Q99" s="971">
        <v>0</v>
      </c>
      <c r="R99" s="971">
        <v>0</v>
      </c>
      <c r="S99" s="971">
        <v>0</v>
      </c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9"/>
        <v>0</v>
      </c>
      <c r="G100" s="37" t="e">
        <f t="shared" si="18"/>
        <v>#DIV/0!</v>
      </c>
      <c r="H100" s="1126">
        <v>0</v>
      </c>
      <c r="I100" s="1126">
        <v>0</v>
      </c>
      <c r="J100" s="1167">
        <v>0</v>
      </c>
      <c r="K100" s="1167">
        <v>0</v>
      </c>
      <c r="L100" s="1167">
        <v>0</v>
      </c>
      <c r="M100" s="1167">
        <v>0</v>
      </c>
      <c r="N100" s="1167">
        <v>0</v>
      </c>
      <c r="O100" s="971">
        <v>0</v>
      </c>
      <c r="P100" s="971">
        <v>0</v>
      </c>
      <c r="Q100" s="971">
        <v>0</v>
      </c>
      <c r="R100" s="971">
        <v>0</v>
      </c>
      <c r="S100" s="971">
        <v>0</v>
      </c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8"/>
        <v>100</v>
      </c>
      <c r="H101" s="1131">
        <v>0</v>
      </c>
      <c r="I101" s="1131">
        <v>0</v>
      </c>
      <c r="J101" s="1399">
        <v>0</v>
      </c>
      <c r="K101" s="1399">
        <v>0</v>
      </c>
      <c r="L101" s="1399">
        <v>0</v>
      </c>
      <c r="M101" s="1399">
        <v>0</v>
      </c>
      <c r="N101" s="1399">
        <v>2</v>
      </c>
      <c r="O101" s="1734">
        <v>0</v>
      </c>
      <c r="P101" s="1734">
        <v>0</v>
      </c>
      <c r="Q101" s="1734">
        <v>0</v>
      </c>
      <c r="R101" s="1734">
        <v>0</v>
      </c>
      <c r="S101" s="1734">
        <v>0</v>
      </c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20">SUM(H102:S102)</f>
        <v>0</v>
      </c>
      <c r="G102" s="78" t="e">
        <f t="shared" si="18"/>
        <v>#DIV/0!</v>
      </c>
      <c r="H102" s="1139">
        <v>0</v>
      </c>
      <c r="I102" s="1139">
        <v>0</v>
      </c>
      <c r="J102" s="1402">
        <v>0</v>
      </c>
      <c r="K102" s="1402">
        <v>0</v>
      </c>
      <c r="L102" s="1402">
        <v>0</v>
      </c>
      <c r="M102" s="1402">
        <v>0</v>
      </c>
      <c r="N102" s="1402">
        <v>0</v>
      </c>
      <c r="O102" s="1737">
        <v>0</v>
      </c>
      <c r="P102" s="1737">
        <v>0</v>
      </c>
      <c r="Q102" s="1737">
        <v>0</v>
      </c>
      <c r="R102" s="1737">
        <v>0</v>
      </c>
      <c r="S102" s="1737">
        <v>0</v>
      </c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262800</v>
      </c>
      <c r="F103" s="153">
        <f>SUM(H103:S103)</f>
        <v>263368.19</v>
      </c>
      <c r="G103" s="112">
        <f t="shared" si="18"/>
        <v>100.21620624048707</v>
      </c>
      <c r="H103" s="1133">
        <f>SUM(H104:H108)</f>
        <v>0</v>
      </c>
      <c r="I103" s="1133">
        <f t="shared" ref="I103:O103" si="21">SUM(I104:I108)</f>
        <v>54933</v>
      </c>
      <c r="J103" s="1133">
        <f t="shared" si="21"/>
        <v>58080</v>
      </c>
      <c r="K103" s="1133">
        <f t="shared" si="21"/>
        <v>24503.99</v>
      </c>
      <c r="L103" s="1133">
        <f t="shared" si="21"/>
        <v>0</v>
      </c>
      <c r="M103" s="1133">
        <f t="shared" si="21"/>
        <v>55950</v>
      </c>
      <c r="N103" s="1133">
        <f t="shared" si="21"/>
        <v>6940</v>
      </c>
      <c r="O103" s="929">
        <f t="shared" si="21"/>
        <v>17931.5</v>
      </c>
      <c r="P103" s="929">
        <f>SUM(P104:P108)</f>
        <v>7010</v>
      </c>
      <c r="Q103" s="975">
        <f>SUM(Q104:Q108)</f>
        <v>26560</v>
      </c>
      <c r="R103" s="975">
        <f>SUM(R104:R108)</f>
        <v>11459.7</v>
      </c>
      <c r="S103" s="975">
        <f>SUM(S104:S108)</f>
        <v>0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20"/>
        <v>0</v>
      </c>
      <c r="G104" s="43" t="e">
        <f t="shared" ref="G104:G110" si="22">+F104*100/E104</f>
        <v>#DIV/0!</v>
      </c>
      <c r="H104" s="1126">
        <v>0</v>
      </c>
      <c r="I104" s="1126">
        <v>0</v>
      </c>
      <c r="J104" s="1167">
        <v>0</v>
      </c>
      <c r="K104" s="1167">
        <v>0</v>
      </c>
      <c r="L104" s="1167">
        <v>0</v>
      </c>
      <c r="M104" s="1167">
        <v>0</v>
      </c>
      <c r="N104" s="1167">
        <v>0</v>
      </c>
      <c r="O104" s="971">
        <v>0</v>
      </c>
      <c r="P104" s="971">
        <v>0</v>
      </c>
      <c r="Q104" s="971">
        <v>0</v>
      </c>
      <c r="R104" s="971">
        <v>0</v>
      </c>
      <c r="S104" s="971">
        <v>0</v>
      </c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262800</v>
      </c>
      <c r="F105" s="36">
        <f>SUM(H105:S105)</f>
        <v>263368.19</v>
      </c>
      <c r="G105" s="43">
        <f t="shared" si="22"/>
        <v>100.21620624048707</v>
      </c>
      <c r="H105" s="1126">
        <v>0</v>
      </c>
      <c r="I105" s="1130">
        <v>54933</v>
      </c>
      <c r="J105" s="1398">
        <v>58080</v>
      </c>
      <c r="K105" s="1493">
        <v>24503.99</v>
      </c>
      <c r="L105" s="1167">
        <v>0</v>
      </c>
      <c r="M105" s="1398">
        <v>55950</v>
      </c>
      <c r="N105" s="1398">
        <v>6940</v>
      </c>
      <c r="O105" s="1738">
        <v>17931.5</v>
      </c>
      <c r="P105" s="1733">
        <v>7010</v>
      </c>
      <c r="Q105" s="1733">
        <v>26560</v>
      </c>
      <c r="R105" s="1738">
        <v>11459.7</v>
      </c>
      <c r="S105" s="971">
        <v>0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/>
      <c r="F106" s="36">
        <f t="shared" si="20"/>
        <v>0</v>
      </c>
      <c r="G106" s="43" t="e">
        <f t="shared" si="22"/>
        <v>#DIV/0!</v>
      </c>
      <c r="H106" s="1126">
        <v>0</v>
      </c>
      <c r="I106" s="1126">
        <v>0</v>
      </c>
      <c r="J106" s="1167">
        <v>0</v>
      </c>
      <c r="K106" s="1167">
        <v>0</v>
      </c>
      <c r="L106" s="1167">
        <v>0</v>
      </c>
      <c r="M106" s="1167">
        <v>0</v>
      </c>
      <c r="N106" s="1167">
        <v>0</v>
      </c>
      <c r="O106" s="971">
        <v>0</v>
      </c>
      <c r="P106" s="971">
        <v>0</v>
      </c>
      <c r="Q106" s="971">
        <v>0</v>
      </c>
      <c r="R106" s="971">
        <v>0</v>
      </c>
      <c r="S106" s="971">
        <v>0</v>
      </c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20"/>
        <v>0</v>
      </c>
      <c r="G107" s="43" t="e">
        <f t="shared" si="22"/>
        <v>#DIV/0!</v>
      </c>
      <c r="H107" s="1126">
        <v>0</v>
      </c>
      <c r="I107" s="1126">
        <v>0</v>
      </c>
      <c r="J107" s="1167">
        <v>0</v>
      </c>
      <c r="K107" s="1167">
        <v>0</v>
      </c>
      <c r="L107" s="1167">
        <v>0</v>
      </c>
      <c r="M107" s="1167">
        <v>0</v>
      </c>
      <c r="N107" s="1167">
        <v>0</v>
      </c>
      <c r="O107" s="971">
        <v>0</v>
      </c>
      <c r="P107" s="971">
        <v>0</v>
      </c>
      <c r="Q107" s="971">
        <v>0</v>
      </c>
      <c r="R107" s="971">
        <v>0</v>
      </c>
      <c r="S107" s="971">
        <v>0</v>
      </c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20"/>
        <v>0</v>
      </c>
      <c r="G108" s="43" t="e">
        <f t="shared" si="22"/>
        <v>#DIV/0!</v>
      </c>
      <c r="H108" s="1126">
        <v>0</v>
      </c>
      <c r="I108" s="1126">
        <v>0</v>
      </c>
      <c r="J108" s="1167">
        <v>0</v>
      </c>
      <c r="K108" s="1167">
        <v>0</v>
      </c>
      <c r="L108" s="1167">
        <v>0</v>
      </c>
      <c r="M108" s="1167">
        <v>0</v>
      </c>
      <c r="N108" s="1167">
        <v>0</v>
      </c>
      <c r="O108" s="971">
        <v>0</v>
      </c>
      <c r="P108" s="971">
        <v>0</v>
      </c>
      <c r="Q108" s="971">
        <v>0</v>
      </c>
      <c r="R108" s="971">
        <v>0</v>
      </c>
      <c r="S108" s="971">
        <v>0</v>
      </c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113000</v>
      </c>
      <c r="F109" s="54">
        <f>SUM(H109:S109)</f>
        <v>113000</v>
      </c>
      <c r="G109" s="140">
        <f t="shared" si="22"/>
        <v>100</v>
      </c>
      <c r="H109" s="1140">
        <f>SUM(H113+H117)</f>
        <v>0</v>
      </c>
      <c r="I109" s="1140">
        <f t="shared" ref="I109:S109" si="23">SUM(I113+I117)</f>
        <v>13000</v>
      </c>
      <c r="J109" s="1140">
        <f t="shared" si="23"/>
        <v>8000</v>
      </c>
      <c r="K109" s="1140">
        <f t="shared" si="23"/>
        <v>8000</v>
      </c>
      <c r="L109" s="1140">
        <f t="shared" si="23"/>
        <v>8000</v>
      </c>
      <c r="M109" s="1140">
        <f t="shared" si="23"/>
        <v>8000</v>
      </c>
      <c r="N109" s="1140">
        <f t="shared" si="23"/>
        <v>8000</v>
      </c>
      <c r="O109" s="939">
        <f t="shared" si="23"/>
        <v>12000</v>
      </c>
      <c r="P109" s="939">
        <f t="shared" si="23"/>
        <v>12000</v>
      </c>
      <c r="Q109" s="939">
        <f t="shared" si="23"/>
        <v>12000</v>
      </c>
      <c r="R109" s="939">
        <f t="shared" si="23"/>
        <v>12000</v>
      </c>
      <c r="S109" s="939">
        <f t="shared" si="23"/>
        <v>12000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20000</v>
      </c>
      <c r="F110" s="58">
        <f>SUM(H110:S110)</f>
        <v>20000</v>
      </c>
      <c r="G110" s="47">
        <f t="shared" si="22"/>
        <v>100</v>
      </c>
      <c r="H110" s="1141">
        <v>0</v>
      </c>
      <c r="I110" s="1141">
        <v>0</v>
      </c>
      <c r="J110" s="1141">
        <v>0</v>
      </c>
      <c r="K110" s="1141">
        <v>0</v>
      </c>
      <c r="L110" s="1141">
        <v>0</v>
      </c>
      <c r="M110" s="1141">
        <v>0</v>
      </c>
      <c r="N110" s="1141">
        <v>0</v>
      </c>
      <c r="O110" s="926">
        <v>4000</v>
      </c>
      <c r="P110" s="926">
        <v>4000</v>
      </c>
      <c r="Q110" s="926">
        <v>4000</v>
      </c>
      <c r="R110" s="926">
        <v>4000</v>
      </c>
      <c r="S110" s="926">
        <v>4000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131"/>
      <c r="I111" s="1131"/>
      <c r="J111" s="1399"/>
      <c r="K111" s="1399"/>
      <c r="L111" s="1399"/>
      <c r="M111" s="1399"/>
      <c r="N111" s="1399"/>
      <c r="O111" s="1734"/>
      <c r="P111" s="1734"/>
      <c r="Q111" s="1734"/>
      <c r="R111" s="1734"/>
      <c r="S111" s="1734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10</v>
      </c>
      <c r="F112" s="36">
        <f>SUM(H112:S112)</f>
        <v>10</v>
      </c>
      <c r="G112" s="37">
        <f>+F112*100/E112</f>
        <v>100</v>
      </c>
      <c r="H112" s="1126">
        <v>0</v>
      </c>
      <c r="I112" s="1126">
        <v>10</v>
      </c>
      <c r="J112" s="1167">
        <v>0</v>
      </c>
      <c r="K112" s="1167">
        <v>0</v>
      </c>
      <c r="L112" s="1167">
        <v>0</v>
      </c>
      <c r="M112" s="1167">
        <v>0</v>
      </c>
      <c r="N112" s="1167">
        <v>0</v>
      </c>
      <c r="O112" s="971">
        <v>0</v>
      </c>
      <c r="P112" s="971">
        <v>0</v>
      </c>
      <c r="Q112" s="971">
        <v>0</v>
      </c>
      <c r="R112" s="971">
        <v>0</v>
      </c>
      <c r="S112" s="971">
        <v>0</v>
      </c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20000</v>
      </c>
      <c r="F113" s="36">
        <f>SUM(H113:S113)</f>
        <v>20000</v>
      </c>
      <c r="G113" s="37">
        <f>+F113*100/E113</f>
        <v>100</v>
      </c>
      <c r="H113" s="1126">
        <v>0</v>
      </c>
      <c r="I113" s="1126">
        <v>0</v>
      </c>
      <c r="J113" s="1167">
        <v>0</v>
      </c>
      <c r="K113" s="1167">
        <v>0</v>
      </c>
      <c r="L113" s="1167">
        <v>0</v>
      </c>
      <c r="M113" s="1167">
        <v>0</v>
      </c>
      <c r="N113" s="1167">
        <v>0</v>
      </c>
      <c r="O113" s="1733">
        <v>4000</v>
      </c>
      <c r="P113" s="1733">
        <v>4000</v>
      </c>
      <c r="Q113" s="1733">
        <v>4000</v>
      </c>
      <c r="R113" s="1733">
        <v>4000</v>
      </c>
      <c r="S113" s="1733">
        <v>4000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93000</v>
      </c>
      <c r="F114" s="58">
        <f>SUM(H114:S114)</f>
        <v>93000</v>
      </c>
      <c r="G114" s="47">
        <f>+F114*100/E114</f>
        <v>100</v>
      </c>
      <c r="H114" s="1127">
        <v>5000</v>
      </c>
      <c r="I114" s="1127">
        <v>8000</v>
      </c>
      <c r="J114" s="1127">
        <v>8000</v>
      </c>
      <c r="K114" s="1127">
        <v>8000</v>
      </c>
      <c r="L114" s="1127">
        <v>8000</v>
      </c>
      <c r="M114" s="1127">
        <v>8000</v>
      </c>
      <c r="N114" s="1127">
        <v>8000</v>
      </c>
      <c r="O114" s="926">
        <v>8000</v>
      </c>
      <c r="P114" s="926">
        <v>8000</v>
      </c>
      <c r="Q114" s="926">
        <v>8000</v>
      </c>
      <c r="R114" s="926">
        <v>8000</v>
      </c>
      <c r="S114" s="926">
        <v>8000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131"/>
      <c r="I115" s="1131"/>
      <c r="J115" s="1399"/>
      <c r="K115" s="1399"/>
      <c r="L115" s="1399"/>
      <c r="M115" s="1399"/>
      <c r="N115" s="1399"/>
      <c r="O115" s="1734"/>
      <c r="P115" s="1734"/>
      <c r="Q115" s="1734"/>
      <c r="R115" s="1734"/>
      <c r="S115" s="1734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5</v>
      </c>
      <c r="F116" s="36">
        <f>SUM(H116:S116)</f>
        <v>5</v>
      </c>
      <c r="G116" s="37">
        <f t="shared" ref="G116:G124" si="24">+F116*100/E116</f>
        <v>100</v>
      </c>
      <c r="H116" s="1126">
        <v>0</v>
      </c>
      <c r="I116" s="1126">
        <v>5</v>
      </c>
      <c r="J116" s="1167">
        <v>0</v>
      </c>
      <c r="K116" s="1167">
        <v>0</v>
      </c>
      <c r="L116" s="1167">
        <v>0</v>
      </c>
      <c r="M116" s="1167">
        <v>0</v>
      </c>
      <c r="N116" s="1167">
        <v>0</v>
      </c>
      <c r="O116" s="971">
        <v>0</v>
      </c>
      <c r="P116" s="971">
        <v>0</v>
      </c>
      <c r="Q116" s="971">
        <v>0</v>
      </c>
      <c r="R116" s="971">
        <v>0</v>
      </c>
      <c r="S116" s="971">
        <v>0</v>
      </c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93000</v>
      </c>
      <c r="F117" s="36">
        <f>SUM(H117:S117)</f>
        <v>93000</v>
      </c>
      <c r="G117" s="37">
        <f t="shared" si="24"/>
        <v>100</v>
      </c>
      <c r="H117" s="1126">
        <v>0</v>
      </c>
      <c r="I117" s="1130">
        <v>13000</v>
      </c>
      <c r="J117" s="1398">
        <v>8000</v>
      </c>
      <c r="K117" s="1398">
        <v>8000</v>
      </c>
      <c r="L117" s="1398">
        <v>8000</v>
      </c>
      <c r="M117" s="1398">
        <v>8000</v>
      </c>
      <c r="N117" s="1398">
        <v>8000</v>
      </c>
      <c r="O117" s="1733">
        <v>8000</v>
      </c>
      <c r="P117" s="1733">
        <v>8000</v>
      </c>
      <c r="Q117" s="1733">
        <v>8000</v>
      </c>
      <c r="R117" s="1733">
        <v>8000</v>
      </c>
      <c r="S117" s="1733">
        <v>8000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131"/>
      <c r="I118" s="1131"/>
      <c r="J118" s="1399"/>
      <c r="K118" s="1399"/>
      <c r="L118" s="1399"/>
      <c r="M118" s="1399"/>
      <c r="N118" s="1399"/>
      <c r="O118" s="1734"/>
      <c r="P118" s="1734"/>
      <c r="Q118" s="1734"/>
      <c r="R118" s="1734"/>
      <c r="S118" s="1734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 t="shared" ref="F119:F124" si="25">SUM(H119:S119)</f>
        <v>1</v>
      </c>
      <c r="G119" s="37">
        <f t="shared" si="24"/>
        <v>100</v>
      </c>
      <c r="H119" s="1126">
        <v>0</v>
      </c>
      <c r="I119" s="1126">
        <v>1</v>
      </c>
      <c r="J119" s="1167">
        <v>0</v>
      </c>
      <c r="K119" s="1167">
        <v>0</v>
      </c>
      <c r="L119" s="1167">
        <v>0</v>
      </c>
      <c r="M119" s="1167">
        <v>0</v>
      </c>
      <c r="N119" s="1167">
        <v>0</v>
      </c>
      <c r="O119" s="971">
        <v>0</v>
      </c>
      <c r="P119" s="971">
        <v>0</v>
      </c>
      <c r="Q119" s="971">
        <v>0</v>
      </c>
      <c r="R119" s="971">
        <v>0</v>
      </c>
      <c r="S119" s="971">
        <v>0</v>
      </c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0</v>
      </c>
      <c r="F120" s="36">
        <f t="shared" si="25"/>
        <v>0</v>
      </c>
      <c r="G120" s="37" t="e">
        <f t="shared" si="24"/>
        <v>#DIV/0!</v>
      </c>
      <c r="H120" s="1126">
        <v>0</v>
      </c>
      <c r="I120" s="1126">
        <v>0</v>
      </c>
      <c r="J120" s="1167">
        <v>0</v>
      </c>
      <c r="K120" s="1167">
        <v>0</v>
      </c>
      <c r="L120" s="1167">
        <v>0</v>
      </c>
      <c r="M120" s="1167">
        <v>0</v>
      </c>
      <c r="N120" s="1167">
        <v>0</v>
      </c>
      <c r="O120" s="971">
        <v>0</v>
      </c>
      <c r="P120" s="971">
        <v>0</v>
      </c>
      <c r="Q120" s="971">
        <v>0</v>
      </c>
      <c r="R120" s="971">
        <v>0</v>
      </c>
      <c r="S120" s="971">
        <v>0</v>
      </c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0</v>
      </c>
      <c r="F121" s="36">
        <f t="shared" si="25"/>
        <v>0</v>
      </c>
      <c r="G121" s="37" t="e">
        <f t="shared" si="24"/>
        <v>#DIV/0!</v>
      </c>
      <c r="H121" s="1126">
        <v>0</v>
      </c>
      <c r="I121" s="1126">
        <v>0</v>
      </c>
      <c r="J121" s="1167">
        <v>0</v>
      </c>
      <c r="K121" s="1167">
        <v>0</v>
      </c>
      <c r="L121" s="1167">
        <v>0</v>
      </c>
      <c r="M121" s="1167">
        <v>0</v>
      </c>
      <c r="N121" s="1167">
        <v>0</v>
      </c>
      <c r="O121" s="971">
        <v>0</v>
      </c>
      <c r="P121" s="971">
        <v>0</v>
      </c>
      <c r="Q121" s="971">
        <v>0</v>
      </c>
      <c r="R121" s="971">
        <v>0</v>
      </c>
      <c r="S121" s="971">
        <v>0</v>
      </c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20</v>
      </c>
      <c r="F122" s="36">
        <f t="shared" si="25"/>
        <v>10</v>
      </c>
      <c r="G122" s="37">
        <f t="shared" si="24"/>
        <v>50</v>
      </c>
      <c r="H122" s="1126">
        <v>0</v>
      </c>
      <c r="I122" s="1126">
        <v>0</v>
      </c>
      <c r="J122" s="1167">
        <v>0</v>
      </c>
      <c r="K122" s="1167">
        <v>0</v>
      </c>
      <c r="L122" s="1167">
        <v>0</v>
      </c>
      <c r="M122" s="1167">
        <v>0</v>
      </c>
      <c r="N122" s="1167">
        <v>0</v>
      </c>
      <c r="O122" s="971">
        <v>0</v>
      </c>
      <c r="P122" s="971">
        <v>0</v>
      </c>
      <c r="Q122" s="971">
        <v>0</v>
      </c>
      <c r="R122" s="971">
        <v>0</v>
      </c>
      <c r="S122" s="971">
        <v>10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5"/>
        <v>0</v>
      </c>
      <c r="G123" s="66"/>
      <c r="H123" s="1142"/>
      <c r="I123" s="1142"/>
      <c r="J123" s="1142"/>
      <c r="K123" s="1142"/>
      <c r="L123" s="1142"/>
      <c r="M123" s="1142"/>
      <c r="N123" s="1142"/>
      <c r="O123" s="942"/>
      <c r="P123" s="942"/>
      <c r="Q123" s="942"/>
      <c r="R123" s="942"/>
      <c r="S123" s="942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5"/>
        <v>0</v>
      </c>
      <c r="G124" s="37" t="e">
        <f t="shared" si="24"/>
        <v>#DIV/0!</v>
      </c>
      <c r="H124" s="1126">
        <v>0</v>
      </c>
      <c r="I124" s="1126">
        <v>0</v>
      </c>
      <c r="J124" s="1167">
        <v>0</v>
      </c>
      <c r="K124" s="1167">
        <v>0</v>
      </c>
      <c r="L124" s="1167">
        <v>0</v>
      </c>
      <c r="M124" s="1167">
        <v>0</v>
      </c>
      <c r="N124" s="1167">
        <v>0</v>
      </c>
      <c r="O124" s="971">
        <v>0</v>
      </c>
      <c r="P124" s="971">
        <v>0</v>
      </c>
      <c r="Q124" s="971">
        <v>0</v>
      </c>
      <c r="R124" s="971">
        <v>0</v>
      </c>
      <c r="S124" s="971">
        <v>0</v>
      </c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18800</v>
      </c>
      <c r="F125" s="153">
        <f t="shared" ref="F125:F188" si="26">SUM(H125:S125)</f>
        <v>18780</v>
      </c>
      <c r="G125" s="379">
        <f t="shared" ref="G125:G188" si="27">+F125*100/E125</f>
        <v>99.893617021276597</v>
      </c>
      <c r="H125" s="1133">
        <f>SUM(H126:H130)</f>
        <v>0</v>
      </c>
      <c r="I125" s="1133">
        <f t="shared" ref="I125:S125" si="28">SUM(I126:I130)</f>
        <v>0</v>
      </c>
      <c r="J125" s="1133">
        <f t="shared" si="28"/>
        <v>2920</v>
      </c>
      <c r="K125" s="1133">
        <f t="shared" si="28"/>
        <v>2040</v>
      </c>
      <c r="L125" s="1133">
        <f t="shared" si="28"/>
        <v>480</v>
      </c>
      <c r="M125" s="1133">
        <f t="shared" si="28"/>
        <v>2560</v>
      </c>
      <c r="N125" s="1133">
        <f t="shared" si="28"/>
        <v>0</v>
      </c>
      <c r="O125" s="929">
        <f t="shared" si="28"/>
        <v>3360</v>
      </c>
      <c r="P125" s="929">
        <f t="shared" si="28"/>
        <v>0</v>
      </c>
      <c r="Q125" s="929">
        <f t="shared" si="28"/>
        <v>0</v>
      </c>
      <c r="R125" s="929">
        <f t="shared" si="28"/>
        <v>2480</v>
      </c>
      <c r="S125" s="929">
        <f t="shared" si="28"/>
        <v>4940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6"/>
        <v>0</v>
      </c>
      <c r="G126" s="37" t="e">
        <f t="shared" si="27"/>
        <v>#DIV/0!</v>
      </c>
      <c r="H126" s="1126">
        <v>0</v>
      </c>
      <c r="I126" s="1126">
        <v>0</v>
      </c>
      <c r="J126" s="1167">
        <v>0</v>
      </c>
      <c r="K126" s="1167">
        <v>0</v>
      </c>
      <c r="L126" s="1167">
        <v>0</v>
      </c>
      <c r="M126" s="1167">
        <v>0</v>
      </c>
      <c r="N126" s="1167">
        <v>0</v>
      </c>
      <c r="O126" s="971">
        <v>0</v>
      </c>
      <c r="P126" s="971">
        <v>0</v>
      </c>
      <c r="Q126" s="971">
        <v>0</v>
      </c>
      <c r="R126" s="971">
        <v>0</v>
      </c>
      <c r="S126" s="971">
        <v>0</v>
      </c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18800</v>
      </c>
      <c r="F127" s="36">
        <f t="shared" si="26"/>
        <v>18780</v>
      </c>
      <c r="G127" s="37">
        <f t="shared" si="27"/>
        <v>99.893617021276597</v>
      </c>
      <c r="H127" s="1126">
        <v>0</v>
      </c>
      <c r="I127" s="1126">
        <v>0</v>
      </c>
      <c r="J127" s="1398">
        <v>2920</v>
      </c>
      <c r="K127" s="1398">
        <v>2040</v>
      </c>
      <c r="L127" s="1167">
        <v>480</v>
      </c>
      <c r="M127" s="1398">
        <v>2560</v>
      </c>
      <c r="N127" s="1167">
        <v>0</v>
      </c>
      <c r="O127" s="1733">
        <v>3360</v>
      </c>
      <c r="P127" s="971">
        <v>0</v>
      </c>
      <c r="Q127" s="971">
        <v>0</v>
      </c>
      <c r="R127" s="1733">
        <v>2480</v>
      </c>
      <c r="S127" s="1733">
        <v>4940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6"/>
        <v>0</v>
      </c>
      <c r="G128" s="37" t="e">
        <f t="shared" si="27"/>
        <v>#DIV/0!</v>
      </c>
      <c r="H128" s="1126">
        <v>0</v>
      </c>
      <c r="I128" s="1126">
        <v>0</v>
      </c>
      <c r="J128" s="1167">
        <v>0</v>
      </c>
      <c r="K128" s="1167">
        <v>0</v>
      </c>
      <c r="L128" s="1167">
        <v>0</v>
      </c>
      <c r="M128" s="1167">
        <v>0</v>
      </c>
      <c r="N128" s="1167">
        <v>0</v>
      </c>
      <c r="O128" s="971">
        <v>0</v>
      </c>
      <c r="P128" s="971">
        <v>0</v>
      </c>
      <c r="Q128" s="971">
        <v>0</v>
      </c>
      <c r="R128" s="971">
        <v>0</v>
      </c>
      <c r="S128" s="971">
        <v>0</v>
      </c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6"/>
        <v>0</v>
      </c>
      <c r="G129" s="37" t="e">
        <f t="shared" si="27"/>
        <v>#DIV/0!</v>
      </c>
      <c r="H129" s="1126">
        <v>0</v>
      </c>
      <c r="I129" s="1126">
        <v>0</v>
      </c>
      <c r="J129" s="1167">
        <v>0</v>
      </c>
      <c r="K129" s="1167">
        <v>0</v>
      </c>
      <c r="L129" s="1167">
        <v>0</v>
      </c>
      <c r="M129" s="1167">
        <v>0</v>
      </c>
      <c r="N129" s="1167">
        <v>0</v>
      </c>
      <c r="O129" s="971">
        <v>0</v>
      </c>
      <c r="P129" s="971">
        <v>0</v>
      </c>
      <c r="Q129" s="971">
        <v>0</v>
      </c>
      <c r="R129" s="971">
        <v>0</v>
      </c>
      <c r="S129" s="971">
        <v>0</v>
      </c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6"/>
        <v>0</v>
      </c>
      <c r="G130" s="37" t="e">
        <f t="shared" si="27"/>
        <v>#DIV/0!</v>
      </c>
      <c r="H130" s="1126">
        <v>0</v>
      </c>
      <c r="I130" s="1126">
        <v>0</v>
      </c>
      <c r="J130" s="1167">
        <v>0</v>
      </c>
      <c r="K130" s="1167">
        <v>0</v>
      </c>
      <c r="L130" s="1167">
        <v>0</v>
      </c>
      <c r="M130" s="1167">
        <v>0</v>
      </c>
      <c r="N130" s="1167">
        <v>0</v>
      </c>
      <c r="O130" s="971">
        <v>0</v>
      </c>
      <c r="P130" s="971">
        <v>0</v>
      </c>
      <c r="Q130" s="971">
        <v>0</v>
      </c>
      <c r="R130" s="971">
        <v>0</v>
      </c>
      <c r="S130" s="971">
        <v>0</v>
      </c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6"/>
        <v>0</v>
      </c>
      <c r="G131" s="67" t="e">
        <f t="shared" si="27"/>
        <v>#DIV/0!</v>
      </c>
      <c r="H131" s="1131"/>
      <c r="I131" s="1131"/>
      <c r="J131" s="1399"/>
      <c r="K131" s="1399"/>
      <c r="L131" s="1399"/>
      <c r="M131" s="1399"/>
      <c r="N131" s="1399"/>
      <c r="O131" s="1734"/>
      <c r="P131" s="1734">
        <v>0</v>
      </c>
      <c r="Q131" s="1734">
        <v>0</v>
      </c>
      <c r="R131" s="1734">
        <v>0</v>
      </c>
      <c r="S131" s="1734">
        <v>0</v>
      </c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1</v>
      </c>
      <c r="F132" s="55">
        <f t="shared" si="26"/>
        <v>1</v>
      </c>
      <c r="G132" s="67">
        <f t="shared" si="27"/>
        <v>100</v>
      </c>
      <c r="H132" s="1134">
        <f>SUM(H133:H134)</f>
        <v>1</v>
      </c>
      <c r="I132" s="1125">
        <f t="shared" ref="I132:S132" si="29">SUM(I133:I134)</f>
        <v>0</v>
      </c>
      <c r="J132" s="1125">
        <f t="shared" si="29"/>
        <v>0</v>
      </c>
      <c r="K132" s="1125">
        <f t="shared" si="29"/>
        <v>0</v>
      </c>
      <c r="L132" s="1125">
        <f t="shared" si="29"/>
        <v>0</v>
      </c>
      <c r="M132" s="1125">
        <f t="shared" si="29"/>
        <v>0</v>
      </c>
      <c r="N132" s="1125">
        <f t="shared" si="29"/>
        <v>0</v>
      </c>
      <c r="O132" s="922">
        <f t="shared" si="29"/>
        <v>0</v>
      </c>
      <c r="P132" s="922">
        <f t="shared" si="29"/>
        <v>0</v>
      </c>
      <c r="Q132" s="922">
        <f t="shared" si="29"/>
        <v>0</v>
      </c>
      <c r="R132" s="922">
        <f t="shared" si="29"/>
        <v>0</v>
      </c>
      <c r="S132" s="922">
        <f t="shared" si="29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1</v>
      </c>
      <c r="F133" s="36">
        <f t="shared" si="26"/>
        <v>1</v>
      </c>
      <c r="G133" s="37">
        <f t="shared" si="27"/>
        <v>100</v>
      </c>
      <c r="H133" s="1126">
        <v>1</v>
      </c>
      <c r="I133" s="1126">
        <v>0</v>
      </c>
      <c r="J133" s="1167">
        <v>0</v>
      </c>
      <c r="K133" s="1167">
        <v>0</v>
      </c>
      <c r="L133" s="1167">
        <v>0</v>
      </c>
      <c r="M133" s="1167">
        <v>0</v>
      </c>
      <c r="N133" s="1167">
        <v>0</v>
      </c>
      <c r="O133" s="971">
        <v>0</v>
      </c>
      <c r="P133" s="971">
        <v>0</v>
      </c>
      <c r="Q133" s="971">
        <v>0</v>
      </c>
      <c r="R133" s="971">
        <v>0</v>
      </c>
      <c r="S133" s="971">
        <v>0</v>
      </c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6"/>
        <v>0</v>
      </c>
      <c r="G134" s="37" t="e">
        <f t="shared" si="27"/>
        <v>#DIV/0!</v>
      </c>
      <c r="H134" s="1126">
        <v>0</v>
      </c>
      <c r="I134" s="1126">
        <v>0</v>
      </c>
      <c r="J134" s="1167">
        <v>0</v>
      </c>
      <c r="K134" s="1167">
        <v>0</v>
      </c>
      <c r="L134" s="1167">
        <v>0</v>
      </c>
      <c r="M134" s="1167">
        <v>0</v>
      </c>
      <c r="N134" s="1167">
        <v>0</v>
      </c>
      <c r="O134" s="971">
        <v>0</v>
      </c>
      <c r="P134" s="971">
        <v>0</v>
      </c>
      <c r="Q134" s="971">
        <v>0</v>
      </c>
      <c r="R134" s="971">
        <v>0</v>
      </c>
      <c r="S134" s="971">
        <v>0</v>
      </c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6"/>
        <v>0</v>
      </c>
      <c r="G135" s="37" t="e">
        <f t="shared" si="27"/>
        <v>#DIV/0!</v>
      </c>
      <c r="H135" s="1126">
        <v>0</v>
      </c>
      <c r="I135" s="1126">
        <v>0</v>
      </c>
      <c r="J135" s="1167">
        <v>0</v>
      </c>
      <c r="K135" s="1167">
        <v>0</v>
      </c>
      <c r="L135" s="1167">
        <v>0</v>
      </c>
      <c r="M135" s="1167">
        <v>0</v>
      </c>
      <c r="N135" s="1167">
        <v>0</v>
      </c>
      <c r="O135" s="971">
        <v>0</v>
      </c>
      <c r="P135" s="971">
        <v>0</v>
      </c>
      <c r="Q135" s="971">
        <v>0</v>
      </c>
      <c r="R135" s="971">
        <v>0</v>
      </c>
      <c r="S135" s="971">
        <v>0</v>
      </c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56800</v>
      </c>
      <c r="F136" s="153">
        <f t="shared" si="26"/>
        <v>211799.19</v>
      </c>
      <c r="G136" s="379">
        <f t="shared" si="27"/>
        <v>372.88589788732395</v>
      </c>
      <c r="H136" s="1133">
        <f>SUM(H137:H141)</f>
        <v>0</v>
      </c>
      <c r="I136" s="1133">
        <f t="shared" ref="I136:S136" si="30">SUM(I137:I141)</f>
        <v>28180</v>
      </c>
      <c r="J136" s="1133">
        <f t="shared" si="30"/>
        <v>0</v>
      </c>
      <c r="K136" s="1133">
        <f t="shared" si="30"/>
        <v>700</v>
      </c>
      <c r="L136" s="1133">
        <f t="shared" si="30"/>
        <v>8388</v>
      </c>
      <c r="M136" s="1133">
        <f t="shared" si="30"/>
        <v>28160</v>
      </c>
      <c r="N136" s="1133">
        <f t="shared" si="30"/>
        <v>11520</v>
      </c>
      <c r="O136" s="929">
        <f t="shared" si="30"/>
        <v>100034</v>
      </c>
      <c r="P136" s="929">
        <f t="shared" si="30"/>
        <v>22420</v>
      </c>
      <c r="Q136" s="929">
        <f t="shared" si="30"/>
        <v>11294</v>
      </c>
      <c r="R136" s="929">
        <f t="shared" si="30"/>
        <v>0</v>
      </c>
      <c r="S136" s="929">
        <f t="shared" si="30"/>
        <v>1103.19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6"/>
        <v>0</v>
      </c>
      <c r="G137" s="37" t="e">
        <f t="shared" si="27"/>
        <v>#DIV/0!</v>
      </c>
      <c r="H137" s="1126">
        <v>0</v>
      </c>
      <c r="I137" s="1126">
        <v>0</v>
      </c>
      <c r="J137" s="1167">
        <v>0</v>
      </c>
      <c r="K137" s="1167">
        <v>0</v>
      </c>
      <c r="L137" s="1167">
        <v>0</v>
      </c>
      <c r="M137" s="1167">
        <v>0</v>
      </c>
      <c r="N137" s="1167">
        <v>0</v>
      </c>
      <c r="O137" s="971">
        <v>0</v>
      </c>
      <c r="P137" s="971">
        <v>0</v>
      </c>
      <c r="Q137" s="971">
        <v>0</v>
      </c>
      <c r="R137" s="971">
        <v>0</v>
      </c>
      <c r="S137" s="971">
        <v>0</v>
      </c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56800</v>
      </c>
      <c r="F138" s="36">
        <f t="shared" si="26"/>
        <v>211799.19</v>
      </c>
      <c r="G138" s="37">
        <f t="shared" si="27"/>
        <v>372.88589788732395</v>
      </c>
      <c r="H138" s="1126">
        <v>0</v>
      </c>
      <c r="I138" s="1130">
        <v>28180</v>
      </c>
      <c r="J138" s="1167">
        <v>0</v>
      </c>
      <c r="K138" s="1167">
        <v>700</v>
      </c>
      <c r="L138" s="1398">
        <v>8388</v>
      </c>
      <c r="M138" s="1398">
        <v>28160</v>
      </c>
      <c r="N138" s="1398">
        <v>11520</v>
      </c>
      <c r="O138" s="1733">
        <v>100034</v>
      </c>
      <c r="P138" s="1733">
        <v>22420</v>
      </c>
      <c r="Q138" s="1733">
        <v>11294</v>
      </c>
      <c r="R138" s="971">
        <v>0</v>
      </c>
      <c r="S138" s="1738">
        <v>1103.19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6"/>
        <v>0</v>
      </c>
      <c r="G139" s="37" t="e">
        <f t="shared" si="27"/>
        <v>#DIV/0!</v>
      </c>
      <c r="H139" s="1126">
        <v>0</v>
      </c>
      <c r="I139" s="1126">
        <v>0</v>
      </c>
      <c r="J139" s="1167">
        <v>0</v>
      </c>
      <c r="K139" s="1167">
        <v>0</v>
      </c>
      <c r="L139" s="1167">
        <v>0</v>
      </c>
      <c r="M139" s="1167">
        <v>0</v>
      </c>
      <c r="N139" s="1167">
        <v>0</v>
      </c>
      <c r="O139" s="971">
        <v>0</v>
      </c>
      <c r="P139" s="971">
        <v>0</v>
      </c>
      <c r="Q139" s="971">
        <v>0</v>
      </c>
      <c r="R139" s="971">
        <v>0</v>
      </c>
      <c r="S139" s="971">
        <v>0</v>
      </c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6"/>
        <v>0</v>
      </c>
      <c r="G140" s="37" t="e">
        <f t="shared" si="27"/>
        <v>#DIV/0!</v>
      </c>
      <c r="H140" s="1126">
        <v>0</v>
      </c>
      <c r="I140" s="1126">
        <v>0</v>
      </c>
      <c r="J140" s="1167">
        <v>0</v>
      </c>
      <c r="K140" s="1167">
        <v>0</v>
      </c>
      <c r="L140" s="1167">
        <v>0</v>
      </c>
      <c r="M140" s="1167">
        <v>0</v>
      </c>
      <c r="N140" s="1167">
        <v>0</v>
      </c>
      <c r="O140" s="971">
        <v>0</v>
      </c>
      <c r="P140" s="971">
        <v>0</v>
      </c>
      <c r="Q140" s="971">
        <v>0</v>
      </c>
      <c r="R140" s="971">
        <v>0</v>
      </c>
      <c r="S140" s="971">
        <v>0</v>
      </c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6"/>
        <v>0</v>
      </c>
      <c r="G141" s="37" t="e">
        <f t="shared" si="27"/>
        <v>#DIV/0!</v>
      </c>
      <c r="H141" s="1126">
        <v>0</v>
      </c>
      <c r="I141" s="1126">
        <v>0</v>
      </c>
      <c r="J141" s="1167">
        <v>0</v>
      </c>
      <c r="K141" s="1167">
        <v>0</v>
      </c>
      <c r="L141" s="1167">
        <v>0</v>
      </c>
      <c r="M141" s="1167">
        <v>0</v>
      </c>
      <c r="N141" s="1167">
        <v>0</v>
      </c>
      <c r="O141" s="971">
        <v>0</v>
      </c>
      <c r="P141" s="971">
        <v>0</v>
      </c>
      <c r="Q141" s="971">
        <v>0</v>
      </c>
      <c r="R141" s="971">
        <v>0</v>
      </c>
      <c r="S141" s="971">
        <v>0</v>
      </c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6"/>
        <v>0</v>
      </c>
      <c r="G142" s="67" t="e">
        <f t="shared" si="27"/>
        <v>#DIV/0!</v>
      </c>
      <c r="H142" s="1121">
        <f>H145</f>
        <v>0</v>
      </c>
      <c r="I142" s="1121">
        <f>I145</f>
        <v>0</v>
      </c>
      <c r="J142" s="1396">
        <f>J145</f>
        <v>0</v>
      </c>
      <c r="K142" s="1396">
        <v>0</v>
      </c>
      <c r="L142" s="1396">
        <f t="shared" ref="L142:Q142" si="31">L145</f>
        <v>0</v>
      </c>
      <c r="M142" s="1396">
        <f t="shared" si="31"/>
        <v>0</v>
      </c>
      <c r="N142" s="1396">
        <f t="shared" si="31"/>
        <v>0</v>
      </c>
      <c r="O142" s="1731">
        <f t="shared" si="31"/>
        <v>0</v>
      </c>
      <c r="P142" s="1731">
        <f t="shared" si="31"/>
        <v>0</v>
      </c>
      <c r="Q142" s="1731">
        <f t="shared" si="31"/>
        <v>0</v>
      </c>
      <c r="R142" s="1731">
        <v>0</v>
      </c>
      <c r="S142" s="1731">
        <f>S145</f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6"/>
        <v>0</v>
      </c>
      <c r="G143" s="67" t="e">
        <f t="shared" si="27"/>
        <v>#DIV/0!</v>
      </c>
      <c r="H143" s="1121"/>
      <c r="I143" s="1121"/>
      <c r="J143" s="1396"/>
      <c r="K143" s="1396"/>
      <c r="L143" s="1396"/>
      <c r="M143" s="1396"/>
      <c r="N143" s="1396"/>
      <c r="O143" s="1731"/>
      <c r="P143" s="1731"/>
      <c r="Q143" s="1731"/>
      <c r="R143" s="1731"/>
      <c r="S143" s="1731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6"/>
        <v>0</v>
      </c>
      <c r="G144" s="37" t="e">
        <f t="shared" si="27"/>
        <v>#DIV/0!</v>
      </c>
      <c r="H144" s="1126">
        <v>0</v>
      </c>
      <c r="I144" s="1126">
        <v>0</v>
      </c>
      <c r="J144" s="1167">
        <v>0</v>
      </c>
      <c r="K144" s="1167">
        <v>0</v>
      </c>
      <c r="L144" s="1167">
        <v>0</v>
      </c>
      <c r="M144" s="1167">
        <v>0</v>
      </c>
      <c r="N144" s="1167">
        <v>0</v>
      </c>
      <c r="O144" s="971">
        <v>0</v>
      </c>
      <c r="P144" s="971">
        <v>0</v>
      </c>
      <c r="Q144" s="971">
        <v>0</v>
      </c>
      <c r="R144" s="971">
        <v>0</v>
      </c>
      <c r="S144" s="971">
        <v>0</v>
      </c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6"/>
        <v>0</v>
      </c>
      <c r="G145" s="37" t="e">
        <f t="shared" si="27"/>
        <v>#DIV/0!</v>
      </c>
      <c r="H145" s="1126">
        <v>0</v>
      </c>
      <c r="I145" s="1126">
        <v>0</v>
      </c>
      <c r="J145" s="1167">
        <v>0</v>
      </c>
      <c r="K145" s="1167">
        <v>0</v>
      </c>
      <c r="L145" s="1167">
        <v>0</v>
      </c>
      <c r="M145" s="1167">
        <v>0</v>
      </c>
      <c r="N145" s="1167">
        <v>0</v>
      </c>
      <c r="O145" s="971">
        <v>0</v>
      </c>
      <c r="P145" s="971">
        <v>0</v>
      </c>
      <c r="Q145" s="971">
        <v>0</v>
      </c>
      <c r="R145" s="971">
        <v>0</v>
      </c>
      <c r="S145" s="971">
        <v>0</v>
      </c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6"/>
        <v>0</v>
      </c>
      <c r="G146" s="37" t="e">
        <f t="shared" si="27"/>
        <v>#DIV/0!</v>
      </c>
      <c r="H146" s="1126">
        <v>0</v>
      </c>
      <c r="I146" s="1126">
        <v>0</v>
      </c>
      <c r="J146" s="1167">
        <v>0</v>
      </c>
      <c r="K146" s="1167">
        <v>0</v>
      </c>
      <c r="L146" s="1167">
        <v>0</v>
      </c>
      <c r="M146" s="1167">
        <v>0</v>
      </c>
      <c r="N146" s="1167">
        <v>0</v>
      </c>
      <c r="O146" s="971">
        <v>0</v>
      </c>
      <c r="P146" s="971">
        <v>0</v>
      </c>
      <c r="Q146" s="971">
        <v>0</v>
      </c>
      <c r="R146" s="971">
        <v>0</v>
      </c>
      <c r="S146" s="971">
        <v>0</v>
      </c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6"/>
        <v>0</v>
      </c>
      <c r="G147" s="379" t="e">
        <f t="shared" si="27"/>
        <v>#DIV/0!</v>
      </c>
      <c r="H147" s="1133">
        <f>SUM(H148:H152)</f>
        <v>0</v>
      </c>
      <c r="I147" s="1133">
        <f t="shared" ref="I147:S147" si="32">SUM(I148:I152)</f>
        <v>0</v>
      </c>
      <c r="J147" s="1133">
        <f t="shared" si="32"/>
        <v>0</v>
      </c>
      <c r="K147" s="1133">
        <f t="shared" si="32"/>
        <v>0</v>
      </c>
      <c r="L147" s="1133">
        <f t="shared" si="32"/>
        <v>0</v>
      </c>
      <c r="M147" s="1133">
        <f t="shared" si="32"/>
        <v>0</v>
      </c>
      <c r="N147" s="1133">
        <f t="shared" si="32"/>
        <v>0</v>
      </c>
      <c r="O147" s="929">
        <f t="shared" si="32"/>
        <v>0</v>
      </c>
      <c r="P147" s="929">
        <f t="shared" si="32"/>
        <v>0</v>
      </c>
      <c r="Q147" s="929">
        <f t="shared" si="32"/>
        <v>0</v>
      </c>
      <c r="R147" s="929">
        <f t="shared" si="32"/>
        <v>0</v>
      </c>
      <c r="S147" s="929">
        <f t="shared" si="32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6"/>
        <v>0</v>
      </c>
      <c r="G148" s="37" t="e">
        <f t="shared" si="27"/>
        <v>#DIV/0!</v>
      </c>
      <c r="H148" s="1126">
        <v>0</v>
      </c>
      <c r="I148" s="1126">
        <v>0</v>
      </c>
      <c r="J148" s="1167">
        <v>0</v>
      </c>
      <c r="K148" s="1167">
        <v>0</v>
      </c>
      <c r="L148" s="1167">
        <v>0</v>
      </c>
      <c r="M148" s="1167">
        <v>0</v>
      </c>
      <c r="N148" s="1167">
        <v>0</v>
      </c>
      <c r="O148" s="971">
        <v>0</v>
      </c>
      <c r="P148" s="971">
        <v>0</v>
      </c>
      <c r="Q148" s="971">
        <v>0</v>
      </c>
      <c r="R148" s="971">
        <v>0</v>
      </c>
      <c r="S148" s="971">
        <v>0</v>
      </c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6"/>
        <v>0</v>
      </c>
      <c r="G149" s="37" t="e">
        <f t="shared" si="27"/>
        <v>#DIV/0!</v>
      </c>
      <c r="H149" s="1126">
        <v>0</v>
      </c>
      <c r="I149" s="1126">
        <v>0</v>
      </c>
      <c r="J149" s="1167">
        <v>0</v>
      </c>
      <c r="K149" s="1167">
        <v>0</v>
      </c>
      <c r="L149" s="1167">
        <v>0</v>
      </c>
      <c r="M149" s="1167">
        <v>0</v>
      </c>
      <c r="N149" s="1167">
        <v>0</v>
      </c>
      <c r="O149" s="971">
        <v>0</v>
      </c>
      <c r="P149" s="971">
        <v>0</v>
      </c>
      <c r="Q149" s="971">
        <v>0</v>
      </c>
      <c r="R149" s="971">
        <v>0</v>
      </c>
      <c r="S149" s="971">
        <v>0</v>
      </c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6"/>
        <v>0</v>
      </c>
      <c r="G150" s="37" t="e">
        <f t="shared" si="27"/>
        <v>#DIV/0!</v>
      </c>
      <c r="H150" s="1126">
        <v>0</v>
      </c>
      <c r="I150" s="1126">
        <v>0</v>
      </c>
      <c r="J150" s="1167">
        <v>0</v>
      </c>
      <c r="K150" s="1167">
        <v>0</v>
      </c>
      <c r="L150" s="1167">
        <v>0</v>
      </c>
      <c r="M150" s="1167">
        <v>0</v>
      </c>
      <c r="N150" s="1167">
        <v>0</v>
      </c>
      <c r="O150" s="971">
        <v>0</v>
      </c>
      <c r="P150" s="971">
        <v>0</v>
      </c>
      <c r="Q150" s="971">
        <v>0</v>
      </c>
      <c r="R150" s="971">
        <v>0</v>
      </c>
      <c r="S150" s="971">
        <v>0</v>
      </c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6"/>
        <v>0</v>
      </c>
      <c r="G151" s="37" t="e">
        <f t="shared" si="27"/>
        <v>#DIV/0!</v>
      </c>
      <c r="H151" s="1126">
        <v>0</v>
      </c>
      <c r="I151" s="1126">
        <v>0</v>
      </c>
      <c r="J151" s="1167">
        <v>0</v>
      </c>
      <c r="K151" s="1167">
        <v>0</v>
      </c>
      <c r="L151" s="1167">
        <v>0</v>
      </c>
      <c r="M151" s="1167">
        <v>0</v>
      </c>
      <c r="N151" s="1167">
        <v>0</v>
      </c>
      <c r="O151" s="971">
        <v>0</v>
      </c>
      <c r="P151" s="971">
        <v>0</v>
      </c>
      <c r="Q151" s="971">
        <v>0</v>
      </c>
      <c r="R151" s="971">
        <v>0</v>
      </c>
      <c r="S151" s="971">
        <v>0</v>
      </c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6"/>
        <v>0</v>
      </c>
      <c r="G152" s="37" t="e">
        <f t="shared" si="27"/>
        <v>#DIV/0!</v>
      </c>
      <c r="H152" s="1126">
        <v>0</v>
      </c>
      <c r="I152" s="1126">
        <v>0</v>
      </c>
      <c r="J152" s="1167">
        <v>0</v>
      </c>
      <c r="K152" s="1167">
        <v>0</v>
      </c>
      <c r="L152" s="1167">
        <v>0</v>
      </c>
      <c r="M152" s="1167">
        <v>0</v>
      </c>
      <c r="N152" s="1167">
        <v>0</v>
      </c>
      <c r="O152" s="971">
        <v>0</v>
      </c>
      <c r="P152" s="971">
        <v>0</v>
      </c>
      <c r="Q152" s="971">
        <v>0</v>
      </c>
      <c r="R152" s="971">
        <v>0</v>
      </c>
      <c r="S152" s="971">
        <v>0</v>
      </c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6"/>
        <v>0</v>
      </c>
      <c r="G153" s="67" t="e">
        <f t="shared" si="27"/>
        <v>#DIV/0!</v>
      </c>
      <c r="H153" s="1121">
        <f>H154</f>
        <v>0</v>
      </c>
      <c r="I153" s="1121">
        <f>I154</f>
        <v>0</v>
      </c>
      <c r="J153" s="1396">
        <f>J154</f>
        <v>0</v>
      </c>
      <c r="K153" s="1396">
        <f>K154</f>
        <v>0</v>
      </c>
      <c r="L153" s="1396">
        <f>L154</f>
        <v>0</v>
      </c>
      <c r="M153" s="1396">
        <v>0</v>
      </c>
      <c r="N153" s="1396">
        <f>N154</f>
        <v>0</v>
      </c>
      <c r="O153" s="1731">
        <f>O154</f>
        <v>0</v>
      </c>
      <c r="P153" s="1731">
        <v>0</v>
      </c>
      <c r="Q153" s="1731">
        <f>Q154</f>
        <v>0</v>
      </c>
      <c r="R153" s="1731">
        <v>0</v>
      </c>
      <c r="S153" s="1731">
        <f>S154</f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6"/>
        <v>0</v>
      </c>
      <c r="G154" s="37" t="e">
        <f t="shared" si="27"/>
        <v>#DIV/0!</v>
      </c>
      <c r="H154" s="1143">
        <v>0</v>
      </c>
      <c r="I154" s="1143">
        <v>0</v>
      </c>
      <c r="J154" s="1403">
        <v>0</v>
      </c>
      <c r="K154" s="1403">
        <v>0</v>
      </c>
      <c r="L154" s="1403">
        <v>0</v>
      </c>
      <c r="M154" s="1403">
        <v>0</v>
      </c>
      <c r="N154" s="1403">
        <v>0</v>
      </c>
      <c r="O154" s="1739">
        <v>0</v>
      </c>
      <c r="P154" s="1739">
        <v>0</v>
      </c>
      <c r="Q154" s="1739">
        <v>0</v>
      </c>
      <c r="R154" s="1739">
        <v>0</v>
      </c>
      <c r="S154" s="1739">
        <v>0</v>
      </c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6"/>
        <v>0</v>
      </c>
      <c r="G155" s="37" t="e">
        <f t="shared" si="27"/>
        <v>#DIV/0!</v>
      </c>
      <c r="H155" s="1143">
        <v>0</v>
      </c>
      <c r="I155" s="1143">
        <v>0</v>
      </c>
      <c r="J155" s="1403">
        <v>0</v>
      </c>
      <c r="K155" s="1403">
        <v>0</v>
      </c>
      <c r="L155" s="1403">
        <v>0</v>
      </c>
      <c r="M155" s="1403">
        <v>0</v>
      </c>
      <c r="N155" s="1403">
        <v>0</v>
      </c>
      <c r="O155" s="1739">
        <v>0</v>
      </c>
      <c r="P155" s="1739">
        <v>0</v>
      </c>
      <c r="Q155" s="1739">
        <v>0</v>
      </c>
      <c r="R155" s="1739">
        <v>0</v>
      </c>
      <c r="S155" s="1739">
        <v>0</v>
      </c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6"/>
        <v>0</v>
      </c>
      <c r="G156" s="37" t="e">
        <f t="shared" si="27"/>
        <v>#DIV/0!</v>
      </c>
      <c r="H156" s="1143">
        <v>0</v>
      </c>
      <c r="I156" s="1143">
        <v>0</v>
      </c>
      <c r="J156" s="1403">
        <v>0</v>
      </c>
      <c r="K156" s="1403">
        <v>0</v>
      </c>
      <c r="L156" s="1403">
        <v>0</v>
      </c>
      <c r="M156" s="1403">
        <v>0</v>
      </c>
      <c r="N156" s="1403">
        <v>0</v>
      </c>
      <c r="O156" s="1739">
        <v>0</v>
      </c>
      <c r="P156" s="1739">
        <v>0</v>
      </c>
      <c r="Q156" s="1739">
        <v>0</v>
      </c>
      <c r="R156" s="1739">
        <v>0</v>
      </c>
      <c r="S156" s="1739">
        <v>0</v>
      </c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6"/>
        <v>0</v>
      </c>
      <c r="G157" s="37" t="e">
        <f t="shared" si="27"/>
        <v>#DIV/0!</v>
      </c>
      <c r="H157" s="1143">
        <v>0</v>
      </c>
      <c r="I157" s="1143">
        <v>0</v>
      </c>
      <c r="J157" s="1403">
        <v>0</v>
      </c>
      <c r="K157" s="1403">
        <v>0</v>
      </c>
      <c r="L157" s="1403">
        <v>0</v>
      </c>
      <c r="M157" s="1403">
        <v>0</v>
      </c>
      <c r="N157" s="1403">
        <v>0</v>
      </c>
      <c r="O157" s="1739">
        <v>0</v>
      </c>
      <c r="P157" s="1739">
        <v>0</v>
      </c>
      <c r="Q157" s="1739">
        <v>0</v>
      </c>
      <c r="R157" s="1739">
        <v>0</v>
      </c>
      <c r="S157" s="1739">
        <v>0</v>
      </c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6"/>
        <v>0</v>
      </c>
      <c r="G158" s="37" t="e">
        <f t="shared" si="27"/>
        <v>#DIV/0!</v>
      </c>
      <c r="H158" s="1126">
        <v>0</v>
      </c>
      <c r="I158" s="1126">
        <v>0</v>
      </c>
      <c r="J158" s="1167">
        <v>0</v>
      </c>
      <c r="K158" s="1167">
        <v>0</v>
      </c>
      <c r="L158" s="1167">
        <v>0</v>
      </c>
      <c r="M158" s="1167">
        <v>0</v>
      </c>
      <c r="N158" s="1167">
        <v>0</v>
      </c>
      <c r="O158" s="971">
        <v>0</v>
      </c>
      <c r="P158" s="971">
        <v>0</v>
      </c>
      <c r="Q158" s="971">
        <v>0</v>
      </c>
      <c r="R158" s="971">
        <v>0</v>
      </c>
      <c r="S158" s="971">
        <v>0</v>
      </c>
    </row>
    <row r="159" spans="1:19" ht="21.75" customHeight="1">
      <c r="A159" s="680"/>
      <c r="B159" s="681" t="s">
        <v>58</v>
      </c>
      <c r="C159" s="682"/>
      <c r="D159" s="808" t="s">
        <v>24</v>
      </c>
      <c r="E159" s="111">
        <f>SUM(E160:E164)</f>
        <v>0</v>
      </c>
      <c r="F159" s="153">
        <f t="shared" si="26"/>
        <v>0</v>
      </c>
      <c r="G159" s="379" t="e">
        <f t="shared" si="27"/>
        <v>#DIV/0!</v>
      </c>
      <c r="H159" s="1133">
        <f>SUM(H160:H164)</f>
        <v>0</v>
      </c>
      <c r="I159" s="1133">
        <f t="shared" ref="I159:Q159" si="33">SUM(I160:I164)</f>
        <v>0</v>
      </c>
      <c r="J159" s="1133">
        <f t="shared" si="33"/>
        <v>0</v>
      </c>
      <c r="K159" s="1133">
        <f t="shared" si="33"/>
        <v>0</v>
      </c>
      <c r="L159" s="1133">
        <f t="shared" si="33"/>
        <v>0</v>
      </c>
      <c r="M159" s="1133">
        <f t="shared" si="33"/>
        <v>0</v>
      </c>
      <c r="N159" s="1133">
        <f t="shared" si="33"/>
        <v>0</v>
      </c>
      <c r="O159" s="929">
        <f t="shared" si="33"/>
        <v>0</v>
      </c>
      <c r="P159" s="929">
        <f t="shared" si="33"/>
        <v>0</v>
      </c>
      <c r="Q159" s="975">
        <f t="shared" si="33"/>
        <v>0</v>
      </c>
      <c r="R159" s="975">
        <v>0</v>
      </c>
      <c r="S159" s="975">
        <f>SUM(S160:S164)</f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6"/>
        <v>0</v>
      </c>
      <c r="G160" s="37" t="e">
        <f t="shared" si="27"/>
        <v>#DIV/0!</v>
      </c>
      <c r="H160" s="1126">
        <v>0</v>
      </c>
      <c r="I160" s="1126">
        <v>0</v>
      </c>
      <c r="J160" s="1167">
        <v>0</v>
      </c>
      <c r="K160" s="1167">
        <v>0</v>
      </c>
      <c r="L160" s="1167">
        <v>0</v>
      </c>
      <c r="M160" s="1167">
        <v>0</v>
      </c>
      <c r="N160" s="1167">
        <v>0</v>
      </c>
      <c r="O160" s="971">
        <v>0</v>
      </c>
      <c r="P160" s="971">
        <v>0</v>
      </c>
      <c r="Q160" s="971">
        <v>0</v>
      </c>
      <c r="R160" s="971">
        <v>0</v>
      </c>
      <c r="S160" s="971">
        <v>0</v>
      </c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6"/>
        <v>0</v>
      </c>
      <c r="G161" s="37" t="e">
        <f t="shared" si="27"/>
        <v>#DIV/0!</v>
      </c>
      <c r="H161" s="1126">
        <v>0</v>
      </c>
      <c r="I161" s="1126">
        <v>0</v>
      </c>
      <c r="J161" s="1167">
        <v>0</v>
      </c>
      <c r="K161" s="1167">
        <v>0</v>
      </c>
      <c r="L161" s="1167">
        <v>0</v>
      </c>
      <c r="M161" s="1167">
        <v>0</v>
      </c>
      <c r="N161" s="1167">
        <v>0</v>
      </c>
      <c r="O161" s="971">
        <v>0</v>
      </c>
      <c r="P161" s="971">
        <v>0</v>
      </c>
      <c r="Q161" s="971">
        <v>0</v>
      </c>
      <c r="R161" s="971">
        <v>0</v>
      </c>
      <c r="S161" s="971">
        <v>0</v>
      </c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6"/>
        <v>0</v>
      </c>
      <c r="G162" s="37" t="e">
        <f t="shared" si="27"/>
        <v>#DIV/0!</v>
      </c>
      <c r="H162" s="1126">
        <v>0</v>
      </c>
      <c r="I162" s="1126">
        <v>0</v>
      </c>
      <c r="J162" s="1167">
        <v>0</v>
      </c>
      <c r="K162" s="1167">
        <v>0</v>
      </c>
      <c r="L162" s="1167">
        <v>0</v>
      </c>
      <c r="M162" s="1167">
        <v>0</v>
      </c>
      <c r="N162" s="1167">
        <v>0</v>
      </c>
      <c r="O162" s="971">
        <v>0</v>
      </c>
      <c r="P162" s="971">
        <v>0</v>
      </c>
      <c r="Q162" s="971">
        <v>0</v>
      </c>
      <c r="R162" s="971">
        <v>0</v>
      </c>
      <c r="S162" s="971">
        <v>0</v>
      </c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6"/>
        <v>0</v>
      </c>
      <c r="G163" s="37" t="e">
        <f t="shared" si="27"/>
        <v>#DIV/0!</v>
      </c>
      <c r="H163" s="1126">
        <v>0</v>
      </c>
      <c r="I163" s="1126">
        <v>0</v>
      </c>
      <c r="J163" s="1167">
        <v>0</v>
      </c>
      <c r="K163" s="1167">
        <v>0</v>
      </c>
      <c r="L163" s="1167">
        <v>0</v>
      </c>
      <c r="M163" s="1167">
        <v>0</v>
      </c>
      <c r="N163" s="1167">
        <v>0</v>
      </c>
      <c r="O163" s="971">
        <v>0</v>
      </c>
      <c r="P163" s="971">
        <v>0</v>
      </c>
      <c r="Q163" s="971">
        <v>0</v>
      </c>
      <c r="R163" s="971">
        <v>0</v>
      </c>
      <c r="S163" s="971">
        <v>0</v>
      </c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6"/>
        <v>0</v>
      </c>
      <c r="G164" s="37" t="e">
        <f t="shared" si="27"/>
        <v>#DIV/0!</v>
      </c>
      <c r="H164" s="1126">
        <v>0</v>
      </c>
      <c r="I164" s="1126">
        <v>0</v>
      </c>
      <c r="J164" s="1167">
        <v>0</v>
      </c>
      <c r="K164" s="1167">
        <v>0</v>
      </c>
      <c r="L164" s="1167">
        <v>0</v>
      </c>
      <c r="M164" s="1167">
        <v>0</v>
      </c>
      <c r="N164" s="1167">
        <v>0</v>
      </c>
      <c r="O164" s="971">
        <v>0</v>
      </c>
      <c r="P164" s="971">
        <v>0</v>
      </c>
      <c r="Q164" s="971">
        <v>0</v>
      </c>
      <c r="R164" s="971">
        <v>0</v>
      </c>
      <c r="S164" s="971">
        <v>0</v>
      </c>
    </row>
    <row r="165" spans="1:19" ht="19.5" customHeight="1">
      <c r="A165" s="2152" t="s">
        <v>222</v>
      </c>
      <c r="B165" s="2113"/>
      <c r="C165" s="2114"/>
      <c r="D165" s="693"/>
      <c r="E165" s="705"/>
      <c r="F165" s="55">
        <f t="shared" si="26"/>
        <v>0</v>
      </c>
      <c r="G165" s="67" t="e">
        <f t="shared" si="27"/>
        <v>#DIV/0!</v>
      </c>
      <c r="H165" s="1131"/>
      <c r="I165" s="1131"/>
      <c r="J165" s="1399"/>
      <c r="K165" s="1399"/>
      <c r="L165" s="1399"/>
      <c r="M165" s="1399">
        <v>0</v>
      </c>
      <c r="N165" s="1399">
        <v>0</v>
      </c>
      <c r="O165" s="1734">
        <v>0</v>
      </c>
      <c r="P165" s="1734">
        <v>0</v>
      </c>
      <c r="Q165" s="1734">
        <v>0</v>
      </c>
      <c r="R165" s="1734">
        <v>0</v>
      </c>
      <c r="S165" s="1734">
        <v>0</v>
      </c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6"/>
        <v>0</v>
      </c>
      <c r="G166" s="37" t="e">
        <f t="shared" si="27"/>
        <v>#DIV/0!</v>
      </c>
      <c r="H166" s="1139">
        <v>0</v>
      </c>
      <c r="I166" s="1139">
        <v>0</v>
      </c>
      <c r="J166" s="1402">
        <v>0</v>
      </c>
      <c r="K166" s="1402">
        <v>0</v>
      </c>
      <c r="L166" s="1402">
        <v>0</v>
      </c>
      <c r="M166" s="1402">
        <v>0</v>
      </c>
      <c r="N166" s="1402">
        <v>0</v>
      </c>
      <c r="O166" s="1737">
        <v>0</v>
      </c>
      <c r="P166" s="1737">
        <v>0</v>
      </c>
      <c r="Q166" s="1737">
        <v>0</v>
      </c>
      <c r="R166" s="1737">
        <v>0</v>
      </c>
      <c r="S166" s="1737">
        <v>0</v>
      </c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6"/>
        <v>0</v>
      </c>
      <c r="G167" s="37" t="e">
        <f t="shared" si="27"/>
        <v>#DIV/0!</v>
      </c>
      <c r="H167" s="1139">
        <v>0</v>
      </c>
      <c r="I167" s="1139">
        <v>0</v>
      </c>
      <c r="J167" s="1402">
        <v>0</v>
      </c>
      <c r="K167" s="1402">
        <v>0</v>
      </c>
      <c r="L167" s="1402">
        <v>0</v>
      </c>
      <c r="M167" s="1402">
        <v>0</v>
      </c>
      <c r="N167" s="1402">
        <v>0</v>
      </c>
      <c r="O167" s="1737">
        <v>0</v>
      </c>
      <c r="P167" s="1737">
        <v>0</v>
      </c>
      <c r="Q167" s="1737">
        <v>0</v>
      </c>
      <c r="R167" s="1737">
        <v>0</v>
      </c>
      <c r="S167" s="1737">
        <v>0</v>
      </c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6"/>
        <v>0</v>
      </c>
      <c r="G168" s="37" t="e">
        <f t="shared" si="27"/>
        <v>#DIV/0!</v>
      </c>
      <c r="H168" s="1126">
        <v>0</v>
      </c>
      <c r="I168" s="1126">
        <v>0</v>
      </c>
      <c r="J168" s="1167">
        <v>0</v>
      </c>
      <c r="K168" s="1167">
        <v>0</v>
      </c>
      <c r="L168" s="1167">
        <v>0</v>
      </c>
      <c r="M168" s="1167">
        <v>0</v>
      </c>
      <c r="N168" s="1167">
        <v>0</v>
      </c>
      <c r="O168" s="971">
        <v>0</v>
      </c>
      <c r="P168" s="971">
        <v>0</v>
      </c>
      <c r="Q168" s="971">
        <v>0</v>
      </c>
      <c r="R168" s="971">
        <v>0</v>
      </c>
      <c r="S168" s="971">
        <v>0</v>
      </c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153">
        <f t="shared" si="26"/>
        <v>0</v>
      </c>
      <c r="G169" s="379" t="e">
        <f t="shared" si="27"/>
        <v>#DIV/0!</v>
      </c>
      <c r="H169" s="1144">
        <f>SUM(H170:H174)</f>
        <v>0</v>
      </c>
      <c r="I169" s="1144">
        <f t="shared" ref="I169:S169" si="34">SUM(I170:I174)</f>
        <v>0</v>
      </c>
      <c r="J169" s="1144">
        <f t="shared" si="34"/>
        <v>0</v>
      </c>
      <c r="K169" s="1144">
        <f t="shared" si="34"/>
        <v>0</v>
      </c>
      <c r="L169" s="1144">
        <f t="shared" si="34"/>
        <v>0</v>
      </c>
      <c r="M169" s="1144">
        <f t="shared" si="34"/>
        <v>0</v>
      </c>
      <c r="N169" s="1144">
        <f t="shared" si="34"/>
        <v>0</v>
      </c>
      <c r="O169" s="944">
        <f t="shared" si="34"/>
        <v>0</v>
      </c>
      <c r="P169" s="944">
        <f t="shared" si="34"/>
        <v>0</v>
      </c>
      <c r="Q169" s="944">
        <f t="shared" si="34"/>
        <v>0</v>
      </c>
      <c r="R169" s="944">
        <f t="shared" si="34"/>
        <v>0</v>
      </c>
      <c r="S169" s="947">
        <f t="shared" si="34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6"/>
        <v>0</v>
      </c>
      <c r="G170" s="37" t="e">
        <f t="shared" si="27"/>
        <v>#DIV/0!</v>
      </c>
      <c r="H170" s="1126">
        <v>0</v>
      </c>
      <c r="I170" s="1126">
        <v>0</v>
      </c>
      <c r="J170" s="1167">
        <v>0</v>
      </c>
      <c r="K170" s="1167">
        <v>0</v>
      </c>
      <c r="L170" s="1167">
        <v>0</v>
      </c>
      <c r="M170" s="1167">
        <v>0</v>
      </c>
      <c r="N170" s="1167">
        <v>0</v>
      </c>
      <c r="O170" s="971">
        <v>0</v>
      </c>
      <c r="P170" s="971">
        <v>0</v>
      </c>
      <c r="Q170" s="971">
        <v>0</v>
      </c>
      <c r="R170" s="971">
        <v>0</v>
      </c>
      <c r="S170" s="971">
        <v>0</v>
      </c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6"/>
        <v>0</v>
      </c>
      <c r="G171" s="37" t="e">
        <f t="shared" si="27"/>
        <v>#DIV/0!</v>
      </c>
      <c r="H171" s="1126">
        <v>0</v>
      </c>
      <c r="I171" s="1126">
        <v>0</v>
      </c>
      <c r="J171" s="1167">
        <v>0</v>
      </c>
      <c r="K171" s="1167">
        <v>0</v>
      </c>
      <c r="L171" s="1167">
        <v>0</v>
      </c>
      <c r="M171" s="1167">
        <v>0</v>
      </c>
      <c r="N171" s="1167">
        <v>0</v>
      </c>
      <c r="O171" s="971">
        <v>0</v>
      </c>
      <c r="P171" s="971">
        <v>0</v>
      </c>
      <c r="Q171" s="971">
        <v>0</v>
      </c>
      <c r="R171" s="971">
        <v>0</v>
      </c>
      <c r="S171" s="971">
        <v>0</v>
      </c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6"/>
        <v>0</v>
      </c>
      <c r="G172" s="37" t="e">
        <f t="shared" si="27"/>
        <v>#DIV/0!</v>
      </c>
      <c r="H172" s="1126">
        <v>0</v>
      </c>
      <c r="I172" s="1126">
        <v>0</v>
      </c>
      <c r="J172" s="1167">
        <v>0</v>
      </c>
      <c r="K172" s="1167">
        <v>0</v>
      </c>
      <c r="L172" s="1167">
        <v>0</v>
      </c>
      <c r="M172" s="1167">
        <v>0</v>
      </c>
      <c r="N172" s="1167">
        <v>0</v>
      </c>
      <c r="O172" s="971">
        <v>0</v>
      </c>
      <c r="P172" s="971">
        <v>0</v>
      </c>
      <c r="Q172" s="971">
        <v>0</v>
      </c>
      <c r="R172" s="971">
        <v>0</v>
      </c>
      <c r="S172" s="971">
        <v>0</v>
      </c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6"/>
        <v>0</v>
      </c>
      <c r="G173" s="37" t="e">
        <f t="shared" si="27"/>
        <v>#DIV/0!</v>
      </c>
      <c r="H173" s="1126">
        <v>0</v>
      </c>
      <c r="I173" s="1126">
        <v>0</v>
      </c>
      <c r="J173" s="1167">
        <v>0</v>
      </c>
      <c r="K173" s="1167">
        <v>0</v>
      </c>
      <c r="L173" s="1167">
        <v>0</v>
      </c>
      <c r="M173" s="1167">
        <v>0</v>
      </c>
      <c r="N173" s="1167">
        <v>0</v>
      </c>
      <c r="O173" s="971">
        <v>0</v>
      </c>
      <c r="P173" s="971">
        <v>0</v>
      </c>
      <c r="Q173" s="971">
        <v>0</v>
      </c>
      <c r="R173" s="971">
        <v>0</v>
      </c>
      <c r="S173" s="971">
        <v>0</v>
      </c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6"/>
        <v>0</v>
      </c>
      <c r="G174" s="120" t="e">
        <f t="shared" si="27"/>
        <v>#DIV/0!</v>
      </c>
      <c r="H174" s="1145">
        <v>0</v>
      </c>
      <c r="I174" s="1145">
        <v>0</v>
      </c>
      <c r="J174" s="1169">
        <v>0</v>
      </c>
      <c r="K174" s="1169">
        <v>0</v>
      </c>
      <c r="L174" s="1169">
        <v>0</v>
      </c>
      <c r="M174" s="1169">
        <v>0</v>
      </c>
      <c r="N174" s="1169">
        <v>0</v>
      </c>
      <c r="O174" s="972">
        <v>0</v>
      </c>
      <c r="P174" s="972">
        <v>0</v>
      </c>
      <c r="Q174" s="972">
        <v>0</v>
      </c>
      <c r="R174" s="972">
        <v>0</v>
      </c>
      <c r="S174" s="972">
        <v>0</v>
      </c>
    </row>
    <row r="175" spans="1:19" ht="28.2" customHeight="1">
      <c r="A175" s="2226" t="s">
        <v>225</v>
      </c>
      <c r="B175" s="2227"/>
      <c r="C175" s="2228"/>
      <c r="D175" s="710"/>
      <c r="E175" s="711">
        <f>E176</f>
        <v>0</v>
      </c>
      <c r="F175" s="92">
        <f t="shared" si="26"/>
        <v>0</v>
      </c>
      <c r="G175" s="631" t="e">
        <f t="shared" si="27"/>
        <v>#DIV/0!</v>
      </c>
      <c r="H175" s="1146"/>
      <c r="I175" s="1146"/>
      <c r="J175" s="1166"/>
      <c r="K175" s="1166"/>
      <c r="L175" s="1166"/>
      <c r="M175" s="1166">
        <v>0</v>
      </c>
      <c r="N175" s="1166">
        <v>0</v>
      </c>
      <c r="O175" s="967">
        <v>0</v>
      </c>
      <c r="P175" s="967">
        <v>0</v>
      </c>
      <c r="Q175" s="967">
        <v>0</v>
      </c>
      <c r="R175" s="967">
        <v>0</v>
      </c>
      <c r="S175" s="967">
        <v>0</v>
      </c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0</v>
      </c>
      <c r="F176" s="55">
        <f>SUM(H176:S176)</f>
        <v>0</v>
      </c>
      <c r="G176" s="67" t="e">
        <f t="shared" si="27"/>
        <v>#DIV/0!</v>
      </c>
      <c r="H176" s="713">
        <f>H177+H179</f>
        <v>0</v>
      </c>
      <c r="I176" s="713">
        <f t="shared" ref="I176:O176" si="35">I177+I179</f>
        <v>0</v>
      </c>
      <c r="J176" s="1404">
        <f t="shared" si="35"/>
        <v>0</v>
      </c>
      <c r="K176" s="1404">
        <f t="shared" si="35"/>
        <v>0</v>
      </c>
      <c r="L176" s="1404">
        <f t="shared" si="35"/>
        <v>0</v>
      </c>
      <c r="M176" s="1404">
        <f t="shared" si="35"/>
        <v>0</v>
      </c>
      <c r="N176" s="1404">
        <f t="shared" si="35"/>
        <v>0</v>
      </c>
      <c r="O176" s="1411">
        <f t="shared" si="35"/>
        <v>0</v>
      </c>
      <c r="P176" s="1411">
        <v>0</v>
      </c>
      <c r="Q176" s="1411">
        <f>Q177+Q179</f>
        <v>0</v>
      </c>
      <c r="R176" s="1411">
        <f>R177+R179</f>
        <v>0</v>
      </c>
      <c r="S176" s="1411">
        <f>S177+S179</f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36">
        <f t="shared" si="26"/>
        <v>0</v>
      </c>
      <c r="G177" s="37" t="e">
        <f t="shared" si="27"/>
        <v>#DIV/0!</v>
      </c>
      <c r="H177" s="1126">
        <v>0</v>
      </c>
      <c r="I177" s="1126">
        <v>0</v>
      </c>
      <c r="J177" s="1167">
        <v>0</v>
      </c>
      <c r="K177" s="1167">
        <v>0</v>
      </c>
      <c r="L177" s="1167">
        <v>0</v>
      </c>
      <c r="M177" s="1167">
        <v>0</v>
      </c>
      <c r="N177" s="1167">
        <v>0</v>
      </c>
      <c r="O177" s="971">
        <v>0</v>
      </c>
      <c r="P177" s="971">
        <v>0</v>
      </c>
      <c r="Q177" s="971">
        <v>0</v>
      </c>
      <c r="R177" s="971">
        <v>0</v>
      </c>
      <c r="S177" s="971">
        <v>0</v>
      </c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36">
        <f t="shared" si="26"/>
        <v>0</v>
      </c>
      <c r="G178" s="37" t="e">
        <f t="shared" si="27"/>
        <v>#DIV/0!</v>
      </c>
      <c r="H178" s="1126">
        <v>0</v>
      </c>
      <c r="I178" s="1126">
        <v>0</v>
      </c>
      <c r="J178" s="1167">
        <v>0</v>
      </c>
      <c r="K178" s="1167">
        <v>0</v>
      </c>
      <c r="L178" s="1167">
        <v>0</v>
      </c>
      <c r="M178" s="1167">
        <v>0</v>
      </c>
      <c r="N178" s="1167">
        <v>0</v>
      </c>
      <c r="O178" s="971">
        <v>0</v>
      </c>
      <c r="P178" s="971">
        <v>0</v>
      </c>
      <c r="Q178" s="971">
        <v>0</v>
      </c>
      <c r="R178" s="971">
        <v>0</v>
      </c>
      <c r="S178" s="971">
        <v>0</v>
      </c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36">
        <f t="shared" si="26"/>
        <v>0</v>
      </c>
      <c r="G179" s="37" t="e">
        <f t="shared" si="27"/>
        <v>#DIV/0!</v>
      </c>
      <c r="H179" s="1126">
        <v>0</v>
      </c>
      <c r="I179" s="1126">
        <v>0</v>
      </c>
      <c r="J179" s="1167">
        <f>SUM(J180:J186)</f>
        <v>0</v>
      </c>
      <c r="K179" s="1167">
        <f>SUM(K180:K186)</f>
        <v>0</v>
      </c>
      <c r="L179" s="1167">
        <v>0</v>
      </c>
      <c r="M179" s="1167">
        <f>SUM(M180:M186)</f>
        <v>0</v>
      </c>
      <c r="N179" s="1167">
        <f>SUM(N180:N186)</f>
        <v>0</v>
      </c>
      <c r="O179" s="971">
        <f>SUM(O180:O186)</f>
        <v>0</v>
      </c>
      <c r="P179" s="971">
        <v>0</v>
      </c>
      <c r="Q179" s="971">
        <v>0</v>
      </c>
      <c r="R179" s="971">
        <v>0</v>
      </c>
      <c r="S179" s="971">
        <f>SUM(S180:S186)</f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6"/>
        <v>0</v>
      </c>
      <c r="G180" s="37" t="e">
        <f t="shared" si="27"/>
        <v>#DIV/0!</v>
      </c>
      <c r="H180" s="1126">
        <v>0</v>
      </c>
      <c r="I180" s="1126">
        <v>0</v>
      </c>
      <c r="J180" s="1167">
        <v>0</v>
      </c>
      <c r="K180" s="1167">
        <v>0</v>
      </c>
      <c r="L180" s="1167">
        <v>0</v>
      </c>
      <c r="M180" s="1167">
        <v>0</v>
      </c>
      <c r="N180" s="1167">
        <v>0</v>
      </c>
      <c r="O180" s="971">
        <v>0</v>
      </c>
      <c r="P180" s="971">
        <v>0</v>
      </c>
      <c r="Q180" s="971">
        <v>0</v>
      </c>
      <c r="R180" s="971">
        <v>0</v>
      </c>
      <c r="S180" s="971">
        <v>0</v>
      </c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6"/>
        <v>0</v>
      </c>
      <c r="G181" s="37" t="e">
        <f t="shared" si="27"/>
        <v>#DIV/0!</v>
      </c>
      <c r="H181" s="1126">
        <v>0</v>
      </c>
      <c r="I181" s="1126">
        <v>0</v>
      </c>
      <c r="J181" s="1167">
        <v>0</v>
      </c>
      <c r="K181" s="1167">
        <v>0</v>
      </c>
      <c r="L181" s="1167">
        <v>0</v>
      </c>
      <c r="M181" s="1167">
        <v>0</v>
      </c>
      <c r="N181" s="1167">
        <v>0</v>
      </c>
      <c r="O181" s="971">
        <v>0</v>
      </c>
      <c r="P181" s="971">
        <v>0</v>
      </c>
      <c r="Q181" s="971">
        <v>0</v>
      </c>
      <c r="R181" s="971">
        <v>0</v>
      </c>
      <c r="S181" s="971">
        <v>0</v>
      </c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6"/>
        <v>0</v>
      </c>
      <c r="G182" s="37" t="e">
        <f t="shared" si="27"/>
        <v>#DIV/0!</v>
      </c>
      <c r="H182" s="1126">
        <v>0</v>
      </c>
      <c r="I182" s="1126">
        <v>0</v>
      </c>
      <c r="J182" s="1167">
        <v>0</v>
      </c>
      <c r="K182" s="1167">
        <v>0</v>
      </c>
      <c r="L182" s="1167">
        <v>0</v>
      </c>
      <c r="M182" s="1167">
        <v>0</v>
      </c>
      <c r="N182" s="1167">
        <v>0</v>
      </c>
      <c r="O182" s="971">
        <v>0</v>
      </c>
      <c r="P182" s="971">
        <v>0</v>
      </c>
      <c r="Q182" s="971">
        <v>0</v>
      </c>
      <c r="R182" s="971">
        <v>0</v>
      </c>
      <c r="S182" s="971">
        <v>0</v>
      </c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6"/>
        <v>0</v>
      </c>
      <c r="G183" s="37" t="e">
        <f t="shared" si="27"/>
        <v>#DIV/0!</v>
      </c>
      <c r="H183" s="1126">
        <v>0</v>
      </c>
      <c r="I183" s="1126">
        <v>0</v>
      </c>
      <c r="J183" s="1167">
        <v>0</v>
      </c>
      <c r="K183" s="1167">
        <v>0</v>
      </c>
      <c r="L183" s="1167">
        <v>0</v>
      </c>
      <c r="M183" s="1167">
        <v>0</v>
      </c>
      <c r="N183" s="1167">
        <v>0</v>
      </c>
      <c r="O183" s="971">
        <v>0</v>
      </c>
      <c r="P183" s="971">
        <v>0</v>
      </c>
      <c r="Q183" s="971">
        <v>0</v>
      </c>
      <c r="R183" s="971">
        <v>0</v>
      </c>
      <c r="S183" s="971">
        <v>0</v>
      </c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6"/>
        <v>0</v>
      </c>
      <c r="G184" s="37" t="e">
        <f t="shared" si="27"/>
        <v>#DIV/0!</v>
      </c>
      <c r="H184" s="1126">
        <v>0</v>
      </c>
      <c r="I184" s="1126">
        <v>0</v>
      </c>
      <c r="J184" s="1167">
        <v>0</v>
      </c>
      <c r="K184" s="1167">
        <v>0</v>
      </c>
      <c r="L184" s="1167">
        <v>0</v>
      </c>
      <c r="M184" s="1167">
        <v>0</v>
      </c>
      <c r="N184" s="1167">
        <v>0</v>
      </c>
      <c r="O184" s="971">
        <v>0</v>
      </c>
      <c r="P184" s="971">
        <v>0</v>
      </c>
      <c r="Q184" s="971">
        <v>0</v>
      </c>
      <c r="R184" s="971">
        <v>0</v>
      </c>
      <c r="S184" s="971">
        <v>0</v>
      </c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6"/>
        <v>0</v>
      </c>
      <c r="G185" s="37" t="e">
        <f t="shared" si="27"/>
        <v>#DIV/0!</v>
      </c>
      <c r="H185" s="1126">
        <v>0</v>
      </c>
      <c r="I185" s="1126">
        <v>0</v>
      </c>
      <c r="J185" s="1167">
        <v>0</v>
      </c>
      <c r="K185" s="1167">
        <v>0</v>
      </c>
      <c r="L185" s="1167">
        <v>0</v>
      </c>
      <c r="M185" s="1167">
        <v>0</v>
      </c>
      <c r="N185" s="1167">
        <v>0</v>
      </c>
      <c r="O185" s="971">
        <v>0</v>
      </c>
      <c r="P185" s="971">
        <v>0</v>
      </c>
      <c r="Q185" s="971">
        <v>0</v>
      </c>
      <c r="R185" s="971">
        <v>0</v>
      </c>
      <c r="S185" s="971">
        <v>0</v>
      </c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6"/>
        <v>0</v>
      </c>
      <c r="G186" s="37" t="e">
        <f t="shared" si="27"/>
        <v>#DIV/0!</v>
      </c>
      <c r="H186" s="1145">
        <v>0</v>
      </c>
      <c r="I186" s="1145">
        <v>0</v>
      </c>
      <c r="J186" s="1169">
        <v>0</v>
      </c>
      <c r="K186" s="1169">
        <v>0</v>
      </c>
      <c r="L186" s="1169">
        <v>0</v>
      </c>
      <c r="M186" s="1169">
        <v>0</v>
      </c>
      <c r="N186" s="1169">
        <v>0</v>
      </c>
      <c r="O186" s="972">
        <v>0</v>
      </c>
      <c r="P186" s="972">
        <v>0</v>
      </c>
      <c r="Q186" s="972">
        <v>0</v>
      </c>
      <c r="R186" s="972">
        <v>0</v>
      </c>
      <c r="S186" s="972">
        <v>0</v>
      </c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55">
        <f t="shared" si="26"/>
        <v>0</v>
      </c>
      <c r="G187" s="67" t="e">
        <f t="shared" si="27"/>
        <v>#DIV/0!</v>
      </c>
      <c r="H187" s="1131"/>
      <c r="I187" s="1131"/>
      <c r="J187" s="1399"/>
      <c r="K187" s="1399"/>
      <c r="L187" s="1399"/>
      <c r="M187" s="1399">
        <v>0</v>
      </c>
      <c r="N187" s="1399">
        <v>0</v>
      </c>
      <c r="O187" s="1734">
        <v>0</v>
      </c>
      <c r="P187" s="1734">
        <v>0</v>
      </c>
      <c r="Q187" s="1734">
        <v>0</v>
      </c>
      <c r="R187" s="1734">
        <v>0</v>
      </c>
      <c r="S187" s="1734">
        <v>0</v>
      </c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26"/>
        <v>0</v>
      </c>
      <c r="G188" s="37" t="e">
        <f t="shared" si="27"/>
        <v>#DIV/0!</v>
      </c>
      <c r="H188" s="1126">
        <v>0</v>
      </c>
      <c r="I188" s="1126">
        <v>0</v>
      </c>
      <c r="J188" s="1167">
        <v>0</v>
      </c>
      <c r="K188" s="1167">
        <v>0</v>
      </c>
      <c r="L188" s="1167">
        <v>0</v>
      </c>
      <c r="M188" s="1167">
        <v>0</v>
      </c>
      <c r="N188" s="1167">
        <v>0</v>
      </c>
      <c r="O188" s="971">
        <v>0</v>
      </c>
      <c r="P188" s="971">
        <v>0</v>
      </c>
      <c r="Q188" s="971">
        <v>0</v>
      </c>
      <c r="R188" s="971">
        <v>0</v>
      </c>
      <c r="S188" s="971">
        <v>0</v>
      </c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11600</v>
      </c>
      <c r="F189" s="153">
        <f t="shared" ref="F189:F252" si="36">SUM(H189:S189)</f>
        <v>11600</v>
      </c>
      <c r="G189" s="379">
        <f t="shared" ref="G189:G252" si="37">+F189*100/E189</f>
        <v>100</v>
      </c>
      <c r="H189" s="1144">
        <f>SUM(H190:H194)</f>
        <v>0</v>
      </c>
      <c r="I189" s="1144">
        <f t="shared" ref="I189:S189" si="38">SUM(I190:I194)</f>
        <v>0</v>
      </c>
      <c r="J189" s="1144">
        <f t="shared" si="38"/>
        <v>0</v>
      </c>
      <c r="K189" s="1144">
        <f t="shared" si="38"/>
        <v>0</v>
      </c>
      <c r="L189" s="1144">
        <f t="shared" si="38"/>
        <v>0</v>
      </c>
      <c r="M189" s="1144">
        <f t="shared" si="38"/>
        <v>2560</v>
      </c>
      <c r="N189" s="1144">
        <f t="shared" si="38"/>
        <v>0</v>
      </c>
      <c r="O189" s="944">
        <f t="shared" si="38"/>
        <v>0</v>
      </c>
      <c r="P189" s="944">
        <f t="shared" si="38"/>
        <v>1120</v>
      </c>
      <c r="Q189" s="944">
        <f t="shared" si="38"/>
        <v>0</v>
      </c>
      <c r="R189" s="944">
        <f t="shared" si="38"/>
        <v>0</v>
      </c>
      <c r="S189" s="944">
        <f t="shared" si="38"/>
        <v>7920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36"/>
        <v>0</v>
      </c>
      <c r="G190" s="37" t="e">
        <f t="shared" si="37"/>
        <v>#DIV/0!</v>
      </c>
      <c r="H190" s="1126">
        <v>0</v>
      </c>
      <c r="I190" s="1126">
        <v>0</v>
      </c>
      <c r="J190" s="1167">
        <v>0</v>
      </c>
      <c r="K190" s="1167">
        <v>0</v>
      </c>
      <c r="L190" s="1167">
        <v>0</v>
      </c>
      <c r="M190" s="1167">
        <v>0</v>
      </c>
      <c r="N190" s="1167">
        <v>0</v>
      </c>
      <c r="O190" s="971">
        <v>0</v>
      </c>
      <c r="P190" s="971">
        <v>0</v>
      </c>
      <c r="Q190" s="971">
        <v>0</v>
      </c>
      <c r="R190" s="971">
        <v>0</v>
      </c>
      <c r="S190" s="971">
        <v>0</v>
      </c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11600</v>
      </c>
      <c r="F191" s="36">
        <f t="shared" si="36"/>
        <v>11600</v>
      </c>
      <c r="G191" s="37">
        <f t="shared" si="37"/>
        <v>100</v>
      </c>
      <c r="H191" s="1126">
        <v>0</v>
      </c>
      <c r="I191" s="1126">
        <v>0</v>
      </c>
      <c r="J191" s="1167">
        <v>0</v>
      </c>
      <c r="K191" s="1167">
        <v>0</v>
      </c>
      <c r="L191" s="1167">
        <v>0</v>
      </c>
      <c r="M191" s="1398">
        <v>2560</v>
      </c>
      <c r="N191" s="1167">
        <v>0</v>
      </c>
      <c r="O191" s="971">
        <v>0</v>
      </c>
      <c r="P191" s="1733">
        <v>1120</v>
      </c>
      <c r="Q191" s="971">
        <v>0</v>
      </c>
      <c r="R191" s="971">
        <v>0</v>
      </c>
      <c r="S191" s="1733">
        <v>7920</v>
      </c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6"/>
        <v>0</v>
      </c>
      <c r="G192" s="37" t="e">
        <f t="shared" si="37"/>
        <v>#DIV/0!</v>
      </c>
      <c r="H192" s="1126">
        <v>0</v>
      </c>
      <c r="I192" s="1126">
        <v>0</v>
      </c>
      <c r="J192" s="1167">
        <v>0</v>
      </c>
      <c r="K192" s="1167">
        <v>0</v>
      </c>
      <c r="L192" s="1167">
        <v>0</v>
      </c>
      <c r="M192" s="1167">
        <v>0</v>
      </c>
      <c r="N192" s="1167">
        <v>0</v>
      </c>
      <c r="O192" s="971">
        <v>0</v>
      </c>
      <c r="P192" s="971">
        <v>0</v>
      </c>
      <c r="Q192" s="971">
        <v>0</v>
      </c>
      <c r="R192" s="971">
        <v>0</v>
      </c>
      <c r="S192" s="971">
        <v>0</v>
      </c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6"/>
        <v>0</v>
      </c>
      <c r="G193" s="37" t="e">
        <f t="shared" si="37"/>
        <v>#DIV/0!</v>
      </c>
      <c r="H193" s="1126">
        <v>0</v>
      </c>
      <c r="I193" s="1126">
        <v>0</v>
      </c>
      <c r="J193" s="1167">
        <v>0</v>
      </c>
      <c r="K193" s="1167">
        <v>0</v>
      </c>
      <c r="L193" s="1167">
        <v>0</v>
      </c>
      <c r="M193" s="1167">
        <v>0</v>
      </c>
      <c r="N193" s="1167">
        <v>0</v>
      </c>
      <c r="O193" s="971">
        <v>0</v>
      </c>
      <c r="P193" s="971">
        <v>0</v>
      </c>
      <c r="Q193" s="971">
        <v>0</v>
      </c>
      <c r="R193" s="971">
        <v>0</v>
      </c>
      <c r="S193" s="971">
        <v>0</v>
      </c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6"/>
        <v>0</v>
      </c>
      <c r="G194" s="120" t="e">
        <f t="shared" si="37"/>
        <v>#DIV/0!</v>
      </c>
      <c r="H194" s="1145">
        <v>0</v>
      </c>
      <c r="I194" s="1145">
        <v>0</v>
      </c>
      <c r="J194" s="1169">
        <v>0</v>
      </c>
      <c r="K194" s="1169">
        <v>0</v>
      </c>
      <c r="L194" s="1169">
        <v>0</v>
      </c>
      <c r="M194" s="1169">
        <v>0</v>
      </c>
      <c r="N194" s="1169">
        <v>0</v>
      </c>
      <c r="O194" s="972">
        <v>0</v>
      </c>
      <c r="P194" s="972">
        <v>0</v>
      </c>
      <c r="Q194" s="972">
        <v>0</v>
      </c>
      <c r="R194" s="972">
        <v>0</v>
      </c>
      <c r="S194" s="972">
        <v>0</v>
      </c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6"/>
        <v>0</v>
      </c>
      <c r="G195" s="631" t="e">
        <f t="shared" si="37"/>
        <v>#DIV/0!</v>
      </c>
      <c r="H195" s="1146"/>
      <c r="I195" s="1146">
        <v>0</v>
      </c>
      <c r="J195" s="1166">
        <v>0</v>
      </c>
      <c r="K195" s="1166">
        <v>0</v>
      </c>
      <c r="L195" s="1166">
        <v>0</v>
      </c>
      <c r="M195" s="1166">
        <v>0</v>
      </c>
      <c r="N195" s="1166">
        <v>0</v>
      </c>
      <c r="O195" s="967">
        <v>0</v>
      </c>
      <c r="P195" s="967">
        <v>0</v>
      </c>
      <c r="Q195" s="967">
        <v>0</v>
      </c>
      <c r="R195" s="967">
        <v>0</v>
      </c>
      <c r="S195" s="967">
        <v>0</v>
      </c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6"/>
        <v>0</v>
      </c>
      <c r="G196" s="67" t="e">
        <f t="shared" si="37"/>
        <v>#DIV/0!</v>
      </c>
      <c r="H196" s="1131"/>
      <c r="I196" s="1131">
        <v>0</v>
      </c>
      <c r="J196" s="1399">
        <v>0</v>
      </c>
      <c r="K196" s="1399">
        <v>0</v>
      </c>
      <c r="L196" s="1399">
        <v>0</v>
      </c>
      <c r="M196" s="1399">
        <v>0</v>
      </c>
      <c r="N196" s="1399">
        <v>0</v>
      </c>
      <c r="O196" s="1734">
        <v>0</v>
      </c>
      <c r="P196" s="1734">
        <v>0</v>
      </c>
      <c r="Q196" s="1734">
        <v>0</v>
      </c>
      <c r="R196" s="1734">
        <v>0</v>
      </c>
      <c r="S196" s="1734">
        <v>0</v>
      </c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 t="shared" si="36"/>
        <v>0</v>
      </c>
      <c r="G197" s="37" t="e">
        <f t="shared" si="37"/>
        <v>#DIV/0!</v>
      </c>
      <c r="H197" s="1126">
        <v>0</v>
      </c>
      <c r="I197" s="1126">
        <v>0</v>
      </c>
      <c r="J197" s="1167">
        <v>0</v>
      </c>
      <c r="K197" s="1167">
        <v>0</v>
      </c>
      <c r="L197" s="1167">
        <v>0</v>
      </c>
      <c r="M197" s="1167">
        <v>0</v>
      </c>
      <c r="N197" s="1167">
        <v>0</v>
      </c>
      <c r="O197" s="971">
        <v>0</v>
      </c>
      <c r="P197" s="971">
        <v>0</v>
      </c>
      <c r="Q197" s="971">
        <v>0</v>
      </c>
      <c r="R197" s="971">
        <v>0</v>
      </c>
      <c r="S197" s="971">
        <v>0</v>
      </c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36"/>
        <v>0</v>
      </c>
      <c r="G198" s="37" t="e">
        <f t="shared" si="37"/>
        <v>#DIV/0!</v>
      </c>
      <c r="H198" s="1126">
        <v>0</v>
      </c>
      <c r="I198" s="1126">
        <v>0</v>
      </c>
      <c r="J198" s="1167">
        <v>0</v>
      </c>
      <c r="K198" s="1167">
        <v>0</v>
      </c>
      <c r="L198" s="1167">
        <v>0</v>
      </c>
      <c r="M198" s="1167">
        <v>0</v>
      </c>
      <c r="N198" s="1167">
        <v>0</v>
      </c>
      <c r="O198" s="971">
        <v>0</v>
      </c>
      <c r="P198" s="971">
        <v>0</v>
      </c>
      <c r="Q198" s="971">
        <v>0</v>
      </c>
      <c r="R198" s="971">
        <v>0</v>
      </c>
      <c r="S198" s="971">
        <v>0</v>
      </c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6"/>
        <v>0</v>
      </c>
      <c r="G199" s="37" t="e">
        <f t="shared" si="37"/>
        <v>#DIV/0!</v>
      </c>
      <c r="H199" s="1126">
        <v>0</v>
      </c>
      <c r="I199" s="1126">
        <v>0</v>
      </c>
      <c r="J199" s="1167">
        <v>0</v>
      </c>
      <c r="K199" s="1167">
        <v>0</v>
      </c>
      <c r="L199" s="1167">
        <v>0</v>
      </c>
      <c r="M199" s="1167">
        <v>0</v>
      </c>
      <c r="N199" s="1167">
        <v>0</v>
      </c>
      <c r="O199" s="971">
        <v>0</v>
      </c>
      <c r="P199" s="971">
        <v>0</v>
      </c>
      <c r="Q199" s="971">
        <v>0</v>
      </c>
      <c r="R199" s="971">
        <v>0</v>
      </c>
      <c r="S199" s="971">
        <v>0</v>
      </c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6"/>
        <v>0</v>
      </c>
      <c r="G200" s="37" t="e">
        <f t="shared" si="37"/>
        <v>#DIV/0!</v>
      </c>
      <c r="H200" s="1126">
        <v>0</v>
      </c>
      <c r="I200" s="1126">
        <v>0</v>
      </c>
      <c r="J200" s="1167">
        <v>0</v>
      </c>
      <c r="K200" s="1167">
        <v>0</v>
      </c>
      <c r="L200" s="1167">
        <v>0</v>
      </c>
      <c r="M200" s="1167">
        <v>0</v>
      </c>
      <c r="N200" s="1167">
        <v>0</v>
      </c>
      <c r="O200" s="971">
        <v>0</v>
      </c>
      <c r="P200" s="971">
        <v>0</v>
      </c>
      <c r="Q200" s="971">
        <v>0</v>
      </c>
      <c r="R200" s="971">
        <v>0</v>
      </c>
      <c r="S200" s="971">
        <v>0</v>
      </c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36">
        <f t="shared" si="36"/>
        <v>0</v>
      </c>
      <c r="G201" s="37" t="e">
        <f t="shared" si="37"/>
        <v>#DIV/0!</v>
      </c>
      <c r="H201" s="1126">
        <v>0</v>
      </c>
      <c r="I201" s="1126">
        <v>0</v>
      </c>
      <c r="J201" s="1167">
        <v>0</v>
      </c>
      <c r="K201" s="1167">
        <v>0</v>
      </c>
      <c r="L201" s="1167">
        <v>0</v>
      </c>
      <c r="M201" s="1167">
        <v>0</v>
      </c>
      <c r="N201" s="1167">
        <v>0</v>
      </c>
      <c r="O201" s="971">
        <v>0</v>
      </c>
      <c r="P201" s="971">
        <v>0</v>
      </c>
      <c r="Q201" s="971">
        <v>0</v>
      </c>
      <c r="R201" s="971">
        <v>0</v>
      </c>
      <c r="S201" s="971">
        <v>0</v>
      </c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36">
        <f t="shared" si="36"/>
        <v>0</v>
      </c>
      <c r="G202" s="37" t="e">
        <f t="shared" si="37"/>
        <v>#DIV/0!</v>
      </c>
      <c r="H202" s="1126">
        <v>0</v>
      </c>
      <c r="I202" s="1126">
        <v>0</v>
      </c>
      <c r="J202" s="1167">
        <v>0</v>
      </c>
      <c r="K202" s="1167">
        <v>0</v>
      </c>
      <c r="L202" s="1167">
        <v>0</v>
      </c>
      <c r="M202" s="1167">
        <v>0</v>
      </c>
      <c r="N202" s="1167">
        <v>0</v>
      </c>
      <c r="O202" s="971">
        <v>0</v>
      </c>
      <c r="P202" s="971">
        <v>0</v>
      </c>
      <c r="Q202" s="971">
        <v>0</v>
      </c>
      <c r="R202" s="971">
        <v>0</v>
      </c>
      <c r="S202" s="971">
        <v>0</v>
      </c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6"/>
        <v>0</v>
      </c>
      <c r="G203" s="37" t="e">
        <f t="shared" si="37"/>
        <v>#DIV/0!</v>
      </c>
      <c r="H203" s="1126">
        <v>0</v>
      </c>
      <c r="I203" s="1126">
        <v>0</v>
      </c>
      <c r="J203" s="1167">
        <v>0</v>
      </c>
      <c r="K203" s="1167">
        <v>0</v>
      </c>
      <c r="L203" s="1167">
        <v>0</v>
      </c>
      <c r="M203" s="1167">
        <v>0</v>
      </c>
      <c r="N203" s="1167">
        <v>0</v>
      </c>
      <c r="O203" s="971">
        <v>0</v>
      </c>
      <c r="P203" s="971">
        <v>0</v>
      </c>
      <c r="Q203" s="971">
        <v>0</v>
      </c>
      <c r="R203" s="971">
        <v>0</v>
      </c>
      <c r="S203" s="971">
        <v>0</v>
      </c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6"/>
        <v>0</v>
      </c>
      <c r="G204" s="37" t="e">
        <f t="shared" si="37"/>
        <v>#DIV/0!</v>
      </c>
      <c r="H204" s="1126">
        <v>0</v>
      </c>
      <c r="I204" s="1126">
        <v>0</v>
      </c>
      <c r="J204" s="1167">
        <v>0</v>
      </c>
      <c r="K204" s="1167">
        <v>0</v>
      </c>
      <c r="L204" s="1167">
        <v>0</v>
      </c>
      <c r="M204" s="1167">
        <v>0</v>
      </c>
      <c r="N204" s="1167">
        <v>0</v>
      </c>
      <c r="O204" s="971">
        <v>0</v>
      </c>
      <c r="P204" s="971">
        <v>0</v>
      </c>
      <c r="Q204" s="971">
        <v>0</v>
      </c>
      <c r="R204" s="971">
        <v>0</v>
      </c>
      <c r="S204" s="971">
        <v>0</v>
      </c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6"/>
        <v>0</v>
      </c>
      <c r="G205" s="37" t="e">
        <f t="shared" si="37"/>
        <v>#DIV/0!</v>
      </c>
      <c r="H205" s="1126">
        <v>0</v>
      </c>
      <c r="I205" s="1126">
        <v>0</v>
      </c>
      <c r="J205" s="1167">
        <v>0</v>
      </c>
      <c r="K205" s="1167">
        <v>0</v>
      </c>
      <c r="L205" s="1167">
        <v>0</v>
      </c>
      <c r="M205" s="1167">
        <v>0</v>
      </c>
      <c r="N205" s="1167">
        <v>0</v>
      </c>
      <c r="O205" s="971">
        <v>0</v>
      </c>
      <c r="P205" s="971">
        <v>0</v>
      </c>
      <c r="Q205" s="971">
        <v>0</v>
      </c>
      <c r="R205" s="971">
        <v>0</v>
      </c>
      <c r="S205" s="971">
        <v>0</v>
      </c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6"/>
        <v>0</v>
      </c>
      <c r="G206" s="37" t="e">
        <f t="shared" si="37"/>
        <v>#DIV/0!</v>
      </c>
      <c r="H206" s="1126">
        <v>0</v>
      </c>
      <c r="I206" s="1126">
        <v>0</v>
      </c>
      <c r="J206" s="1167">
        <v>0</v>
      </c>
      <c r="K206" s="1167">
        <v>0</v>
      </c>
      <c r="L206" s="1167">
        <v>0</v>
      </c>
      <c r="M206" s="1167">
        <v>0</v>
      </c>
      <c r="N206" s="1167">
        <v>0</v>
      </c>
      <c r="O206" s="971">
        <v>0</v>
      </c>
      <c r="P206" s="971">
        <v>0</v>
      </c>
      <c r="Q206" s="971">
        <v>0</v>
      </c>
      <c r="R206" s="971">
        <v>0</v>
      </c>
      <c r="S206" s="971">
        <v>0</v>
      </c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6"/>
        <v>0</v>
      </c>
      <c r="G207" s="37" t="e">
        <f t="shared" si="37"/>
        <v>#DIV/0!</v>
      </c>
      <c r="H207" s="1126">
        <v>0</v>
      </c>
      <c r="I207" s="1126">
        <v>0</v>
      </c>
      <c r="J207" s="1167">
        <v>0</v>
      </c>
      <c r="K207" s="1167">
        <v>0</v>
      </c>
      <c r="L207" s="1167">
        <v>0</v>
      </c>
      <c r="M207" s="1167">
        <v>0</v>
      </c>
      <c r="N207" s="1167">
        <v>0</v>
      </c>
      <c r="O207" s="971">
        <v>0</v>
      </c>
      <c r="P207" s="971">
        <v>0</v>
      </c>
      <c r="Q207" s="971">
        <v>0</v>
      </c>
      <c r="R207" s="971">
        <v>0</v>
      </c>
      <c r="S207" s="971">
        <v>0</v>
      </c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6"/>
        <v>0</v>
      </c>
      <c r="G208" s="37" t="e">
        <f t="shared" si="37"/>
        <v>#DIV/0!</v>
      </c>
      <c r="H208" s="1126">
        <v>0</v>
      </c>
      <c r="I208" s="1126">
        <v>0</v>
      </c>
      <c r="J208" s="1167">
        <v>0</v>
      </c>
      <c r="K208" s="1167">
        <v>0</v>
      </c>
      <c r="L208" s="1167">
        <v>0</v>
      </c>
      <c r="M208" s="1167">
        <v>0</v>
      </c>
      <c r="N208" s="1167">
        <v>0</v>
      </c>
      <c r="O208" s="971">
        <v>0</v>
      </c>
      <c r="P208" s="971">
        <v>0</v>
      </c>
      <c r="Q208" s="971">
        <v>0</v>
      </c>
      <c r="R208" s="971">
        <v>0</v>
      </c>
      <c r="S208" s="971">
        <v>0</v>
      </c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6"/>
        <v>0</v>
      </c>
      <c r="G209" s="37" t="e">
        <f t="shared" si="37"/>
        <v>#DIV/0!</v>
      </c>
      <c r="H209" s="1126">
        <v>0</v>
      </c>
      <c r="I209" s="1126">
        <v>0</v>
      </c>
      <c r="J209" s="1167">
        <v>0</v>
      </c>
      <c r="K209" s="1167">
        <v>0</v>
      </c>
      <c r="L209" s="1167">
        <v>0</v>
      </c>
      <c r="M209" s="1167">
        <v>0</v>
      </c>
      <c r="N209" s="1167">
        <v>0</v>
      </c>
      <c r="O209" s="971">
        <v>0</v>
      </c>
      <c r="P209" s="971">
        <v>0</v>
      </c>
      <c r="Q209" s="971">
        <v>0</v>
      </c>
      <c r="R209" s="971">
        <v>0</v>
      </c>
      <c r="S209" s="971">
        <v>0</v>
      </c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6"/>
        <v>0</v>
      </c>
      <c r="G210" s="37" t="e">
        <f t="shared" si="37"/>
        <v>#DIV/0!</v>
      </c>
      <c r="H210" s="1126">
        <v>0</v>
      </c>
      <c r="I210" s="1126">
        <v>0</v>
      </c>
      <c r="J210" s="1167">
        <v>0</v>
      </c>
      <c r="K210" s="1167">
        <v>0</v>
      </c>
      <c r="L210" s="1167">
        <v>0</v>
      </c>
      <c r="M210" s="1167">
        <v>0</v>
      </c>
      <c r="N210" s="1167">
        <v>0</v>
      </c>
      <c r="O210" s="971">
        <v>0</v>
      </c>
      <c r="P210" s="971">
        <v>0</v>
      </c>
      <c r="Q210" s="971">
        <v>0</v>
      </c>
      <c r="R210" s="971">
        <v>0</v>
      </c>
      <c r="S210" s="971">
        <v>0</v>
      </c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6"/>
        <v>0</v>
      </c>
      <c r="G211" s="37" t="e">
        <f t="shared" si="37"/>
        <v>#DIV/0!</v>
      </c>
      <c r="H211" s="1126">
        <v>0</v>
      </c>
      <c r="I211" s="1126">
        <v>0</v>
      </c>
      <c r="J211" s="1167">
        <v>0</v>
      </c>
      <c r="K211" s="1167">
        <v>0</v>
      </c>
      <c r="L211" s="1167">
        <v>0</v>
      </c>
      <c r="M211" s="1167">
        <v>0</v>
      </c>
      <c r="N211" s="1167">
        <v>0</v>
      </c>
      <c r="O211" s="971">
        <v>0</v>
      </c>
      <c r="P211" s="971">
        <v>0</v>
      </c>
      <c r="Q211" s="971">
        <v>0</v>
      </c>
      <c r="R211" s="971">
        <v>0</v>
      </c>
      <c r="S211" s="971">
        <v>0</v>
      </c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6"/>
        <v>0</v>
      </c>
      <c r="G212" s="37" t="e">
        <f t="shared" si="37"/>
        <v>#DIV/0!</v>
      </c>
      <c r="H212" s="1126">
        <v>0</v>
      </c>
      <c r="I212" s="1126">
        <v>0</v>
      </c>
      <c r="J212" s="1167">
        <v>0</v>
      </c>
      <c r="K212" s="1167">
        <v>0</v>
      </c>
      <c r="L212" s="1167">
        <v>0</v>
      </c>
      <c r="M212" s="1167">
        <v>0</v>
      </c>
      <c r="N212" s="1167">
        <v>0</v>
      </c>
      <c r="O212" s="971">
        <v>0</v>
      </c>
      <c r="P212" s="971">
        <v>0</v>
      </c>
      <c r="Q212" s="971">
        <v>0</v>
      </c>
      <c r="R212" s="971">
        <v>0</v>
      </c>
      <c r="S212" s="971">
        <v>0</v>
      </c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6"/>
        <v>0</v>
      </c>
      <c r="G213" s="37" t="e">
        <f t="shared" si="37"/>
        <v>#DIV/0!</v>
      </c>
      <c r="H213" s="1126">
        <v>0</v>
      </c>
      <c r="I213" s="1126">
        <v>0</v>
      </c>
      <c r="J213" s="1167">
        <v>0</v>
      </c>
      <c r="K213" s="1167">
        <v>0</v>
      </c>
      <c r="L213" s="1167">
        <v>0</v>
      </c>
      <c r="M213" s="1167">
        <v>0</v>
      </c>
      <c r="N213" s="1167">
        <v>0</v>
      </c>
      <c r="O213" s="971">
        <v>0</v>
      </c>
      <c r="P213" s="971">
        <v>0</v>
      </c>
      <c r="Q213" s="971">
        <v>0</v>
      </c>
      <c r="R213" s="971">
        <v>0</v>
      </c>
      <c r="S213" s="971">
        <v>0</v>
      </c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6"/>
        <v>0</v>
      </c>
      <c r="G214" s="37" t="e">
        <f t="shared" si="37"/>
        <v>#DIV/0!</v>
      </c>
      <c r="H214" s="1126">
        <v>0</v>
      </c>
      <c r="I214" s="1126">
        <v>0</v>
      </c>
      <c r="J214" s="1167">
        <v>0</v>
      </c>
      <c r="K214" s="1167">
        <v>0</v>
      </c>
      <c r="L214" s="1167">
        <v>0</v>
      </c>
      <c r="M214" s="1167">
        <v>0</v>
      </c>
      <c r="N214" s="1167">
        <v>0</v>
      </c>
      <c r="O214" s="971">
        <v>0</v>
      </c>
      <c r="P214" s="971">
        <v>0</v>
      </c>
      <c r="Q214" s="971">
        <v>0</v>
      </c>
      <c r="R214" s="971">
        <v>0</v>
      </c>
      <c r="S214" s="971">
        <v>0</v>
      </c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6"/>
        <v>0</v>
      </c>
      <c r="G215" s="37" t="e">
        <f t="shared" si="37"/>
        <v>#DIV/0!</v>
      </c>
      <c r="H215" s="1126">
        <v>0</v>
      </c>
      <c r="I215" s="1126">
        <v>0</v>
      </c>
      <c r="J215" s="1167">
        <v>0</v>
      </c>
      <c r="K215" s="1167">
        <v>0</v>
      </c>
      <c r="L215" s="1167">
        <v>0</v>
      </c>
      <c r="M215" s="1167">
        <v>0</v>
      </c>
      <c r="N215" s="1167">
        <v>0</v>
      </c>
      <c r="O215" s="971">
        <v>0</v>
      </c>
      <c r="P215" s="971">
        <v>0</v>
      </c>
      <c r="Q215" s="971">
        <v>0</v>
      </c>
      <c r="R215" s="971">
        <v>0</v>
      </c>
      <c r="S215" s="971">
        <v>0</v>
      </c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6"/>
        <v>0</v>
      </c>
      <c r="G216" s="37" t="e">
        <f t="shared" si="37"/>
        <v>#DIV/0!</v>
      </c>
      <c r="H216" s="1126">
        <v>0</v>
      </c>
      <c r="I216" s="1126">
        <v>0</v>
      </c>
      <c r="J216" s="1167">
        <v>0</v>
      </c>
      <c r="K216" s="1167">
        <v>0</v>
      </c>
      <c r="L216" s="1167">
        <v>0</v>
      </c>
      <c r="M216" s="1167">
        <v>0</v>
      </c>
      <c r="N216" s="1167">
        <v>0</v>
      </c>
      <c r="O216" s="971">
        <v>0</v>
      </c>
      <c r="P216" s="971">
        <v>0</v>
      </c>
      <c r="Q216" s="971">
        <v>0</v>
      </c>
      <c r="R216" s="971">
        <v>0</v>
      </c>
      <c r="S216" s="971">
        <v>0</v>
      </c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6"/>
        <v>0</v>
      </c>
      <c r="G217" s="37" t="e">
        <f t="shared" si="37"/>
        <v>#DIV/0!</v>
      </c>
      <c r="H217" s="1126">
        <v>0</v>
      </c>
      <c r="I217" s="1126">
        <v>0</v>
      </c>
      <c r="J217" s="1167">
        <v>0</v>
      </c>
      <c r="K217" s="1167">
        <v>0</v>
      </c>
      <c r="L217" s="1167">
        <v>0</v>
      </c>
      <c r="M217" s="1167">
        <v>0</v>
      </c>
      <c r="N217" s="1167">
        <v>0</v>
      </c>
      <c r="O217" s="971">
        <v>0</v>
      </c>
      <c r="P217" s="971">
        <v>0</v>
      </c>
      <c r="Q217" s="971">
        <v>0</v>
      </c>
      <c r="R217" s="971">
        <v>0</v>
      </c>
      <c r="S217" s="971">
        <v>0</v>
      </c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6"/>
        <v>0</v>
      </c>
      <c r="G218" s="37" t="e">
        <f t="shared" si="37"/>
        <v>#DIV/0!</v>
      </c>
      <c r="H218" s="1126">
        <v>0</v>
      </c>
      <c r="I218" s="1126">
        <v>0</v>
      </c>
      <c r="J218" s="1167">
        <v>0</v>
      </c>
      <c r="K218" s="1167">
        <v>0</v>
      </c>
      <c r="L218" s="1167">
        <v>0</v>
      </c>
      <c r="M218" s="1167">
        <v>0</v>
      </c>
      <c r="N218" s="1167">
        <v>0</v>
      </c>
      <c r="O218" s="971">
        <v>0</v>
      </c>
      <c r="P218" s="971">
        <v>0</v>
      </c>
      <c r="Q218" s="971">
        <v>0</v>
      </c>
      <c r="R218" s="971">
        <v>0</v>
      </c>
      <c r="S218" s="971">
        <v>0</v>
      </c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6"/>
        <v>0</v>
      </c>
      <c r="G219" s="37" t="e">
        <f t="shared" si="37"/>
        <v>#DIV/0!</v>
      </c>
      <c r="H219" s="1126">
        <v>0</v>
      </c>
      <c r="I219" s="1126">
        <v>0</v>
      </c>
      <c r="J219" s="1167">
        <v>0</v>
      </c>
      <c r="K219" s="1167">
        <v>0</v>
      </c>
      <c r="L219" s="1167">
        <v>0</v>
      </c>
      <c r="M219" s="1167">
        <v>0</v>
      </c>
      <c r="N219" s="1167">
        <v>0</v>
      </c>
      <c r="O219" s="971">
        <v>0</v>
      </c>
      <c r="P219" s="971">
        <v>0</v>
      </c>
      <c r="Q219" s="971">
        <v>0</v>
      </c>
      <c r="R219" s="971">
        <v>0</v>
      </c>
      <c r="S219" s="971">
        <v>0</v>
      </c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6"/>
        <v>0</v>
      </c>
      <c r="G220" s="37" t="e">
        <f t="shared" si="37"/>
        <v>#DIV/0!</v>
      </c>
      <c r="H220" s="1126">
        <v>0</v>
      </c>
      <c r="I220" s="1126">
        <v>0</v>
      </c>
      <c r="J220" s="1167">
        <v>0</v>
      </c>
      <c r="K220" s="1167">
        <v>0</v>
      </c>
      <c r="L220" s="1167">
        <v>0</v>
      </c>
      <c r="M220" s="1167">
        <v>0</v>
      </c>
      <c r="N220" s="1167">
        <v>0</v>
      </c>
      <c r="O220" s="971">
        <v>0</v>
      </c>
      <c r="P220" s="971">
        <v>0</v>
      </c>
      <c r="Q220" s="971">
        <v>0</v>
      </c>
      <c r="R220" s="971">
        <v>0</v>
      </c>
      <c r="S220" s="971">
        <v>0</v>
      </c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6"/>
        <v>1</v>
      </c>
      <c r="G221" s="37">
        <f t="shared" si="37"/>
        <v>100</v>
      </c>
      <c r="H221" s="1126">
        <v>0</v>
      </c>
      <c r="I221" s="1126">
        <v>1</v>
      </c>
      <c r="J221" s="1167">
        <v>0</v>
      </c>
      <c r="K221" s="1167">
        <v>0</v>
      </c>
      <c r="L221" s="1167">
        <v>0</v>
      </c>
      <c r="M221" s="1167">
        <v>0</v>
      </c>
      <c r="N221" s="1167">
        <v>0</v>
      </c>
      <c r="O221" s="971">
        <v>0</v>
      </c>
      <c r="P221" s="971">
        <v>0</v>
      </c>
      <c r="Q221" s="971">
        <v>0</v>
      </c>
      <c r="R221" s="971">
        <v>0</v>
      </c>
      <c r="S221" s="971">
        <v>0</v>
      </c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6"/>
        <v>172</v>
      </c>
      <c r="G222" s="37">
        <f t="shared" si="37"/>
        <v>172</v>
      </c>
      <c r="H222" s="1126">
        <v>0</v>
      </c>
      <c r="I222" s="1126">
        <v>10</v>
      </c>
      <c r="J222" s="1167">
        <v>10</v>
      </c>
      <c r="K222" s="1167">
        <v>0</v>
      </c>
      <c r="L222" s="1167">
        <v>20</v>
      </c>
      <c r="M222" s="1167">
        <v>15</v>
      </c>
      <c r="N222" s="1167">
        <v>20</v>
      </c>
      <c r="O222" s="971">
        <v>20</v>
      </c>
      <c r="P222" s="971">
        <v>25</v>
      </c>
      <c r="Q222" s="971">
        <v>15</v>
      </c>
      <c r="R222" s="971">
        <v>17</v>
      </c>
      <c r="S222" s="971">
        <v>20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6"/>
        <v>0</v>
      </c>
      <c r="G223" s="37" t="e">
        <f t="shared" si="37"/>
        <v>#DIV/0!</v>
      </c>
      <c r="H223" s="1126">
        <v>0</v>
      </c>
      <c r="I223" s="1126">
        <v>0</v>
      </c>
      <c r="J223" s="1167">
        <v>0</v>
      </c>
      <c r="K223" s="1167">
        <v>0</v>
      </c>
      <c r="L223" s="1167">
        <v>0</v>
      </c>
      <c r="M223" s="1167">
        <v>0</v>
      </c>
      <c r="N223" s="1167">
        <v>0</v>
      </c>
      <c r="O223" s="971">
        <v>0</v>
      </c>
      <c r="P223" s="971">
        <v>0</v>
      </c>
      <c r="Q223" s="971">
        <v>0</v>
      </c>
      <c r="R223" s="971">
        <v>0</v>
      </c>
      <c r="S223" s="971">
        <v>0</v>
      </c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6"/>
        <v>0</v>
      </c>
      <c r="G224" s="37" t="e">
        <f t="shared" si="37"/>
        <v>#DIV/0!</v>
      </c>
      <c r="H224" s="1126">
        <v>0</v>
      </c>
      <c r="I224" s="1126">
        <v>0</v>
      </c>
      <c r="J224" s="1167">
        <v>0</v>
      </c>
      <c r="K224" s="1167">
        <v>0</v>
      </c>
      <c r="L224" s="1167">
        <v>0</v>
      </c>
      <c r="M224" s="1167">
        <v>0</v>
      </c>
      <c r="N224" s="1167">
        <v>0</v>
      </c>
      <c r="O224" s="971">
        <v>0</v>
      </c>
      <c r="P224" s="971">
        <v>0</v>
      </c>
      <c r="Q224" s="971">
        <v>0</v>
      </c>
      <c r="R224" s="971">
        <v>0</v>
      </c>
      <c r="S224" s="971">
        <v>0</v>
      </c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6"/>
        <v>0</v>
      </c>
      <c r="G225" s="37" t="e">
        <f t="shared" si="37"/>
        <v>#DIV/0!</v>
      </c>
      <c r="H225" s="1126">
        <v>0</v>
      </c>
      <c r="I225" s="1126">
        <v>0</v>
      </c>
      <c r="J225" s="1167">
        <v>0</v>
      </c>
      <c r="K225" s="1167">
        <v>0</v>
      </c>
      <c r="L225" s="1167">
        <v>0</v>
      </c>
      <c r="M225" s="1167">
        <v>0</v>
      </c>
      <c r="N225" s="1167">
        <v>0</v>
      </c>
      <c r="O225" s="971">
        <v>0</v>
      </c>
      <c r="P225" s="971">
        <v>0</v>
      </c>
      <c r="Q225" s="971">
        <v>0</v>
      </c>
      <c r="R225" s="971">
        <v>0</v>
      </c>
      <c r="S225" s="971">
        <v>0</v>
      </c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6"/>
        <v>0</v>
      </c>
      <c r="G226" s="37" t="e">
        <f t="shared" si="37"/>
        <v>#DIV/0!</v>
      </c>
      <c r="H226" s="1126">
        <v>0</v>
      </c>
      <c r="I226" s="1126">
        <v>0</v>
      </c>
      <c r="J226" s="1167">
        <v>0</v>
      </c>
      <c r="K226" s="1167">
        <v>0</v>
      </c>
      <c r="L226" s="1167">
        <v>0</v>
      </c>
      <c r="M226" s="1167">
        <v>0</v>
      </c>
      <c r="N226" s="1167">
        <v>0</v>
      </c>
      <c r="O226" s="971">
        <v>0</v>
      </c>
      <c r="P226" s="971">
        <v>0</v>
      </c>
      <c r="Q226" s="971">
        <v>0</v>
      </c>
      <c r="R226" s="971">
        <v>0</v>
      </c>
      <c r="S226" s="971">
        <v>0</v>
      </c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20500</v>
      </c>
      <c r="F227" s="153">
        <f>SUM(H227:S227)</f>
        <v>15549.48</v>
      </c>
      <c r="G227" s="379">
        <f t="shared" si="37"/>
        <v>75.851121951219511</v>
      </c>
      <c r="H227" s="1147">
        <f>SUM(H228:H232)</f>
        <v>0</v>
      </c>
      <c r="I227" s="1147">
        <f t="shared" ref="I227:Q227" si="39">SUM(I228:I232)</f>
        <v>0</v>
      </c>
      <c r="J227" s="1147">
        <f t="shared" si="39"/>
        <v>0</v>
      </c>
      <c r="K227" s="1147">
        <f t="shared" si="39"/>
        <v>1326</v>
      </c>
      <c r="L227" s="1147">
        <f t="shared" si="39"/>
        <v>0</v>
      </c>
      <c r="M227" s="1147">
        <f t="shared" si="39"/>
        <v>1441</v>
      </c>
      <c r="N227" s="1147">
        <f t="shared" si="39"/>
        <v>0</v>
      </c>
      <c r="O227" s="947">
        <f t="shared" si="39"/>
        <v>4086</v>
      </c>
      <c r="P227" s="947">
        <f t="shared" si="39"/>
        <v>1496</v>
      </c>
      <c r="Q227" s="947">
        <f t="shared" si="39"/>
        <v>0</v>
      </c>
      <c r="R227" s="947">
        <v>0</v>
      </c>
      <c r="S227" s="947">
        <f>SUM(S228:S232)</f>
        <v>7200.48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>SUM(H228:S228)</f>
        <v>0</v>
      </c>
      <c r="G228" s="37" t="e">
        <f t="shared" si="37"/>
        <v>#DIV/0!</v>
      </c>
      <c r="H228" s="1126">
        <v>0</v>
      </c>
      <c r="I228" s="1126">
        <v>0</v>
      </c>
      <c r="J228" s="1167">
        <v>0</v>
      </c>
      <c r="K228" s="1167">
        <v>0</v>
      </c>
      <c r="L228" s="1167">
        <v>0</v>
      </c>
      <c r="M228" s="1167">
        <v>0</v>
      </c>
      <c r="N228" s="1167">
        <v>0</v>
      </c>
      <c r="O228" s="971">
        <v>0</v>
      </c>
      <c r="P228" s="971">
        <v>0</v>
      </c>
      <c r="Q228" s="971">
        <v>0</v>
      </c>
      <c r="R228" s="971">
        <v>0</v>
      </c>
      <c r="S228" s="971">
        <v>0</v>
      </c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20500</v>
      </c>
      <c r="F229" s="36">
        <f t="shared" si="36"/>
        <v>20499.48</v>
      </c>
      <c r="G229" s="37">
        <f t="shared" si="37"/>
        <v>99.99746341463414</v>
      </c>
      <c r="H229" s="1126">
        <v>0</v>
      </c>
      <c r="I229" s="1126">
        <v>0</v>
      </c>
      <c r="J229" s="1167">
        <v>0</v>
      </c>
      <c r="K229" s="1398">
        <v>1326</v>
      </c>
      <c r="L229" s="1167">
        <v>0</v>
      </c>
      <c r="M229" s="1398">
        <v>1441</v>
      </c>
      <c r="N229" s="1167">
        <v>0</v>
      </c>
      <c r="O229" s="1733">
        <v>4086</v>
      </c>
      <c r="P229" s="1733">
        <v>1496</v>
      </c>
      <c r="Q229" s="971">
        <v>0</v>
      </c>
      <c r="R229" s="1733">
        <v>4950</v>
      </c>
      <c r="S229" s="1738">
        <v>7200.48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6"/>
        <v>0</v>
      </c>
      <c r="G230" s="37" t="e">
        <f t="shared" si="37"/>
        <v>#DIV/0!</v>
      </c>
      <c r="H230" s="1126">
        <v>0</v>
      </c>
      <c r="I230" s="1126">
        <v>0</v>
      </c>
      <c r="J230" s="1167">
        <v>0</v>
      </c>
      <c r="K230" s="1167">
        <v>0</v>
      </c>
      <c r="L230" s="1167">
        <v>0</v>
      </c>
      <c r="M230" s="1167">
        <v>0</v>
      </c>
      <c r="N230" s="1167">
        <v>0</v>
      </c>
      <c r="O230" s="971">
        <v>0</v>
      </c>
      <c r="P230" s="971">
        <v>0</v>
      </c>
      <c r="Q230" s="971">
        <v>0</v>
      </c>
      <c r="R230" s="971">
        <v>0</v>
      </c>
      <c r="S230" s="971">
        <v>0</v>
      </c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6"/>
        <v>0</v>
      </c>
      <c r="G231" s="37" t="e">
        <f t="shared" si="37"/>
        <v>#DIV/0!</v>
      </c>
      <c r="H231" s="1126">
        <v>0</v>
      </c>
      <c r="I231" s="1126">
        <v>0</v>
      </c>
      <c r="J231" s="1167">
        <v>0</v>
      </c>
      <c r="K231" s="1167">
        <v>0</v>
      </c>
      <c r="L231" s="1167">
        <v>0</v>
      </c>
      <c r="M231" s="1167">
        <v>0</v>
      </c>
      <c r="N231" s="1167">
        <v>0</v>
      </c>
      <c r="O231" s="971">
        <v>0</v>
      </c>
      <c r="P231" s="971">
        <v>0</v>
      </c>
      <c r="Q231" s="971">
        <v>0</v>
      </c>
      <c r="R231" s="971">
        <v>0</v>
      </c>
      <c r="S231" s="971">
        <v>0</v>
      </c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6"/>
        <v>0</v>
      </c>
      <c r="G232" s="120" t="e">
        <f t="shared" si="37"/>
        <v>#DIV/0!</v>
      </c>
      <c r="H232" s="1145">
        <v>0</v>
      </c>
      <c r="I232" s="1145">
        <v>0</v>
      </c>
      <c r="J232" s="1169">
        <v>0</v>
      </c>
      <c r="K232" s="1169">
        <v>0</v>
      </c>
      <c r="L232" s="1169">
        <v>0</v>
      </c>
      <c r="M232" s="1169"/>
      <c r="N232" s="1169">
        <v>0</v>
      </c>
      <c r="O232" s="972">
        <v>0</v>
      </c>
      <c r="P232" s="972">
        <v>0</v>
      </c>
      <c r="Q232" s="972">
        <v>0</v>
      </c>
      <c r="R232" s="972">
        <v>0</v>
      </c>
      <c r="S232" s="972">
        <v>0</v>
      </c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6"/>
        <v>0</v>
      </c>
      <c r="G233" s="631" t="e">
        <f t="shared" si="37"/>
        <v>#DIV/0!</v>
      </c>
      <c r="H233" s="1146"/>
      <c r="I233" s="1146"/>
      <c r="J233" s="1166"/>
      <c r="K233" s="1166"/>
      <c r="L233" s="1166"/>
      <c r="M233" s="1166">
        <v>0</v>
      </c>
      <c r="N233" s="1166">
        <v>0</v>
      </c>
      <c r="O233" s="967">
        <v>0</v>
      </c>
      <c r="P233" s="967">
        <v>0</v>
      </c>
      <c r="Q233" s="967">
        <v>0</v>
      </c>
      <c r="R233" s="967">
        <v>0</v>
      </c>
      <c r="S233" s="967">
        <v>0</v>
      </c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6"/>
        <v>0</v>
      </c>
      <c r="G234" s="67" t="e">
        <f t="shared" si="37"/>
        <v>#DIV/0!</v>
      </c>
      <c r="H234" s="1131"/>
      <c r="I234" s="1131"/>
      <c r="J234" s="1399"/>
      <c r="K234" s="1399"/>
      <c r="L234" s="1399"/>
      <c r="M234" s="1399">
        <v>0</v>
      </c>
      <c r="N234" s="1399">
        <v>0</v>
      </c>
      <c r="O234" s="1734">
        <v>0</v>
      </c>
      <c r="P234" s="1734">
        <v>0</v>
      </c>
      <c r="Q234" s="1734">
        <v>0</v>
      </c>
      <c r="R234" s="1734">
        <v>0</v>
      </c>
      <c r="S234" s="1734">
        <v>0</v>
      </c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6"/>
        <v>0</v>
      </c>
      <c r="G235" s="67" t="e">
        <f t="shared" si="37"/>
        <v>#DIV/0!</v>
      </c>
      <c r="H235" s="1131"/>
      <c r="I235" s="1131"/>
      <c r="J235" s="1399"/>
      <c r="K235" s="1399"/>
      <c r="L235" s="1399"/>
      <c r="M235" s="1399">
        <v>0</v>
      </c>
      <c r="N235" s="1399">
        <v>0</v>
      </c>
      <c r="O235" s="1734">
        <v>0</v>
      </c>
      <c r="P235" s="1734">
        <v>0</v>
      </c>
      <c r="Q235" s="1734">
        <v>0</v>
      </c>
      <c r="R235" s="1734">
        <v>0</v>
      </c>
      <c r="S235" s="1734">
        <v>0</v>
      </c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1</v>
      </c>
      <c r="F236" s="36">
        <f t="shared" si="36"/>
        <v>1</v>
      </c>
      <c r="G236" s="37">
        <f t="shared" si="37"/>
        <v>100</v>
      </c>
      <c r="H236" s="1143">
        <v>0</v>
      </c>
      <c r="I236" s="1143">
        <v>0</v>
      </c>
      <c r="J236" s="1403">
        <v>1</v>
      </c>
      <c r="K236" s="1403">
        <v>0</v>
      </c>
      <c r="L236" s="1403">
        <v>0</v>
      </c>
      <c r="M236" s="1403">
        <v>0</v>
      </c>
      <c r="N236" s="1403">
        <v>0</v>
      </c>
      <c r="O236" s="1739">
        <v>0</v>
      </c>
      <c r="P236" s="1739">
        <v>0</v>
      </c>
      <c r="Q236" s="1739">
        <v>0</v>
      </c>
      <c r="R236" s="1739">
        <v>0</v>
      </c>
      <c r="S236" s="1739">
        <v>0</v>
      </c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10</v>
      </c>
      <c r="F237" s="36">
        <f t="shared" si="36"/>
        <v>10</v>
      </c>
      <c r="G237" s="37">
        <f t="shared" si="37"/>
        <v>100</v>
      </c>
      <c r="H237" s="1143">
        <v>0</v>
      </c>
      <c r="I237" s="1143">
        <v>0</v>
      </c>
      <c r="J237" s="1403">
        <v>0</v>
      </c>
      <c r="K237" s="1403">
        <v>0</v>
      </c>
      <c r="L237" s="1403">
        <v>0</v>
      </c>
      <c r="M237" s="1403">
        <v>0</v>
      </c>
      <c r="N237" s="1403">
        <v>0</v>
      </c>
      <c r="O237" s="1739">
        <v>10</v>
      </c>
      <c r="P237" s="1739">
        <v>0</v>
      </c>
      <c r="Q237" s="1739">
        <v>0</v>
      </c>
      <c r="R237" s="1739">
        <v>0</v>
      </c>
      <c r="S237" s="1739">
        <v>0</v>
      </c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1</v>
      </c>
      <c r="F238" s="36">
        <f t="shared" si="36"/>
        <v>1</v>
      </c>
      <c r="G238" s="37">
        <f t="shared" si="37"/>
        <v>100</v>
      </c>
      <c r="H238" s="1143">
        <v>0</v>
      </c>
      <c r="I238" s="1143">
        <v>0</v>
      </c>
      <c r="J238" s="1403">
        <v>1</v>
      </c>
      <c r="K238" s="1403">
        <v>0</v>
      </c>
      <c r="L238" s="1403">
        <v>0</v>
      </c>
      <c r="M238" s="1403">
        <v>0</v>
      </c>
      <c r="N238" s="1403">
        <v>0</v>
      </c>
      <c r="O238" s="1739">
        <v>0</v>
      </c>
      <c r="P238" s="1739">
        <v>0</v>
      </c>
      <c r="Q238" s="1739">
        <v>0</v>
      </c>
      <c r="R238" s="1739">
        <v>0</v>
      </c>
      <c r="S238" s="1739">
        <v>0</v>
      </c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6"/>
        <v>0</v>
      </c>
      <c r="G239" s="37" t="e">
        <f t="shared" si="37"/>
        <v>#DIV/0!</v>
      </c>
      <c r="H239" s="1143">
        <v>0</v>
      </c>
      <c r="I239" s="1143">
        <v>0</v>
      </c>
      <c r="J239" s="1403">
        <v>0</v>
      </c>
      <c r="K239" s="1403">
        <v>0</v>
      </c>
      <c r="L239" s="1403">
        <v>0</v>
      </c>
      <c r="M239" s="1403">
        <v>0</v>
      </c>
      <c r="N239" s="1403">
        <v>0</v>
      </c>
      <c r="O239" s="1739">
        <v>0</v>
      </c>
      <c r="P239" s="1739">
        <v>0</v>
      </c>
      <c r="Q239" s="1739">
        <v>0</v>
      </c>
      <c r="R239" s="1739">
        <v>0</v>
      </c>
      <c r="S239" s="1739">
        <v>0</v>
      </c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759500</v>
      </c>
      <c r="F240" s="153">
        <f t="shared" si="36"/>
        <v>641499</v>
      </c>
      <c r="G240" s="379">
        <f t="shared" si="37"/>
        <v>84.463331138907179</v>
      </c>
      <c r="H240" s="1133">
        <f>SUM(H241:H245)</f>
        <v>0</v>
      </c>
      <c r="I240" s="1133">
        <f t="shared" ref="I240:S240" si="40">SUM(I241:I245)</f>
        <v>0</v>
      </c>
      <c r="J240" s="1133">
        <f t="shared" si="40"/>
        <v>630900</v>
      </c>
      <c r="K240" s="1133">
        <f t="shared" si="40"/>
        <v>480</v>
      </c>
      <c r="L240" s="1133">
        <f t="shared" si="40"/>
        <v>0</v>
      </c>
      <c r="M240" s="1133">
        <f t="shared" si="40"/>
        <v>0</v>
      </c>
      <c r="N240" s="1133">
        <f t="shared" si="40"/>
        <v>0</v>
      </c>
      <c r="O240" s="929">
        <f t="shared" si="40"/>
        <v>0</v>
      </c>
      <c r="P240" s="929">
        <f t="shared" si="40"/>
        <v>0</v>
      </c>
      <c r="Q240" s="929">
        <f t="shared" si="40"/>
        <v>0</v>
      </c>
      <c r="R240" s="929">
        <f t="shared" si="40"/>
        <v>0</v>
      </c>
      <c r="S240" s="929">
        <f t="shared" si="40"/>
        <v>10119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6"/>
        <v>0</v>
      </c>
      <c r="G241" s="37" t="e">
        <f t="shared" si="37"/>
        <v>#DIV/0!</v>
      </c>
      <c r="H241" s="1126">
        <v>0</v>
      </c>
      <c r="I241" s="1126">
        <v>0</v>
      </c>
      <c r="J241" s="1167">
        <v>0</v>
      </c>
      <c r="K241" s="1167">
        <v>0</v>
      </c>
      <c r="L241" s="1167">
        <v>0</v>
      </c>
      <c r="M241" s="1167">
        <v>0</v>
      </c>
      <c r="N241" s="1167">
        <v>0</v>
      </c>
      <c r="O241" s="971">
        <v>0</v>
      </c>
      <c r="P241" s="971">
        <v>0</v>
      </c>
      <c r="Q241" s="971">
        <v>0</v>
      </c>
      <c r="R241" s="971">
        <v>0</v>
      </c>
      <c r="S241" s="971">
        <v>0</v>
      </c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1500+10000</f>
        <v>11500</v>
      </c>
      <c r="F242" s="36">
        <f t="shared" si="36"/>
        <v>11499</v>
      </c>
      <c r="G242" s="37">
        <f t="shared" si="37"/>
        <v>99.991304347826087</v>
      </c>
      <c r="H242" s="1126">
        <v>0</v>
      </c>
      <c r="I242" s="1126">
        <v>0</v>
      </c>
      <c r="J242" s="1167">
        <v>900</v>
      </c>
      <c r="K242" s="1167">
        <v>480</v>
      </c>
      <c r="L242" s="1167">
        <v>0</v>
      </c>
      <c r="M242" s="1167">
        <v>0</v>
      </c>
      <c r="N242" s="1167">
        <v>0</v>
      </c>
      <c r="O242" s="971">
        <v>0</v>
      </c>
      <c r="P242" s="971">
        <v>0</v>
      </c>
      <c r="Q242" s="971">
        <v>0</v>
      </c>
      <c r="R242" s="971">
        <v>0</v>
      </c>
      <c r="S242" s="1733">
        <v>10119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748000</v>
      </c>
      <c r="F243" s="36">
        <f t="shared" si="36"/>
        <v>630000</v>
      </c>
      <c r="G243" s="37">
        <f t="shared" si="37"/>
        <v>84.224598930481278</v>
      </c>
      <c r="H243" s="1126">
        <v>0</v>
      </c>
      <c r="I243" s="1126">
        <v>0</v>
      </c>
      <c r="J243" s="1398">
        <v>630000</v>
      </c>
      <c r="K243" s="1167">
        <v>0</v>
      </c>
      <c r="L243" s="1167">
        <v>0</v>
      </c>
      <c r="M243" s="1167">
        <v>0</v>
      </c>
      <c r="N243" s="1167">
        <v>0</v>
      </c>
      <c r="O243" s="971">
        <v>0</v>
      </c>
      <c r="P243" s="971">
        <v>0</v>
      </c>
      <c r="Q243" s="971">
        <v>0</v>
      </c>
      <c r="R243" s="971">
        <v>0</v>
      </c>
      <c r="S243" s="971">
        <v>0</v>
      </c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6"/>
        <v>0</v>
      </c>
      <c r="G244" s="37" t="e">
        <f t="shared" si="37"/>
        <v>#DIV/0!</v>
      </c>
      <c r="H244" s="1126">
        <v>0</v>
      </c>
      <c r="I244" s="1126">
        <v>0</v>
      </c>
      <c r="J244" s="1167">
        <v>0</v>
      </c>
      <c r="K244" s="1167">
        <v>0</v>
      </c>
      <c r="L244" s="1167">
        <v>0</v>
      </c>
      <c r="M244" s="1167">
        <v>0</v>
      </c>
      <c r="N244" s="1167">
        <v>0</v>
      </c>
      <c r="O244" s="971">
        <v>0</v>
      </c>
      <c r="P244" s="971">
        <v>0</v>
      </c>
      <c r="Q244" s="971">
        <v>0</v>
      </c>
      <c r="R244" s="971">
        <v>0</v>
      </c>
      <c r="S244" s="971">
        <v>0</v>
      </c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6"/>
        <v>0</v>
      </c>
      <c r="G245" s="120" t="e">
        <f t="shared" si="37"/>
        <v>#DIV/0!</v>
      </c>
      <c r="H245" s="1145">
        <v>0</v>
      </c>
      <c r="I245" s="1145">
        <v>0</v>
      </c>
      <c r="J245" s="1169">
        <v>0</v>
      </c>
      <c r="K245" s="1169">
        <v>0</v>
      </c>
      <c r="L245" s="1169">
        <v>0</v>
      </c>
      <c r="M245" s="1169">
        <v>0</v>
      </c>
      <c r="N245" s="1169">
        <v>0</v>
      </c>
      <c r="O245" s="972">
        <v>0</v>
      </c>
      <c r="P245" s="972">
        <v>0</v>
      </c>
      <c r="Q245" s="972">
        <v>0</v>
      </c>
      <c r="R245" s="972">
        <v>0</v>
      </c>
      <c r="S245" s="972">
        <v>0</v>
      </c>
    </row>
    <row r="246" spans="1:19" ht="21.75" customHeight="1">
      <c r="A246" s="340" t="s">
        <v>255</v>
      </c>
      <c r="B246" s="430"/>
      <c r="C246" s="754"/>
      <c r="D246" s="755"/>
      <c r="E246" s="837"/>
      <c r="F246" s="386">
        <f t="shared" si="36"/>
        <v>0</v>
      </c>
      <c r="G246" s="633" t="e">
        <f t="shared" si="37"/>
        <v>#DIV/0!</v>
      </c>
      <c r="H246" s="1148"/>
      <c r="I246" s="1149"/>
      <c r="J246" s="1162"/>
      <c r="K246" s="1162"/>
      <c r="L246" s="1162"/>
      <c r="M246" s="1162"/>
      <c r="N246" s="1162"/>
      <c r="O246" s="963">
        <v>0</v>
      </c>
      <c r="P246" s="963">
        <v>0</v>
      </c>
      <c r="Q246" s="963">
        <v>0</v>
      </c>
      <c r="R246" s="963">
        <v>0</v>
      </c>
      <c r="S246" s="963">
        <v>0</v>
      </c>
    </row>
    <row r="247" spans="1:19" ht="21.75" customHeight="1">
      <c r="A247" s="2247" t="s">
        <v>249</v>
      </c>
      <c r="B247" s="2247"/>
      <c r="C247" s="2248"/>
      <c r="D247" s="757"/>
      <c r="E247" s="658"/>
      <c r="F247" s="92">
        <f t="shared" si="36"/>
        <v>0</v>
      </c>
      <c r="G247" s="631" t="e">
        <f t="shared" si="37"/>
        <v>#DIV/0!</v>
      </c>
      <c r="H247" s="1146"/>
      <c r="I247" s="1150"/>
      <c r="J247" s="1405"/>
      <c r="K247" s="1405"/>
      <c r="L247" s="1405"/>
      <c r="M247" s="1405"/>
      <c r="N247" s="1405"/>
      <c r="O247" s="1740"/>
      <c r="P247" s="1740"/>
      <c r="Q247" s="1740"/>
      <c r="R247" s="1740"/>
      <c r="S247" s="1740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6"/>
        <v>0</v>
      </c>
      <c r="G248" s="67" t="e">
        <f t="shared" si="37"/>
        <v>#DIV/0!</v>
      </c>
      <c r="H248" s="1131"/>
      <c r="I248" s="1131"/>
      <c r="J248" s="1399"/>
      <c r="K248" s="1399"/>
      <c r="L248" s="1399"/>
      <c r="M248" s="1399"/>
      <c r="N248" s="1399"/>
      <c r="O248" s="1734"/>
      <c r="P248" s="1734"/>
      <c r="Q248" s="1734"/>
      <c r="R248" s="1734"/>
      <c r="S248" s="1734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36"/>
        <v>0</v>
      </c>
      <c r="G249" s="37" t="e">
        <f t="shared" si="37"/>
        <v>#DIV/0!</v>
      </c>
      <c r="H249" s="1126">
        <v>0</v>
      </c>
      <c r="I249" s="1126">
        <v>0</v>
      </c>
      <c r="J249" s="1167">
        <v>0</v>
      </c>
      <c r="K249" s="1167">
        <v>0</v>
      </c>
      <c r="L249" s="1167">
        <v>0</v>
      </c>
      <c r="M249" s="1167">
        <v>0</v>
      </c>
      <c r="N249" s="1167">
        <v>0</v>
      </c>
      <c r="O249" s="971">
        <v>0</v>
      </c>
      <c r="P249" s="971">
        <v>0</v>
      </c>
      <c r="Q249" s="971">
        <v>0</v>
      </c>
      <c r="R249" s="971">
        <v>0</v>
      </c>
      <c r="S249" s="971">
        <v>0</v>
      </c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6"/>
        <v>0</v>
      </c>
      <c r="G250" s="37" t="e">
        <f t="shared" si="37"/>
        <v>#DIV/0!</v>
      </c>
      <c r="H250" s="1126">
        <v>0</v>
      </c>
      <c r="I250" s="1126">
        <v>0</v>
      </c>
      <c r="J250" s="1167">
        <v>0</v>
      </c>
      <c r="K250" s="1167">
        <v>0</v>
      </c>
      <c r="L250" s="1167">
        <v>0</v>
      </c>
      <c r="M250" s="1167">
        <v>0</v>
      </c>
      <c r="N250" s="1167">
        <v>0</v>
      </c>
      <c r="O250" s="971">
        <v>0</v>
      </c>
      <c r="P250" s="971">
        <v>0</v>
      </c>
      <c r="Q250" s="971">
        <v>0</v>
      </c>
      <c r="R250" s="971">
        <v>0</v>
      </c>
      <c r="S250" s="971">
        <v>0</v>
      </c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si="36"/>
        <v>1</v>
      </c>
      <c r="G251" s="37">
        <f t="shared" si="37"/>
        <v>100</v>
      </c>
      <c r="H251" s="1126">
        <v>1</v>
      </c>
      <c r="I251" s="1126">
        <v>0</v>
      </c>
      <c r="J251" s="1167">
        <v>0</v>
      </c>
      <c r="K251" s="1167">
        <v>0</v>
      </c>
      <c r="L251" s="1167">
        <v>0</v>
      </c>
      <c r="M251" s="1167">
        <v>0</v>
      </c>
      <c r="N251" s="1167">
        <v>0</v>
      </c>
      <c r="O251" s="971">
        <v>0</v>
      </c>
      <c r="P251" s="971">
        <v>0</v>
      </c>
      <c r="Q251" s="971">
        <v>0</v>
      </c>
      <c r="R251" s="971">
        <v>0</v>
      </c>
      <c r="S251" s="971">
        <v>0</v>
      </c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36"/>
        <v>0</v>
      </c>
      <c r="G252" s="37" t="e">
        <f t="shared" si="37"/>
        <v>#DIV/0!</v>
      </c>
      <c r="H252" s="1126">
        <v>0</v>
      </c>
      <c r="I252" s="1126">
        <v>0</v>
      </c>
      <c r="J252" s="1167">
        <v>0</v>
      </c>
      <c r="K252" s="1167">
        <v>0</v>
      </c>
      <c r="L252" s="1167">
        <v>0</v>
      </c>
      <c r="M252" s="1167">
        <v>0</v>
      </c>
      <c r="N252" s="1167">
        <v>0</v>
      </c>
      <c r="O252" s="971">
        <v>0</v>
      </c>
      <c r="P252" s="971">
        <v>0</v>
      </c>
      <c r="Q252" s="971">
        <v>0</v>
      </c>
      <c r="R252" s="971">
        <v>0</v>
      </c>
      <c r="S252" s="971">
        <v>0</v>
      </c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ref="F253:F316" si="41">SUM(H253:S253)</f>
        <v>0</v>
      </c>
      <c r="G253" s="37" t="e">
        <f t="shared" ref="G253:G316" si="42">+F253*100/E253</f>
        <v>#DIV/0!</v>
      </c>
      <c r="H253" s="1126">
        <v>0</v>
      </c>
      <c r="I253" s="1126">
        <v>0</v>
      </c>
      <c r="J253" s="1167">
        <v>0</v>
      </c>
      <c r="K253" s="1167">
        <v>0</v>
      </c>
      <c r="L253" s="1167">
        <v>0</v>
      </c>
      <c r="M253" s="1167">
        <v>0</v>
      </c>
      <c r="N253" s="1167">
        <v>0</v>
      </c>
      <c r="O253" s="971">
        <v>0</v>
      </c>
      <c r="P253" s="971">
        <v>0</v>
      </c>
      <c r="Q253" s="971">
        <v>0</v>
      </c>
      <c r="R253" s="971">
        <v>0</v>
      </c>
      <c r="S253" s="971">
        <v>0</v>
      </c>
    </row>
    <row r="254" spans="1:19" ht="31.95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1"/>
        <v>1</v>
      </c>
      <c r="G254" s="37">
        <f t="shared" si="42"/>
        <v>100</v>
      </c>
      <c r="H254" s="1126">
        <v>0</v>
      </c>
      <c r="I254" s="1126">
        <v>0</v>
      </c>
      <c r="J254" s="1167">
        <v>0</v>
      </c>
      <c r="K254" s="1167">
        <v>0</v>
      </c>
      <c r="L254" s="1167">
        <v>0</v>
      </c>
      <c r="M254" s="1167">
        <v>1</v>
      </c>
      <c r="N254" s="1167">
        <v>0</v>
      </c>
      <c r="O254" s="971">
        <v>0</v>
      </c>
      <c r="P254" s="971">
        <v>0</v>
      </c>
      <c r="Q254" s="971">
        <v>0</v>
      </c>
      <c r="R254" s="971">
        <v>0</v>
      </c>
      <c r="S254" s="971">
        <v>0</v>
      </c>
    </row>
    <row r="255" spans="1:19" ht="25.2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1"/>
        <v>0</v>
      </c>
      <c r="G255" s="37" t="e">
        <f t="shared" si="42"/>
        <v>#DIV/0!</v>
      </c>
      <c r="H255" s="1126">
        <v>0</v>
      </c>
      <c r="I255" s="1126">
        <v>0</v>
      </c>
      <c r="J255" s="1167">
        <v>0</v>
      </c>
      <c r="K255" s="1167">
        <v>0</v>
      </c>
      <c r="L255" s="1167">
        <v>0</v>
      </c>
      <c r="M255" s="1167">
        <v>0</v>
      </c>
      <c r="N255" s="1167">
        <v>0</v>
      </c>
      <c r="O255" s="971">
        <v>0</v>
      </c>
      <c r="P255" s="971">
        <v>0</v>
      </c>
      <c r="Q255" s="971">
        <v>0</v>
      </c>
      <c r="R255" s="971">
        <v>0</v>
      </c>
      <c r="S255" s="971">
        <v>0</v>
      </c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36">
        <f t="shared" si="41"/>
        <v>5</v>
      </c>
      <c r="G256" s="37">
        <f t="shared" si="42"/>
        <v>100</v>
      </c>
      <c r="H256" s="1126">
        <v>0</v>
      </c>
      <c r="I256" s="1126">
        <v>0</v>
      </c>
      <c r="J256" s="1167">
        <v>0</v>
      </c>
      <c r="K256" s="1167">
        <v>0</v>
      </c>
      <c r="L256" s="1167">
        <v>0</v>
      </c>
      <c r="M256" s="1167">
        <v>5</v>
      </c>
      <c r="N256" s="1167">
        <v>0</v>
      </c>
      <c r="O256" s="971">
        <v>0</v>
      </c>
      <c r="P256" s="971">
        <v>0</v>
      </c>
      <c r="Q256" s="971">
        <v>0</v>
      </c>
      <c r="R256" s="971">
        <v>0</v>
      </c>
      <c r="S256" s="971">
        <v>0</v>
      </c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1"/>
        <v>0</v>
      </c>
      <c r="G257" s="37" t="e">
        <f t="shared" si="42"/>
        <v>#DIV/0!</v>
      </c>
      <c r="H257" s="1126">
        <v>0</v>
      </c>
      <c r="I257" s="1126">
        <v>0</v>
      </c>
      <c r="J257" s="1167">
        <v>0</v>
      </c>
      <c r="K257" s="1167">
        <v>0</v>
      </c>
      <c r="L257" s="1167">
        <v>0</v>
      </c>
      <c r="M257" s="1167">
        <v>0</v>
      </c>
      <c r="N257" s="1167">
        <v>0</v>
      </c>
      <c r="O257" s="971">
        <v>0</v>
      </c>
      <c r="P257" s="971">
        <v>0</v>
      </c>
      <c r="Q257" s="971">
        <v>0</v>
      </c>
      <c r="R257" s="971">
        <v>0</v>
      </c>
      <c r="S257" s="971">
        <v>0</v>
      </c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1"/>
        <v>0</v>
      </c>
      <c r="G258" s="37" t="e">
        <f t="shared" si="42"/>
        <v>#DIV/0!</v>
      </c>
      <c r="H258" s="1126">
        <v>0</v>
      </c>
      <c r="I258" s="1126">
        <v>0</v>
      </c>
      <c r="J258" s="1167">
        <v>0</v>
      </c>
      <c r="K258" s="1167">
        <v>0</v>
      </c>
      <c r="L258" s="1167">
        <v>0</v>
      </c>
      <c r="M258" s="1167">
        <v>0</v>
      </c>
      <c r="N258" s="1167">
        <v>0</v>
      </c>
      <c r="O258" s="971">
        <v>0</v>
      </c>
      <c r="P258" s="971">
        <v>0</v>
      </c>
      <c r="Q258" s="971">
        <v>0</v>
      </c>
      <c r="R258" s="971">
        <v>0</v>
      </c>
      <c r="S258" s="971">
        <v>0</v>
      </c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153">
        <f t="shared" si="41"/>
        <v>38380</v>
      </c>
      <c r="G259" s="379">
        <f t="shared" si="42"/>
        <v>96.19047619047619</v>
      </c>
      <c r="H259" s="1133">
        <f>SUM(H260:H264)</f>
        <v>0</v>
      </c>
      <c r="I259" s="1133">
        <f t="shared" ref="I259:R259" si="43">SUM(I260:I264)</f>
        <v>0</v>
      </c>
      <c r="J259" s="1133">
        <f t="shared" si="43"/>
        <v>30500</v>
      </c>
      <c r="K259" s="1133">
        <f t="shared" si="43"/>
        <v>0</v>
      </c>
      <c r="L259" s="1133">
        <f t="shared" si="43"/>
        <v>1280</v>
      </c>
      <c r="M259" s="1133">
        <f t="shared" si="43"/>
        <v>0</v>
      </c>
      <c r="N259" s="1133">
        <f t="shared" si="43"/>
        <v>0</v>
      </c>
      <c r="O259" s="929">
        <f t="shared" si="43"/>
        <v>6600</v>
      </c>
      <c r="P259" s="929">
        <f t="shared" si="43"/>
        <v>0</v>
      </c>
      <c r="Q259" s="929">
        <f t="shared" si="43"/>
        <v>0</v>
      </c>
      <c r="R259" s="929">
        <f t="shared" si="43"/>
        <v>0</v>
      </c>
      <c r="S259" s="929">
        <v>0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1"/>
        <v>0</v>
      </c>
      <c r="G260" s="37" t="e">
        <f t="shared" si="42"/>
        <v>#DIV/0!</v>
      </c>
      <c r="H260" s="1126">
        <v>0</v>
      </c>
      <c r="I260" s="1126">
        <v>0</v>
      </c>
      <c r="J260" s="1167">
        <v>0</v>
      </c>
      <c r="K260" s="1167">
        <v>0</v>
      </c>
      <c r="L260" s="1167">
        <v>0</v>
      </c>
      <c r="M260" s="1167">
        <v>0</v>
      </c>
      <c r="N260" s="1167">
        <v>0</v>
      </c>
      <c r="O260" s="971">
        <v>0</v>
      </c>
      <c r="P260" s="971">
        <v>0</v>
      </c>
      <c r="Q260" s="971">
        <v>0</v>
      </c>
      <c r="R260" s="971">
        <v>0</v>
      </c>
      <c r="S260" s="971">
        <v>0</v>
      </c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36">
        <f t="shared" si="41"/>
        <v>39900</v>
      </c>
      <c r="G261" s="37">
        <f t="shared" si="42"/>
        <v>100</v>
      </c>
      <c r="H261" s="1126">
        <v>0</v>
      </c>
      <c r="I261" s="1126">
        <v>0</v>
      </c>
      <c r="J261" s="1398">
        <v>30500</v>
      </c>
      <c r="K261" s="1167">
        <v>0</v>
      </c>
      <c r="L261" s="1167">
        <v>1280</v>
      </c>
      <c r="M261" s="1167">
        <v>0</v>
      </c>
      <c r="N261" s="1167">
        <v>0</v>
      </c>
      <c r="O261" s="1733">
        <v>6600</v>
      </c>
      <c r="P261" s="971">
        <v>0</v>
      </c>
      <c r="Q261" s="971">
        <v>0</v>
      </c>
      <c r="R261" s="971">
        <v>0</v>
      </c>
      <c r="S261" s="1733">
        <v>1520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1"/>
        <v>0</v>
      </c>
      <c r="G262" s="37" t="e">
        <f t="shared" si="42"/>
        <v>#DIV/0!</v>
      </c>
      <c r="H262" s="1126">
        <v>0</v>
      </c>
      <c r="I262" s="1126">
        <v>0</v>
      </c>
      <c r="J262" s="1167">
        <v>0</v>
      </c>
      <c r="K262" s="1167">
        <v>0</v>
      </c>
      <c r="L262" s="1167">
        <v>0</v>
      </c>
      <c r="M262" s="1167">
        <v>0</v>
      </c>
      <c r="N262" s="1167">
        <v>0</v>
      </c>
      <c r="O262" s="971">
        <v>0</v>
      </c>
      <c r="P262" s="971">
        <v>0</v>
      </c>
      <c r="Q262" s="971"/>
      <c r="R262" s="971">
        <v>0</v>
      </c>
      <c r="S262" s="971">
        <v>0</v>
      </c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1"/>
        <v>0</v>
      </c>
      <c r="G263" s="37" t="e">
        <f t="shared" si="42"/>
        <v>#DIV/0!</v>
      </c>
      <c r="H263" s="1126">
        <v>0</v>
      </c>
      <c r="I263" s="1126">
        <v>0</v>
      </c>
      <c r="J263" s="1167">
        <v>0</v>
      </c>
      <c r="K263" s="1167">
        <v>0</v>
      </c>
      <c r="L263" s="1167">
        <v>0</v>
      </c>
      <c r="M263" s="1167">
        <v>0</v>
      </c>
      <c r="N263" s="1167">
        <v>0</v>
      </c>
      <c r="O263" s="971">
        <v>0</v>
      </c>
      <c r="P263" s="971">
        <v>0</v>
      </c>
      <c r="Q263" s="971">
        <v>0</v>
      </c>
      <c r="R263" s="971">
        <v>0</v>
      </c>
      <c r="S263" s="971">
        <v>0</v>
      </c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1"/>
        <v>0</v>
      </c>
      <c r="G264" s="37" t="e">
        <f t="shared" si="42"/>
        <v>#DIV/0!</v>
      </c>
      <c r="H264" s="1126">
        <v>0</v>
      </c>
      <c r="I264" s="1126">
        <v>0</v>
      </c>
      <c r="J264" s="1167">
        <v>0</v>
      </c>
      <c r="K264" s="1167">
        <v>0</v>
      </c>
      <c r="L264" s="1167">
        <v>0</v>
      </c>
      <c r="M264" s="1167">
        <v>0</v>
      </c>
      <c r="N264" s="1167">
        <v>0</v>
      </c>
      <c r="O264" s="971">
        <v>0</v>
      </c>
      <c r="P264" s="971">
        <v>0</v>
      </c>
      <c r="Q264" s="971">
        <v>0</v>
      </c>
      <c r="R264" s="971">
        <v>0</v>
      </c>
      <c r="S264" s="971">
        <v>0</v>
      </c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1"/>
        <v>0</v>
      </c>
      <c r="G265" s="67" t="e">
        <f t="shared" si="42"/>
        <v>#DIV/0!</v>
      </c>
      <c r="H265" s="1131">
        <v>0</v>
      </c>
      <c r="I265" s="1131">
        <v>0</v>
      </c>
      <c r="J265" s="1406"/>
      <c r="K265" s="1399"/>
      <c r="L265" s="1399"/>
      <c r="M265" s="1399">
        <v>0</v>
      </c>
      <c r="N265" s="1399">
        <v>0</v>
      </c>
      <c r="O265" s="1734">
        <v>0</v>
      </c>
      <c r="P265" s="1734">
        <v>0</v>
      </c>
      <c r="Q265" s="1734">
        <v>0</v>
      </c>
      <c r="R265" s="1734">
        <v>0</v>
      </c>
      <c r="S265" s="1734">
        <v>0</v>
      </c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7</v>
      </c>
      <c r="F266" s="36">
        <f t="shared" si="41"/>
        <v>7</v>
      </c>
      <c r="G266" s="37">
        <f t="shared" si="42"/>
        <v>100</v>
      </c>
      <c r="H266" s="1126">
        <v>0</v>
      </c>
      <c r="I266" s="1126">
        <v>0</v>
      </c>
      <c r="J266" s="1167">
        <v>3</v>
      </c>
      <c r="K266" s="1167">
        <v>4</v>
      </c>
      <c r="L266" s="1167">
        <v>0</v>
      </c>
      <c r="M266" s="1167">
        <v>0</v>
      </c>
      <c r="N266" s="1167">
        <v>0</v>
      </c>
      <c r="O266" s="971">
        <v>0</v>
      </c>
      <c r="P266" s="971">
        <v>0</v>
      </c>
      <c r="Q266" s="971">
        <v>0</v>
      </c>
      <c r="R266" s="971">
        <v>0</v>
      </c>
      <c r="S266" s="971">
        <v>0</v>
      </c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130</v>
      </c>
      <c r="F267" s="36">
        <f t="shared" si="41"/>
        <v>160</v>
      </c>
      <c r="G267" s="37">
        <f t="shared" si="42"/>
        <v>123.07692307692308</v>
      </c>
      <c r="H267" s="1126">
        <v>0</v>
      </c>
      <c r="I267" s="1126">
        <v>0</v>
      </c>
      <c r="J267" s="1167">
        <v>20</v>
      </c>
      <c r="K267" s="1167">
        <v>20</v>
      </c>
      <c r="L267" s="1167">
        <v>20</v>
      </c>
      <c r="M267" s="1167">
        <v>20</v>
      </c>
      <c r="N267" s="1167">
        <v>20</v>
      </c>
      <c r="O267" s="971">
        <v>20</v>
      </c>
      <c r="P267" s="971">
        <v>20</v>
      </c>
      <c r="Q267" s="971">
        <v>20</v>
      </c>
      <c r="R267" s="971">
        <v>0</v>
      </c>
      <c r="S267" s="971">
        <v>0</v>
      </c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70</v>
      </c>
      <c r="F268" s="36">
        <f t="shared" si="41"/>
        <v>98</v>
      </c>
      <c r="G268" s="37">
        <f t="shared" si="42"/>
        <v>140</v>
      </c>
      <c r="H268" s="1126">
        <v>0</v>
      </c>
      <c r="I268" s="1126">
        <v>0</v>
      </c>
      <c r="J268" s="1167">
        <v>6</v>
      </c>
      <c r="K268" s="1167">
        <v>8</v>
      </c>
      <c r="L268" s="1167">
        <v>14</v>
      </c>
      <c r="M268" s="1167">
        <v>14</v>
      </c>
      <c r="N268" s="1167">
        <v>14</v>
      </c>
      <c r="O268" s="971">
        <v>14</v>
      </c>
      <c r="P268" s="971">
        <v>14</v>
      </c>
      <c r="Q268" s="971">
        <v>14</v>
      </c>
      <c r="R268" s="971">
        <v>0</v>
      </c>
      <c r="S268" s="971">
        <v>0</v>
      </c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9</v>
      </c>
      <c r="F269" s="36">
        <f t="shared" si="41"/>
        <v>12</v>
      </c>
      <c r="G269" s="37">
        <f t="shared" si="42"/>
        <v>133.33333333333334</v>
      </c>
      <c r="H269" s="1126">
        <v>0</v>
      </c>
      <c r="I269" s="1126">
        <v>0</v>
      </c>
      <c r="J269" s="1167">
        <v>0</v>
      </c>
      <c r="K269" s="1167">
        <v>12</v>
      </c>
      <c r="L269" s="1167">
        <v>0</v>
      </c>
      <c r="M269" s="1167">
        <v>0</v>
      </c>
      <c r="N269" s="1167">
        <v>0</v>
      </c>
      <c r="O269" s="971">
        <v>0</v>
      </c>
      <c r="P269" s="971">
        <v>0</v>
      </c>
      <c r="Q269" s="971">
        <v>0</v>
      </c>
      <c r="R269" s="971">
        <v>0</v>
      </c>
      <c r="S269" s="971">
        <v>0</v>
      </c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1"/>
        <v>0</v>
      </c>
      <c r="G270" s="37" t="e">
        <f t="shared" si="42"/>
        <v>#DIV/0!</v>
      </c>
      <c r="H270" s="1126">
        <v>0</v>
      </c>
      <c r="I270" s="1126">
        <v>0</v>
      </c>
      <c r="J270" s="1167">
        <v>0</v>
      </c>
      <c r="K270" s="1167">
        <v>0</v>
      </c>
      <c r="L270" s="1167">
        <v>0</v>
      </c>
      <c r="M270" s="1167">
        <v>0</v>
      </c>
      <c r="N270" s="1167">
        <v>0</v>
      </c>
      <c r="O270" s="971">
        <v>0</v>
      </c>
      <c r="P270" s="971">
        <v>0</v>
      </c>
      <c r="Q270" s="971">
        <v>0</v>
      </c>
      <c r="R270" s="971">
        <v>0</v>
      </c>
      <c r="S270" s="971">
        <v>0</v>
      </c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68700</v>
      </c>
      <c r="F271" s="153">
        <f t="shared" si="41"/>
        <v>68700</v>
      </c>
      <c r="G271" s="379">
        <f t="shared" si="42"/>
        <v>100</v>
      </c>
      <c r="H271" s="1133">
        <f>SUM(H272:H276)</f>
        <v>0</v>
      </c>
      <c r="I271" s="1133">
        <f t="shared" ref="I271:S271" si="44">SUM(I272:I276)</f>
        <v>0</v>
      </c>
      <c r="J271" s="1133">
        <f t="shared" si="44"/>
        <v>5320</v>
      </c>
      <c r="K271" s="1133">
        <f t="shared" si="44"/>
        <v>15396</v>
      </c>
      <c r="L271" s="1133">
        <f t="shared" si="44"/>
        <v>4820</v>
      </c>
      <c r="M271" s="1133">
        <f t="shared" si="44"/>
        <v>480</v>
      </c>
      <c r="N271" s="1133">
        <f t="shared" si="44"/>
        <v>0</v>
      </c>
      <c r="O271" s="929">
        <f t="shared" si="44"/>
        <v>4320</v>
      </c>
      <c r="P271" s="929">
        <f t="shared" si="44"/>
        <v>2585</v>
      </c>
      <c r="Q271" s="929">
        <f t="shared" si="44"/>
        <v>0</v>
      </c>
      <c r="R271" s="929">
        <f t="shared" si="44"/>
        <v>32560</v>
      </c>
      <c r="S271" s="929">
        <f t="shared" si="44"/>
        <v>3219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1"/>
        <v>0</v>
      </c>
      <c r="G272" s="37" t="e">
        <f t="shared" si="42"/>
        <v>#DIV/0!</v>
      </c>
      <c r="H272" s="1126">
        <v>0</v>
      </c>
      <c r="I272" s="1126">
        <v>0</v>
      </c>
      <c r="J272" s="1167">
        <v>0</v>
      </c>
      <c r="K272" s="1167">
        <v>0</v>
      </c>
      <c r="L272" s="1167">
        <v>0</v>
      </c>
      <c r="M272" s="1167">
        <v>0</v>
      </c>
      <c r="N272" s="1167">
        <v>0</v>
      </c>
      <c r="O272" s="971">
        <v>0</v>
      </c>
      <c r="P272" s="971">
        <v>0</v>
      </c>
      <c r="Q272" s="971">
        <v>0</v>
      </c>
      <c r="R272" s="971">
        <v>0</v>
      </c>
      <c r="S272" s="971">
        <v>0</v>
      </c>
    </row>
    <row r="273" spans="1:19" ht="21.75" customHeight="1">
      <c r="A273" s="684"/>
      <c r="B273" s="685"/>
      <c r="C273" s="686" t="s">
        <v>26</v>
      </c>
      <c r="D273" s="687" t="s">
        <v>24</v>
      </c>
      <c r="E273" s="42">
        <v>68700</v>
      </c>
      <c r="F273" s="36">
        <f t="shared" si="41"/>
        <v>68700</v>
      </c>
      <c r="G273" s="37">
        <f t="shared" si="42"/>
        <v>100</v>
      </c>
      <c r="H273" s="1126">
        <v>0</v>
      </c>
      <c r="I273" s="1126">
        <v>0</v>
      </c>
      <c r="J273" s="1398">
        <v>5320</v>
      </c>
      <c r="K273" s="1398">
        <v>15396</v>
      </c>
      <c r="L273" s="1398">
        <v>4820</v>
      </c>
      <c r="M273" s="1167">
        <v>480</v>
      </c>
      <c r="N273" s="1167">
        <v>0</v>
      </c>
      <c r="O273" s="1733">
        <v>4320</v>
      </c>
      <c r="P273" s="1733">
        <v>2585</v>
      </c>
      <c r="Q273" s="971">
        <v>0</v>
      </c>
      <c r="R273" s="1733">
        <v>32560</v>
      </c>
      <c r="S273" s="1733">
        <v>3219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1"/>
        <v>0</v>
      </c>
      <c r="G274" s="37" t="e">
        <f t="shared" si="42"/>
        <v>#DIV/0!</v>
      </c>
      <c r="H274" s="1126">
        <v>0</v>
      </c>
      <c r="I274" s="1126">
        <v>0</v>
      </c>
      <c r="J274" s="1167">
        <v>0</v>
      </c>
      <c r="K274" s="1167">
        <v>0</v>
      </c>
      <c r="L274" s="1167">
        <v>0</v>
      </c>
      <c r="M274" s="1167">
        <v>0</v>
      </c>
      <c r="N274" s="1167">
        <v>0</v>
      </c>
      <c r="O274" s="971">
        <v>0</v>
      </c>
      <c r="P274" s="971">
        <v>0</v>
      </c>
      <c r="Q274" s="971">
        <v>0</v>
      </c>
      <c r="R274" s="971">
        <v>0</v>
      </c>
      <c r="S274" s="971">
        <v>0</v>
      </c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1"/>
        <v>0</v>
      </c>
      <c r="G275" s="37" t="e">
        <f t="shared" si="42"/>
        <v>#DIV/0!</v>
      </c>
      <c r="H275" s="1126">
        <v>0</v>
      </c>
      <c r="I275" s="1126">
        <v>0</v>
      </c>
      <c r="J275" s="1167">
        <v>0</v>
      </c>
      <c r="K275" s="1167">
        <v>0</v>
      </c>
      <c r="L275" s="1167">
        <v>0</v>
      </c>
      <c r="M275" s="1167">
        <v>0</v>
      </c>
      <c r="N275" s="1167">
        <v>0</v>
      </c>
      <c r="O275" s="971">
        <v>0</v>
      </c>
      <c r="P275" s="971">
        <v>0</v>
      </c>
      <c r="Q275" s="971">
        <v>0</v>
      </c>
      <c r="R275" s="971">
        <v>0</v>
      </c>
      <c r="S275" s="971">
        <v>0</v>
      </c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1"/>
        <v>0</v>
      </c>
      <c r="G276" s="37" t="e">
        <f t="shared" si="42"/>
        <v>#DIV/0!</v>
      </c>
      <c r="H276" s="1145">
        <v>0</v>
      </c>
      <c r="I276" s="1145">
        <v>0</v>
      </c>
      <c r="J276" s="1169">
        <v>0</v>
      </c>
      <c r="K276" s="1169">
        <v>0</v>
      </c>
      <c r="L276" s="1169">
        <v>0</v>
      </c>
      <c r="M276" s="1169">
        <v>0</v>
      </c>
      <c r="N276" s="1169">
        <v>0</v>
      </c>
      <c r="O276" s="972">
        <v>0</v>
      </c>
      <c r="P276" s="972">
        <v>0</v>
      </c>
      <c r="Q276" s="972">
        <v>0</v>
      </c>
      <c r="R276" s="972">
        <v>0</v>
      </c>
      <c r="S276" s="972">
        <v>0</v>
      </c>
    </row>
    <row r="277" spans="1:19" ht="22.95" customHeight="1">
      <c r="A277" s="509"/>
      <c r="B277" s="2235" t="s">
        <v>302</v>
      </c>
      <c r="C277" s="2236"/>
      <c r="D277" s="770"/>
      <c r="E277" s="511"/>
      <c r="F277" s="55">
        <f t="shared" si="41"/>
        <v>0</v>
      </c>
      <c r="G277" s="67" t="e">
        <f t="shared" si="42"/>
        <v>#DIV/0!</v>
      </c>
      <c r="H277" s="1131"/>
      <c r="I277" s="1131">
        <v>0</v>
      </c>
      <c r="J277" s="1399">
        <v>0</v>
      </c>
      <c r="K277" s="1399">
        <v>0</v>
      </c>
      <c r="L277" s="1399">
        <v>0</v>
      </c>
      <c r="M277" s="1399">
        <v>0</v>
      </c>
      <c r="N277" s="1399">
        <v>0</v>
      </c>
      <c r="O277" s="1734">
        <v>0</v>
      </c>
      <c r="P277" s="1734">
        <v>0</v>
      </c>
      <c r="Q277" s="1734">
        <v>0</v>
      </c>
      <c r="R277" s="1734">
        <v>0</v>
      </c>
      <c r="S277" s="1734">
        <v>0</v>
      </c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2</v>
      </c>
      <c r="F278" s="36">
        <f t="shared" si="41"/>
        <v>2</v>
      </c>
      <c r="G278" s="37">
        <f t="shared" si="42"/>
        <v>100</v>
      </c>
      <c r="H278" s="1126">
        <v>0</v>
      </c>
      <c r="I278" s="1126">
        <v>0</v>
      </c>
      <c r="J278" s="1167">
        <v>0</v>
      </c>
      <c r="K278" s="1167">
        <v>0</v>
      </c>
      <c r="L278" s="1167">
        <v>0</v>
      </c>
      <c r="M278" s="1167">
        <v>2</v>
      </c>
      <c r="N278" s="1167">
        <v>0</v>
      </c>
      <c r="O278" s="971">
        <v>0</v>
      </c>
      <c r="P278" s="971">
        <v>0</v>
      </c>
      <c r="Q278" s="971">
        <v>0</v>
      </c>
      <c r="R278" s="971">
        <v>0</v>
      </c>
      <c r="S278" s="971">
        <v>0</v>
      </c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1</v>
      </c>
      <c r="F279" s="36">
        <f t="shared" si="41"/>
        <v>1</v>
      </c>
      <c r="G279" s="37">
        <f t="shared" si="42"/>
        <v>100</v>
      </c>
      <c r="H279" s="1126">
        <v>0</v>
      </c>
      <c r="I279" s="1126">
        <v>0</v>
      </c>
      <c r="J279" s="1167">
        <v>0</v>
      </c>
      <c r="K279" s="1167">
        <v>0</v>
      </c>
      <c r="L279" s="1167">
        <v>0</v>
      </c>
      <c r="M279" s="1167">
        <v>1</v>
      </c>
      <c r="N279" s="1167">
        <v>0</v>
      </c>
      <c r="O279" s="971">
        <v>0</v>
      </c>
      <c r="P279" s="971">
        <v>0</v>
      </c>
      <c r="Q279" s="971">
        <v>0</v>
      </c>
      <c r="R279" s="971">
        <v>0</v>
      </c>
      <c r="S279" s="971">
        <v>0</v>
      </c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41"/>
        <v>0</v>
      </c>
      <c r="G280" s="37" t="e">
        <f t="shared" si="42"/>
        <v>#DIV/0!</v>
      </c>
      <c r="H280" s="1126">
        <v>0</v>
      </c>
      <c r="I280" s="1126">
        <v>0</v>
      </c>
      <c r="J280" s="1167">
        <v>0</v>
      </c>
      <c r="K280" s="1167">
        <v>0</v>
      </c>
      <c r="L280" s="1167">
        <v>0</v>
      </c>
      <c r="M280" s="1167">
        <v>0</v>
      </c>
      <c r="N280" s="1167">
        <v>0</v>
      </c>
      <c r="O280" s="971">
        <v>0</v>
      </c>
      <c r="P280" s="971">
        <v>0</v>
      </c>
      <c r="Q280" s="971">
        <v>0</v>
      </c>
      <c r="R280" s="971">
        <v>0</v>
      </c>
      <c r="S280" s="971">
        <v>0</v>
      </c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330000</v>
      </c>
      <c r="F281" s="153">
        <f t="shared" si="41"/>
        <v>322000</v>
      </c>
      <c r="G281" s="379">
        <f t="shared" si="42"/>
        <v>97.575757575757578</v>
      </c>
      <c r="H281" s="1151">
        <f>SUM(H282:H286)</f>
        <v>0</v>
      </c>
      <c r="I281" s="1151">
        <f t="shared" ref="I281:S281" si="45">SUM(I282:I286)</f>
        <v>4000</v>
      </c>
      <c r="J281" s="1168">
        <f t="shared" si="45"/>
        <v>0</v>
      </c>
      <c r="K281" s="1168">
        <f t="shared" si="45"/>
        <v>8000</v>
      </c>
      <c r="L281" s="1168">
        <f t="shared" si="45"/>
        <v>66716</v>
      </c>
      <c r="M281" s="1168">
        <f t="shared" si="45"/>
        <v>8000</v>
      </c>
      <c r="N281" s="1168">
        <f t="shared" si="45"/>
        <v>8000</v>
      </c>
      <c r="O281" s="970">
        <f t="shared" si="45"/>
        <v>8000</v>
      </c>
      <c r="P281" s="970">
        <f t="shared" si="45"/>
        <v>190340</v>
      </c>
      <c r="Q281" s="1923">
        <f t="shared" si="45"/>
        <v>9871</v>
      </c>
      <c r="R281" s="1923">
        <f t="shared" si="45"/>
        <v>10480</v>
      </c>
      <c r="S281" s="1923">
        <f t="shared" si="45"/>
        <v>8593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1"/>
        <v>0</v>
      </c>
      <c r="G282" s="37" t="e">
        <f t="shared" si="42"/>
        <v>#DIV/0!</v>
      </c>
      <c r="H282" s="1126">
        <v>0</v>
      </c>
      <c r="I282" s="1126">
        <v>0</v>
      </c>
      <c r="J282" s="1167">
        <v>0</v>
      </c>
      <c r="K282" s="1167">
        <v>0</v>
      </c>
      <c r="L282" s="1167">
        <v>0</v>
      </c>
      <c r="M282" s="1167">
        <v>0</v>
      </c>
      <c r="N282" s="1167">
        <v>0</v>
      </c>
      <c r="O282" s="971">
        <v>0</v>
      </c>
      <c r="P282" s="971">
        <v>0</v>
      </c>
      <c r="Q282" s="971">
        <v>0</v>
      </c>
      <c r="R282" s="971">
        <v>0</v>
      </c>
      <c r="S282" s="971">
        <v>0</v>
      </c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190000</v>
      </c>
      <c r="F283" s="36">
        <f t="shared" si="41"/>
        <v>182000</v>
      </c>
      <c r="G283" s="37">
        <f t="shared" si="42"/>
        <v>95.78947368421052</v>
      </c>
      <c r="H283" s="1126">
        <v>0</v>
      </c>
      <c r="I283" s="1130">
        <v>4000</v>
      </c>
      <c r="J283" s="1167" t="s">
        <v>336</v>
      </c>
      <c r="K283" s="1398">
        <v>8000</v>
      </c>
      <c r="L283" s="1398">
        <v>66716</v>
      </c>
      <c r="M283" s="1398">
        <v>8000</v>
      </c>
      <c r="N283" s="1398">
        <v>8000</v>
      </c>
      <c r="O283" s="1733">
        <v>8000</v>
      </c>
      <c r="P283" s="1733">
        <v>50340</v>
      </c>
      <c r="Q283" s="1733">
        <v>9871</v>
      </c>
      <c r="R283" s="1733">
        <v>10480</v>
      </c>
      <c r="S283" s="1733">
        <v>8593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1"/>
        <v>0</v>
      </c>
      <c r="G284" s="37" t="e">
        <f t="shared" si="42"/>
        <v>#DIV/0!</v>
      </c>
      <c r="H284" s="1126">
        <v>0</v>
      </c>
      <c r="I284" s="1126">
        <v>0</v>
      </c>
      <c r="J284" s="1167"/>
      <c r="K284" s="1167">
        <v>0</v>
      </c>
      <c r="L284" s="1167">
        <v>0</v>
      </c>
      <c r="M284" s="1167">
        <v>0</v>
      </c>
      <c r="N284" s="1167">
        <v>0</v>
      </c>
      <c r="O284" s="971">
        <v>0</v>
      </c>
      <c r="P284" s="971">
        <v>0</v>
      </c>
      <c r="Q284" s="971">
        <v>0</v>
      </c>
      <c r="R284" s="971">
        <v>0</v>
      </c>
      <c r="S284" s="971">
        <v>0</v>
      </c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140000</v>
      </c>
      <c r="F285" s="36">
        <f t="shared" si="41"/>
        <v>140000</v>
      </c>
      <c r="G285" s="37">
        <f t="shared" si="42"/>
        <v>100</v>
      </c>
      <c r="H285" s="1126">
        <v>0</v>
      </c>
      <c r="I285" s="1126">
        <v>0</v>
      </c>
      <c r="J285" s="1167">
        <v>0</v>
      </c>
      <c r="K285" s="1167">
        <v>0</v>
      </c>
      <c r="L285" s="1167">
        <v>0</v>
      </c>
      <c r="M285" s="1167">
        <v>0</v>
      </c>
      <c r="N285" s="1167">
        <v>0</v>
      </c>
      <c r="O285" s="971">
        <v>0</v>
      </c>
      <c r="P285" s="1733">
        <v>140000</v>
      </c>
      <c r="Q285" s="971">
        <v>0</v>
      </c>
      <c r="R285" s="971">
        <v>0</v>
      </c>
      <c r="S285" s="971">
        <v>0</v>
      </c>
    </row>
    <row r="286" spans="1:19" ht="21.75" customHeight="1">
      <c r="A286" s="783"/>
      <c r="B286" s="784"/>
      <c r="C286" s="785" t="s">
        <v>29</v>
      </c>
      <c r="D286" s="786" t="s">
        <v>24</v>
      </c>
      <c r="E286" s="117">
        <v>0</v>
      </c>
      <c r="F286" s="116">
        <f t="shared" si="41"/>
        <v>0</v>
      </c>
      <c r="G286" s="120" t="e">
        <f t="shared" si="42"/>
        <v>#DIV/0!</v>
      </c>
      <c r="H286" s="1145">
        <v>0</v>
      </c>
      <c r="I286" s="1152">
        <v>0</v>
      </c>
      <c r="J286" s="1170">
        <v>0</v>
      </c>
      <c r="K286" s="1170">
        <v>0</v>
      </c>
      <c r="L286" s="1170">
        <v>0</v>
      </c>
      <c r="M286" s="1170">
        <v>0</v>
      </c>
      <c r="N286" s="1170">
        <v>0</v>
      </c>
      <c r="O286" s="968">
        <v>0</v>
      </c>
      <c r="P286" s="968">
        <v>0</v>
      </c>
      <c r="Q286" s="968">
        <v>0</v>
      </c>
      <c r="R286" s="968">
        <v>0</v>
      </c>
      <c r="S286" s="968">
        <v>0</v>
      </c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1"/>
        <v>0</v>
      </c>
      <c r="G287" s="631" t="e">
        <f t="shared" si="42"/>
        <v>#DIV/0!</v>
      </c>
      <c r="H287" s="1153">
        <f t="shared" ref="H287:R287" si="46">SUM(H288:H296)</f>
        <v>0</v>
      </c>
      <c r="I287" s="1153">
        <f t="shared" si="46"/>
        <v>0</v>
      </c>
      <c r="J287" s="1153">
        <f t="shared" si="46"/>
        <v>0</v>
      </c>
      <c r="K287" s="1153">
        <f t="shared" si="46"/>
        <v>0</v>
      </c>
      <c r="L287" s="1153">
        <f t="shared" si="46"/>
        <v>0</v>
      </c>
      <c r="M287" s="1153">
        <f t="shared" si="46"/>
        <v>0</v>
      </c>
      <c r="N287" s="1153">
        <f t="shared" si="46"/>
        <v>0</v>
      </c>
      <c r="O287" s="951">
        <f t="shared" si="46"/>
        <v>0</v>
      </c>
      <c r="P287" s="951">
        <f t="shared" si="46"/>
        <v>0</v>
      </c>
      <c r="Q287" s="951">
        <f t="shared" si="46"/>
        <v>0</v>
      </c>
      <c r="R287" s="951">
        <f t="shared" si="46"/>
        <v>0</v>
      </c>
      <c r="S287" s="951"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55">
        <f t="shared" si="41"/>
        <v>0</v>
      </c>
      <c r="G288" s="67" t="e">
        <f t="shared" si="42"/>
        <v>#DIV/0!</v>
      </c>
      <c r="H288" s="1131"/>
      <c r="I288" s="1131"/>
      <c r="J288" s="1399"/>
      <c r="K288" s="1399"/>
      <c r="L288" s="1399"/>
      <c r="M288" s="1399">
        <v>0</v>
      </c>
      <c r="N288" s="1399">
        <v>0</v>
      </c>
      <c r="O288" s="1734">
        <v>0</v>
      </c>
      <c r="P288" s="1734">
        <v>0</v>
      </c>
      <c r="Q288" s="1734">
        <v>0</v>
      </c>
      <c r="R288" s="1734">
        <v>0</v>
      </c>
      <c r="S288" s="1734">
        <v>0</v>
      </c>
    </row>
    <row r="289" spans="1:19" ht="31.2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 t="shared" si="41"/>
        <v>0</v>
      </c>
      <c r="G289" s="37" t="e">
        <f t="shared" si="42"/>
        <v>#DIV/0!</v>
      </c>
      <c r="H289" s="1126">
        <v>0</v>
      </c>
      <c r="I289" s="1126">
        <v>0</v>
      </c>
      <c r="J289" s="1167">
        <v>0</v>
      </c>
      <c r="K289" s="1167">
        <v>0</v>
      </c>
      <c r="L289" s="1167">
        <v>0</v>
      </c>
      <c r="M289" s="1167">
        <v>0</v>
      </c>
      <c r="N289" s="1167">
        <v>0</v>
      </c>
      <c r="O289" s="971">
        <v>0</v>
      </c>
      <c r="P289" s="971">
        <v>0</v>
      </c>
      <c r="Q289" s="971">
        <v>0</v>
      </c>
      <c r="R289" s="971">
        <v>0</v>
      </c>
      <c r="S289" s="971">
        <v>0</v>
      </c>
    </row>
    <row r="290" spans="1:19" ht="31.2" customHeight="1">
      <c r="A290" s="723"/>
      <c r="B290" s="452" t="s">
        <v>180</v>
      </c>
      <c r="C290" s="789"/>
      <c r="D290" s="455" t="s">
        <v>87</v>
      </c>
      <c r="E290" s="42"/>
      <c r="F290" s="36">
        <f t="shared" si="41"/>
        <v>0</v>
      </c>
      <c r="G290" s="37" t="e">
        <f t="shared" si="42"/>
        <v>#DIV/0!</v>
      </c>
      <c r="H290" s="1126">
        <v>0</v>
      </c>
      <c r="I290" s="1126">
        <v>0</v>
      </c>
      <c r="J290" s="1167">
        <v>0</v>
      </c>
      <c r="K290" s="1167">
        <v>0</v>
      </c>
      <c r="L290" s="1167">
        <v>0</v>
      </c>
      <c r="M290" s="1167">
        <v>0</v>
      </c>
      <c r="N290" s="1167">
        <v>0</v>
      </c>
      <c r="O290" s="971">
        <v>0</v>
      </c>
      <c r="P290" s="971">
        <v>0</v>
      </c>
      <c r="Q290" s="971">
        <v>0</v>
      </c>
      <c r="R290" s="971">
        <v>0</v>
      </c>
      <c r="S290" s="971">
        <v>0</v>
      </c>
    </row>
    <row r="291" spans="1:19" ht="31.2" customHeight="1">
      <c r="A291" s="790"/>
      <c r="B291" s="2193" t="s">
        <v>292</v>
      </c>
      <c r="C291" s="2194"/>
      <c r="D291" s="455" t="s">
        <v>114</v>
      </c>
      <c r="E291" s="42"/>
      <c r="F291" s="36">
        <f t="shared" si="41"/>
        <v>0</v>
      </c>
      <c r="G291" s="37" t="e">
        <f t="shared" si="42"/>
        <v>#DIV/0!</v>
      </c>
      <c r="H291" s="1126">
        <v>0</v>
      </c>
      <c r="I291" s="1126">
        <v>0</v>
      </c>
      <c r="J291" s="1167">
        <v>0</v>
      </c>
      <c r="K291" s="1167">
        <v>0</v>
      </c>
      <c r="L291" s="1167">
        <v>0</v>
      </c>
      <c r="M291" s="1167">
        <v>0</v>
      </c>
      <c r="N291" s="1167">
        <v>0</v>
      </c>
      <c r="O291" s="971">
        <v>0</v>
      </c>
      <c r="P291" s="971">
        <v>0</v>
      </c>
      <c r="Q291" s="971">
        <v>0</v>
      </c>
      <c r="R291" s="971">
        <v>0</v>
      </c>
      <c r="S291" s="971">
        <v>0</v>
      </c>
    </row>
    <row r="292" spans="1:19" ht="25.5" customHeight="1">
      <c r="A292" s="723"/>
      <c r="B292" s="452" t="s">
        <v>293</v>
      </c>
      <c r="C292" s="791"/>
      <c r="D292" s="420" t="s">
        <v>294</v>
      </c>
      <c r="E292" s="164"/>
      <c r="F292" s="36">
        <f t="shared" si="41"/>
        <v>0</v>
      </c>
      <c r="G292" s="37" t="e">
        <f t="shared" si="42"/>
        <v>#DIV/0!</v>
      </c>
      <c r="H292" s="1126">
        <v>0</v>
      </c>
      <c r="I292" s="1126">
        <v>0</v>
      </c>
      <c r="J292" s="1167">
        <v>0</v>
      </c>
      <c r="K292" s="1167">
        <v>0</v>
      </c>
      <c r="L292" s="1167">
        <v>0</v>
      </c>
      <c r="M292" s="1167">
        <v>0</v>
      </c>
      <c r="N292" s="1167">
        <v>0</v>
      </c>
      <c r="O292" s="971">
        <v>0</v>
      </c>
      <c r="P292" s="971">
        <v>0</v>
      </c>
      <c r="Q292" s="971">
        <v>0</v>
      </c>
      <c r="R292" s="971">
        <v>0</v>
      </c>
      <c r="S292" s="971">
        <v>0</v>
      </c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1"/>
        <v>0</v>
      </c>
      <c r="G293" s="37" t="e">
        <f t="shared" si="42"/>
        <v>#DIV/0!</v>
      </c>
      <c r="H293" s="1126">
        <v>0</v>
      </c>
      <c r="I293" s="1126">
        <v>0</v>
      </c>
      <c r="J293" s="1167">
        <v>0</v>
      </c>
      <c r="K293" s="1167">
        <v>0</v>
      </c>
      <c r="L293" s="1167">
        <v>0</v>
      </c>
      <c r="M293" s="1167">
        <v>0</v>
      </c>
      <c r="N293" s="1167">
        <v>0</v>
      </c>
      <c r="O293" s="971">
        <v>0</v>
      </c>
      <c r="P293" s="971">
        <v>0</v>
      </c>
      <c r="Q293" s="971">
        <v>0</v>
      </c>
      <c r="R293" s="971">
        <v>0</v>
      </c>
      <c r="S293" s="971">
        <v>0</v>
      </c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153">
        <f t="shared" si="41"/>
        <v>0</v>
      </c>
      <c r="G294" s="379" t="e">
        <f t="shared" si="42"/>
        <v>#DIV/0!</v>
      </c>
      <c r="H294" s="1133">
        <f>SUM(H295:H299)</f>
        <v>0</v>
      </c>
      <c r="I294" s="1133">
        <f t="shared" ref="I294:N294" si="47">SUM(I295:I299)</f>
        <v>0</v>
      </c>
      <c r="J294" s="1133">
        <f t="shared" si="47"/>
        <v>0</v>
      </c>
      <c r="K294" s="1133">
        <f t="shared" si="47"/>
        <v>0</v>
      </c>
      <c r="L294" s="1133">
        <f t="shared" si="47"/>
        <v>0</v>
      </c>
      <c r="M294" s="1133">
        <f t="shared" si="47"/>
        <v>0</v>
      </c>
      <c r="N294" s="1133">
        <f t="shared" si="47"/>
        <v>0</v>
      </c>
      <c r="O294" s="929">
        <v>0</v>
      </c>
      <c r="P294" s="929">
        <f>SUM(P295:P299)</f>
        <v>0</v>
      </c>
      <c r="Q294" s="929">
        <f>SUM(Q295:Q299)</f>
        <v>0</v>
      </c>
      <c r="R294" s="929">
        <f>SUM(R295:R299)</f>
        <v>0</v>
      </c>
      <c r="S294" s="929">
        <f>SUM(S295:S299)</f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1"/>
        <v>0</v>
      </c>
      <c r="G295" s="37" t="e">
        <f t="shared" si="42"/>
        <v>#DIV/0!</v>
      </c>
      <c r="H295" s="1126">
        <v>0</v>
      </c>
      <c r="I295" s="1126">
        <v>0</v>
      </c>
      <c r="J295" s="1167">
        <v>0</v>
      </c>
      <c r="K295" s="1167">
        <v>0</v>
      </c>
      <c r="L295" s="1167">
        <v>0</v>
      </c>
      <c r="M295" s="1167">
        <v>0</v>
      </c>
      <c r="N295" s="1167">
        <v>0</v>
      </c>
      <c r="O295" s="971">
        <v>0</v>
      </c>
      <c r="P295" s="971">
        <v>0</v>
      </c>
      <c r="Q295" s="971">
        <v>0</v>
      </c>
      <c r="R295" s="971">
        <v>0</v>
      </c>
      <c r="S295" s="971">
        <v>0</v>
      </c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36">
        <f t="shared" si="41"/>
        <v>0</v>
      </c>
      <c r="G296" s="37" t="e">
        <f t="shared" si="42"/>
        <v>#DIV/0!</v>
      </c>
      <c r="H296" s="1126">
        <v>0</v>
      </c>
      <c r="I296" s="1126">
        <v>0</v>
      </c>
      <c r="J296" s="1167">
        <v>0</v>
      </c>
      <c r="K296" s="1167">
        <v>0</v>
      </c>
      <c r="L296" s="1167">
        <v>0</v>
      </c>
      <c r="M296" s="1167">
        <v>0</v>
      </c>
      <c r="N296" s="1167">
        <v>0</v>
      </c>
      <c r="O296" s="971">
        <v>0</v>
      </c>
      <c r="P296" s="971">
        <v>0</v>
      </c>
      <c r="Q296" s="971">
        <v>0</v>
      </c>
      <c r="R296" s="971">
        <v>0</v>
      </c>
      <c r="S296" s="971">
        <v>0</v>
      </c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1"/>
        <v>0</v>
      </c>
      <c r="G297" s="37" t="e">
        <f t="shared" si="42"/>
        <v>#DIV/0!</v>
      </c>
      <c r="H297" s="1126">
        <v>0</v>
      </c>
      <c r="I297" s="1126">
        <v>0</v>
      </c>
      <c r="J297" s="1167">
        <v>0</v>
      </c>
      <c r="K297" s="1167">
        <v>0</v>
      </c>
      <c r="L297" s="1167">
        <v>0</v>
      </c>
      <c r="M297" s="1167">
        <v>0</v>
      </c>
      <c r="N297" s="1167">
        <v>0</v>
      </c>
      <c r="O297" s="971">
        <v>0</v>
      </c>
      <c r="P297" s="971">
        <v>0</v>
      </c>
      <c r="Q297" s="971">
        <v>0</v>
      </c>
      <c r="R297" s="971">
        <v>0</v>
      </c>
      <c r="S297" s="971">
        <v>0</v>
      </c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1"/>
        <v>0</v>
      </c>
      <c r="G298" s="37" t="e">
        <f t="shared" si="42"/>
        <v>#DIV/0!</v>
      </c>
      <c r="H298" s="1126">
        <v>0</v>
      </c>
      <c r="I298" s="1126">
        <v>0</v>
      </c>
      <c r="J298" s="1167">
        <v>0</v>
      </c>
      <c r="K298" s="1167">
        <v>0</v>
      </c>
      <c r="L298" s="1167">
        <v>0</v>
      </c>
      <c r="M298" s="1167">
        <v>0</v>
      </c>
      <c r="N298" s="1167">
        <v>0</v>
      </c>
      <c r="O298" s="971">
        <v>0</v>
      </c>
      <c r="P298" s="971">
        <v>0</v>
      </c>
      <c r="Q298" s="971">
        <v>0</v>
      </c>
      <c r="R298" s="971">
        <v>0</v>
      </c>
      <c r="S298" s="971">
        <v>0</v>
      </c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1"/>
        <v>0</v>
      </c>
      <c r="G299" s="37" t="e">
        <f t="shared" si="42"/>
        <v>#DIV/0!</v>
      </c>
      <c r="H299" s="1126">
        <v>0</v>
      </c>
      <c r="I299" s="1126">
        <v>0</v>
      </c>
      <c r="J299" s="1167">
        <v>0</v>
      </c>
      <c r="K299" s="1167">
        <v>0</v>
      </c>
      <c r="L299" s="1167">
        <v>0</v>
      </c>
      <c r="M299" s="1167">
        <v>0</v>
      </c>
      <c r="N299" s="1167">
        <v>0</v>
      </c>
      <c r="O299" s="971">
        <v>0</v>
      </c>
      <c r="P299" s="971">
        <v>0</v>
      </c>
      <c r="Q299" s="971">
        <v>0</v>
      </c>
      <c r="R299" s="971">
        <v>0</v>
      </c>
      <c r="S299" s="971">
        <v>0</v>
      </c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41"/>
        <v>0</v>
      </c>
      <c r="G300" s="67" t="e">
        <f t="shared" si="42"/>
        <v>#DIV/0!</v>
      </c>
      <c r="H300" s="1131"/>
      <c r="I300" s="1131"/>
      <c r="J300" s="1399"/>
      <c r="K300" s="1399"/>
      <c r="L300" s="1399"/>
      <c r="M300" s="1399">
        <v>0</v>
      </c>
      <c r="N300" s="1399">
        <v>0</v>
      </c>
      <c r="O300" s="1734">
        <v>0</v>
      </c>
      <c r="P300" s="1734">
        <v>0</v>
      </c>
      <c r="Q300" s="1734">
        <v>0</v>
      </c>
      <c r="R300" s="1734">
        <v>0</v>
      </c>
      <c r="S300" s="1734">
        <v>0</v>
      </c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1"/>
        <v>0</v>
      </c>
      <c r="G301" s="37" t="e">
        <f t="shared" si="42"/>
        <v>#DIV/0!</v>
      </c>
      <c r="H301" s="1126">
        <v>0</v>
      </c>
      <c r="I301" s="1126">
        <v>0</v>
      </c>
      <c r="J301" s="1167">
        <v>0</v>
      </c>
      <c r="K301" s="1167">
        <v>0</v>
      </c>
      <c r="L301" s="1167">
        <v>0</v>
      </c>
      <c r="M301" s="1167">
        <v>0</v>
      </c>
      <c r="N301" s="1167">
        <v>0</v>
      </c>
      <c r="O301" s="971">
        <v>0</v>
      </c>
      <c r="P301" s="971">
        <v>0</v>
      </c>
      <c r="Q301" s="971">
        <v>0</v>
      </c>
      <c r="R301" s="971">
        <v>0</v>
      </c>
      <c r="S301" s="971">
        <v>0</v>
      </c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41"/>
        <v>0</v>
      </c>
      <c r="G302" s="37" t="e">
        <f t="shared" si="42"/>
        <v>#DIV/0!</v>
      </c>
      <c r="H302" s="1126">
        <v>0</v>
      </c>
      <c r="I302" s="1126">
        <v>0</v>
      </c>
      <c r="J302" s="1167">
        <v>0</v>
      </c>
      <c r="K302" s="1167">
        <v>0</v>
      </c>
      <c r="L302" s="1167">
        <v>0</v>
      </c>
      <c r="M302" s="1167">
        <v>0</v>
      </c>
      <c r="N302" s="1167">
        <v>0</v>
      </c>
      <c r="O302" s="971">
        <v>0</v>
      </c>
      <c r="P302" s="971">
        <v>0</v>
      </c>
      <c r="Q302" s="971">
        <v>0</v>
      </c>
      <c r="R302" s="971">
        <v>0</v>
      </c>
      <c r="S302" s="971">
        <v>0</v>
      </c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1"/>
        <v>0</v>
      </c>
      <c r="G303" s="37" t="e">
        <f t="shared" si="42"/>
        <v>#DIV/0!</v>
      </c>
      <c r="H303" s="1126">
        <v>0</v>
      </c>
      <c r="I303" s="1126">
        <v>0</v>
      </c>
      <c r="J303" s="1167">
        <v>0</v>
      </c>
      <c r="K303" s="1167">
        <v>0</v>
      </c>
      <c r="L303" s="1167">
        <v>0</v>
      </c>
      <c r="M303" s="1167">
        <v>0</v>
      </c>
      <c r="N303" s="1167">
        <v>0</v>
      </c>
      <c r="O303" s="971">
        <v>0</v>
      </c>
      <c r="P303" s="971">
        <v>0</v>
      </c>
      <c r="Q303" s="971">
        <v>0</v>
      </c>
      <c r="R303" s="971">
        <v>0</v>
      </c>
      <c r="S303" s="971">
        <v>0</v>
      </c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1"/>
        <v>0</v>
      </c>
      <c r="G304" s="37" t="e">
        <f t="shared" si="42"/>
        <v>#DIV/0!</v>
      </c>
      <c r="H304" s="1126">
        <v>0</v>
      </c>
      <c r="I304" s="1126">
        <v>0</v>
      </c>
      <c r="J304" s="1167">
        <v>0</v>
      </c>
      <c r="K304" s="1167">
        <v>0</v>
      </c>
      <c r="L304" s="1167">
        <v>0</v>
      </c>
      <c r="M304" s="1167">
        <v>0</v>
      </c>
      <c r="N304" s="1167">
        <v>0</v>
      </c>
      <c r="O304" s="971">
        <v>0</v>
      </c>
      <c r="P304" s="971">
        <v>0</v>
      </c>
      <c r="Q304" s="971">
        <v>0</v>
      </c>
      <c r="R304" s="971">
        <v>0</v>
      </c>
      <c r="S304" s="971">
        <v>0</v>
      </c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1"/>
        <v>0</v>
      </c>
      <c r="G305" s="37" t="e">
        <f t="shared" si="42"/>
        <v>#DIV/0!</v>
      </c>
      <c r="H305" s="1126">
        <v>0</v>
      </c>
      <c r="I305" s="1126">
        <v>0</v>
      </c>
      <c r="J305" s="1167">
        <v>0</v>
      </c>
      <c r="K305" s="1167">
        <v>0</v>
      </c>
      <c r="L305" s="1167">
        <v>0</v>
      </c>
      <c r="M305" s="1167">
        <v>0</v>
      </c>
      <c r="N305" s="1167">
        <v>0</v>
      </c>
      <c r="O305" s="971">
        <v>0</v>
      </c>
      <c r="P305" s="971">
        <v>0</v>
      </c>
      <c r="Q305" s="971">
        <v>0</v>
      </c>
      <c r="R305" s="971">
        <v>0</v>
      </c>
      <c r="S305" s="971">
        <v>0</v>
      </c>
    </row>
    <row r="306" spans="1:19" ht="27" customHeight="1">
      <c r="A306" s="735"/>
      <c r="B306" s="777" t="s">
        <v>37</v>
      </c>
      <c r="C306" s="793"/>
      <c r="D306" s="738" t="s">
        <v>24</v>
      </c>
      <c r="E306" s="153"/>
      <c r="F306" s="153">
        <f t="shared" si="41"/>
        <v>0</v>
      </c>
      <c r="G306" s="379" t="e">
        <f t="shared" si="42"/>
        <v>#DIV/0!</v>
      </c>
      <c r="H306" s="1151">
        <f>SUM(H307:H311)</f>
        <v>0</v>
      </c>
      <c r="I306" s="1151">
        <f t="shared" ref="I306:P306" si="48">SUM(I307:I311)</f>
        <v>0</v>
      </c>
      <c r="J306" s="1168">
        <f t="shared" si="48"/>
        <v>0</v>
      </c>
      <c r="K306" s="1168">
        <f t="shared" si="48"/>
        <v>0</v>
      </c>
      <c r="L306" s="1168">
        <f t="shared" si="48"/>
        <v>0</v>
      </c>
      <c r="M306" s="1168">
        <f t="shared" si="48"/>
        <v>0</v>
      </c>
      <c r="N306" s="1168">
        <f t="shared" si="48"/>
        <v>0</v>
      </c>
      <c r="O306" s="970">
        <f t="shared" si="48"/>
        <v>0</v>
      </c>
      <c r="P306" s="970">
        <f t="shared" si="48"/>
        <v>0</v>
      </c>
      <c r="Q306" s="1923">
        <v>0</v>
      </c>
      <c r="R306" s="1923">
        <v>0</v>
      </c>
      <c r="S306" s="1923">
        <f>SUM(S307:S311)</f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1"/>
        <v>0</v>
      </c>
      <c r="G307" s="37" t="e">
        <f t="shared" si="42"/>
        <v>#DIV/0!</v>
      </c>
      <c r="H307" s="1126">
        <v>0</v>
      </c>
      <c r="I307" s="1126">
        <v>0</v>
      </c>
      <c r="J307" s="1167">
        <v>0</v>
      </c>
      <c r="K307" s="1167">
        <v>0</v>
      </c>
      <c r="L307" s="1167">
        <v>0</v>
      </c>
      <c r="M307" s="1167">
        <v>0</v>
      </c>
      <c r="N307" s="1167">
        <v>0</v>
      </c>
      <c r="O307" s="971">
        <v>0</v>
      </c>
      <c r="P307" s="971">
        <v>0</v>
      </c>
      <c r="Q307" s="971">
        <v>0</v>
      </c>
      <c r="R307" s="971">
        <v>0</v>
      </c>
      <c r="S307" s="971">
        <v>0</v>
      </c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si="41"/>
        <v>0</v>
      </c>
      <c r="G308" s="37" t="e">
        <f t="shared" si="42"/>
        <v>#DIV/0!</v>
      </c>
      <c r="H308" s="1126">
        <v>0</v>
      </c>
      <c r="I308" s="1126">
        <v>0</v>
      </c>
      <c r="J308" s="1167">
        <v>0</v>
      </c>
      <c r="K308" s="1167">
        <v>0</v>
      </c>
      <c r="L308" s="1167">
        <v>0</v>
      </c>
      <c r="M308" s="1167">
        <v>0</v>
      </c>
      <c r="N308" s="1167">
        <v>0</v>
      </c>
      <c r="O308" s="971">
        <v>0</v>
      </c>
      <c r="P308" s="971">
        <v>0</v>
      </c>
      <c r="Q308" s="971">
        <v>0</v>
      </c>
      <c r="R308" s="971">
        <v>0</v>
      </c>
      <c r="S308" s="971">
        <v>0</v>
      </c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1"/>
        <v>0</v>
      </c>
      <c r="G309" s="37" t="e">
        <f t="shared" si="42"/>
        <v>#DIV/0!</v>
      </c>
      <c r="H309" s="1126">
        <v>0</v>
      </c>
      <c r="I309" s="1126">
        <v>0</v>
      </c>
      <c r="J309" s="1167">
        <v>0</v>
      </c>
      <c r="K309" s="1167">
        <v>0</v>
      </c>
      <c r="L309" s="1167">
        <v>0</v>
      </c>
      <c r="M309" s="1167">
        <v>0</v>
      </c>
      <c r="N309" s="1167">
        <v>0</v>
      </c>
      <c r="O309" s="971">
        <v>0</v>
      </c>
      <c r="P309" s="971">
        <v>0</v>
      </c>
      <c r="Q309" s="971">
        <v>0</v>
      </c>
      <c r="R309" s="971">
        <v>0</v>
      </c>
      <c r="S309" s="971">
        <v>0</v>
      </c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1"/>
        <v>0</v>
      </c>
      <c r="G310" s="37" t="e">
        <f t="shared" si="42"/>
        <v>#DIV/0!</v>
      </c>
      <c r="H310" s="1126">
        <v>0</v>
      </c>
      <c r="I310" s="1126">
        <v>0</v>
      </c>
      <c r="J310" s="1167">
        <v>0</v>
      </c>
      <c r="K310" s="1167">
        <v>0</v>
      </c>
      <c r="L310" s="1167">
        <v>0</v>
      </c>
      <c r="M310" s="1167">
        <v>0</v>
      </c>
      <c r="N310" s="1167">
        <v>0</v>
      </c>
      <c r="O310" s="971">
        <v>0</v>
      </c>
      <c r="P310" s="971">
        <v>0</v>
      </c>
      <c r="Q310" s="971">
        <v>0</v>
      </c>
      <c r="R310" s="971">
        <v>0</v>
      </c>
      <c r="S310" s="971">
        <v>0</v>
      </c>
    </row>
    <row r="311" spans="1:19" ht="27" customHeight="1">
      <c r="A311" s="794"/>
      <c r="B311" s="784"/>
      <c r="C311" s="795" t="s">
        <v>29</v>
      </c>
      <c r="D311" s="786" t="s">
        <v>24</v>
      </c>
      <c r="E311" s="116"/>
      <c r="F311" s="116">
        <f t="shared" si="41"/>
        <v>0</v>
      </c>
      <c r="G311" s="120" t="e">
        <f t="shared" si="42"/>
        <v>#DIV/0!</v>
      </c>
      <c r="H311" s="1145">
        <v>0</v>
      </c>
      <c r="I311" s="1145">
        <v>0</v>
      </c>
      <c r="J311" s="1170">
        <v>0</v>
      </c>
      <c r="K311" s="1170">
        <v>0</v>
      </c>
      <c r="L311" s="1170">
        <v>0</v>
      </c>
      <c r="M311" s="1170">
        <v>0</v>
      </c>
      <c r="N311" s="1170">
        <v>0</v>
      </c>
      <c r="O311" s="968">
        <v>0</v>
      </c>
      <c r="P311" s="968">
        <v>0</v>
      </c>
      <c r="Q311" s="968">
        <v>0</v>
      </c>
      <c r="R311" s="968">
        <v>0</v>
      </c>
      <c r="S311" s="968">
        <v>0</v>
      </c>
    </row>
    <row r="312" spans="1:19" ht="26.4" customHeight="1">
      <c r="A312" s="375" t="s">
        <v>325</v>
      </c>
      <c r="B312" s="796"/>
      <c r="C312" s="797"/>
      <c r="D312" s="798"/>
      <c r="E312" s="386"/>
      <c r="F312" s="386">
        <f t="shared" si="41"/>
        <v>0</v>
      </c>
      <c r="G312" s="633" t="e">
        <f t="shared" si="42"/>
        <v>#DIV/0!</v>
      </c>
      <c r="H312" s="1148"/>
      <c r="I312" s="1148"/>
      <c r="J312" s="1161"/>
      <c r="K312" s="1161"/>
      <c r="L312" s="1161"/>
      <c r="M312" s="1161">
        <v>0</v>
      </c>
      <c r="N312" s="1161">
        <v>0</v>
      </c>
      <c r="O312" s="964">
        <v>0</v>
      </c>
      <c r="P312" s="964">
        <v>0</v>
      </c>
      <c r="Q312" s="964">
        <v>0</v>
      </c>
      <c r="R312" s="964">
        <v>0</v>
      </c>
      <c r="S312" s="964">
        <v>0</v>
      </c>
    </row>
    <row r="313" spans="1:19" ht="27" customHeight="1">
      <c r="A313" s="2110" t="s">
        <v>257</v>
      </c>
      <c r="B313" s="2111"/>
      <c r="C313" s="2111"/>
      <c r="D313" s="2112"/>
      <c r="E313" s="92"/>
      <c r="F313" s="92">
        <f t="shared" si="41"/>
        <v>0</v>
      </c>
      <c r="G313" s="631" t="e">
        <f t="shared" si="42"/>
        <v>#DIV/0!</v>
      </c>
      <c r="H313" s="1146"/>
      <c r="I313" s="1146"/>
      <c r="J313" s="1166"/>
      <c r="K313" s="1166"/>
      <c r="L313" s="1166"/>
      <c r="M313" s="1166">
        <v>0</v>
      </c>
      <c r="N313" s="1166">
        <v>0</v>
      </c>
      <c r="O313" s="967">
        <v>0</v>
      </c>
      <c r="P313" s="967">
        <v>0</v>
      </c>
      <c r="Q313" s="967">
        <v>0</v>
      </c>
      <c r="R313" s="967">
        <v>0</v>
      </c>
      <c r="S313" s="967">
        <v>0</v>
      </c>
    </row>
    <row r="314" spans="1:19" ht="23.4" customHeight="1">
      <c r="A314" s="388"/>
      <c r="B314" s="2177" t="s">
        <v>251</v>
      </c>
      <c r="C314" s="2178"/>
      <c r="D314" s="799"/>
      <c r="E314" s="106">
        <f>E315</f>
        <v>0</v>
      </c>
      <c r="F314" s="55">
        <f t="shared" si="41"/>
        <v>0</v>
      </c>
      <c r="G314" s="67" t="e">
        <f t="shared" si="42"/>
        <v>#DIV/0!</v>
      </c>
      <c r="H314" s="1131"/>
      <c r="I314" s="1131"/>
      <c r="J314" s="1399"/>
      <c r="K314" s="1399"/>
      <c r="L314" s="1399"/>
      <c r="M314" s="1399">
        <v>0</v>
      </c>
      <c r="N314" s="1399">
        <v>0</v>
      </c>
      <c r="O314" s="1734">
        <v>0</v>
      </c>
      <c r="P314" s="1734">
        <v>0</v>
      </c>
      <c r="Q314" s="1734">
        <v>0</v>
      </c>
      <c r="R314" s="1734">
        <v>0</v>
      </c>
      <c r="S314" s="1734">
        <v>0</v>
      </c>
    </row>
    <row r="315" spans="1:19" ht="27" customHeight="1">
      <c r="A315" s="660"/>
      <c r="B315" s="730"/>
      <c r="C315" s="800" t="s">
        <v>139</v>
      </c>
      <c r="D315" s="679" t="s">
        <v>88</v>
      </c>
      <c r="E315" s="77"/>
      <c r="F315" s="36">
        <f t="shared" si="41"/>
        <v>0</v>
      </c>
      <c r="G315" s="37" t="e">
        <f t="shared" si="42"/>
        <v>#DIV/0!</v>
      </c>
      <c r="H315" s="1126">
        <v>0</v>
      </c>
      <c r="I315" s="1126">
        <v>0</v>
      </c>
      <c r="J315" s="1167">
        <v>0</v>
      </c>
      <c r="K315" s="1167">
        <v>0</v>
      </c>
      <c r="L315" s="1167">
        <v>0</v>
      </c>
      <c r="M315" s="1167">
        <v>0</v>
      </c>
      <c r="N315" s="1167">
        <v>0</v>
      </c>
      <c r="O315" s="971">
        <v>0</v>
      </c>
      <c r="P315" s="971">
        <v>0</v>
      </c>
      <c r="Q315" s="971">
        <v>0</v>
      </c>
      <c r="R315" s="971">
        <v>0</v>
      </c>
      <c r="S315" s="971">
        <v>0</v>
      </c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1"/>
        <v>0</v>
      </c>
      <c r="G316" s="37" t="e">
        <f t="shared" si="42"/>
        <v>#DIV/0!</v>
      </c>
      <c r="H316" s="1126">
        <v>0</v>
      </c>
      <c r="I316" s="1126">
        <v>0</v>
      </c>
      <c r="J316" s="1167">
        <v>0</v>
      </c>
      <c r="K316" s="1167">
        <v>0</v>
      </c>
      <c r="L316" s="1167">
        <v>0</v>
      </c>
      <c r="M316" s="1167">
        <v>0</v>
      </c>
      <c r="N316" s="1167">
        <v>0</v>
      </c>
      <c r="O316" s="971">
        <v>0</v>
      </c>
      <c r="P316" s="971">
        <v>0</v>
      </c>
      <c r="Q316" s="971">
        <v>0</v>
      </c>
      <c r="R316" s="971">
        <v>0</v>
      </c>
      <c r="S316" s="971">
        <v>0</v>
      </c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0</v>
      </c>
      <c r="F317" s="153">
        <f t="shared" ref="F317:F380" si="49">SUM(H317:S317)</f>
        <v>0</v>
      </c>
      <c r="G317" s="379" t="e">
        <f t="shared" ref="G317:G380" si="50">+F317*100/E317</f>
        <v>#DIV/0!</v>
      </c>
      <c r="H317" s="1133">
        <f>SUM(H318:H322)</f>
        <v>0</v>
      </c>
      <c r="I317" s="1133">
        <f t="shared" ref="I317:Q317" si="51">SUM(I318:I322)</f>
        <v>0</v>
      </c>
      <c r="J317" s="1133">
        <f t="shared" si="51"/>
        <v>0</v>
      </c>
      <c r="K317" s="1133">
        <f t="shared" si="51"/>
        <v>0</v>
      </c>
      <c r="L317" s="1133">
        <f t="shared" si="51"/>
        <v>0</v>
      </c>
      <c r="M317" s="1133">
        <f t="shared" si="51"/>
        <v>0</v>
      </c>
      <c r="N317" s="1133">
        <f t="shared" si="51"/>
        <v>0</v>
      </c>
      <c r="O317" s="929">
        <f t="shared" si="51"/>
        <v>0</v>
      </c>
      <c r="P317" s="929">
        <f t="shared" si="51"/>
        <v>0</v>
      </c>
      <c r="Q317" s="929">
        <f t="shared" si="51"/>
        <v>0</v>
      </c>
      <c r="R317" s="929">
        <v>0</v>
      </c>
      <c r="S317" s="929">
        <f>SUM(S318:S322)</f>
        <v>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49"/>
        <v>0</v>
      </c>
      <c r="G318" s="37" t="e">
        <f t="shared" si="50"/>
        <v>#DIV/0!</v>
      </c>
      <c r="H318" s="1126">
        <v>0</v>
      </c>
      <c r="I318" s="1126">
        <v>0</v>
      </c>
      <c r="J318" s="1167">
        <v>0</v>
      </c>
      <c r="K318" s="1167">
        <v>0</v>
      </c>
      <c r="L318" s="1167">
        <v>0</v>
      </c>
      <c r="M318" s="1167">
        <v>0</v>
      </c>
      <c r="N318" s="1167">
        <v>0</v>
      </c>
      <c r="O318" s="971">
        <v>0</v>
      </c>
      <c r="P318" s="971">
        <v>0</v>
      </c>
      <c r="Q318" s="971">
        <v>0</v>
      </c>
      <c r="R318" s="971">
        <v>0</v>
      </c>
      <c r="S318" s="971">
        <v>0</v>
      </c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0</v>
      </c>
      <c r="F319" s="36">
        <f t="shared" si="49"/>
        <v>0</v>
      </c>
      <c r="G319" s="37" t="e">
        <f t="shared" si="50"/>
        <v>#DIV/0!</v>
      </c>
      <c r="H319" s="1126">
        <v>0</v>
      </c>
      <c r="I319" s="1126">
        <v>0</v>
      </c>
      <c r="J319" s="1167">
        <v>0</v>
      </c>
      <c r="K319" s="1167">
        <v>0</v>
      </c>
      <c r="L319" s="1167">
        <v>0</v>
      </c>
      <c r="M319" s="1167">
        <v>0</v>
      </c>
      <c r="N319" s="1167">
        <v>0</v>
      </c>
      <c r="O319" s="971">
        <v>0</v>
      </c>
      <c r="P319" s="971">
        <v>0</v>
      </c>
      <c r="Q319" s="971">
        <v>0</v>
      </c>
      <c r="R319" s="971">
        <v>0</v>
      </c>
      <c r="S319" s="971">
        <v>0</v>
      </c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49"/>
        <v>0</v>
      </c>
      <c r="G320" s="37" t="e">
        <f t="shared" si="50"/>
        <v>#DIV/0!</v>
      </c>
      <c r="H320" s="1126">
        <v>0</v>
      </c>
      <c r="I320" s="1126">
        <v>0</v>
      </c>
      <c r="J320" s="1167">
        <v>0</v>
      </c>
      <c r="K320" s="1167">
        <v>0</v>
      </c>
      <c r="L320" s="1167">
        <v>0</v>
      </c>
      <c r="M320" s="1167">
        <v>0</v>
      </c>
      <c r="N320" s="1167">
        <v>0</v>
      </c>
      <c r="O320" s="971">
        <v>0</v>
      </c>
      <c r="P320" s="971">
        <v>0</v>
      </c>
      <c r="Q320" s="971">
        <v>0</v>
      </c>
      <c r="R320" s="971">
        <v>0</v>
      </c>
      <c r="S320" s="971">
        <v>0</v>
      </c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49"/>
        <v>0</v>
      </c>
      <c r="G321" s="37" t="e">
        <f t="shared" si="50"/>
        <v>#DIV/0!</v>
      </c>
      <c r="H321" s="1126">
        <v>0</v>
      </c>
      <c r="I321" s="1126">
        <v>0</v>
      </c>
      <c r="J321" s="1167">
        <v>0</v>
      </c>
      <c r="K321" s="1167">
        <v>0</v>
      </c>
      <c r="L321" s="1167">
        <v>0</v>
      </c>
      <c r="M321" s="1167">
        <v>0</v>
      </c>
      <c r="N321" s="1167">
        <v>0</v>
      </c>
      <c r="O321" s="971">
        <v>0</v>
      </c>
      <c r="P321" s="971">
        <v>0</v>
      </c>
      <c r="Q321" s="971">
        <v>0</v>
      </c>
      <c r="R321" s="971">
        <v>0</v>
      </c>
      <c r="S321" s="971">
        <v>0</v>
      </c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49"/>
        <v>0</v>
      </c>
      <c r="G322" s="37" t="e">
        <f t="shared" si="50"/>
        <v>#DIV/0!</v>
      </c>
      <c r="H322" s="1126">
        <v>0</v>
      </c>
      <c r="I322" s="1126">
        <v>0</v>
      </c>
      <c r="J322" s="1167">
        <v>0</v>
      </c>
      <c r="K322" s="1167">
        <v>0</v>
      </c>
      <c r="L322" s="1167">
        <v>0</v>
      </c>
      <c r="M322" s="1167">
        <v>0</v>
      </c>
      <c r="N322" s="1167">
        <v>0</v>
      </c>
      <c r="O322" s="971">
        <v>0</v>
      </c>
      <c r="P322" s="971">
        <v>0</v>
      </c>
      <c r="Q322" s="971">
        <v>0</v>
      </c>
      <c r="R322" s="971">
        <v>0</v>
      </c>
      <c r="S322" s="971">
        <v>0</v>
      </c>
    </row>
    <row r="323" spans="1:19" ht="27" customHeight="1">
      <c r="A323" s="225"/>
      <c r="B323" s="2179" t="s">
        <v>252</v>
      </c>
      <c r="C323" s="2180"/>
      <c r="D323" s="693"/>
      <c r="E323" s="54">
        <f>E325</f>
        <v>5</v>
      </c>
      <c r="F323" s="55">
        <f t="shared" si="49"/>
        <v>0</v>
      </c>
      <c r="G323" s="67">
        <f t="shared" si="50"/>
        <v>0</v>
      </c>
      <c r="H323" s="1131">
        <f>H325</f>
        <v>0</v>
      </c>
      <c r="I323" s="1131">
        <v>0</v>
      </c>
      <c r="J323" s="1399">
        <f>J325</f>
        <v>0</v>
      </c>
      <c r="K323" s="1399">
        <f>K325</f>
        <v>0</v>
      </c>
      <c r="L323" s="1399">
        <f>L325</f>
        <v>0</v>
      </c>
      <c r="M323" s="1399">
        <v>0</v>
      </c>
      <c r="N323" s="1399">
        <f>N325</f>
        <v>0</v>
      </c>
      <c r="O323" s="1734">
        <f>O325</f>
        <v>0</v>
      </c>
      <c r="P323" s="1734">
        <v>0</v>
      </c>
      <c r="Q323" s="1734">
        <f>Q325</f>
        <v>0</v>
      </c>
      <c r="R323" s="1734">
        <v>0</v>
      </c>
      <c r="S323" s="1734">
        <f>S325</f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5</v>
      </c>
      <c r="F324" s="36">
        <f t="shared" si="49"/>
        <v>5</v>
      </c>
      <c r="G324" s="37">
        <f t="shared" si="50"/>
        <v>100</v>
      </c>
      <c r="H324" s="1126">
        <v>0</v>
      </c>
      <c r="I324" s="1126">
        <v>0</v>
      </c>
      <c r="J324" s="1167">
        <v>0</v>
      </c>
      <c r="K324" s="1167">
        <v>0</v>
      </c>
      <c r="L324" s="1167">
        <v>0</v>
      </c>
      <c r="M324" s="1167">
        <v>5</v>
      </c>
      <c r="N324" s="1167">
        <v>0</v>
      </c>
      <c r="O324" s="971">
        <v>0</v>
      </c>
      <c r="P324" s="971">
        <v>0</v>
      </c>
      <c r="Q324" s="971">
        <v>0</v>
      </c>
      <c r="R324" s="971">
        <v>0</v>
      </c>
      <c r="S324" s="971">
        <v>0</v>
      </c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5</v>
      </c>
      <c r="F325" s="36">
        <f t="shared" si="49"/>
        <v>5</v>
      </c>
      <c r="G325" s="37">
        <f t="shared" si="50"/>
        <v>100</v>
      </c>
      <c r="H325" s="1126">
        <v>0</v>
      </c>
      <c r="I325" s="1126">
        <v>0</v>
      </c>
      <c r="J325" s="1167">
        <v>0</v>
      </c>
      <c r="K325" s="1167">
        <v>0</v>
      </c>
      <c r="L325" s="1167">
        <v>0</v>
      </c>
      <c r="M325" s="1167">
        <v>5</v>
      </c>
      <c r="N325" s="1167">
        <v>0</v>
      </c>
      <c r="O325" s="971">
        <v>0</v>
      </c>
      <c r="P325" s="971">
        <v>0</v>
      </c>
      <c r="Q325" s="971">
        <v>0</v>
      </c>
      <c r="R325" s="971">
        <v>0</v>
      </c>
      <c r="S325" s="971">
        <v>0</v>
      </c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49"/>
        <v>0</v>
      </c>
      <c r="G326" s="37" t="e">
        <f t="shared" si="50"/>
        <v>#DIV/0!</v>
      </c>
      <c r="H326" s="1126">
        <v>0</v>
      </c>
      <c r="I326" s="1126">
        <v>0</v>
      </c>
      <c r="J326" s="1167">
        <v>0</v>
      </c>
      <c r="K326" s="1167">
        <v>0</v>
      </c>
      <c r="L326" s="1167">
        <v>0</v>
      </c>
      <c r="M326" s="1167">
        <v>0</v>
      </c>
      <c r="N326" s="1167">
        <v>0</v>
      </c>
      <c r="O326" s="971">
        <v>0</v>
      </c>
      <c r="P326" s="971">
        <v>0</v>
      </c>
      <c r="Q326" s="971">
        <v>0</v>
      </c>
      <c r="R326" s="971">
        <v>0</v>
      </c>
      <c r="S326" s="971">
        <v>0</v>
      </c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215000</v>
      </c>
      <c r="F327" s="153">
        <f t="shared" si="49"/>
        <v>215000</v>
      </c>
      <c r="G327" s="379">
        <f t="shared" si="50"/>
        <v>100</v>
      </c>
      <c r="H327" s="1133">
        <f>SUM(H328:H332)</f>
        <v>0</v>
      </c>
      <c r="I327" s="1133">
        <f t="shared" ref="I327:O327" si="52">SUM(I328:I332)</f>
        <v>59710</v>
      </c>
      <c r="J327" s="1133">
        <f t="shared" si="52"/>
        <v>42900</v>
      </c>
      <c r="K327" s="1133">
        <f t="shared" si="52"/>
        <v>0</v>
      </c>
      <c r="L327" s="1133">
        <f t="shared" si="52"/>
        <v>0</v>
      </c>
      <c r="M327" s="1133">
        <f t="shared" si="52"/>
        <v>0</v>
      </c>
      <c r="N327" s="1133">
        <f t="shared" si="52"/>
        <v>0</v>
      </c>
      <c r="O327" s="929">
        <f t="shared" si="52"/>
        <v>0</v>
      </c>
      <c r="P327" s="929">
        <v>0</v>
      </c>
      <c r="Q327" s="929">
        <f>SUM(Q328:Q332)</f>
        <v>0</v>
      </c>
      <c r="R327" s="929">
        <v>0</v>
      </c>
      <c r="S327" s="929">
        <f>SUM(S328:S332)</f>
        <v>112390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49"/>
        <v>0</v>
      </c>
      <c r="G328" s="37" t="e">
        <f t="shared" si="50"/>
        <v>#DIV/0!</v>
      </c>
      <c r="H328" s="1126">
        <v>0</v>
      </c>
      <c r="I328" s="1126">
        <v>0</v>
      </c>
      <c r="J328" s="1167">
        <v>0</v>
      </c>
      <c r="K328" s="1167">
        <v>0</v>
      </c>
      <c r="L328" s="1167">
        <v>0</v>
      </c>
      <c r="M328" s="1167">
        <v>0</v>
      </c>
      <c r="N328" s="1167">
        <v>0</v>
      </c>
      <c r="O328" s="971">
        <v>0</v>
      </c>
      <c r="P328" s="971">
        <v>0</v>
      </c>
      <c r="Q328" s="971">
        <v>0</v>
      </c>
      <c r="R328" s="971">
        <v>0</v>
      </c>
      <c r="S328" s="971">
        <v>0</v>
      </c>
    </row>
    <row r="329" spans="1:19" ht="26.4" customHeight="1">
      <c r="A329" s="684"/>
      <c r="B329" s="685"/>
      <c r="C329" s="686" t="s">
        <v>26</v>
      </c>
      <c r="D329" s="687" t="s">
        <v>24</v>
      </c>
      <c r="E329" s="42">
        <f>115000+100000</f>
        <v>215000</v>
      </c>
      <c r="F329" s="36">
        <f t="shared" si="49"/>
        <v>215000</v>
      </c>
      <c r="G329" s="37">
        <f t="shared" si="50"/>
        <v>100</v>
      </c>
      <c r="H329" s="1126">
        <v>0</v>
      </c>
      <c r="I329" s="1130">
        <v>59710</v>
      </c>
      <c r="J329" s="1398">
        <v>42900</v>
      </c>
      <c r="K329" s="1167">
        <v>0</v>
      </c>
      <c r="L329" s="1167">
        <v>0</v>
      </c>
      <c r="M329" s="1167">
        <v>0</v>
      </c>
      <c r="N329" s="1167">
        <v>0</v>
      </c>
      <c r="O329" s="971">
        <v>0</v>
      </c>
      <c r="P329" s="971">
        <v>0</v>
      </c>
      <c r="Q329" s="971">
        <v>0</v>
      </c>
      <c r="R329" s="971">
        <v>0</v>
      </c>
      <c r="S329" s="1733">
        <v>112390</v>
      </c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49"/>
        <v>0</v>
      </c>
      <c r="G330" s="37" t="e">
        <f t="shared" si="50"/>
        <v>#DIV/0!</v>
      </c>
      <c r="H330" s="1126">
        <v>0</v>
      </c>
      <c r="I330" s="1126">
        <v>0</v>
      </c>
      <c r="J330" s="1167">
        <v>0</v>
      </c>
      <c r="K330" s="1167">
        <v>0</v>
      </c>
      <c r="L330" s="1167">
        <v>0</v>
      </c>
      <c r="M330" s="1167">
        <v>0</v>
      </c>
      <c r="N330" s="1167">
        <v>0</v>
      </c>
      <c r="O330" s="971">
        <v>0</v>
      </c>
      <c r="P330" s="971">
        <v>0</v>
      </c>
      <c r="Q330" s="971">
        <v>0</v>
      </c>
      <c r="R330" s="971">
        <v>0</v>
      </c>
      <c r="S330" s="971">
        <v>0</v>
      </c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49"/>
        <v>0</v>
      </c>
      <c r="G331" s="37" t="e">
        <f t="shared" si="50"/>
        <v>#DIV/0!</v>
      </c>
      <c r="H331" s="1126">
        <v>0</v>
      </c>
      <c r="I331" s="1126">
        <v>0</v>
      </c>
      <c r="J331" s="1167">
        <v>0</v>
      </c>
      <c r="K331" s="1167">
        <v>0</v>
      </c>
      <c r="L331" s="1167">
        <v>0</v>
      </c>
      <c r="M331" s="1167">
        <v>0</v>
      </c>
      <c r="N331" s="1167">
        <v>0</v>
      </c>
      <c r="O331" s="971">
        <v>0</v>
      </c>
      <c r="P331" s="971">
        <v>0</v>
      </c>
      <c r="Q331" s="971">
        <v>0</v>
      </c>
      <c r="R331" s="971">
        <v>0</v>
      </c>
      <c r="S331" s="971">
        <v>0</v>
      </c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49"/>
        <v>0</v>
      </c>
      <c r="G332" s="120" t="e">
        <f t="shared" si="50"/>
        <v>#DIV/0!</v>
      </c>
      <c r="H332" s="1145">
        <v>0</v>
      </c>
      <c r="I332" s="1145">
        <v>0</v>
      </c>
      <c r="J332" s="1169">
        <v>0</v>
      </c>
      <c r="K332" s="1169">
        <v>0</v>
      </c>
      <c r="L332" s="1169">
        <v>0</v>
      </c>
      <c r="M332" s="1169">
        <v>0</v>
      </c>
      <c r="N332" s="1169">
        <v>0</v>
      </c>
      <c r="O332" s="972">
        <v>0</v>
      </c>
      <c r="P332" s="972">
        <v>0</v>
      </c>
      <c r="Q332" s="972">
        <v>0</v>
      </c>
      <c r="R332" s="972">
        <v>0</v>
      </c>
      <c r="S332" s="972">
        <v>0</v>
      </c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49"/>
        <v>0</v>
      </c>
      <c r="G333" s="631" t="e">
        <f t="shared" si="50"/>
        <v>#DIV/0!</v>
      </c>
      <c r="H333" s="1154"/>
      <c r="I333" s="1155"/>
      <c r="J333" s="1407"/>
      <c r="K333" s="1407"/>
      <c r="L333" s="1407"/>
      <c r="M333" s="1407">
        <v>0</v>
      </c>
      <c r="N333" s="1407">
        <v>0</v>
      </c>
      <c r="O333" s="1741">
        <v>0</v>
      </c>
      <c r="P333" s="1741">
        <v>0</v>
      </c>
      <c r="Q333" s="1741">
        <v>0</v>
      </c>
      <c r="R333" s="1741">
        <v>0</v>
      </c>
      <c r="S333" s="1741">
        <v>0</v>
      </c>
    </row>
    <row r="334" spans="1:19" ht="26.4" customHeight="1">
      <c r="A334" s="225"/>
      <c r="B334" s="2113" t="s">
        <v>260</v>
      </c>
      <c r="C334" s="2114"/>
      <c r="D334" s="788"/>
      <c r="E334" s="27">
        <f>E335</f>
        <v>60</v>
      </c>
      <c r="F334" s="55">
        <f t="shared" si="49"/>
        <v>0</v>
      </c>
      <c r="G334" s="67">
        <f t="shared" si="50"/>
        <v>0</v>
      </c>
      <c r="H334" s="1156">
        <f>H335</f>
        <v>0</v>
      </c>
      <c r="I334" s="1156">
        <f>I335</f>
        <v>0</v>
      </c>
      <c r="J334" s="1156">
        <f t="shared" ref="J334:R334" si="53">J335</f>
        <v>0</v>
      </c>
      <c r="K334" s="1156">
        <f t="shared" si="53"/>
        <v>0</v>
      </c>
      <c r="L334" s="1156">
        <f t="shared" si="53"/>
        <v>0</v>
      </c>
      <c r="M334" s="1156">
        <f t="shared" si="53"/>
        <v>0</v>
      </c>
      <c r="N334" s="1156">
        <f t="shared" si="53"/>
        <v>0</v>
      </c>
      <c r="O334" s="956">
        <f t="shared" si="53"/>
        <v>0</v>
      </c>
      <c r="P334" s="956">
        <f t="shared" si="53"/>
        <v>0</v>
      </c>
      <c r="Q334" s="956">
        <f t="shared" si="53"/>
        <v>0</v>
      </c>
      <c r="R334" s="956">
        <f t="shared" si="53"/>
        <v>0</v>
      </c>
      <c r="S334" s="956"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>
        <v>60</v>
      </c>
      <c r="F335" s="36">
        <f t="shared" si="49"/>
        <v>60</v>
      </c>
      <c r="G335" s="37">
        <f t="shared" si="50"/>
        <v>100</v>
      </c>
      <c r="H335" s="1157">
        <v>0</v>
      </c>
      <c r="I335" s="1158">
        <v>0</v>
      </c>
      <c r="J335" s="1408">
        <v>0</v>
      </c>
      <c r="K335" s="1408">
        <v>0</v>
      </c>
      <c r="L335" s="1408">
        <v>0</v>
      </c>
      <c r="M335" s="1408">
        <v>0</v>
      </c>
      <c r="N335" s="1408">
        <v>0</v>
      </c>
      <c r="O335" s="1742">
        <v>0</v>
      </c>
      <c r="P335" s="1742">
        <v>0</v>
      </c>
      <c r="Q335" s="1742">
        <v>0</v>
      </c>
      <c r="R335" s="1742">
        <v>0</v>
      </c>
      <c r="S335" s="1742">
        <v>60</v>
      </c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49"/>
        <v>0</v>
      </c>
      <c r="G336" s="37" t="e">
        <f t="shared" si="50"/>
        <v>#DIV/0!</v>
      </c>
      <c r="H336" s="1157">
        <v>0</v>
      </c>
      <c r="I336" s="1158">
        <v>0</v>
      </c>
      <c r="J336" s="1408">
        <v>0</v>
      </c>
      <c r="K336" s="1408">
        <v>0</v>
      </c>
      <c r="L336" s="1408">
        <v>0</v>
      </c>
      <c r="M336" s="1408">
        <v>0</v>
      </c>
      <c r="N336" s="1408">
        <v>0</v>
      </c>
      <c r="O336" s="1742">
        <v>0</v>
      </c>
      <c r="P336" s="1742">
        <v>0</v>
      </c>
      <c r="Q336" s="1742">
        <v>0</v>
      </c>
      <c r="R336" s="1742">
        <v>0</v>
      </c>
      <c r="S336" s="1742">
        <v>0</v>
      </c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6000</v>
      </c>
      <c r="F337" s="153">
        <f t="shared" si="49"/>
        <v>6000</v>
      </c>
      <c r="G337" s="379">
        <f t="shared" si="50"/>
        <v>100</v>
      </c>
      <c r="H337" s="1133">
        <f>SUM(H338:H342)</f>
        <v>0</v>
      </c>
      <c r="I337" s="1133">
        <f t="shared" ref="I337:O337" si="54">SUM(I338:I342)</f>
        <v>0</v>
      </c>
      <c r="J337" s="1133">
        <f t="shared" si="54"/>
        <v>0</v>
      </c>
      <c r="K337" s="1133">
        <f t="shared" si="54"/>
        <v>0</v>
      </c>
      <c r="L337" s="1133">
        <f t="shared" si="54"/>
        <v>0</v>
      </c>
      <c r="M337" s="1133">
        <f t="shared" si="54"/>
        <v>0</v>
      </c>
      <c r="N337" s="1133">
        <f t="shared" si="54"/>
        <v>0</v>
      </c>
      <c r="O337" s="929">
        <f t="shared" si="54"/>
        <v>0</v>
      </c>
      <c r="P337" s="929">
        <f>SUM(P338:P342)</f>
        <v>720</v>
      </c>
      <c r="Q337" s="929">
        <f>SUM(Q338:Q342)</f>
        <v>0</v>
      </c>
      <c r="R337" s="929">
        <v>0</v>
      </c>
      <c r="S337" s="929">
        <f>SUM(S338:S342)</f>
        <v>5280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49"/>
        <v>0</v>
      </c>
      <c r="G338" s="37" t="e">
        <f t="shared" si="50"/>
        <v>#DIV/0!</v>
      </c>
      <c r="H338" s="1157">
        <v>0</v>
      </c>
      <c r="I338" s="1158">
        <v>0</v>
      </c>
      <c r="J338" s="1408">
        <v>0</v>
      </c>
      <c r="K338" s="1408">
        <v>0</v>
      </c>
      <c r="L338" s="1408">
        <v>0</v>
      </c>
      <c r="M338" s="1408">
        <v>0</v>
      </c>
      <c r="N338" s="1408">
        <v>0</v>
      </c>
      <c r="O338" s="1742">
        <v>0</v>
      </c>
      <c r="P338" s="1742">
        <v>0</v>
      </c>
      <c r="Q338" s="1742">
        <v>0</v>
      </c>
      <c r="R338" s="1742">
        <v>0</v>
      </c>
      <c r="S338" s="1742">
        <v>0</v>
      </c>
    </row>
    <row r="339" spans="1:19" ht="26.4" customHeight="1">
      <c r="A339" s="684"/>
      <c r="B339" s="685"/>
      <c r="C339" s="686" t="s">
        <v>26</v>
      </c>
      <c r="D339" s="687" t="s">
        <v>24</v>
      </c>
      <c r="E339" s="36">
        <v>6000</v>
      </c>
      <c r="F339" s="36">
        <f t="shared" si="49"/>
        <v>6000</v>
      </c>
      <c r="G339" s="37">
        <f t="shared" si="50"/>
        <v>100</v>
      </c>
      <c r="H339" s="1157">
        <v>0</v>
      </c>
      <c r="I339" s="1158">
        <v>0</v>
      </c>
      <c r="J339" s="1408">
        <v>0</v>
      </c>
      <c r="K339" s="1408">
        <v>0</v>
      </c>
      <c r="L339" s="1408">
        <v>0</v>
      </c>
      <c r="M339" s="1408">
        <v>0</v>
      </c>
      <c r="N339" s="1408">
        <v>0</v>
      </c>
      <c r="O339" s="1742">
        <v>0</v>
      </c>
      <c r="P339" s="1742">
        <v>720</v>
      </c>
      <c r="Q339" s="1742">
        <v>0</v>
      </c>
      <c r="R339" s="1742">
        <v>0</v>
      </c>
      <c r="S339" s="1742">
        <v>5280</v>
      </c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49"/>
        <v>0</v>
      </c>
      <c r="G340" s="37" t="e">
        <f t="shared" si="50"/>
        <v>#DIV/0!</v>
      </c>
      <c r="H340" s="1157">
        <v>0</v>
      </c>
      <c r="I340" s="1158">
        <v>0</v>
      </c>
      <c r="J340" s="1408">
        <v>0</v>
      </c>
      <c r="K340" s="1408">
        <v>0</v>
      </c>
      <c r="L340" s="1408">
        <v>0</v>
      </c>
      <c r="M340" s="1408">
        <v>0</v>
      </c>
      <c r="N340" s="1408">
        <v>0</v>
      </c>
      <c r="O340" s="1742">
        <v>0</v>
      </c>
      <c r="P340" s="1742">
        <v>0</v>
      </c>
      <c r="Q340" s="1742">
        <v>0</v>
      </c>
      <c r="R340" s="1742">
        <v>0</v>
      </c>
      <c r="S340" s="1742">
        <v>0</v>
      </c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49"/>
        <v>0</v>
      </c>
      <c r="G341" s="37" t="e">
        <f t="shared" si="50"/>
        <v>#DIV/0!</v>
      </c>
      <c r="H341" s="1157">
        <v>0</v>
      </c>
      <c r="I341" s="1158">
        <v>0</v>
      </c>
      <c r="J341" s="1408">
        <v>0</v>
      </c>
      <c r="K341" s="1408">
        <v>0</v>
      </c>
      <c r="L341" s="1408">
        <v>0</v>
      </c>
      <c r="M341" s="1408">
        <v>0</v>
      </c>
      <c r="N341" s="1408">
        <v>0</v>
      </c>
      <c r="O341" s="1742">
        <v>0</v>
      </c>
      <c r="P341" s="1742">
        <v>0</v>
      </c>
      <c r="Q341" s="1742">
        <v>0</v>
      </c>
      <c r="R341" s="1742">
        <v>0</v>
      </c>
      <c r="S341" s="1742">
        <v>0</v>
      </c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49"/>
        <v>0</v>
      </c>
      <c r="G342" s="120" t="e">
        <f t="shared" si="50"/>
        <v>#DIV/0!</v>
      </c>
      <c r="H342" s="1159">
        <v>0</v>
      </c>
      <c r="I342" s="1160">
        <v>0</v>
      </c>
      <c r="J342" s="1409">
        <v>0</v>
      </c>
      <c r="K342" s="1409">
        <v>0</v>
      </c>
      <c r="L342" s="1409">
        <v>0</v>
      </c>
      <c r="M342" s="1409">
        <v>0</v>
      </c>
      <c r="N342" s="1409">
        <v>0</v>
      </c>
      <c r="O342" s="1743">
        <v>0</v>
      </c>
      <c r="P342" s="1743">
        <v>0</v>
      </c>
      <c r="Q342" s="1743">
        <v>0</v>
      </c>
      <c r="R342" s="1743">
        <v>0</v>
      </c>
      <c r="S342" s="1743">
        <v>0</v>
      </c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386">
        <f t="shared" si="49"/>
        <v>0</v>
      </c>
      <c r="G343" s="633" t="e">
        <f t="shared" si="50"/>
        <v>#DIV/0!</v>
      </c>
      <c r="H343" s="1161"/>
      <c r="I343" s="1162"/>
      <c r="J343" s="1162"/>
      <c r="K343" s="1162"/>
      <c r="L343" s="1162"/>
      <c r="M343" s="1162">
        <v>0</v>
      </c>
      <c r="N343" s="1162">
        <v>0</v>
      </c>
      <c r="O343" s="963">
        <v>0</v>
      </c>
      <c r="P343" s="963"/>
      <c r="Q343" s="963">
        <v>0</v>
      </c>
      <c r="R343" s="963">
        <v>0</v>
      </c>
      <c r="S343" s="963">
        <v>0</v>
      </c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49"/>
        <v>0</v>
      </c>
      <c r="G344" s="631" t="e">
        <f t="shared" si="50"/>
        <v>#DIV/0!</v>
      </c>
      <c r="H344" s="1163"/>
      <c r="I344" s="1164"/>
      <c r="J344" s="1164"/>
      <c r="K344" s="1164"/>
      <c r="L344" s="1164"/>
      <c r="M344" s="1164">
        <v>0</v>
      </c>
      <c r="N344" s="1164">
        <v>0</v>
      </c>
      <c r="O344" s="976">
        <v>0</v>
      </c>
      <c r="P344" s="976">
        <v>0</v>
      </c>
      <c r="Q344" s="976">
        <v>0</v>
      </c>
      <c r="R344" s="976">
        <v>0</v>
      </c>
      <c r="S344" s="976">
        <v>0</v>
      </c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49"/>
        <v>0</v>
      </c>
      <c r="G345" s="67" t="e">
        <f t="shared" si="50"/>
        <v>#DIV/0!</v>
      </c>
      <c r="H345" s="1165">
        <f>SUM(H346:H349)</f>
        <v>0</v>
      </c>
      <c r="I345" s="1165">
        <f t="shared" ref="I345:O345" si="55">SUM(I346:I349)</f>
        <v>0</v>
      </c>
      <c r="J345" s="1165">
        <f t="shared" si="55"/>
        <v>0</v>
      </c>
      <c r="K345" s="1165">
        <f t="shared" si="55"/>
        <v>0</v>
      </c>
      <c r="L345" s="1165">
        <f t="shared" si="55"/>
        <v>0</v>
      </c>
      <c r="M345" s="1165">
        <f t="shared" si="55"/>
        <v>0</v>
      </c>
      <c r="N345" s="1165">
        <f t="shared" si="55"/>
        <v>0</v>
      </c>
      <c r="O345" s="966">
        <f t="shared" si="55"/>
        <v>0</v>
      </c>
      <c r="P345" s="966">
        <v>0</v>
      </c>
      <c r="Q345" s="966">
        <f>SUM(Q346:Q349)</f>
        <v>0</v>
      </c>
      <c r="R345" s="966">
        <v>0</v>
      </c>
      <c r="S345" s="966">
        <f>SUM(S346:S349)</f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49"/>
        <v>0</v>
      </c>
      <c r="G346" s="37" t="e">
        <f t="shared" si="50"/>
        <v>#DIV/0!</v>
      </c>
      <c r="H346" s="1126">
        <v>0</v>
      </c>
      <c r="I346" s="1126">
        <v>0</v>
      </c>
      <c r="J346" s="1167">
        <v>0</v>
      </c>
      <c r="K346" s="1167">
        <v>0</v>
      </c>
      <c r="L346" s="1167">
        <v>0</v>
      </c>
      <c r="M346" s="1167">
        <v>0</v>
      </c>
      <c r="N346" s="1167">
        <v>0</v>
      </c>
      <c r="O346" s="971">
        <v>0</v>
      </c>
      <c r="P346" s="971">
        <v>0</v>
      </c>
      <c r="Q346" s="971">
        <v>0</v>
      </c>
      <c r="R346" s="971">
        <v>0</v>
      </c>
      <c r="S346" s="971">
        <v>0</v>
      </c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49"/>
        <v>0</v>
      </c>
      <c r="G347" s="37" t="e">
        <f t="shared" si="50"/>
        <v>#DIV/0!</v>
      </c>
      <c r="H347" s="1126">
        <v>0</v>
      </c>
      <c r="I347" s="1126">
        <v>0</v>
      </c>
      <c r="J347" s="1167">
        <v>0</v>
      </c>
      <c r="K347" s="1167">
        <v>0</v>
      </c>
      <c r="L347" s="1167">
        <v>0</v>
      </c>
      <c r="M347" s="1167">
        <v>0</v>
      </c>
      <c r="N347" s="1167">
        <v>0</v>
      </c>
      <c r="O347" s="971">
        <v>0</v>
      </c>
      <c r="P347" s="971">
        <v>0</v>
      </c>
      <c r="Q347" s="971">
        <v>0</v>
      </c>
      <c r="R347" s="971">
        <v>0</v>
      </c>
      <c r="S347" s="971">
        <v>0</v>
      </c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49"/>
        <v>0</v>
      </c>
      <c r="G348" s="37" t="e">
        <f t="shared" si="50"/>
        <v>#DIV/0!</v>
      </c>
      <c r="H348" s="1126">
        <v>0</v>
      </c>
      <c r="I348" s="1126">
        <v>0</v>
      </c>
      <c r="J348" s="1167">
        <v>0</v>
      </c>
      <c r="K348" s="1167">
        <v>0</v>
      </c>
      <c r="L348" s="1167">
        <v>0</v>
      </c>
      <c r="M348" s="1167">
        <v>0</v>
      </c>
      <c r="N348" s="1167">
        <v>0</v>
      </c>
      <c r="O348" s="971">
        <v>0</v>
      </c>
      <c r="P348" s="971">
        <v>0</v>
      </c>
      <c r="Q348" s="971">
        <v>0</v>
      </c>
      <c r="R348" s="971">
        <v>0</v>
      </c>
      <c r="S348" s="971">
        <v>0</v>
      </c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49"/>
        <v>0</v>
      </c>
      <c r="G349" s="37" t="e">
        <f t="shared" si="50"/>
        <v>#DIV/0!</v>
      </c>
      <c r="H349" s="1126">
        <v>0</v>
      </c>
      <c r="I349" s="1126">
        <v>0</v>
      </c>
      <c r="J349" s="1167">
        <v>0</v>
      </c>
      <c r="K349" s="1167">
        <v>0</v>
      </c>
      <c r="L349" s="1167">
        <v>0</v>
      </c>
      <c r="M349" s="1167">
        <v>0</v>
      </c>
      <c r="N349" s="1167">
        <v>0</v>
      </c>
      <c r="O349" s="971">
        <v>0</v>
      </c>
      <c r="P349" s="971">
        <v>0</v>
      </c>
      <c r="Q349" s="971">
        <v>0</v>
      </c>
      <c r="R349" s="971">
        <v>0</v>
      </c>
      <c r="S349" s="971">
        <v>0</v>
      </c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49"/>
        <v>0</v>
      </c>
      <c r="G350" s="37" t="e">
        <f t="shared" si="50"/>
        <v>#DIV/0!</v>
      </c>
      <c r="H350" s="1126">
        <v>0</v>
      </c>
      <c r="I350" s="1126">
        <v>0</v>
      </c>
      <c r="J350" s="1167">
        <v>0</v>
      </c>
      <c r="K350" s="1167">
        <v>0</v>
      </c>
      <c r="L350" s="1167">
        <v>0</v>
      </c>
      <c r="M350" s="1167">
        <v>0</v>
      </c>
      <c r="N350" s="1167">
        <v>0</v>
      </c>
      <c r="O350" s="971">
        <v>0</v>
      </c>
      <c r="P350" s="971">
        <v>0</v>
      </c>
      <c r="Q350" s="971">
        <v>0</v>
      </c>
      <c r="R350" s="971">
        <v>0</v>
      </c>
      <c r="S350" s="971">
        <v>0</v>
      </c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49"/>
        <v>0</v>
      </c>
      <c r="G351" s="37" t="e">
        <f t="shared" si="50"/>
        <v>#DIV/0!</v>
      </c>
      <c r="H351" s="1126">
        <v>0</v>
      </c>
      <c r="I351" s="1126">
        <v>0</v>
      </c>
      <c r="J351" s="1167">
        <v>0</v>
      </c>
      <c r="K351" s="1167">
        <v>0</v>
      </c>
      <c r="L351" s="1167">
        <v>0</v>
      </c>
      <c r="M351" s="1167">
        <v>0</v>
      </c>
      <c r="N351" s="1167">
        <v>0</v>
      </c>
      <c r="O351" s="971">
        <v>0</v>
      </c>
      <c r="P351" s="971">
        <v>0</v>
      </c>
      <c r="Q351" s="971">
        <v>0</v>
      </c>
      <c r="R351" s="971">
        <v>0</v>
      </c>
      <c r="S351" s="971">
        <v>0</v>
      </c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153">
        <f t="shared" si="49"/>
        <v>0</v>
      </c>
      <c r="G352" s="379" t="e">
        <f t="shared" si="50"/>
        <v>#DIV/0!</v>
      </c>
      <c r="H352" s="1151">
        <f>SUM(H353:H357)</f>
        <v>0</v>
      </c>
      <c r="I352" s="1151">
        <f>SUM(I353:I357)</f>
        <v>0</v>
      </c>
      <c r="J352" s="1168">
        <v>0</v>
      </c>
      <c r="K352" s="1168">
        <f t="shared" ref="K352:Q352" si="56">SUM(K353:K357)</f>
        <v>0</v>
      </c>
      <c r="L352" s="1168">
        <f t="shared" si="56"/>
        <v>0</v>
      </c>
      <c r="M352" s="1168">
        <f t="shared" si="56"/>
        <v>0</v>
      </c>
      <c r="N352" s="1168">
        <f t="shared" si="56"/>
        <v>0</v>
      </c>
      <c r="O352" s="970">
        <f t="shared" si="56"/>
        <v>0</v>
      </c>
      <c r="P352" s="970">
        <f t="shared" si="56"/>
        <v>0</v>
      </c>
      <c r="Q352" s="1923">
        <f t="shared" si="56"/>
        <v>0</v>
      </c>
      <c r="R352" s="1923">
        <v>0</v>
      </c>
      <c r="S352" s="1923">
        <f>SUM(S353:S357)</f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49"/>
        <v>0</v>
      </c>
      <c r="G353" s="37" t="e">
        <f t="shared" si="50"/>
        <v>#DIV/0!</v>
      </c>
      <c r="H353" s="1126">
        <v>0</v>
      </c>
      <c r="I353" s="1126">
        <v>0</v>
      </c>
      <c r="J353" s="1167">
        <v>0</v>
      </c>
      <c r="K353" s="1167">
        <v>0</v>
      </c>
      <c r="L353" s="1167">
        <v>0</v>
      </c>
      <c r="M353" s="1167">
        <v>0</v>
      </c>
      <c r="N353" s="1167">
        <v>0</v>
      </c>
      <c r="O353" s="971">
        <v>0</v>
      </c>
      <c r="P353" s="971">
        <v>0</v>
      </c>
      <c r="Q353" s="971">
        <v>0</v>
      </c>
      <c r="R353" s="971">
        <v>0</v>
      </c>
      <c r="S353" s="971">
        <v>0</v>
      </c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49"/>
        <v>0</v>
      </c>
      <c r="G354" s="37" t="e">
        <f t="shared" si="50"/>
        <v>#DIV/0!</v>
      </c>
      <c r="H354" s="1126">
        <v>0</v>
      </c>
      <c r="I354" s="1126">
        <v>0</v>
      </c>
      <c r="J354" s="1167">
        <v>0</v>
      </c>
      <c r="K354" s="1167">
        <v>0</v>
      </c>
      <c r="L354" s="1167">
        <v>0</v>
      </c>
      <c r="M354" s="1167">
        <v>0</v>
      </c>
      <c r="N354" s="1167">
        <v>0</v>
      </c>
      <c r="O354" s="971">
        <v>0</v>
      </c>
      <c r="P354" s="971">
        <v>0</v>
      </c>
      <c r="Q354" s="971">
        <v>0</v>
      </c>
      <c r="R354" s="971">
        <v>0</v>
      </c>
      <c r="S354" s="971">
        <v>0</v>
      </c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49"/>
        <v>0</v>
      </c>
      <c r="G355" s="37" t="e">
        <f t="shared" si="50"/>
        <v>#DIV/0!</v>
      </c>
      <c r="H355" s="1126">
        <v>0</v>
      </c>
      <c r="I355" s="1126">
        <v>0</v>
      </c>
      <c r="J355" s="1167">
        <v>0</v>
      </c>
      <c r="K355" s="1167">
        <v>0</v>
      </c>
      <c r="L355" s="1167">
        <v>0</v>
      </c>
      <c r="M355" s="1167">
        <v>0</v>
      </c>
      <c r="N355" s="1167">
        <v>0</v>
      </c>
      <c r="O355" s="971">
        <v>0</v>
      </c>
      <c r="P355" s="971">
        <v>0</v>
      </c>
      <c r="Q355" s="971">
        <v>0</v>
      </c>
      <c r="R355" s="971">
        <v>0</v>
      </c>
      <c r="S355" s="971">
        <v>0</v>
      </c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49"/>
        <v>0</v>
      </c>
      <c r="G356" s="37" t="e">
        <f t="shared" si="50"/>
        <v>#DIV/0!</v>
      </c>
      <c r="H356" s="1126">
        <v>0</v>
      </c>
      <c r="I356" s="1126">
        <v>0</v>
      </c>
      <c r="J356" s="1167">
        <v>0</v>
      </c>
      <c r="K356" s="1167">
        <v>0</v>
      </c>
      <c r="L356" s="1167">
        <v>0</v>
      </c>
      <c r="M356" s="1167">
        <v>0</v>
      </c>
      <c r="N356" s="1167">
        <v>0</v>
      </c>
      <c r="O356" s="971">
        <v>0</v>
      </c>
      <c r="P356" s="971">
        <v>0</v>
      </c>
      <c r="Q356" s="971">
        <v>0</v>
      </c>
      <c r="R356" s="971">
        <v>0</v>
      </c>
      <c r="S356" s="971">
        <v>0</v>
      </c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116">
        <f t="shared" si="49"/>
        <v>0</v>
      </c>
      <c r="G357" s="120" t="e">
        <f t="shared" si="50"/>
        <v>#DIV/0!</v>
      </c>
      <c r="H357" s="1145">
        <v>0</v>
      </c>
      <c r="I357" s="1152">
        <v>0</v>
      </c>
      <c r="J357" s="1170">
        <v>0</v>
      </c>
      <c r="K357" s="1170">
        <v>0</v>
      </c>
      <c r="L357" s="1170">
        <v>0</v>
      </c>
      <c r="M357" s="1170">
        <v>0</v>
      </c>
      <c r="N357" s="1170">
        <v>0</v>
      </c>
      <c r="O357" s="968">
        <v>0</v>
      </c>
      <c r="P357" s="968">
        <v>0</v>
      </c>
      <c r="Q357" s="968">
        <v>0</v>
      </c>
      <c r="R357" s="968">
        <v>0</v>
      </c>
      <c r="S357" s="968">
        <v>0</v>
      </c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86">
        <f t="shared" si="49"/>
        <v>0</v>
      </c>
      <c r="G358" s="633" t="e">
        <f t="shared" si="50"/>
        <v>#DIV/0!</v>
      </c>
      <c r="H358" s="1161">
        <v>0</v>
      </c>
      <c r="I358" s="1161">
        <v>0</v>
      </c>
      <c r="J358" s="1161"/>
      <c r="K358" s="1161"/>
      <c r="L358" s="1161"/>
      <c r="M358" s="1161"/>
      <c r="N358" s="1161"/>
      <c r="O358" s="964"/>
      <c r="P358" s="964"/>
      <c r="Q358" s="964"/>
      <c r="R358" s="964">
        <v>0</v>
      </c>
      <c r="S358" s="964">
        <v>0</v>
      </c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49"/>
        <v>0</v>
      </c>
      <c r="G359" s="631" t="e">
        <f t="shared" si="50"/>
        <v>#DIV/0!</v>
      </c>
      <c r="H359" s="1166">
        <v>0</v>
      </c>
      <c r="I359" s="1166">
        <v>0</v>
      </c>
      <c r="J359" s="1166">
        <v>0</v>
      </c>
      <c r="K359" s="1166">
        <v>0</v>
      </c>
      <c r="L359" s="1166">
        <v>0</v>
      </c>
      <c r="M359" s="1166">
        <v>0</v>
      </c>
      <c r="N359" s="1166">
        <v>0</v>
      </c>
      <c r="O359" s="967">
        <v>0</v>
      </c>
      <c r="P359" s="967">
        <v>0</v>
      </c>
      <c r="Q359" s="967">
        <v>0</v>
      </c>
      <c r="R359" s="967">
        <v>0</v>
      </c>
      <c r="S359" s="967">
        <v>0</v>
      </c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49"/>
        <v>0</v>
      </c>
      <c r="G360" s="37" t="e">
        <f t="shared" si="50"/>
        <v>#DIV/0!</v>
      </c>
      <c r="H360" s="1167">
        <v>0</v>
      </c>
      <c r="I360" s="1167">
        <v>0</v>
      </c>
      <c r="J360" s="1167">
        <v>0</v>
      </c>
      <c r="K360" s="1167">
        <v>0</v>
      </c>
      <c r="L360" s="1167">
        <v>0</v>
      </c>
      <c r="M360" s="1167">
        <v>0</v>
      </c>
      <c r="N360" s="1167">
        <v>0</v>
      </c>
      <c r="O360" s="971">
        <v>0</v>
      </c>
      <c r="P360" s="971">
        <v>0</v>
      </c>
      <c r="Q360" s="971">
        <v>0</v>
      </c>
      <c r="R360" s="971">
        <v>0</v>
      </c>
      <c r="S360" s="971">
        <v>0</v>
      </c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49"/>
        <v>0</v>
      </c>
      <c r="G361" s="37" t="e">
        <f t="shared" si="50"/>
        <v>#DIV/0!</v>
      </c>
      <c r="H361" s="1167">
        <v>0</v>
      </c>
      <c r="I361" s="1167">
        <v>0</v>
      </c>
      <c r="J361" s="1167">
        <v>0</v>
      </c>
      <c r="K361" s="1167">
        <v>0</v>
      </c>
      <c r="L361" s="1167">
        <v>0</v>
      </c>
      <c r="M361" s="1167">
        <v>0</v>
      </c>
      <c r="N361" s="1167">
        <v>0</v>
      </c>
      <c r="O361" s="971">
        <v>0</v>
      </c>
      <c r="P361" s="971">
        <v>0</v>
      </c>
      <c r="Q361" s="971">
        <v>0</v>
      </c>
      <c r="R361" s="971">
        <v>0</v>
      </c>
      <c r="S361" s="971">
        <v>0</v>
      </c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49"/>
        <v>0</v>
      </c>
      <c r="G362" s="379" t="e">
        <f t="shared" si="50"/>
        <v>#DIV/0!</v>
      </c>
      <c r="H362" s="1168">
        <f>SUM(H363:H367)</f>
        <v>0</v>
      </c>
      <c r="I362" s="1168">
        <f t="shared" ref="I362:N362" si="57">SUM(I363:I367)</f>
        <v>0</v>
      </c>
      <c r="J362" s="1168">
        <f t="shared" si="57"/>
        <v>0</v>
      </c>
      <c r="K362" s="1168">
        <f t="shared" si="57"/>
        <v>0</v>
      </c>
      <c r="L362" s="1168">
        <f t="shared" si="57"/>
        <v>0</v>
      </c>
      <c r="M362" s="1168">
        <f t="shared" si="57"/>
        <v>0</v>
      </c>
      <c r="N362" s="1168">
        <f t="shared" si="57"/>
        <v>0</v>
      </c>
      <c r="O362" s="970">
        <f>SUM(O363:O367)</f>
        <v>0</v>
      </c>
      <c r="P362" s="970">
        <f>SUM(P363:P367)</f>
        <v>0</v>
      </c>
      <c r="Q362" s="1923">
        <f>SUM(Q363:Q367)</f>
        <v>0</v>
      </c>
      <c r="R362" s="1923">
        <v>0</v>
      </c>
      <c r="S362" s="1923">
        <f>SUM(S363:S367)</f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49"/>
        <v>0</v>
      </c>
      <c r="G363" s="37" t="e">
        <f t="shared" si="50"/>
        <v>#DIV/0!</v>
      </c>
      <c r="H363" s="1167">
        <v>0</v>
      </c>
      <c r="I363" s="1167">
        <v>0</v>
      </c>
      <c r="J363" s="1167">
        <v>0</v>
      </c>
      <c r="K363" s="1167">
        <v>0</v>
      </c>
      <c r="L363" s="1167">
        <v>0</v>
      </c>
      <c r="M363" s="1167">
        <v>0</v>
      </c>
      <c r="N363" s="1167">
        <v>0</v>
      </c>
      <c r="O363" s="971">
        <v>0</v>
      </c>
      <c r="P363" s="971">
        <v>0</v>
      </c>
      <c r="Q363" s="971">
        <v>0</v>
      </c>
      <c r="R363" s="971">
        <v>0</v>
      </c>
      <c r="S363" s="971">
        <v>0</v>
      </c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49"/>
        <v>0</v>
      </c>
      <c r="G364" s="37" t="e">
        <f t="shared" si="50"/>
        <v>#DIV/0!</v>
      </c>
      <c r="H364" s="1167">
        <v>0</v>
      </c>
      <c r="I364" s="1167">
        <v>0</v>
      </c>
      <c r="J364" s="1167">
        <v>0</v>
      </c>
      <c r="K364" s="1167">
        <v>0</v>
      </c>
      <c r="L364" s="1167">
        <v>0</v>
      </c>
      <c r="M364" s="1167">
        <v>0</v>
      </c>
      <c r="N364" s="1167">
        <v>0</v>
      </c>
      <c r="O364" s="971">
        <v>0</v>
      </c>
      <c r="P364" s="971">
        <v>0</v>
      </c>
      <c r="Q364" s="971">
        <v>0</v>
      </c>
      <c r="R364" s="971">
        <v>0</v>
      </c>
      <c r="S364" s="971">
        <v>0</v>
      </c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49"/>
        <v>0</v>
      </c>
      <c r="G365" s="37" t="e">
        <f t="shared" si="50"/>
        <v>#DIV/0!</v>
      </c>
      <c r="H365" s="1167">
        <v>0</v>
      </c>
      <c r="I365" s="1167">
        <v>0</v>
      </c>
      <c r="J365" s="1167">
        <v>0</v>
      </c>
      <c r="K365" s="1167">
        <v>0</v>
      </c>
      <c r="L365" s="1167">
        <v>0</v>
      </c>
      <c r="M365" s="1167">
        <v>0</v>
      </c>
      <c r="N365" s="1167">
        <v>0</v>
      </c>
      <c r="O365" s="971">
        <v>0</v>
      </c>
      <c r="P365" s="971">
        <v>0</v>
      </c>
      <c r="Q365" s="971">
        <v>0</v>
      </c>
      <c r="R365" s="971">
        <v>0</v>
      </c>
      <c r="S365" s="971">
        <v>0</v>
      </c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49"/>
        <v>0</v>
      </c>
      <c r="G366" s="37" t="e">
        <f t="shared" si="50"/>
        <v>#DIV/0!</v>
      </c>
      <c r="H366" s="1167">
        <v>0</v>
      </c>
      <c r="I366" s="1167">
        <v>0</v>
      </c>
      <c r="J366" s="1167">
        <v>0</v>
      </c>
      <c r="K366" s="1167">
        <v>0</v>
      </c>
      <c r="L366" s="1167">
        <v>0</v>
      </c>
      <c r="M366" s="1167">
        <v>0</v>
      </c>
      <c r="N366" s="1167">
        <v>0</v>
      </c>
      <c r="O366" s="971">
        <v>0</v>
      </c>
      <c r="P366" s="971">
        <v>0</v>
      </c>
      <c r="Q366" s="971">
        <v>0</v>
      </c>
      <c r="R366" s="971">
        <v>0</v>
      </c>
      <c r="S366" s="971">
        <v>0</v>
      </c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49"/>
        <v>0</v>
      </c>
      <c r="G367" s="120" t="e">
        <f t="shared" si="50"/>
        <v>#DIV/0!</v>
      </c>
      <c r="H367" s="1169">
        <v>0</v>
      </c>
      <c r="I367" s="1169">
        <v>0</v>
      </c>
      <c r="J367" s="1167">
        <v>0</v>
      </c>
      <c r="K367" s="1167">
        <v>0</v>
      </c>
      <c r="L367" s="1167">
        <v>0</v>
      </c>
      <c r="M367" s="1167">
        <v>0</v>
      </c>
      <c r="N367" s="1167">
        <v>0</v>
      </c>
      <c r="O367" s="971">
        <v>0</v>
      </c>
      <c r="P367" s="971">
        <v>0</v>
      </c>
      <c r="Q367" s="971">
        <v>0</v>
      </c>
      <c r="R367" s="971">
        <v>0</v>
      </c>
      <c r="S367" s="971">
        <v>0</v>
      </c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49"/>
        <v>0</v>
      </c>
      <c r="G368" s="631" t="e">
        <f t="shared" si="50"/>
        <v>#DIV/0!</v>
      </c>
      <c r="H368" s="1166">
        <v>0</v>
      </c>
      <c r="I368" s="1166">
        <v>0</v>
      </c>
      <c r="J368" s="1166">
        <v>0</v>
      </c>
      <c r="K368" s="1166">
        <v>0</v>
      </c>
      <c r="L368" s="1166">
        <v>0</v>
      </c>
      <c r="M368" s="1166">
        <v>0</v>
      </c>
      <c r="N368" s="1166">
        <v>0</v>
      </c>
      <c r="O368" s="967">
        <v>0</v>
      </c>
      <c r="P368" s="967">
        <v>0</v>
      </c>
      <c r="Q368" s="967">
        <v>0</v>
      </c>
      <c r="R368" s="967">
        <v>0</v>
      </c>
      <c r="S368" s="967">
        <v>0</v>
      </c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49"/>
        <v>0</v>
      </c>
      <c r="G369" s="37" t="e">
        <f t="shared" si="50"/>
        <v>#DIV/0!</v>
      </c>
      <c r="H369" s="1167">
        <v>0</v>
      </c>
      <c r="I369" s="1167">
        <v>0</v>
      </c>
      <c r="J369" s="1167">
        <v>0</v>
      </c>
      <c r="K369" s="1167">
        <v>0</v>
      </c>
      <c r="L369" s="1167">
        <v>0</v>
      </c>
      <c r="M369" s="1167">
        <v>0</v>
      </c>
      <c r="N369" s="1167">
        <v>0</v>
      </c>
      <c r="O369" s="971">
        <v>0</v>
      </c>
      <c r="P369" s="971">
        <v>0</v>
      </c>
      <c r="Q369" s="971">
        <v>0</v>
      </c>
      <c r="R369" s="971">
        <v>0</v>
      </c>
      <c r="S369" s="971">
        <v>0</v>
      </c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49"/>
        <v>0</v>
      </c>
      <c r="G370" s="37" t="e">
        <f t="shared" si="50"/>
        <v>#DIV/0!</v>
      </c>
      <c r="H370" s="1167">
        <v>0</v>
      </c>
      <c r="I370" s="1167">
        <v>0</v>
      </c>
      <c r="J370" s="1167">
        <v>0</v>
      </c>
      <c r="K370" s="1167">
        <v>0</v>
      </c>
      <c r="L370" s="1167">
        <v>0</v>
      </c>
      <c r="M370" s="1167">
        <v>0</v>
      </c>
      <c r="N370" s="1167">
        <v>0</v>
      </c>
      <c r="O370" s="971">
        <v>0</v>
      </c>
      <c r="P370" s="971">
        <v>0</v>
      </c>
      <c r="Q370" s="971">
        <v>0</v>
      </c>
      <c r="R370" s="971">
        <v>0</v>
      </c>
      <c r="S370" s="971">
        <v>0</v>
      </c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49"/>
        <v>0</v>
      </c>
      <c r="G371" s="379" t="e">
        <f t="shared" si="50"/>
        <v>#DIV/0!</v>
      </c>
      <c r="H371" s="1168">
        <f>SUM(H372:H376)</f>
        <v>0</v>
      </c>
      <c r="I371" s="1168">
        <f>SUM(I372:I376)</f>
        <v>0</v>
      </c>
      <c r="J371" s="1168">
        <f>SUM(J372:J376)</f>
        <v>0</v>
      </c>
      <c r="K371" s="1168">
        <v>0</v>
      </c>
      <c r="L371" s="1168">
        <f>SUM(L372:L376)</f>
        <v>0</v>
      </c>
      <c r="M371" s="1168">
        <v>0</v>
      </c>
      <c r="N371" s="1168">
        <f>SUM(N372:N376)</f>
        <v>0</v>
      </c>
      <c r="O371" s="970">
        <f>SUM(O372:O376)</f>
        <v>0</v>
      </c>
      <c r="P371" s="970">
        <f>SUM(P372:P376)</f>
        <v>0</v>
      </c>
      <c r="Q371" s="1923">
        <v>0</v>
      </c>
      <c r="R371" s="1923">
        <v>0</v>
      </c>
      <c r="S371" s="1923"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49"/>
        <v>0</v>
      </c>
      <c r="G372" s="37" t="e">
        <f t="shared" si="50"/>
        <v>#DIV/0!</v>
      </c>
      <c r="H372" s="1167">
        <v>0</v>
      </c>
      <c r="I372" s="1167">
        <v>0</v>
      </c>
      <c r="J372" s="1167">
        <v>0</v>
      </c>
      <c r="K372" s="1167">
        <v>0</v>
      </c>
      <c r="L372" s="1167">
        <v>0</v>
      </c>
      <c r="M372" s="1167">
        <v>0</v>
      </c>
      <c r="N372" s="1167">
        <v>0</v>
      </c>
      <c r="O372" s="971">
        <v>0</v>
      </c>
      <c r="P372" s="971">
        <v>0</v>
      </c>
      <c r="Q372" s="971">
        <v>0</v>
      </c>
      <c r="R372" s="971">
        <v>0</v>
      </c>
      <c r="S372" s="971">
        <v>0</v>
      </c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49"/>
        <v>0</v>
      </c>
      <c r="G373" s="37" t="e">
        <f t="shared" si="50"/>
        <v>#DIV/0!</v>
      </c>
      <c r="H373" s="1167">
        <v>0</v>
      </c>
      <c r="I373" s="1167">
        <v>0</v>
      </c>
      <c r="J373" s="1167">
        <v>0</v>
      </c>
      <c r="K373" s="1167">
        <v>0</v>
      </c>
      <c r="L373" s="1167">
        <v>0</v>
      </c>
      <c r="M373" s="1167">
        <v>0</v>
      </c>
      <c r="N373" s="1167">
        <v>0</v>
      </c>
      <c r="O373" s="971">
        <v>0</v>
      </c>
      <c r="P373" s="971">
        <v>0</v>
      </c>
      <c r="Q373" s="971">
        <v>0</v>
      </c>
      <c r="R373" s="971">
        <v>0</v>
      </c>
      <c r="S373" s="971">
        <v>0</v>
      </c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49"/>
        <v>0</v>
      </c>
      <c r="G374" s="37" t="e">
        <f t="shared" si="50"/>
        <v>#DIV/0!</v>
      </c>
      <c r="H374" s="1167">
        <v>0</v>
      </c>
      <c r="I374" s="1167">
        <v>0</v>
      </c>
      <c r="J374" s="1167">
        <v>0</v>
      </c>
      <c r="K374" s="1167">
        <v>0</v>
      </c>
      <c r="L374" s="1167">
        <v>0</v>
      </c>
      <c r="M374" s="1167">
        <v>0</v>
      </c>
      <c r="N374" s="1167">
        <v>0</v>
      </c>
      <c r="O374" s="971">
        <v>0</v>
      </c>
      <c r="P374" s="971">
        <v>0</v>
      </c>
      <c r="Q374" s="971">
        <v>0</v>
      </c>
      <c r="R374" s="971">
        <v>0</v>
      </c>
      <c r="S374" s="971">
        <v>0</v>
      </c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49"/>
        <v>0</v>
      </c>
      <c r="G375" s="37" t="e">
        <f t="shared" si="50"/>
        <v>#DIV/0!</v>
      </c>
      <c r="H375" s="1167">
        <v>0</v>
      </c>
      <c r="I375" s="1167">
        <v>0</v>
      </c>
      <c r="J375" s="1167">
        <v>0</v>
      </c>
      <c r="K375" s="1167">
        <v>0</v>
      </c>
      <c r="L375" s="1167">
        <v>0</v>
      </c>
      <c r="M375" s="1167">
        <v>0</v>
      </c>
      <c r="N375" s="1167">
        <v>0</v>
      </c>
      <c r="O375" s="971">
        <v>0</v>
      </c>
      <c r="P375" s="971">
        <v>0</v>
      </c>
      <c r="Q375" s="971">
        <v>0</v>
      </c>
      <c r="R375" s="971">
        <v>0</v>
      </c>
      <c r="S375" s="971">
        <v>0</v>
      </c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49"/>
        <v>0</v>
      </c>
      <c r="G376" s="120" t="e">
        <f t="shared" si="50"/>
        <v>#DIV/0!</v>
      </c>
      <c r="H376" s="1169">
        <v>0</v>
      </c>
      <c r="I376" s="1167">
        <v>0</v>
      </c>
      <c r="J376" s="1167">
        <v>0</v>
      </c>
      <c r="K376" s="1167">
        <v>0</v>
      </c>
      <c r="L376" s="1167">
        <v>0</v>
      </c>
      <c r="M376" s="1167">
        <v>0</v>
      </c>
      <c r="N376" s="1167">
        <v>0</v>
      </c>
      <c r="O376" s="971">
        <v>0</v>
      </c>
      <c r="P376" s="971">
        <v>0</v>
      </c>
      <c r="Q376" s="971">
        <v>0</v>
      </c>
      <c r="R376" s="971">
        <v>0</v>
      </c>
      <c r="S376" s="971">
        <v>0</v>
      </c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 t="shared" si="49"/>
        <v>0</v>
      </c>
      <c r="G377" s="631" t="e">
        <f t="shared" si="50"/>
        <v>#DIV/0!</v>
      </c>
      <c r="H377" s="1166">
        <v>0</v>
      </c>
      <c r="I377" s="1166">
        <v>0</v>
      </c>
      <c r="J377" s="1166">
        <v>0</v>
      </c>
      <c r="K377" s="1166">
        <v>0</v>
      </c>
      <c r="L377" s="1166">
        <v>0</v>
      </c>
      <c r="M377" s="1166">
        <v>0</v>
      </c>
      <c r="N377" s="1166">
        <v>0</v>
      </c>
      <c r="O377" s="967">
        <v>0</v>
      </c>
      <c r="P377" s="967">
        <v>0</v>
      </c>
      <c r="Q377" s="967">
        <v>0</v>
      </c>
      <c r="R377" s="967">
        <v>0</v>
      </c>
      <c r="S377" s="967">
        <v>0</v>
      </c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49"/>
        <v>0</v>
      </c>
      <c r="G378" s="37" t="e">
        <f t="shared" si="50"/>
        <v>#DIV/0!</v>
      </c>
      <c r="H378" s="1167">
        <v>0</v>
      </c>
      <c r="I378" s="1167">
        <v>0</v>
      </c>
      <c r="J378" s="1167">
        <v>0</v>
      </c>
      <c r="K378" s="1167">
        <v>0</v>
      </c>
      <c r="L378" s="1167">
        <v>0</v>
      </c>
      <c r="M378" s="1167">
        <v>0</v>
      </c>
      <c r="N378" s="1167">
        <v>0</v>
      </c>
      <c r="O378" s="971">
        <v>0</v>
      </c>
      <c r="P378" s="971">
        <v>0</v>
      </c>
      <c r="Q378" s="971">
        <v>0</v>
      </c>
      <c r="R378" s="971">
        <v>0</v>
      </c>
      <c r="S378" s="971">
        <v>0</v>
      </c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49"/>
        <v>0</v>
      </c>
      <c r="G379" s="37" t="e">
        <f t="shared" si="50"/>
        <v>#DIV/0!</v>
      </c>
      <c r="H379" s="1167">
        <v>0</v>
      </c>
      <c r="I379" s="1167">
        <v>0</v>
      </c>
      <c r="J379" s="1167">
        <v>0</v>
      </c>
      <c r="K379" s="1167">
        <v>0</v>
      </c>
      <c r="L379" s="1167">
        <v>0</v>
      </c>
      <c r="M379" s="1167">
        <v>0</v>
      </c>
      <c r="N379" s="1167">
        <v>0</v>
      </c>
      <c r="O379" s="971">
        <v>0</v>
      </c>
      <c r="P379" s="971">
        <v>0</v>
      </c>
      <c r="Q379" s="971">
        <v>0</v>
      </c>
      <c r="R379" s="971">
        <v>0</v>
      </c>
      <c r="S379" s="971">
        <v>0</v>
      </c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49"/>
        <v>0</v>
      </c>
      <c r="G380" s="379" t="e">
        <f t="shared" si="50"/>
        <v>#DIV/0!</v>
      </c>
      <c r="H380" s="1168">
        <f>SUM(H381:H385)</f>
        <v>0</v>
      </c>
      <c r="I380" s="1168">
        <f>SUM(I381:I385)</f>
        <v>0</v>
      </c>
      <c r="J380" s="1168">
        <f>SUM(J381:J385)</f>
        <v>0</v>
      </c>
      <c r="K380" s="1168">
        <f>SUM(K381:K385)</f>
        <v>0</v>
      </c>
      <c r="L380" s="1168">
        <f>SUM(L381:L385)</f>
        <v>0</v>
      </c>
      <c r="M380" s="1168">
        <v>0</v>
      </c>
      <c r="N380" s="1168">
        <f>SUM(N381:N385)</f>
        <v>0</v>
      </c>
      <c r="O380" s="970">
        <f>SUM(O381:O385)</f>
        <v>0</v>
      </c>
      <c r="P380" s="970">
        <f>SUM(P381:P385)</f>
        <v>0</v>
      </c>
      <c r="Q380" s="1923">
        <f>SUM(Q381:Q385)</f>
        <v>0</v>
      </c>
      <c r="R380" s="1923">
        <v>0</v>
      </c>
      <c r="S380" s="1923"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ref="F381:F394" si="58">SUM(H381:S381)</f>
        <v>0</v>
      </c>
      <c r="G381" s="37" t="e">
        <f t="shared" ref="G381:G394" si="59">+F381*100/E381</f>
        <v>#DIV/0!</v>
      </c>
      <c r="H381" s="1167">
        <v>0</v>
      </c>
      <c r="I381" s="1167">
        <v>0</v>
      </c>
      <c r="J381" s="1167">
        <v>0</v>
      </c>
      <c r="K381" s="1167">
        <v>0</v>
      </c>
      <c r="L381" s="1167">
        <v>0</v>
      </c>
      <c r="M381" s="1167">
        <v>0</v>
      </c>
      <c r="N381" s="1167">
        <v>0</v>
      </c>
      <c r="O381" s="971">
        <v>0</v>
      </c>
      <c r="P381" s="971">
        <v>0</v>
      </c>
      <c r="Q381" s="971">
        <v>0</v>
      </c>
      <c r="R381" s="971">
        <v>0</v>
      </c>
      <c r="S381" s="971">
        <v>0</v>
      </c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58"/>
        <v>0</v>
      </c>
      <c r="G382" s="37" t="e">
        <f t="shared" si="59"/>
        <v>#DIV/0!</v>
      </c>
      <c r="H382" s="1167">
        <v>0</v>
      </c>
      <c r="I382" s="1167">
        <v>0</v>
      </c>
      <c r="J382" s="1167">
        <v>0</v>
      </c>
      <c r="K382" s="1167">
        <v>0</v>
      </c>
      <c r="L382" s="1167">
        <v>0</v>
      </c>
      <c r="M382" s="1167">
        <v>0</v>
      </c>
      <c r="N382" s="1167">
        <v>0</v>
      </c>
      <c r="O382" s="971">
        <v>0</v>
      </c>
      <c r="P382" s="971">
        <v>0</v>
      </c>
      <c r="Q382" s="971">
        <v>0</v>
      </c>
      <c r="R382" s="971">
        <v>0</v>
      </c>
      <c r="S382" s="971">
        <v>0</v>
      </c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58"/>
        <v>0</v>
      </c>
      <c r="G383" s="37" t="e">
        <f t="shared" si="59"/>
        <v>#DIV/0!</v>
      </c>
      <c r="H383" s="1167">
        <v>0</v>
      </c>
      <c r="I383" s="1167">
        <v>0</v>
      </c>
      <c r="J383" s="1167">
        <v>0</v>
      </c>
      <c r="K383" s="1167">
        <v>0</v>
      </c>
      <c r="L383" s="1167">
        <v>0</v>
      </c>
      <c r="M383" s="1167">
        <v>0</v>
      </c>
      <c r="N383" s="1167">
        <v>0</v>
      </c>
      <c r="O383" s="971">
        <v>0</v>
      </c>
      <c r="P383" s="971">
        <v>0</v>
      </c>
      <c r="Q383" s="971">
        <v>0</v>
      </c>
      <c r="R383" s="971">
        <v>0</v>
      </c>
      <c r="S383" s="971">
        <v>0</v>
      </c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58"/>
        <v>0</v>
      </c>
      <c r="G384" s="37" t="e">
        <f t="shared" si="59"/>
        <v>#DIV/0!</v>
      </c>
      <c r="H384" s="1167">
        <v>0</v>
      </c>
      <c r="I384" s="1167">
        <v>0</v>
      </c>
      <c r="J384" s="1167">
        <v>0</v>
      </c>
      <c r="K384" s="1167">
        <v>0</v>
      </c>
      <c r="L384" s="1167">
        <v>0</v>
      </c>
      <c r="M384" s="1167">
        <v>0</v>
      </c>
      <c r="N384" s="1167">
        <v>0</v>
      </c>
      <c r="O384" s="971">
        <v>0</v>
      </c>
      <c r="P384" s="971">
        <v>0</v>
      </c>
      <c r="Q384" s="971">
        <v>0</v>
      </c>
      <c r="R384" s="971">
        <v>0</v>
      </c>
      <c r="S384" s="971">
        <v>0</v>
      </c>
    </row>
    <row r="385" spans="1:19" ht="25.5" customHeight="1">
      <c r="A385" s="525"/>
      <c r="B385" s="532"/>
      <c r="C385" s="533" t="s">
        <v>29</v>
      </c>
      <c r="D385" s="527" t="s">
        <v>24</v>
      </c>
      <c r="E385" s="116">
        <v>0</v>
      </c>
      <c r="F385" s="116">
        <f t="shared" si="58"/>
        <v>0</v>
      </c>
      <c r="G385" s="120" t="e">
        <f t="shared" si="59"/>
        <v>#DIV/0!</v>
      </c>
      <c r="H385" s="1169">
        <v>0</v>
      </c>
      <c r="I385" s="1167">
        <v>0</v>
      </c>
      <c r="J385" s="1167">
        <v>0</v>
      </c>
      <c r="K385" s="1167">
        <v>0</v>
      </c>
      <c r="L385" s="1167">
        <v>0</v>
      </c>
      <c r="M385" s="1167">
        <v>0</v>
      </c>
      <c r="N385" s="1167">
        <v>0</v>
      </c>
      <c r="O385" s="971">
        <v>0</v>
      </c>
      <c r="P385" s="971">
        <v>0</v>
      </c>
      <c r="Q385" s="971">
        <v>0</v>
      </c>
      <c r="R385" s="971">
        <v>0</v>
      </c>
      <c r="S385" s="971">
        <v>0</v>
      </c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58"/>
        <v>0</v>
      </c>
      <c r="G386" s="631" t="e">
        <f t="shared" si="59"/>
        <v>#DIV/0!</v>
      </c>
      <c r="H386" s="1166"/>
      <c r="I386" s="1166">
        <v>0</v>
      </c>
      <c r="J386" s="1166">
        <v>0</v>
      </c>
      <c r="K386" s="1166">
        <v>0</v>
      </c>
      <c r="L386" s="1166">
        <v>0</v>
      </c>
      <c r="M386" s="1166">
        <v>0</v>
      </c>
      <c r="N386" s="1166">
        <v>0</v>
      </c>
      <c r="O386" s="967">
        <v>0</v>
      </c>
      <c r="P386" s="967">
        <v>0</v>
      </c>
      <c r="Q386" s="967">
        <v>0</v>
      </c>
      <c r="R386" s="967">
        <v>0</v>
      </c>
      <c r="S386" s="967">
        <v>0</v>
      </c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58"/>
        <v>0</v>
      </c>
      <c r="G387" s="37" t="e">
        <f t="shared" si="59"/>
        <v>#DIV/0!</v>
      </c>
      <c r="H387" s="1167">
        <v>0</v>
      </c>
      <c r="I387" s="1167">
        <v>0</v>
      </c>
      <c r="J387" s="1167">
        <v>0</v>
      </c>
      <c r="K387" s="1167">
        <v>0</v>
      </c>
      <c r="L387" s="1167">
        <v>0</v>
      </c>
      <c r="M387" s="1167">
        <v>0</v>
      </c>
      <c r="N387" s="1167">
        <v>0</v>
      </c>
      <c r="O387" s="971">
        <v>0</v>
      </c>
      <c r="P387" s="971">
        <v>0</v>
      </c>
      <c r="Q387" s="971">
        <v>0</v>
      </c>
      <c r="R387" s="971">
        <v>0</v>
      </c>
      <c r="S387" s="971">
        <v>0</v>
      </c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58"/>
        <v>0</v>
      </c>
      <c r="G388" s="37" t="e">
        <f t="shared" si="59"/>
        <v>#DIV/0!</v>
      </c>
      <c r="H388" s="1167">
        <v>0</v>
      </c>
      <c r="I388" s="1167">
        <v>0</v>
      </c>
      <c r="J388" s="1167">
        <v>0</v>
      </c>
      <c r="K388" s="1167">
        <v>0</v>
      </c>
      <c r="L388" s="1167">
        <v>0</v>
      </c>
      <c r="M388" s="1167">
        <v>0</v>
      </c>
      <c r="N388" s="1167">
        <v>0</v>
      </c>
      <c r="O388" s="971">
        <v>0</v>
      </c>
      <c r="P388" s="971">
        <v>0</v>
      </c>
      <c r="Q388" s="971">
        <v>0</v>
      </c>
      <c r="R388" s="971">
        <v>0</v>
      </c>
      <c r="S388" s="971">
        <v>0</v>
      </c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58"/>
        <v>0</v>
      </c>
      <c r="G389" s="379" t="e">
        <f t="shared" si="59"/>
        <v>#DIV/0!</v>
      </c>
      <c r="H389" s="1168">
        <f>SUM(H390:H394)</f>
        <v>0</v>
      </c>
      <c r="I389" s="1168">
        <f t="shared" ref="I389:O389" si="60">SUM(I390:I394)</f>
        <v>0</v>
      </c>
      <c r="J389" s="1168">
        <f t="shared" si="60"/>
        <v>0</v>
      </c>
      <c r="K389" s="1168">
        <f t="shared" si="60"/>
        <v>0</v>
      </c>
      <c r="L389" s="1168">
        <f t="shared" si="60"/>
        <v>0</v>
      </c>
      <c r="M389" s="1168">
        <f t="shared" si="60"/>
        <v>0</v>
      </c>
      <c r="N389" s="1168">
        <f t="shared" si="60"/>
        <v>0</v>
      </c>
      <c r="O389" s="970">
        <f t="shared" si="60"/>
        <v>0</v>
      </c>
      <c r="P389" s="970">
        <v>0</v>
      </c>
      <c r="Q389" s="1923">
        <f>SUM(Q390:Q394)</f>
        <v>0</v>
      </c>
      <c r="R389" s="1923">
        <v>0</v>
      </c>
      <c r="S389" s="1923">
        <f>SUM(S390:S394)</f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58"/>
        <v>0</v>
      </c>
      <c r="G390" s="37" t="e">
        <f t="shared" si="59"/>
        <v>#DIV/0!</v>
      </c>
      <c r="H390" s="1167">
        <v>0</v>
      </c>
      <c r="I390" s="1167">
        <v>0</v>
      </c>
      <c r="J390" s="1167">
        <v>0</v>
      </c>
      <c r="K390" s="1167">
        <v>0</v>
      </c>
      <c r="L390" s="1167">
        <v>0</v>
      </c>
      <c r="M390" s="1167">
        <v>0</v>
      </c>
      <c r="N390" s="1167">
        <v>0</v>
      </c>
      <c r="O390" s="971">
        <v>0</v>
      </c>
      <c r="P390" s="971">
        <v>0</v>
      </c>
      <c r="Q390" s="971">
        <v>0</v>
      </c>
      <c r="R390" s="971">
        <v>0</v>
      </c>
      <c r="S390" s="971">
        <v>0</v>
      </c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58"/>
        <v>0</v>
      </c>
      <c r="G391" s="37" t="e">
        <f t="shared" si="59"/>
        <v>#DIV/0!</v>
      </c>
      <c r="H391" s="1167">
        <v>0</v>
      </c>
      <c r="I391" s="1167">
        <v>0</v>
      </c>
      <c r="J391" s="1167">
        <v>0</v>
      </c>
      <c r="K391" s="1167">
        <v>0</v>
      </c>
      <c r="L391" s="1167">
        <v>0</v>
      </c>
      <c r="M391" s="1167">
        <v>0</v>
      </c>
      <c r="N391" s="1167">
        <v>0</v>
      </c>
      <c r="O391" s="971">
        <v>0</v>
      </c>
      <c r="P391" s="971">
        <v>0</v>
      </c>
      <c r="Q391" s="971">
        <v>0</v>
      </c>
      <c r="R391" s="971">
        <v>0</v>
      </c>
      <c r="S391" s="971">
        <v>0</v>
      </c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58"/>
        <v>0</v>
      </c>
      <c r="G392" s="37" t="e">
        <f t="shared" si="59"/>
        <v>#DIV/0!</v>
      </c>
      <c r="H392" s="1167">
        <v>0</v>
      </c>
      <c r="I392" s="1167">
        <v>0</v>
      </c>
      <c r="J392" s="1167">
        <v>0</v>
      </c>
      <c r="K392" s="1167">
        <v>0</v>
      </c>
      <c r="L392" s="1167">
        <v>0</v>
      </c>
      <c r="M392" s="1167">
        <v>0</v>
      </c>
      <c r="N392" s="1167">
        <v>0</v>
      </c>
      <c r="O392" s="971">
        <v>0</v>
      </c>
      <c r="P392" s="971">
        <v>0</v>
      </c>
      <c r="Q392" s="971">
        <v>0</v>
      </c>
      <c r="R392" s="971">
        <v>0</v>
      </c>
      <c r="S392" s="971">
        <v>0</v>
      </c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58"/>
        <v>0</v>
      </c>
      <c r="G393" s="37" t="e">
        <f t="shared" si="59"/>
        <v>#DIV/0!</v>
      </c>
      <c r="H393" s="1167">
        <v>0</v>
      </c>
      <c r="I393" s="1167">
        <v>0</v>
      </c>
      <c r="J393" s="1167">
        <v>0</v>
      </c>
      <c r="K393" s="1167">
        <v>0</v>
      </c>
      <c r="L393" s="1167">
        <v>0</v>
      </c>
      <c r="M393" s="1167">
        <v>0</v>
      </c>
      <c r="N393" s="1167">
        <v>0</v>
      </c>
      <c r="O393" s="971">
        <v>0</v>
      </c>
      <c r="P393" s="971">
        <v>0</v>
      </c>
      <c r="Q393" s="971">
        <v>0</v>
      </c>
      <c r="R393" s="971">
        <v>0</v>
      </c>
      <c r="S393" s="971">
        <v>0</v>
      </c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58"/>
        <v>0</v>
      </c>
      <c r="G394" s="503" t="e">
        <f t="shared" si="59"/>
        <v>#DIV/0!</v>
      </c>
      <c r="H394" s="1170">
        <v>0</v>
      </c>
      <c r="I394" s="1170">
        <v>0</v>
      </c>
      <c r="J394" s="1170">
        <v>0</v>
      </c>
      <c r="K394" s="1170">
        <v>0</v>
      </c>
      <c r="L394" s="1170">
        <v>0</v>
      </c>
      <c r="M394" s="1170">
        <v>0</v>
      </c>
      <c r="N394" s="1170">
        <v>0</v>
      </c>
      <c r="O394" s="968">
        <v>0</v>
      </c>
      <c r="P394" s="968">
        <v>0</v>
      </c>
      <c r="Q394" s="968">
        <v>0</v>
      </c>
      <c r="R394" s="968">
        <v>0</v>
      </c>
      <c r="S394" s="968">
        <v>0</v>
      </c>
    </row>
  </sheetData>
  <mergeCells count="57">
    <mergeCell ref="B350:C350"/>
    <mergeCell ref="B351:C351"/>
    <mergeCell ref="A344:C344"/>
    <mergeCell ref="B346:C346"/>
    <mergeCell ref="B347:C347"/>
    <mergeCell ref="B348:C348"/>
    <mergeCell ref="B349:C349"/>
    <mergeCell ref="B334:C334"/>
    <mergeCell ref="B335:C335"/>
    <mergeCell ref="B336:C336"/>
    <mergeCell ref="B300:C300"/>
    <mergeCell ref="B305:C305"/>
    <mergeCell ref="A313:D313"/>
    <mergeCell ref="B314:C314"/>
    <mergeCell ref="A333:D333"/>
    <mergeCell ref="B323:C323"/>
    <mergeCell ref="A287:C287"/>
    <mergeCell ref="B288:C288"/>
    <mergeCell ref="B289:C289"/>
    <mergeCell ref="B291:C291"/>
    <mergeCell ref="B293:C293"/>
    <mergeCell ref="B235:C235"/>
    <mergeCell ref="A233:C233"/>
    <mergeCell ref="A247:C247"/>
    <mergeCell ref="B265:C265"/>
    <mergeCell ref="B277:C277"/>
    <mergeCell ref="B214:C214"/>
    <mergeCell ref="A221:C221"/>
    <mergeCell ref="A223:C223"/>
    <mergeCell ref="A224:C224"/>
    <mergeCell ref="A225:C225"/>
    <mergeCell ref="A197:C197"/>
    <mergeCell ref="B198:C198"/>
    <mergeCell ref="B199:C199"/>
    <mergeCell ref="A201:C201"/>
    <mergeCell ref="A131:C131"/>
    <mergeCell ref="A142:C142"/>
    <mergeCell ref="A153:C153"/>
    <mergeCell ref="B154:C154"/>
    <mergeCell ref="A165:C165"/>
    <mergeCell ref="B188:C188"/>
    <mergeCell ref="H3:S3"/>
    <mergeCell ref="A8:C8"/>
    <mergeCell ref="B200:C200"/>
    <mergeCell ref="D1:G1"/>
    <mergeCell ref="A3:C4"/>
    <mergeCell ref="F3:F4"/>
    <mergeCell ref="G3:G4"/>
    <mergeCell ref="A175:C175"/>
    <mergeCell ref="B176:C176"/>
    <mergeCell ref="B187:C187"/>
    <mergeCell ref="A195:C195"/>
    <mergeCell ref="A74:C74"/>
    <mergeCell ref="B101:C101"/>
    <mergeCell ref="A109:C109"/>
    <mergeCell ref="B118:C118"/>
    <mergeCell ref="B166:C166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E186" activePane="bottomRight" state="frozen"/>
      <selection pane="topRight" activeCell="E1" sqref="E1"/>
      <selection pane="bottomLeft" activeCell="A6" sqref="A6"/>
      <selection pane="bottomRight" activeCell="O76" sqref="O76"/>
    </sheetView>
  </sheetViews>
  <sheetFormatPr defaultColWidth="9.125" defaultRowHeight="18.600000000000001"/>
  <cols>
    <col min="1" max="2" width="4.625" style="12" customWidth="1"/>
    <col min="3" max="3" width="81.875" style="12" customWidth="1"/>
    <col min="4" max="4" width="9.125" style="12"/>
    <col min="5" max="5" width="11.75" style="12" customWidth="1"/>
    <col min="6" max="6" width="12.125" style="12" customWidth="1"/>
    <col min="7" max="7" width="7.75" style="12" customWidth="1"/>
    <col min="8" max="10" width="9.25" style="129" customWidth="1"/>
    <col min="11" max="19" width="7.7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210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1433000</v>
      </c>
      <c r="F6" s="670">
        <f>SUM(F8+F74+F109+F153+F247)</f>
        <v>1451770</v>
      </c>
      <c r="G6" s="135">
        <f>+F6*100/E6</f>
        <v>101.30983949755758</v>
      </c>
      <c r="H6" s="671">
        <f t="shared" ref="H6:S6" si="0">SUM(H8+H74+H109+H153+H247)</f>
        <v>63580</v>
      </c>
      <c r="I6" s="671">
        <f t="shared" si="0"/>
        <v>97100</v>
      </c>
      <c r="J6" s="1254">
        <f t="shared" si="0"/>
        <v>132600</v>
      </c>
      <c r="K6" s="1254">
        <f t="shared" si="0"/>
        <v>133080</v>
      </c>
      <c r="L6" s="1566">
        <f t="shared" si="0"/>
        <v>133700</v>
      </c>
      <c r="M6" s="1566">
        <f t="shared" si="0"/>
        <v>146000</v>
      </c>
      <c r="N6" s="1566">
        <f t="shared" si="0"/>
        <v>167770</v>
      </c>
      <c r="O6" s="1566">
        <f t="shared" si="0"/>
        <v>156780</v>
      </c>
      <c r="P6" s="1566">
        <f t="shared" si="0"/>
        <v>146900</v>
      </c>
      <c r="Q6" s="1566">
        <f t="shared" si="0"/>
        <v>113560</v>
      </c>
      <c r="R6" s="1919">
        <f t="shared" si="0"/>
        <v>100100</v>
      </c>
      <c r="S6" s="1919">
        <f t="shared" si="0"/>
        <v>60600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39"/>
      <c r="I7" s="139"/>
      <c r="J7" s="1223"/>
      <c r="K7" s="1223"/>
      <c r="L7" s="1539"/>
      <c r="M7" s="1539"/>
      <c r="N7" s="1539"/>
      <c r="O7" s="1539"/>
      <c r="P7" s="1539"/>
      <c r="Q7" s="1539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195000</v>
      </c>
      <c r="F8" s="137">
        <f>SUM(H8:S8)</f>
        <v>197070</v>
      </c>
      <c r="G8" s="140">
        <f>+F8*100/E8</f>
        <v>101.06153846153846</v>
      </c>
      <c r="H8" s="463">
        <f>SUM(H10+H57)</f>
        <v>14500</v>
      </c>
      <c r="I8" s="463">
        <f t="shared" ref="I8:S8" si="1">SUM(I10+I57)</f>
        <v>14500</v>
      </c>
      <c r="J8" s="463">
        <f t="shared" si="1"/>
        <v>10000</v>
      </c>
      <c r="K8" s="463">
        <f t="shared" si="1"/>
        <v>6000</v>
      </c>
      <c r="L8" s="463">
        <f t="shared" si="1"/>
        <v>5500</v>
      </c>
      <c r="M8" s="463">
        <f t="shared" si="1"/>
        <v>7000</v>
      </c>
      <c r="N8" s="463">
        <f t="shared" si="1"/>
        <v>6070</v>
      </c>
      <c r="O8" s="463">
        <f t="shared" si="1"/>
        <v>11500</v>
      </c>
      <c r="P8" s="463">
        <f t="shared" si="1"/>
        <v>37500</v>
      </c>
      <c r="Q8" s="463">
        <f t="shared" si="1"/>
        <v>43000</v>
      </c>
      <c r="R8" s="463">
        <f t="shared" si="1"/>
        <v>31500</v>
      </c>
      <c r="S8" s="463">
        <f t="shared" si="1"/>
        <v>10000</v>
      </c>
    </row>
    <row r="9" spans="1:19" ht="21.75" customHeight="1">
      <c r="A9" s="127"/>
      <c r="B9" s="128"/>
      <c r="C9" s="2" t="s">
        <v>42</v>
      </c>
      <c r="D9" s="130"/>
      <c r="E9" s="141">
        <v>1000</v>
      </c>
      <c r="F9" s="58">
        <f>SUM(H9:S9)</f>
        <v>1000</v>
      </c>
      <c r="G9" s="47"/>
      <c r="H9" s="469">
        <v>0</v>
      </c>
      <c r="I9" s="470">
        <v>0</v>
      </c>
      <c r="J9" s="1237">
        <v>0</v>
      </c>
      <c r="K9" s="1237">
        <v>0</v>
      </c>
      <c r="L9" s="1551">
        <v>500</v>
      </c>
      <c r="M9" s="1551">
        <v>500</v>
      </c>
      <c r="N9" s="1236">
        <v>0</v>
      </c>
      <c r="O9" s="1236">
        <v>0</v>
      </c>
      <c r="P9" s="1236">
        <v>0</v>
      </c>
      <c r="Q9" s="1236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1000</v>
      </c>
      <c r="F10" s="134">
        <f>SUM(F11+F23+F39)</f>
        <v>570</v>
      </c>
      <c r="G10" s="142">
        <f>+F10*100/E10</f>
        <v>57</v>
      </c>
      <c r="H10" s="144">
        <f t="shared" ref="H10:S10" si="2">SUM(H11+H23+H39)</f>
        <v>0</v>
      </c>
      <c r="I10" s="144">
        <f t="shared" si="2"/>
        <v>0</v>
      </c>
      <c r="J10" s="1224">
        <f t="shared" si="2"/>
        <v>0</v>
      </c>
      <c r="K10" s="1224">
        <f t="shared" si="2"/>
        <v>0</v>
      </c>
      <c r="L10" s="1541">
        <f t="shared" si="2"/>
        <v>0</v>
      </c>
      <c r="M10" s="1541">
        <f t="shared" si="2"/>
        <v>0</v>
      </c>
      <c r="N10" s="1541">
        <f t="shared" si="2"/>
        <v>570</v>
      </c>
      <c r="O10" s="1541">
        <f t="shared" si="2"/>
        <v>0</v>
      </c>
      <c r="P10" s="1541">
        <f t="shared" si="2"/>
        <v>0</v>
      </c>
      <c r="Q10" s="1541">
        <f t="shared" si="2"/>
        <v>0</v>
      </c>
      <c r="R10" s="1894">
        <f t="shared" si="2"/>
        <v>0</v>
      </c>
      <c r="S10" s="1894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0</v>
      </c>
      <c r="F11" s="134">
        <f>SUM(F12:F22)</f>
        <v>0</v>
      </c>
      <c r="G11" s="140" t="e">
        <f>+F11*100/E11</f>
        <v>#DIV/0!</v>
      </c>
      <c r="H11" s="144">
        <f>SUM(H12:H22)</f>
        <v>0</v>
      </c>
      <c r="I11" s="144">
        <f t="shared" ref="I11:S11" si="3">SUM(I12:I22)</f>
        <v>0</v>
      </c>
      <c r="J11" s="1224">
        <f t="shared" si="3"/>
        <v>0</v>
      </c>
      <c r="K11" s="1224">
        <f t="shared" si="3"/>
        <v>0</v>
      </c>
      <c r="L11" s="1541">
        <f t="shared" si="3"/>
        <v>0</v>
      </c>
      <c r="M11" s="1541">
        <f t="shared" si="3"/>
        <v>0</v>
      </c>
      <c r="N11" s="1541">
        <f t="shared" si="3"/>
        <v>0</v>
      </c>
      <c r="O11" s="1541">
        <f t="shared" si="3"/>
        <v>0</v>
      </c>
      <c r="P11" s="1541">
        <f t="shared" si="3"/>
        <v>0</v>
      </c>
      <c r="Q11" s="1541">
        <f t="shared" si="3"/>
        <v>0</v>
      </c>
      <c r="R11" s="1894">
        <f t="shared" si="3"/>
        <v>0</v>
      </c>
      <c r="S11" s="1894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>
        <v>0</v>
      </c>
      <c r="I12" s="471">
        <v>0</v>
      </c>
      <c r="J12" s="471">
        <v>0</v>
      </c>
      <c r="K12" s="471">
        <v>0</v>
      </c>
      <c r="L12" s="471">
        <v>0</v>
      </c>
      <c r="M12" s="471">
        <v>0</v>
      </c>
      <c r="N12" s="471">
        <v>0</v>
      </c>
      <c r="O12" s="471">
        <v>0</v>
      </c>
      <c r="P12" s="471">
        <v>0</v>
      </c>
      <c r="Q12" s="471">
        <v>0</v>
      </c>
      <c r="R12" s="471">
        <v>0</v>
      </c>
      <c r="S12" s="471">
        <v>0</v>
      </c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>
        <v>0</v>
      </c>
      <c r="I13" s="471">
        <v>0</v>
      </c>
      <c r="J13" s="471">
        <v>0</v>
      </c>
      <c r="K13" s="471">
        <v>0</v>
      </c>
      <c r="L13" s="471">
        <v>0</v>
      </c>
      <c r="M13" s="471">
        <v>0</v>
      </c>
      <c r="N13" s="471">
        <v>0</v>
      </c>
      <c r="O13" s="471">
        <v>0</v>
      </c>
      <c r="P13" s="471">
        <v>0</v>
      </c>
      <c r="Q13" s="471">
        <v>0</v>
      </c>
      <c r="R13" s="471">
        <v>0</v>
      </c>
      <c r="S13" s="471">
        <v>0</v>
      </c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>
        <v>0</v>
      </c>
      <c r="I14" s="471">
        <v>0</v>
      </c>
      <c r="J14" s="471">
        <v>0</v>
      </c>
      <c r="K14" s="471">
        <v>0</v>
      </c>
      <c r="L14" s="471">
        <v>0</v>
      </c>
      <c r="M14" s="471">
        <v>0</v>
      </c>
      <c r="N14" s="471">
        <v>0</v>
      </c>
      <c r="O14" s="471">
        <v>0</v>
      </c>
      <c r="P14" s="471">
        <v>0</v>
      </c>
      <c r="Q14" s="471">
        <v>0</v>
      </c>
      <c r="R14" s="471">
        <v>0</v>
      </c>
      <c r="S14" s="471">
        <v>0</v>
      </c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>
        <v>0</v>
      </c>
      <c r="I15" s="471">
        <v>0</v>
      </c>
      <c r="J15" s="471">
        <v>0</v>
      </c>
      <c r="K15" s="471">
        <v>0</v>
      </c>
      <c r="L15" s="471">
        <v>0</v>
      </c>
      <c r="M15" s="471">
        <v>0</v>
      </c>
      <c r="N15" s="471">
        <v>0</v>
      </c>
      <c r="O15" s="471">
        <v>0</v>
      </c>
      <c r="P15" s="471">
        <v>0</v>
      </c>
      <c r="Q15" s="471">
        <v>0</v>
      </c>
      <c r="R15" s="471">
        <v>0</v>
      </c>
      <c r="S15" s="471">
        <v>0</v>
      </c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>
        <v>0</v>
      </c>
      <c r="I16" s="471">
        <v>0</v>
      </c>
      <c r="J16" s="471">
        <v>0</v>
      </c>
      <c r="K16" s="471">
        <v>0</v>
      </c>
      <c r="L16" s="471">
        <v>0</v>
      </c>
      <c r="M16" s="471">
        <v>0</v>
      </c>
      <c r="N16" s="471">
        <v>0</v>
      </c>
      <c r="O16" s="471">
        <v>0</v>
      </c>
      <c r="P16" s="471">
        <v>0</v>
      </c>
      <c r="Q16" s="471">
        <v>0</v>
      </c>
      <c r="R16" s="471">
        <v>0</v>
      </c>
      <c r="S16" s="471">
        <v>0</v>
      </c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>
        <v>0</v>
      </c>
      <c r="I17" s="471">
        <v>0</v>
      </c>
      <c r="J17" s="471">
        <v>0</v>
      </c>
      <c r="K17" s="471">
        <v>0</v>
      </c>
      <c r="L17" s="471">
        <v>0</v>
      </c>
      <c r="M17" s="471">
        <v>0</v>
      </c>
      <c r="N17" s="471">
        <v>0</v>
      </c>
      <c r="O17" s="471">
        <v>0</v>
      </c>
      <c r="P17" s="471">
        <v>0</v>
      </c>
      <c r="Q17" s="471">
        <v>0</v>
      </c>
      <c r="R17" s="471">
        <v>0</v>
      </c>
      <c r="S17" s="471">
        <v>0</v>
      </c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>
        <v>0</v>
      </c>
      <c r="I18" s="471">
        <v>0</v>
      </c>
      <c r="J18" s="471">
        <v>0</v>
      </c>
      <c r="K18" s="471">
        <v>0</v>
      </c>
      <c r="L18" s="471">
        <v>0</v>
      </c>
      <c r="M18" s="471">
        <v>0</v>
      </c>
      <c r="N18" s="471">
        <v>0</v>
      </c>
      <c r="O18" s="471">
        <v>0</v>
      </c>
      <c r="P18" s="471">
        <v>0</v>
      </c>
      <c r="Q18" s="471">
        <v>0</v>
      </c>
      <c r="R18" s="471">
        <v>0</v>
      </c>
      <c r="S18" s="471">
        <v>0</v>
      </c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>
        <v>0</v>
      </c>
      <c r="I19" s="471">
        <v>0</v>
      </c>
      <c r="J19" s="471">
        <v>0</v>
      </c>
      <c r="K19" s="471">
        <v>0</v>
      </c>
      <c r="L19" s="471">
        <v>0</v>
      </c>
      <c r="M19" s="471">
        <v>0</v>
      </c>
      <c r="N19" s="471">
        <v>0</v>
      </c>
      <c r="O19" s="471">
        <v>0</v>
      </c>
      <c r="P19" s="471">
        <v>0</v>
      </c>
      <c r="Q19" s="471">
        <v>0</v>
      </c>
      <c r="R19" s="471">
        <v>0</v>
      </c>
      <c r="S19" s="471">
        <v>0</v>
      </c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>
        <v>0</v>
      </c>
      <c r="I20" s="471">
        <v>0</v>
      </c>
      <c r="J20" s="471">
        <v>0</v>
      </c>
      <c r="K20" s="471">
        <v>0</v>
      </c>
      <c r="L20" s="471">
        <v>0</v>
      </c>
      <c r="M20" s="471">
        <v>0</v>
      </c>
      <c r="N20" s="471">
        <v>0</v>
      </c>
      <c r="O20" s="471">
        <v>0</v>
      </c>
      <c r="P20" s="471">
        <v>0</v>
      </c>
      <c r="Q20" s="471">
        <v>0</v>
      </c>
      <c r="R20" s="471">
        <v>0</v>
      </c>
      <c r="S20" s="471">
        <v>0</v>
      </c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>SUM(H21:S21)</f>
        <v>0</v>
      </c>
      <c r="G21" s="37" t="e">
        <f t="shared" si="5"/>
        <v>#DIV/0!</v>
      </c>
      <c r="H21" s="471">
        <v>0</v>
      </c>
      <c r="I21" s="471">
        <v>0</v>
      </c>
      <c r="J21" s="471">
        <v>0</v>
      </c>
      <c r="K21" s="471">
        <v>0</v>
      </c>
      <c r="L21" s="471">
        <v>0</v>
      </c>
      <c r="M21" s="471">
        <v>0</v>
      </c>
      <c r="N21" s="471">
        <v>0</v>
      </c>
      <c r="O21" s="471">
        <v>0</v>
      </c>
      <c r="P21" s="471">
        <v>0</v>
      </c>
      <c r="Q21" s="471">
        <v>0</v>
      </c>
      <c r="R21" s="471">
        <v>0</v>
      </c>
      <c r="S21" s="471">
        <v>0</v>
      </c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>
        <v>0</v>
      </c>
      <c r="I22" s="471">
        <v>0</v>
      </c>
      <c r="J22" s="471">
        <v>0</v>
      </c>
      <c r="K22" s="471">
        <v>0</v>
      </c>
      <c r="L22" s="471">
        <v>0</v>
      </c>
      <c r="M22" s="471">
        <v>0</v>
      </c>
      <c r="N22" s="471">
        <v>0</v>
      </c>
      <c r="O22" s="471">
        <v>0</v>
      </c>
      <c r="P22" s="471">
        <v>0</v>
      </c>
      <c r="Q22" s="471">
        <v>0</v>
      </c>
      <c r="R22" s="471">
        <v>0</v>
      </c>
      <c r="S22" s="471">
        <v>0</v>
      </c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0</v>
      </c>
      <c r="F23" s="134">
        <f>SUM(F24:F38)</f>
        <v>0</v>
      </c>
      <c r="G23" s="140" t="e">
        <f t="shared" si="5"/>
        <v>#DIV/0!</v>
      </c>
      <c r="H23" s="144">
        <f t="shared" ref="H23:M23" si="6">SUM(H24:H38)</f>
        <v>0</v>
      </c>
      <c r="I23" s="144">
        <f t="shared" si="6"/>
        <v>0</v>
      </c>
      <c r="J23" s="1224">
        <f t="shared" si="6"/>
        <v>0</v>
      </c>
      <c r="K23" s="1224">
        <f t="shared" si="6"/>
        <v>0</v>
      </c>
      <c r="L23" s="1541">
        <f t="shared" si="6"/>
        <v>0</v>
      </c>
      <c r="M23" s="1541">
        <f t="shared" si="6"/>
        <v>0</v>
      </c>
      <c r="N23" s="1541">
        <v>0</v>
      </c>
      <c r="O23" s="1541">
        <f>SUM(O24:O38)</f>
        <v>0</v>
      </c>
      <c r="P23" s="1541">
        <f>SUM(P24:P38)</f>
        <v>0</v>
      </c>
      <c r="Q23" s="1541">
        <f>SUM(Q24:Q38)</f>
        <v>0</v>
      </c>
      <c r="R23" s="1894">
        <v>0</v>
      </c>
      <c r="S23" s="1894">
        <f>SUM(S24:S38)</f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471">
        <v>0</v>
      </c>
      <c r="I24" s="471">
        <v>0</v>
      </c>
      <c r="J24" s="471">
        <v>0</v>
      </c>
      <c r="K24" s="471">
        <v>0</v>
      </c>
      <c r="L24" s="471">
        <v>0</v>
      </c>
      <c r="M24" s="471">
        <v>0</v>
      </c>
      <c r="N24" s="471">
        <v>0</v>
      </c>
      <c r="O24" s="471">
        <v>0</v>
      </c>
      <c r="P24" s="471">
        <v>0</v>
      </c>
      <c r="Q24" s="471">
        <v>0</v>
      </c>
      <c r="R24" s="471">
        <v>0</v>
      </c>
      <c r="S24" s="471">
        <v>0</v>
      </c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>
        <v>0</v>
      </c>
      <c r="I25" s="471">
        <v>0</v>
      </c>
      <c r="J25" s="471">
        <v>0</v>
      </c>
      <c r="K25" s="471">
        <v>0</v>
      </c>
      <c r="L25" s="471">
        <v>0</v>
      </c>
      <c r="M25" s="471">
        <v>0</v>
      </c>
      <c r="N25" s="471">
        <v>0</v>
      </c>
      <c r="O25" s="471">
        <v>0</v>
      </c>
      <c r="P25" s="471">
        <v>0</v>
      </c>
      <c r="Q25" s="471">
        <v>0</v>
      </c>
      <c r="R25" s="471">
        <v>0</v>
      </c>
      <c r="S25" s="471">
        <v>0</v>
      </c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>
        <v>0</v>
      </c>
      <c r="I26" s="471">
        <v>0</v>
      </c>
      <c r="J26" s="471">
        <v>0</v>
      </c>
      <c r="K26" s="471">
        <v>0</v>
      </c>
      <c r="L26" s="471">
        <v>0</v>
      </c>
      <c r="M26" s="471">
        <v>0</v>
      </c>
      <c r="N26" s="471">
        <v>0</v>
      </c>
      <c r="O26" s="471">
        <v>0</v>
      </c>
      <c r="P26" s="471">
        <v>0</v>
      </c>
      <c r="Q26" s="471">
        <v>0</v>
      </c>
      <c r="R26" s="471">
        <v>0</v>
      </c>
      <c r="S26" s="471">
        <v>0</v>
      </c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>
        <v>0</v>
      </c>
      <c r="I27" s="471">
        <v>0</v>
      </c>
      <c r="J27" s="471">
        <v>0</v>
      </c>
      <c r="K27" s="471">
        <v>0</v>
      </c>
      <c r="L27" s="471">
        <v>0</v>
      </c>
      <c r="M27" s="471">
        <v>0</v>
      </c>
      <c r="N27" s="471">
        <v>0</v>
      </c>
      <c r="O27" s="471">
        <v>0</v>
      </c>
      <c r="P27" s="471">
        <v>0</v>
      </c>
      <c r="Q27" s="471">
        <v>0</v>
      </c>
      <c r="R27" s="471">
        <v>0</v>
      </c>
      <c r="S27" s="471">
        <v>0</v>
      </c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>
        <v>0</v>
      </c>
      <c r="I28" s="471">
        <v>0</v>
      </c>
      <c r="J28" s="471">
        <v>0</v>
      </c>
      <c r="K28" s="471">
        <v>0</v>
      </c>
      <c r="L28" s="471">
        <v>0</v>
      </c>
      <c r="M28" s="471">
        <v>0</v>
      </c>
      <c r="N28" s="471">
        <v>0</v>
      </c>
      <c r="O28" s="471">
        <v>0</v>
      </c>
      <c r="P28" s="471">
        <v>0</v>
      </c>
      <c r="Q28" s="471">
        <v>0</v>
      </c>
      <c r="R28" s="471">
        <v>0</v>
      </c>
      <c r="S28" s="471">
        <v>0</v>
      </c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471">
        <v>0</v>
      </c>
      <c r="I29" s="471">
        <v>0</v>
      </c>
      <c r="J29" s="471">
        <v>0</v>
      </c>
      <c r="K29" s="471">
        <v>0</v>
      </c>
      <c r="L29" s="471">
        <v>0</v>
      </c>
      <c r="M29" s="471">
        <v>0</v>
      </c>
      <c r="N29" s="471">
        <v>0</v>
      </c>
      <c r="O29" s="471">
        <v>0</v>
      </c>
      <c r="P29" s="471">
        <v>0</v>
      </c>
      <c r="Q29" s="471">
        <v>0</v>
      </c>
      <c r="R29" s="471">
        <v>0</v>
      </c>
      <c r="S29" s="471">
        <v>0</v>
      </c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>
        <v>0</v>
      </c>
      <c r="I30" s="471">
        <v>0</v>
      </c>
      <c r="J30" s="471">
        <v>0</v>
      </c>
      <c r="K30" s="471">
        <v>0</v>
      </c>
      <c r="L30" s="471">
        <v>0</v>
      </c>
      <c r="M30" s="471">
        <v>0</v>
      </c>
      <c r="N30" s="471">
        <v>0</v>
      </c>
      <c r="O30" s="471">
        <v>0</v>
      </c>
      <c r="P30" s="471">
        <v>0</v>
      </c>
      <c r="Q30" s="471">
        <v>0</v>
      </c>
      <c r="R30" s="471">
        <v>0</v>
      </c>
      <c r="S30" s="471">
        <v>0</v>
      </c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>
        <v>0</v>
      </c>
      <c r="I31" s="471">
        <v>0</v>
      </c>
      <c r="J31" s="471">
        <v>0</v>
      </c>
      <c r="K31" s="471">
        <v>0</v>
      </c>
      <c r="L31" s="471">
        <v>0</v>
      </c>
      <c r="M31" s="471">
        <v>0</v>
      </c>
      <c r="N31" s="471">
        <v>0</v>
      </c>
      <c r="O31" s="471">
        <v>0</v>
      </c>
      <c r="P31" s="471">
        <v>0</v>
      </c>
      <c r="Q31" s="471">
        <v>0</v>
      </c>
      <c r="R31" s="471">
        <v>0</v>
      </c>
      <c r="S31" s="471">
        <v>0</v>
      </c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471">
        <v>0</v>
      </c>
      <c r="I32" s="471">
        <v>0</v>
      </c>
      <c r="J32" s="471">
        <v>0</v>
      </c>
      <c r="K32" s="471">
        <v>0</v>
      </c>
      <c r="L32" s="471">
        <v>0</v>
      </c>
      <c r="M32" s="471">
        <v>0</v>
      </c>
      <c r="N32" s="471">
        <v>0</v>
      </c>
      <c r="O32" s="471">
        <v>0</v>
      </c>
      <c r="P32" s="471">
        <v>0</v>
      </c>
      <c r="Q32" s="471">
        <v>0</v>
      </c>
      <c r="R32" s="471">
        <v>0</v>
      </c>
      <c r="S32" s="471">
        <v>0</v>
      </c>
    </row>
    <row r="33" spans="1:19" ht="21.75" customHeight="1">
      <c r="A33" s="32"/>
      <c r="B33" s="33"/>
      <c r="C33" s="320" t="s">
        <v>269</v>
      </c>
      <c r="D33" s="35" t="s">
        <v>47</v>
      </c>
      <c r="E33" s="39"/>
      <c r="F33" s="36">
        <f t="shared" si="4"/>
        <v>0</v>
      </c>
      <c r="G33" s="37" t="e">
        <f t="shared" si="5"/>
        <v>#DIV/0!</v>
      </c>
      <c r="H33" s="471">
        <v>0</v>
      </c>
      <c r="I33" s="471">
        <v>0</v>
      </c>
      <c r="J33" s="471">
        <v>0</v>
      </c>
      <c r="K33" s="471">
        <v>0</v>
      </c>
      <c r="L33" s="471">
        <v>0</v>
      </c>
      <c r="M33" s="471">
        <v>0</v>
      </c>
      <c r="N33" s="471">
        <v>0</v>
      </c>
      <c r="O33" s="471">
        <v>0</v>
      </c>
      <c r="P33" s="471">
        <v>0</v>
      </c>
      <c r="Q33" s="471">
        <v>0</v>
      </c>
      <c r="R33" s="471">
        <v>0</v>
      </c>
      <c r="S33" s="471">
        <v>0</v>
      </c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0</v>
      </c>
      <c r="F34" s="36">
        <f t="shared" si="4"/>
        <v>0</v>
      </c>
      <c r="G34" s="37" t="e">
        <f t="shared" si="5"/>
        <v>#DIV/0!</v>
      </c>
      <c r="H34" s="471">
        <v>0</v>
      </c>
      <c r="I34" s="471">
        <v>0</v>
      </c>
      <c r="J34" s="471">
        <v>0</v>
      </c>
      <c r="K34" s="471">
        <v>0</v>
      </c>
      <c r="L34" s="471">
        <v>0</v>
      </c>
      <c r="M34" s="471">
        <v>0</v>
      </c>
      <c r="N34" s="471">
        <v>0</v>
      </c>
      <c r="O34" s="471">
        <v>0</v>
      </c>
      <c r="P34" s="471">
        <v>0</v>
      </c>
      <c r="Q34" s="471">
        <v>0</v>
      </c>
      <c r="R34" s="471">
        <v>0</v>
      </c>
      <c r="S34" s="471">
        <v>0</v>
      </c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0</v>
      </c>
      <c r="F35" s="36">
        <f t="shared" si="4"/>
        <v>0</v>
      </c>
      <c r="G35" s="37" t="e">
        <f t="shared" si="5"/>
        <v>#DIV/0!</v>
      </c>
      <c r="H35" s="471">
        <v>0</v>
      </c>
      <c r="I35" s="471">
        <v>0</v>
      </c>
      <c r="J35" s="471">
        <v>0</v>
      </c>
      <c r="K35" s="471">
        <v>0</v>
      </c>
      <c r="L35" s="471">
        <v>0</v>
      </c>
      <c r="M35" s="471">
        <v>0</v>
      </c>
      <c r="N35" s="471">
        <v>0</v>
      </c>
      <c r="O35" s="471">
        <v>0</v>
      </c>
      <c r="P35" s="471">
        <v>0</v>
      </c>
      <c r="Q35" s="471">
        <v>0</v>
      </c>
      <c r="R35" s="471">
        <v>0</v>
      </c>
      <c r="S35" s="471">
        <v>0</v>
      </c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 t="shared" si="4"/>
        <v>0</v>
      </c>
      <c r="G36" s="37" t="e">
        <f t="shared" si="5"/>
        <v>#DIV/0!</v>
      </c>
      <c r="H36" s="471">
        <v>0</v>
      </c>
      <c r="I36" s="471">
        <v>0</v>
      </c>
      <c r="J36" s="471">
        <v>0</v>
      </c>
      <c r="K36" s="471">
        <v>0</v>
      </c>
      <c r="L36" s="471">
        <v>0</v>
      </c>
      <c r="M36" s="471">
        <v>0</v>
      </c>
      <c r="N36" s="471">
        <v>0</v>
      </c>
      <c r="O36" s="471">
        <v>0</v>
      </c>
      <c r="P36" s="471">
        <v>0</v>
      </c>
      <c r="Q36" s="471">
        <v>0</v>
      </c>
      <c r="R36" s="471">
        <v>0</v>
      </c>
      <c r="S36" s="471">
        <v>0</v>
      </c>
    </row>
    <row r="37" spans="1:19" ht="21.75" customHeight="1">
      <c r="A37" s="32"/>
      <c r="B37" s="33"/>
      <c r="C37" s="320" t="s">
        <v>270</v>
      </c>
      <c r="D37" s="35" t="s">
        <v>47</v>
      </c>
      <c r="E37" s="36"/>
      <c r="F37" s="36">
        <f t="shared" si="4"/>
        <v>0</v>
      </c>
      <c r="G37" s="37" t="e">
        <f t="shared" si="5"/>
        <v>#DIV/0!</v>
      </c>
      <c r="H37" s="471">
        <v>0</v>
      </c>
      <c r="I37" s="471">
        <v>0</v>
      </c>
      <c r="J37" s="471">
        <v>0</v>
      </c>
      <c r="K37" s="471">
        <v>0</v>
      </c>
      <c r="L37" s="471">
        <v>0</v>
      </c>
      <c r="M37" s="471">
        <v>0</v>
      </c>
      <c r="N37" s="471">
        <v>0</v>
      </c>
      <c r="O37" s="471">
        <v>0</v>
      </c>
      <c r="P37" s="471">
        <v>0</v>
      </c>
      <c r="Q37" s="471">
        <v>0</v>
      </c>
      <c r="R37" s="471">
        <v>0</v>
      </c>
      <c r="S37" s="471">
        <v>0</v>
      </c>
    </row>
    <row r="38" spans="1:19" ht="21.75" customHeight="1">
      <c r="A38" s="32"/>
      <c r="B38" s="33"/>
      <c r="C38" s="320" t="s">
        <v>264</v>
      </c>
      <c r="D38" s="35" t="s">
        <v>47</v>
      </c>
      <c r="E38" s="36"/>
      <c r="F38" s="36">
        <f t="shared" si="4"/>
        <v>0</v>
      </c>
      <c r="G38" s="37" t="e">
        <f t="shared" si="5"/>
        <v>#DIV/0!</v>
      </c>
      <c r="H38" s="471">
        <v>0</v>
      </c>
      <c r="I38" s="471">
        <v>0</v>
      </c>
      <c r="J38" s="471">
        <v>0</v>
      </c>
      <c r="K38" s="471">
        <v>0</v>
      </c>
      <c r="L38" s="471">
        <v>0</v>
      </c>
      <c r="M38" s="471">
        <v>0</v>
      </c>
      <c r="N38" s="471">
        <v>0</v>
      </c>
      <c r="O38" s="471">
        <v>0</v>
      </c>
      <c r="P38" s="471">
        <v>0</v>
      </c>
      <c r="Q38" s="471">
        <v>0</v>
      </c>
      <c r="R38" s="471">
        <v>0</v>
      </c>
      <c r="S38" s="471">
        <v>0</v>
      </c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1000</v>
      </c>
      <c r="F39" s="134">
        <f>SUM(F40:F53)</f>
        <v>570</v>
      </c>
      <c r="G39" s="140">
        <f t="shared" si="5"/>
        <v>57</v>
      </c>
      <c r="H39" s="1224">
        <f>SUM(H40:H53)</f>
        <v>0</v>
      </c>
      <c r="I39" s="1224">
        <f t="shared" ref="I39:S39" si="7">SUM(I40:I53)</f>
        <v>0</v>
      </c>
      <c r="J39" s="1224">
        <f t="shared" si="7"/>
        <v>0</v>
      </c>
      <c r="K39" s="1224">
        <f t="shared" si="7"/>
        <v>0</v>
      </c>
      <c r="L39" s="1541">
        <f t="shared" si="7"/>
        <v>0</v>
      </c>
      <c r="M39" s="1541">
        <f t="shared" si="7"/>
        <v>0</v>
      </c>
      <c r="N39" s="1541">
        <f t="shared" si="7"/>
        <v>570</v>
      </c>
      <c r="O39" s="1541">
        <f t="shared" si="7"/>
        <v>0</v>
      </c>
      <c r="P39" s="1541">
        <f t="shared" si="7"/>
        <v>0</v>
      </c>
      <c r="Q39" s="1541">
        <f t="shared" si="7"/>
        <v>0</v>
      </c>
      <c r="R39" s="1894">
        <f t="shared" si="7"/>
        <v>0</v>
      </c>
      <c r="S39" s="1894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471">
        <v>0</v>
      </c>
      <c r="I40" s="471">
        <v>0</v>
      </c>
      <c r="J40" s="471">
        <v>0</v>
      </c>
      <c r="K40" s="471">
        <v>0</v>
      </c>
      <c r="L40" s="471">
        <v>0</v>
      </c>
      <c r="M40" s="471">
        <v>0</v>
      </c>
      <c r="N40" s="471">
        <v>0</v>
      </c>
      <c r="O40" s="471">
        <v>0</v>
      </c>
      <c r="P40" s="471">
        <v>0</v>
      </c>
      <c r="Q40" s="471">
        <v>0</v>
      </c>
      <c r="R40" s="471">
        <v>0</v>
      </c>
      <c r="S40" s="471">
        <v>0</v>
      </c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>
        <v>0</v>
      </c>
      <c r="I41" s="471">
        <v>0</v>
      </c>
      <c r="J41" s="471">
        <v>0</v>
      </c>
      <c r="K41" s="471">
        <v>0</v>
      </c>
      <c r="L41" s="471">
        <v>0</v>
      </c>
      <c r="M41" s="471">
        <v>0</v>
      </c>
      <c r="N41" s="471">
        <v>0</v>
      </c>
      <c r="O41" s="471">
        <v>0</v>
      </c>
      <c r="P41" s="471">
        <v>0</v>
      </c>
      <c r="Q41" s="471">
        <v>0</v>
      </c>
      <c r="R41" s="471">
        <v>0</v>
      </c>
      <c r="S41" s="471">
        <v>0</v>
      </c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>
        <v>0</v>
      </c>
      <c r="I42" s="471">
        <v>0</v>
      </c>
      <c r="J42" s="471">
        <v>0</v>
      </c>
      <c r="K42" s="471">
        <v>0</v>
      </c>
      <c r="L42" s="471">
        <v>0</v>
      </c>
      <c r="M42" s="471">
        <v>0</v>
      </c>
      <c r="N42" s="471">
        <v>0</v>
      </c>
      <c r="O42" s="471">
        <v>0</v>
      </c>
      <c r="P42" s="471">
        <v>0</v>
      </c>
      <c r="Q42" s="471">
        <v>0</v>
      </c>
      <c r="R42" s="471">
        <v>0</v>
      </c>
      <c r="S42" s="471">
        <v>0</v>
      </c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471">
        <v>0</v>
      </c>
      <c r="I43" s="471">
        <v>0</v>
      </c>
      <c r="J43" s="471">
        <v>0</v>
      </c>
      <c r="K43" s="471">
        <v>0</v>
      </c>
      <c r="L43" s="471">
        <v>0</v>
      </c>
      <c r="M43" s="471">
        <v>0</v>
      </c>
      <c r="N43" s="471">
        <v>0</v>
      </c>
      <c r="O43" s="471">
        <v>0</v>
      </c>
      <c r="P43" s="471">
        <v>0</v>
      </c>
      <c r="Q43" s="471">
        <v>0</v>
      </c>
      <c r="R43" s="471">
        <v>0</v>
      </c>
      <c r="S43" s="471">
        <v>0</v>
      </c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>
        <v>0</v>
      </c>
      <c r="I44" s="471">
        <v>0</v>
      </c>
      <c r="J44" s="471">
        <v>0</v>
      </c>
      <c r="K44" s="471">
        <v>0</v>
      </c>
      <c r="L44" s="471">
        <v>0</v>
      </c>
      <c r="M44" s="471">
        <v>0</v>
      </c>
      <c r="N44" s="471">
        <v>0</v>
      </c>
      <c r="O44" s="471">
        <v>0</v>
      </c>
      <c r="P44" s="471">
        <v>0</v>
      </c>
      <c r="Q44" s="471">
        <v>0</v>
      </c>
      <c r="R44" s="471">
        <v>0</v>
      </c>
      <c r="S44" s="471">
        <v>0</v>
      </c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>
        <v>0</v>
      </c>
      <c r="I45" s="471">
        <v>0</v>
      </c>
      <c r="J45" s="471">
        <v>0</v>
      </c>
      <c r="K45" s="471">
        <v>0</v>
      </c>
      <c r="L45" s="471">
        <v>0</v>
      </c>
      <c r="M45" s="471">
        <v>0</v>
      </c>
      <c r="N45" s="471">
        <v>0</v>
      </c>
      <c r="O45" s="471">
        <v>0</v>
      </c>
      <c r="P45" s="471">
        <v>0</v>
      </c>
      <c r="Q45" s="471">
        <v>0</v>
      </c>
      <c r="R45" s="471">
        <v>0</v>
      </c>
      <c r="S45" s="471">
        <v>0</v>
      </c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>
        <v>0</v>
      </c>
      <c r="I46" s="471">
        <v>0</v>
      </c>
      <c r="J46" s="471">
        <v>0</v>
      </c>
      <c r="K46" s="471">
        <v>0</v>
      </c>
      <c r="L46" s="471">
        <v>0</v>
      </c>
      <c r="M46" s="471">
        <v>0</v>
      </c>
      <c r="N46" s="471">
        <v>0</v>
      </c>
      <c r="O46" s="471">
        <v>0</v>
      </c>
      <c r="P46" s="471">
        <v>0</v>
      </c>
      <c r="Q46" s="471">
        <v>0</v>
      </c>
      <c r="R46" s="471">
        <v>0</v>
      </c>
      <c r="S46" s="471">
        <v>0</v>
      </c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1000</v>
      </c>
      <c r="F47" s="36">
        <f t="shared" si="4"/>
        <v>570</v>
      </c>
      <c r="G47" s="37">
        <f t="shared" si="5"/>
        <v>57</v>
      </c>
      <c r="H47" s="471">
        <v>0</v>
      </c>
      <c r="I47" s="471">
        <v>0</v>
      </c>
      <c r="J47" s="471">
        <v>0</v>
      </c>
      <c r="K47" s="471">
        <v>0</v>
      </c>
      <c r="L47" s="471">
        <v>0</v>
      </c>
      <c r="M47" s="471">
        <v>0</v>
      </c>
      <c r="N47" s="471">
        <v>570</v>
      </c>
      <c r="O47" s="471">
        <v>0</v>
      </c>
      <c r="P47" s="471">
        <v>0</v>
      </c>
      <c r="Q47" s="471">
        <v>0</v>
      </c>
      <c r="R47" s="471">
        <v>0</v>
      </c>
      <c r="S47" s="471">
        <v>0</v>
      </c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>
        <v>0</v>
      </c>
      <c r="I48" s="471">
        <v>0</v>
      </c>
      <c r="J48" s="471">
        <v>0</v>
      </c>
      <c r="K48" s="471">
        <v>0</v>
      </c>
      <c r="L48" s="471">
        <v>0</v>
      </c>
      <c r="M48" s="471">
        <v>0</v>
      </c>
      <c r="N48" s="471">
        <v>0</v>
      </c>
      <c r="O48" s="471">
        <v>0</v>
      </c>
      <c r="P48" s="471">
        <v>0</v>
      </c>
      <c r="Q48" s="471">
        <v>0</v>
      </c>
      <c r="R48" s="471">
        <v>0</v>
      </c>
      <c r="S48" s="471">
        <v>0</v>
      </c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>
        <v>0</v>
      </c>
      <c r="I49" s="471">
        <v>0</v>
      </c>
      <c r="J49" s="471">
        <v>0</v>
      </c>
      <c r="K49" s="471">
        <v>0</v>
      </c>
      <c r="L49" s="471">
        <v>0</v>
      </c>
      <c r="M49" s="471">
        <v>0</v>
      </c>
      <c r="N49" s="471">
        <v>0</v>
      </c>
      <c r="O49" s="471">
        <v>0</v>
      </c>
      <c r="P49" s="471">
        <v>0</v>
      </c>
      <c r="Q49" s="471">
        <v>0</v>
      </c>
      <c r="R49" s="471">
        <v>0</v>
      </c>
      <c r="S49" s="471">
        <v>0</v>
      </c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>
        <v>0</v>
      </c>
      <c r="I50" s="471">
        <v>0</v>
      </c>
      <c r="J50" s="471">
        <v>0</v>
      </c>
      <c r="K50" s="471">
        <v>0</v>
      </c>
      <c r="L50" s="471">
        <v>0</v>
      </c>
      <c r="M50" s="471">
        <v>0</v>
      </c>
      <c r="N50" s="471">
        <v>0</v>
      </c>
      <c r="O50" s="471">
        <v>0</v>
      </c>
      <c r="P50" s="471">
        <v>0</v>
      </c>
      <c r="Q50" s="471">
        <v>0</v>
      </c>
      <c r="R50" s="471">
        <v>0</v>
      </c>
      <c r="S50" s="471">
        <v>0</v>
      </c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>
        <v>0</v>
      </c>
      <c r="I51" s="471">
        <v>0</v>
      </c>
      <c r="J51" s="471">
        <v>0</v>
      </c>
      <c r="K51" s="471">
        <v>0</v>
      </c>
      <c r="L51" s="471">
        <v>0</v>
      </c>
      <c r="M51" s="471">
        <v>0</v>
      </c>
      <c r="N51" s="471">
        <v>0</v>
      </c>
      <c r="O51" s="471">
        <v>0</v>
      </c>
      <c r="P51" s="471">
        <v>0</v>
      </c>
      <c r="Q51" s="471">
        <v>0</v>
      </c>
      <c r="R51" s="471">
        <v>0</v>
      </c>
      <c r="S51" s="471">
        <v>0</v>
      </c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471">
        <v>0</v>
      </c>
      <c r="I52" s="471">
        <v>0</v>
      </c>
      <c r="J52" s="471">
        <v>0</v>
      </c>
      <c r="K52" s="471">
        <v>0</v>
      </c>
      <c r="L52" s="471">
        <v>0</v>
      </c>
      <c r="M52" s="471">
        <v>0</v>
      </c>
      <c r="N52" s="471">
        <v>0</v>
      </c>
      <c r="O52" s="471">
        <v>0</v>
      </c>
      <c r="P52" s="471">
        <v>0</v>
      </c>
      <c r="Q52" s="471">
        <v>0</v>
      </c>
      <c r="R52" s="471">
        <v>0</v>
      </c>
      <c r="S52" s="471">
        <v>0</v>
      </c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>
        <v>0</v>
      </c>
      <c r="I53" s="471">
        <v>0</v>
      </c>
      <c r="J53" s="471">
        <v>0</v>
      </c>
      <c r="K53" s="471">
        <v>0</v>
      </c>
      <c r="L53" s="471">
        <v>0</v>
      </c>
      <c r="M53" s="471">
        <v>0</v>
      </c>
      <c r="N53" s="471">
        <v>0</v>
      </c>
      <c r="O53" s="471">
        <v>0</v>
      </c>
      <c r="P53" s="471">
        <v>0</v>
      </c>
      <c r="Q53" s="471">
        <v>0</v>
      </c>
      <c r="R53" s="471">
        <v>0</v>
      </c>
      <c r="S53" s="471">
        <v>0</v>
      </c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471">
        <v>0</v>
      </c>
      <c r="I54" s="471">
        <v>0</v>
      </c>
      <c r="J54" s="471">
        <v>0</v>
      </c>
      <c r="K54" s="471">
        <v>0</v>
      </c>
      <c r="L54" s="471">
        <v>0</v>
      </c>
      <c r="M54" s="471">
        <v>0</v>
      </c>
      <c r="N54" s="471">
        <v>0</v>
      </c>
      <c r="O54" s="471">
        <v>0</v>
      </c>
      <c r="P54" s="471">
        <v>0</v>
      </c>
      <c r="Q54" s="471">
        <v>0</v>
      </c>
      <c r="R54" s="471">
        <v>0</v>
      </c>
      <c r="S54" s="471">
        <v>0</v>
      </c>
    </row>
    <row r="55" spans="1:19" ht="21.75" customHeight="1">
      <c r="A55" s="32"/>
      <c r="B55" s="33"/>
      <c r="C55" s="123" t="s">
        <v>20</v>
      </c>
      <c r="D55" s="41" t="s">
        <v>9</v>
      </c>
      <c r="E55" s="42">
        <v>500</v>
      </c>
      <c r="F55" s="36">
        <f t="shared" si="4"/>
        <v>634</v>
      </c>
      <c r="G55" s="43">
        <f>+F55*100/E55</f>
        <v>126.8</v>
      </c>
      <c r="H55" s="471">
        <v>0</v>
      </c>
      <c r="I55" s="471">
        <v>0</v>
      </c>
      <c r="J55" s="471">
        <v>0</v>
      </c>
      <c r="K55" s="471">
        <v>0</v>
      </c>
      <c r="L55" s="471">
        <v>0</v>
      </c>
      <c r="M55" s="471">
        <v>223</v>
      </c>
      <c r="N55" s="471">
        <v>117</v>
      </c>
      <c r="O55" s="471">
        <v>54</v>
      </c>
      <c r="P55" s="471">
        <v>240</v>
      </c>
      <c r="Q55" s="471">
        <v>0</v>
      </c>
      <c r="R55" s="471">
        <v>0</v>
      </c>
      <c r="S55" s="471">
        <v>0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194000</v>
      </c>
      <c r="F56" s="58">
        <f>SUM(H56:S56)</f>
        <v>194000</v>
      </c>
      <c r="G56" s="47"/>
      <c r="H56" s="472">
        <v>6000</v>
      </c>
      <c r="I56" s="472">
        <v>6000</v>
      </c>
      <c r="J56" s="1238">
        <v>12000</v>
      </c>
      <c r="K56" s="1238">
        <v>12000</v>
      </c>
      <c r="L56" s="1552">
        <v>13000</v>
      </c>
      <c r="M56" s="1552">
        <v>17000</v>
      </c>
      <c r="N56" s="1552">
        <v>23000</v>
      </c>
      <c r="O56" s="1552">
        <v>23000</v>
      </c>
      <c r="P56" s="1552">
        <v>23000</v>
      </c>
      <c r="Q56" s="1552">
        <v>24000</v>
      </c>
      <c r="R56" s="1906">
        <v>20000</v>
      </c>
      <c r="S56" s="1906">
        <v>15000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194000</v>
      </c>
      <c r="F57" s="134">
        <f>SUM(F58:F64)</f>
        <v>196500</v>
      </c>
      <c r="G57" s="142">
        <f>+F57*100/E57</f>
        <v>101.28865979381443</v>
      </c>
      <c r="H57" s="464">
        <f>SUM(H58:H64)</f>
        <v>14500</v>
      </c>
      <c r="I57" s="464">
        <f t="shared" ref="I57:S57" si="8">SUM(I58:I64)</f>
        <v>14500</v>
      </c>
      <c r="J57" s="1232">
        <f t="shared" si="8"/>
        <v>10000</v>
      </c>
      <c r="K57" s="1232">
        <f t="shared" si="8"/>
        <v>6000</v>
      </c>
      <c r="L57" s="1569">
        <f t="shared" si="8"/>
        <v>5500</v>
      </c>
      <c r="M57" s="1569">
        <f t="shared" si="8"/>
        <v>7000</v>
      </c>
      <c r="N57" s="1569">
        <f t="shared" si="8"/>
        <v>5500</v>
      </c>
      <c r="O57" s="1569">
        <f t="shared" si="8"/>
        <v>11500</v>
      </c>
      <c r="P57" s="1569">
        <f t="shared" si="8"/>
        <v>37500</v>
      </c>
      <c r="Q57" s="1569">
        <f t="shared" si="8"/>
        <v>43000</v>
      </c>
      <c r="R57" s="1902">
        <f t="shared" si="8"/>
        <v>31500</v>
      </c>
      <c r="S57" s="1902">
        <f t="shared" si="8"/>
        <v>10000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42000</v>
      </c>
      <c r="F58" s="36">
        <f t="shared" ref="F58:F72" si="9">SUM(H58:S58)</f>
        <v>44000</v>
      </c>
      <c r="G58" s="43">
        <f t="shared" ref="G58:G74" si="10">+F58*100/E58</f>
        <v>104.76190476190476</v>
      </c>
      <c r="H58" s="973">
        <v>8000</v>
      </c>
      <c r="I58" s="471">
        <v>5500</v>
      </c>
      <c r="J58" s="471">
        <v>4000</v>
      </c>
      <c r="K58" s="471">
        <v>1500</v>
      </c>
      <c r="L58" s="471">
        <v>2500</v>
      </c>
      <c r="M58" s="471">
        <v>3000</v>
      </c>
      <c r="N58" s="471">
        <v>2000</v>
      </c>
      <c r="O58" s="471">
        <v>6500</v>
      </c>
      <c r="P58" s="471">
        <v>7000</v>
      </c>
      <c r="Q58" s="471">
        <v>1000</v>
      </c>
      <c r="R58" s="471">
        <v>1000</v>
      </c>
      <c r="S58" s="471">
        <v>2000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150000</v>
      </c>
      <c r="F59" s="36">
        <f t="shared" si="9"/>
        <v>150500</v>
      </c>
      <c r="G59" s="43">
        <f t="shared" si="10"/>
        <v>100.33333333333333</v>
      </c>
      <c r="H59" s="471">
        <v>6500</v>
      </c>
      <c r="I59" s="471">
        <v>9000</v>
      </c>
      <c r="J59" s="471">
        <v>6000</v>
      </c>
      <c r="K59" s="471">
        <v>4500</v>
      </c>
      <c r="L59" s="471">
        <v>3000</v>
      </c>
      <c r="M59" s="471">
        <v>4000</v>
      </c>
      <c r="N59" s="471">
        <v>3500</v>
      </c>
      <c r="O59" s="471">
        <v>5000</v>
      </c>
      <c r="P59" s="471">
        <v>28500</v>
      </c>
      <c r="Q59" s="471">
        <v>42000</v>
      </c>
      <c r="R59" s="471">
        <v>30500</v>
      </c>
      <c r="S59" s="471">
        <v>8000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471">
        <v>0</v>
      </c>
      <c r="I60" s="471">
        <v>0</v>
      </c>
      <c r="J60" s="471">
        <v>0</v>
      </c>
      <c r="K60" s="471">
        <v>0</v>
      </c>
      <c r="L60" s="471">
        <v>0</v>
      </c>
      <c r="M60" s="471">
        <v>0</v>
      </c>
      <c r="N60" s="471">
        <v>0</v>
      </c>
      <c r="O60" s="471">
        <v>0</v>
      </c>
      <c r="P60" s="471">
        <v>0</v>
      </c>
      <c r="Q60" s="471">
        <v>0</v>
      </c>
      <c r="R60" s="471">
        <v>0</v>
      </c>
      <c r="S60" s="471">
        <v>0</v>
      </c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>
        <v>0</v>
      </c>
      <c r="I61" s="471">
        <v>0</v>
      </c>
      <c r="J61" s="471">
        <v>0</v>
      </c>
      <c r="K61" s="471">
        <v>0</v>
      </c>
      <c r="L61" s="471">
        <v>0</v>
      </c>
      <c r="M61" s="471">
        <v>0</v>
      </c>
      <c r="N61" s="471">
        <v>0</v>
      </c>
      <c r="O61" s="471">
        <v>0</v>
      </c>
      <c r="P61" s="471">
        <v>0</v>
      </c>
      <c r="Q61" s="471">
        <v>0</v>
      </c>
      <c r="R61" s="471">
        <v>0</v>
      </c>
      <c r="S61" s="471">
        <v>0</v>
      </c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471">
        <v>0</v>
      </c>
      <c r="I62" s="471">
        <v>0</v>
      </c>
      <c r="J62" s="471">
        <v>0</v>
      </c>
      <c r="K62" s="471">
        <v>0</v>
      </c>
      <c r="L62" s="471">
        <v>0</v>
      </c>
      <c r="M62" s="471">
        <v>0</v>
      </c>
      <c r="N62" s="471">
        <v>0</v>
      </c>
      <c r="O62" s="471">
        <v>0</v>
      </c>
      <c r="P62" s="471">
        <v>0</v>
      </c>
      <c r="Q62" s="471">
        <v>0</v>
      </c>
      <c r="R62" s="471">
        <v>0</v>
      </c>
      <c r="S62" s="471">
        <v>0</v>
      </c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471">
        <v>0</v>
      </c>
      <c r="I63" s="471">
        <v>0</v>
      </c>
      <c r="J63" s="471">
        <v>0</v>
      </c>
      <c r="K63" s="471">
        <v>0</v>
      </c>
      <c r="L63" s="471">
        <v>0</v>
      </c>
      <c r="M63" s="471">
        <v>0</v>
      </c>
      <c r="N63" s="471">
        <v>0</v>
      </c>
      <c r="O63" s="471">
        <v>0</v>
      </c>
      <c r="P63" s="471">
        <v>2000</v>
      </c>
      <c r="Q63" s="471">
        <v>0</v>
      </c>
      <c r="R63" s="471">
        <v>0</v>
      </c>
      <c r="S63" s="471">
        <v>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471">
        <v>0</v>
      </c>
      <c r="I64" s="471">
        <v>0</v>
      </c>
      <c r="J64" s="471">
        <v>0</v>
      </c>
      <c r="K64" s="471">
        <v>0</v>
      </c>
      <c r="L64" s="471">
        <v>0</v>
      </c>
      <c r="M64" s="471">
        <v>0</v>
      </c>
      <c r="N64" s="471">
        <v>0</v>
      </c>
      <c r="O64" s="471">
        <v>0</v>
      </c>
      <c r="P64" s="471">
        <v>0</v>
      </c>
      <c r="Q64" s="471">
        <v>0</v>
      </c>
      <c r="R64" s="471">
        <v>0</v>
      </c>
      <c r="S64" s="471">
        <v>0</v>
      </c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5000</v>
      </c>
      <c r="F65" s="55">
        <f t="shared" si="9"/>
        <v>5000</v>
      </c>
      <c r="G65" s="28">
        <f t="shared" si="10"/>
        <v>100</v>
      </c>
      <c r="H65" s="473">
        <v>0</v>
      </c>
      <c r="I65" s="473">
        <v>0</v>
      </c>
      <c r="J65" s="1239">
        <v>0</v>
      </c>
      <c r="K65" s="1239">
        <v>0</v>
      </c>
      <c r="L65" s="1553">
        <v>0</v>
      </c>
      <c r="M65" s="1553">
        <v>0</v>
      </c>
      <c r="N65" s="1553">
        <v>0</v>
      </c>
      <c r="O65" s="1553">
        <v>2000</v>
      </c>
      <c r="P65" s="1553">
        <v>3000</v>
      </c>
      <c r="Q65" s="1553">
        <v>0</v>
      </c>
      <c r="R65" s="1907">
        <v>0</v>
      </c>
      <c r="S65" s="1907">
        <v>0</v>
      </c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388</v>
      </c>
      <c r="F66" s="55">
        <f t="shared" si="9"/>
        <v>393</v>
      </c>
      <c r="G66" s="28">
        <f t="shared" si="10"/>
        <v>101.28865979381443</v>
      </c>
      <c r="H66" s="473">
        <v>29</v>
      </c>
      <c r="I66" s="473">
        <v>29</v>
      </c>
      <c r="J66" s="1239">
        <v>20</v>
      </c>
      <c r="K66" s="1239">
        <v>12</v>
      </c>
      <c r="L66" s="1553">
        <v>11</v>
      </c>
      <c r="M66" s="1553">
        <v>14</v>
      </c>
      <c r="N66" s="1553">
        <v>11</v>
      </c>
      <c r="O66" s="1553">
        <v>23</v>
      </c>
      <c r="P66" s="1553">
        <v>75</v>
      </c>
      <c r="Q66" s="1553">
        <v>86</v>
      </c>
      <c r="R66" s="1907">
        <v>63</v>
      </c>
      <c r="S66" s="1907">
        <v>20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>
        <v>0</v>
      </c>
      <c r="I67" s="471">
        <v>0</v>
      </c>
      <c r="J67" s="471">
        <v>0</v>
      </c>
      <c r="K67" s="471">
        <v>0</v>
      </c>
      <c r="L67" s="471">
        <v>0</v>
      </c>
      <c r="M67" s="471">
        <v>0</v>
      </c>
      <c r="N67" s="471">
        <v>0</v>
      </c>
      <c r="O67" s="471">
        <v>0</v>
      </c>
      <c r="P67" s="471">
        <v>0</v>
      </c>
      <c r="Q67" s="471">
        <v>0</v>
      </c>
      <c r="R67" s="471">
        <v>0</v>
      </c>
      <c r="S67" s="471">
        <v>0</v>
      </c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470300</v>
      </c>
      <c r="F68" s="50">
        <f>SUM(H68:S68)</f>
        <v>545640.87</v>
      </c>
      <c r="G68" s="112">
        <f t="shared" si="10"/>
        <v>116.01974697001914</v>
      </c>
      <c r="H68" s="153">
        <f>SUM(H69:H73)</f>
        <v>6720</v>
      </c>
      <c r="I68" s="153">
        <f t="shared" ref="I68:S68" si="11">SUM(I69:I73)</f>
        <v>98695.93</v>
      </c>
      <c r="J68" s="1226">
        <f t="shared" si="11"/>
        <v>25323</v>
      </c>
      <c r="K68" s="1226">
        <f t="shared" si="11"/>
        <v>90666.8</v>
      </c>
      <c r="L68" s="1543">
        <f t="shared" si="11"/>
        <v>48692.57</v>
      </c>
      <c r="M68" s="1543">
        <f t="shared" si="11"/>
        <v>42442.92</v>
      </c>
      <c r="N68" s="1543">
        <f t="shared" si="11"/>
        <v>45463.59</v>
      </c>
      <c r="O68" s="1543">
        <f t="shared" si="11"/>
        <v>36596.18</v>
      </c>
      <c r="P68" s="1543">
        <f t="shared" si="11"/>
        <v>24531</v>
      </c>
      <c r="Q68" s="1543">
        <f t="shared" si="11"/>
        <v>36687.22</v>
      </c>
      <c r="R68" s="1896">
        <f t="shared" si="11"/>
        <v>34794</v>
      </c>
      <c r="S68" s="1896">
        <f t="shared" si="11"/>
        <v>55027.66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1275"/>
      <c r="I69" s="1275"/>
      <c r="J69" s="471"/>
      <c r="K69" s="471">
        <v>0</v>
      </c>
      <c r="L69" s="471">
        <v>0</v>
      </c>
      <c r="M69" s="471">
        <v>0</v>
      </c>
      <c r="N69" s="471">
        <v>0</v>
      </c>
      <c r="O69" s="471">
        <v>0</v>
      </c>
      <c r="P69" s="471">
        <v>0</v>
      </c>
      <c r="Q69" s="471">
        <v>0</v>
      </c>
      <c r="R69" s="471">
        <v>0</v>
      </c>
      <c r="S69" s="471">
        <v>0</v>
      </c>
    </row>
    <row r="70" spans="1:19" ht="21.75" customHeight="1">
      <c r="A70" s="32"/>
      <c r="B70" s="33"/>
      <c r="C70" s="52" t="s">
        <v>26</v>
      </c>
      <c r="D70" s="35" t="s">
        <v>24</v>
      </c>
      <c r="E70" s="42">
        <f>467100+3200</f>
        <v>470300</v>
      </c>
      <c r="F70" s="36">
        <f t="shared" si="9"/>
        <v>545640.87</v>
      </c>
      <c r="G70" s="43">
        <f t="shared" si="10"/>
        <v>116.01974697001914</v>
      </c>
      <c r="H70" s="471">
        <v>6720</v>
      </c>
      <c r="I70" s="471">
        <v>98695.93</v>
      </c>
      <c r="J70" s="471">
        <v>25323</v>
      </c>
      <c r="K70" s="471">
        <v>90666.8</v>
      </c>
      <c r="L70" s="471">
        <v>48692.57</v>
      </c>
      <c r="M70" s="471">
        <v>42442.92</v>
      </c>
      <c r="N70" s="471">
        <v>45463.59</v>
      </c>
      <c r="O70" s="471">
        <v>36596.18</v>
      </c>
      <c r="P70" s="471">
        <v>24531</v>
      </c>
      <c r="Q70" s="471">
        <v>36687.22</v>
      </c>
      <c r="R70" s="471">
        <v>34794</v>
      </c>
      <c r="S70" s="471">
        <v>55027.66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>
        <v>0</v>
      </c>
      <c r="I71" s="471">
        <v>0</v>
      </c>
      <c r="J71" s="471">
        <v>0</v>
      </c>
      <c r="K71" s="471">
        <v>0</v>
      </c>
      <c r="L71" s="471">
        <v>0</v>
      </c>
      <c r="M71" s="471">
        <v>0</v>
      </c>
      <c r="N71" s="471">
        <v>0</v>
      </c>
      <c r="O71" s="471">
        <v>0</v>
      </c>
      <c r="P71" s="471">
        <v>0</v>
      </c>
      <c r="Q71" s="471">
        <v>0</v>
      </c>
      <c r="R71" s="471">
        <v>0</v>
      </c>
      <c r="S71" s="471">
        <v>0</v>
      </c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>
        <v>0</v>
      </c>
      <c r="I72" s="471">
        <v>0</v>
      </c>
      <c r="J72" s="471">
        <v>0</v>
      </c>
      <c r="K72" s="471">
        <v>0</v>
      </c>
      <c r="L72" s="471">
        <v>0</v>
      </c>
      <c r="M72" s="471">
        <v>0</v>
      </c>
      <c r="N72" s="471">
        <v>0</v>
      </c>
      <c r="O72" s="471">
        <v>0</v>
      </c>
      <c r="P72" s="471">
        <v>0</v>
      </c>
      <c r="Q72" s="471">
        <v>0</v>
      </c>
      <c r="R72" s="471">
        <v>0</v>
      </c>
      <c r="S72" s="471">
        <v>0</v>
      </c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>
        <v>0</v>
      </c>
      <c r="I73" s="471">
        <v>0</v>
      </c>
      <c r="J73" s="471">
        <v>0</v>
      </c>
      <c r="K73" s="471">
        <v>0</v>
      </c>
      <c r="L73" s="471">
        <v>0</v>
      </c>
      <c r="M73" s="471">
        <v>0</v>
      </c>
      <c r="N73" s="471">
        <v>0</v>
      </c>
      <c r="O73" s="471">
        <v>0</v>
      </c>
      <c r="P73" s="471">
        <v>0</v>
      </c>
      <c r="Q73" s="471">
        <v>0</v>
      </c>
      <c r="R73" s="471">
        <v>0</v>
      </c>
      <c r="S73" s="471">
        <v>0</v>
      </c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218000</v>
      </c>
      <c r="F74" s="55">
        <f>SUM(H74:S74)</f>
        <v>228200</v>
      </c>
      <c r="G74" s="142">
        <f t="shared" si="10"/>
        <v>104.6788990825688</v>
      </c>
      <c r="H74" s="144">
        <f>H75</f>
        <v>11580</v>
      </c>
      <c r="I74" s="144">
        <f t="shared" ref="I74:S74" si="12">I75</f>
        <v>52600</v>
      </c>
      <c r="J74" s="1224">
        <f t="shared" si="12"/>
        <v>18100</v>
      </c>
      <c r="K74" s="1224">
        <f t="shared" si="12"/>
        <v>38080</v>
      </c>
      <c r="L74" s="1541">
        <f t="shared" si="12"/>
        <v>31200</v>
      </c>
      <c r="M74" s="1541">
        <f t="shared" si="12"/>
        <v>13500</v>
      </c>
      <c r="N74" s="1541">
        <f t="shared" si="12"/>
        <v>13700</v>
      </c>
      <c r="O74" s="1541">
        <f t="shared" si="12"/>
        <v>21780</v>
      </c>
      <c r="P74" s="1541">
        <f t="shared" si="12"/>
        <v>9900</v>
      </c>
      <c r="Q74" s="1541">
        <f t="shared" si="12"/>
        <v>6560</v>
      </c>
      <c r="R74" s="1894">
        <f t="shared" si="12"/>
        <v>600</v>
      </c>
      <c r="S74" s="1894">
        <f t="shared" si="12"/>
        <v>10600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228200</v>
      </c>
      <c r="G75" s="142"/>
      <c r="H75" s="145">
        <f>H77+H79+H81+H83+H85+H87</f>
        <v>11580</v>
      </c>
      <c r="I75" s="145">
        <f t="shared" ref="I75:S75" si="13">I77+I79+I81+I83+I85+I87</f>
        <v>52600</v>
      </c>
      <c r="J75" s="1225">
        <f t="shared" si="13"/>
        <v>18100</v>
      </c>
      <c r="K75" s="1225">
        <f t="shared" si="13"/>
        <v>38080</v>
      </c>
      <c r="L75" s="1542">
        <f t="shared" si="13"/>
        <v>31200</v>
      </c>
      <c r="M75" s="1542">
        <f t="shared" si="13"/>
        <v>13500</v>
      </c>
      <c r="N75" s="1542">
        <f t="shared" si="13"/>
        <v>13700</v>
      </c>
      <c r="O75" s="1542">
        <f t="shared" si="13"/>
        <v>21780</v>
      </c>
      <c r="P75" s="1542">
        <f t="shared" si="13"/>
        <v>9900</v>
      </c>
      <c r="Q75" s="1542">
        <f t="shared" si="13"/>
        <v>6560</v>
      </c>
      <c r="R75" s="1895">
        <f t="shared" si="13"/>
        <v>600</v>
      </c>
      <c r="S75" s="1895">
        <f t="shared" si="13"/>
        <v>10600</v>
      </c>
    </row>
    <row r="76" spans="1:19" ht="21" customHeight="1">
      <c r="A76" s="44"/>
      <c r="B76" s="56"/>
      <c r="C76" s="3" t="s">
        <v>38</v>
      </c>
      <c r="D76" s="57"/>
      <c r="E76" s="147">
        <v>150000</v>
      </c>
      <c r="F76" s="58">
        <f>SUM(H76:S76)</f>
        <v>150000</v>
      </c>
      <c r="G76" s="47"/>
      <c r="H76" s="472">
        <v>5000</v>
      </c>
      <c r="I76" s="472">
        <v>15000</v>
      </c>
      <c r="J76" s="1238">
        <v>20000</v>
      </c>
      <c r="K76" s="1238">
        <v>20000</v>
      </c>
      <c r="L76" s="1552">
        <v>20000</v>
      </c>
      <c r="M76" s="1552">
        <v>20000</v>
      </c>
      <c r="N76" s="1552">
        <v>15000</v>
      </c>
      <c r="O76" s="1552">
        <v>15000</v>
      </c>
      <c r="P76" s="1552">
        <v>5000</v>
      </c>
      <c r="Q76" s="1552">
        <v>5000</v>
      </c>
      <c r="R76" s="1906">
        <v>5000</v>
      </c>
      <c r="S76" s="190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150000</v>
      </c>
      <c r="F77" s="36">
        <f t="shared" ref="F77:F83" si="14">SUM(H77:S77)</f>
        <v>158600</v>
      </c>
      <c r="G77" s="43">
        <f>F77*100/E77</f>
        <v>105.73333333333333</v>
      </c>
      <c r="H77" s="471">
        <v>5280</v>
      </c>
      <c r="I77" s="471">
        <v>47800</v>
      </c>
      <c r="J77" s="471">
        <v>14200</v>
      </c>
      <c r="K77" s="471">
        <v>32380</v>
      </c>
      <c r="L77" s="471">
        <v>26700</v>
      </c>
      <c r="M77" s="471">
        <v>7500</v>
      </c>
      <c r="N77" s="471">
        <v>0</v>
      </c>
      <c r="O77" s="471">
        <v>19380</v>
      </c>
      <c r="P77" s="471">
        <v>0</v>
      </c>
      <c r="Q77" s="471">
        <v>5360</v>
      </c>
      <c r="R77" s="471">
        <v>0</v>
      </c>
      <c r="S77" s="471">
        <v>0</v>
      </c>
    </row>
    <row r="78" spans="1:19" ht="21.75" customHeight="1">
      <c r="A78" s="60"/>
      <c r="B78" s="61"/>
      <c r="C78" s="2" t="s">
        <v>118</v>
      </c>
      <c r="D78" s="46"/>
      <c r="E78" s="147">
        <v>10000</v>
      </c>
      <c r="F78" s="58">
        <f>SUM(H78:S78)</f>
        <v>10000</v>
      </c>
      <c r="G78" s="62"/>
      <c r="H78" s="167">
        <v>1000</v>
      </c>
      <c r="I78" s="167">
        <v>2000</v>
      </c>
      <c r="J78" s="1229">
        <v>2000</v>
      </c>
      <c r="K78" s="1229">
        <v>2000</v>
      </c>
      <c r="L78" s="1546">
        <v>2000</v>
      </c>
      <c r="M78" s="1546">
        <v>1000</v>
      </c>
      <c r="N78" s="1546">
        <v>0</v>
      </c>
      <c r="O78" s="1546">
        <v>0</v>
      </c>
      <c r="P78" s="1546">
        <v>0</v>
      </c>
      <c r="Q78" s="1546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10000</v>
      </c>
      <c r="F79" s="36">
        <f t="shared" si="14"/>
        <v>10100</v>
      </c>
      <c r="G79" s="43">
        <f>F79*100/E79</f>
        <v>101</v>
      </c>
      <c r="H79" s="471">
        <v>0</v>
      </c>
      <c r="I79" s="471">
        <v>0</v>
      </c>
      <c r="J79" s="471">
        <v>0</v>
      </c>
      <c r="K79" s="471">
        <v>0</v>
      </c>
      <c r="L79" s="471">
        <v>0</v>
      </c>
      <c r="M79" s="471">
        <v>0</v>
      </c>
      <c r="N79" s="471">
        <v>10100</v>
      </c>
      <c r="O79" s="471">
        <v>0</v>
      </c>
      <c r="P79" s="471">
        <v>0</v>
      </c>
      <c r="Q79" s="471">
        <v>0</v>
      </c>
      <c r="R79" s="471">
        <v>0</v>
      </c>
      <c r="S79" s="471">
        <v>0</v>
      </c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68">
        <v>0</v>
      </c>
      <c r="I80" s="168">
        <v>0</v>
      </c>
      <c r="J80" s="1230">
        <v>0</v>
      </c>
      <c r="K80" s="1230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547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471">
        <v>0</v>
      </c>
      <c r="I81" s="471">
        <v>0</v>
      </c>
      <c r="J81" s="471">
        <v>0</v>
      </c>
      <c r="K81" s="471">
        <v>0</v>
      </c>
      <c r="L81" s="471">
        <v>0</v>
      </c>
      <c r="M81" s="471">
        <v>0</v>
      </c>
      <c r="N81" s="471">
        <v>0</v>
      </c>
      <c r="O81" s="471">
        <v>0</v>
      </c>
      <c r="P81" s="471">
        <v>0</v>
      </c>
      <c r="Q81" s="471">
        <v>0</v>
      </c>
      <c r="R81" s="471">
        <v>0</v>
      </c>
      <c r="S81" s="471">
        <v>0</v>
      </c>
    </row>
    <row r="82" spans="1:19" ht="21.75" customHeight="1">
      <c r="A82" s="60"/>
      <c r="B82" s="61"/>
      <c r="C82" s="2" t="s">
        <v>39</v>
      </c>
      <c r="D82" s="46"/>
      <c r="E82" s="147">
        <v>19000</v>
      </c>
      <c r="F82" s="58">
        <f>SUM(H82:S82)</f>
        <v>19000</v>
      </c>
      <c r="G82" s="47">
        <f>F82*100/E82</f>
        <v>100</v>
      </c>
      <c r="H82" s="459">
        <v>0</v>
      </c>
      <c r="I82" s="459">
        <v>1900</v>
      </c>
      <c r="J82" s="1231">
        <v>1900</v>
      </c>
      <c r="K82" s="1231">
        <v>1900</v>
      </c>
      <c r="L82" s="1548">
        <v>1900</v>
      </c>
      <c r="M82" s="1548">
        <v>1900</v>
      </c>
      <c r="N82" s="1548">
        <v>1900</v>
      </c>
      <c r="O82" s="1548">
        <v>1900</v>
      </c>
      <c r="P82" s="1548">
        <v>1900</v>
      </c>
      <c r="Q82" s="1548">
        <v>1900</v>
      </c>
      <c r="R82" s="1901">
        <v>1900</v>
      </c>
      <c r="S82" s="1901"/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19000</v>
      </c>
      <c r="F83" s="36">
        <f t="shared" si="14"/>
        <v>19000</v>
      </c>
      <c r="G83" s="43">
        <v>0</v>
      </c>
      <c r="H83" s="471">
        <v>0</v>
      </c>
      <c r="I83" s="471">
        <v>0</v>
      </c>
      <c r="J83" s="471">
        <v>0</v>
      </c>
      <c r="K83" s="471">
        <v>0</v>
      </c>
      <c r="L83" s="471">
        <v>0</v>
      </c>
      <c r="M83" s="471">
        <v>0</v>
      </c>
      <c r="N83" s="471">
        <v>0</v>
      </c>
      <c r="O83" s="471">
        <v>0</v>
      </c>
      <c r="P83" s="471">
        <v>9000</v>
      </c>
      <c r="Q83" s="471">
        <v>0</v>
      </c>
      <c r="R83" s="471">
        <v>0</v>
      </c>
      <c r="S83" s="471">
        <v>10000</v>
      </c>
    </row>
    <row r="84" spans="1:19" ht="21.75" customHeight="1">
      <c r="A84" s="60"/>
      <c r="B84" s="61"/>
      <c r="C84" s="2" t="s">
        <v>40</v>
      </c>
      <c r="D84" s="46"/>
      <c r="E84" s="147">
        <v>39000</v>
      </c>
      <c r="F84" s="58">
        <f>SUM(H84:S84)</f>
        <v>39000</v>
      </c>
      <c r="G84" s="47">
        <f>F84*100/E84</f>
        <v>100</v>
      </c>
      <c r="H84" s="472">
        <v>3000</v>
      </c>
      <c r="I84" s="472">
        <v>3500</v>
      </c>
      <c r="J84" s="1238">
        <v>3500</v>
      </c>
      <c r="K84" s="1238">
        <v>3500</v>
      </c>
      <c r="L84" s="1552">
        <v>3500</v>
      </c>
      <c r="M84" s="1552">
        <v>2000</v>
      </c>
      <c r="N84" s="1552">
        <v>2000</v>
      </c>
      <c r="O84" s="1552">
        <v>2000</v>
      </c>
      <c r="P84" s="1552">
        <v>5000</v>
      </c>
      <c r="Q84" s="1552">
        <v>5000</v>
      </c>
      <c r="R84" s="1906">
        <v>3500</v>
      </c>
      <c r="S84" s="1906">
        <v>2500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39000</v>
      </c>
      <c r="F85" s="36">
        <f>SUM(H85:S85)</f>
        <v>40500</v>
      </c>
      <c r="G85" s="43">
        <f>F85*100/E85</f>
        <v>103.84615384615384</v>
      </c>
      <c r="H85" s="471">
        <v>6300</v>
      </c>
      <c r="I85" s="471">
        <v>4800</v>
      </c>
      <c r="J85" s="471">
        <v>3900</v>
      </c>
      <c r="K85" s="471">
        <v>5700</v>
      </c>
      <c r="L85" s="471">
        <v>4500</v>
      </c>
      <c r="M85" s="471">
        <v>6000</v>
      </c>
      <c r="N85" s="471">
        <v>3600</v>
      </c>
      <c r="O85" s="471">
        <v>2400</v>
      </c>
      <c r="P85" s="471">
        <v>900</v>
      </c>
      <c r="Q85" s="471">
        <v>1200</v>
      </c>
      <c r="R85" s="471">
        <v>600</v>
      </c>
      <c r="S85" s="471">
        <v>600</v>
      </c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/>
      <c r="H86" s="459">
        <v>0</v>
      </c>
      <c r="I86" s="459">
        <v>0</v>
      </c>
      <c r="J86" s="1231">
        <v>0</v>
      </c>
      <c r="K86" s="1231">
        <v>0</v>
      </c>
      <c r="L86" s="1548">
        <v>0</v>
      </c>
      <c r="M86" s="1548">
        <v>0</v>
      </c>
      <c r="N86" s="1548">
        <v>0</v>
      </c>
      <c r="O86" s="1548">
        <v>0</v>
      </c>
      <c r="P86" s="1548">
        <v>0</v>
      </c>
      <c r="Q86" s="1548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471">
        <v>0</v>
      </c>
      <c r="I87" s="471">
        <v>0</v>
      </c>
      <c r="J87" s="471">
        <v>0</v>
      </c>
      <c r="K87" s="471">
        <v>0</v>
      </c>
      <c r="L87" s="471">
        <v>0</v>
      </c>
      <c r="M87" s="471">
        <v>0</v>
      </c>
      <c r="N87" s="471">
        <v>0</v>
      </c>
      <c r="O87" s="471">
        <v>0</v>
      </c>
      <c r="P87" s="471">
        <v>0</v>
      </c>
      <c r="Q87" s="471">
        <v>0</v>
      </c>
      <c r="R87" s="471">
        <v>0</v>
      </c>
      <c r="S87" s="471">
        <v>0</v>
      </c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704</v>
      </c>
      <c r="F88" s="1216">
        <f>F89+F91+F93+F95+F97+F99</f>
        <v>1068</v>
      </c>
      <c r="G88" s="146">
        <f>+F88*100/E88</f>
        <v>151.70454545454547</v>
      </c>
      <c r="H88" s="139">
        <f>H89+H91+H93+H95+H97+H99</f>
        <v>21</v>
      </c>
      <c r="I88" s="1079">
        <f t="shared" ref="I88:S88" si="15">I89+I91+I93+I95+I97+I99</f>
        <v>16</v>
      </c>
      <c r="J88" s="1223">
        <f t="shared" si="15"/>
        <v>205</v>
      </c>
      <c r="K88" s="1223">
        <f t="shared" si="15"/>
        <v>19</v>
      </c>
      <c r="L88" s="1539">
        <f t="shared" si="15"/>
        <v>15</v>
      </c>
      <c r="M88" s="1539">
        <f t="shared" si="15"/>
        <v>20</v>
      </c>
      <c r="N88" s="1539">
        <f t="shared" si="15"/>
        <v>12</v>
      </c>
      <c r="O88" s="1539">
        <f t="shared" si="15"/>
        <v>563</v>
      </c>
      <c r="P88" s="1539">
        <f t="shared" si="15"/>
        <v>3</v>
      </c>
      <c r="Q88" s="1539">
        <f t="shared" si="15"/>
        <v>4</v>
      </c>
      <c r="R88" s="1892">
        <f t="shared" si="15"/>
        <v>2</v>
      </c>
      <c r="S88" s="1892">
        <f t="shared" si="15"/>
        <v>188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500</v>
      </c>
      <c r="F89" s="36">
        <f>SUM(H89:S89)</f>
        <v>899</v>
      </c>
      <c r="G89" s="37">
        <f t="shared" ref="G89:G103" si="16">+F89*100/E89</f>
        <v>179.8</v>
      </c>
      <c r="H89" s="471">
        <v>0</v>
      </c>
      <c r="I89" s="471">
        <v>0</v>
      </c>
      <c r="J89" s="471">
        <v>192</v>
      </c>
      <c r="K89" s="471">
        <v>0</v>
      </c>
      <c r="L89" s="471">
        <v>0</v>
      </c>
      <c r="M89" s="471">
        <v>0</v>
      </c>
      <c r="N89" s="471">
        <v>0</v>
      </c>
      <c r="O89" s="471">
        <v>555</v>
      </c>
      <c r="P89" s="471">
        <v>0</v>
      </c>
      <c r="Q89" s="471">
        <v>0</v>
      </c>
      <c r="R89" s="471">
        <v>0</v>
      </c>
      <c r="S89" s="471">
        <v>152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73900</v>
      </c>
      <c r="G90" s="37" t="e">
        <f t="shared" si="16"/>
        <v>#DIV/0!</v>
      </c>
      <c r="H90" s="471">
        <v>0</v>
      </c>
      <c r="I90" s="471">
        <v>0</v>
      </c>
      <c r="J90" s="471">
        <v>4000</v>
      </c>
      <c r="K90" s="471">
        <v>0</v>
      </c>
      <c r="L90" s="471">
        <v>0</v>
      </c>
      <c r="M90" s="471">
        <v>0</v>
      </c>
      <c r="N90" s="471">
        <v>0</v>
      </c>
      <c r="O90" s="471">
        <v>28000</v>
      </c>
      <c r="P90" s="471">
        <v>0</v>
      </c>
      <c r="Q90" s="471">
        <v>0</v>
      </c>
      <c r="R90" s="471">
        <v>0</v>
      </c>
      <c r="S90" s="471">
        <v>41900</v>
      </c>
    </row>
    <row r="91" spans="1:19" ht="21.75" customHeight="1">
      <c r="A91" s="68"/>
      <c r="B91" s="49"/>
      <c r="C91" s="70" t="s">
        <v>229</v>
      </c>
      <c r="D91" s="35" t="s">
        <v>9</v>
      </c>
      <c r="E91" s="42">
        <v>33</v>
      </c>
      <c r="F91" s="36">
        <f t="shared" si="17"/>
        <v>34</v>
      </c>
      <c r="G91" s="37">
        <f t="shared" si="16"/>
        <v>103.03030303030303</v>
      </c>
      <c r="H91" s="471">
        <v>0</v>
      </c>
      <c r="I91" s="471">
        <v>0</v>
      </c>
      <c r="J91" s="471">
        <v>0</v>
      </c>
      <c r="K91" s="471">
        <v>0</v>
      </c>
      <c r="L91" s="471">
        <v>0</v>
      </c>
      <c r="M91" s="471">
        <v>0</v>
      </c>
      <c r="N91" s="471">
        <v>0</v>
      </c>
      <c r="O91" s="471">
        <v>0</v>
      </c>
      <c r="P91" s="471">
        <v>0</v>
      </c>
      <c r="Q91" s="471">
        <v>0</v>
      </c>
      <c r="R91" s="471">
        <v>0</v>
      </c>
      <c r="S91" s="471">
        <v>34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10100</v>
      </c>
      <c r="G92" s="37" t="e">
        <f t="shared" si="16"/>
        <v>#DIV/0!</v>
      </c>
      <c r="H92" s="471">
        <v>0</v>
      </c>
      <c r="I92" s="471">
        <v>0</v>
      </c>
      <c r="J92" s="471">
        <v>0</v>
      </c>
      <c r="K92" s="471">
        <v>0</v>
      </c>
      <c r="L92" s="471">
        <v>0</v>
      </c>
      <c r="M92" s="471">
        <v>0</v>
      </c>
      <c r="N92" s="471">
        <v>0</v>
      </c>
      <c r="O92" s="471">
        <v>0</v>
      </c>
      <c r="P92" s="471">
        <v>0</v>
      </c>
      <c r="Q92" s="471">
        <v>0</v>
      </c>
      <c r="R92" s="471">
        <v>0</v>
      </c>
      <c r="S92" s="471">
        <v>10100</v>
      </c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6"/>
        <v>#DIV/0!</v>
      </c>
      <c r="H93" s="471">
        <v>0</v>
      </c>
      <c r="I93" s="471">
        <v>0</v>
      </c>
      <c r="J93" s="471">
        <v>0</v>
      </c>
      <c r="K93" s="471">
        <v>0</v>
      </c>
      <c r="L93" s="471">
        <v>0</v>
      </c>
      <c r="M93" s="471">
        <v>0</v>
      </c>
      <c r="N93" s="471">
        <v>0</v>
      </c>
      <c r="O93" s="471">
        <v>0</v>
      </c>
      <c r="P93" s="471">
        <v>0</v>
      </c>
      <c r="Q93" s="471">
        <v>0</v>
      </c>
      <c r="R93" s="471">
        <v>0</v>
      </c>
      <c r="S93" s="471">
        <v>0</v>
      </c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471">
        <v>0</v>
      </c>
      <c r="I94" s="471">
        <v>0</v>
      </c>
      <c r="J94" s="471">
        <v>0</v>
      </c>
      <c r="K94" s="471">
        <v>0</v>
      </c>
      <c r="L94" s="471">
        <v>0</v>
      </c>
      <c r="M94" s="471">
        <v>0</v>
      </c>
      <c r="N94" s="471">
        <v>0</v>
      </c>
      <c r="O94" s="471">
        <v>0</v>
      </c>
      <c r="P94" s="471">
        <v>0</v>
      </c>
      <c r="Q94" s="471">
        <v>0</v>
      </c>
      <c r="R94" s="471">
        <v>0</v>
      </c>
      <c r="S94" s="471">
        <v>0</v>
      </c>
    </row>
    <row r="95" spans="1:19" ht="21.75" customHeight="1">
      <c r="A95" s="68"/>
      <c r="B95" s="49"/>
      <c r="C95" s="69" t="s">
        <v>50</v>
      </c>
      <c r="D95" s="35" t="s">
        <v>9</v>
      </c>
      <c r="E95" s="42">
        <v>38</v>
      </c>
      <c r="F95" s="36">
        <f t="shared" si="17"/>
        <v>0</v>
      </c>
      <c r="G95" s="37">
        <f t="shared" si="16"/>
        <v>0</v>
      </c>
      <c r="H95" s="471">
        <v>0</v>
      </c>
      <c r="I95" s="471">
        <v>0</v>
      </c>
      <c r="J95" s="471">
        <v>0</v>
      </c>
      <c r="K95" s="471">
        <v>0</v>
      </c>
      <c r="L95" s="471">
        <v>0</v>
      </c>
      <c r="M95" s="471">
        <v>0</v>
      </c>
      <c r="N95" s="471">
        <v>0</v>
      </c>
      <c r="O95" s="471">
        <v>0</v>
      </c>
      <c r="P95" s="471">
        <v>0</v>
      </c>
      <c r="Q95" s="471">
        <v>0</v>
      </c>
      <c r="R95" s="471">
        <v>0</v>
      </c>
      <c r="S95" s="471">
        <v>0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0</v>
      </c>
      <c r="G96" s="37" t="e">
        <f t="shared" si="16"/>
        <v>#DIV/0!</v>
      </c>
      <c r="H96" s="471">
        <v>0</v>
      </c>
      <c r="I96" s="471">
        <v>0</v>
      </c>
      <c r="J96" s="471">
        <v>0</v>
      </c>
      <c r="K96" s="471">
        <v>0</v>
      </c>
      <c r="L96" s="471">
        <v>0</v>
      </c>
      <c r="M96" s="471">
        <v>0</v>
      </c>
      <c r="N96" s="471">
        <v>0</v>
      </c>
      <c r="O96" s="471">
        <v>0</v>
      </c>
      <c r="P96" s="471">
        <v>0</v>
      </c>
      <c r="Q96" s="471">
        <v>0</v>
      </c>
      <c r="R96" s="471">
        <v>0</v>
      </c>
      <c r="S96" s="471">
        <v>0</v>
      </c>
    </row>
    <row r="97" spans="1:19" ht="21.75" customHeight="1">
      <c r="A97" s="68"/>
      <c r="B97" s="49"/>
      <c r="C97" s="70" t="s">
        <v>51</v>
      </c>
      <c r="D97" s="35" t="s">
        <v>9</v>
      </c>
      <c r="E97" s="42">
        <v>133</v>
      </c>
      <c r="F97" s="36">
        <f t="shared" si="17"/>
        <v>135</v>
      </c>
      <c r="G97" s="37">
        <f t="shared" si="16"/>
        <v>101.50375939849624</v>
      </c>
      <c r="H97" s="471">
        <v>21</v>
      </c>
      <c r="I97" s="471">
        <v>16</v>
      </c>
      <c r="J97" s="471">
        <v>13</v>
      </c>
      <c r="K97" s="471">
        <v>19</v>
      </c>
      <c r="L97" s="471">
        <v>15</v>
      </c>
      <c r="M97" s="471">
        <v>20</v>
      </c>
      <c r="N97" s="471">
        <v>12</v>
      </c>
      <c r="O97" s="471">
        <v>8</v>
      </c>
      <c r="P97" s="471">
        <v>3</v>
      </c>
      <c r="Q97" s="471">
        <v>4</v>
      </c>
      <c r="R97" s="471">
        <v>2</v>
      </c>
      <c r="S97" s="471">
        <v>2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29400</v>
      </c>
      <c r="G98" s="37" t="e">
        <f t="shared" si="16"/>
        <v>#DIV/0!</v>
      </c>
      <c r="H98" s="471">
        <v>0</v>
      </c>
      <c r="I98" s="471">
        <v>0</v>
      </c>
      <c r="J98" s="471">
        <v>3900</v>
      </c>
      <c r="K98" s="471">
        <v>5700</v>
      </c>
      <c r="L98" s="471">
        <v>4500</v>
      </c>
      <c r="M98" s="471">
        <v>6000</v>
      </c>
      <c r="N98" s="471">
        <v>3600</v>
      </c>
      <c r="O98" s="471">
        <v>2400</v>
      </c>
      <c r="P98" s="471">
        <v>900</v>
      </c>
      <c r="Q98" s="471">
        <v>1200</v>
      </c>
      <c r="R98" s="471">
        <v>600</v>
      </c>
      <c r="S98" s="471">
        <v>600</v>
      </c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7"/>
        <v>0</v>
      </c>
      <c r="G99" s="37" t="e">
        <f t="shared" si="16"/>
        <v>#DIV/0!</v>
      </c>
      <c r="H99" s="471">
        <v>0</v>
      </c>
      <c r="I99" s="471">
        <v>0</v>
      </c>
      <c r="J99" s="471">
        <v>0</v>
      </c>
      <c r="K99" s="471">
        <v>0</v>
      </c>
      <c r="L99" s="471">
        <v>0</v>
      </c>
      <c r="M99" s="471">
        <v>0</v>
      </c>
      <c r="N99" s="471">
        <v>0</v>
      </c>
      <c r="O99" s="471">
        <v>0</v>
      </c>
      <c r="P99" s="471">
        <v>0</v>
      </c>
      <c r="Q99" s="471">
        <v>0</v>
      </c>
      <c r="R99" s="471">
        <v>0</v>
      </c>
      <c r="S99" s="471">
        <v>0</v>
      </c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0</v>
      </c>
      <c r="G100" s="37" t="e">
        <f t="shared" si="16"/>
        <v>#DIV/0!</v>
      </c>
      <c r="H100" s="471">
        <v>0</v>
      </c>
      <c r="I100" s="471">
        <v>0</v>
      </c>
      <c r="J100" s="471">
        <v>0</v>
      </c>
      <c r="K100" s="471">
        <v>0</v>
      </c>
      <c r="L100" s="471">
        <v>0</v>
      </c>
      <c r="M100" s="471">
        <v>0</v>
      </c>
      <c r="N100" s="471">
        <v>0</v>
      </c>
      <c r="O100" s="471">
        <v>0</v>
      </c>
      <c r="P100" s="471">
        <v>0</v>
      </c>
      <c r="Q100" s="471">
        <v>0</v>
      </c>
      <c r="R100" s="471">
        <v>0</v>
      </c>
      <c r="S100" s="471">
        <v>0</v>
      </c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6"/>
        <v>100</v>
      </c>
      <c r="H101" s="473">
        <v>0</v>
      </c>
      <c r="I101" s="473">
        <v>0</v>
      </c>
      <c r="J101" s="1239">
        <v>0</v>
      </c>
      <c r="K101" s="1239">
        <v>0</v>
      </c>
      <c r="L101" s="1553">
        <v>0</v>
      </c>
      <c r="M101" s="1553">
        <v>0</v>
      </c>
      <c r="N101" s="1553">
        <v>2</v>
      </c>
      <c r="O101" s="1553">
        <v>0</v>
      </c>
      <c r="P101" s="1553">
        <v>0</v>
      </c>
      <c r="Q101" s="1553">
        <v>0</v>
      </c>
      <c r="R101" s="1907">
        <v>0</v>
      </c>
      <c r="S101" s="1907">
        <v>0</v>
      </c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9" si="18">SUM(H102:S102)</f>
        <v>0</v>
      </c>
      <c r="G102" s="78" t="e">
        <f t="shared" si="16"/>
        <v>#DIV/0!</v>
      </c>
      <c r="H102" s="474">
        <v>0</v>
      </c>
      <c r="I102" s="474">
        <v>0</v>
      </c>
      <c r="J102" s="1240">
        <v>0</v>
      </c>
      <c r="K102" s="1240">
        <v>0</v>
      </c>
      <c r="L102" s="1554">
        <v>0</v>
      </c>
      <c r="M102" s="1554">
        <v>0</v>
      </c>
      <c r="N102" s="1554">
        <v>0</v>
      </c>
      <c r="O102" s="1554">
        <v>0</v>
      </c>
      <c r="P102" s="1554">
        <v>0</v>
      </c>
      <c r="Q102" s="1554">
        <v>0</v>
      </c>
      <c r="R102" s="1908">
        <v>0</v>
      </c>
      <c r="S102" s="1908">
        <v>0</v>
      </c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207000</v>
      </c>
      <c r="F103" s="153">
        <f>SUM(H103:S103)</f>
        <v>206999.76</v>
      </c>
      <c r="G103" s="112">
        <f t="shared" si="16"/>
        <v>99.999884057971016</v>
      </c>
      <c r="H103" s="153">
        <f>SUM(H104:H108)</f>
        <v>0</v>
      </c>
      <c r="I103" s="1226">
        <f t="shared" ref="I103:P103" si="19">SUM(I104:I108)</f>
        <v>192294</v>
      </c>
      <c r="J103" s="1226">
        <f t="shared" si="19"/>
        <v>0</v>
      </c>
      <c r="K103" s="1226">
        <f t="shared" si="19"/>
        <v>0</v>
      </c>
      <c r="L103" s="1543">
        <f t="shared" si="19"/>
        <v>14597.26</v>
      </c>
      <c r="M103" s="1543">
        <f t="shared" si="19"/>
        <v>0</v>
      </c>
      <c r="N103" s="1543">
        <f t="shared" si="19"/>
        <v>0</v>
      </c>
      <c r="O103" s="1543">
        <f t="shared" si="19"/>
        <v>100</v>
      </c>
      <c r="P103" s="1543">
        <f t="shared" si="19"/>
        <v>0</v>
      </c>
      <c r="Q103" s="1543">
        <f>SUM(Q104:Q108)</f>
        <v>0</v>
      </c>
      <c r="R103" s="1896">
        <f>SUM(R104:R108)</f>
        <v>0</v>
      </c>
      <c r="S103" s="1896">
        <f>SUM(S104:S108)</f>
        <v>8.5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8"/>
        <v>0</v>
      </c>
      <c r="G104" s="43" t="e">
        <f t="shared" ref="G104:G110" si="20">+F104*100/E104</f>
        <v>#DIV/0!</v>
      </c>
      <c r="H104" s="471">
        <v>0</v>
      </c>
      <c r="I104" s="471">
        <v>0</v>
      </c>
      <c r="J104" s="471">
        <v>0</v>
      </c>
      <c r="K104" s="471">
        <v>0</v>
      </c>
      <c r="L104" s="471">
        <v>0</v>
      </c>
      <c r="M104" s="471">
        <v>0</v>
      </c>
      <c r="N104" s="471">
        <v>0</v>
      </c>
      <c r="O104" s="471">
        <v>0</v>
      </c>
      <c r="P104" s="471">
        <v>0</v>
      </c>
      <c r="Q104" s="471">
        <v>0</v>
      </c>
      <c r="R104" s="471">
        <v>0</v>
      </c>
      <c r="S104" s="471">
        <v>0</v>
      </c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207000</v>
      </c>
      <c r="F105" s="36">
        <f t="shared" si="18"/>
        <v>206999.76</v>
      </c>
      <c r="G105" s="43">
        <f t="shared" si="20"/>
        <v>99.999884057971016</v>
      </c>
      <c r="H105" s="471">
        <v>0</v>
      </c>
      <c r="I105" s="471">
        <v>192294</v>
      </c>
      <c r="J105" s="471">
        <v>0</v>
      </c>
      <c r="K105" s="471">
        <v>0</v>
      </c>
      <c r="L105" s="471">
        <v>14597.26</v>
      </c>
      <c r="M105" s="471">
        <v>0</v>
      </c>
      <c r="N105" s="471">
        <v>0</v>
      </c>
      <c r="O105" s="471">
        <v>100</v>
      </c>
      <c r="P105" s="471">
        <v>0</v>
      </c>
      <c r="Q105" s="471">
        <v>0</v>
      </c>
      <c r="R105" s="471">
        <v>0</v>
      </c>
      <c r="S105" s="471">
        <v>8.5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/>
      <c r="F106" s="36">
        <f t="shared" si="18"/>
        <v>0</v>
      </c>
      <c r="G106" s="43" t="e">
        <f t="shared" si="20"/>
        <v>#DIV/0!</v>
      </c>
      <c r="H106" s="471">
        <v>0</v>
      </c>
      <c r="I106" s="471">
        <v>0</v>
      </c>
      <c r="J106" s="471">
        <v>0</v>
      </c>
      <c r="K106" s="471">
        <v>0</v>
      </c>
      <c r="L106" s="471">
        <v>0</v>
      </c>
      <c r="M106" s="471">
        <v>0</v>
      </c>
      <c r="N106" s="471">
        <v>0</v>
      </c>
      <c r="O106" s="471">
        <v>0</v>
      </c>
      <c r="P106" s="471">
        <v>0</v>
      </c>
      <c r="Q106" s="471">
        <v>0</v>
      </c>
      <c r="R106" s="471">
        <v>0</v>
      </c>
      <c r="S106" s="471">
        <v>0</v>
      </c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471">
        <v>0</v>
      </c>
      <c r="I107" s="471">
        <v>0</v>
      </c>
      <c r="J107" s="471">
        <v>0</v>
      </c>
      <c r="K107" s="471">
        <v>0</v>
      </c>
      <c r="L107" s="471">
        <v>0</v>
      </c>
      <c r="M107" s="471">
        <v>0</v>
      </c>
      <c r="N107" s="471">
        <v>0</v>
      </c>
      <c r="O107" s="471">
        <v>0</v>
      </c>
      <c r="P107" s="471">
        <v>0</v>
      </c>
      <c r="Q107" s="471">
        <v>0</v>
      </c>
      <c r="R107" s="471">
        <v>0</v>
      </c>
      <c r="S107" s="471">
        <v>0</v>
      </c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8"/>
        <v>0</v>
      </c>
      <c r="G108" s="43" t="e">
        <f t="shared" si="20"/>
        <v>#DIV/0!</v>
      </c>
      <c r="H108" s="471">
        <v>0</v>
      </c>
      <c r="I108" s="471">
        <v>0</v>
      </c>
      <c r="J108" s="471">
        <v>0</v>
      </c>
      <c r="K108" s="471">
        <v>0</v>
      </c>
      <c r="L108" s="471">
        <v>0</v>
      </c>
      <c r="M108" s="471">
        <v>0</v>
      </c>
      <c r="N108" s="471">
        <v>0</v>
      </c>
      <c r="O108" s="471">
        <v>0</v>
      </c>
      <c r="P108" s="471">
        <v>0</v>
      </c>
      <c r="Q108" s="471">
        <v>0</v>
      </c>
      <c r="R108" s="471">
        <v>0</v>
      </c>
      <c r="S108" s="471">
        <v>0</v>
      </c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1020000</v>
      </c>
      <c r="F109" s="54">
        <f t="shared" si="18"/>
        <v>1026500</v>
      </c>
      <c r="G109" s="140">
        <f t="shared" si="20"/>
        <v>100.63725490196079</v>
      </c>
      <c r="H109" s="149">
        <f>SUM(H113+H117)</f>
        <v>37500</v>
      </c>
      <c r="I109" s="149">
        <f t="shared" ref="I109:S109" si="21">SUM(I113+I117)</f>
        <v>30000</v>
      </c>
      <c r="J109" s="149">
        <f t="shared" si="21"/>
        <v>104500</v>
      </c>
      <c r="K109" s="149">
        <f t="shared" si="21"/>
        <v>89000</v>
      </c>
      <c r="L109" s="149">
        <f t="shared" si="21"/>
        <v>97000</v>
      </c>
      <c r="M109" s="149">
        <f t="shared" si="21"/>
        <v>125500</v>
      </c>
      <c r="N109" s="149">
        <f t="shared" si="21"/>
        <v>148000</v>
      </c>
      <c r="O109" s="149">
        <f t="shared" si="21"/>
        <v>123500</v>
      </c>
      <c r="P109" s="149">
        <f t="shared" si="21"/>
        <v>99500</v>
      </c>
      <c r="Q109" s="149">
        <f t="shared" si="21"/>
        <v>64000</v>
      </c>
      <c r="R109" s="1860">
        <f t="shared" si="21"/>
        <v>68000</v>
      </c>
      <c r="S109" s="1860">
        <f t="shared" si="21"/>
        <v>40000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40000</v>
      </c>
      <c r="F110" s="58">
        <f>SUM(H110:S110)</f>
        <v>40000</v>
      </c>
      <c r="G110" s="47">
        <f t="shared" si="20"/>
        <v>100</v>
      </c>
      <c r="H110" s="475">
        <v>0</v>
      </c>
      <c r="I110" s="475">
        <v>0</v>
      </c>
      <c r="J110" s="1241">
        <v>0</v>
      </c>
      <c r="K110" s="1241">
        <v>0</v>
      </c>
      <c r="L110" s="1555">
        <v>0</v>
      </c>
      <c r="M110" s="1555">
        <v>0</v>
      </c>
      <c r="N110" s="1555">
        <v>0</v>
      </c>
      <c r="O110" s="1552">
        <v>10000</v>
      </c>
      <c r="P110" s="1552">
        <v>10000</v>
      </c>
      <c r="Q110" s="1552">
        <v>10000</v>
      </c>
      <c r="R110" s="1906">
        <v>10000</v>
      </c>
      <c r="S110" s="1876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473"/>
      <c r="I111" s="473"/>
      <c r="J111" s="1239"/>
      <c r="K111" s="1239"/>
      <c r="L111" s="1553"/>
      <c r="M111" s="1553"/>
      <c r="N111" s="1553"/>
      <c r="O111" s="1553"/>
      <c r="P111" s="1553"/>
      <c r="Q111" s="1553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20</v>
      </c>
      <c r="F112" s="36">
        <f>SUM(H112:S112)</f>
        <v>20</v>
      </c>
      <c r="G112" s="37">
        <f>+F112*100/E112</f>
        <v>100</v>
      </c>
      <c r="H112" s="471">
        <v>20</v>
      </c>
      <c r="I112" s="471">
        <v>0</v>
      </c>
      <c r="J112" s="471">
        <v>0</v>
      </c>
      <c r="K112" s="471">
        <v>0</v>
      </c>
      <c r="L112" s="471">
        <v>0</v>
      </c>
      <c r="M112" s="471">
        <v>0</v>
      </c>
      <c r="N112" s="471">
        <v>0</v>
      </c>
      <c r="O112" s="471">
        <v>0</v>
      </c>
      <c r="P112" s="471">
        <v>0</v>
      </c>
      <c r="Q112" s="471">
        <v>0</v>
      </c>
      <c r="R112" s="471">
        <v>0</v>
      </c>
      <c r="S112" s="471">
        <v>0</v>
      </c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40000</v>
      </c>
      <c r="F113" s="36">
        <f>SUM(H113:S113)</f>
        <v>45000</v>
      </c>
      <c r="G113" s="37">
        <f>+F113*100/E113</f>
        <v>112.5</v>
      </c>
      <c r="H113" s="471">
        <v>5500</v>
      </c>
      <c r="I113" s="471">
        <v>3000</v>
      </c>
      <c r="J113" s="471">
        <v>4500</v>
      </c>
      <c r="K113" s="471">
        <v>3000</v>
      </c>
      <c r="L113" s="471">
        <v>5000</v>
      </c>
      <c r="M113" s="471">
        <v>3500</v>
      </c>
      <c r="N113" s="471">
        <v>3000</v>
      </c>
      <c r="O113" s="471">
        <v>6500</v>
      </c>
      <c r="P113" s="471">
        <v>11000</v>
      </c>
      <c r="Q113" s="471">
        <v>0</v>
      </c>
      <c r="R113" s="471">
        <v>0</v>
      </c>
      <c r="S113" s="471">
        <v>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980000</v>
      </c>
      <c r="F114" s="58">
        <f>SUM(H114:S114)</f>
        <v>980000</v>
      </c>
      <c r="G114" s="47">
        <f>+F114*100/E114</f>
        <v>100</v>
      </c>
      <c r="H114" s="472">
        <v>80000</v>
      </c>
      <c r="I114" s="472">
        <v>80000</v>
      </c>
      <c r="J114" s="1238">
        <v>80000</v>
      </c>
      <c r="K114" s="1238">
        <v>100000</v>
      </c>
      <c r="L114" s="1552">
        <v>100000</v>
      </c>
      <c r="M114" s="1552">
        <v>100000</v>
      </c>
      <c r="N114" s="1552">
        <v>100000</v>
      </c>
      <c r="O114" s="1552">
        <v>80000</v>
      </c>
      <c r="P114" s="1552">
        <v>70000</v>
      </c>
      <c r="Q114" s="1552">
        <v>70000</v>
      </c>
      <c r="R114" s="1906">
        <v>80000</v>
      </c>
      <c r="S114" s="1906">
        <v>40000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473"/>
      <c r="I115" s="473"/>
      <c r="J115" s="1239"/>
      <c r="K115" s="1239"/>
      <c r="L115" s="1553"/>
      <c r="M115" s="1553"/>
      <c r="N115" s="1553"/>
      <c r="O115" s="1553"/>
      <c r="P115" s="1553"/>
      <c r="Q115" s="1553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24</v>
      </c>
      <c r="F116" s="36">
        <f>SUM(H116:S116)</f>
        <v>24</v>
      </c>
      <c r="G116" s="37">
        <f t="shared" ref="G116:G124" si="22">+F116*100/E116</f>
        <v>100</v>
      </c>
      <c r="H116" s="471">
        <v>24</v>
      </c>
      <c r="I116" s="471">
        <v>0</v>
      </c>
      <c r="J116" s="471">
        <v>0</v>
      </c>
      <c r="K116" s="471">
        <v>0</v>
      </c>
      <c r="L116" s="471">
        <v>0</v>
      </c>
      <c r="M116" s="471">
        <v>0</v>
      </c>
      <c r="N116" s="471">
        <v>0</v>
      </c>
      <c r="O116" s="471">
        <v>0</v>
      </c>
      <c r="P116" s="471">
        <v>0</v>
      </c>
      <c r="Q116" s="471">
        <v>0</v>
      </c>
      <c r="R116" s="471">
        <v>0</v>
      </c>
      <c r="S116" s="471">
        <v>0</v>
      </c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980000</v>
      </c>
      <c r="F117" s="36">
        <f>SUM(H117:S117)</f>
        <v>981500</v>
      </c>
      <c r="G117" s="37">
        <f t="shared" si="22"/>
        <v>100.15306122448979</v>
      </c>
      <c r="H117" s="471">
        <v>32000</v>
      </c>
      <c r="I117" s="471">
        <v>27000</v>
      </c>
      <c r="J117" s="471">
        <v>100000</v>
      </c>
      <c r="K117" s="471">
        <v>86000</v>
      </c>
      <c r="L117" s="471">
        <v>92000</v>
      </c>
      <c r="M117" s="471">
        <v>122000</v>
      </c>
      <c r="N117" s="471">
        <v>145000</v>
      </c>
      <c r="O117" s="471">
        <v>117000</v>
      </c>
      <c r="P117" s="471">
        <v>88500</v>
      </c>
      <c r="Q117" s="471">
        <v>64000</v>
      </c>
      <c r="R117" s="471">
        <v>68000</v>
      </c>
      <c r="S117" s="471">
        <v>40000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473"/>
      <c r="I118" s="473"/>
      <c r="J118" s="1239"/>
      <c r="K118" s="1239"/>
      <c r="L118" s="1553"/>
      <c r="M118" s="1553"/>
      <c r="N118" s="1553"/>
      <c r="O118" s="1553"/>
      <c r="P118" s="1553"/>
      <c r="Q118" s="1553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 t="shared" ref="F119:F124" si="23">SUM(H119:S119)</f>
        <v>1</v>
      </c>
      <c r="G119" s="37">
        <f t="shared" si="22"/>
        <v>100</v>
      </c>
      <c r="H119" s="471">
        <v>1</v>
      </c>
      <c r="I119" s="471">
        <v>0</v>
      </c>
      <c r="J119" s="471">
        <v>0</v>
      </c>
      <c r="K119" s="471">
        <v>0</v>
      </c>
      <c r="L119" s="471">
        <v>0</v>
      </c>
      <c r="M119" s="471">
        <v>0</v>
      </c>
      <c r="N119" s="471">
        <v>0</v>
      </c>
      <c r="O119" s="471">
        <v>0</v>
      </c>
      <c r="P119" s="471">
        <v>0</v>
      </c>
      <c r="Q119" s="471">
        <v>0</v>
      </c>
      <c r="R119" s="471">
        <v>0</v>
      </c>
      <c r="S119" s="471">
        <v>0</v>
      </c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0</v>
      </c>
      <c r="F120" s="36">
        <f t="shared" si="23"/>
        <v>0</v>
      </c>
      <c r="G120" s="37" t="e">
        <f t="shared" si="22"/>
        <v>#DIV/0!</v>
      </c>
      <c r="H120" s="471">
        <v>0</v>
      </c>
      <c r="I120" s="471">
        <v>0</v>
      </c>
      <c r="J120" s="471">
        <v>0</v>
      </c>
      <c r="K120" s="471">
        <v>0</v>
      </c>
      <c r="L120" s="471">
        <v>0</v>
      </c>
      <c r="M120" s="471">
        <v>0</v>
      </c>
      <c r="N120" s="471">
        <v>0</v>
      </c>
      <c r="O120" s="471">
        <v>0</v>
      </c>
      <c r="P120" s="471">
        <v>0</v>
      </c>
      <c r="Q120" s="471">
        <v>0</v>
      </c>
      <c r="R120" s="471">
        <v>0</v>
      </c>
      <c r="S120" s="471">
        <v>0</v>
      </c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0</v>
      </c>
      <c r="F121" s="36">
        <f t="shared" si="23"/>
        <v>0</v>
      </c>
      <c r="G121" s="37" t="e">
        <f t="shared" si="22"/>
        <v>#DIV/0!</v>
      </c>
      <c r="H121" s="471">
        <v>0</v>
      </c>
      <c r="I121" s="471">
        <v>0</v>
      </c>
      <c r="J121" s="471">
        <v>0</v>
      </c>
      <c r="K121" s="471">
        <v>0</v>
      </c>
      <c r="L121" s="471">
        <v>0</v>
      </c>
      <c r="M121" s="471">
        <v>0</v>
      </c>
      <c r="N121" s="471">
        <v>0</v>
      </c>
      <c r="O121" s="471">
        <v>0</v>
      </c>
      <c r="P121" s="471">
        <v>0</v>
      </c>
      <c r="Q121" s="471">
        <v>0</v>
      </c>
      <c r="R121" s="471">
        <v>0</v>
      </c>
      <c r="S121" s="471">
        <v>0</v>
      </c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20</v>
      </c>
      <c r="F122" s="36">
        <f t="shared" si="23"/>
        <v>20</v>
      </c>
      <c r="G122" s="37">
        <f t="shared" si="22"/>
        <v>100</v>
      </c>
      <c r="H122" s="471">
        <v>0</v>
      </c>
      <c r="I122" s="471">
        <v>0</v>
      </c>
      <c r="J122" s="471">
        <v>0</v>
      </c>
      <c r="K122" s="471">
        <v>0</v>
      </c>
      <c r="L122" s="471">
        <v>0</v>
      </c>
      <c r="M122" s="471">
        <v>0</v>
      </c>
      <c r="N122" s="471">
        <v>20</v>
      </c>
      <c r="O122" s="471">
        <v>0</v>
      </c>
      <c r="P122" s="471">
        <v>0</v>
      </c>
      <c r="Q122" s="471">
        <v>0</v>
      </c>
      <c r="R122" s="471">
        <v>0</v>
      </c>
      <c r="S122" s="471">
        <v>0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3"/>
        <v>0</v>
      </c>
      <c r="G123" s="66"/>
      <c r="H123" s="66"/>
      <c r="I123" s="66"/>
      <c r="J123" s="1219"/>
      <c r="K123" s="1219"/>
      <c r="L123" s="1537"/>
      <c r="M123" s="1537"/>
      <c r="N123" s="1537"/>
      <c r="O123" s="1537"/>
      <c r="P123" s="1537"/>
      <c r="Q123" s="1537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2"/>
        <v>#DIV/0!</v>
      </c>
      <c r="H124" s="471">
        <v>0</v>
      </c>
      <c r="I124" s="471">
        <v>0</v>
      </c>
      <c r="J124" s="471">
        <v>0</v>
      </c>
      <c r="K124" s="471">
        <v>0</v>
      </c>
      <c r="L124" s="471">
        <v>0</v>
      </c>
      <c r="M124" s="471">
        <v>0</v>
      </c>
      <c r="N124" s="471">
        <v>0</v>
      </c>
      <c r="O124" s="471">
        <v>0</v>
      </c>
      <c r="P124" s="471">
        <v>0</v>
      </c>
      <c r="Q124" s="471">
        <v>0</v>
      </c>
      <c r="R124" s="471">
        <v>0</v>
      </c>
      <c r="S124" s="471">
        <v>0</v>
      </c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18800</v>
      </c>
      <c r="F125" s="153">
        <f t="shared" ref="F125:F188" si="24">SUM(H125:S125)</f>
        <v>12893.37</v>
      </c>
      <c r="G125" s="379">
        <f t="shared" ref="G125:G188" si="25">+F125*100/E125</f>
        <v>68.58175531914894</v>
      </c>
      <c r="H125" s="153">
        <f>SUM(H126:H130)</f>
        <v>0</v>
      </c>
      <c r="I125" s="153">
        <f t="shared" ref="I125:S125" si="26">SUM(I126:I130)</f>
        <v>0</v>
      </c>
      <c r="J125" s="1226">
        <f t="shared" si="26"/>
        <v>0</v>
      </c>
      <c r="K125" s="1226">
        <f t="shared" si="26"/>
        <v>0</v>
      </c>
      <c r="L125" s="1543">
        <f t="shared" si="26"/>
        <v>5030</v>
      </c>
      <c r="M125" s="1543">
        <f t="shared" si="26"/>
        <v>0</v>
      </c>
      <c r="N125" s="1543">
        <f t="shared" si="26"/>
        <v>6478.85</v>
      </c>
      <c r="O125" s="1543">
        <f t="shared" si="26"/>
        <v>1322.52</v>
      </c>
      <c r="P125" s="1543">
        <f t="shared" si="26"/>
        <v>0</v>
      </c>
      <c r="Q125" s="1543">
        <f t="shared" si="26"/>
        <v>0</v>
      </c>
      <c r="R125" s="1896">
        <f t="shared" si="26"/>
        <v>0</v>
      </c>
      <c r="S125" s="1896">
        <f t="shared" si="26"/>
        <v>62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4"/>
        <v>0</v>
      </c>
      <c r="G126" s="37" t="e">
        <f t="shared" si="25"/>
        <v>#DIV/0!</v>
      </c>
      <c r="H126" s="471">
        <v>0</v>
      </c>
      <c r="I126" s="471">
        <v>0</v>
      </c>
      <c r="J126" s="471">
        <v>0</v>
      </c>
      <c r="K126" s="471">
        <v>0</v>
      </c>
      <c r="L126" s="471">
        <v>0</v>
      </c>
      <c r="M126" s="471">
        <v>0</v>
      </c>
      <c r="N126" s="471">
        <v>0</v>
      </c>
      <c r="O126" s="471">
        <v>0</v>
      </c>
      <c r="P126" s="471">
        <v>0</v>
      </c>
      <c r="Q126" s="471">
        <v>0</v>
      </c>
      <c r="R126" s="471">
        <v>0</v>
      </c>
      <c r="S126" s="471">
        <v>0</v>
      </c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18800</v>
      </c>
      <c r="F127" s="36">
        <f t="shared" si="24"/>
        <v>12893.37</v>
      </c>
      <c r="G127" s="37">
        <f t="shared" si="25"/>
        <v>68.58175531914894</v>
      </c>
      <c r="H127" s="471">
        <v>0</v>
      </c>
      <c r="I127" s="471">
        <v>0</v>
      </c>
      <c r="J127" s="471">
        <v>0</v>
      </c>
      <c r="K127" s="471">
        <v>0</v>
      </c>
      <c r="L127" s="471">
        <v>5030</v>
      </c>
      <c r="M127" s="471">
        <v>0</v>
      </c>
      <c r="N127" s="471">
        <v>6478.85</v>
      </c>
      <c r="O127" s="471">
        <v>1322.52</v>
      </c>
      <c r="P127" s="471">
        <v>0</v>
      </c>
      <c r="Q127" s="471">
        <v>0</v>
      </c>
      <c r="R127" s="471">
        <v>0</v>
      </c>
      <c r="S127" s="471">
        <v>62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4"/>
        <v>0</v>
      </c>
      <c r="G128" s="37" t="e">
        <f t="shared" si="25"/>
        <v>#DIV/0!</v>
      </c>
      <c r="H128" s="471">
        <v>0</v>
      </c>
      <c r="I128" s="471">
        <v>0</v>
      </c>
      <c r="J128" s="471">
        <v>0</v>
      </c>
      <c r="K128" s="471">
        <v>0</v>
      </c>
      <c r="L128" s="471">
        <v>0</v>
      </c>
      <c r="M128" s="471">
        <v>0</v>
      </c>
      <c r="N128" s="471">
        <v>0</v>
      </c>
      <c r="O128" s="471">
        <v>0</v>
      </c>
      <c r="P128" s="471">
        <v>0</v>
      </c>
      <c r="Q128" s="471">
        <v>0</v>
      </c>
      <c r="R128" s="471">
        <v>0</v>
      </c>
      <c r="S128" s="471">
        <v>0</v>
      </c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4"/>
        <v>0</v>
      </c>
      <c r="G129" s="37" t="e">
        <f t="shared" si="25"/>
        <v>#DIV/0!</v>
      </c>
      <c r="H129" s="471">
        <v>0</v>
      </c>
      <c r="I129" s="471">
        <v>0</v>
      </c>
      <c r="J129" s="471">
        <v>0</v>
      </c>
      <c r="K129" s="471">
        <v>0</v>
      </c>
      <c r="L129" s="471">
        <v>0</v>
      </c>
      <c r="M129" s="471">
        <v>0</v>
      </c>
      <c r="N129" s="471">
        <v>0</v>
      </c>
      <c r="O129" s="471">
        <v>0</v>
      </c>
      <c r="P129" s="471">
        <v>0</v>
      </c>
      <c r="Q129" s="471">
        <v>0</v>
      </c>
      <c r="R129" s="471">
        <v>0</v>
      </c>
      <c r="S129" s="471">
        <v>0</v>
      </c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4"/>
        <v>0</v>
      </c>
      <c r="G130" s="37" t="e">
        <f t="shared" si="25"/>
        <v>#DIV/0!</v>
      </c>
      <c r="H130" s="471">
        <v>0</v>
      </c>
      <c r="I130" s="471">
        <v>0</v>
      </c>
      <c r="J130" s="471">
        <v>0</v>
      </c>
      <c r="K130" s="471">
        <v>0</v>
      </c>
      <c r="L130" s="471">
        <v>0</v>
      </c>
      <c r="M130" s="471">
        <v>0</v>
      </c>
      <c r="N130" s="471">
        <v>0</v>
      </c>
      <c r="O130" s="471">
        <v>0</v>
      </c>
      <c r="P130" s="471">
        <v>0</v>
      </c>
      <c r="Q130" s="471">
        <v>0</v>
      </c>
      <c r="R130" s="471">
        <v>0</v>
      </c>
      <c r="S130" s="471">
        <v>0</v>
      </c>
    </row>
    <row r="131" spans="1:19" ht="21.75" customHeight="1">
      <c r="A131" s="2267" t="s">
        <v>158</v>
      </c>
      <c r="B131" s="2268"/>
      <c r="C131" s="2269"/>
      <c r="D131" s="672"/>
      <c r="E131" s="27"/>
      <c r="F131" s="55">
        <f t="shared" si="24"/>
        <v>0</v>
      </c>
      <c r="G131" s="67" t="e">
        <f t="shared" si="25"/>
        <v>#DIV/0!</v>
      </c>
      <c r="H131" s="473"/>
      <c r="I131" s="473"/>
      <c r="J131" s="1239"/>
      <c r="K131" s="1239"/>
      <c r="L131" s="1553"/>
      <c r="M131" s="1553"/>
      <c r="N131" s="1553"/>
      <c r="O131" s="1553"/>
      <c r="P131" s="1553"/>
      <c r="Q131" s="1553"/>
      <c r="R131" s="1907"/>
      <c r="S131" s="1907"/>
    </row>
    <row r="132" spans="1:19" ht="21.75" customHeight="1">
      <c r="A132" s="159"/>
      <c r="B132" s="673" t="s">
        <v>159</v>
      </c>
      <c r="C132" s="674"/>
      <c r="D132" s="675" t="s">
        <v>33</v>
      </c>
      <c r="E132" s="409">
        <f>SUM(E133:E134)</f>
        <v>1</v>
      </c>
      <c r="F132" s="55">
        <f t="shared" si="24"/>
        <v>1</v>
      </c>
      <c r="G132" s="67">
        <f t="shared" si="25"/>
        <v>100</v>
      </c>
      <c r="H132" s="144">
        <f>SUM(H133:H134)</f>
        <v>0</v>
      </c>
      <c r="I132" s="144">
        <f t="shared" ref="I132:S132" si="27">SUM(I133:I134)</f>
        <v>0</v>
      </c>
      <c r="J132" s="1224">
        <f t="shared" si="27"/>
        <v>0</v>
      </c>
      <c r="K132" s="1224">
        <f t="shared" si="27"/>
        <v>0</v>
      </c>
      <c r="L132" s="1541">
        <f t="shared" si="27"/>
        <v>1</v>
      </c>
      <c r="M132" s="1541">
        <f t="shared" si="27"/>
        <v>0</v>
      </c>
      <c r="N132" s="1541">
        <f t="shared" si="27"/>
        <v>0</v>
      </c>
      <c r="O132" s="1541">
        <f t="shared" si="27"/>
        <v>0</v>
      </c>
      <c r="P132" s="1541">
        <f t="shared" si="27"/>
        <v>0</v>
      </c>
      <c r="Q132" s="1541">
        <f t="shared" si="27"/>
        <v>0</v>
      </c>
      <c r="R132" s="1894">
        <f t="shared" si="27"/>
        <v>0</v>
      </c>
      <c r="S132" s="1894">
        <f t="shared" si="27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1</v>
      </c>
      <c r="F133" s="36">
        <f t="shared" si="24"/>
        <v>1</v>
      </c>
      <c r="G133" s="37">
        <f t="shared" si="25"/>
        <v>100</v>
      </c>
      <c r="H133" s="471">
        <v>0</v>
      </c>
      <c r="I133" s="471">
        <v>0</v>
      </c>
      <c r="J133" s="471">
        <v>0</v>
      </c>
      <c r="K133" s="471">
        <v>0</v>
      </c>
      <c r="L133" s="471">
        <v>1</v>
      </c>
      <c r="M133" s="471">
        <v>0</v>
      </c>
      <c r="N133" s="471">
        <v>0</v>
      </c>
      <c r="O133" s="471">
        <v>0</v>
      </c>
      <c r="P133" s="471">
        <v>0</v>
      </c>
      <c r="Q133" s="471">
        <v>0</v>
      </c>
      <c r="R133" s="471">
        <v>0</v>
      </c>
      <c r="S133" s="471">
        <v>0</v>
      </c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4"/>
        <v>0</v>
      </c>
      <c r="G134" s="37" t="e">
        <f t="shared" si="25"/>
        <v>#DIV/0!</v>
      </c>
      <c r="H134" s="471">
        <v>0</v>
      </c>
      <c r="I134" s="471">
        <v>0</v>
      </c>
      <c r="J134" s="471">
        <v>0</v>
      </c>
      <c r="K134" s="471">
        <v>0</v>
      </c>
      <c r="L134" s="471">
        <v>0</v>
      </c>
      <c r="M134" s="471">
        <v>0</v>
      </c>
      <c r="N134" s="471">
        <v>0</v>
      </c>
      <c r="O134" s="471">
        <v>0</v>
      </c>
      <c r="P134" s="471">
        <v>0</v>
      </c>
      <c r="Q134" s="471">
        <v>0</v>
      </c>
      <c r="R134" s="471">
        <v>0</v>
      </c>
      <c r="S134" s="471">
        <v>0</v>
      </c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4"/>
        <v>0</v>
      </c>
      <c r="G135" s="37" t="e">
        <f t="shared" si="25"/>
        <v>#DIV/0!</v>
      </c>
      <c r="H135" s="471">
        <v>0</v>
      </c>
      <c r="I135" s="471">
        <v>0</v>
      </c>
      <c r="J135" s="471">
        <v>0</v>
      </c>
      <c r="K135" s="471">
        <v>0</v>
      </c>
      <c r="L135" s="471">
        <v>0</v>
      </c>
      <c r="M135" s="471">
        <v>0</v>
      </c>
      <c r="N135" s="471">
        <v>0</v>
      </c>
      <c r="O135" s="471">
        <v>0</v>
      </c>
      <c r="P135" s="471">
        <v>0</v>
      </c>
      <c r="Q135" s="471">
        <v>0</v>
      </c>
      <c r="R135" s="471">
        <v>0</v>
      </c>
      <c r="S135" s="471">
        <v>0</v>
      </c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54200</v>
      </c>
      <c r="F136" s="153">
        <f t="shared" si="24"/>
        <v>54198.239999999998</v>
      </c>
      <c r="G136" s="379">
        <f t="shared" si="25"/>
        <v>99.996752767527681</v>
      </c>
      <c r="H136" s="153">
        <f>SUM(H137:H141)</f>
        <v>0</v>
      </c>
      <c r="I136" s="153">
        <f t="shared" ref="I136:S136" si="28">SUM(I137:I141)</f>
        <v>0</v>
      </c>
      <c r="J136" s="1226">
        <f t="shared" si="28"/>
        <v>0</v>
      </c>
      <c r="K136" s="1226">
        <f t="shared" si="28"/>
        <v>0</v>
      </c>
      <c r="L136" s="1543">
        <f t="shared" si="28"/>
        <v>20040</v>
      </c>
      <c r="M136" s="1543">
        <f t="shared" si="28"/>
        <v>15960</v>
      </c>
      <c r="N136" s="1543">
        <f t="shared" si="28"/>
        <v>15240.54</v>
      </c>
      <c r="O136" s="1543">
        <f t="shared" si="28"/>
        <v>1533.2</v>
      </c>
      <c r="P136" s="1543">
        <f t="shared" si="28"/>
        <v>0</v>
      </c>
      <c r="Q136" s="1543">
        <f t="shared" si="28"/>
        <v>0</v>
      </c>
      <c r="R136" s="1896">
        <f t="shared" si="28"/>
        <v>0</v>
      </c>
      <c r="S136" s="1896">
        <f t="shared" si="28"/>
        <v>1424.5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4"/>
        <v>0</v>
      </c>
      <c r="G137" s="37" t="e">
        <f t="shared" si="25"/>
        <v>#DIV/0!</v>
      </c>
      <c r="H137" s="471">
        <v>0</v>
      </c>
      <c r="I137" s="471">
        <v>0</v>
      </c>
      <c r="J137" s="471">
        <v>0</v>
      </c>
      <c r="K137" s="471">
        <v>0</v>
      </c>
      <c r="L137" s="471">
        <v>0</v>
      </c>
      <c r="M137" s="471">
        <v>0</v>
      </c>
      <c r="N137" s="471">
        <v>0</v>
      </c>
      <c r="O137" s="471">
        <v>0</v>
      </c>
      <c r="P137" s="471">
        <v>0</v>
      </c>
      <c r="Q137" s="471">
        <v>0</v>
      </c>
      <c r="R137" s="471">
        <v>0</v>
      </c>
      <c r="S137" s="471">
        <v>0</v>
      </c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54200</v>
      </c>
      <c r="F138" s="36">
        <f t="shared" si="24"/>
        <v>54198.239999999998</v>
      </c>
      <c r="G138" s="37">
        <f t="shared" si="25"/>
        <v>99.996752767527681</v>
      </c>
      <c r="H138" s="471">
        <v>0</v>
      </c>
      <c r="I138" s="471">
        <v>0</v>
      </c>
      <c r="J138" s="471">
        <v>0</v>
      </c>
      <c r="K138" s="471">
        <v>0</v>
      </c>
      <c r="L138" s="471">
        <v>20040</v>
      </c>
      <c r="M138" s="471">
        <v>15960</v>
      </c>
      <c r="N138" s="471">
        <v>15240.54</v>
      </c>
      <c r="O138" s="471">
        <v>1533.2</v>
      </c>
      <c r="P138" s="471">
        <v>0</v>
      </c>
      <c r="Q138" s="471">
        <v>0</v>
      </c>
      <c r="R138" s="471">
        <v>0</v>
      </c>
      <c r="S138" s="471">
        <v>1424.5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4"/>
        <v>0</v>
      </c>
      <c r="G139" s="37" t="e">
        <f t="shared" si="25"/>
        <v>#DIV/0!</v>
      </c>
      <c r="H139" s="471">
        <v>0</v>
      </c>
      <c r="I139" s="471">
        <v>0</v>
      </c>
      <c r="J139" s="471">
        <v>0</v>
      </c>
      <c r="K139" s="471">
        <v>0</v>
      </c>
      <c r="L139" s="471">
        <v>0</v>
      </c>
      <c r="M139" s="471">
        <v>0</v>
      </c>
      <c r="N139" s="471">
        <v>0</v>
      </c>
      <c r="O139" s="471">
        <v>0</v>
      </c>
      <c r="P139" s="471">
        <v>0</v>
      </c>
      <c r="Q139" s="471">
        <v>0</v>
      </c>
      <c r="R139" s="471">
        <v>0</v>
      </c>
      <c r="S139" s="471">
        <v>0</v>
      </c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4"/>
        <v>0</v>
      </c>
      <c r="G140" s="37" t="e">
        <f t="shared" si="25"/>
        <v>#DIV/0!</v>
      </c>
      <c r="H140" s="471">
        <v>0</v>
      </c>
      <c r="I140" s="471">
        <v>0</v>
      </c>
      <c r="J140" s="471">
        <v>0</v>
      </c>
      <c r="K140" s="471">
        <v>0</v>
      </c>
      <c r="L140" s="471">
        <v>0</v>
      </c>
      <c r="M140" s="471">
        <v>0</v>
      </c>
      <c r="N140" s="471">
        <v>0</v>
      </c>
      <c r="O140" s="471">
        <v>0</v>
      </c>
      <c r="P140" s="471">
        <v>0</v>
      </c>
      <c r="Q140" s="471">
        <v>0</v>
      </c>
      <c r="R140" s="471">
        <v>0</v>
      </c>
      <c r="S140" s="471">
        <v>0</v>
      </c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4"/>
        <v>0</v>
      </c>
      <c r="G141" s="37" t="e">
        <f t="shared" si="25"/>
        <v>#DIV/0!</v>
      </c>
      <c r="H141" s="471">
        <v>0</v>
      </c>
      <c r="I141" s="471">
        <v>0</v>
      </c>
      <c r="J141" s="471">
        <v>0</v>
      </c>
      <c r="K141" s="471">
        <v>0</v>
      </c>
      <c r="L141" s="471">
        <v>0</v>
      </c>
      <c r="M141" s="471">
        <v>0</v>
      </c>
      <c r="N141" s="471">
        <v>0</v>
      </c>
      <c r="O141" s="471">
        <v>0</v>
      </c>
      <c r="P141" s="471">
        <v>0</v>
      </c>
      <c r="Q141" s="471">
        <v>0</v>
      </c>
      <c r="R141" s="471">
        <v>0</v>
      </c>
      <c r="S141" s="471">
        <v>0</v>
      </c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4"/>
        <v>0</v>
      </c>
      <c r="G142" s="67" t="e">
        <f t="shared" si="25"/>
        <v>#DIV/0!</v>
      </c>
      <c r="H142" s="139">
        <f t="shared" ref="H142:S142" si="29">H145</f>
        <v>0</v>
      </c>
      <c r="I142" s="139">
        <f t="shared" si="29"/>
        <v>0</v>
      </c>
      <c r="J142" s="1223">
        <f t="shared" si="29"/>
        <v>0</v>
      </c>
      <c r="K142" s="1223">
        <f t="shared" si="29"/>
        <v>0</v>
      </c>
      <c r="L142" s="1539">
        <f t="shared" si="29"/>
        <v>0</v>
      </c>
      <c r="M142" s="1539">
        <f t="shared" si="29"/>
        <v>0</v>
      </c>
      <c r="N142" s="1539">
        <f t="shared" si="29"/>
        <v>0</v>
      </c>
      <c r="O142" s="1539">
        <f t="shared" si="29"/>
        <v>0</v>
      </c>
      <c r="P142" s="1539">
        <f t="shared" si="29"/>
        <v>0</v>
      </c>
      <c r="Q142" s="1539">
        <f t="shared" si="29"/>
        <v>0</v>
      </c>
      <c r="R142" s="1892">
        <f t="shared" si="29"/>
        <v>0</v>
      </c>
      <c r="S142" s="1892">
        <f t="shared" si="29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4"/>
        <v>0</v>
      </c>
      <c r="G143" s="67" t="e">
        <f t="shared" si="25"/>
        <v>#DIV/0!</v>
      </c>
      <c r="H143" s="139"/>
      <c r="I143" s="139"/>
      <c r="J143" s="1223"/>
      <c r="K143" s="1223"/>
      <c r="L143" s="1539"/>
      <c r="M143" s="1539"/>
      <c r="N143" s="1539"/>
      <c r="O143" s="1539"/>
      <c r="P143" s="1539"/>
      <c r="Q143" s="1539"/>
      <c r="R143" s="1892"/>
      <c r="S143" s="189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4"/>
        <v>0</v>
      </c>
      <c r="G144" s="37" t="e">
        <f t="shared" si="25"/>
        <v>#DIV/0!</v>
      </c>
      <c r="H144" s="471">
        <v>0</v>
      </c>
      <c r="I144" s="471">
        <v>0</v>
      </c>
      <c r="J144" s="471">
        <v>0</v>
      </c>
      <c r="K144" s="471">
        <v>0</v>
      </c>
      <c r="L144" s="471">
        <v>0</v>
      </c>
      <c r="M144" s="471">
        <v>0</v>
      </c>
      <c r="N144" s="471">
        <v>0</v>
      </c>
      <c r="O144" s="471">
        <v>0</v>
      </c>
      <c r="P144" s="471">
        <v>0</v>
      </c>
      <c r="Q144" s="471">
        <v>0</v>
      </c>
      <c r="R144" s="471">
        <v>0</v>
      </c>
      <c r="S144" s="471">
        <v>0</v>
      </c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4"/>
        <v>0</v>
      </c>
      <c r="G145" s="37" t="e">
        <f t="shared" si="25"/>
        <v>#DIV/0!</v>
      </c>
      <c r="H145" s="471">
        <v>0</v>
      </c>
      <c r="I145" s="471">
        <v>0</v>
      </c>
      <c r="J145" s="471">
        <v>0</v>
      </c>
      <c r="K145" s="471">
        <v>0</v>
      </c>
      <c r="L145" s="471">
        <v>0</v>
      </c>
      <c r="M145" s="471">
        <v>0</v>
      </c>
      <c r="N145" s="471">
        <v>0</v>
      </c>
      <c r="O145" s="471">
        <v>0</v>
      </c>
      <c r="P145" s="471">
        <v>0</v>
      </c>
      <c r="Q145" s="471">
        <v>0</v>
      </c>
      <c r="R145" s="471">
        <v>0</v>
      </c>
      <c r="S145" s="471">
        <v>0</v>
      </c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4"/>
        <v>0</v>
      </c>
      <c r="G146" s="37" t="e">
        <f t="shared" si="25"/>
        <v>#DIV/0!</v>
      </c>
      <c r="H146" s="471">
        <v>0</v>
      </c>
      <c r="I146" s="471">
        <v>0</v>
      </c>
      <c r="J146" s="471">
        <v>0</v>
      </c>
      <c r="K146" s="471">
        <v>0</v>
      </c>
      <c r="L146" s="471">
        <v>0</v>
      </c>
      <c r="M146" s="471">
        <v>0</v>
      </c>
      <c r="N146" s="471">
        <v>0</v>
      </c>
      <c r="O146" s="471">
        <v>0</v>
      </c>
      <c r="P146" s="471">
        <v>0</v>
      </c>
      <c r="Q146" s="471">
        <v>0</v>
      </c>
      <c r="R146" s="471">
        <v>0</v>
      </c>
      <c r="S146" s="471">
        <v>0</v>
      </c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4"/>
        <v>0</v>
      </c>
      <c r="G147" s="379" t="e">
        <f t="shared" si="25"/>
        <v>#DIV/0!</v>
      </c>
      <c r="H147" s="153">
        <f>SUM(H148:H152)</f>
        <v>0</v>
      </c>
      <c r="I147" s="153">
        <f t="shared" ref="I147:S147" si="30">SUM(I148:I152)</f>
        <v>0</v>
      </c>
      <c r="J147" s="1226">
        <f t="shared" si="30"/>
        <v>0</v>
      </c>
      <c r="K147" s="1226">
        <f t="shared" si="30"/>
        <v>0</v>
      </c>
      <c r="L147" s="1543">
        <f t="shared" si="30"/>
        <v>0</v>
      </c>
      <c r="M147" s="1543">
        <f t="shared" si="30"/>
        <v>0</v>
      </c>
      <c r="N147" s="1543">
        <f t="shared" si="30"/>
        <v>0</v>
      </c>
      <c r="O147" s="1543">
        <f t="shared" si="30"/>
        <v>0</v>
      </c>
      <c r="P147" s="1543">
        <f t="shared" si="30"/>
        <v>0</v>
      </c>
      <c r="Q147" s="1543">
        <f t="shared" si="30"/>
        <v>0</v>
      </c>
      <c r="R147" s="1896">
        <f t="shared" si="30"/>
        <v>0</v>
      </c>
      <c r="S147" s="1896">
        <f t="shared" si="30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4"/>
        <v>0</v>
      </c>
      <c r="G148" s="37" t="e">
        <f t="shared" si="25"/>
        <v>#DIV/0!</v>
      </c>
      <c r="H148" s="471">
        <v>0</v>
      </c>
      <c r="I148" s="471">
        <v>0</v>
      </c>
      <c r="J148" s="471">
        <v>0</v>
      </c>
      <c r="K148" s="471">
        <v>0</v>
      </c>
      <c r="L148" s="471">
        <v>0</v>
      </c>
      <c r="M148" s="471">
        <v>0</v>
      </c>
      <c r="N148" s="471">
        <v>0</v>
      </c>
      <c r="O148" s="471">
        <v>0</v>
      </c>
      <c r="P148" s="471">
        <v>0</v>
      </c>
      <c r="Q148" s="471">
        <v>0</v>
      </c>
      <c r="R148" s="471">
        <v>0</v>
      </c>
      <c r="S148" s="471">
        <v>0</v>
      </c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4"/>
        <v>0</v>
      </c>
      <c r="G149" s="37" t="e">
        <f t="shared" si="25"/>
        <v>#DIV/0!</v>
      </c>
      <c r="H149" s="471">
        <v>0</v>
      </c>
      <c r="I149" s="471">
        <v>0</v>
      </c>
      <c r="J149" s="471">
        <v>0</v>
      </c>
      <c r="K149" s="471">
        <v>0</v>
      </c>
      <c r="L149" s="471">
        <v>0</v>
      </c>
      <c r="M149" s="471">
        <v>0</v>
      </c>
      <c r="N149" s="471">
        <v>0</v>
      </c>
      <c r="O149" s="471">
        <v>0</v>
      </c>
      <c r="P149" s="471">
        <v>0</v>
      </c>
      <c r="Q149" s="471">
        <v>0</v>
      </c>
      <c r="R149" s="471">
        <v>0</v>
      </c>
      <c r="S149" s="471">
        <v>0</v>
      </c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4"/>
        <v>0</v>
      </c>
      <c r="G150" s="37" t="e">
        <f t="shared" si="25"/>
        <v>#DIV/0!</v>
      </c>
      <c r="H150" s="471">
        <v>0</v>
      </c>
      <c r="I150" s="471">
        <v>0</v>
      </c>
      <c r="J150" s="471">
        <v>0</v>
      </c>
      <c r="K150" s="471">
        <v>0</v>
      </c>
      <c r="L150" s="471">
        <v>0</v>
      </c>
      <c r="M150" s="471">
        <v>0</v>
      </c>
      <c r="N150" s="471">
        <v>0</v>
      </c>
      <c r="O150" s="471">
        <v>0</v>
      </c>
      <c r="P150" s="471">
        <v>0</v>
      </c>
      <c r="Q150" s="471">
        <v>0</v>
      </c>
      <c r="R150" s="471">
        <v>0</v>
      </c>
      <c r="S150" s="471">
        <v>0</v>
      </c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4"/>
        <v>0</v>
      </c>
      <c r="G151" s="37" t="e">
        <f t="shared" si="25"/>
        <v>#DIV/0!</v>
      </c>
      <c r="H151" s="471">
        <v>0</v>
      </c>
      <c r="I151" s="471">
        <v>0</v>
      </c>
      <c r="J151" s="471">
        <v>0</v>
      </c>
      <c r="K151" s="471">
        <v>0</v>
      </c>
      <c r="L151" s="471">
        <v>0</v>
      </c>
      <c r="M151" s="471">
        <v>0</v>
      </c>
      <c r="N151" s="471">
        <v>0</v>
      </c>
      <c r="O151" s="471">
        <v>0</v>
      </c>
      <c r="P151" s="471">
        <v>0</v>
      </c>
      <c r="Q151" s="471">
        <v>0</v>
      </c>
      <c r="R151" s="471">
        <v>0</v>
      </c>
      <c r="S151" s="471">
        <v>0</v>
      </c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4"/>
        <v>0</v>
      </c>
      <c r="G152" s="37" t="e">
        <f t="shared" si="25"/>
        <v>#DIV/0!</v>
      </c>
      <c r="H152" s="471">
        <v>0</v>
      </c>
      <c r="I152" s="471">
        <v>0</v>
      </c>
      <c r="J152" s="471">
        <v>0</v>
      </c>
      <c r="K152" s="471">
        <v>0</v>
      </c>
      <c r="L152" s="471">
        <v>0</v>
      </c>
      <c r="M152" s="471">
        <v>0</v>
      </c>
      <c r="N152" s="471">
        <v>0</v>
      </c>
      <c r="O152" s="471">
        <v>0</v>
      </c>
      <c r="P152" s="471">
        <v>0</v>
      </c>
      <c r="Q152" s="471">
        <v>0</v>
      </c>
      <c r="R152" s="471">
        <v>0</v>
      </c>
      <c r="S152" s="471">
        <v>0</v>
      </c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4"/>
        <v>0</v>
      </c>
      <c r="G153" s="67" t="e">
        <f t="shared" si="25"/>
        <v>#DIV/0!</v>
      </c>
      <c r="H153" s="139">
        <f>H154</f>
        <v>0</v>
      </c>
      <c r="I153" s="139">
        <f t="shared" ref="I153:S153" si="31">I154</f>
        <v>0</v>
      </c>
      <c r="J153" s="1223">
        <f t="shared" si="31"/>
        <v>0</v>
      </c>
      <c r="K153" s="1223">
        <f t="shared" si="31"/>
        <v>0</v>
      </c>
      <c r="L153" s="1539">
        <f t="shared" si="31"/>
        <v>0</v>
      </c>
      <c r="M153" s="1539">
        <f t="shared" si="31"/>
        <v>0</v>
      </c>
      <c r="N153" s="1539">
        <f t="shared" si="31"/>
        <v>0</v>
      </c>
      <c r="O153" s="1539">
        <f t="shared" si="31"/>
        <v>0</v>
      </c>
      <c r="P153" s="1539">
        <f t="shared" si="31"/>
        <v>0</v>
      </c>
      <c r="Q153" s="1539">
        <f t="shared" si="31"/>
        <v>0</v>
      </c>
      <c r="R153" s="1892">
        <f t="shared" si="31"/>
        <v>0</v>
      </c>
      <c r="S153" s="1892">
        <f t="shared" si="31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4"/>
        <v>0</v>
      </c>
      <c r="G154" s="37" t="e">
        <f t="shared" si="25"/>
        <v>#DIV/0!</v>
      </c>
      <c r="H154" s="476">
        <v>0</v>
      </c>
      <c r="I154" s="476">
        <v>0</v>
      </c>
      <c r="J154" s="476">
        <v>0</v>
      </c>
      <c r="K154" s="476">
        <v>0</v>
      </c>
      <c r="L154" s="476">
        <v>0</v>
      </c>
      <c r="M154" s="476">
        <v>0</v>
      </c>
      <c r="N154" s="476">
        <v>0</v>
      </c>
      <c r="O154" s="476">
        <v>0</v>
      </c>
      <c r="P154" s="476">
        <v>0</v>
      </c>
      <c r="Q154" s="476">
        <v>0</v>
      </c>
      <c r="R154" s="476">
        <v>0</v>
      </c>
      <c r="S154" s="476">
        <v>0</v>
      </c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4"/>
        <v>0</v>
      </c>
      <c r="G155" s="37" t="e">
        <f t="shared" si="25"/>
        <v>#DIV/0!</v>
      </c>
      <c r="H155" s="476">
        <v>0</v>
      </c>
      <c r="I155" s="476">
        <v>0</v>
      </c>
      <c r="J155" s="476">
        <v>0</v>
      </c>
      <c r="K155" s="476">
        <v>0</v>
      </c>
      <c r="L155" s="476">
        <v>0</v>
      </c>
      <c r="M155" s="476">
        <v>0</v>
      </c>
      <c r="N155" s="476">
        <v>0</v>
      </c>
      <c r="O155" s="476">
        <v>0</v>
      </c>
      <c r="P155" s="476">
        <v>0</v>
      </c>
      <c r="Q155" s="476">
        <v>0</v>
      </c>
      <c r="R155" s="476">
        <v>0</v>
      </c>
      <c r="S155" s="476">
        <v>0</v>
      </c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4"/>
        <v>0</v>
      </c>
      <c r="G156" s="37" t="e">
        <f t="shared" si="25"/>
        <v>#DIV/0!</v>
      </c>
      <c r="H156" s="476">
        <v>0</v>
      </c>
      <c r="I156" s="476">
        <v>0</v>
      </c>
      <c r="J156" s="476">
        <v>0</v>
      </c>
      <c r="K156" s="476">
        <v>0</v>
      </c>
      <c r="L156" s="476">
        <v>0</v>
      </c>
      <c r="M156" s="476">
        <v>0</v>
      </c>
      <c r="N156" s="476">
        <v>0</v>
      </c>
      <c r="O156" s="476">
        <v>0</v>
      </c>
      <c r="P156" s="476">
        <v>0</v>
      </c>
      <c r="Q156" s="476">
        <v>0</v>
      </c>
      <c r="R156" s="476">
        <v>0</v>
      </c>
      <c r="S156" s="476">
        <v>0</v>
      </c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4"/>
        <v>0</v>
      </c>
      <c r="G157" s="37" t="e">
        <f t="shared" si="25"/>
        <v>#DIV/0!</v>
      </c>
      <c r="H157" s="476">
        <v>0</v>
      </c>
      <c r="I157" s="476">
        <v>0</v>
      </c>
      <c r="J157" s="476">
        <v>0</v>
      </c>
      <c r="K157" s="476">
        <v>0</v>
      </c>
      <c r="L157" s="476">
        <v>0</v>
      </c>
      <c r="M157" s="476">
        <v>0</v>
      </c>
      <c r="N157" s="476">
        <v>0</v>
      </c>
      <c r="O157" s="476">
        <v>0</v>
      </c>
      <c r="P157" s="476">
        <v>0</v>
      </c>
      <c r="Q157" s="476">
        <v>0</v>
      </c>
      <c r="R157" s="476">
        <v>0</v>
      </c>
      <c r="S157" s="476">
        <v>0</v>
      </c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4"/>
        <v>0</v>
      </c>
      <c r="G158" s="37" t="e">
        <f t="shared" si="25"/>
        <v>#DIV/0!</v>
      </c>
      <c r="H158" s="471">
        <v>0</v>
      </c>
      <c r="I158" s="471">
        <v>0</v>
      </c>
      <c r="J158" s="471">
        <v>0</v>
      </c>
      <c r="K158" s="471">
        <v>0</v>
      </c>
      <c r="L158" s="471">
        <v>0</v>
      </c>
      <c r="M158" s="471">
        <v>0</v>
      </c>
      <c r="N158" s="471">
        <v>0</v>
      </c>
      <c r="O158" s="471">
        <v>0</v>
      </c>
      <c r="P158" s="471">
        <v>0</v>
      </c>
      <c r="Q158" s="471">
        <v>0</v>
      </c>
      <c r="R158" s="471">
        <v>0</v>
      </c>
      <c r="S158" s="471">
        <v>0</v>
      </c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4"/>
        <v>0</v>
      </c>
      <c r="G159" s="379" t="e">
        <f t="shared" si="25"/>
        <v>#DIV/0!</v>
      </c>
      <c r="H159" s="153">
        <f>SUM(H160:H164)</f>
        <v>0</v>
      </c>
      <c r="I159" s="153">
        <f t="shared" ref="I159:S159" si="32">SUM(I160:I164)</f>
        <v>0</v>
      </c>
      <c r="J159" s="1226">
        <f t="shared" si="32"/>
        <v>0</v>
      </c>
      <c r="K159" s="1226">
        <f t="shared" si="32"/>
        <v>0</v>
      </c>
      <c r="L159" s="1543">
        <f t="shared" si="32"/>
        <v>0</v>
      </c>
      <c r="M159" s="1543">
        <f t="shared" si="32"/>
        <v>0</v>
      </c>
      <c r="N159" s="1543">
        <f t="shared" si="32"/>
        <v>0</v>
      </c>
      <c r="O159" s="1543">
        <f t="shared" si="32"/>
        <v>0</v>
      </c>
      <c r="P159" s="1543">
        <f t="shared" si="32"/>
        <v>0</v>
      </c>
      <c r="Q159" s="1543">
        <f t="shared" si="32"/>
        <v>0</v>
      </c>
      <c r="R159" s="1896">
        <f t="shared" si="32"/>
        <v>0</v>
      </c>
      <c r="S159" s="1896">
        <f t="shared" si="32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4"/>
        <v>0</v>
      </c>
      <c r="G160" s="37" t="e">
        <f t="shared" si="25"/>
        <v>#DIV/0!</v>
      </c>
      <c r="H160" s="471">
        <v>0</v>
      </c>
      <c r="I160" s="471">
        <v>0</v>
      </c>
      <c r="J160" s="471">
        <v>0</v>
      </c>
      <c r="K160" s="471">
        <v>0</v>
      </c>
      <c r="L160" s="471">
        <v>0</v>
      </c>
      <c r="M160" s="471">
        <v>0</v>
      </c>
      <c r="N160" s="471">
        <v>0</v>
      </c>
      <c r="O160" s="471">
        <v>0</v>
      </c>
      <c r="P160" s="471">
        <v>0</v>
      </c>
      <c r="Q160" s="471">
        <v>0</v>
      </c>
      <c r="R160" s="471">
        <v>0</v>
      </c>
      <c r="S160" s="471">
        <v>0</v>
      </c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4"/>
        <v>0</v>
      </c>
      <c r="G161" s="37" t="e">
        <f t="shared" si="25"/>
        <v>#DIV/0!</v>
      </c>
      <c r="H161" s="471">
        <v>0</v>
      </c>
      <c r="I161" s="471">
        <v>0</v>
      </c>
      <c r="J161" s="471">
        <v>0</v>
      </c>
      <c r="K161" s="471">
        <v>0</v>
      </c>
      <c r="L161" s="471">
        <v>0</v>
      </c>
      <c r="M161" s="471">
        <v>0</v>
      </c>
      <c r="N161" s="471">
        <v>0</v>
      </c>
      <c r="O161" s="471">
        <v>0</v>
      </c>
      <c r="P161" s="471">
        <v>0</v>
      </c>
      <c r="Q161" s="471">
        <v>0</v>
      </c>
      <c r="R161" s="471">
        <v>0</v>
      </c>
      <c r="S161" s="471">
        <v>0</v>
      </c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4"/>
        <v>0</v>
      </c>
      <c r="G162" s="37" t="e">
        <f t="shared" si="25"/>
        <v>#DIV/0!</v>
      </c>
      <c r="H162" s="471">
        <v>0</v>
      </c>
      <c r="I162" s="471">
        <v>0</v>
      </c>
      <c r="J162" s="471">
        <v>0</v>
      </c>
      <c r="K162" s="471">
        <v>0</v>
      </c>
      <c r="L162" s="471">
        <v>0</v>
      </c>
      <c r="M162" s="471">
        <v>0</v>
      </c>
      <c r="N162" s="471">
        <v>0</v>
      </c>
      <c r="O162" s="471">
        <v>0</v>
      </c>
      <c r="P162" s="471">
        <v>0</v>
      </c>
      <c r="Q162" s="471">
        <v>0</v>
      </c>
      <c r="R162" s="471">
        <v>0</v>
      </c>
      <c r="S162" s="471">
        <v>0</v>
      </c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4"/>
        <v>0</v>
      </c>
      <c r="G163" s="37" t="e">
        <f t="shared" si="25"/>
        <v>#DIV/0!</v>
      </c>
      <c r="H163" s="471">
        <v>0</v>
      </c>
      <c r="I163" s="471">
        <v>0</v>
      </c>
      <c r="J163" s="471">
        <v>0</v>
      </c>
      <c r="K163" s="471">
        <v>0</v>
      </c>
      <c r="L163" s="471">
        <v>0</v>
      </c>
      <c r="M163" s="471">
        <v>0</v>
      </c>
      <c r="N163" s="471">
        <v>0</v>
      </c>
      <c r="O163" s="471">
        <v>0</v>
      </c>
      <c r="P163" s="471">
        <v>0</v>
      </c>
      <c r="Q163" s="471">
        <v>0</v>
      </c>
      <c r="R163" s="471">
        <v>0</v>
      </c>
      <c r="S163" s="471">
        <v>0</v>
      </c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4"/>
        <v>0</v>
      </c>
      <c r="G164" s="37" t="e">
        <f t="shared" si="25"/>
        <v>#DIV/0!</v>
      </c>
      <c r="H164" s="471">
        <v>0</v>
      </c>
      <c r="I164" s="471">
        <v>0</v>
      </c>
      <c r="J164" s="471">
        <v>0</v>
      </c>
      <c r="K164" s="471">
        <v>0</v>
      </c>
      <c r="L164" s="471">
        <v>0</v>
      </c>
      <c r="M164" s="471">
        <v>0</v>
      </c>
      <c r="N164" s="471">
        <v>0</v>
      </c>
      <c r="O164" s="471">
        <v>0</v>
      </c>
      <c r="P164" s="471">
        <v>0</v>
      </c>
      <c r="Q164" s="471">
        <v>0</v>
      </c>
      <c r="R164" s="471">
        <v>0</v>
      </c>
      <c r="S164" s="471">
        <v>0</v>
      </c>
    </row>
    <row r="165" spans="1:19" ht="19.5" customHeight="1">
      <c r="A165" s="2152" t="s">
        <v>222</v>
      </c>
      <c r="B165" s="2113"/>
      <c r="C165" s="2114"/>
      <c r="D165" s="693"/>
      <c r="E165" s="705"/>
      <c r="F165" s="55">
        <f t="shared" si="24"/>
        <v>0</v>
      </c>
      <c r="G165" s="67" t="e">
        <f t="shared" si="25"/>
        <v>#DIV/0!</v>
      </c>
      <c r="H165" s="473"/>
      <c r="I165" s="473"/>
      <c r="J165" s="1239"/>
      <c r="K165" s="1239"/>
      <c r="L165" s="1553"/>
      <c r="M165" s="1553"/>
      <c r="N165" s="1553"/>
      <c r="O165" s="1553"/>
      <c r="P165" s="1553"/>
      <c r="Q165" s="1553"/>
      <c r="R165" s="1907"/>
      <c r="S165" s="190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4"/>
        <v>0</v>
      </c>
      <c r="G166" s="37" t="e">
        <f t="shared" si="25"/>
        <v>#DIV/0!</v>
      </c>
      <c r="H166" s="474">
        <v>0</v>
      </c>
      <c r="I166" s="474">
        <v>0</v>
      </c>
      <c r="J166" s="1240">
        <v>0</v>
      </c>
      <c r="K166" s="1240">
        <v>0</v>
      </c>
      <c r="L166" s="1554">
        <v>0</v>
      </c>
      <c r="M166" s="1554">
        <v>0</v>
      </c>
      <c r="N166" s="1554">
        <v>0</v>
      </c>
      <c r="O166" s="1554">
        <v>0</v>
      </c>
      <c r="P166" s="1554">
        <v>0</v>
      </c>
      <c r="Q166" s="1554">
        <v>0</v>
      </c>
      <c r="R166" s="1908">
        <v>0</v>
      </c>
      <c r="S166" s="1908">
        <v>0</v>
      </c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4"/>
        <v>0</v>
      </c>
      <c r="G167" s="37" t="e">
        <f t="shared" si="25"/>
        <v>#DIV/0!</v>
      </c>
      <c r="H167" s="474">
        <v>0</v>
      </c>
      <c r="I167" s="474">
        <v>0</v>
      </c>
      <c r="J167" s="1240">
        <v>0</v>
      </c>
      <c r="K167" s="1240">
        <v>0</v>
      </c>
      <c r="L167" s="1554">
        <v>0</v>
      </c>
      <c r="M167" s="1554">
        <v>0</v>
      </c>
      <c r="N167" s="1554">
        <v>0</v>
      </c>
      <c r="O167" s="1554">
        <v>0</v>
      </c>
      <c r="P167" s="1554">
        <v>0</v>
      </c>
      <c r="Q167" s="1554">
        <v>0</v>
      </c>
      <c r="R167" s="1908">
        <v>0</v>
      </c>
      <c r="S167" s="1908">
        <v>0</v>
      </c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4"/>
        <v>0</v>
      </c>
      <c r="G168" s="37" t="e">
        <f t="shared" si="25"/>
        <v>#DIV/0!</v>
      </c>
      <c r="H168" s="471">
        <v>0</v>
      </c>
      <c r="I168" s="471">
        <v>0</v>
      </c>
      <c r="J168" s="471">
        <v>0</v>
      </c>
      <c r="K168" s="471">
        <v>0</v>
      </c>
      <c r="L168" s="471">
        <v>0</v>
      </c>
      <c r="M168" s="471">
        <v>0</v>
      </c>
      <c r="N168" s="471">
        <v>0</v>
      </c>
      <c r="O168" s="471">
        <v>0</v>
      </c>
      <c r="P168" s="471">
        <v>0</v>
      </c>
      <c r="Q168" s="471">
        <v>0</v>
      </c>
      <c r="R168" s="471">
        <v>0</v>
      </c>
      <c r="S168" s="471">
        <v>0</v>
      </c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153">
        <f t="shared" si="24"/>
        <v>0</v>
      </c>
      <c r="G169" s="379" t="e">
        <f t="shared" si="25"/>
        <v>#DIV/0!</v>
      </c>
      <c r="H169" s="477">
        <f>SUM(H170:H174)</f>
        <v>0</v>
      </c>
      <c r="I169" s="477">
        <f>SUM(I170:I174)</f>
        <v>0</v>
      </c>
      <c r="J169" s="1242">
        <f>SUM(J170:J174)</f>
        <v>0</v>
      </c>
      <c r="K169" s="1242">
        <f>SUM(K170:K174)</f>
        <v>0</v>
      </c>
      <c r="L169" s="1556">
        <f>SUM(L170:L174)</f>
        <v>0</v>
      </c>
      <c r="M169" s="1556">
        <v>0</v>
      </c>
      <c r="N169" s="1556">
        <f t="shared" ref="N169:S169" si="33">SUM(N170:N174)</f>
        <v>0</v>
      </c>
      <c r="O169" s="1556">
        <f t="shared" si="33"/>
        <v>0</v>
      </c>
      <c r="P169" s="1556">
        <f t="shared" si="33"/>
        <v>0</v>
      </c>
      <c r="Q169" s="1556">
        <f t="shared" si="33"/>
        <v>0</v>
      </c>
      <c r="R169" s="1909">
        <f t="shared" si="33"/>
        <v>0</v>
      </c>
      <c r="S169" s="1911">
        <f t="shared" si="33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4"/>
        <v>0</v>
      </c>
      <c r="G170" s="37" t="e">
        <f t="shared" si="25"/>
        <v>#DIV/0!</v>
      </c>
      <c r="H170" s="471">
        <v>0</v>
      </c>
      <c r="I170" s="471">
        <v>0</v>
      </c>
      <c r="J170" s="471">
        <v>0</v>
      </c>
      <c r="K170" s="471">
        <v>0</v>
      </c>
      <c r="L170" s="471">
        <v>0</v>
      </c>
      <c r="M170" s="471">
        <v>0</v>
      </c>
      <c r="N170" s="471">
        <v>0</v>
      </c>
      <c r="O170" s="471">
        <v>0</v>
      </c>
      <c r="P170" s="471">
        <v>0</v>
      </c>
      <c r="Q170" s="471">
        <v>0</v>
      </c>
      <c r="R170" s="471">
        <v>0</v>
      </c>
      <c r="S170" s="471">
        <v>0</v>
      </c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4"/>
        <v>0</v>
      </c>
      <c r="G171" s="37" t="e">
        <f t="shared" si="25"/>
        <v>#DIV/0!</v>
      </c>
      <c r="H171" s="471">
        <v>0</v>
      </c>
      <c r="I171" s="471">
        <v>0</v>
      </c>
      <c r="J171" s="471">
        <v>0</v>
      </c>
      <c r="K171" s="471">
        <v>0</v>
      </c>
      <c r="L171" s="471">
        <v>0</v>
      </c>
      <c r="M171" s="471">
        <v>0</v>
      </c>
      <c r="N171" s="471">
        <v>0</v>
      </c>
      <c r="O171" s="471">
        <v>0</v>
      </c>
      <c r="P171" s="471">
        <v>0</v>
      </c>
      <c r="Q171" s="471">
        <v>0</v>
      </c>
      <c r="R171" s="471">
        <v>0</v>
      </c>
      <c r="S171" s="471">
        <v>0</v>
      </c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4"/>
        <v>0</v>
      </c>
      <c r="G172" s="37" t="e">
        <f t="shared" si="25"/>
        <v>#DIV/0!</v>
      </c>
      <c r="H172" s="471">
        <v>0</v>
      </c>
      <c r="I172" s="471">
        <v>0</v>
      </c>
      <c r="J172" s="471">
        <v>0</v>
      </c>
      <c r="K172" s="471">
        <v>0</v>
      </c>
      <c r="L172" s="471">
        <v>0</v>
      </c>
      <c r="M172" s="471">
        <v>0</v>
      </c>
      <c r="N172" s="471">
        <v>0</v>
      </c>
      <c r="O172" s="471">
        <v>0</v>
      </c>
      <c r="P172" s="471">
        <v>0</v>
      </c>
      <c r="Q172" s="471">
        <v>0</v>
      </c>
      <c r="R172" s="471">
        <v>0</v>
      </c>
      <c r="S172" s="471">
        <v>0</v>
      </c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4"/>
        <v>0</v>
      </c>
      <c r="G173" s="37" t="e">
        <f t="shared" si="25"/>
        <v>#DIV/0!</v>
      </c>
      <c r="H173" s="471">
        <v>0</v>
      </c>
      <c r="I173" s="471">
        <v>0</v>
      </c>
      <c r="J173" s="471">
        <v>0</v>
      </c>
      <c r="K173" s="471">
        <v>0</v>
      </c>
      <c r="L173" s="471">
        <v>0</v>
      </c>
      <c r="M173" s="471">
        <v>0</v>
      </c>
      <c r="N173" s="471">
        <v>0</v>
      </c>
      <c r="O173" s="471">
        <v>0</v>
      </c>
      <c r="P173" s="471">
        <v>0</v>
      </c>
      <c r="Q173" s="471">
        <v>0</v>
      </c>
      <c r="R173" s="471">
        <v>0</v>
      </c>
      <c r="S173" s="471">
        <v>0</v>
      </c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4"/>
        <v>0</v>
      </c>
      <c r="G174" s="120" t="e">
        <f t="shared" si="25"/>
        <v>#DIV/0!</v>
      </c>
      <c r="H174" s="478">
        <v>0</v>
      </c>
      <c r="I174" s="478">
        <v>0</v>
      </c>
      <c r="J174" s="478">
        <v>0</v>
      </c>
      <c r="K174" s="478">
        <v>0</v>
      </c>
      <c r="L174" s="478">
        <v>0</v>
      </c>
      <c r="M174" s="478">
        <v>0</v>
      </c>
      <c r="N174" s="478">
        <v>0</v>
      </c>
      <c r="O174" s="478">
        <v>0</v>
      </c>
      <c r="P174" s="478">
        <v>0</v>
      </c>
      <c r="Q174" s="478">
        <v>0</v>
      </c>
      <c r="R174" s="478">
        <v>0</v>
      </c>
      <c r="S174" s="478">
        <v>0</v>
      </c>
    </row>
    <row r="175" spans="1:19" ht="21.75" customHeight="1">
      <c r="A175" s="2226" t="s">
        <v>225</v>
      </c>
      <c r="B175" s="2227"/>
      <c r="C175" s="2228"/>
      <c r="D175" s="710"/>
      <c r="E175" s="711">
        <f>E176</f>
        <v>20000</v>
      </c>
      <c r="F175" s="92">
        <f t="shared" si="24"/>
        <v>0</v>
      </c>
      <c r="G175" s="631">
        <f t="shared" si="25"/>
        <v>0</v>
      </c>
      <c r="H175" s="479"/>
      <c r="I175" s="479"/>
      <c r="J175" s="1243"/>
      <c r="K175" s="1243"/>
      <c r="L175" s="1557"/>
      <c r="M175" s="1557"/>
      <c r="N175" s="1557"/>
      <c r="O175" s="1557"/>
      <c r="P175" s="1557"/>
      <c r="Q175" s="1557"/>
      <c r="R175" s="1910"/>
      <c r="S175" s="1910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20000</v>
      </c>
      <c r="F176" s="55">
        <f>SUM(H176:S176)</f>
        <v>20000</v>
      </c>
      <c r="G176" s="67">
        <f t="shared" si="25"/>
        <v>100</v>
      </c>
      <c r="H176" s="713">
        <f>H177+H179</f>
        <v>0</v>
      </c>
      <c r="I176" s="713">
        <f t="shared" ref="I176:S176" si="34">I177+I179</f>
        <v>0</v>
      </c>
      <c r="J176" s="713">
        <f t="shared" si="34"/>
        <v>0</v>
      </c>
      <c r="K176" s="713">
        <f t="shared" si="34"/>
        <v>0</v>
      </c>
      <c r="L176" s="1567">
        <f t="shared" si="34"/>
        <v>20000</v>
      </c>
      <c r="M176" s="1567">
        <f t="shared" si="34"/>
        <v>0</v>
      </c>
      <c r="N176" s="1567">
        <f t="shared" si="34"/>
        <v>0</v>
      </c>
      <c r="O176" s="1567">
        <f t="shared" si="34"/>
        <v>0</v>
      </c>
      <c r="P176" s="1567">
        <f t="shared" si="34"/>
        <v>0</v>
      </c>
      <c r="Q176" s="1567">
        <f t="shared" si="34"/>
        <v>0</v>
      </c>
      <c r="R176" s="1920">
        <f t="shared" si="34"/>
        <v>0</v>
      </c>
      <c r="S176" s="1920">
        <f t="shared" si="34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36">
        <f t="shared" si="24"/>
        <v>0</v>
      </c>
      <c r="G177" s="37" t="e">
        <f t="shared" si="25"/>
        <v>#DIV/0!</v>
      </c>
      <c r="H177" s="471">
        <v>0</v>
      </c>
      <c r="I177" s="471">
        <v>0</v>
      </c>
      <c r="J177" s="471">
        <v>0</v>
      </c>
      <c r="K177" s="471">
        <v>0</v>
      </c>
      <c r="L177" s="471">
        <v>0</v>
      </c>
      <c r="M177" s="471">
        <v>0</v>
      </c>
      <c r="N177" s="471">
        <v>0</v>
      </c>
      <c r="O177" s="471">
        <v>0</v>
      </c>
      <c r="P177" s="471">
        <v>0</v>
      </c>
      <c r="Q177" s="471">
        <v>0</v>
      </c>
      <c r="R177" s="471">
        <v>0</v>
      </c>
      <c r="S177" s="471">
        <v>0</v>
      </c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36">
        <f t="shared" si="24"/>
        <v>0</v>
      </c>
      <c r="G178" s="37" t="e">
        <f t="shared" si="25"/>
        <v>#DIV/0!</v>
      </c>
      <c r="H178" s="471">
        <v>0</v>
      </c>
      <c r="I178" s="471">
        <v>0</v>
      </c>
      <c r="J178" s="471">
        <v>0</v>
      </c>
      <c r="K178" s="471">
        <v>0</v>
      </c>
      <c r="L178" s="471">
        <v>0</v>
      </c>
      <c r="M178" s="471">
        <v>0</v>
      </c>
      <c r="N178" s="471">
        <v>0</v>
      </c>
      <c r="O178" s="471">
        <v>0</v>
      </c>
      <c r="P178" s="471">
        <v>0</v>
      </c>
      <c r="Q178" s="471">
        <v>0</v>
      </c>
      <c r="R178" s="471">
        <v>0</v>
      </c>
      <c r="S178" s="471">
        <v>0</v>
      </c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v>20000</v>
      </c>
      <c r="F179" s="36">
        <f t="shared" si="24"/>
        <v>20000</v>
      </c>
      <c r="G179" s="37">
        <f t="shared" si="25"/>
        <v>100</v>
      </c>
      <c r="H179" s="471">
        <f>SUM(H180:H186)</f>
        <v>0</v>
      </c>
      <c r="I179" s="471">
        <f>SUM(I180:I186)</f>
        <v>0</v>
      </c>
      <c r="J179" s="471">
        <f>SUM(J180:J186)</f>
        <v>0</v>
      </c>
      <c r="K179" s="471">
        <f>SUM(K180:K186)</f>
        <v>0</v>
      </c>
      <c r="L179" s="471">
        <v>20000</v>
      </c>
      <c r="M179" s="471">
        <f>M181</f>
        <v>0</v>
      </c>
      <c r="N179" s="471">
        <f>SUM(N180:N186)</f>
        <v>0</v>
      </c>
      <c r="O179" s="471">
        <f>SUM(O180:O186)</f>
        <v>0</v>
      </c>
      <c r="P179" s="471">
        <f>SUM(P180:P186)</f>
        <v>0</v>
      </c>
      <c r="Q179" s="471">
        <f>SUM(Q180:Q186)</f>
        <v>0</v>
      </c>
      <c r="R179" s="471">
        <v>0</v>
      </c>
      <c r="S179" s="471">
        <f>SUM(S180:S186)</f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4"/>
        <v>0</v>
      </c>
      <c r="G180" s="37" t="e">
        <f t="shared" si="25"/>
        <v>#DIV/0!</v>
      </c>
      <c r="H180" s="471">
        <v>0</v>
      </c>
      <c r="I180" s="471">
        <v>0</v>
      </c>
      <c r="J180" s="471">
        <v>0</v>
      </c>
      <c r="K180" s="471">
        <v>0</v>
      </c>
      <c r="L180" s="471">
        <v>0</v>
      </c>
      <c r="M180" s="471">
        <v>0</v>
      </c>
      <c r="N180" s="471">
        <v>0</v>
      </c>
      <c r="O180" s="471">
        <v>0</v>
      </c>
      <c r="P180" s="471">
        <v>0</v>
      </c>
      <c r="Q180" s="471">
        <v>0</v>
      </c>
      <c r="R180" s="471">
        <v>0</v>
      </c>
      <c r="S180" s="471">
        <v>0</v>
      </c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4"/>
        <v>0</v>
      </c>
      <c r="G181" s="37" t="e">
        <f t="shared" si="25"/>
        <v>#DIV/0!</v>
      </c>
      <c r="H181" s="471">
        <v>0</v>
      </c>
      <c r="I181" s="471">
        <v>0</v>
      </c>
      <c r="J181" s="471">
        <v>0</v>
      </c>
      <c r="K181" s="471">
        <v>0</v>
      </c>
      <c r="L181" s="471">
        <v>0</v>
      </c>
      <c r="M181" s="471">
        <v>0</v>
      </c>
      <c r="N181" s="471">
        <v>0</v>
      </c>
      <c r="O181" s="471">
        <v>0</v>
      </c>
      <c r="P181" s="471">
        <v>0</v>
      </c>
      <c r="Q181" s="471">
        <v>0</v>
      </c>
      <c r="R181" s="471">
        <v>0</v>
      </c>
      <c r="S181" s="471">
        <v>0</v>
      </c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4"/>
        <v>0</v>
      </c>
      <c r="G182" s="37" t="e">
        <f t="shared" si="25"/>
        <v>#DIV/0!</v>
      </c>
      <c r="H182" s="471">
        <v>0</v>
      </c>
      <c r="I182" s="471">
        <v>0</v>
      </c>
      <c r="J182" s="471">
        <v>0</v>
      </c>
      <c r="K182" s="471">
        <v>0</v>
      </c>
      <c r="L182" s="471">
        <v>0</v>
      </c>
      <c r="M182" s="471">
        <v>0</v>
      </c>
      <c r="N182" s="471">
        <v>0</v>
      </c>
      <c r="O182" s="471">
        <v>0</v>
      </c>
      <c r="P182" s="471">
        <v>0</v>
      </c>
      <c r="Q182" s="471">
        <v>0</v>
      </c>
      <c r="R182" s="471">
        <v>0</v>
      </c>
      <c r="S182" s="471">
        <v>0</v>
      </c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4"/>
        <v>0</v>
      </c>
      <c r="G183" s="37" t="e">
        <f t="shared" si="25"/>
        <v>#DIV/0!</v>
      </c>
      <c r="H183" s="471">
        <v>0</v>
      </c>
      <c r="I183" s="471">
        <v>0</v>
      </c>
      <c r="J183" s="471">
        <v>0</v>
      </c>
      <c r="K183" s="471">
        <v>0</v>
      </c>
      <c r="L183" s="471">
        <v>0</v>
      </c>
      <c r="M183" s="471">
        <v>0</v>
      </c>
      <c r="N183" s="471">
        <v>0</v>
      </c>
      <c r="O183" s="471">
        <v>0</v>
      </c>
      <c r="P183" s="471">
        <v>0</v>
      </c>
      <c r="Q183" s="471">
        <v>0</v>
      </c>
      <c r="R183" s="471">
        <v>0</v>
      </c>
      <c r="S183" s="471">
        <v>0</v>
      </c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4"/>
        <v>0</v>
      </c>
      <c r="G184" s="37" t="e">
        <f t="shared" si="25"/>
        <v>#DIV/0!</v>
      </c>
      <c r="H184" s="471">
        <v>0</v>
      </c>
      <c r="I184" s="471">
        <v>0</v>
      </c>
      <c r="J184" s="471">
        <v>0</v>
      </c>
      <c r="K184" s="471">
        <v>0</v>
      </c>
      <c r="L184" s="471">
        <v>0</v>
      </c>
      <c r="M184" s="471">
        <v>0</v>
      </c>
      <c r="N184" s="471">
        <v>0</v>
      </c>
      <c r="O184" s="471">
        <v>0</v>
      </c>
      <c r="P184" s="471">
        <v>0</v>
      </c>
      <c r="Q184" s="471">
        <v>0</v>
      </c>
      <c r="R184" s="471">
        <v>0</v>
      </c>
      <c r="S184" s="471">
        <v>0</v>
      </c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4"/>
        <v>0</v>
      </c>
      <c r="G185" s="37" t="e">
        <f t="shared" si="25"/>
        <v>#DIV/0!</v>
      </c>
      <c r="H185" s="471">
        <v>0</v>
      </c>
      <c r="I185" s="471">
        <v>0</v>
      </c>
      <c r="J185" s="471">
        <v>0</v>
      </c>
      <c r="K185" s="471">
        <v>0</v>
      </c>
      <c r="L185" s="471">
        <v>0</v>
      </c>
      <c r="M185" s="471">
        <v>0</v>
      </c>
      <c r="N185" s="471">
        <v>0</v>
      </c>
      <c r="O185" s="471">
        <v>0</v>
      </c>
      <c r="P185" s="471">
        <v>0</v>
      </c>
      <c r="Q185" s="471">
        <v>0</v>
      </c>
      <c r="R185" s="471">
        <v>0</v>
      </c>
      <c r="S185" s="471">
        <v>0</v>
      </c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4"/>
        <v>0</v>
      </c>
      <c r="G186" s="37" t="e">
        <f t="shared" si="25"/>
        <v>#DIV/0!</v>
      </c>
      <c r="H186" s="478">
        <v>0</v>
      </c>
      <c r="I186" s="478">
        <v>0</v>
      </c>
      <c r="J186" s="478">
        <v>0</v>
      </c>
      <c r="K186" s="478">
        <v>0</v>
      </c>
      <c r="L186" s="478">
        <v>0</v>
      </c>
      <c r="M186" s="478">
        <v>0</v>
      </c>
      <c r="N186" s="478">
        <v>0</v>
      </c>
      <c r="O186" s="478">
        <v>0</v>
      </c>
      <c r="P186" s="478">
        <v>0</v>
      </c>
      <c r="Q186" s="478">
        <v>0</v>
      </c>
      <c r="R186" s="478">
        <v>0</v>
      </c>
      <c r="S186" s="478">
        <v>0</v>
      </c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55">
        <f t="shared" si="24"/>
        <v>0</v>
      </c>
      <c r="G187" s="67" t="e">
        <f t="shared" si="25"/>
        <v>#DIV/0!</v>
      </c>
      <c r="H187" s="473"/>
      <c r="I187" s="473"/>
      <c r="J187" s="1239"/>
      <c r="K187" s="1239"/>
      <c r="L187" s="1553"/>
      <c r="M187" s="1553"/>
      <c r="N187" s="1553"/>
      <c r="O187" s="1553"/>
      <c r="P187" s="1553"/>
      <c r="Q187" s="1553"/>
      <c r="R187" s="1907"/>
      <c r="S187" s="1907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24"/>
        <v>0</v>
      </c>
      <c r="G188" s="37" t="e">
        <f t="shared" si="25"/>
        <v>#DIV/0!</v>
      </c>
      <c r="H188" s="471">
        <v>0</v>
      </c>
      <c r="I188" s="471">
        <v>0</v>
      </c>
      <c r="J188" s="471">
        <v>0</v>
      </c>
      <c r="K188" s="471">
        <v>0</v>
      </c>
      <c r="L188" s="471">
        <v>0</v>
      </c>
      <c r="M188" s="471">
        <v>0</v>
      </c>
      <c r="N188" s="471">
        <v>0</v>
      </c>
      <c r="O188" s="471">
        <v>0</v>
      </c>
      <c r="P188" s="471">
        <v>0</v>
      </c>
      <c r="Q188" s="471">
        <v>0</v>
      </c>
      <c r="R188" s="471">
        <v>0</v>
      </c>
      <c r="S188" s="471">
        <v>0</v>
      </c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7100</v>
      </c>
      <c r="F189" s="153">
        <f t="shared" ref="F189:F252" si="35">SUM(H189:S189)</f>
        <v>6219</v>
      </c>
      <c r="G189" s="379">
        <f t="shared" ref="G189:G252" si="36">+F189*100/E189</f>
        <v>87.591549295774641</v>
      </c>
      <c r="H189" s="477">
        <f>SUM(H190:H194)</f>
        <v>0</v>
      </c>
      <c r="I189" s="477">
        <f t="shared" ref="I189:R189" si="37">SUM(I190:I194)</f>
        <v>0</v>
      </c>
      <c r="J189" s="1242">
        <f t="shared" si="37"/>
        <v>480</v>
      </c>
      <c r="K189" s="1242">
        <f t="shared" si="37"/>
        <v>0</v>
      </c>
      <c r="L189" s="1556">
        <f t="shared" si="37"/>
        <v>240</v>
      </c>
      <c r="M189" s="1556">
        <f t="shared" si="37"/>
        <v>0</v>
      </c>
      <c r="N189" s="1556">
        <f t="shared" si="37"/>
        <v>0</v>
      </c>
      <c r="O189" s="1556">
        <f t="shared" si="37"/>
        <v>0</v>
      </c>
      <c r="P189" s="1556">
        <f t="shared" si="37"/>
        <v>3287</v>
      </c>
      <c r="Q189" s="1556">
        <f t="shared" si="37"/>
        <v>0</v>
      </c>
      <c r="R189" s="1909">
        <f t="shared" si="37"/>
        <v>2212</v>
      </c>
      <c r="S189" s="1911"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35"/>
        <v>0</v>
      </c>
      <c r="G190" s="37" t="e">
        <f t="shared" si="36"/>
        <v>#DIV/0!</v>
      </c>
      <c r="H190" s="471">
        <v>0</v>
      </c>
      <c r="I190" s="471">
        <v>0</v>
      </c>
      <c r="J190" s="471">
        <v>0</v>
      </c>
      <c r="K190" s="471">
        <v>0</v>
      </c>
      <c r="L190" s="471">
        <v>0</v>
      </c>
      <c r="M190" s="471">
        <v>0</v>
      </c>
      <c r="N190" s="471">
        <v>0</v>
      </c>
      <c r="O190" s="471">
        <v>0</v>
      </c>
      <c r="P190" s="471">
        <v>0</v>
      </c>
      <c r="Q190" s="471">
        <v>0</v>
      </c>
      <c r="R190" s="471">
        <v>0</v>
      </c>
      <c r="S190" s="471">
        <v>0</v>
      </c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7100</v>
      </c>
      <c r="F191" s="36">
        <f t="shared" si="35"/>
        <v>7099.6</v>
      </c>
      <c r="G191" s="37">
        <f t="shared" si="36"/>
        <v>99.994366197183098</v>
      </c>
      <c r="H191" s="471">
        <v>0</v>
      </c>
      <c r="I191" s="471">
        <v>0</v>
      </c>
      <c r="J191" s="471">
        <v>480</v>
      </c>
      <c r="K191" s="471">
        <v>0</v>
      </c>
      <c r="L191" s="471">
        <v>240</v>
      </c>
      <c r="M191" s="471">
        <v>0</v>
      </c>
      <c r="N191" s="471">
        <v>0</v>
      </c>
      <c r="O191" s="471">
        <v>0</v>
      </c>
      <c r="P191" s="471">
        <v>3287</v>
      </c>
      <c r="Q191" s="471">
        <v>0</v>
      </c>
      <c r="R191" s="471">
        <v>2212</v>
      </c>
      <c r="S191" s="471">
        <v>880.6</v>
      </c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5"/>
        <v>0</v>
      </c>
      <c r="G192" s="37" t="e">
        <f t="shared" si="36"/>
        <v>#DIV/0!</v>
      </c>
      <c r="H192" s="471">
        <v>0</v>
      </c>
      <c r="I192" s="471">
        <v>0</v>
      </c>
      <c r="J192" s="471">
        <v>0</v>
      </c>
      <c r="K192" s="471">
        <v>0</v>
      </c>
      <c r="L192" s="471">
        <v>0</v>
      </c>
      <c r="M192" s="471">
        <v>0</v>
      </c>
      <c r="N192" s="471">
        <v>0</v>
      </c>
      <c r="O192" s="471">
        <v>0</v>
      </c>
      <c r="P192" s="471">
        <v>0</v>
      </c>
      <c r="Q192" s="471">
        <v>0</v>
      </c>
      <c r="R192" s="471">
        <v>0</v>
      </c>
      <c r="S192" s="471">
        <v>0</v>
      </c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5"/>
        <v>0</v>
      </c>
      <c r="G193" s="37" t="e">
        <f t="shared" si="36"/>
        <v>#DIV/0!</v>
      </c>
      <c r="H193" s="471">
        <v>0</v>
      </c>
      <c r="I193" s="471">
        <v>0</v>
      </c>
      <c r="J193" s="471">
        <v>0</v>
      </c>
      <c r="K193" s="471">
        <v>0</v>
      </c>
      <c r="L193" s="471">
        <v>0</v>
      </c>
      <c r="M193" s="471">
        <v>0</v>
      </c>
      <c r="N193" s="471">
        <v>0</v>
      </c>
      <c r="O193" s="471">
        <v>0</v>
      </c>
      <c r="P193" s="471">
        <v>0</v>
      </c>
      <c r="Q193" s="471">
        <v>0</v>
      </c>
      <c r="R193" s="471">
        <v>0</v>
      </c>
      <c r="S193" s="471">
        <v>0</v>
      </c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5"/>
        <v>0</v>
      </c>
      <c r="G194" s="120" t="e">
        <f t="shared" si="36"/>
        <v>#DIV/0!</v>
      </c>
      <c r="H194" s="478">
        <v>0</v>
      </c>
      <c r="I194" s="478">
        <v>0</v>
      </c>
      <c r="J194" s="478">
        <v>0</v>
      </c>
      <c r="K194" s="478">
        <v>0</v>
      </c>
      <c r="L194" s="478">
        <v>0</v>
      </c>
      <c r="M194" s="478">
        <v>0</v>
      </c>
      <c r="N194" s="478">
        <v>0</v>
      </c>
      <c r="O194" s="478">
        <v>0</v>
      </c>
      <c r="P194" s="478">
        <v>0</v>
      </c>
      <c r="Q194" s="478">
        <v>0</v>
      </c>
      <c r="R194" s="478">
        <v>0</v>
      </c>
      <c r="S194" s="478">
        <v>0</v>
      </c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5"/>
        <v>0</v>
      </c>
      <c r="G195" s="631" t="e">
        <f t="shared" si="36"/>
        <v>#DIV/0!</v>
      </c>
      <c r="H195" s="479"/>
      <c r="I195" s="479"/>
      <c r="J195" s="1243"/>
      <c r="K195" s="1243"/>
      <c r="L195" s="1557"/>
      <c r="M195" s="1557"/>
      <c r="N195" s="1557"/>
      <c r="O195" s="1557"/>
      <c r="P195" s="1557"/>
      <c r="Q195" s="1557"/>
      <c r="R195" s="1910"/>
      <c r="S195" s="1910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5"/>
        <v>0</v>
      </c>
      <c r="G196" s="67" t="e">
        <f t="shared" si="36"/>
        <v>#DIV/0!</v>
      </c>
      <c r="H196" s="473"/>
      <c r="I196" s="473"/>
      <c r="J196" s="1239"/>
      <c r="K196" s="1239"/>
      <c r="L196" s="1553"/>
      <c r="M196" s="1553"/>
      <c r="N196" s="1553"/>
      <c r="O196" s="1553"/>
      <c r="P196" s="1553"/>
      <c r="Q196" s="1553"/>
      <c r="R196" s="1907"/>
      <c r="S196" s="190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 t="shared" si="35"/>
        <v>0</v>
      </c>
      <c r="G197" s="37" t="e">
        <f t="shared" si="36"/>
        <v>#DIV/0!</v>
      </c>
      <c r="H197" s="471">
        <v>0</v>
      </c>
      <c r="I197" s="471">
        <v>0</v>
      </c>
      <c r="J197" s="471">
        <v>0</v>
      </c>
      <c r="K197" s="471">
        <v>0</v>
      </c>
      <c r="L197" s="471">
        <v>0</v>
      </c>
      <c r="M197" s="471">
        <v>0</v>
      </c>
      <c r="N197" s="471">
        <v>0</v>
      </c>
      <c r="O197" s="471">
        <v>0</v>
      </c>
      <c r="P197" s="471">
        <v>0</v>
      </c>
      <c r="Q197" s="471">
        <v>0</v>
      </c>
      <c r="R197" s="471">
        <v>0</v>
      </c>
      <c r="S197" s="471">
        <v>0</v>
      </c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35"/>
        <v>0</v>
      </c>
      <c r="G198" s="37" t="e">
        <f t="shared" si="36"/>
        <v>#DIV/0!</v>
      </c>
      <c r="H198" s="471">
        <v>0</v>
      </c>
      <c r="I198" s="471">
        <v>0</v>
      </c>
      <c r="J198" s="471">
        <v>0</v>
      </c>
      <c r="K198" s="471">
        <v>0</v>
      </c>
      <c r="L198" s="471">
        <v>0</v>
      </c>
      <c r="M198" s="471">
        <v>0</v>
      </c>
      <c r="N198" s="471">
        <v>0</v>
      </c>
      <c r="O198" s="471">
        <v>0</v>
      </c>
      <c r="P198" s="471">
        <v>0</v>
      </c>
      <c r="Q198" s="471">
        <v>0</v>
      </c>
      <c r="R198" s="471">
        <v>0</v>
      </c>
      <c r="S198" s="471">
        <v>0</v>
      </c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5"/>
        <v>0</v>
      </c>
      <c r="G199" s="37" t="e">
        <f t="shared" si="36"/>
        <v>#DIV/0!</v>
      </c>
      <c r="H199" s="471">
        <v>0</v>
      </c>
      <c r="I199" s="471">
        <v>0</v>
      </c>
      <c r="J199" s="471">
        <v>0</v>
      </c>
      <c r="K199" s="471">
        <v>0</v>
      </c>
      <c r="L199" s="471">
        <v>0</v>
      </c>
      <c r="M199" s="471">
        <v>0</v>
      </c>
      <c r="N199" s="471">
        <v>0</v>
      </c>
      <c r="O199" s="471">
        <v>0</v>
      </c>
      <c r="P199" s="471">
        <v>0</v>
      </c>
      <c r="Q199" s="471">
        <v>0</v>
      </c>
      <c r="R199" s="471">
        <v>0</v>
      </c>
      <c r="S199" s="471">
        <v>0</v>
      </c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5"/>
        <v>0</v>
      </c>
      <c r="G200" s="37" t="e">
        <f t="shared" si="36"/>
        <v>#DIV/0!</v>
      </c>
      <c r="H200" s="471">
        <v>0</v>
      </c>
      <c r="I200" s="471">
        <v>0</v>
      </c>
      <c r="J200" s="471">
        <v>0</v>
      </c>
      <c r="K200" s="471">
        <v>0</v>
      </c>
      <c r="L200" s="471">
        <v>0</v>
      </c>
      <c r="M200" s="471">
        <v>0</v>
      </c>
      <c r="N200" s="471">
        <v>0</v>
      </c>
      <c r="O200" s="471">
        <v>0</v>
      </c>
      <c r="P200" s="471">
        <v>0</v>
      </c>
      <c r="Q200" s="471">
        <v>0</v>
      </c>
      <c r="R200" s="471">
        <v>0</v>
      </c>
      <c r="S200" s="471">
        <v>0</v>
      </c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36">
        <f t="shared" si="35"/>
        <v>0</v>
      </c>
      <c r="G201" s="37" t="e">
        <f t="shared" si="36"/>
        <v>#DIV/0!</v>
      </c>
      <c r="H201" s="471">
        <v>0</v>
      </c>
      <c r="I201" s="471">
        <v>0</v>
      </c>
      <c r="J201" s="471">
        <v>0</v>
      </c>
      <c r="K201" s="471">
        <v>0</v>
      </c>
      <c r="L201" s="471">
        <v>0</v>
      </c>
      <c r="M201" s="471">
        <v>0</v>
      </c>
      <c r="N201" s="471">
        <v>0</v>
      </c>
      <c r="O201" s="471">
        <v>0</v>
      </c>
      <c r="P201" s="471">
        <v>0</v>
      </c>
      <c r="Q201" s="471">
        <v>0</v>
      </c>
      <c r="R201" s="471">
        <v>0</v>
      </c>
      <c r="S201" s="471">
        <v>0</v>
      </c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36">
        <f t="shared" si="35"/>
        <v>0</v>
      </c>
      <c r="G202" s="37" t="e">
        <f t="shared" si="36"/>
        <v>#DIV/0!</v>
      </c>
      <c r="H202" s="471">
        <v>0</v>
      </c>
      <c r="I202" s="471">
        <v>0</v>
      </c>
      <c r="J202" s="471">
        <v>0</v>
      </c>
      <c r="K202" s="471">
        <v>0</v>
      </c>
      <c r="L202" s="471">
        <v>0</v>
      </c>
      <c r="M202" s="471">
        <v>0</v>
      </c>
      <c r="N202" s="471">
        <v>0</v>
      </c>
      <c r="O202" s="471">
        <v>0</v>
      </c>
      <c r="P202" s="471">
        <v>0</v>
      </c>
      <c r="Q202" s="471">
        <v>0</v>
      </c>
      <c r="R202" s="471">
        <v>0</v>
      </c>
      <c r="S202" s="471">
        <v>0</v>
      </c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5"/>
        <v>0</v>
      </c>
      <c r="G203" s="37" t="e">
        <f t="shared" si="36"/>
        <v>#DIV/0!</v>
      </c>
      <c r="H203" s="471">
        <v>0</v>
      </c>
      <c r="I203" s="471">
        <v>0</v>
      </c>
      <c r="J203" s="471">
        <v>0</v>
      </c>
      <c r="K203" s="471">
        <v>0</v>
      </c>
      <c r="L203" s="471">
        <v>0</v>
      </c>
      <c r="M203" s="471">
        <v>0</v>
      </c>
      <c r="N203" s="471">
        <v>0</v>
      </c>
      <c r="O203" s="471">
        <v>0</v>
      </c>
      <c r="P203" s="471">
        <v>0</v>
      </c>
      <c r="Q203" s="471">
        <v>0</v>
      </c>
      <c r="R203" s="471">
        <v>0</v>
      </c>
      <c r="S203" s="471">
        <v>0</v>
      </c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5"/>
        <v>0</v>
      </c>
      <c r="G204" s="37" t="e">
        <f t="shared" si="36"/>
        <v>#DIV/0!</v>
      </c>
      <c r="H204" s="471">
        <v>0</v>
      </c>
      <c r="I204" s="471">
        <v>0</v>
      </c>
      <c r="J204" s="471">
        <v>0</v>
      </c>
      <c r="K204" s="471">
        <v>0</v>
      </c>
      <c r="L204" s="471">
        <v>0</v>
      </c>
      <c r="M204" s="471">
        <v>0</v>
      </c>
      <c r="N204" s="471">
        <v>0</v>
      </c>
      <c r="O204" s="471">
        <v>0</v>
      </c>
      <c r="P204" s="471">
        <v>0</v>
      </c>
      <c r="Q204" s="471">
        <v>0</v>
      </c>
      <c r="R204" s="471">
        <v>0</v>
      </c>
      <c r="S204" s="471">
        <v>0</v>
      </c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5"/>
        <v>0</v>
      </c>
      <c r="G205" s="37" t="e">
        <f t="shared" si="36"/>
        <v>#DIV/0!</v>
      </c>
      <c r="H205" s="471">
        <v>0</v>
      </c>
      <c r="I205" s="471">
        <v>0</v>
      </c>
      <c r="J205" s="471">
        <v>0</v>
      </c>
      <c r="K205" s="471">
        <v>0</v>
      </c>
      <c r="L205" s="471">
        <v>0</v>
      </c>
      <c r="M205" s="471">
        <v>0</v>
      </c>
      <c r="N205" s="471">
        <v>0</v>
      </c>
      <c r="O205" s="471">
        <v>0</v>
      </c>
      <c r="P205" s="471">
        <v>0</v>
      </c>
      <c r="Q205" s="471">
        <v>0</v>
      </c>
      <c r="R205" s="471">
        <v>0</v>
      </c>
      <c r="S205" s="471">
        <v>0</v>
      </c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5"/>
        <v>0</v>
      </c>
      <c r="G206" s="37" t="e">
        <f t="shared" si="36"/>
        <v>#DIV/0!</v>
      </c>
      <c r="H206" s="471">
        <v>0</v>
      </c>
      <c r="I206" s="471">
        <v>0</v>
      </c>
      <c r="J206" s="471">
        <v>0</v>
      </c>
      <c r="K206" s="471">
        <v>0</v>
      </c>
      <c r="L206" s="471">
        <v>0</v>
      </c>
      <c r="M206" s="471">
        <v>0</v>
      </c>
      <c r="N206" s="471">
        <v>0</v>
      </c>
      <c r="O206" s="471">
        <v>0</v>
      </c>
      <c r="P206" s="471">
        <v>0</v>
      </c>
      <c r="Q206" s="471">
        <v>0</v>
      </c>
      <c r="R206" s="471">
        <v>0</v>
      </c>
      <c r="S206" s="471">
        <v>0</v>
      </c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5"/>
        <v>0</v>
      </c>
      <c r="G207" s="37" t="e">
        <f t="shared" si="36"/>
        <v>#DIV/0!</v>
      </c>
      <c r="H207" s="471">
        <v>0</v>
      </c>
      <c r="I207" s="471">
        <v>0</v>
      </c>
      <c r="J207" s="471">
        <v>0</v>
      </c>
      <c r="K207" s="471">
        <v>0</v>
      </c>
      <c r="L207" s="471">
        <v>0</v>
      </c>
      <c r="M207" s="471">
        <v>0</v>
      </c>
      <c r="N207" s="471">
        <v>0</v>
      </c>
      <c r="O207" s="471">
        <v>0</v>
      </c>
      <c r="P207" s="471">
        <v>0</v>
      </c>
      <c r="Q207" s="471">
        <v>0</v>
      </c>
      <c r="R207" s="471">
        <v>0</v>
      </c>
      <c r="S207" s="471">
        <v>0</v>
      </c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5"/>
        <v>0</v>
      </c>
      <c r="G208" s="37" t="e">
        <f t="shared" si="36"/>
        <v>#DIV/0!</v>
      </c>
      <c r="H208" s="471">
        <v>0</v>
      </c>
      <c r="I208" s="471">
        <v>0</v>
      </c>
      <c r="J208" s="471">
        <v>0</v>
      </c>
      <c r="K208" s="471">
        <v>0</v>
      </c>
      <c r="L208" s="471">
        <v>0</v>
      </c>
      <c r="M208" s="471">
        <v>0</v>
      </c>
      <c r="N208" s="471">
        <v>0</v>
      </c>
      <c r="O208" s="471">
        <v>0</v>
      </c>
      <c r="P208" s="471">
        <v>0</v>
      </c>
      <c r="Q208" s="471">
        <v>0</v>
      </c>
      <c r="R208" s="471">
        <v>0</v>
      </c>
      <c r="S208" s="471">
        <v>0</v>
      </c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5"/>
        <v>0</v>
      </c>
      <c r="G209" s="37" t="e">
        <f t="shared" si="36"/>
        <v>#DIV/0!</v>
      </c>
      <c r="H209" s="471">
        <v>0</v>
      </c>
      <c r="I209" s="471">
        <v>0</v>
      </c>
      <c r="J209" s="471">
        <v>0</v>
      </c>
      <c r="K209" s="471">
        <v>0</v>
      </c>
      <c r="L209" s="471">
        <v>0</v>
      </c>
      <c r="M209" s="471">
        <v>0</v>
      </c>
      <c r="N209" s="471">
        <v>0</v>
      </c>
      <c r="O209" s="471">
        <v>0</v>
      </c>
      <c r="P209" s="471">
        <v>0</v>
      </c>
      <c r="Q209" s="471">
        <v>0</v>
      </c>
      <c r="R209" s="471">
        <v>0</v>
      </c>
      <c r="S209" s="471">
        <v>0</v>
      </c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5"/>
        <v>0</v>
      </c>
      <c r="G210" s="37" t="e">
        <f t="shared" si="36"/>
        <v>#DIV/0!</v>
      </c>
      <c r="H210" s="471">
        <v>0</v>
      </c>
      <c r="I210" s="471">
        <v>0</v>
      </c>
      <c r="J210" s="471">
        <v>0</v>
      </c>
      <c r="K210" s="471">
        <v>0</v>
      </c>
      <c r="L210" s="471">
        <v>0</v>
      </c>
      <c r="M210" s="471">
        <v>0</v>
      </c>
      <c r="N210" s="471">
        <v>0</v>
      </c>
      <c r="O210" s="471">
        <v>0</v>
      </c>
      <c r="P210" s="471">
        <v>0</v>
      </c>
      <c r="Q210" s="471">
        <v>0</v>
      </c>
      <c r="R210" s="471">
        <v>0</v>
      </c>
      <c r="S210" s="471">
        <v>0</v>
      </c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5"/>
        <v>0</v>
      </c>
      <c r="G211" s="37" t="e">
        <f t="shared" si="36"/>
        <v>#DIV/0!</v>
      </c>
      <c r="H211" s="471">
        <v>0</v>
      </c>
      <c r="I211" s="471">
        <v>0</v>
      </c>
      <c r="J211" s="471">
        <v>0</v>
      </c>
      <c r="K211" s="471">
        <v>0</v>
      </c>
      <c r="L211" s="471">
        <v>0</v>
      </c>
      <c r="M211" s="471">
        <v>0</v>
      </c>
      <c r="N211" s="471">
        <v>0</v>
      </c>
      <c r="O211" s="471">
        <v>0</v>
      </c>
      <c r="P211" s="471">
        <v>0</v>
      </c>
      <c r="Q211" s="471">
        <v>0</v>
      </c>
      <c r="R211" s="471">
        <v>0</v>
      </c>
      <c r="S211" s="471">
        <v>0</v>
      </c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5"/>
        <v>0</v>
      </c>
      <c r="G212" s="37" t="e">
        <f t="shared" si="36"/>
        <v>#DIV/0!</v>
      </c>
      <c r="H212" s="471">
        <v>0</v>
      </c>
      <c r="I212" s="471">
        <v>0</v>
      </c>
      <c r="J212" s="471">
        <v>0</v>
      </c>
      <c r="K212" s="471">
        <v>0</v>
      </c>
      <c r="L212" s="471">
        <v>0</v>
      </c>
      <c r="M212" s="471">
        <v>0</v>
      </c>
      <c r="N212" s="471">
        <v>0</v>
      </c>
      <c r="O212" s="471">
        <v>0</v>
      </c>
      <c r="P212" s="471">
        <v>0</v>
      </c>
      <c r="Q212" s="471">
        <v>0</v>
      </c>
      <c r="R212" s="471">
        <v>0</v>
      </c>
      <c r="S212" s="471">
        <v>0</v>
      </c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5"/>
        <v>0</v>
      </c>
      <c r="G213" s="37" t="e">
        <f t="shared" si="36"/>
        <v>#DIV/0!</v>
      </c>
      <c r="H213" s="471">
        <v>0</v>
      </c>
      <c r="I213" s="471">
        <v>0</v>
      </c>
      <c r="J213" s="471">
        <v>0</v>
      </c>
      <c r="K213" s="471">
        <v>0</v>
      </c>
      <c r="L213" s="471">
        <v>0</v>
      </c>
      <c r="M213" s="471">
        <v>0</v>
      </c>
      <c r="N213" s="471">
        <v>0</v>
      </c>
      <c r="O213" s="471">
        <v>0</v>
      </c>
      <c r="P213" s="471">
        <v>0</v>
      </c>
      <c r="Q213" s="471">
        <v>0</v>
      </c>
      <c r="R213" s="471">
        <v>0</v>
      </c>
      <c r="S213" s="471">
        <v>0</v>
      </c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5"/>
        <v>0</v>
      </c>
      <c r="G214" s="37" t="e">
        <f t="shared" si="36"/>
        <v>#DIV/0!</v>
      </c>
      <c r="H214" s="471">
        <v>0</v>
      </c>
      <c r="I214" s="471">
        <v>0</v>
      </c>
      <c r="J214" s="471">
        <v>0</v>
      </c>
      <c r="K214" s="471">
        <v>0</v>
      </c>
      <c r="L214" s="471">
        <v>0</v>
      </c>
      <c r="M214" s="471">
        <v>0</v>
      </c>
      <c r="N214" s="471">
        <v>0</v>
      </c>
      <c r="O214" s="471">
        <v>0</v>
      </c>
      <c r="P214" s="471">
        <v>0</v>
      </c>
      <c r="Q214" s="471">
        <v>0</v>
      </c>
      <c r="R214" s="471">
        <v>0</v>
      </c>
      <c r="S214" s="471">
        <v>0</v>
      </c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5"/>
        <v>0</v>
      </c>
      <c r="G215" s="37" t="e">
        <f t="shared" si="36"/>
        <v>#DIV/0!</v>
      </c>
      <c r="H215" s="471">
        <v>0</v>
      </c>
      <c r="I215" s="471">
        <v>0</v>
      </c>
      <c r="J215" s="471">
        <v>0</v>
      </c>
      <c r="K215" s="471">
        <v>0</v>
      </c>
      <c r="L215" s="471">
        <v>0</v>
      </c>
      <c r="M215" s="471">
        <v>0</v>
      </c>
      <c r="N215" s="471">
        <v>0</v>
      </c>
      <c r="O215" s="471">
        <v>0</v>
      </c>
      <c r="P215" s="471">
        <v>0</v>
      </c>
      <c r="Q215" s="471">
        <v>0</v>
      </c>
      <c r="R215" s="471">
        <v>0</v>
      </c>
      <c r="S215" s="471">
        <v>0</v>
      </c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5"/>
        <v>0</v>
      </c>
      <c r="G216" s="37" t="e">
        <f t="shared" si="36"/>
        <v>#DIV/0!</v>
      </c>
      <c r="H216" s="471">
        <v>0</v>
      </c>
      <c r="I216" s="471">
        <v>0</v>
      </c>
      <c r="J216" s="471">
        <v>0</v>
      </c>
      <c r="K216" s="471">
        <v>0</v>
      </c>
      <c r="L216" s="471">
        <v>0</v>
      </c>
      <c r="M216" s="471">
        <v>0</v>
      </c>
      <c r="N216" s="471">
        <v>0</v>
      </c>
      <c r="O216" s="471">
        <v>0</v>
      </c>
      <c r="P216" s="471">
        <v>0</v>
      </c>
      <c r="Q216" s="471">
        <v>0</v>
      </c>
      <c r="R216" s="471">
        <v>0</v>
      </c>
      <c r="S216" s="471">
        <v>0</v>
      </c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5"/>
        <v>0</v>
      </c>
      <c r="G217" s="37" t="e">
        <f t="shared" si="36"/>
        <v>#DIV/0!</v>
      </c>
      <c r="H217" s="471">
        <v>0</v>
      </c>
      <c r="I217" s="471">
        <v>0</v>
      </c>
      <c r="J217" s="471">
        <v>0</v>
      </c>
      <c r="K217" s="471">
        <v>0</v>
      </c>
      <c r="L217" s="471">
        <v>0</v>
      </c>
      <c r="M217" s="471">
        <v>0</v>
      </c>
      <c r="N217" s="471">
        <v>0</v>
      </c>
      <c r="O217" s="471">
        <v>0</v>
      </c>
      <c r="P217" s="471">
        <v>0</v>
      </c>
      <c r="Q217" s="471">
        <v>0</v>
      </c>
      <c r="R217" s="471">
        <v>0</v>
      </c>
      <c r="S217" s="471">
        <v>0</v>
      </c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5"/>
        <v>0</v>
      </c>
      <c r="G218" s="37" t="e">
        <f t="shared" si="36"/>
        <v>#DIV/0!</v>
      </c>
      <c r="H218" s="471">
        <v>0</v>
      </c>
      <c r="I218" s="471">
        <v>0</v>
      </c>
      <c r="J218" s="471">
        <v>0</v>
      </c>
      <c r="K218" s="471">
        <v>0</v>
      </c>
      <c r="L218" s="471">
        <v>0</v>
      </c>
      <c r="M218" s="471">
        <v>0</v>
      </c>
      <c r="N218" s="471">
        <v>0</v>
      </c>
      <c r="O218" s="471">
        <v>0</v>
      </c>
      <c r="P218" s="471">
        <v>0</v>
      </c>
      <c r="Q218" s="471">
        <v>0</v>
      </c>
      <c r="R218" s="471">
        <v>0</v>
      </c>
      <c r="S218" s="471">
        <v>0</v>
      </c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5"/>
        <v>0</v>
      </c>
      <c r="G219" s="37" t="e">
        <f t="shared" si="36"/>
        <v>#DIV/0!</v>
      </c>
      <c r="H219" s="471">
        <v>0</v>
      </c>
      <c r="I219" s="471">
        <v>0</v>
      </c>
      <c r="J219" s="471">
        <v>0</v>
      </c>
      <c r="K219" s="471">
        <v>0</v>
      </c>
      <c r="L219" s="471">
        <v>0</v>
      </c>
      <c r="M219" s="471">
        <v>0</v>
      </c>
      <c r="N219" s="471">
        <v>0</v>
      </c>
      <c r="O219" s="471">
        <v>0</v>
      </c>
      <c r="P219" s="471">
        <v>0</v>
      </c>
      <c r="Q219" s="471">
        <v>0</v>
      </c>
      <c r="R219" s="471">
        <v>0</v>
      </c>
      <c r="S219" s="471">
        <v>0</v>
      </c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5"/>
        <v>0</v>
      </c>
      <c r="G220" s="37" t="e">
        <f t="shared" si="36"/>
        <v>#DIV/0!</v>
      </c>
      <c r="H220" s="471">
        <v>0</v>
      </c>
      <c r="I220" s="471">
        <v>0</v>
      </c>
      <c r="J220" s="471">
        <v>0</v>
      </c>
      <c r="K220" s="471">
        <v>0</v>
      </c>
      <c r="L220" s="471">
        <v>0</v>
      </c>
      <c r="M220" s="471">
        <v>0</v>
      </c>
      <c r="N220" s="471">
        <v>0</v>
      </c>
      <c r="O220" s="471">
        <v>0</v>
      </c>
      <c r="P220" s="471">
        <v>0</v>
      </c>
      <c r="Q220" s="471">
        <v>0</v>
      </c>
      <c r="R220" s="471">
        <v>0</v>
      </c>
      <c r="S220" s="471">
        <v>0</v>
      </c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5"/>
        <v>1</v>
      </c>
      <c r="G221" s="37">
        <f t="shared" si="36"/>
        <v>100</v>
      </c>
      <c r="H221" s="471">
        <v>1</v>
      </c>
      <c r="I221" s="471">
        <v>0</v>
      </c>
      <c r="J221" s="471">
        <v>0</v>
      </c>
      <c r="K221" s="471">
        <v>0</v>
      </c>
      <c r="L221" s="471">
        <v>0</v>
      </c>
      <c r="M221" s="471">
        <v>0</v>
      </c>
      <c r="N221" s="471">
        <v>0</v>
      </c>
      <c r="O221" s="471">
        <v>0</v>
      </c>
      <c r="P221" s="471">
        <v>0</v>
      </c>
      <c r="Q221" s="471">
        <v>0</v>
      </c>
      <c r="R221" s="471">
        <v>0</v>
      </c>
      <c r="S221" s="471">
        <v>0</v>
      </c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5"/>
        <v>102</v>
      </c>
      <c r="G222" s="37">
        <f t="shared" si="36"/>
        <v>102</v>
      </c>
      <c r="H222" s="471">
        <v>0</v>
      </c>
      <c r="I222" s="471">
        <v>8</v>
      </c>
      <c r="J222" s="471">
        <v>6</v>
      </c>
      <c r="K222" s="471">
        <v>11</v>
      </c>
      <c r="L222" s="471">
        <v>7</v>
      </c>
      <c r="M222" s="471">
        <v>5</v>
      </c>
      <c r="N222" s="471">
        <v>5</v>
      </c>
      <c r="O222" s="471">
        <v>10</v>
      </c>
      <c r="P222" s="471">
        <v>12</v>
      </c>
      <c r="Q222" s="471">
        <v>18</v>
      </c>
      <c r="R222" s="471">
        <v>11</v>
      </c>
      <c r="S222" s="471">
        <v>9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5"/>
        <v>0</v>
      </c>
      <c r="G223" s="37" t="e">
        <f t="shared" si="36"/>
        <v>#DIV/0!</v>
      </c>
      <c r="H223" s="471">
        <v>0</v>
      </c>
      <c r="I223" s="471">
        <v>0</v>
      </c>
      <c r="J223" s="471">
        <v>0</v>
      </c>
      <c r="K223" s="471">
        <v>0</v>
      </c>
      <c r="L223" s="471">
        <v>0</v>
      </c>
      <c r="M223" s="471">
        <v>0</v>
      </c>
      <c r="N223" s="471">
        <v>0</v>
      </c>
      <c r="O223" s="471">
        <v>0</v>
      </c>
      <c r="P223" s="471">
        <v>0</v>
      </c>
      <c r="Q223" s="471">
        <v>0</v>
      </c>
      <c r="R223" s="471">
        <v>0</v>
      </c>
      <c r="S223" s="471">
        <v>0</v>
      </c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5"/>
        <v>0</v>
      </c>
      <c r="G224" s="37" t="e">
        <f t="shared" si="36"/>
        <v>#DIV/0!</v>
      </c>
      <c r="H224" s="471">
        <v>0</v>
      </c>
      <c r="I224" s="471">
        <v>0</v>
      </c>
      <c r="J224" s="471">
        <v>0</v>
      </c>
      <c r="K224" s="471">
        <v>0</v>
      </c>
      <c r="L224" s="471">
        <v>0</v>
      </c>
      <c r="M224" s="471">
        <v>0</v>
      </c>
      <c r="N224" s="471">
        <v>0</v>
      </c>
      <c r="O224" s="471">
        <v>0</v>
      </c>
      <c r="P224" s="471">
        <v>0</v>
      </c>
      <c r="Q224" s="471">
        <v>0</v>
      </c>
      <c r="R224" s="471">
        <v>0</v>
      </c>
      <c r="S224" s="471">
        <v>0</v>
      </c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5"/>
        <v>0</v>
      </c>
      <c r="G225" s="37" t="e">
        <f t="shared" si="36"/>
        <v>#DIV/0!</v>
      </c>
      <c r="H225" s="471">
        <v>0</v>
      </c>
      <c r="I225" s="471">
        <v>0</v>
      </c>
      <c r="J225" s="471">
        <v>0</v>
      </c>
      <c r="K225" s="471">
        <v>0</v>
      </c>
      <c r="L225" s="471">
        <v>0</v>
      </c>
      <c r="M225" s="471">
        <v>0</v>
      </c>
      <c r="N225" s="471">
        <v>0</v>
      </c>
      <c r="O225" s="471">
        <v>0</v>
      </c>
      <c r="P225" s="471">
        <v>0</v>
      </c>
      <c r="Q225" s="471">
        <v>0</v>
      </c>
      <c r="R225" s="471">
        <v>0</v>
      </c>
      <c r="S225" s="471">
        <v>0</v>
      </c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5"/>
        <v>0</v>
      </c>
      <c r="G226" s="37" t="e">
        <f t="shared" si="36"/>
        <v>#DIV/0!</v>
      </c>
      <c r="H226" s="471">
        <v>0</v>
      </c>
      <c r="I226" s="471">
        <v>0</v>
      </c>
      <c r="J226" s="471">
        <v>0</v>
      </c>
      <c r="K226" s="471">
        <v>0</v>
      </c>
      <c r="L226" s="471">
        <v>0</v>
      </c>
      <c r="M226" s="471">
        <v>0</v>
      </c>
      <c r="N226" s="471">
        <v>0</v>
      </c>
      <c r="O226" s="471">
        <v>0</v>
      </c>
      <c r="P226" s="471">
        <v>0</v>
      </c>
      <c r="Q226" s="471">
        <v>0</v>
      </c>
      <c r="R226" s="471">
        <v>0</v>
      </c>
      <c r="S226" s="471">
        <v>0</v>
      </c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20500</v>
      </c>
      <c r="F227" s="153">
        <f t="shared" si="35"/>
        <v>19780</v>
      </c>
      <c r="G227" s="379">
        <f t="shared" si="36"/>
        <v>96.487804878048777</v>
      </c>
      <c r="H227" s="480">
        <f>SUM(H228:H232)</f>
        <v>0</v>
      </c>
      <c r="I227" s="480">
        <v>0</v>
      </c>
      <c r="J227" s="1244">
        <f t="shared" ref="J227:S227" si="38">SUM(J228:J232)</f>
        <v>0</v>
      </c>
      <c r="K227" s="1244">
        <f t="shared" si="38"/>
        <v>0</v>
      </c>
      <c r="L227" s="1558">
        <f t="shared" si="38"/>
        <v>0</v>
      </c>
      <c r="M227" s="1558">
        <f t="shared" si="38"/>
        <v>1713.5</v>
      </c>
      <c r="N227" s="1558">
        <f t="shared" si="38"/>
        <v>0</v>
      </c>
      <c r="O227" s="1558">
        <f t="shared" si="38"/>
        <v>3531</v>
      </c>
      <c r="P227" s="1558">
        <f t="shared" si="38"/>
        <v>2820</v>
      </c>
      <c r="Q227" s="1558">
        <f t="shared" si="38"/>
        <v>0</v>
      </c>
      <c r="R227" s="1911">
        <f t="shared" si="38"/>
        <v>6120</v>
      </c>
      <c r="S227" s="1911">
        <f t="shared" si="38"/>
        <v>5595.5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35"/>
        <v>0</v>
      </c>
      <c r="G228" s="37" t="e">
        <f t="shared" si="36"/>
        <v>#DIV/0!</v>
      </c>
      <c r="H228" s="471">
        <v>0</v>
      </c>
      <c r="I228" s="471">
        <v>0</v>
      </c>
      <c r="J228" s="471">
        <v>0</v>
      </c>
      <c r="K228" s="471">
        <v>0</v>
      </c>
      <c r="L228" s="471">
        <v>0</v>
      </c>
      <c r="M228" s="471">
        <v>0</v>
      </c>
      <c r="N228" s="471">
        <v>0</v>
      </c>
      <c r="O228" s="471">
        <v>0</v>
      </c>
      <c r="P228" s="471">
        <v>0</v>
      </c>
      <c r="Q228" s="471">
        <v>0</v>
      </c>
      <c r="R228" s="471">
        <v>0</v>
      </c>
      <c r="S228" s="471">
        <v>0</v>
      </c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20500</v>
      </c>
      <c r="F229" s="36">
        <f t="shared" si="35"/>
        <v>20500</v>
      </c>
      <c r="G229" s="37">
        <f t="shared" si="36"/>
        <v>100</v>
      </c>
      <c r="H229" s="471">
        <v>0</v>
      </c>
      <c r="I229" s="471">
        <v>720</v>
      </c>
      <c r="J229" s="471">
        <v>0</v>
      </c>
      <c r="K229" s="471">
        <v>0</v>
      </c>
      <c r="L229" s="471">
        <v>0</v>
      </c>
      <c r="M229" s="471">
        <v>1713.5</v>
      </c>
      <c r="N229" s="471">
        <v>0</v>
      </c>
      <c r="O229" s="471">
        <v>3531</v>
      </c>
      <c r="P229" s="471">
        <v>2820</v>
      </c>
      <c r="Q229" s="471">
        <v>0</v>
      </c>
      <c r="R229" s="471">
        <v>6120</v>
      </c>
      <c r="S229" s="471">
        <v>5595.5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5"/>
        <v>0</v>
      </c>
      <c r="G230" s="37" t="e">
        <f t="shared" si="36"/>
        <v>#DIV/0!</v>
      </c>
      <c r="H230" s="471">
        <v>0</v>
      </c>
      <c r="I230" s="471">
        <v>0</v>
      </c>
      <c r="J230" s="471">
        <v>0</v>
      </c>
      <c r="K230" s="471">
        <v>0</v>
      </c>
      <c r="L230" s="471">
        <v>0</v>
      </c>
      <c r="M230" s="471">
        <v>0</v>
      </c>
      <c r="N230" s="471">
        <v>0</v>
      </c>
      <c r="O230" s="471">
        <v>0</v>
      </c>
      <c r="P230" s="471">
        <v>0</v>
      </c>
      <c r="Q230" s="471">
        <v>0</v>
      </c>
      <c r="R230" s="471">
        <v>0</v>
      </c>
      <c r="S230" s="471">
        <v>0</v>
      </c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5"/>
        <v>0</v>
      </c>
      <c r="G231" s="37" t="e">
        <f t="shared" si="36"/>
        <v>#DIV/0!</v>
      </c>
      <c r="H231" s="471">
        <v>0</v>
      </c>
      <c r="I231" s="471">
        <v>0</v>
      </c>
      <c r="J231" s="471">
        <v>0</v>
      </c>
      <c r="K231" s="471">
        <v>0</v>
      </c>
      <c r="L231" s="471">
        <v>0</v>
      </c>
      <c r="M231" s="471">
        <v>0</v>
      </c>
      <c r="N231" s="471">
        <v>0</v>
      </c>
      <c r="O231" s="471">
        <v>0</v>
      </c>
      <c r="P231" s="471">
        <v>0</v>
      </c>
      <c r="Q231" s="471">
        <v>0</v>
      </c>
      <c r="R231" s="471">
        <v>0</v>
      </c>
      <c r="S231" s="471">
        <v>0</v>
      </c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5"/>
        <v>0</v>
      </c>
      <c r="G232" s="120" t="e">
        <f t="shared" si="36"/>
        <v>#DIV/0!</v>
      </c>
      <c r="H232" s="478">
        <v>0</v>
      </c>
      <c r="I232" s="478">
        <v>0</v>
      </c>
      <c r="J232" s="478">
        <v>0</v>
      </c>
      <c r="K232" s="478">
        <v>0</v>
      </c>
      <c r="L232" s="478">
        <v>0</v>
      </c>
      <c r="M232" s="478">
        <v>0</v>
      </c>
      <c r="N232" s="478">
        <v>0</v>
      </c>
      <c r="O232" s="478">
        <v>0</v>
      </c>
      <c r="P232" s="478">
        <v>0</v>
      </c>
      <c r="Q232" s="478">
        <v>0</v>
      </c>
      <c r="R232" s="478">
        <v>0</v>
      </c>
      <c r="S232" s="478">
        <v>0</v>
      </c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5"/>
        <v>0</v>
      </c>
      <c r="G233" s="631" t="e">
        <f t="shared" si="36"/>
        <v>#DIV/0!</v>
      </c>
      <c r="H233" s="479"/>
      <c r="I233" s="479"/>
      <c r="J233" s="1243"/>
      <c r="K233" s="1243"/>
      <c r="L233" s="1557"/>
      <c r="M233" s="1557"/>
      <c r="N233" s="1557"/>
      <c r="O233" s="1557"/>
      <c r="P233" s="1557"/>
      <c r="Q233" s="1557"/>
      <c r="R233" s="1910"/>
      <c r="S233" s="1910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5"/>
        <v>0</v>
      </c>
      <c r="G234" s="67" t="e">
        <f t="shared" si="36"/>
        <v>#DIV/0!</v>
      </c>
      <c r="H234" s="473"/>
      <c r="I234" s="473"/>
      <c r="J234" s="1239"/>
      <c r="K234" s="1239"/>
      <c r="L234" s="1553"/>
      <c r="M234" s="1553"/>
      <c r="N234" s="1553"/>
      <c r="O234" s="1553"/>
      <c r="P234" s="1553"/>
      <c r="Q234" s="1553"/>
      <c r="R234" s="1907"/>
      <c r="S234" s="1907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5"/>
        <v>0</v>
      </c>
      <c r="G235" s="67" t="e">
        <f t="shared" si="36"/>
        <v>#DIV/0!</v>
      </c>
      <c r="H235" s="473"/>
      <c r="I235" s="473"/>
      <c r="J235" s="1239"/>
      <c r="K235" s="1239"/>
      <c r="L235" s="1553"/>
      <c r="M235" s="1553"/>
      <c r="N235" s="1553"/>
      <c r="O235" s="1553"/>
      <c r="P235" s="1553"/>
      <c r="Q235" s="1553"/>
      <c r="R235" s="1907"/>
      <c r="S235" s="190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3</v>
      </c>
      <c r="F236" s="36">
        <f t="shared" si="35"/>
        <v>3</v>
      </c>
      <c r="G236" s="37">
        <f t="shared" si="36"/>
        <v>100</v>
      </c>
      <c r="H236" s="476">
        <v>0</v>
      </c>
      <c r="I236" s="476">
        <v>0</v>
      </c>
      <c r="J236" s="476">
        <v>1</v>
      </c>
      <c r="K236" s="476">
        <v>0</v>
      </c>
      <c r="L236" s="476">
        <v>1</v>
      </c>
      <c r="M236" s="476">
        <v>1</v>
      </c>
      <c r="N236" s="476">
        <v>0</v>
      </c>
      <c r="O236" s="476">
        <v>0</v>
      </c>
      <c r="P236" s="476">
        <v>0</v>
      </c>
      <c r="Q236" s="476">
        <v>0</v>
      </c>
      <c r="R236" s="476">
        <v>0</v>
      </c>
      <c r="S236" s="476">
        <v>0</v>
      </c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30</v>
      </c>
      <c r="F237" s="36">
        <f t="shared" si="35"/>
        <v>30</v>
      </c>
      <c r="G237" s="37">
        <f t="shared" si="36"/>
        <v>100</v>
      </c>
      <c r="H237" s="476">
        <v>0</v>
      </c>
      <c r="I237" s="476">
        <v>0</v>
      </c>
      <c r="J237" s="476">
        <v>0</v>
      </c>
      <c r="K237" s="476">
        <v>0</v>
      </c>
      <c r="L237" s="476">
        <v>0</v>
      </c>
      <c r="M237" s="476">
        <v>0</v>
      </c>
      <c r="N237" s="476">
        <v>0</v>
      </c>
      <c r="O237" s="476">
        <v>30</v>
      </c>
      <c r="P237" s="476">
        <v>0</v>
      </c>
      <c r="Q237" s="476">
        <v>0</v>
      </c>
      <c r="R237" s="476">
        <v>0</v>
      </c>
      <c r="S237" s="476">
        <v>0</v>
      </c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3</v>
      </c>
      <c r="F238" s="36">
        <f t="shared" si="35"/>
        <v>3</v>
      </c>
      <c r="G238" s="37">
        <f t="shared" si="36"/>
        <v>100</v>
      </c>
      <c r="H238" s="476">
        <v>0</v>
      </c>
      <c r="I238" s="476">
        <v>0</v>
      </c>
      <c r="J238" s="476">
        <v>1</v>
      </c>
      <c r="K238" s="476">
        <v>0</v>
      </c>
      <c r="L238" s="476">
        <v>1</v>
      </c>
      <c r="M238" s="476">
        <v>1</v>
      </c>
      <c r="N238" s="476">
        <v>0</v>
      </c>
      <c r="O238" s="476">
        <v>0</v>
      </c>
      <c r="P238" s="476">
        <v>0</v>
      </c>
      <c r="Q238" s="476">
        <v>0</v>
      </c>
      <c r="R238" s="476">
        <v>0</v>
      </c>
      <c r="S238" s="476">
        <v>0</v>
      </c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5"/>
        <v>0</v>
      </c>
      <c r="G239" s="37" t="e">
        <f t="shared" si="36"/>
        <v>#DIV/0!</v>
      </c>
      <c r="H239" s="476">
        <v>0</v>
      </c>
      <c r="I239" s="476">
        <v>0</v>
      </c>
      <c r="J239" s="476">
        <v>0</v>
      </c>
      <c r="K239" s="476">
        <v>0</v>
      </c>
      <c r="L239" s="476">
        <v>0</v>
      </c>
      <c r="M239" s="476">
        <v>0</v>
      </c>
      <c r="N239" s="476">
        <v>0</v>
      </c>
      <c r="O239" s="476">
        <v>0</v>
      </c>
      <c r="P239" s="476">
        <v>0</v>
      </c>
      <c r="Q239" s="476">
        <v>0</v>
      </c>
      <c r="R239" s="476">
        <v>0</v>
      </c>
      <c r="S239" s="476">
        <v>0</v>
      </c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31500</v>
      </c>
      <c r="F240" s="153">
        <f t="shared" si="35"/>
        <v>30059.7</v>
      </c>
      <c r="G240" s="379">
        <f t="shared" si="36"/>
        <v>95.427619047619046</v>
      </c>
      <c r="H240" s="153">
        <f>SUM(H241:H245)</f>
        <v>0</v>
      </c>
      <c r="I240" s="153">
        <f t="shared" ref="I240:S240" si="39">SUM(I241:I245)</f>
        <v>0</v>
      </c>
      <c r="J240" s="1226">
        <f t="shared" si="39"/>
        <v>0</v>
      </c>
      <c r="K240" s="1226">
        <f t="shared" si="39"/>
        <v>240</v>
      </c>
      <c r="L240" s="1543">
        <f t="shared" si="39"/>
        <v>720</v>
      </c>
      <c r="M240" s="1543">
        <f t="shared" si="39"/>
        <v>28080</v>
      </c>
      <c r="N240" s="1543">
        <f t="shared" si="39"/>
        <v>0</v>
      </c>
      <c r="O240" s="1543">
        <f t="shared" si="39"/>
        <v>400</v>
      </c>
      <c r="P240" s="1543">
        <f t="shared" si="39"/>
        <v>0</v>
      </c>
      <c r="Q240" s="1543">
        <f t="shared" si="39"/>
        <v>0</v>
      </c>
      <c r="R240" s="1896">
        <f t="shared" si="39"/>
        <v>0</v>
      </c>
      <c r="S240" s="1896">
        <f t="shared" si="39"/>
        <v>619.70000000000005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5"/>
        <v>0</v>
      </c>
      <c r="G241" s="37" t="e">
        <f t="shared" si="36"/>
        <v>#DIV/0!</v>
      </c>
      <c r="H241" s="471">
        <v>0</v>
      </c>
      <c r="I241" s="471">
        <v>0</v>
      </c>
      <c r="J241" s="471">
        <v>0</v>
      </c>
      <c r="K241" s="471">
        <v>0</v>
      </c>
      <c r="L241" s="471">
        <v>0</v>
      </c>
      <c r="M241" s="471">
        <v>0</v>
      </c>
      <c r="N241" s="471">
        <v>0</v>
      </c>
      <c r="O241" s="471">
        <v>0</v>
      </c>
      <c r="P241" s="471">
        <v>0</v>
      </c>
      <c r="Q241" s="471">
        <v>0</v>
      </c>
      <c r="R241" s="471">
        <v>0</v>
      </c>
      <c r="S241" s="471">
        <v>0</v>
      </c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1500+30000</f>
        <v>31500</v>
      </c>
      <c r="F242" s="36">
        <f t="shared" si="35"/>
        <v>30059.7</v>
      </c>
      <c r="G242" s="37">
        <f t="shared" si="36"/>
        <v>95.427619047619046</v>
      </c>
      <c r="H242" s="471">
        <v>0</v>
      </c>
      <c r="I242" s="471">
        <v>0</v>
      </c>
      <c r="J242" s="471">
        <v>0</v>
      </c>
      <c r="K242" s="471">
        <v>240</v>
      </c>
      <c r="L242" s="471">
        <v>720</v>
      </c>
      <c r="M242" s="471">
        <v>28080</v>
      </c>
      <c r="N242" s="471">
        <v>0</v>
      </c>
      <c r="O242" s="471">
        <v>400</v>
      </c>
      <c r="P242" s="471">
        <v>0</v>
      </c>
      <c r="Q242" s="471">
        <v>0</v>
      </c>
      <c r="R242" s="471">
        <v>0</v>
      </c>
      <c r="S242" s="471">
        <v>619.70000000000005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0</v>
      </c>
      <c r="F243" s="36">
        <f t="shared" si="35"/>
        <v>0</v>
      </c>
      <c r="G243" s="37" t="e">
        <f t="shared" si="36"/>
        <v>#DIV/0!</v>
      </c>
      <c r="H243" s="471">
        <v>0</v>
      </c>
      <c r="I243" s="471">
        <v>0</v>
      </c>
      <c r="J243" s="471">
        <v>0</v>
      </c>
      <c r="K243" s="471">
        <v>0</v>
      </c>
      <c r="L243" s="471">
        <v>0</v>
      </c>
      <c r="M243" s="471">
        <v>0</v>
      </c>
      <c r="N243" s="471">
        <v>0</v>
      </c>
      <c r="O243" s="471">
        <v>0</v>
      </c>
      <c r="P243" s="471">
        <v>0</v>
      </c>
      <c r="Q243" s="471">
        <v>0</v>
      </c>
      <c r="R243" s="471">
        <v>0</v>
      </c>
      <c r="S243" s="471">
        <v>0</v>
      </c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5"/>
        <v>0</v>
      </c>
      <c r="G244" s="37" t="e">
        <f t="shared" si="36"/>
        <v>#DIV/0!</v>
      </c>
      <c r="H244" s="471">
        <v>0</v>
      </c>
      <c r="I244" s="471">
        <v>0</v>
      </c>
      <c r="J244" s="471">
        <v>0</v>
      </c>
      <c r="K244" s="471">
        <v>0</v>
      </c>
      <c r="L244" s="471">
        <v>0</v>
      </c>
      <c r="M244" s="471">
        <v>0</v>
      </c>
      <c r="N244" s="471">
        <v>0</v>
      </c>
      <c r="O244" s="471">
        <v>0</v>
      </c>
      <c r="P244" s="471">
        <v>0</v>
      </c>
      <c r="Q244" s="471">
        <v>0</v>
      </c>
      <c r="R244" s="471">
        <v>0</v>
      </c>
      <c r="S244" s="471">
        <v>0</v>
      </c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5"/>
        <v>0</v>
      </c>
      <c r="G245" s="120" t="e">
        <f t="shared" si="36"/>
        <v>#DIV/0!</v>
      </c>
      <c r="H245" s="478">
        <v>0</v>
      </c>
      <c r="I245" s="478">
        <v>0</v>
      </c>
      <c r="J245" s="478">
        <v>0</v>
      </c>
      <c r="K245" s="478">
        <v>0</v>
      </c>
      <c r="L245" s="478">
        <v>0</v>
      </c>
      <c r="M245" s="478">
        <v>0</v>
      </c>
      <c r="N245" s="478">
        <v>0</v>
      </c>
      <c r="O245" s="478">
        <v>0</v>
      </c>
      <c r="P245" s="478">
        <v>0</v>
      </c>
      <c r="Q245" s="478">
        <v>0</v>
      </c>
      <c r="R245" s="478">
        <v>0</v>
      </c>
      <c r="S245" s="478">
        <v>0</v>
      </c>
    </row>
    <row r="246" spans="1:19" ht="21.75" customHeight="1">
      <c r="A246" s="340" t="s">
        <v>255</v>
      </c>
      <c r="B246" s="430"/>
      <c r="C246" s="754"/>
      <c r="D246" s="755"/>
      <c r="E246" s="837"/>
      <c r="F246" s="386">
        <f t="shared" si="35"/>
        <v>0</v>
      </c>
      <c r="G246" s="633" t="e">
        <f t="shared" si="36"/>
        <v>#DIV/0!</v>
      </c>
      <c r="H246" s="483"/>
      <c r="I246" s="481"/>
      <c r="J246" s="1245"/>
      <c r="K246" s="1245"/>
      <c r="L246" s="1559"/>
      <c r="M246" s="1559"/>
      <c r="N246" s="1559"/>
      <c r="O246" s="1559"/>
      <c r="P246" s="1559"/>
      <c r="Q246" s="1559"/>
      <c r="R246" s="1912"/>
      <c r="S246" s="1912"/>
    </row>
    <row r="247" spans="1:19" ht="21.75" customHeight="1">
      <c r="A247" s="2247" t="s">
        <v>249</v>
      </c>
      <c r="B247" s="2247"/>
      <c r="C247" s="2248"/>
      <c r="D247" s="757"/>
      <c r="E247" s="658"/>
      <c r="F247" s="92">
        <f t="shared" si="35"/>
        <v>0</v>
      </c>
      <c r="G247" s="631" t="e">
        <f t="shared" si="36"/>
        <v>#DIV/0!</v>
      </c>
      <c r="H247" s="479"/>
      <c r="I247" s="482"/>
      <c r="J247" s="1246"/>
      <c r="K247" s="1246"/>
      <c r="L247" s="1560"/>
      <c r="M247" s="1560"/>
      <c r="N247" s="1560"/>
      <c r="O247" s="1560"/>
      <c r="P247" s="1560"/>
      <c r="Q247" s="1560"/>
      <c r="R247" s="1913"/>
      <c r="S247" s="191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5"/>
        <v>0</v>
      </c>
      <c r="G248" s="67" t="e">
        <f t="shared" si="36"/>
        <v>#DIV/0!</v>
      </c>
      <c r="H248" s="473"/>
      <c r="I248" s="473"/>
      <c r="J248" s="1239"/>
      <c r="K248" s="1239"/>
      <c r="L248" s="1553"/>
      <c r="M248" s="1553"/>
      <c r="N248" s="1553"/>
      <c r="O248" s="1553"/>
      <c r="P248" s="1553"/>
      <c r="Q248" s="1553"/>
      <c r="R248" s="1907"/>
      <c r="S248" s="1907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35"/>
        <v>0</v>
      </c>
      <c r="G249" s="37" t="e">
        <f t="shared" si="36"/>
        <v>#DIV/0!</v>
      </c>
      <c r="H249" s="471">
        <v>0</v>
      </c>
      <c r="I249" s="471">
        <v>0</v>
      </c>
      <c r="J249" s="471">
        <v>0</v>
      </c>
      <c r="K249" s="471">
        <v>0</v>
      </c>
      <c r="L249" s="471">
        <v>0</v>
      </c>
      <c r="M249" s="471">
        <v>0</v>
      </c>
      <c r="N249" s="471">
        <v>0</v>
      </c>
      <c r="O249" s="471">
        <v>0</v>
      </c>
      <c r="P249" s="471">
        <v>0</v>
      </c>
      <c r="Q249" s="471">
        <v>0</v>
      </c>
      <c r="R249" s="471">
        <v>0</v>
      </c>
      <c r="S249" s="471">
        <v>0</v>
      </c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5"/>
        <v>0</v>
      </c>
      <c r="G250" s="37" t="e">
        <f t="shared" si="36"/>
        <v>#DIV/0!</v>
      </c>
      <c r="H250" s="471">
        <v>0</v>
      </c>
      <c r="I250" s="471">
        <v>0</v>
      </c>
      <c r="J250" s="471">
        <v>0</v>
      </c>
      <c r="K250" s="471">
        <v>0</v>
      </c>
      <c r="L250" s="471">
        <v>0</v>
      </c>
      <c r="M250" s="471">
        <v>0</v>
      </c>
      <c r="N250" s="471">
        <v>0</v>
      </c>
      <c r="O250" s="471">
        <v>0</v>
      </c>
      <c r="P250" s="471">
        <v>0</v>
      </c>
      <c r="Q250" s="471">
        <v>0</v>
      </c>
      <c r="R250" s="471">
        <v>0</v>
      </c>
      <c r="S250" s="471">
        <v>0</v>
      </c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si="35"/>
        <v>1</v>
      </c>
      <c r="G251" s="37">
        <f t="shared" si="36"/>
        <v>100</v>
      </c>
      <c r="H251" s="471">
        <v>0</v>
      </c>
      <c r="I251" s="471">
        <v>0</v>
      </c>
      <c r="J251" s="471">
        <v>0</v>
      </c>
      <c r="K251" s="471">
        <v>0</v>
      </c>
      <c r="L251" s="471">
        <v>1</v>
      </c>
      <c r="M251" s="471">
        <v>0</v>
      </c>
      <c r="N251" s="471">
        <v>0</v>
      </c>
      <c r="O251" s="471">
        <v>0</v>
      </c>
      <c r="P251" s="471">
        <v>0</v>
      </c>
      <c r="Q251" s="471">
        <v>0</v>
      </c>
      <c r="R251" s="471">
        <v>0</v>
      </c>
      <c r="S251" s="471">
        <v>0</v>
      </c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35"/>
        <v>0</v>
      </c>
      <c r="G252" s="37" t="e">
        <f t="shared" si="36"/>
        <v>#DIV/0!</v>
      </c>
      <c r="H252" s="471">
        <v>0</v>
      </c>
      <c r="I252" s="471">
        <v>0</v>
      </c>
      <c r="J252" s="471">
        <v>0</v>
      </c>
      <c r="K252" s="471">
        <v>0</v>
      </c>
      <c r="L252" s="471">
        <v>0</v>
      </c>
      <c r="M252" s="471">
        <v>0</v>
      </c>
      <c r="N252" s="471">
        <v>0</v>
      </c>
      <c r="O252" s="471">
        <v>0</v>
      </c>
      <c r="P252" s="471">
        <v>0</v>
      </c>
      <c r="Q252" s="471">
        <v>0</v>
      </c>
      <c r="R252" s="471">
        <v>0</v>
      </c>
      <c r="S252" s="471">
        <v>0</v>
      </c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ref="F253:F316" si="40">SUM(H253:S253)</f>
        <v>0</v>
      </c>
      <c r="G253" s="37" t="e">
        <f t="shared" ref="G253:G316" si="41">+F253*100/E253</f>
        <v>#DIV/0!</v>
      </c>
      <c r="H253" s="471">
        <v>0</v>
      </c>
      <c r="I253" s="471">
        <v>0</v>
      </c>
      <c r="J253" s="471">
        <v>0</v>
      </c>
      <c r="K253" s="471">
        <v>0</v>
      </c>
      <c r="L253" s="471">
        <v>0</v>
      </c>
      <c r="M253" s="471">
        <v>0</v>
      </c>
      <c r="N253" s="471">
        <v>0</v>
      </c>
      <c r="O253" s="471">
        <v>0</v>
      </c>
      <c r="P253" s="471">
        <v>0</v>
      </c>
      <c r="Q253" s="471">
        <v>0</v>
      </c>
      <c r="R253" s="471">
        <v>0</v>
      </c>
      <c r="S253" s="471">
        <v>0</v>
      </c>
    </row>
    <row r="254" spans="1:19" ht="34.950000000000003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0"/>
        <v>1</v>
      </c>
      <c r="G254" s="37">
        <f t="shared" si="41"/>
        <v>100</v>
      </c>
      <c r="H254" s="471">
        <v>0</v>
      </c>
      <c r="I254" s="471">
        <v>0</v>
      </c>
      <c r="J254" s="471">
        <v>0</v>
      </c>
      <c r="K254" s="471">
        <v>0</v>
      </c>
      <c r="L254" s="471">
        <v>0</v>
      </c>
      <c r="M254" s="471">
        <v>0</v>
      </c>
      <c r="N254" s="471">
        <v>0</v>
      </c>
      <c r="O254" s="471">
        <v>0</v>
      </c>
      <c r="P254" s="471">
        <v>0</v>
      </c>
      <c r="Q254" s="471">
        <v>1</v>
      </c>
      <c r="R254" s="471">
        <v>0</v>
      </c>
      <c r="S254" s="471">
        <v>0</v>
      </c>
    </row>
    <row r="255" spans="1:19" ht="34.950000000000003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0"/>
        <v>0</v>
      </c>
      <c r="G255" s="37" t="e">
        <f t="shared" si="41"/>
        <v>#DIV/0!</v>
      </c>
      <c r="H255" s="471">
        <v>0</v>
      </c>
      <c r="I255" s="471">
        <v>0</v>
      </c>
      <c r="J255" s="471">
        <v>0</v>
      </c>
      <c r="K255" s="471">
        <v>0</v>
      </c>
      <c r="L255" s="471">
        <v>0</v>
      </c>
      <c r="M255" s="471">
        <v>0</v>
      </c>
      <c r="N255" s="471">
        <v>0</v>
      </c>
      <c r="O255" s="471">
        <v>0</v>
      </c>
      <c r="P255" s="471">
        <v>0</v>
      </c>
      <c r="Q255" s="471">
        <v>0</v>
      </c>
      <c r="R255" s="471">
        <v>0</v>
      </c>
      <c r="S255" s="471">
        <v>0</v>
      </c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36">
        <f t="shared" si="40"/>
        <v>5</v>
      </c>
      <c r="G256" s="37">
        <f t="shared" si="41"/>
        <v>100</v>
      </c>
      <c r="H256" s="471">
        <v>0</v>
      </c>
      <c r="I256" s="471">
        <v>0</v>
      </c>
      <c r="J256" s="471">
        <v>0</v>
      </c>
      <c r="K256" s="471">
        <v>0</v>
      </c>
      <c r="L256" s="471">
        <v>0</v>
      </c>
      <c r="M256" s="471">
        <v>0</v>
      </c>
      <c r="N256" s="471">
        <v>2</v>
      </c>
      <c r="O256" s="471">
        <v>0</v>
      </c>
      <c r="P256" s="471">
        <v>0</v>
      </c>
      <c r="Q256" s="471">
        <v>2</v>
      </c>
      <c r="R256" s="471">
        <v>1</v>
      </c>
      <c r="S256" s="471">
        <v>0</v>
      </c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0"/>
        <v>0</v>
      </c>
      <c r="G257" s="37" t="e">
        <f t="shared" si="41"/>
        <v>#DIV/0!</v>
      </c>
      <c r="H257" s="471">
        <v>0</v>
      </c>
      <c r="I257" s="471">
        <v>0</v>
      </c>
      <c r="J257" s="471">
        <v>0</v>
      </c>
      <c r="K257" s="471">
        <v>0</v>
      </c>
      <c r="L257" s="471">
        <v>0</v>
      </c>
      <c r="M257" s="471">
        <v>0</v>
      </c>
      <c r="N257" s="471">
        <v>0</v>
      </c>
      <c r="O257" s="471">
        <v>0</v>
      </c>
      <c r="P257" s="471">
        <v>0</v>
      </c>
      <c r="Q257" s="471">
        <v>0</v>
      </c>
      <c r="R257" s="471">
        <v>0</v>
      </c>
      <c r="S257" s="471">
        <v>0</v>
      </c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0"/>
        <v>0</v>
      </c>
      <c r="G258" s="37" t="e">
        <f t="shared" si="41"/>
        <v>#DIV/0!</v>
      </c>
      <c r="H258" s="471">
        <v>0</v>
      </c>
      <c r="I258" s="471">
        <v>0</v>
      </c>
      <c r="J258" s="471">
        <v>0</v>
      </c>
      <c r="K258" s="471">
        <v>0</v>
      </c>
      <c r="L258" s="471">
        <v>0</v>
      </c>
      <c r="M258" s="471">
        <v>0</v>
      </c>
      <c r="N258" s="471">
        <v>0</v>
      </c>
      <c r="O258" s="471">
        <v>0</v>
      </c>
      <c r="P258" s="471">
        <v>0</v>
      </c>
      <c r="Q258" s="471">
        <v>0</v>
      </c>
      <c r="R258" s="471">
        <v>0</v>
      </c>
      <c r="S258" s="471">
        <v>0</v>
      </c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153">
        <f t="shared" si="40"/>
        <v>39899.94</v>
      </c>
      <c r="G259" s="379">
        <f t="shared" si="41"/>
        <v>99.999849624060147</v>
      </c>
      <c r="H259" s="153">
        <f>SUM(H260:H264)</f>
        <v>0</v>
      </c>
      <c r="I259" s="153">
        <f t="shared" ref="I259:S259" si="42">SUM(I260:I264)</f>
        <v>0</v>
      </c>
      <c r="J259" s="1226">
        <f t="shared" si="42"/>
        <v>0</v>
      </c>
      <c r="K259" s="1226">
        <f t="shared" si="42"/>
        <v>0</v>
      </c>
      <c r="L259" s="1543">
        <f t="shared" si="42"/>
        <v>0</v>
      </c>
      <c r="M259" s="1543">
        <f t="shared" si="42"/>
        <v>5928.34</v>
      </c>
      <c r="N259" s="1543">
        <f t="shared" si="42"/>
        <v>27638.1</v>
      </c>
      <c r="O259" s="1543">
        <f t="shared" si="42"/>
        <v>0</v>
      </c>
      <c r="P259" s="1543">
        <f t="shared" si="42"/>
        <v>6152.5</v>
      </c>
      <c r="Q259" s="1543">
        <f t="shared" si="42"/>
        <v>0</v>
      </c>
      <c r="R259" s="1896">
        <f t="shared" si="42"/>
        <v>0</v>
      </c>
      <c r="S259" s="1896">
        <f t="shared" si="42"/>
        <v>181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0"/>
        <v>0</v>
      </c>
      <c r="G260" s="37" t="e">
        <f t="shared" si="41"/>
        <v>#DIV/0!</v>
      </c>
      <c r="H260" s="471">
        <v>0</v>
      </c>
      <c r="I260" s="471">
        <v>0</v>
      </c>
      <c r="J260" s="471">
        <v>0</v>
      </c>
      <c r="K260" s="471">
        <v>0</v>
      </c>
      <c r="L260" s="471">
        <v>0</v>
      </c>
      <c r="M260" s="471">
        <v>0</v>
      </c>
      <c r="N260" s="471">
        <v>0</v>
      </c>
      <c r="O260" s="471">
        <v>0</v>
      </c>
      <c r="P260" s="471">
        <v>0</v>
      </c>
      <c r="Q260" s="471">
        <v>0</v>
      </c>
      <c r="R260" s="471">
        <v>0</v>
      </c>
      <c r="S260" s="471">
        <v>0</v>
      </c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36">
        <f t="shared" si="40"/>
        <v>39899.94</v>
      </c>
      <c r="G261" s="37">
        <f t="shared" si="41"/>
        <v>99.999849624060147</v>
      </c>
      <c r="H261" s="471">
        <v>0</v>
      </c>
      <c r="I261" s="471">
        <v>0</v>
      </c>
      <c r="J261" s="471">
        <v>0</v>
      </c>
      <c r="K261" s="471">
        <v>0</v>
      </c>
      <c r="L261" s="471">
        <v>0</v>
      </c>
      <c r="M261" s="471">
        <v>5928.34</v>
      </c>
      <c r="N261" s="471">
        <v>27638.1</v>
      </c>
      <c r="O261" s="471">
        <v>0</v>
      </c>
      <c r="P261" s="471">
        <v>6152.5</v>
      </c>
      <c r="Q261" s="471">
        <v>0</v>
      </c>
      <c r="R261" s="471">
        <v>0</v>
      </c>
      <c r="S261" s="471">
        <v>181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0"/>
        <v>0</v>
      </c>
      <c r="G262" s="37" t="e">
        <f t="shared" si="41"/>
        <v>#DIV/0!</v>
      </c>
      <c r="H262" s="471">
        <v>0</v>
      </c>
      <c r="I262" s="471">
        <v>0</v>
      </c>
      <c r="J262" s="471">
        <v>0</v>
      </c>
      <c r="K262" s="471">
        <v>0</v>
      </c>
      <c r="L262" s="471">
        <v>0</v>
      </c>
      <c r="M262" s="471">
        <v>0</v>
      </c>
      <c r="N262" s="471">
        <v>0</v>
      </c>
      <c r="O262" s="471">
        <v>0</v>
      </c>
      <c r="P262" s="471">
        <v>0</v>
      </c>
      <c r="Q262" s="471">
        <v>0</v>
      </c>
      <c r="R262" s="471">
        <v>0</v>
      </c>
      <c r="S262" s="471">
        <v>0</v>
      </c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0"/>
        <v>0</v>
      </c>
      <c r="G263" s="37" t="e">
        <f t="shared" si="41"/>
        <v>#DIV/0!</v>
      </c>
      <c r="H263" s="471">
        <v>0</v>
      </c>
      <c r="I263" s="471">
        <v>0</v>
      </c>
      <c r="J263" s="471">
        <v>0</v>
      </c>
      <c r="K263" s="471">
        <v>0</v>
      </c>
      <c r="L263" s="471">
        <v>0</v>
      </c>
      <c r="M263" s="471">
        <v>0</v>
      </c>
      <c r="N263" s="471">
        <v>0</v>
      </c>
      <c r="O263" s="471">
        <v>0</v>
      </c>
      <c r="P263" s="471">
        <v>0</v>
      </c>
      <c r="Q263" s="471">
        <v>0</v>
      </c>
      <c r="R263" s="471">
        <v>0</v>
      </c>
      <c r="S263" s="471">
        <v>0</v>
      </c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0"/>
        <v>0</v>
      </c>
      <c r="G264" s="37" t="e">
        <f t="shared" si="41"/>
        <v>#DIV/0!</v>
      </c>
      <c r="H264" s="471">
        <v>0</v>
      </c>
      <c r="I264" s="471">
        <v>0</v>
      </c>
      <c r="J264" s="471">
        <v>0</v>
      </c>
      <c r="K264" s="471">
        <v>0</v>
      </c>
      <c r="L264" s="471">
        <v>0</v>
      </c>
      <c r="M264" s="471">
        <v>0</v>
      </c>
      <c r="N264" s="471">
        <v>0</v>
      </c>
      <c r="O264" s="471">
        <v>0</v>
      </c>
      <c r="P264" s="471">
        <v>0</v>
      </c>
      <c r="Q264" s="471">
        <v>0</v>
      </c>
      <c r="R264" s="471">
        <v>0</v>
      </c>
      <c r="S264" s="471">
        <v>0</v>
      </c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0"/>
        <v>0</v>
      </c>
      <c r="G265" s="67" t="e">
        <f t="shared" si="41"/>
        <v>#DIV/0!</v>
      </c>
      <c r="H265" s="473"/>
      <c r="I265" s="473"/>
      <c r="J265" s="1239"/>
      <c r="K265" s="1239"/>
      <c r="L265" s="1553"/>
      <c r="M265" s="1553"/>
      <c r="N265" s="1553"/>
      <c r="O265" s="1553"/>
      <c r="P265" s="1553"/>
      <c r="Q265" s="1553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4</v>
      </c>
      <c r="F266" s="36">
        <f t="shared" si="40"/>
        <v>4</v>
      </c>
      <c r="G266" s="37">
        <f t="shared" si="41"/>
        <v>100</v>
      </c>
      <c r="H266" s="471">
        <v>0</v>
      </c>
      <c r="I266" s="471">
        <v>0</v>
      </c>
      <c r="J266" s="471">
        <v>0</v>
      </c>
      <c r="K266" s="471">
        <v>0</v>
      </c>
      <c r="L266" s="471">
        <v>0</v>
      </c>
      <c r="M266" s="471">
        <v>0</v>
      </c>
      <c r="N266" s="471">
        <v>0</v>
      </c>
      <c r="O266" s="471">
        <v>0</v>
      </c>
      <c r="P266" s="471">
        <v>0</v>
      </c>
      <c r="Q266" s="471">
        <v>2</v>
      </c>
      <c r="R266" s="471">
        <v>2</v>
      </c>
      <c r="S266" s="471">
        <v>0</v>
      </c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120</v>
      </c>
      <c r="F267" s="36">
        <f t="shared" si="40"/>
        <v>121</v>
      </c>
      <c r="G267" s="37">
        <f t="shared" si="41"/>
        <v>100.83333333333333</v>
      </c>
      <c r="H267" s="471">
        <v>3</v>
      </c>
      <c r="I267" s="471">
        <v>5</v>
      </c>
      <c r="J267" s="471">
        <v>2</v>
      </c>
      <c r="K267" s="471">
        <v>4</v>
      </c>
      <c r="L267" s="471">
        <v>5</v>
      </c>
      <c r="M267" s="471">
        <v>5</v>
      </c>
      <c r="N267" s="471">
        <v>5</v>
      </c>
      <c r="O267" s="471">
        <v>5</v>
      </c>
      <c r="P267" s="471">
        <v>5</v>
      </c>
      <c r="Q267" s="471">
        <v>52</v>
      </c>
      <c r="R267" s="471">
        <v>30</v>
      </c>
      <c r="S267" s="471">
        <v>0</v>
      </c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65</v>
      </c>
      <c r="F268" s="36">
        <f t="shared" si="40"/>
        <v>70</v>
      </c>
      <c r="G268" s="37">
        <f t="shared" si="41"/>
        <v>107.69230769230769</v>
      </c>
      <c r="H268" s="471">
        <v>0</v>
      </c>
      <c r="I268" s="471">
        <v>0</v>
      </c>
      <c r="J268" s="471">
        <v>0</v>
      </c>
      <c r="K268" s="471">
        <v>0</v>
      </c>
      <c r="L268" s="471">
        <v>20</v>
      </c>
      <c r="M268" s="471">
        <v>20</v>
      </c>
      <c r="N268" s="471">
        <v>10</v>
      </c>
      <c r="O268" s="471">
        <v>10</v>
      </c>
      <c r="P268" s="471">
        <v>10</v>
      </c>
      <c r="Q268" s="471">
        <v>0</v>
      </c>
      <c r="R268" s="471">
        <v>0</v>
      </c>
      <c r="S268" s="471">
        <v>0</v>
      </c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9</v>
      </c>
      <c r="F269" s="36">
        <f t="shared" si="40"/>
        <v>12</v>
      </c>
      <c r="G269" s="37">
        <f t="shared" si="41"/>
        <v>133.33333333333334</v>
      </c>
      <c r="H269" s="471">
        <v>0</v>
      </c>
      <c r="I269" s="471">
        <v>0</v>
      </c>
      <c r="J269" s="471">
        <v>0</v>
      </c>
      <c r="K269" s="471">
        <v>0</v>
      </c>
      <c r="L269" s="471">
        <v>0</v>
      </c>
      <c r="M269" s="471">
        <v>0</v>
      </c>
      <c r="N269" s="471">
        <v>2</v>
      </c>
      <c r="O269" s="471">
        <v>3</v>
      </c>
      <c r="P269" s="471">
        <v>2</v>
      </c>
      <c r="Q269" s="471">
        <v>5</v>
      </c>
      <c r="R269" s="471">
        <v>0</v>
      </c>
      <c r="S269" s="471">
        <v>0</v>
      </c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0"/>
        <v>0</v>
      </c>
      <c r="G270" s="37" t="e">
        <f t="shared" si="41"/>
        <v>#DIV/0!</v>
      </c>
      <c r="H270" s="471">
        <v>0</v>
      </c>
      <c r="I270" s="471">
        <v>0</v>
      </c>
      <c r="J270" s="471">
        <v>0</v>
      </c>
      <c r="K270" s="471">
        <v>0</v>
      </c>
      <c r="L270" s="471">
        <v>0</v>
      </c>
      <c r="M270" s="471">
        <v>0</v>
      </c>
      <c r="N270" s="471">
        <v>0</v>
      </c>
      <c r="O270" s="471">
        <v>0</v>
      </c>
      <c r="P270" s="471">
        <v>0</v>
      </c>
      <c r="Q270" s="471">
        <v>0</v>
      </c>
      <c r="R270" s="471">
        <v>0</v>
      </c>
      <c r="S270" s="471">
        <v>0</v>
      </c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46600</v>
      </c>
      <c r="F271" s="153">
        <f t="shared" si="40"/>
        <v>46197</v>
      </c>
      <c r="G271" s="379">
        <f t="shared" si="41"/>
        <v>99.13519313304721</v>
      </c>
      <c r="H271" s="153">
        <f>SUM(H272:H276)</f>
        <v>0</v>
      </c>
      <c r="I271" s="153">
        <f t="shared" ref="I271:R271" si="43">SUM(I272:I276)</f>
        <v>0</v>
      </c>
      <c r="J271" s="1226">
        <f t="shared" si="43"/>
        <v>0</v>
      </c>
      <c r="K271" s="1226">
        <f t="shared" si="43"/>
        <v>0</v>
      </c>
      <c r="L271" s="1543">
        <f t="shared" si="43"/>
        <v>2507</v>
      </c>
      <c r="M271" s="1543">
        <f t="shared" si="43"/>
        <v>16680</v>
      </c>
      <c r="N271" s="1543">
        <f t="shared" si="43"/>
        <v>0</v>
      </c>
      <c r="O271" s="1543">
        <f t="shared" si="43"/>
        <v>4390</v>
      </c>
      <c r="P271" s="1543">
        <f t="shared" si="43"/>
        <v>22620</v>
      </c>
      <c r="Q271" s="1543">
        <f t="shared" si="43"/>
        <v>0</v>
      </c>
      <c r="R271" s="1896">
        <f t="shared" si="43"/>
        <v>0</v>
      </c>
      <c r="S271" s="1896">
        <v>0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0"/>
        <v>0</v>
      </c>
      <c r="G272" s="37" t="e">
        <f t="shared" si="41"/>
        <v>#DIV/0!</v>
      </c>
      <c r="H272" s="471">
        <v>0</v>
      </c>
      <c r="I272" s="471">
        <v>0</v>
      </c>
      <c r="J272" s="471">
        <v>0</v>
      </c>
      <c r="K272" s="471">
        <v>0</v>
      </c>
      <c r="L272" s="471">
        <v>0</v>
      </c>
      <c r="M272" s="471">
        <v>0</v>
      </c>
      <c r="N272" s="471">
        <v>0</v>
      </c>
      <c r="O272" s="471">
        <v>0</v>
      </c>
      <c r="P272" s="471">
        <v>0</v>
      </c>
      <c r="Q272" s="471">
        <v>0</v>
      </c>
      <c r="R272" s="471">
        <v>0</v>
      </c>
      <c r="S272" s="471">
        <v>0</v>
      </c>
    </row>
    <row r="273" spans="1:19" ht="21.75" customHeight="1">
      <c r="A273" s="684"/>
      <c r="B273" s="685"/>
      <c r="C273" s="686" t="s">
        <v>26</v>
      </c>
      <c r="D273" s="687" t="s">
        <v>24</v>
      </c>
      <c r="E273" s="42">
        <v>46600</v>
      </c>
      <c r="F273" s="36">
        <f t="shared" si="40"/>
        <v>46600</v>
      </c>
      <c r="G273" s="37">
        <f t="shared" si="41"/>
        <v>100</v>
      </c>
      <c r="H273" s="471">
        <v>0</v>
      </c>
      <c r="I273" s="471">
        <v>0</v>
      </c>
      <c r="J273" s="471">
        <v>0</v>
      </c>
      <c r="K273" s="471">
        <v>0</v>
      </c>
      <c r="L273" s="471">
        <v>2507</v>
      </c>
      <c r="M273" s="471">
        <v>16680</v>
      </c>
      <c r="N273" s="471">
        <v>0</v>
      </c>
      <c r="O273" s="471">
        <v>4390</v>
      </c>
      <c r="P273" s="471">
        <v>22620</v>
      </c>
      <c r="Q273" s="471">
        <v>0</v>
      </c>
      <c r="R273" s="471">
        <v>0</v>
      </c>
      <c r="S273" s="471">
        <v>403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0"/>
        <v>0</v>
      </c>
      <c r="G274" s="37" t="e">
        <f t="shared" si="41"/>
        <v>#DIV/0!</v>
      </c>
      <c r="H274" s="471">
        <v>0</v>
      </c>
      <c r="I274" s="471">
        <v>0</v>
      </c>
      <c r="J274" s="471">
        <v>0</v>
      </c>
      <c r="K274" s="471">
        <v>0</v>
      </c>
      <c r="L274" s="471">
        <v>0</v>
      </c>
      <c r="M274" s="471">
        <v>0</v>
      </c>
      <c r="N274" s="471">
        <v>0</v>
      </c>
      <c r="O274" s="471">
        <v>0</v>
      </c>
      <c r="P274" s="471">
        <v>0</v>
      </c>
      <c r="Q274" s="471">
        <v>0</v>
      </c>
      <c r="R274" s="471">
        <v>0</v>
      </c>
      <c r="S274" s="471">
        <v>0</v>
      </c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0"/>
        <v>0</v>
      </c>
      <c r="G275" s="37" t="e">
        <f t="shared" si="41"/>
        <v>#DIV/0!</v>
      </c>
      <c r="H275" s="471">
        <v>0</v>
      </c>
      <c r="I275" s="471">
        <v>0</v>
      </c>
      <c r="J275" s="471">
        <v>0</v>
      </c>
      <c r="K275" s="471">
        <v>0</v>
      </c>
      <c r="L275" s="471">
        <v>0</v>
      </c>
      <c r="M275" s="471">
        <v>0</v>
      </c>
      <c r="N275" s="471">
        <v>0</v>
      </c>
      <c r="O275" s="471">
        <v>0</v>
      </c>
      <c r="P275" s="471">
        <v>0</v>
      </c>
      <c r="Q275" s="471">
        <v>0</v>
      </c>
      <c r="R275" s="471">
        <v>0</v>
      </c>
      <c r="S275" s="471">
        <v>0</v>
      </c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0"/>
        <v>0</v>
      </c>
      <c r="G276" s="37" t="e">
        <f t="shared" si="41"/>
        <v>#DIV/0!</v>
      </c>
      <c r="H276" s="478">
        <v>0</v>
      </c>
      <c r="I276" s="478">
        <v>0</v>
      </c>
      <c r="J276" s="478">
        <v>0</v>
      </c>
      <c r="K276" s="478">
        <v>0</v>
      </c>
      <c r="L276" s="478">
        <v>0</v>
      </c>
      <c r="M276" s="478">
        <v>0</v>
      </c>
      <c r="N276" s="478">
        <v>0</v>
      </c>
      <c r="O276" s="478">
        <v>0</v>
      </c>
      <c r="P276" s="478">
        <v>0</v>
      </c>
      <c r="Q276" s="478">
        <v>0</v>
      </c>
      <c r="R276" s="478">
        <v>0</v>
      </c>
      <c r="S276" s="478">
        <v>0</v>
      </c>
    </row>
    <row r="277" spans="1:19" ht="21" customHeight="1">
      <c r="A277" s="509"/>
      <c r="B277" s="2235" t="s">
        <v>302</v>
      </c>
      <c r="C277" s="2236"/>
      <c r="D277" s="770"/>
      <c r="E277" s="511"/>
      <c r="F277" s="55">
        <f t="shared" si="40"/>
        <v>0</v>
      </c>
      <c r="G277" s="67" t="e">
        <f t="shared" si="41"/>
        <v>#DIV/0!</v>
      </c>
      <c r="H277" s="473"/>
      <c r="I277" s="473"/>
      <c r="J277" s="1239"/>
      <c r="K277" s="1239"/>
      <c r="L277" s="1553"/>
      <c r="M277" s="1553"/>
      <c r="N277" s="1553"/>
      <c r="O277" s="1553"/>
      <c r="P277" s="1553"/>
      <c r="Q277" s="1553"/>
      <c r="R277" s="1907"/>
      <c r="S277" s="190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0</v>
      </c>
      <c r="F278" s="36">
        <f t="shared" si="40"/>
        <v>0</v>
      </c>
      <c r="G278" s="37" t="e">
        <f t="shared" si="41"/>
        <v>#DIV/0!</v>
      </c>
      <c r="H278" s="471">
        <v>0</v>
      </c>
      <c r="I278" s="471">
        <v>0</v>
      </c>
      <c r="J278" s="471">
        <v>0</v>
      </c>
      <c r="K278" s="471">
        <v>0</v>
      </c>
      <c r="L278" s="471">
        <v>0</v>
      </c>
      <c r="M278" s="471">
        <v>0</v>
      </c>
      <c r="N278" s="471">
        <v>0</v>
      </c>
      <c r="O278" s="471">
        <v>0</v>
      </c>
      <c r="P278" s="471">
        <v>0</v>
      </c>
      <c r="Q278" s="471">
        <v>0</v>
      </c>
      <c r="R278" s="471">
        <v>0</v>
      </c>
      <c r="S278" s="471">
        <v>0</v>
      </c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1</v>
      </c>
      <c r="F279" s="36">
        <f t="shared" si="40"/>
        <v>1</v>
      </c>
      <c r="G279" s="37">
        <f t="shared" si="41"/>
        <v>100</v>
      </c>
      <c r="H279" s="471">
        <v>0</v>
      </c>
      <c r="I279" s="471">
        <v>1</v>
      </c>
      <c r="J279" s="471">
        <v>0</v>
      </c>
      <c r="K279" s="471">
        <v>0</v>
      </c>
      <c r="L279" s="471">
        <v>0</v>
      </c>
      <c r="M279" s="471">
        <v>0</v>
      </c>
      <c r="N279" s="471">
        <v>0</v>
      </c>
      <c r="O279" s="471">
        <v>0</v>
      </c>
      <c r="P279" s="471">
        <v>0</v>
      </c>
      <c r="Q279" s="471">
        <v>0</v>
      </c>
      <c r="R279" s="471">
        <v>0</v>
      </c>
      <c r="S279" s="471">
        <v>0</v>
      </c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40"/>
        <v>0</v>
      </c>
      <c r="G280" s="37" t="e">
        <f t="shared" si="41"/>
        <v>#DIV/0!</v>
      </c>
      <c r="H280" s="471">
        <v>0</v>
      </c>
      <c r="I280" s="471">
        <v>0</v>
      </c>
      <c r="J280" s="471">
        <v>0</v>
      </c>
      <c r="K280" s="471">
        <v>0</v>
      </c>
      <c r="L280" s="471">
        <v>0</v>
      </c>
      <c r="M280" s="471">
        <v>0</v>
      </c>
      <c r="N280" s="471">
        <v>0</v>
      </c>
      <c r="O280" s="471">
        <v>0</v>
      </c>
      <c r="P280" s="471">
        <v>0</v>
      </c>
      <c r="Q280" s="471">
        <v>0</v>
      </c>
      <c r="R280" s="471">
        <v>0</v>
      </c>
      <c r="S280" s="471">
        <v>0</v>
      </c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171200</v>
      </c>
      <c r="F281" s="153">
        <f t="shared" si="40"/>
        <v>171199.81000000003</v>
      </c>
      <c r="G281" s="379">
        <f t="shared" si="41"/>
        <v>99.999889018691604</v>
      </c>
      <c r="H281" s="487">
        <f>SUM(H282:H286)</f>
        <v>0</v>
      </c>
      <c r="I281" s="1248">
        <f t="shared" ref="I281:S281" si="44">SUM(I282:I286)</f>
        <v>0</v>
      </c>
      <c r="J281" s="1248">
        <f t="shared" si="44"/>
        <v>0</v>
      </c>
      <c r="K281" s="1248">
        <f t="shared" si="44"/>
        <v>6000</v>
      </c>
      <c r="L281" s="1563">
        <f t="shared" si="44"/>
        <v>8320</v>
      </c>
      <c r="M281" s="1563">
        <f t="shared" si="44"/>
        <v>31800</v>
      </c>
      <c r="N281" s="1563">
        <f t="shared" si="44"/>
        <v>6000</v>
      </c>
      <c r="O281" s="1563">
        <f t="shared" si="44"/>
        <v>19535.240000000002</v>
      </c>
      <c r="P281" s="1563">
        <f t="shared" si="44"/>
        <v>57901.37</v>
      </c>
      <c r="Q281" s="1563">
        <f t="shared" si="44"/>
        <v>15780</v>
      </c>
      <c r="R281" s="1916">
        <f t="shared" si="44"/>
        <v>720</v>
      </c>
      <c r="S281" s="1916">
        <f t="shared" si="44"/>
        <v>25143.200000000001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0"/>
        <v>0</v>
      </c>
      <c r="G282" s="37" t="e">
        <f t="shared" si="41"/>
        <v>#DIV/0!</v>
      </c>
      <c r="H282" s="471">
        <v>0</v>
      </c>
      <c r="I282" s="471">
        <v>0</v>
      </c>
      <c r="J282" s="471">
        <v>0</v>
      </c>
      <c r="K282" s="471">
        <v>0</v>
      </c>
      <c r="L282" s="471">
        <v>0</v>
      </c>
      <c r="M282" s="471">
        <v>0</v>
      </c>
      <c r="N282" s="471">
        <v>0</v>
      </c>
      <c r="O282" s="471">
        <v>0</v>
      </c>
      <c r="P282" s="471">
        <v>0</v>
      </c>
      <c r="Q282" s="471">
        <v>0</v>
      </c>
      <c r="R282" s="471">
        <v>0</v>
      </c>
      <c r="S282" s="471">
        <v>0</v>
      </c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171200</v>
      </c>
      <c r="F283" s="36">
        <f t="shared" si="40"/>
        <v>171199.81000000003</v>
      </c>
      <c r="G283" s="37">
        <f t="shared" si="41"/>
        <v>99.999889018691604</v>
      </c>
      <c r="H283" s="471">
        <v>0</v>
      </c>
      <c r="I283" s="471">
        <v>0</v>
      </c>
      <c r="J283" s="471">
        <v>0</v>
      </c>
      <c r="K283" s="471">
        <v>6000</v>
      </c>
      <c r="L283" s="471">
        <v>8320</v>
      </c>
      <c r="M283" s="471">
        <v>31800</v>
      </c>
      <c r="N283" s="471">
        <v>6000</v>
      </c>
      <c r="O283" s="471">
        <v>19535.240000000002</v>
      </c>
      <c r="P283" s="471">
        <v>57901.37</v>
      </c>
      <c r="Q283" s="471">
        <v>15780</v>
      </c>
      <c r="R283" s="471">
        <v>720</v>
      </c>
      <c r="S283" s="471">
        <v>25143.200000000001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0"/>
        <v>0</v>
      </c>
      <c r="G284" s="37" t="e">
        <f t="shared" si="41"/>
        <v>#DIV/0!</v>
      </c>
      <c r="H284" s="471">
        <v>0</v>
      </c>
      <c r="I284" s="471">
        <v>0</v>
      </c>
      <c r="J284" s="471">
        <v>0</v>
      </c>
      <c r="K284" s="471">
        <v>0</v>
      </c>
      <c r="L284" s="471">
        <v>0</v>
      </c>
      <c r="M284" s="471">
        <v>0</v>
      </c>
      <c r="N284" s="471">
        <v>0</v>
      </c>
      <c r="O284" s="471">
        <v>0</v>
      </c>
      <c r="P284" s="471">
        <v>0</v>
      </c>
      <c r="Q284" s="471">
        <v>0</v>
      </c>
      <c r="R284" s="471">
        <v>0</v>
      </c>
      <c r="S284" s="471">
        <v>0</v>
      </c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0</v>
      </c>
      <c r="F285" s="36">
        <f t="shared" si="40"/>
        <v>0</v>
      </c>
      <c r="G285" s="37" t="e">
        <f t="shared" si="41"/>
        <v>#DIV/0!</v>
      </c>
      <c r="H285" s="471">
        <v>0</v>
      </c>
      <c r="I285" s="471">
        <v>0</v>
      </c>
      <c r="J285" s="471">
        <v>0</v>
      </c>
      <c r="K285" s="471">
        <v>0</v>
      </c>
      <c r="L285" s="471">
        <v>0</v>
      </c>
      <c r="M285" s="471">
        <v>0</v>
      </c>
      <c r="N285" s="471">
        <v>0</v>
      </c>
      <c r="O285" s="471">
        <v>0</v>
      </c>
      <c r="P285" s="471">
        <v>0</v>
      </c>
      <c r="Q285" s="471">
        <v>0</v>
      </c>
      <c r="R285" s="471">
        <v>0</v>
      </c>
      <c r="S285" s="471">
        <v>0</v>
      </c>
    </row>
    <row r="286" spans="1:19" ht="21.75" customHeight="1">
      <c r="A286" s="783"/>
      <c r="B286" s="784"/>
      <c r="C286" s="785" t="s">
        <v>29</v>
      </c>
      <c r="D286" s="786" t="s">
        <v>24</v>
      </c>
      <c r="E286" s="117">
        <v>0</v>
      </c>
      <c r="F286" s="116">
        <f t="shared" si="40"/>
        <v>0</v>
      </c>
      <c r="G286" s="120" t="e">
        <f t="shared" si="41"/>
        <v>#DIV/0!</v>
      </c>
      <c r="H286" s="478">
        <v>0</v>
      </c>
      <c r="I286" s="478">
        <v>0</v>
      </c>
      <c r="J286" s="488">
        <v>0</v>
      </c>
      <c r="K286" s="488">
        <v>0</v>
      </c>
      <c r="L286" s="488">
        <v>0</v>
      </c>
      <c r="M286" s="488">
        <v>0</v>
      </c>
      <c r="N286" s="488">
        <v>0</v>
      </c>
      <c r="O286" s="488">
        <v>0</v>
      </c>
      <c r="P286" s="488">
        <v>0</v>
      </c>
      <c r="Q286" s="488">
        <v>0</v>
      </c>
      <c r="R286" s="488">
        <v>0</v>
      </c>
      <c r="S286" s="488">
        <v>0</v>
      </c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0"/>
        <v>0</v>
      </c>
      <c r="G287" s="631" t="e">
        <f t="shared" si="41"/>
        <v>#DIV/0!</v>
      </c>
      <c r="H287" s="92">
        <f t="shared" ref="H287:S287" si="45">SUM(H288:H296)</f>
        <v>0</v>
      </c>
      <c r="I287" s="92">
        <f t="shared" si="45"/>
        <v>0</v>
      </c>
      <c r="J287" s="1220">
        <f t="shared" si="45"/>
        <v>0</v>
      </c>
      <c r="K287" s="1220">
        <f t="shared" si="45"/>
        <v>0</v>
      </c>
      <c r="L287" s="1538">
        <f t="shared" si="45"/>
        <v>0</v>
      </c>
      <c r="M287" s="1538">
        <f t="shared" si="45"/>
        <v>0</v>
      </c>
      <c r="N287" s="1538">
        <f t="shared" si="45"/>
        <v>0</v>
      </c>
      <c r="O287" s="1538">
        <f t="shared" si="45"/>
        <v>0</v>
      </c>
      <c r="P287" s="1538">
        <f t="shared" si="45"/>
        <v>0</v>
      </c>
      <c r="Q287" s="1538">
        <f t="shared" si="45"/>
        <v>0</v>
      </c>
      <c r="R287" s="1891">
        <f t="shared" si="45"/>
        <v>0</v>
      </c>
      <c r="S287" s="1891">
        <f t="shared" si="45"/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55">
        <f t="shared" si="40"/>
        <v>0</v>
      </c>
      <c r="G288" s="67" t="e">
        <f t="shared" si="41"/>
        <v>#DIV/0!</v>
      </c>
      <c r="H288" s="473"/>
      <c r="I288" s="473"/>
      <c r="J288" s="1239"/>
      <c r="K288" s="1239"/>
      <c r="L288" s="1553"/>
      <c r="M288" s="1553"/>
      <c r="N288" s="1553"/>
      <c r="O288" s="1553"/>
      <c r="P288" s="1553"/>
      <c r="Q288" s="1553"/>
      <c r="R288" s="1907"/>
      <c r="S288" s="1907"/>
    </row>
    <row r="289" spans="1:19" ht="25.5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 t="shared" si="40"/>
        <v>0</v>
      </c>
      <c r="G289" s="37" t="e">
        <f t="shared" si="41"/>
        <v>#DIV/0!</v>
      </c>
      <c r="H289" s="471">
        <v>0</v>
      </c>
      <c r="I289" s="471">
        <v>0</v>
      </c>
      <c r="J289" s="471">
        <v>0</v>
      </c>
      <c r="K289" s="471">
        <v>0</v>
      </c>
      <c r="L289" s="471">
        <v>0</v>
      </c>
      <c r="M289" s="471">
        <v>0</v>
      </c>
      <c r="N289" s="471">
        <v>0</v>
      </c>
      <c r="O289" s="471">
        <v>0</v>
      </c>
      <c r="P289" s="471">
        <v>0</v>
      </c>
      <c r="Q289" s="471">
        <v>0</v>
      </c>
      <c r="R289" s="471">
        <v>0</v>
      </c>
      <c r="S289" s="471">
        <v>0</v>
      </c>
    </row>
    <row r="290" spans="1:19" ht="25.5" customHeight="1">
      <c r="A290" s="723"/>
      <c r="B290" s="452" t="s">
        <v>180</v>
      </c>
      <c r="C290" s="789"/>
      <c r="D290" s="455" t="s">
        <v>87</v>
      </c>
      <c r="E290" s="42"/>
      <c r="F290" s="36">
        <f t="shared" si="40"/>
        <v>0</v>
      </c>
      <c r="G290" s="37" t="e">
        <f t="shared" si="41"/>
        <v>#DIV/0!</v>
      </c>
      <c r="H290" s="471">
        <v>0</v>
      </c>
      <c r="I290" s="471">
        <v>0</v>
      </c>
      <c r="J290" s="471">
        <v>0</v>
      </c>
      <c r="K290" s="471">
        <v>0</v>
      </c>
      <c r="L290" s="471">
        <v>0</v>
      </c>
      <c r="M290" s="471">
        <v>0</v>
      </c>
      <c r="N290" s="471">
        <v>0</v>
      </c>
      <c r="O290" s="471">
        <v>0</v>
      </c>
      <c r="P290" s="471">
        <v>0</v>
      </c>
      <c r="Q290" s="471">
        <v>0</v>
      </c>
      <c r="R290" s="471">
        <v>0</v>
      </c>
      <c r="S290" s="471">
        <v>0</v>
      </c>
    </row>
    <row r="291" spans="1:19" ht="25.5" customHeight="1">
      <c r="A291" s="790"/>
      <c r="B291" s="2193" t="s">
        <v>292</v>
      </c>
      <c r="C291" s="2194"/>
      <c r="D291" s="455" t="s">
        <v>114</v>
      </c>
      <c r="E291" s="42"/>
      <c r="F291" s="36">
        <f t="shared" si="40"/>
        <v>0</v>
      </c>
      <c r="G291" s="37" t="e">
        <f t="shared" si="41"/>
        <v>#DIV/0!</v>
      </c>
      <c r="H291" s="471">
        <v>0</v>
      </c>
      <c r="I291" s="471">
        <v>0</v>
      </c>
      <c r="J291" s="471">
        <v>0</v>
      </c>
      <c r="K291" s="471">
        <v>0</v>
      </c>
      <c r="L291" s="471">
        <v>0</v>
      </c>
      <c r="M291" s="471">
        <v>0</v>
      </c>
      <c r="N291" s="471">
        <v>0</v>
      </c>
      <c r="O291" s="471">
        <v>0</v>
      </c>
      <c r="P291" s="471">
        <v>0</v>
      </c>
      <c r="Q291" s="471">
        <v>0</v>
      </c>
      <c r="R291" s="471">
        <v>0</v>
      </c>
      <c r="S291" s="471">
        <v>0</v>
      </c>
    </row>
    <row r="292" spans="1:19" ht="25.5" customHeight="1">
      <c r="A292" s="723"/>
      <c r="B292" s="452" t="s">
        <v>293</v>
      </c>
      <c r="C292" s="791"/>
      <c r="D292" s="420" t="s">
        <v>294</v>
      </c>
      <c r="E292" s="164"/>
      <c r="F292" s="36">
        <f t="shared" si="40"/>
        <v>0</v>
      </c>
      <c r="G292" s="37" t="e">
        <f t="shared" si="41"/>
        <v>#DIV/0!</v>
      </c>
      <c r="H292" s="471">
        <v>0</v>
      </c>
      <c r="I292" s="471">
        <v>0</v>
      </c>
      <c r="J292" s="471">
        <v>0</v>
      </c>
      <c r="K292" s="471">
        <v>0</v>
      </c>
      <c r="L292" s="471">
        <v>0</v>
      </c>
      <c r="M292" s="471">
        <v>0</v>
      </c>
      <c r="N292" s="471">
        <v>0</v>
      </c>
      <c r="O292" s="471">
        <v>0</v>
      </c>
      <c r="P292" s="471">
        <v>0</v>
      </c>
      <c r="Q292" s="471">
        <v>0</v>
      </c>
      <c r="R292" s="471">
        <v>0</v>
      </c>
      <c r="S292" s="471">
        <v>0</v>
      </c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0"/>
        <v>0</v>
      </c>
      <c r="G293" s="37" t="e">
        <f t="shared" si="41"/>
        <v>#DIV/0!</v>
      </c>
      <c r="H293" s="471">
        <v>0</v>
      </c>
      <c r="I293" s="471">
        <v>0</v>
      </c>
      <c r="J293" s="471">
        <v>0</v>
      </c>
      <c r="K293" s="471">
        <v>0</v>
      </c>
      <c r="L293" s="471">
        <v>0</v>
      </c>
      <c r="M293" s="471">
        <v>0</v>
      </c>
      <c r="N293" s="471">
        <v>0</v>
      </c>
      <c r="O293" s="471">
        <v>0</v>
      </c>
      <c r="P293" s="471">
        <v>0</v>
      </c>
      <c r="Q293" s="471">
        <v>0</v>
      </c>
      <c r="R293" s="471">
        <v>0</v>
      </c>
      <c r="S293" s="471">
        <v>0</v>
      </c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153">
        <f t="shared" si="40"/>
        <v>0</v>
      </c>
      <c r="G294" s="379" t="e">
        <f t="shared" si="41"/>
        <v>#DIV/0!</v>
      </c>
      <c r="H294" s="153">
        <f>SUM(H295:H299)</f>
        <v>0</v>
      </c>
      <c r="I294" s="153">
        <f t="shared" ref="I294:R294" si="46">SUM(I295:I299)</f>
        <v>0</v>
      </c>
      <c r="J294" s="1226">
        <f t="shared" si="46"/>
        <v>0</v>
      </c>
      <c r="K294" s="1226">
        <f t="shared" si="46"/>
        <v>0</v>
      </c>
      <c r="L294" s="1543">
        <f t="shared" si="46"/>
        <v>0</v>
      </c>
      <c r="M294" s="1543">
        <f t="shared" si="46"/>
        <v>0</v>
      </c>
      <c r="N294" s="1543">
        <f t="shared" si="46"/>
        <v>0</v>
      </c>
      <c r="O294" s="1543">
        <f t="shared" si="46"/>
        <v>0</v>
      </c>
      <c r="P294" s="1543">
        <f t="shared" si="46"/>
        <v>0</v>
      </c>
      <c r="Q294" s="1543">
        <f t="shared" si="46"/>
        <v>0</v>
      </c>
      <c r="R294" s="1896">
        <f t="shared" si="46"/>
        <v>0</v>
      </c>
      <c r="S294" s="1896"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0"/>
        <v>0</v>
      </c>
      <c r="G295" s="37" t="e">
        <f t="shared" si="41"/>
        <v>#DIV/0!</v>
      </c>
      <c r="H295" s="471">
        <v>0</v>
      </c>
      <c r="I295" s="471">
        <v>0</v>
      </c>
      <c r="J295" s="471">
        <v>0</v>
      </c>
      <c r="K295" s="471">
        <v>0</v>
      </c>
      <c r="L295" s="471">
        <v>0</v>
      </c>
      <c r="M295" s="471">
        <v>0</v>
      </c>
      <c r="N295" s="471">
        <v>0</v>
      </c>
      <c r="O295" s="471">
        <v>0</v>
      </c>
      <c r="P295" s="471">
        <v>0</v>
      </c>
      <c r="Q295" s="471">
        <v>0</v>
      </c>
      <c r="R295" s="471">
        <v>0</v>
      </c>
      <c r="S295" s="471">
        <v>0</v>
      </c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36">
        <f t="shared" si="40"/>
        <v>0</v>
      </c>
      <c r="G296" s="37" t="e">
        <f t="shared" si="41"/>
        <v>#DIV/0!</v>
      </c>
      <c r="H296" s="471">
        <v>0</v>
      </c>
      <c r="I296" s="471">
        <v>0</v>
      </c>
      <c r="J296" s="471">
        <v>0</v>
      </c>
      <c r="K296" s="471">
        <v>0</v>
      </c>
      <c r="L296" s="471">
        <v>0</v>
      </c>
      <c r="M296" s="471">
        <v>0</v>
      </c>
      <c r="N296" s="471">
        <v>0</v>
      </c>
      <c r="O296" s="471">
        <v>0</v>
      </c>
      <c r="P296" s="471">
        <v>0</v>
      </c>
      <c r="Q296" s="471">
        <v>0</v>
      </c>
      <c r="R296" s="471">
        <v>0</v>
      </c>
      <c r="S296" s="471">
        <v>0</v>
      </c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0"/>
        <v>0</v>
      </c>
      <c r="G297" s="37" t="e">
        <f t="shared" si="41"/>
        <v>#DIV/0!</v>
      </c>
      <c r="H297" s="471">
        <v>0</v>
      </c>
      <c r="I297" s="471">
        <v>0</v>
      </c>
      <c r="J297" s="471">
        <v>0</v>
      </c>
      <c r="K297" s="471">
        <v>0</v>
      </c>
      <c r="L297" s="471">
        <v>0</v>
      </c>
      <c r="M297" s="471">
        <v>0</v>
      </c>
      <c r="N297" s="471">
        <v>0</v>
      </c>
      <c r="O297" s="471">
        <v>0</v>
      </c>
      <c r="P297" s="471">
        <v>0</v>
      </c>
      <c r="Q297" s="471">
        <v>0</v>
      </c>
      <c r="R297" s="471">
        <v>0</v>
      </c>
      <c r="S297" s="471">
        <v>0</v>
      </c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0"/>
        <v>0</v>
      </c>
      <c r="G298" s="37" t="e">
        <f t="shared" si="41"/>
        <v>#DIV/0!</v>
      </c>
      <c r="H298" s="471">
        <v>0</v>
      </c>
      <c r="I298" s="471">
        <v>0</v>
      </c>
      <c r="J298" s="471">
        <v>0</v>
      </c>
      <c r="K298" s="471">
        <v>0</v>
      </c>
      <c r="L298" s="471">
        <v>0</v>
      </c>
      <c r="M298" s="471">
        <v>0</v>
      </c>
      <c r="N298" s="471">
        <v>0</v>
      </c>
      <c r="O298" s="471">
        <v>0</v>
      </c>
      <c r="P298" s="471">
        <v>0</v>
      </c>
      <c r="Q298" s="471">
        <v>0</v>
      </c>
      <c r="R298" s="471">
        <v>0</v>
      </c>
      <c r="S298" s="471">
        <v>0</v>
      </c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0"/>
        <v>0</v>
      </c>
      <c r="G299" s="37" t="e">
        <f t="shared" si="41"/>
        <v>#DIV/0!</v>
      </c>
      <c r="H299" s="471">
        <v>0</v>
      </c>
      <c r="I299" s="471">
        <v>0</v>
      </c>
      <c r="J299" s="471">
        <v>0</v>
      </c>
      <c r="K299" s="471">
        <v>0</v>
      </c>
      <c r="L299" s="471">
        <v>0</v>
      </c>
      <c r="M299" s="471">
        <v>0</v>
      </c>
      <c r="N299" s="471">
        <v>0</v>
      </c>
      <c r="O299" s="471">
        <v>0</v>
      </c>
      <c r="P299" s="471">
        <v>0</v>
      </c>
      <c r="Q299" s="471">
        <v>0</v>
      </c>
      <c r="R299" s="471">
        <v>0</v>
      </c>
      <c r="S299" s="471">
        <v>0</v>
      </c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40"/>
        <v>0</v>
      </c>
      <c r="G300" s="67" t="e">
        <f t="shared" si="41"/>
        <v>#DIV/0!</v>
      </c>
      <c r="H300" s="473"/>
      <c r="I300" s="473"/>
      <c r="J300" s="1239"/>
      <c r="K300" s="1239"/>
      <c r="L300" s="1553"/>
      <c r="M300" s="1553"/>
      <c r="N300" s="1553"/>
      <c r="O300" s="1553"/>
      <c r="P300" s="1553"/>
      <c r="Q300" s="1553"/>
      <c r="R300" s="1907"/>
      <c r="S300" s="1907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0"/>
        <v>0</v>
      </c>
      <c r="G301" s="37" t="e">
        <f t="shared" si="41"/>
        <v>#DIV/0!</v>
      </c>
      <c r="H301" s="471">
        <v>0</v>
      </c>
      <c r="I301" s="471">
        <v>0</v>
      </c>
      <c r="J301" s="471">
        <v>0</v>
      </c>
      <c r="K301" s="471">
        <v>0</v>
      </c>
      <c r="L301" s="471">
        <v>0</v>
      </c>
      <c r="M301" s="471">
        <v>0</v>
      </c>
      <c r="N301" s="471">
        <v>0</v>
      </c>
      <c r="O301" s="471">
        <v>0</v>
      </c>
      <c r="P301" s="471">
        <v>0</v>
      </c>
      <c r="Q301" s="471">
        <v>0</v>
      </c>
      <c r="R301" s="471">
        <v>0</v>
      </c>
      <c r="S301" s="471">
        <v>0</v>
      </c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40"/>
        <v>0</v>
      </c>
      <c r="G302" s="37" t="e">
        <f t="shared" si="41"/>
        <v>#DIV/0!</v>
      </c>
      <c r="H302" s="471">
        <v>0</v>
      </c>
      <c r="I302" s="471">
        <v>0</v>
      </c>
      <c r="J302" s="471">
        <v>0</v>
      </c>
      <c r="K302" s="471">
        <v>0</v>
      </c>
      <c r="L302" s="471">
        <v>0</v>
      </c>
      <c r="M302" s="471">
        <v>0</v>
      </c>
      <c r="N302" s="471">
        <v>0</v>
      </c>
      <c r="O302" s="471">
        <v>0</v>
      </c>
      <c r="P302" s="471">
        <v>0</v>
      </c>
      <c r="Q302" s="471">
        <v>0</v>
      </c>
      <c r="R302" s="471">
        <v>0</v>
      </c>
      <c r="S302" s="471">
        <v>0</v>
      </c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0"/>
        <v>0</v>
      </c>
      <c r="G303" s="37" t="e">
        <f t="shared" si="41"/>
        <v>#DIV/0!</v>
      </c>
      <c r="H303" s="471">
        <v>0</v>
      </c>
      <c r="I303" s="471">
        <v>0</v>
      </c>
      <c r="J303" s="471">
        <v>0</v>
      </c>
      <c r="K303" s="471">
        <v>0</v>
      </c>
      <c r="L303" s="471">
        <v>0</v>
      </c>
      <c r="M303" s="471">
        <v>0</v>
      </c>
      <c r="N303" s="471">
        <v>0</v>
      </c>
      <c r="O303" s="471">
        <v>0</v>
      </c>
      <c r="P303" s="471">
        <v>0</v>
      </c>
      <c r="Q303" s="471">
        <v>0</v>
      </c>
      <c r="R303" s="471">
        <v>0</v>
      </c>
      <c r="S303" s="471">
        <v>0</v>
      </c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0"/>
        <v>0</v>
      </c>
      <c r="G304" s="37" t="e">
        <f t="shared" si="41"/>
        <v>#DIV/0!</v>
      </c>
      <c r="H304" s="471">
        <v>0</v>
      </c>
      <c r="I304" s="471">
        <v>0</v>
      </c>
      <c r="J304" s="471">
        <v>0</v>
      </c>
      <c r="K304" s="471">
        <v>0</v>
      </c>
      <c r="L304" s="471">
        <v>0</v>
      </c>
      <c r="M304" s="471">
        <v>0</v>
      </c>
      <c r="N304" s="471">
        <v>0</v>
      </c>
      <c r="O304" s="471">
        <v>0</v>
      </c>
      <c r="P304" s="471">
        <v>0</v>
      </c>
      <c r="Q304" s="471">
        <v>0</v>
      </c>
      <c r="R304" s="471">
        <v>0</v>
      </c>
      <c r="S304" s="471">
        <v>0</v>
      </c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0"/>
        <v>0</v>
      </c>
      <c r="G305" s="37" t="e">
        <f t="shared" si="41"/>
        <v>#DIV/0!</v>
      </c>
      <c r="H305" s="471">
        <v>0</v>
      </c>
      <c r="I305" s="471">
        <v>0</v>
      </c>
      <c r="J305" s="471">
        <v>0</v>
      </c>
      <c r="K305" s="471">
        <v>0</v>
      </c>
      <c r="L305" s="471">
        <v>0</v>
      </c>
      <c r="M305" s="471">
        <v>0</v>
      </c>
      <c r="N305" s="471">
        <v>0</v>
      </c>
      <c r="O305" s="471">
        <v>0</v>
      </c>
      <c r="P305" s="471">
        <v>0</v>
      </c>
      <c r="Q305" s="471">
        <v>0</v>
      </c>
      <c r="R305" s="471">
        <v>0</v>
      </c>
      <c r="S305" s="471">
        <v>0</v>
      </c>
    </row>
    <row r="306" spans="1:19" ht="27" customHeight="1">
      <c r="A306" s="735"/>
      <c r="B306" s="777" t="s">
        <v>37</v>
      </c>
      <c r="C306" s="793"/>
      <c r="D306" s="738" t="s">
        <v>24</v>
      </c>
      <c r="E306" s="163"/>
      <c r="F306" s="153">
        <f t="shared" si="40"/>
        <v>0</v>
      </c>
      <c r="G306" s="379" t="e">
        <f t="shared" si="41"/>
        <v>#DIV/0!</v>
      </c>
      <c r="H306" s="487">
        <f>SUM(H307:H311)</f>
        <v>0</v>
      </c>
      <c r="I306" s="1248">
        <f t="shared" ref="I306:S306" si="47">SUM(I307:I311)</f>
        <v>0</v>
      </c>
      <c r="J306" s="1248">
        <f t="shared" si="47"/>
        <v>0</v>
      </c>
      <c r="K306" s="1248">
        <f t="shared" si="47"/>
        <v>0</v>
      </c>
      <c r="L306" s="1563">
        <f t="shared" si="47"/>
        <v>0</v>
      </c>
      <c r="M306" s="1563">
        <f t="shared" si="47"/>
        <v>0</v>
      </c>
      <c r="N306" s="1563">
        <f t="shared" si="47"/>
        <v>0</v>
      </c>
      <c r="O306" s="1563">
        <f t="shared" si="47"/>
        <v>0</v>
      </c>
      <c r="P306" s="1563">
        <f t="shared" si="47"/>
        <v>0</v>
      </c>
      <c r="Q306" s="1563">
        <f t="shared" si="47"/>
        <v>0</v>
      </c>
      <c r="R306" s="1916">
        <f t="shared" si="47"/>
        <v>0</v>
      </c>
      <c r="S306" s="1916">
        <f t="shared" si="47"/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0"/>
        <v>0</v>
      </c>
      <c r="G307" s="37" t="e">
        <f t="shared" si="41"/>
        <v>#DIV/0!</v>
      </c>
      <c r="H307" s="471">
        <v>0</v>
      </c>
      <c r="I307" s="471">
        <v>0</v>
      </c>
      <c r="J307" s="471">
        <v>0</v>
      </c>
      <c r="K307" s="471">
        <v>0</v>
      </c>
      <c r="L307" s="471">
        <v>0</v>
      </c>
      <c r="M307" s="471">
        <v>0</v>
      </c>
      <c r="N307" s="471">
        <v>0</v>
      </c>
      <c r="O307" s="471">
        <v>0</v>
      </c>
      <c r="P307" s="471">
        <v>0</v>
      </c>
      <c r="Q307" s="471">
        <v>0</v>
      </c>
      <c r="R307" s="471">
        <v>0</v>
      </c>
      <c r="S307" s="471">
        <v>0</v>
      </c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si="40"/>
        <v>0</v>
      </c>
      <c r="G308" s="37" t="e">
        <f t="shared" si="41"/>
        <v>#DIV/0!</v>
      </c>
      <c r="H308" s="471">
        <v>0</v>
      </c>
      <c r="I308" s="471">
        <v>0</v>
      </c>
      <c r="J308" s="471">
        <v>0</v>
      </c>
      <c r="K308" s="471">
        <v>0</v>
      </c>
      <c r="L308" s="471">
        <v>0</v>
      </c>
      <c r="M308" s="471">
        <v>0</v>
      </c>
      <c r="N308" s="471">
        <v>0</v>
      </c>
      <c r="O308" s="471">
        <v>0</v>
      </c>
      <c r="P308" s="471">
        <v>0</v>
      </c>
      <c r="Q308" s="471">
        <v>0</v>
      </c>
      <c r="R308" s="471">
        <v>0</v>
      </c>
      <c r="S308" s="471">
        <v>0</v>
      </c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0"/>
        <v>0</v>
      </c>
      <c r="G309" s="37" t="e">
        <f t="shared" si="41"/>
        <v>#DIV/0!</v>
      </c>
      <c r="H309" s="471">
        <v>0</v>
      </c>
      <c r="I309" s="471">
        <v>0</v>
      </c>
      <c r="J309" s="471">
        <v>0</v>
      </c>
      <c r="K309" s="471">
        <v>0</v>
      </c>
      <c r="L309" s="471">
        <v>0</v>
      </c>
      <c r="M309" s="471">
        <v>0</v>
      </c>
      <c r="N309" s="471">
        <v>0</v>
      </c>
      <c r="O309" s="471">
        <v>0</v>
      </c>
      <c r="P309" s="471">
        <v>0</v>
      </c>
      <c r="Q309" s="471">
        <v>0</v>
      </c>
      <c r="R309" s="471">
        <v>0</v>
      </c>
      <c r="S309" s="471">
        <v>0</v>
      </c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0"/>
        <v>0</v>
      </c>
      <c r="G310" s="37" t="e">
        <f t="shared" si="41"/>
        <v>#DIV/0!</v>
      </c>
      <c r="H310" s="471">
        <v>0</v>
      </c>
      <c r="I310" s="471">
        <v>0</v>
      </c>
      <c r="J310" s="471">
        <v>0</v>
      </c>
      <c r="K310" s="471">
        <v>0</v>
      </c>
      <c r="L310" s="471">
        <v>0</v>
      </c>
      <c r="M310" s="471">
        <v>0</v>
      </c>
      <c r="N310" s="471">
        <v>0</v>
      </c>
      <c r="O310" s="471">
        <v>0</v>
      </c>
      <c r="P310" s="471">
        <v>0</v>
      </c>
      <c r="Q310" s="471">
        <v>0</v>
      </c>
      <c r="R310" s="471">
        <v>0</v>
      </c>
      <c r="S310" s="471">
        <v>0</v>
      </c>
    </row>
    <row r="311" spans="1:19" ht="27" customHeight="1">
      <c r="A311" s="794"/>
      <c r="B311" s="784"/>
      <c r="C311" s="795" t="s">
        <v>29</v>
      </c>
      <c r="D311" s="786" t="s">
        <v>24</v>
      </c>
      <c r="E311" s="116"/>
      <c r="F311" s="116">
        <f t="shared" si="40"/>
        <v>0</v>
      </c>
      <c r="G311" s="120" t="e">
        <f t="shared" si="41"/>
        <v>#DIV/0!</v>
      </c>
      <c r="H311" s="488">
        <v>0</v>
      </c>
      <c r="I311" s="488">
        <v>0</v>
      </c>
      <c r="J311" s="488">
        <v>0</v>
      </c>
      <c r="K311" s="488">
        <v>0</v>
      </c>
      <c r="L311" s="488">
        <v>0</v>
      </c>
      <c r="M311" s="488">
        <v>0</v>
      </c>
      <c r="N311" s="488">
        <v>0</v>
      </c>
      <c r="O311" s="488">
        <v>0</v>
      </c>
      <c r="P311" s="488">
        <v>0</v>
      </c>
      <c r="Q311" s="488">
        <v>0</v>
      </c>
      <c r="R311" s="488">
        <v>0</v>
      </c>
      <c r="S311" s="488">
        <v>0</v>
      </c>
    </row>
    <row r="312" spans="1:19" ht="26.4" customHeight="1">
      <c r="A312" s="375" t="s">
        <v>325</v>
      </c>
      <c r="B312" s="796"/>
      <c r="C312" s="797"/>
      <c r="D312" s="798"/>
      <c r="E312" s="386"/>
      <c r="F312" s="560">
        <f t="shared" si="40"/>
        <v>0</v>
      </c>
      <c r="G312" s="666" t="e">
        <f t="shared" si="41"/>
        <v>#DIV/0!</v>
      </c>
      <c r="H312" s="483"/>
      <c r="I312" s="483"/>
      <c r="J312" s="1247"/>
      <c r="K312" s="1247"/>
      <c r="L312" s="1561"/>
      <c r="M312" s="1561"/>
      <c r="N312" s="1561"/>
      <c r="O312" s="1561"/>
      <c r="P312" s="1561"/>
      <c r="Q312" s="1561"/>
      <c r="R312" s="1914"/>
      <c r="S312" s="1914"/>
    </row>
    <row r="313" spans="1:19" ht="27" customHeight="1">
      <c r="A313" s="2110" t="s">
        <v>257</v>
      </c>
      <c r="B313" s="2111"/>
      <c r="C313" s="2111"/>
      <c r="D313" s="2112"/>
      <c r="E313" s="92"/>
      <c r="F313" s="55">
        <f t="shared" si="40"/>
        <v>0</v>
      </c>
      <c r="G313" s="67" t="e">
        <f t="shared" si="41"/>
        <v>#DIV/0!</v>
      </c>
      <c r="H313" s="479"/>
      <c r="I313" s="479"/>
      <c r="J313" s="1243"/>
      <c r="K313" s="1243"/>
      <c r="L313" s="1557"/>
      <c r="M313" s="1557"/>
      <c r="N313" s="1557"/>
      <c r="O313" s="1557"/>
      <c r="P313" s="1557"/>
      <c r="Q313" s="1557"/>
      <c r="R313" s="1910"/>
      <c r="S313" s="1910"/>
    </row>
    <row r="314" spans="1:19" ht="27" customHeight="1">
      <c r="A314" s="388"/>
      <c r="B314" s="2177" t="s">
        <v>251</v>
      </c>
      <c r="C314" s="2178"/>
      <c r="D314" s="799"/>
      <c r="E314" s="106">
        <f>E315</f>
        <v>400</v>
      </c>
      <c r="F314" s="55">
        <f t="shared" si="40"/>
        <v>0</v>
      </c>
      <c r="G314" s="67">
        <f t="shared" si="41"/>
        <v>0</v>
      </c>
      <c r="H314" s="473"/>
      <c r="I314" s="473"/>
      <c r="J314" s="1239"/>
      <c r="K314" s="1239"/>
      <c r="L314" s="1553"/>
      <c r="M314" s="1553"/>
      <c r="N314" s="1553"/>
      <c r="O314" s="1553"/>
      <c r="P314" s="1553"/>
      <c r="Q314" s="1553"/>
      <c r="R314" s="1907"/>
      <c r="S314" s="1907"/>
    </row>
    <row r="315" spans="1:19" ht="27" customHeight="1">
      <c r="A315" s="660"/>
      <c r="B315" s="730"/>
      <c r="C315" s="800" t="s">
        <v>139</v>
      </c>
      <c r="D315" s="679" t="s">
        <v>88</v>
      </c>
      <c r="E315" s="77">
        <v>400</v>
      </c>
      <c r="F315" s="36">
        <f t="shared" si="40"/>
        <v>400</v>
      </c>
      <c r="G315" s="37">
        <f t="shared" si="41"/>
        <v>100</v>
      </c>
      <c r="H315" s="471">
        <v>0</v>
      </c>
      <c r="I315" s="471">
        <v>0</v>
      </c>
      <c r="J315" s="471">
        <v>0</v>
      </c>
      <c r="K315" s="471">
        <v>0</v>
      </c>
      <c r="L315" s="471">
        <v>0</v>
      </c>
      <c r="M315" s="471">
        <v>0</v>
      </c>
      <c r="N315" s="471">
        <v>0</v>
      </c>
      <c r="O315" s="471">
        <v>0</v>
      </c>
      <c r="P315" s="471">
        <v>200</v>
      </c>
      <c r="Q315" s="471">
        <v>200</v>
      </c>
      <c r="R315" s="471">
        <v>0</v>
      </c>
      <c r="S315" s="471">
        <v>0</v>
      </c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0"/>
        <v>0</v>
      </c>
      <c r="G316" s="37" t="e">
        <f t="shared" si="41"/>
        <v>#DIV/0!</v>
      </c>
      <c r="H316" s="471">
        <v>0</v>
      </c>
      <c r="I316" s="471">
        <v>0</v>
      </c>
      <c r="J316" s="471">
        <v>0</v>
      </c>
      <c r="K316" s="471">
        <v>0</v>
      </c>
      <c r="L316" s="471">
        <v>0</v>
      </c>
      <c r="M316" s="471">
        <v>0</v>
      </c>
      <c r="N316" s="471">
        <v>0</v>
      </c>
      <c r="O316" s="471">
        <v>0</v>
      </c>
      <c r="P316" s="471">
        <v>0</v>
      </c>
      <c r="Q316" s="471">
        <v>0</v>
      </c>
      <c r="R316" s="471">
        <v>0</v>
      </c>
      <c r="S316" s="471">
        <v>0</v>
      </c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33600</v>
      </c>
      <c r="F317" s="153">
        <f t="shared" ref="F317:F380" si="48">SUM(H317:S317)</f>
        <v>33599.9</v>
      </c>
      <c r="G317" s="379">
        <f t="shared" ref="G317:G380" si="49">+F317*100/E317</f>
        <v>99.999702380952385</v>
      </c>
      <c r="H317" s="153">
        <f t="shared" ref="H317:S317" si="50">SUM(H318:H322)</f>
        <v>0</v>
      </c>
      <c r="I317" s="153">
        <f t="shared" si="50"/>
        <v>0</v>
      </c>
      <c r="J317" s="1228">
        <f t="shared" si="50"/>
        <v>0</v>
      </c>
      <c r="K317" s="1228">
        <f t="shared" si="50"/>
        <v>0</v>
      </c>
      <c r="L317" s="1545">
        <f t="shared" si="50"/>
        <v>2881</v>
      </c>
      <c r="M317" s="1545">
        <f t="shared" si="50"/>
        <v>18518.5</v>
      </c>
      <c r="N317" s="1545">
        <f t="shared" si="50"/>
        <v>0</v>
      </c>
      <c r="O317" s="1545">
        <f t="shared" si="50"/>
        <v>7404.4</v>
      </c>
      <c r="P317" s="1545">
        <f t="shared" si="50"/>
        <v>240</v>
      </c>
      <c r="Q317" s="1545">
        <f t="shared" si="50"/>
        <v>0</v>
      </c>
      <c r="R317" s="1898">
        <f t="shared" si="50"/>
        <v>0</v>
      </c>
      <c r="S317" s="1898">
        <f t="shared" si="50"/>
        <v>4556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48"/>
        <v>0</v>
      </c>
      <c r="G318" s="37" t="e">
        <f t="shared" si="49"/>
        <v>#DIV/0!</v>
      </c>
      <c r="H318" s="471">
        <v>0</v>
      </c>
      <c r="I318" s="471">
        <v>0</v>
      </c>
      <c r="J318" s="471">
        <v>0</v>
      </c>
      <c r="K318" s="471">
        <v>0</v>
      </c>
      <c r="L318" s="471">
        <v>0</v>
      </c>
      <c r="M318" s="471">
        <v>0</v>
      </c>
      <c r="N318" s="471">
        <v>0</v>
      </c>
      <c r="O318" s="471">
        <v>0</v>
      </c>
      <c r="P318" s="471">
        <v>0</v>
      </c>
      <c r="Q318" s="471">
        <v>0</v>
      </c>
      <c r="R318" s="471">
        <v>0</v>
      </c>
      <c r="S318" s="471">
        <v>0</v>
      </c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33600</v>
      </c>
      <c r="F319" s="36">
        <f t="shared" si="48"/>
        <v>33599.9</v>
      </c>
      <c r="G319" s="37">
        <f t="shared" si="49"/>
        <v>99.999702380952385</v>
      </c>
      <c r="H319" s="471">
        <v>0</v>
      </c>
      <c r="I319" s="471">
        <v>0</v>
      </c>
      <c r="J319" s="471">
        <v>0</v>
      </c>
      <c r="K319" s="471">
        <v>0</v>
      </c>
      <c r="L319" s="471">
        <v>2881</v>
      </c>
      <c r="M319" s="471">
        <v>18518.5</v>
      </c>
      <c r="N319" s="471">
        <v>0</v>
      </c>
      <c r="O319" s="471">
        <v>7404.4</v>
      </c>
      <c r="P319" s="471">
        <v>240</v>
      </c>
      <c r="Q319" s="471">
        <v>0</v>
      </c>
      <c r="R319" s="471">
        <v>0</v>
      </c>
      <c r="S319" s="471">
        <v>4556</v>
      </c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48"/>
        <v>0</v>
      </c>
      <c r="G320" s="37" t="e">
        <f t="shared" si="49"/>
        <v>#DIV/0!</v>
      </c>
      <c r="H320" s="471">
        <v>0</v>
      </c>
      <c r="I320" s="471">
        <v>0</v>
      </c>
      <c r="J320" s="471">
        <v>0</v>
      </c>
      <c r="K320" s="471">
        <v>0</v>
      </c>
      <c r="L320" s="471">
        <v>0</v>
      </c>
      <c r="M320" s="471">
        <v>0</v>
      </c>
      <c r="N320" s="471">
        <v>0</v>
      </c>
      <c r="O320" s="471">
        <v>0</v>
      </c>
      <c r="P320" s="471">
        <v>0</v>
      </c>
      <c r="Q320" s="471">
        <v>0</v>
      </c>
      <c r="R320" s="471">
        <v>0</v>
      </c>
      <c r="S320" s="471">
        <v>0</v>
      </c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48"/>
        <v>0</v>
      </c>
      <c r="G321" s="37" t="e">
        <f t="shared" si="49"/>
        <v>#DIV/0!</v>
      </c>
      <c r="H321" s="471">
        <v>0</v>
      </c>
      <c r="I321" s="471">
        <v>0</v>
      </c>
      <c r="J321" s="471">
        <v>0</v>
      </c>
      <c r="K321" s="471">
        <v>0</v>
      </c>
      <c r="L321" s="471">
        <v>0</v>
      </c>
      <c r="M321" s="471">
        <v>0</v>
      </c>
      <c r="N321" s="471">
        <v>0</v>
      </c>
      <c r="O321" s="471">
        <v>0</v>
      </c>
      <c r="P321" s="471">
        <v>0</v>
      </c>
      <c r="Q321" s="471">
        <v>0</v>
      </c>
      <c r="R321" s="471">
        <v>0</v>
      </c>
      <c r="S321" s="471">
        <v>0</v>
      </c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48"/>
        <v>0</v>
      </c>
      <c r="G322" s="37" t="e">
        <f t="shared" si="49"/>
        <v>#DIV/0!</v>
      </c>
      <c r="H322" s="471">
        <v>0</v>
      </c>
      <c r="I322" s="471">
        <v>0</v>
      </c>
      <c r="J322" s="471">
        <v>0</v>
      </c>
      <c r="K322" s="471">
        <v>0</v>
      </c>
      <c r="L322" s="471">
        <v>0</v>
      </c>
      <c r="M322" s="471">
        <v>0</v>
      </c>
      <c r="N322" s="471">
        <v>0</v>
      </c>
      <c r="O322" s="471">
        <v>0</v>
      </c>
      <c r="P322" s="471">
        <v>0</v>
      </c>
      <c r="Q322" s="471">
        <v>0</v>
      </c>
      <c r="R322" s="471">
        <v>0</v>
      </c>
      <c r="S322" s="471">
        <v>0</v>
      </c>
    </row>
    <row r="323" spans="1:19" ht="24.6" customHeight="1">
      <c r="A323" s="225"/>
      <c r="B323" s="2179" t="s">
        <v>252</v>
      </c>
      <c r="C323" s="2180"/>
      <c r="D323" s="693"/>
      <c r="E323" s="54">
        <f>E325</f>
        <v>0</v>
      </c>
      <c r="F323" s="55">
        <f t="shared" si="48"/>
        <v>0</v>
      </c>
      <c r="G323" s="67" t="e">
        <f t="shared" si="49"/>
        <v>#DIV/0!</v>
      </c>
      <c r="H323" s="473">
        <f>H325</f>
        <v>0</v>
      </c>
      <c r="I323" s="473">
        <f>I325</f>
        <v>0</v>
      </c>
      <c r="J323" s="1239">
        <f>J325</f>
        <v>0</v>
      </c>
      <c r="K323" s="1239">
        <v>0</v>
      </c>
      <c r="L323" s="1553">
        <f t="shared" ref="L323:Q323" si="51">L325</f>
        <v>0</v>
      </c>
      <c r="M323" s="1553">
        <f t="shared" si="51"/>
        <v>0</v>
      </c>
      <c r="N323" s="1553">
        <f t="shared" si="51"/>
        <v>0</v>
      </c>
      <c r="O323" s="1553">
        <f t="shared" si="51"/>
        <v>0</v>
      </c>
      <c r="P323" s="1553">
        <f t="shared" si="51"/>
        <v>0</v>
      </c>
      <c r="Q323" s="1553">
        <f t="shared" si="51"/>
        <v>0</v>
      </c>
      <c r="R323" s="1907">
        <v>0</v>
      </c>
      <c r="S323" s="1907">
        <f>S325</f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0</v>
      </c>
      <c r="F324" s="36">
        <f t="shared" si="48"/>
        <v>0</v>
      </c>
      <c r="G324" s="37" t="e">
        <f t="shared" si="49"/>
        <v>#DIV/0!</v>
      </c>
      <c r="H324" s="471">
        <v>0</v>
      </c>
      <c r="I324" s="471">
        <v>0</v>
      </c>
      <c r="J324" s="471">
        <v>0</v>
      </c>
      <c r="K324" s="471">
        <v>0</v>
      </c>
      <c r="L324" s="471">
        <v>0</v>
      </c>
      <c r="M324" s="471">
        <v>0</v>
      </c>
      <c r="N324" s="471">
        <v>0</v>
      </c>
      <c r="O324" s="471">
        <v>0</v>
      </c>
      <c r="P324" s="471">
        <v>0</v>
      </c>
      <c r="Q324" s="471">
        <v>0</v>
      </c>
      <c r="R324" s="471">
        <v>0</v>
      </c>
      <c r="S324" s="471">
        <v>0</v>
      </c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0</v>
      </c>
      <c r="F325" s="36">
        <f t="shared" si="48"/>
        <v>0</v>
      </c>
      <c r="G325" s="37" t="e">
        <f t="shared" si="49"/>
        <v>#DIV/0!</v>
      </c>
      <c r="H325" s="471">
        <v>0</v>
      </c>
      <c r="I325" s="471">
        <v>0</v>
      </c>
      <c r="J325" s="471">
        <v>0</v>
      </c>
      <c r="K325" s="471">
        <v>0</v>
      </c>
      <c r="L325" s="471">
        <v>0</v>
      </c>
      <c r="M325" s="471">
        <v>0</v>
      </c>
      <c r="N325" s="471">
        <v>0</v>
      </c>
      <c r="O325" s="471">
        <v>0</v>
      </c>
      <c r="P325" s="471">
        <v>0</v>
      </c>
      <c r="Q325" s="471">
        <v>0</v>
      </c>
      <c r="R325" s="471">
        <v>0</v>
      </c>
      <c r="S325" s="471">
        <v>0</v>
      </c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48"/>
        <v>0</v>
      </c>
      <c r="G326" s="37" t="e">
        <f t="shared" si="49"/>
        <v>#DIV/0!</v>
      </c>
      <c r="H326" s="471">
        <v>0</v>
      </c>
      <c r="I326" s="471">
        <v>0</v>
      </c>
      <c r="J326" s="471">
        <v>0</v>
      </c>
      <c r="K326" s="471">
        <v>0</v>
      </c>
      <c r="L326" s="471">
        <v>0</v>
      </c>
      <c r="M326" s="471">
        <v>0</v>
      </c>
      <c r="N326" s="471">
        <v>0</v>
      </c>
      <c r="O326" s="471">
        <v>0</v>
      </c>
      <c r="P326" s="471">
        <v>0</v>
      </c>
      <c r="Q326" s="471">
        <v>0</v>
      </c>
      <c r="R326" s="471">
        <v>0</v>
      </c>
      <c r="S326" s="471">
        <v>0</v>
      </c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0</v>
      </c>
      <c r="F327" s="153">
        <f t="shared" si="48"/>
        <v>0</v>
      </c>
      <c r="G327" s="379" t="e">
        <f t="shared" si="49"/>
        <v>#DIV/0!</v>
      </c>
      <c r="H327" s="153">
        <f>SUM(H328:H332)</f>
        <v>0</v>
      </c>
      <c r="I327" s="153">
        <f t="shared" ref="I327:S327" si="52">SUM(I328:I332)</f>
        <v>0</v>
      </c>
      <c r="J327" s="1226">
        <f t="shared" si="52"/>
        <v>0</v>
      </c>
      <c r="K327" s="1228">
        <f t="shared" si="52"/>
        <v>0</v>
      </c>
      <c r="L327" s="1545">
        <f t="shared" si="52"/>
        <v>0</v>
      </c>
      <c r="M327" s="1545">
        <f t="shared" si="52"/>
        <v>0</v>
      </c>
      <c r="N327" s="1545">
        <f t="shared" si="52"/>
        <v>0</v>
      </c>
      <c r="O327" s="1545">
        <f t="shared" si="52"/>
        <v>0</v>
      </c>
      <c r="P327" s="1545">
        <f t="shared" si="52"/>
        <v>0</v>
      </c>
      <c r="Q327" s="1545">
        <f t="shared" si="52"/>
        <v>0</v>
      </c>
      <c r="R327" s="1898">
        <f t="shared" si="52"/>
        <v>0</v>
      </c>
      <c r="S327" s="1898">
        <f t="shared" si="52"/>
        <v>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48"/>
        <v>0</v>
      </c>
      <c r="G328" s="37" t="e">
        <f t="shared" si="49"/>
        <v>#DIV/0!</v>
      </c>
      <c r="H328" s="471">
        <v>0</v>
      </c>
      <c r="I328" s="471">
        <v>0</v>
      </c>
      <c r="J328" s="471">
        <v>0</v>
      </c>
      <c r="K328" s="471">
        <v>0</v>
      </c>
      <c r="L328" s="471">
        <v>0</v>
      </c>
      <c r="M328" s="471">
        <v>0</v>
      </c>
      <c r="N328" s="471">
        <v>0</v>
      </c>
      <c r="O328" s="471">
        <v>0</v>
      </c>
      <c r="P328" s="471">
        <v>0</v>
      </c>
      <c r="Q328" s="471">
        <v>0</v>
      </c>
      <c r="R328" s="471">
        <v>0</v>
      </c>
      <c r="S328" s="471">
        <v>0</v>
      </c>
    </row>
    <row r="329" spans="1:19" ht="26.4" customHeight="1">
      <c r="A329" s="684"/>
      <c r="B329" s="685"/>
      <c r="C329" s="686" t="s">
        <v>26</v>
      </c>
      <c r="D329" s="687" t="s">
        <v>24</v>
      </c>
      <c r="E329" s="42"/>
      <c r="F329" s="36">
        <f t="shared" si="48"/>
        <v>0</v>
      </c>
      <c r="G329" s="37" t="e">
        <f t="shared" si="49"/>
        <v>#DIV/0!</v>
      </c>
      <c r="H329" s="471">
        <v>0</v>
      </c>
      <c r="I329" s="471">
        <v>0</v>
      </c>
      <c r="J329" s="471">
        <v>0</v>
      </c>
      <c r="K329" s="471">
        <v>0</v>
      </c>
      <c r="L329" s="471">
        <v>0</v>
      </c>
      <c r="M329" s="471">
        <v>0</v>
      </c>
      <c r="N329" s="471">
        <v>0</v>
      </c>
      <c r="O329" s="471">
        <v>0</v>
      </c>
      <c r="P329" s="471">
        <v>0</v>
      </c>
      <c r="Q329" s="471">
        <v>0</v>
      </c>
      <c r="R329" s="471">
        <v>0</v>
      </c>
      <c r="S329" s="471">
        <v>0</v>
      </c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48"/>
        <v>0</v>
      </c>
      <c r="G330" s="37" t="e">
        <f t="shared" si="49"/>
        <v>#DIV/0!</v>
      </c>
      <c r="H330" s="471">
        <v>0</v>
      </c>
      <c r="I330" s="471">
        <v>0</v>
      </c>
      <c r="J330" s="471">
        <v>0</v>
      </c>
      <c r="K330" s="471">
        <v>0</v>
      </c>
      <c r="L330" s="471">
        <v>0</v>
      </c>
      <c r="M330" s="471">
        <v>0</v>
      </c>
      <c r="N330" s="471">
        <v>0</v>
      </c>
      <c r="O330" s="471">
        <v>0</v>
      </c>
      <c r="P330" s="471">
        <v>0</v>
      </c>
      <c r="Q330" s="471">
        <v>0</v>
      </c>
      <c r="R330" s="471">
        <v>0</v>
      </c>
      <c r="S330" s="471">
        <v>0</v>
      </c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48"/>
        <v>0</v>
      </c>
      <c r="G331" s="37" t="e">
        <f t="shared" si="49"/>
        <v>#DIV/0!</v>
      </c>
      <c r="H331" s="471">
        <v>0</v>
      </c>
      <c r="I331" s="471">
        <v>0</v>
      </c>
      <c r="J331" s="471">
        <v>0</v>
      </c>
      <c r="K331" s="471">
        <v>0</v>
      </c>
      <c r="L331" s="471">
        <v>0</v>
      </c>
      <c r="M331" s="471">
        <v>0</v>
      </c>
      <c r="N331" s="471">
        <v>0</v>
      </c>
      <c r="O331" s="471">
        <v>0</v>
      </c>
      <c r="P331" s="471">
        <v>0</v>
      </c>
      <c r="Q331" s="471">
        <v>0</v>
      </c>
      <c r="R331" s="471">
        <v>0</v>
      </c>
      <c r="S331" s="471">
        <v>0</v>
      </c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48"/>
        <v>0</v>
      </c>
      <c r="G332" s="120" t="e">
        <f t="shared" si="49"/>
        <v>#DIV/0!</v>
      </c>
      <c r="H332" s="478">
        <v>0</v>
      </c>
      <c r="I332" s="478">
        <v>0</v>
      </c>
      <c r="J332" s="478">
        <v>0</v>
      </c>
      <c r="K332" s="478">
        <v>0</v>
      </c>
      <c r="L332" s="478">
        <v>0</v>
      </c>
      <c r="M332" s="478">
        <v>0</v>
      </c>
      <c r="N332" s="478">
        <v>0</v>
      </c>
      <c r="O332" s="478">
        <v>0</v>
      </c>
      <c r="P332" s="478">
        <v>0</v>
      </c>
      <c r="Q332" s="478">
        <v>0</v>
      </c>
      <c r="R332" s="478">
        <v>0</v>
      </c>
      <c r="S332" s="478">
        <v>0</v>
      </c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48"/>
        <v>0</v>
      </c>
      <c r="G333" s="631" t="e">
        <f t="shared" si="49"/>
        <v>#DIV/0!</v>
      </c>
      <c r="H333" s="465"/>
      <c r="I333" s="157"/>
      <c r="J333" s="1227"/>
      <c r="K333" s="1227"/>
      <c r="L333" s="1544"/>
      <c r="M333" s="1544"/>
      <c r="N333" s="1544"/>
      <c r="O333" s="1544"/>
      <c r="P333" s="1544"/>
      <c r="Q333" s="1544"/>
      <c r="R333" s="1897"/>
      <c r="S333" s="1897"/>
    </row>
    <row r="334" spans="1:19" ht="26.4" customHeight="1">
      <c r="A334" s="225"/>
      <c r="B334" s="2113" t="s">
        <v>260</v>
      </c>
      <c r="C334" s="2114"/>
      <c r="D334" s="788"/>
      <c r="E334" s="54">
        <f>E335</f>
        <v>0</v>
      </c>
      <c r="F334" s="55">
        <f t="shared" si="48"/>
        <v>0</v>
      </c>
      <c r="G334" s="67" t="e">
        <f t="shared" si="49"/>
        <v>#DIV/0!</v>
      </c>
      <c r="H334" s="466">
        <f>H335</f>
        <v>0</v>
      </c>
      <c r="I334" s="466">
        <f>I335</f>
        <v>0</v>
      </c>
      <c r="J334" s="1234">
        <f t="shared" ref="J334:S334" si="53">J335</f>
        <v>0</v>
      </c>
      <c r="K334" s="1234">
        <f t="shared" si="53"/>
        <v>0</v>
      </c>
      <c r="L334" s="1549">
        <f t="shared" si="53"/>
        <v>0</v>
      </c>
      <c r="M334" s="1549">
        <f t="shared" si="53"/>
        <v>0</v>
      </c>
      <c r="N334" s="1549">
        <f t="shared" si="53"/>
        <v>0</v>
      </c>
      <c r="O334" s="1549">
        <f t="shared" si="53"/>
        <v>0</v>
      </c>
      <c r="P334" s="1549">
        <f t="shared" si="53"/>
        <v>0</v>
      </c>
      <c r="Q334" s="1549">
        <f t="shared" si="53"/>
        <v>0</v>
      </c>
      <c r="R334" s="1903">
        <f t="shared" si="53"/>
        <v>0</v>
      </c>
      <c r="S334" s="1903">
        <f t="shared" si="53"/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>
        <v>0</v>
      </c>
      <c r="F335" s="36">
        <f t="shared" si="48"/>
        <v>0</v>
      </c>
      <c r="G335" s="37" t="e">
        <f t="shared" si="49"/>
        <v>#DIV/0!</v>
      </c>
      <c r="H335" s="158">
        <v>0</v>
      </c>
      <c r="I335" s="152">
        <v>0</v>
      </c>
      <c r="J335" s="152">
        <v>0</v>
      </c>
      <c r="K335" s="152">
        <v>0</v>
      </c>
      <c r="L335" s="152">
        <v>0</v>
      </c>
      <c r="M335" s="152">
        <v>0</v>
      </c>
      <c r="N335" s="152">
        <v>0</v>
      </c>
      <c r="O335" s="152">
        <v>0</v>
      </c>
      <c r="P335" s="152">
        <v>0</v>
      </c>
      <c r="Q335" s="152">
        <v>0</v>
      </c>
      <c r="R335" s="152">
        <v>0</v>
      </c>
      <c r="S335" s="152">
        <v>0</v>
      </c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48"/>
        <v>0</v>
      </c>
      <c r="G336" s="37" t="e">
        <f t="shared" si="49"/>
        <v>#DIV/0!</v>
      </c>
      <c r="H336" s="158">
        <v>0</v>
      </c>
      <c r="I336" s="152">
        <v>0</v>
      </c>
      <c r="J336" s="152">
        <v>0</v>
      </c>
      <c r="K336" s="152">
        <v>0</v>
      </c>
      <c r="L336" s="152">
        <v>0</v>
      </c>
      <c r="M336" s="152">
        <v>0</v>
      </c>
      <c r="N336" s="152">
        <v>0</v>
      </c>
      <c r="O336" s="152">
        <v>0</v>
      </c>
      <c r="P336" s="152">
        <v>0</v>
      </c>
      <c r="Q336" s="152">
        <v>0</v>
      </c>
      <c r="R336" s="152">
        <v>0</v>
      </c>
      <c r="S336" s="152">
        <v>0</v>
      </c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0</v>
      </c>
      <c r="F337" s="153">
        <f t="shared" si="48"/>
        <v>0</v>
      </c>
      <c r="G337" s="379" t="e">
        <f t="shared" si="49"/>
        <v>#DIV/0!</v>
      </c>
      <c r="H337" s="153">
        <f>SUM(H338:H342)</f>
        <v>0</v>
      </c>
      <c r="I337" s="153">
        <f>SUM(I338:I342)</f>
        <v>0</v>
      </c>
      <c r="J337" s="1226">
        <f>SUM(J338:J342)</f>
        <v>0</v>
      </c>
      <c r="K337" s="1226">
        <v>0</v>
      </c>
      <c r="L337" s="1543">
        <f t="shared" ref="L337:R337" si="54">SUM(L338:L342)</f>
        <v>0</v>
      </c>
      <c r="M337" s="1543">
        <f t="shared" si="54"/>
        <v>0</v>
      </c>
      <c r="N337" s="1543">
        <f t="shared" si="54"/>
        <v>0</v>
      </c>
      <c r="O337" s="1543">
        <f t="shared" si="54"/>
        <v>0</v>
      </c>
      <c r="P337" s="1543">
        <f t="shared" si="54"/>
        <v>0</v>
      </c>
      <c r="Q337" s="1543">
        <f t="shared" si="54"/>
        <v>0</v>
      </c>
      <c r="R337" s="1896">
        <f t="shared" si="54"/>
        <v>0</v>
      </c>
      <c r="S337" s="1896">
        <v>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48"/>
        <v>0</v>
      </c>
      <c r="G338" s="37" t="e">
        <f t="shared" si="49"/>
        <v>#DIV/0!</v>
      </c>
      <c r="H338" s="158">
        <v>0</v>
      </c>
      <c r="I338" s="152">
        <v>0</v>
      </c>
      <c r="J338" s="152">
        <v>0</v>
      </c>
      <c r="K338" s="152">
        <v>0</v>
      </c>
      <c r="L338" s="152">
        <v>0</v>
      </c>
      <c r="M338" s="152">
        <v>0</v>
      </c>
      <c r="N338" s="152">
        <v>0</v>
      </c>
      <c r="O338" s="152">
        <v>0</v>
      </c>
      <c r="P338" s="152">
        <v>0</v>
      </c>
      <c r="Q338" s="152">
        <v>0</v>
      </c>
      <c r="R338" s="152">
        <v>0</v>
      </c>
      <c r="S338" s="152">
        <v>0</v>
      </c>
    </row>
    <row r="339" spans="1:19" ht="26.4" customHeight="1">
      <c r="A339" s="684"/>
      <c r="B339" s="685"/>
      <c r="C339" s="686" t="s">
        <v>26</v>
      </c>
      <c r="D339" s="687" t="s">
        <v>24</v>
      </c>
      <c r="E339" s="36">
        <v>0</v>
      </c>
      <c r="F339" s="36">
        <f t="shared" si="48"/>
        <v>0</v>
      </c>
      <c r="G339" s="37" t="e">
        <f t="shared" si="49"/>
        <v>#DIV/0!</v>
      </c>
      <c r="H339" s="158">
        <v>0</v>
      </c>
      <c r="I339" s="152">
        <v>0</v>
      </c>
      <c r="J339" s="152">
        <v>0</v>
      </c>
      <c r="K339" s="152">
        <v>0</v>
      </c>
      <c r="L339" s="152">
        <v>0</v>
      </c>
      <c r="M339" s="152">
        <v>0</v>
      </c>
      <c r="N339" s="152">
        <v>0</v>
      </c>
      <c r="O339" s="152">
        <v>0</v>
      </c>
      <c r="P339" s="152">
        <v>0</v>
      </c>
      <c r="Q339" s="152">
        <v>0</v>
      </c>
      <c r="R339" s="152">
        <v>0</v>
      </c>
      <c r="S339" s="152">
        <v>0</v>
      </c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48"/>
        <v>0</v>
      </c>
      <c r="G340" s="37" t="e">
        <f t="shared" si="49"/>
        <v>#DIV/0!</v>
      </c>
      <c r="H340" s="158">
        <v>0</v>
      </c>
      <c r="I340" s="152">
        <v>0</v>
      </c>
      <c r="J340" s="152">
        <v>0</v>
      </c>
      <c r="K340" s="152">
        <v>0</v>
      </c>
      <c r="L340" s="152">
        <v>0</v>
      </c>
      <c r="M340" s="152">
        <v>0</v>
      </c>
      <c r="N340" s="152">
        <v>0</v>
      </c>
      <c r="O340" s="152">
        <v>0</v>
      </c>
      <c r="P340" s="152">
        <v>0</v>
      </c>
      <c r="Q340" s="152">
        <v>0</v>
      </c>
      <c r="R340" s="152">
        <v>0</v>
      </c>
      <c r="S340" s="152">
        <v>0</v>
      </c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48"/>
        <v>0</v>
      </c>
      <c r="G341" s="37" t="e">
        <f t="shared" si="49"/>
        <v>#DIV/0!</v>
      </c>
      <c r="H341" s="158">
        <v>0</v>
      </c>
      <c r="I341" s="152">
        <v>0</v>
      </c>
      <c r="J341" s="152">
        <v>0</v>
      </c>
      <c r="K341" s="152">
        <v>0</v>
      </c>
      <c r="L341" s="152">
        <v>0</v>
      </c>
      <c r="M341" s="152">
        <v>0</v>
      </c>
      <c r="N341" s="152">
        <v>0</v>
      </c>
      <c r="O341" s="152">
        <v>0</v>
      </c>
      <c r="P341" s="152">
        <v>0</v>
      </c>
      <c r="Q341" s="152">
        <v>0</v>
      </c>
      <c r="R341" s="152">
        <v>0</v>
      </c>
      <c r="S341" s="152">
        <v>0</v>
      </c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48"/>
        <v>0</v>
      </c>
      <c r="G342" s="120" t="e">
        <f t="shared" si="49"/>
        <v>#DIV/0!</v>
      </c>
      <c r="H342" s="467">
        <v>0</v>
      </c>
      <c r="I342" s="361">
        <v>0</v>
      </c>
      <c r="J342" s="361">
        <v>0</v>
      </c>
      <c r="K342" s="361">
        <v>0</v>
      </c>
      <c r="L342" s="361">
        <v>0</v>
      </c>
      <c r="M342" s="361">
        <v>0</v>
      </c>
      <c r="N342" s="361">
        <v>0</v>
      </c>
      <c r="O342" s="361">
        <v>0</v>
      </c>
      <c r="P342" s="361">
        <v>0</v>
      </c>
      <c r="Q342" s="361">
        <v>0</v>
      </c>
      <c r="R342" s="361">
        <v>0</v>
      </c>
      <c r="S342" s="361">
        <v>0</v>
      </c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386">
        <f t="shared" si="48"/>
        <v>0</v>
      </c>
      <c r="G343" s="633" t="e">
        <f t="shared" si="49"/>
        <v>#DIV/0!</v>
      </c>
      <c r="H343" s="468"/>
      <c r="I343" s="519"/>
      <c r="J343" s="1250"/>
      <c r="K343" s="1250"/>
      <c r="L343" s="1564"/>
      <c r="M343" s="1564"/>
      <c r="N343" s="1564"/>
      <c r="O343" s="1564"/>
      <c r="P343" s="1564"/>
      <c r="Q343" s="1564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48"/>
        <v>0</v>
      </c>
      <c r="G344" s="631" t="e">
        <f t="shared" si="49"/>
        <v>#DIV/0!</v>
      </c>
      <c r="H344" s="653"/>
      <c r="I344" s="486"/>
      <c r="J344" s="1105"/>
      <c r="K344" s="1105"/>
      <c r="L344" s="1562"/>
      <c r="M344" s="1562"/>
      <c r="N344" s="1562"/>
      <c r="O344" s="1562"/>
      <c r="P344" s="1562"/>
      <c r="Q344" s="1562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48"/>
        <v>0</v>
      </c>
      <c r="G345" s="67" t="e">
        <f t="shared" si="49"/>
        <v>#DIV/0!</v>
      </c>
      <c r="H345" s="55">
        <f>SUM(H346:H349)</f>
        <v>0</v>
      </c>
      <c r="I345" s="55">
        <f t="shared" ref="I345:S345" si="55">SUM(I346:I349)</f>
        <v>0</v>
      </c>
      <c r="J345" s="1218">
        <f t="shared" si="55"/>
        <v>0</v>
      </c>
      <c r="K345" s="1218">
        <f t="shared" si="55"/>
        <v>0</v>
      </c>
      <c r="L345" s="1536">
        <f t="shared" si="55"/>
        <v>0</v>
      </c>
      <c r="M345" s="1536">
        <f t="shared" si="55"/>
        <v>0</v>
      </c>
      <c r="N345" s="1536">
        <f t="shared" si="55"/>
        <v>0</v>
      </c>
      <c r="O345" s="1536">
        <f t="shared" si="55"/>
        <v>0</v>
      </c>
      <c r="P345" s="1536">
        <f t="shared" si="55"/>
        <v>0</v>
      </c>
      <c r="Q345" s="1536">
        <f t="shared" si="55"/>
        <v>0</v>
      </c>
      <c r="R345" s="1889">
        <f t="shared" si="55"/>
        <v>0</v>
      </c>
      <c r="S345" s="1889">
        <f t="shared" si="55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>
        <v>0</v>
      </c>
      <c r="F346" s="36">
        <f t="shared" si="48"/>
        <v>0</v>
      </c>
      <c r="G346" s="37" t="e">
        <f t="shared" si="49"/>
        <v>#DIV/0!</v>
      </c>
      <c r="H346" s="471">
        <v>0</v>
      </c>
      <c r="I346" s="471">
        <v>0</v>
      </c>
      <c r="J346" s="471">
        <v>0</v>
      </c>
      <c r="K346" s="471">
        <v>0</v>
      </c>
      <c r="L346" s="471">
        <v>0</v>
      </c>
      <c r="M346" s="471">
        <v>0</v>
      </c>
      <c r="N346" s="471">
        <v>0</v>
      </c>
      <c r="O346" s="471">
        <v>0</v>
      </c>
      <c r="P346" s="471">
        <v>0</v>
      </c>
      <c r="Q346" s="471">
        <v>0</v>
      </c>
      <c r="R346" s="471">
        <v>0</v>
      </c>
      <c r="S346" s="471">
        <v>0</v>
      </c>
    </row>
    <row r="347" spans="1:19" ht="26.25" customHeight="1">
      <c r="A347" s="684"/>
      <c r="B347" s="2101" t="s">
        <v>314</v>
      </c>
      <c r="C347" s="2102"/>
      <c r="D347" s="687" t="s">
        <v>36</v>
      </c>
      <c r="E347" s="36">
        <v>0</v>
      </c>
      <c r="F347" s="36">
        <f t="shared" si="48"/>
        <v>0</v>
      </c>
      <c r="G347" s="37" t="e">
        <f t="shared" si="49"/>
        <v>#DIV/0!</v>
      </c>
      <c r="H347" s="471">
        <v>0</v>
      </c>
      <c r="I347" s="471">
        <v>0</v>
      </c>
      <c r="J347" s="471">
        <v>0</v>
      </c>
      <c r="K347" s="471">
        <v>0</v>
      </c>
      <c r="L347" s="471">
        <v>0</v>
      </c>
      <c r="M347" s="471">
        <v>0</v>
      </c>
      <c r="N347" s="471">
        <v>0</v>
      </c>
      <c r="O347" s="471">
        <v>0</v>
      </c>
      <c r="P347" s="471">
        <v>0</v>
      </c>
      <c r="Q347" s="471">
        <v>0</v>
      </c>
      <c r="R347" s="471">
        <v>0</v>
      </c>
      <c r="S347" s="471">
        <v>0</v>
      </c>
    </row>
    <row r="348" spans="1:19" ht="26.25" customHeight="1">
      <c r="A348" s="684"/>
      <c r="B348" s="2101" t="s">
        <v>315</v>
      </c>
      <c r="C348" s="2102"/>
      <c r="D348" s="687" t="s">
        <v>36</v>
      </c>
      <c r="E348" s="36">
        <v>0</v>
      </c>
      <c r="F348" s="36">
        <f t="shared" si="48"/>
        <v>0</v>
      </c>
      <c r="G348" s="37" t="e">
        <f t="shared" si="49"/>
        <v>#DIV/0!</v>
      </c>
      <c r="H348" s="471">
        <v>0</v>
      </c>
      <c r="I348" s="471">
        <v>0</v>
      </c>
      <c r="J348" s="471">
        <v>0</v>
      </c>
      <c r="K348" s="471">
        <v>0</v>
      </c>
      <c r="L348" s="471">
        <v>0</v>
      </c>
      <c r="M348" s="471">
        <v>0</v>
      </c>
      <c r="N348" s="471">
        <v>0</v>
      </c>
      <c r="O348" s="471">
        <v>0</v>
      </c>
      <c r="P348" s="471">
        <v>0</v>
      </c>
      <c r="Q348" s="471">
        <v>0</v>
      </c>
      <c r="R348" s="471">
        <v>0</v>
      </c>
      <c r="S348" s="471">
        <v>0</v>
      </c>
    </row>
    <row r="349" spans="1:19" ht="26.25" customHeight="1">
      <c r="A349" s="684"/>
      <c r="B349" s="2101" t="s">
        <v>316</v>
      </c>
      <c r="C349" s="2102"/>
      <c r="D349" s="687" t="s">
        <v>36</v>
      </c>
      <c r="E349" s="36">
        <v>0</v>
      </c>
      <c r="F349" s="36">
        <f t="shared" si="48"/>
        <v>0</v>
      </c>
      <c r="G349" s="37" t="e">
        <f t="shared" si="49"/>
        <v>#DIV/0!</v>
      </c>
      <c r="H349" s="471">
        <v>0</v>
      </c>
      <c r="I349" s="471">
        <v>0</v>
      </c>
      <c r="J349" s="471">
        <v>0</v>
      </c>
      <c r="K349" s="471">
        <v>0</v>
      </c>
      <c r="L349" s="471">
        <v>0</v>
      </c>
      <c r="M349" s="471">
        <v>0</v>
      </c>
      <c r="N349" s="471">
        <v>0</v>
      </c>
      <c r="O349" s="471">
        <v>0</v>
      </c>
      <c r="P349" s="471">
        <v>0</v>
      </c>
      <c r="Q349" s="471">
        <v>0</v>
      </c>
      <c r="R349" s="471">
        <v>0</v>
      </c>
      <c r="S349" s="471">
        <v>0</v>
      </c>
    </row>
    <row r="350" spans="1:19" ht="26.25" customHeight="1">
      <c r="A350" s="684"/>
      <c r="B350" s="2101" t="s">
        <v>309</v>
      </c>
      <c r="C350" s="2102"/>
      <c r="D350" s="687" t="s">
        <v>36</v>
      </c>
      <c r="E350" s="36">
        <v>0</v>
      </c>
      <c r="F350" s="36">
        <f t="shared" si="48"/>
        <v>0</v>
      </c>
      <c r="G350" s="37" t="e">
        <f t="shared" si="49"/>
        <v>#DIV/0!</v>
      </c>
      <c r="H350" s="471">
        <v>0</v>
      </c>
      <c r="I350" s="471">
        <v>0</v>
      </c>
      <c r="J350" s="471">
        <v>0</v>
      </c>
      <c r="K350" s="471">
        <v>0</v>
      </c>
      <c r="L350" s="471">
        <v>0</v>
      </c>
      <c r="M350" s="471">
        <v>0</v>
      </c>
      <c r="N350" s="471">
        <v>0</v>
      </c>
      <c r="O350" s="471">
        <v>0</v>
      </c>
      <c r="P350" s="471">
        <v>0</v>
      </c>
      <c r="Q350" s="471">
        <v>0</v>
      </c>
      <c r="R350" s="471">
        <v>0</v>
      </c>
      <c r="S350" s="471">
        <v>0</v>
      </c>
    </row>
    <row r="351" spans="1:19" ht="26.25" customHeight="1">
      <c r="A351" s="684"/>
      <c r="B351" s="2101" t="s">
        <v>307</v>
      </c>
      <c r="C351" s="2102"/>
      <c r="D351" s="687" t="s">
        <v>36</v>
      </c>
      <c r="E351" s="36">
        <v>0</v>
      </c>
      <c r="F351" s="36">
        <f t="shared" si="48"/>
        <v>0</v>
      </c>
      <c r="G351" s="37" t="e">
        <f t="shared" si="49"/>
        <v>#DIV/0!</v>
      </c>
      <c r="H351" s="471">
        <v>0</v>
      </c>
      <c r="I351" s="471">
        <v>0</v>
      </c>
      <c r="J351" s="471">
        <v>0</v>
      </c>
      <c r="K351" s="471">
        <v>0</v>
      </c>
      <c r="L351" s="471">
        <v>0</v>
      </c>
      <c r="M351" s="471">
        <v>0</v>
      </c>
      <c r="N351" s="471">
        <v>0</v>
      </c>
      <c r="O351" s="471">
        <v>0</v>
      </c>
      <c r="P351" s="471">
        <v>0</v>
      </c>
      <c r="Q351" s="471">
        <v>0</v>
      </c>
      <c r="R351" s="471">
        <v>0</v>
      </c>
      <c r="S351" s="471">
        <v>0</v>
      </c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153">
        <f t="shared" si="48"/>
        <v>0</v>
      </c>
      <c r="G352" s="379" t="e">
        <f t="shared" si="49"/>
        <v>#DIV/0!</v>
      </c>
      <c r="H352" s="487">
        <f>SUM(H353:H357)</f>
        <v>0</v>
      </c>
      <c r="I352" s="487">
        <f t="shared" ref="I352:S352" si="56">SUM(I353:I357)</f>
        <v>0</v>
      </c>
      <c r="J352" s="1248">
        <f t="shared" si="56"/>
        <v>0</v>
      </c>
      <c r="K352" s="1248">
        <f t="shared" si="56"/>
        <v>0</v>
      </c>
      <c r="L352" s="1563">
        <f t="shared" si="56"/>
        <v>0</v>
      </c>
      <c r="M352" s="1563">
        <f t="shared" si="56"/>
        <v>0</v>
      </c>
      <c r="N352" s="1563">
        <f t="shared" si="56"/>
        <v>0</v>
      </c>
      <c r="O352" s="1563">
        <f t="shared" si="56"/>
        <v>0</v>
      </c>
      <c r="P352" s="1563">
        <f t="shared" si="56"/>
        <v>0</v>
      </c>
      <c r="Q352" s="1563">
        <f t="shared" si="56"/>
        <v>0</v>
      </c>
      <c r="R352" s="1916">
        <f t="shared" si="56"/>
        <v>0</v>
      </c>
      <c r="S352" s="1916">
        <f t="shared" si="56"/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48"/>
        <v>0</v>
      </c>
      <c r="G353" s="37" t="e">
        <f t="shared" si="49"/>
        <v>#DIV/0!</v>
      </c>
      <c r="H353" s="471">
        <v>0</v>
      </c>
      <c r="I353" s="471">
        <v>0</v>
      </c>
      <c r="J353" s="471">
        <v>0</v>
      </c>
      <c r="K353" s="471">
        <v>0</v>
      </c>
      <c r="L353" s="471">
        <v>0</v>
      </c>
      <c r="M353" s="471">
        <v>0</v>
      </c>
      <c r="N353" s="471">
        <v>0</v>
      </c>
      <c r="O353" s="471">
        <v>0</v>
      </c>
      <c r="P353" s="471">
        <v>0</v>
      </c>
      <c r="Q353" s="471">
        <v>0</v>
      </c>
      <c r="R353" s="471">
        <v>0</v>
      </c>
      <c r="S353" s="471">
        <v>0</v>
      </c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48"/>
        <v>0</v>
      </c>
      <c r="G354" s="37" t="e">
        <f t="shared" si="49"/>
        <v>#DIV/0!</v>
      </c>
      <c r="H354" s="471">
        <v>0</v>
      </c>
      <c r="I354" s="471">
        <v>0</v>
      </c>
      <c r="J354" s="471">
        <v>0</v>
      </c>
      <c r="K354" s="471">
        <v>0</v>
      </c>
      <c r="L354" s="471">
        <v>0</v>
      </c>
      <c r="M354" s="471">
        <v>0</v>
      </c>
      <c r="N354" s="471">
        <v>0</v>
      </c>
      <c r="O354" s="471">
        <v>0</v>
      </c>
      <c r="P354" s="471">
        <v>0</v>
      </c>
      <c r="Q354" s="471">
        <v>0</v>
      </c>
      <c r="R354" s="471">
        <v>0</v>
      </c>
      <c r="S354" s="471">
        <v>0</v>
      </c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48"/>
        <v>0</v>
      </c>
      <c r="G355" s="37" t="e">
        <f t="shared" si="49"/>
        <v>#DIV/0!</v>
      </c>
      <c r="H355" s="471">
        <v>0</v>
      </c>
      <c r="I355" s="471">
        <v>0</v>
      </c>
      <c r="J355" s="471">
        <v>0</v>
      </c>
      <c r="K355" s="471">
        <v>0</v>
      </c>
      <c r="L355" s="471">
        <v>0</v>
      </c>
      <c r="M355" s="471">
        <v>0</v>
      </c>
      <c r="N355" s="471">
        <v>0</v>
      </c>
      <c r="O355" s="471">
        <v>0</v>
      </c>
      <c r="P355" s="471">
        <v>0</v>
      </c>
      <c r="Q355" s="471">
        <v>0</v>
      </c>
      <c r="R355" s="471">
        <v>0</v>
      </c>
      <c r="S355" s="471">
        <v>0</v>
      </c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48"/>
        <v>0</v>
      </c>
      <c r="G356" s="37" t="e">
        <f t="shared" si="49"/>
        <v>#DIV/0!</v>
      </c>
      <c r="H356" s="471">
        <v>0</v>
      </c>
      <c r="I356" s="471">
        <v>0</v>
      </c>
      <c r="J356" s="471">
        <v>0</v>
      </c>
      <c r="K356" s="471">
        <v>0</v>
      </c>
      <c r="L356" s="471">
        <v>0</v>
      </c>
      <c r="M356" s="471">
        <v>0</v>
      </c>
      <c r="N356" s="471">
        <v>0</v>
      </c>
      <c r="O356" s="471">
        <v>0</v>
      </c>
      <c r="P356" s="471">
        <v>0</v>
      </c>
      <c r="Q356" s="471">
        <v>0</v>
      </c>
      <c r="R356" s="471">
        <v>0</v>
      </c>
      <c r="S356" s="471">
        <v>0</v>
      </c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116">
        <f t="shared" si="48"/>
        <v>0</v>
      </c>
      <c r="G357" s="120" t="e">
        <f t="shared" si="49"/>
        <v>#DIV/0!</v>
      </c>
      <c r="H357" s="488">
        <v>0</v>
      </c>
      <c r="I357" s="488">
        <v>0</v>
      </c>
      <c r="J357" s="488">
        <v>0</v>
      </c>
      <c r="K357" s="488">
        <v>0</v>
      </c>
      <c r="L357" s="488">
        <v>0</v>
      </c>
      <c r="M357" s="488">
        <v>0</v>
      </c>
      <c r="N357" s="488">
        <v>0</v>
      </c>
      <c r="O357" s="488">
        <v>0</v>
      </c>
      <c r="P357" s="488">
        <v>0</v>
      </c>
      <c r="Q357" s="488">
        <v>0</v>
      </c>
      <c r="R357" s="488">
        <v>0</v>
      </c>
      <c r="S357" s="488">
        <v>0</v>
      </c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86">
        <f t="shared" si="48"/>
        <v>0</v>
      </c>
      <c r="G358" s="633" t="e">
        <f t="shared" si="49"/>
        <v>#DIV/0!</v>
      </c>
      <c r="H358" s="468"/>
      <c r="I358" s="468"/>
      <c r="J358" s="1235"/>
      <c r="K358" s="1235"/>
      <c r="L358" s="1550"/>
      <c r="M358" s="1550"/>
      <c r="N358" s="1550"/>
      <c r="O358" s="1550"/>
      <c r="P358" s="1550"/>
      <c r="Q358" s="1550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48"/>
        <v>0</v>
      </c>
      <c r="G359" s="631" t="e">
        <f t="shared" si="49"/>
        <v>#DIV/0!</v>
      </c>
      <c r="H359" s="538"/>
      <c r="I359" s="538"/>
      <c r="J359" s="1252"/>
      <c r="K359" s="1252"/>
      <c r="L359" s="1565"/>
      <c r="M359" s="1565"/>
      <c r="N359" s="1565"/>
      <c r="O359" s="1565"/>
      <c r="P359" s="1565"/>
      <c r="Q359" s="1565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48"/>
        <v>0</v>
      </c>
      <c r="G360" s="37" t="e">
        <f t="shared" si="49"/>
        <v>#DIV/0!</v>
      </c>
      <c r="H360" s="484">
        <v>0</v>
      </c>
      <c r="I360" s="484">
        <v>0</v>
      </c>
      <c r="J360" s="484">
        <v>0</v>
      </c>
      <c r="K360" s="484">
        <v>0</v>
      </c>
      <c r="L360" s="484">
        <v>0</v>
      </c>
      <c r="M360" s="484">
        <v>0</v>
      </c>
      <c r="N360" s="484">
        <v>0</v>
      </c>
      <c r="O360" s="484">
        <v>0</v>
      </c>
      <c r="P360" s="484">
        <v>0</v>
      </c>
      <c r="Q360" s="484">
        <v>0</v>
      </c>
      <c r="R360" s="484">
        <v>0</v>
      </c>
      <c r="S360" s="484">
        <v>0</v>
      </c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48"/>
        <v>0</v>
      </c>
      <c r="G361" s="37" t="e">
        <f t="shared" si="49"/>
        <v>#DIV/0!</v>
      </c>
      <c r="H361" s="484">
        <v>0</v>
      </c>
      <c r="I361" s="484">
        <v>0</v>
      </c>
      <c r="J361" s="484">
        <v>0</v>
      </c>
      <c r="K361" s="484">
        <v>0</v>
      </c>
      <c r="L361" s="484">
        <v>0</v>
      </c>
      <c r="M361" s="484">
        <v>0</v>
      </c>
      <c r="N361" s="484">
        <v>0</v>
      </c>
      <c r="O361" s="484">
        <v>0</v>
      </c>
      <c r="P361" s="484">
        <v>0</v>
      </c>
      <c r="Q361" s="484">
        <v>0</v>
      </c>
      <c r="R361" s="484">
        <v>0</v>
      </c>
      <c r="S361" s="484">
        <v>0</v>
      </c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48"/>
        <v>0</v>
      </c>
      <c r="G362" s="379" t="e">
        <f t="shared" si="49"/>
        <v>#DIV/0!</v>
      </c>
      <c r="H362" s="534">
        <f>SUM(H363:H367)</f>
        <v>0</v>
      </c>
      <c r="I362" s="1251">
        <f t="shared" ref="I362:S362" si="57">SUM(I363:I367)</f>
        <v>0</v>
      </c>
      <c r="J362" s="1251">
        <f t="shared" si="57"/>
        <v>0</v>
      </c>
      <c r="K362" s="1251">
        <f t="shared" si="57"/>
        <v>0</v>
      </c>
      <c r="L362" s="1570">
        <f t="shared" si="57"/>
        <v>0</v>
      </c>
      <c r="M362" s="1570">
        <f t="shared" si="57"/>
        <v>0</v>
      </c>
      <c r="N362" s="1570">
        <f t="shared" si="57"/>
        <v>0</v>
      </c>
      <c r="O362" s="1570">
        <f t="shared" si="57"/>
        <v>0</v>
      </c>
      <c r="P362" s="1570">
        <f t="shared" si="57"/>
        <v>0</v>
      </c>
      <c r="Q362" s="1570">
        <f t="shared" si="57"/>
        <v>0</v>
      </c>
      <c r="R362" s="1886">
        <f t="shared" si="57"/>
        <v>0</v>
      </c>
      <c r="S362" s="1886">
        <f t="shared" si="57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48"/>
        <v>0</v>
      </c>
      <c r="G363" s="37" t="e">
        <f t="shared" si="49"/>
        <v>#DIV/0!</v>
      </c>
      <c r="H363" s="484">
        <v>0</v>
      </c>
      <c r="I363" s="484">
        <v>0</v>
      </c>
      <c r="J363" s="484">
        <v>0</v>
      </c>
      <c r="K363" s="484">
        <v>0</v>
      </c>
      <c r="L363" s="484">
        <v>0</v>
      </c>
      <c r="M363" s="484">
        <v>0</v>
      </c>
      <c r="N363" s="484">
        <v>0</v>
      </c>
      <c r="O363" s="484">
        <v>0</v>
      </c>
      <c r="P363" s="484">
        <v>0</v>
      </c>
      <c r="Q363" s="484">
        <v>0</v>
      </c>
      <c r="R363" s="484">
        <v>0</v>
      </c>
      <c r="S363" s="484">
        <v>0</v>
      </c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48"/>
        <v>0</v>
      </c>
      <c r="G364" s="37" t="e">
        <f t="shared" si="49"/>
        <v>#DIV/0!</v>
      </c>
      <c r="H364" s="484">
        <v>0</v>
      </c>
      <c r="I364" s="484">
        <v>0</v>
      </c>
      <c r="J364" s="484">
        <v>0</v>
      </c>
      <c r="K364" s="484">
        <v>0</v>
      </c>
      <c r="L364" s="484">
        <v>0</v>
      </c>
      <c r="M364" s="484">
        <v>0</v>
      </c>
      <c r="N364" s="484">
        <v>0</v>
      </c>
      <c r="O364" s="484">
        <v>0</v>
      </c>
      <c r="P364" s="484">
        <v>0</v>
      </c>
      <c r="Q364" s="484">
        <v>0</v>
      </c>
      <c r="R364" s="484">
        <v>0</v>
      </c>
      <c r="S364" s="484">
        <v>0</v>
      </c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48"/>
        <v>0</v>
      </c>
      <c r="G365" s="37" t="e">
        <f t="shared" si="49"/>
        <v>#DIV/0!</v>
      </c>
      <c r="H365" s="484">
        <v>0</v>
      </c>
      <c r="I365" s="484">
        <v>0</v>
      </c>
      <c r="J365" s="484">
        <v>0</v>
      </c>
      <c r="K365" s="484">
        <v>0</v>
      </c>
      <c r="L365" s="484">
        <v>0</v>
      </c>
      <c r="M365" s="484">
        <v>0</v>
      </c>
      <c r="N365" s="484">
        <v>0</v>
      </c>
      <c r="O365" s="484">
        <v>0</v>
      </c>
      <c r="P365" s="484">
        <v>0</v>
      </c>
      <c r="Q365" s="484">
        <v>0</v>
      </c>
      <c r="R365" s="484">
        <v>0</v>
      </c>
      <c r="S365" s="484">
        <v>0</v>
      </c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48"/>
        <v>0</v>
      </c>
      <c r="G366" s="37" t="e">
        <f t="shared" si="49"/>
        <v>#DIV/0!</v>
      </c>
      <c r="H366" s="484">
        <v>0</v>
      </c>
      <c r="I366" s="484">
        <v>0</v>
      </c>
      <c r="J366" s="484">
        <v>0</v>
      </c>
      <c r="K366" s="484">
        <v>0</v>
      </c>
      <c r="L366" s="484">
        <v>0</v>
      </c>
      <c r="M366" s="484">
        <v>0</v>
      </c>
      <c r="N366" s="484">
        <v>0</v>
      </c>
      <c r="O366" s="484">
        <v>0</v>
      </c>
      <c r="P366" s="484">
        <v>0</v>
      </c>
      <c r="Q366" s="484">
        <v>0</v>
      </c>
      <c r="R366" s="484">
        <v>0</v>
      </c>
      <c r="S366" s="484">
        <v>0</v>
      </c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36">
        <v>0</v>
      </c>
      <c r="F367" s="116">
        <f t="shared" si="48"/>
        <v>0</v>
      </c>
      <c r="G367" s="120" t="e">
        <f t="shared" si="49"/>
        <v>#DIV/0!</v>
      </c>
      <c r="H367" s="485">
        <v>0</v>
      </c>
      <c r="I367" s="484">
        <v>0</v>
      </c>
      <c r="J367" s="484">
        <v>0</v>
      </c>
      <c r="K367" s="484">
        <v>0</v>
      </c>
      <c r="L367" s="484">
        <v>0</v>
      </c>
      <c r="M367" s="484"/>
      <c r="N367" s="484">
        <v>0</v>
      </c>
      <c r="O367" s="484">
        <v>0</v>
      </c>
      <c r="P367" s="484">
        <v>0</v>
      </c>
      <c r="Q367" s="484">
        <v>0</v>
      </c>
      <c r="R367" s="484">
        <v>0</v>
      </c>
      <c r="S367" s="484">
        <v>0</v>
      </c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48"/>
        <v>0</v>
      </c>
      <c r="G368" s="631" t="e">
        <f t="shared" si="49"/>
        <v>#DIV/0!</v>
      </c>
      <c r="H368" s="538"/>
      <c r="I368" s="538"/>
      <c r="J368" s="1252"/>
      <c r="K368" s="1252"/>
      <c r="L368" s="1565"/>
      <c r="M368" s="1565"/>
      <c r="N368" s="1565"/>
      <c r="O368" s="1565"/>
      <c r="P368" s="1565"/>
      <c r="Q368" s="1565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48"/>
        <v>0</v>
      </c>
      <c r="G369" s="37" t="e">
        <f t="shared" si="49"/>
        <v>#DIV/0!</v>
      </c>
      <c r="H369" s="484">
        <v>0</v>
      </c>
      <c r="I369" s="484">
        <v>0</v>
      </c>
      <c r="J369" s="484">
        <v>0</v>
      </c>
      <c r="K369" s="484">
        <v>0</v>
      </c>
      <c r="L369" s="484">
        <v>0</v>
      </c>
      <c r="M369" s="484">
        <v>0</v>
      </c>
      <c r="N369" s="484">
        <v>0</v>
      </c>
      <c r="O369" s="484">
        <v>0</v>
      </c>
      <c r="P369" s="484"/>
      <c r="Q369" s="484">
        <v>0</v>
      </c>
      <c r="R369" s="484">
        <v>0</v>
      </c>
      <c r="S369" s="484">
        <v>0</v>
      </c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48"/>
        <v>0</v>
      </c>
      <c r="G370" s="37" t="e">
        <f t="shared" si="49"/>
        <v>#DIV/0!</v>
      </c>
      <c r="H370" s="484">
        <v>0</v>
      </c>
      <c r="I370" s="484">
        <v>0</v>
      </c>
      <c r="J370" s="484">
        <v>0</v>
      </c>
      <c r="K370" s="484">
        <v>0</v>
      </c>
      <c r="L370" s="484">
        <v>0</v>
      </c>
      <c r="M370" s="484">
        <v>0</v>
      </c>
      <c r="N370" s="484">
        <v>0</v>
      </c>
      <c r="O370" s="484">
        <v>0</v>
      </c>
      <c r="P370" s="484"/>
      <c r="Q370" s="484">
        <v>0</v>
      </c>
      <c r="R370" s="484">
        <v>0</v>
      </c>
      <c r="S370" s="484">
        <v>0</v>
      </c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48"/>
        <v>0</v>
      </c>
      <c r="G371" s="379" t="e">
        <f t="shared" si="49"/>
        <v>#DIV/0!</v>
      </c>
      <c r="H371" s="534">
        <f>SUM(H372:H376)</f>
        <v>0</v>
      </c>
      <c r="I371" s="1251">
        <f>SUM(I372:I376)</f>
        <v>0</v>
      </c>
      <c r="J371" s="1251">
        <f>SUM(J372:J376)</f>
        <v>0</v>
      </c>
      <c r="K371" s="1251">
        <v>0</v>
      </c>
      <c r="L371" s="1570">
        <f t="shared" ref="L371:Q371" si="58">SUM(L372:L376)</f>
        <v>0</v>
      </c>
      <c r="M371" s="1570">
        <f t="shared" si="58"/>
        <v>0</v>
      </c>
      <c r="N371" s="1570">
        <f t="shared" si="58"/>
        <v>0</v>
      </c>
      <c r="O371" s="1570">
        <f t="shared" si="58"/>
        <v>0</v>
      </c>
      <c r="P371" s="1570">
        <f t="shared" si="58"/>
        <v>0</v>
      </c>
      <c r="Q371" s="1570">
        <f t="shared" si="58"/>
        <v>0</v>
      </c>
      <c r="R371" s="1886">
        <f>SUM(R372:R376)</f>
        <v>0</v>
      </c>
      <c r="S371" s="1886">
        <f>SUM(S372:S376)</f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48"/>
        <v>0</v>
      </c>
      <c r="G372" s="37" t="e">
        <f t="shared" si="49"/>
        <v>#DIV/0!</v>
      </c>
      <c r="H372" s="484">
        <v>0</v>
      </c>
      <c r="I372" s="484">
        <v>0</v>
      </c>
      <c r="J372" s="484">
        <v>0</v>
      </c>
      <c r="K372" s="484">
        <v>0</v>
      </c>
      <c r="L372" s="484">
        <v>0</v>
      </c>
      <c r="M372" s="484">
        <v>0</v>
      </c>
      <c r="N372" s="484">
        <v>0</v>
      </c>
      <c r="O372" s="484">
        <v>0</v>
      </c>
      <c r="P372" s="484">
        <v>0</v>
      </c>
      <c r="Q372" s="484">
        <v>0</v>
      </c>
      <c r="R372" s="484">
        <v>0</v>
      </c>
      <c r="S372" s="484">
        <v>0</v>
      </c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48"/>
        <v>0</v>
      </c>
      <c r="G373" s="37" t="e">
        <f t="shared" si="49"/>
        <v>#DIV/0!</v>
      </c>
      <c r="H373" s="484">
        <v>0</v>
      </c>
      <c r="I373" s="484">
        <v>0</v>
      </c>
      <c r="J373" s="484">
        <v>0</v>
      </c>
      <c r="K373" s="484">
        <v>0</v>
      </c>
      <c r="L373" s="484">
        <v>0</v>
      </c>
      <c r="M373" s="484">
        <v>0</v>
      </c>
      <c r="N373" s="484">
        <v>0</v>
      </c>
      <c r="O373" s="484">
        <v>0</v>
      </c>
      <c r="P373" s="484">
        <v>0</v>
      </c>
      <c r="Q373" s="484">
        <v>0</v>
      </c>
      <c r="R373" s="484">
        <v>0</v>
      </c>
      <c r="S373" s="484">
        <v>0</v>
      </c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48"/>
        <v>0</v>
      </c>
      <c r="G374" s="37" t="e">
        <f t="shared" si="49"/>
        <v>#DIV/0!</v>
      </c>
      <c r="H374" s="484">
        <v>0</v>
      </c>
      <c r="I374" s="484">
        <v>0</v>
      </c>
      <c r="J374" s="484">
        <v>0</v>
      </c>
      <c r="K374" s="484">
        <v>0</v>
      </c>
      <c r="L374" s="484">
        <v>0</v>
      </c>
      <c r="M374" s="484">
        <v>0</v>
      </c>
      <c r="N374" s="484">
        <v>0</v>
      </c>
      <c r="O374" s="484">
        <v>0</v>
      </c>
      <c r="P374" s="484">
        <v>0</v>
      </c>
      <c r="Q374" s="484">
        <v>0</v>
      </c>
      <c r="R374" s="484">
        <v>0</v>
      </c>
      <c r="S374" s="484">
        <v>0</v>
      </c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48"/>
        <v>0</v>
      </c>
      <c r="G375" s="37" t="e">
        <f t="shared" si="49"/>
        <v>#DIV/0!</v>
      </c>
      <c r="H375" s="484">
        <v>0</v>
      </c>
      <c r="I375" s="484">
        <v>0</v>
      </c>
      <c r="J375" s="484">
        <v>0</v>
      </c>
      <c r="K375" s="484">
        <v>0</v>
      </c>
      <c r="L375" s="484">
        <v>0</v>
      </c>
      <c r="M375" s="484">
        <v>0</v>
      </c>
      <c r="N375" s="484">
        <v>0</v>
      </c>
      <c r="O375" s="484">
        <v>0</v>
      </c>
      <c r="P375" s="484">
        <v>0</v>
      </c>
      <c r="Q375" s="484">
        <v>0</v>
      </c>
      <c r="R375" s="484">
        <v>0</v>
      </c>
      <c r="S375" s="484">
        <v>0</v>
      </c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48"/>
        <v>0</v>
      </c>
      <c r="G376" s="120" t="e">
        <f t="shared" si="49"/>
        <v>#DIV/0!</v>
      </c>
      <c r="H376" s="485">
        <v>0</v>
      </c>
      <c r="I376" s="484">
        <v>0</v>
      </c>
      <c r="J376" s="484">
        <v>0</v>
      </c>
      <c r="K376" s="484">
        <v>0</v>
      </c>
      <c r="L376" s="484">
        <v>0</v>
      </c>
      <c r="M376" s="484">
        <v>0</v>
      </c>
      <c r="N376" s="484">
        <v>0</v>
      </c>
      <c r="O376" s="484">
        <v>0</v>
      </c>
      <c r="P376" s="484">
        <v>0</v>
      </c>
      <c r="Q376" s="484">
        <v>0</v>
      </c>
      <c r="R376" s="484">
        <v>0</v>
      </c>
      <c r="S376" s="484">
        <v>0</v>
      </c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 t="shared" si="48"/>
        <v>0</v>
      </c>
      <c r="G377" s="631" t="e">
        <f t="shared" si="49"/>
        <v>#DIV/0!</v>
      </c>
      <c r="H377" s="538"/>
      <c r="I377" s="538"/>
      <c r="J377" s="1252"/>
      <c r="K377" s="1252"/>
      <c r="L377" s="1565"/>
      <c r="M377" s="1565"/>
      <c r="N377" s="1565"/>
      <c r="O377" s="1565"/>
      <c r="P377" s="1565"/>
      <c r="Q377" s="1565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48"/>
        <v>0</v>
      </c>
      <c r="G378" s="37" t="e">
        <f t="shared" si="49"/>
        <v>#DIV/0!</v>
      </c>
      <c r="H378" s="484">
        <v>0</v>
      </c>
      <c r="I378" s="484">
        <v>0</v>
      </c>
      <c r="J378" s="484">
        <v>0</v>
      </c>
      <c r="K378" s="484">
        <v>0</v>
      </c>
      <c r="L378" s="484">
        <v>0</v>
      </c>
      <c r="M378" s="484">
        <v>0</v>
      </c>
      <c r="N378" s="484">
        <v>0</v>
      </c>
      <c r="O378" s="484">
        <v>0</v>
      </c>
      <c r="P378" s="484">
        <v>0</v>
      </c>
      <c r="Q378" s="484">
        <v>0</v>
      </c>
      <c r="R378" s="484">
        <v>0</v>
      </c>
      <c r="S378" s="484">
        <v>0</v>
      </c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48"/>
        <v>0</v>
      </c>
      <c r="G379" s="37" t="e">
        <f t="shared" si="49"/>
        <v>#DIV/0!</v>
      </c>
      <c r="H379" s="484">
        <v>0</v>
      </c>
      <c r="I379" s="484">
        <v>0</v>
      </c>
      <c r="J379" s="484">
        <v>0</v>
      </c>
      <c r="K379" s="484">
        <v>0</v>
      </c>
      <c r="L379" s="484">
        <v>0</v>
      </c>
      <c r="M379" s="484">
        <v>0</v>
      </c>
      <c r="N379" s="484">
        <v>0</v>
      </c>
      <c r="O379" s="484">
        <v>0</v>
      </c>
      <c r="P379" s="484">
        <v>0</v>
      </c>
      <c r="Q379" s="484">
        <v>0</v>
      </c>
      <c r="R379" s="484">
        <v>0</v>
      </c>
      <c r="S379" s="484">
        <v>0</v>
      </c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48"/>
        <v>0</v>
      </c>
      <c r="G380" s="379" t="e">
        <f t="shared" si="49"/>
        <v>#DIV/0!</v>
      </c>
      <c r="H380" s="534">
        <f>SUM(H381:H385)</f>
        <v>0</v>
      </c>
      <c r="I380" s="1251">
        <f t="shared" ref="I380:P380" si="59">SUM(I381:I385)</f>
        <v>0</v>
      </c>
      <c r="J380" s="1251">
        <f t="shared" si="59"/>
        <v>0</v>
      </c>
      <c r="K380" s="1251">
        <f t="shared" si="59"/>
        <v>0</v>
      </c>
      <c r="L380" s="1570">
        <f t="shared" si="59"/>
        <v>0</v>
      </c>
      <c r="M380" s="1570">
        <f t="shared" si="59"/>
        <v>0</v>
      </c>
      <c r="N380" s="1570">
        <f t="shared" si="59"/>
        <v>0</v>
      </c>
      <c r="O380" s="1570">
        <f t="shared" si="59"/>
        <v>0</v>
      </c>
      <c r="P380" s="1570">
        <f t="shared" si="59"/>
        <v>0</v>
      </c>
      <c r="Q380" s="1570">
        <f>SUM(Q381:Q385)</f>
        <v>0</v>
      </c>
      <c r="R380" s="1886">
        <f>SUM(R381:R385)</f>
        <v>0</v>
      </c>
      <c r="S380" s="1886">
        <f>SUM(S381:S385)</f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ref="F381:F394" si="60">SUM(H381:S381)</f>
        <v>0</v>
      </c>
      <c r="G381" s="37" t="e">
        <f t="shared" ref="G381:G394" si="61">+F381*100/E381</f>
        <v>#DIV/0!</v>
      </c>
      <c r="H381" s="484">
        <v>0</v>
      </c>
      <c r="I381" s="484">
        <v>0</v>
      </c>
      <c r="J381" s="484">
        <v>0</v>
      </c>
      <c r="K381" s="484">
        <v>0</v>
      </c>
      <c r="L381" s="484">
        <v>0</v>
      </c>
      <c r="M381" s="484">
        <v>0</v>
      </c>
      <c r="N381" s="484">
        <v>0</v>
      </c>
      <c r="O381" s="484">
        <v>0</v>
      </c>
      <c r="P381" s="484">
        <v>0</v>
      </c>
      <c r="Q381" s="484">
        <v>0</v>
      </c>
      <c r="R381" s="484">
        <v>0</v>
      </c>
      <c r="S381" s="484">
        <v>0</v>
      </c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60"/>
        <v>0</v>
      </c>
      <c r="G382" s="37" t="e">
        <f t="shared" si="61"/>
        <v>#DIV/0!</v>
      </c>
      <c r="H382" s="484">
        <v>0</v>
      </c>
      <c r="I382" s="484">
        <v>0</v>
      </c>
      <c r="J382" s="484">
        <v>0</v>
      </c>
      <c r="K382" s="484">
        <v>0</v>
      </c>
      <c r="L382" s="484">
        <v>0</v>
      </c>
      <c r="M382" s="484">
        <v>0</v>
      </c>
      <c r="N382" s="484">
        <v>0</v>
      </c>
      <c r="O382" s="484">
        <v>0</v>
      </c>
      <c r="P382" s="484">
        <v>0</v>
      </c>
      <c r="Q382" s="484">
        <v>0</v>
      </c>
      <c r="R382" s="484">
        <v>0</v>
      </c>
      <c r="S382" s="484">
        <v>0</v>
      </c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60"/>
        <v>0</v>
      </c>
      <c r="G383" s="37" t="e">
        <f t="shared" si="61"/>
        <v>#DIV/0!</v>
      </c>
      <c r="H383" s="484">
        <v>0</v>
      </c>
      <c r="I383" s="484">
        <v>0</v>
      </c>
      <c r="J383" s="484">
        <v>0</v>
      </c>
      <c r="K383" s="484">
        <v>0</v>
      </c>
      <c r="L383" s="484">
        <v>0</v>
      </c>
      <c r="M383" s="484">
        <v>0</v>
      </c>
      <c r="N383" s="484">
        <v>0</v>
      </c>
      <c r="O383" s="484">
        <v>0</v>
      </c>
      <c r="P383" s="484">
        <v>0</v>
      </c>
      <c r="Q383" s="484">
        <v>0</v>
      </c>
      <c r="R383" s="484">
        <v>0</v>
      </c>
      <c r="S383" s="484">
        <v>0</v>
      </c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60"/>
        <v>0</v>
      </c>
      <c r="G384" s="37" t="e">
        <f t="shared" si="61"/>
        <v>#DIV/0!</v>
      </c>
      <c r="H384" s="484">
        <v>0</v>
      </c>
      <c r="I384" s="484">
        <v>0</v>
      </c>
      <c r="J384" s="484">
        <v>0</v>
      </c>
      <c r="K384" s="484">
        <v>0</v>
      </c>
      <c r="L384" s="484">
        <v>0</v>
      </c>
      <c r="M384" s="484">
        <v>0</v>
      </c>
      <c r="N384" s="484">
        <v>0</v>
      </c>
      <c r="O384" s="484">
        <v>0</v>
      </c>
      <c r="P384" s="484">
        <v>0</v>
      </c>
      <c r="Q384" s="484">
        <v>0</v>
      </c>
      <c r="R384" s="484">
        <v>0</v>
      </c>
      <c r="S384" s="484">
        <v>0</v>
      </c>
    </row>
    <row r="385" spans="1:19" ht="25.5" customHeight="1">
      <c r="A385" s="525"/>
      <c r="B385" s="532"/>
      <c r="C385" s="533" t="s">
        <v>29</v>
      </c>
      <c r="D385" s="527" t="s">
        <v>24</v>
      </c>
      <c r="E385" s="116">
        <v>0</v>
      </c>
      <c r="F385" s="116">
        <f t="shared" si="60"/>
        <v>0</v>
      </c>
      <c r="G385" s="120" t="e">
        <f t="shared" si="61"/>
        <v>#DIV/0!</v>
      </c>
      <c r="H385" s="485">
        <v>0</v>
      </c>
      <c r="I385" s="484">
        <v>0</v>
      </c>
      <c r="J385" s="484">
        <v>0</v>
      </c>
      <c r="K385" s="484">
        <v>0</v>
      </c>
      <c r="L385" s="484">
        <v>0</v>
      </c>
      <c r="M385" s="484">
        <v>0</v>
      </c>
      <c r="N385" s="484">
        <v>0</v>
      </c>
      <c r="O385" s="484">
        <v>0</v>
      </c>
      <c r="P385" s="484">
        <v>0</v>
      </c>
      <c r="Q385" s="484">
        <v>0</v>
      </c>
      <c r="R385" s="484">
        <v>0</v>
      </c>
      <c r="S385" s="484">
        <v>0</v>
      </c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60"/>
        <v>0</v>
      </c>
      <c r="G386" s="631" t="e">
        <f t="shared" si="61"/>
        <v>#DIV/0!</v>
      </c>
      <c r="H386" s="538"/>
      <c r="I386" s="538"/>
      <c r="J386" s="1252"/>
      <c r="K386" s="1252"/>
      <c r="L386" s="1565"/>
      <c r="M386" s="1565"/>
      <c r="N386" s="1565"/>
      <c r="O386" s="1565"/>
      <c r="P386" s="1565"/>
      <c r="Q386" s="1565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60"/>
        <v>0</v>
      </c>
      <c r="G387" s="37" t="e">
        <f t="shared" si="61"/>
        <v>#DIV/0!</v>
      </c>
      <c r="H387" s="484">
        <v>0</v>
      </c>
      <c r="I387" s="484">
        <v>0</v>
      </c>
      <c r="J387" s="484">
        <v>0</v>
      </c>
      <c r="K387" s="484">
        <v>0</v>
      </c>
      <c r="L387" s="484">
        <v>0</v>
      </c>
      <c r="M387" s="484">
        <v>0</v>
      </c>
      <c r="N387" s="484">
        <v>0</v>
      </c>
      <c r="O387" s="484">
        <v>0</v>
      </c>
      <c r="P387" s="484">
        <v>0</v>
      </c>
      <c r="Q387" s="484">
        <v>0</v>
      </c>
      <c r="R387" s="484">
        <v>0</v>
      </c>
      <c r="S387" s="484">
        <v>0</v>
      </c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60"/>
        <v>0</v>
      </c>
      <c r="G388" s="37" t="e">
        <f t="shared" si="61"/>
        <v>#DIV/0!</v>
      </c>
      <c r="H388" s="484">
        <v>0</v>
      </c>
      <c r="I388" s="484">
        <v>0</v>
      </c>
      <c r="J388" s="484">
        <v>0</v>
      </c>
      <c r="K388" s="484">
        <v>0</v>
      </c>
      <c r="L388" s="484">
        <v>0</v>
      </c>
      <c r="M388" s="484">
        <v>0</v>
      </c>
      <c r="N388" s="484">
        <v>0</v>
      </c>
      <c r="O388" s="484">
        <v>0</v>
      </c>
      <c r="P388" s="484">
        <v>0</v>
      </c>
      <c r="Q388" s="484">
        <v>0</v>
      </c>
      <c r="R388" s="484">
        <v>0</v>
      </c>
      <c r="S388" s="484">
        <v>0</v>
      </c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60"/>
        <v>0</v>
      </c>
      <c r="G389" s="379" t="e">
        <f t="shared" si="61"/>
        <v>#DIV/0!</v>
      </c>
      <c r="H389" s="534">
        <f>SUM(H390:H394)</f>
        <v>0</v>
      </c>
      <c r="I389" s="1251">
        <f>SUM(I390:I394)</f>
        <v>0</v>
      </c>
      <c r="J389" s="1251">
        <v>0</v>
      </c>
      <c r="K389" s="1251">
        <f t="shared" ref="K389:S389" si="62">SUM(K390:K394)</f>
        <v>0</v>
      </c>
      <c r="L389" s="1570">
        <f t="shared" si="62"/>
        <v>0</v>
      </c>
      <c r="M389" s="1570">
        <f t="shared" si="62"/>
        <v>0</v>
      </c>
      <c r="N389" s="1570">
        <f t="shared" si="62"/>
        <v>0</v>
      </c>
      <c r="O389" s="1570">
        <f t="shared" si="62"/>
        <v>0</v>
      </c>
      <c r="P389" s="1570">
        <f t="shared" si="62"/>
        <v>0</v>
      </c>
      <c r="Q389" s="1570">
        <f t="shared" si="62"/>
        <v>0</v>
      </c>
      <c r="R389" s="1886">
        <f t="shared" si="62"/>
        <v>0</v>
      </c>
      <c r="S389" s="1886">
        <f t="shared" si="62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60"/>
        <v>0</v>
      </c>
      <c r="G390" s="37" t="e">
        <f t="shared" si="61"/>
        <v>#DIV/0!</v>
      </c>
      <c r="H390" s="484">
        <v>0</v>
      </c>
      <c r="I390" s="484">
        <v>0</v>
      </c>
      <c r="J390" s="484">
        <v>0</v>
      </c>
      <c r="K390" s="484">
        <v>0</v>
      </c>
      <c r="L390" s="484">
        <v>0</v>
      </c>
      <c r="M390" s="484">
        <v>0</v>
      </c>
      <c r="N390" s="484">
        <v>0</v>
      </c>
      <c r="O390" s="484">
        <v>0</v>
      </c>
      <c r="P390" s="484">
        <v>0</v>
      </c>
      <c r="Q390" s="484">
        <v>0</v>
      </c>
      <c r="R390" s="484">
        <v>0</v>
      </c>
      <c r="S390" s="484">
        <v>0</v>
      </c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60"/>
        <v>0</v>
      </c>
      <c r="G391" s="37" t="e">
        <f t="shared" si="61"/>
        <v>#DIV/0!</v>
      </c>
      <c r="H391" s="484">
        <v>0</v>
      </c>
      <c r="I391" s="484">
        <v>0</v>
      </c>
      <c r="J391" s="484">
        <v>0</v>
      </c>
      <c r="K391" s="484">
        <v>0</v>
      </c>
      <c r="L391" s="484">
        <v>0</v>
      </c>
      <c r="M391" s="484">
        <v>0</v>
      </c>
      <c r="N391" s="484">
        <v>0</v>
      </c>
      <c r="O391" s="484">
        <v>0</v>
      </c>
      <c r="P391" s="484">
        <v>0</v>
      </c>
      <c r="Q391" s="484">
        <v>0</v>
      </c>
      <c r="R391" s="484">
        <v>0</v>
      </c>
      <c r="S391" s="484">
        <v>0</v>
      </c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60"/>
        <v>0</v>
      </c>
      <c r="G392" s="37" t="e">
        <f t="shared" si="61"/>
        <v>#DIV/0!</v>
      </c>
      <c r="H392" s="484">
        <v>0</v>
      </c>
      <c r="I392" s="484">
        <v>0</v>
      </c>
      <c r="J392" s="484">
        <v>0</v>
      </c>
      <c r="K392" s="484">
        <v>0</v>
      </c>
      <c r="L392" s="484">
        <v>0</v>
      </c>
      <c r="M392" s="484">
        <v>0</v>
      </c>
      <c r="N392" s="484">
        <v>0</v>
      </c>
      <c r="O392" s="484">
        <v>0</v>
      </c>
      <c r="P392" s="484">
        <v>0</v>
      </c>
      <c r="Q392" s="484">
        <v>0</v>
      </c>
      <c r="R392" s="484">
        <v>0</v>
      </c>
      <c r="S392" s="484">
        <v>0</v>
      </c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60"/>
        <v>0</v>
      </c>
      <c r="G393" s="37" t="e">
        <f t="shared" si="61"/>
        <v>#DIV/0!</v>
      </c>
      <c r="H393" s="484">
        <v>0</v>
      </c>
      <c r="I393" s="484">
        <v>0</v>
      </c>
      <c r="J393" s="484">
        <v>0</v>
      </c>
      <c r="K393" s="484">
        <v>0</v>
      </c>
      <c r="L393" s="484">
        <v>0</v>
      </c>
      <c r="M393" s="484">
        <v>0</v>
      </c>
      <c r="N393" s="484">
        <v>0</v>
      </c>
      <c r="O393" s="484">
        <v>0</v>
      </c>
      <c r="P393" s="484">
        <v>0</v>
      </c>
      <c r="Q393" s="484">
        <v>0</v>
      </c>
      <c r="R393" s="484">
        <v>0</v>
      </c>
      <c r="S393" s="484">
        <v>0</v>
      </c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60"/>
        <v>0</v>
      </c>
      <c r="G394" s="503" t="e">
        <f t="shared" si="61"/>
        <v>#DIV/0!</v>
      </c>
      <c r="H394" s="566">
        <v>0</v>
      </c>
      <c r="I394" s="566">
        <v>0</v>
      </c>
      <c r="J394" s="566">
        <v>0</v>
      </c>
      <c r="K394" s="566">
        <v>0</v>
      </c>
      <c r="L394" s="566">
        <v>0</v>
      </c>
      <c r="M394" s="566">
        <v>0</v>
      </c>
      <c r="N394" s="566">
        <v>0</v>
      </c>
      <c r="O394" s="566">
        <v>0</v>
      </c>
      <c r="P394" s="566">
        <v>0</v>
      </c>
      <c r="Q394" s="566">
        <v>0</v>
      </c>
      <c r="R394" s="566">
        <v>0</v>
      </c>
      <c r="S394" s="566">
        <v>0</v>
      </c>
    </row>
  </sheetData>
  <mergeCells count="57">
    <mergeCell ref="B335:C335"/>
    <mergeCell ref="B277:C277"/>
    <mergeCell ref="B347:C347"/>
    <mergeCell ref="B348:C348"/>
    <mergeCell ref="B349:C349"/>
    <mergeCell ref="B350:C350"/>
    <mergeCell ref="B289:C289"/>
    <mergeCell ref="B291:C291"/>
    <mergeCell ref="B293:C293"/>
    <mergeCell ref="B323:C323"/>
    <mergeCell ref="B351:C351"/>
    <mergeCell ref="A333:D333"/>
    <mergeCell ref="A344:C344"/>
    <mergeCell ref="B346:C346"/>
    <mergeCell ref="B334:C334"/>
    <mergeCell ref="B199:C199"/>
    <mergeCell ref="B336:C336"/>
    <mergeCell ref="A224:C224"/>
    <mergeCell ref="A287:C287"/>
    <mergeCell ref="B288:C288"/>
    <mergeCell ref="H3:S3"/>
    <mergeCell ref="A8:C8"/>
    <mergeCell ref="A131:C131"/>
    <mergeCell ref="A142:C142"/>
    <mergeCell ref="A153:C153"/>
    <mergeCell ref="A201:C201"/>
    <mergeCell ref="B200:C200"/>
    <mergeCell ref="B188:C188"/>
    <mergeCell ref="A195:C195"/>
    <mergeCell ref="A197:C197"/>
    <mergeCell ref="A109:C109"/>
    <mergeCell ref="A225:C225"/>
    <mergeCell ref="B118:C118"/>
    <mergeCell ref="A165:C165"/>
    <mergeCell ref="B166:C166"/>
    <mergeCell ref="A175:C175"/>
    <mergeCell ref="B176:C176"/>
    <mergeCell ref="B187:C187"/>
    <mergeCell ref="B214:C214"/>
    <mergeCell ref="A221:C221"/>
    <mergeCell ref="D1:G1"/>
    <mergeCell ref="A3:C4"/>
    <mergeCell ref="F3:F4"/>
    <mergeCell ref="G3:G4"/>
    <mergeCell ref="A74:C74"/>
    <mergeCell ref="B101:C101"/>
    <mergeCell ref="B154:C154"/>
    <mergeCell ref="B198:C198"/>
    <mergeCell ref="B300:C300"/>
    <mergeCell ref="B305:C305"/>
    <mergeCell ref="A313:D313"/>
    <mergeCell ref="B314:C314"/>
    <mergeCell ref="A233:C233"/>
    <mergeCell ref="A223:C223"/>
    <mergeCell ref="B235:C235"/>
    <mergeCell ref="A247:C247"/>
    <mergeCell ref="B265:C26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E186" activePane="bottomRight" state="frozen"/>
      <selection pane="topRight" activeCell="E1" sqref="E1"/>
      <selection pane="bottomLeft" activeCell="A6" sqref="A6"/>
      <selection pane="bottomRight" activeCell="E136" sqref="E136"/>
    </sheetView>
  </sheetViews>
  <sheetFormatPr defaultColWidth="9.125" defaultRowHeight="18.600000000000001"/>
  <cols>
    <col min="1" max="2" width="4.625" style="12" customWidth="1"/>
    <col min="3" max="3" width="85" style="12" customWidth="1"/>
    <col min="4" max="4" width="9.125" style="12"/>
    <col min="5" max="5" width="11.75" style="12" customWidth="1"/>
    <col min="6" max="6" width="12.75" style="12" customWidth="1"/>
    <col min="7" max="7" width="8.875" style="12" customWidth="1"/>
    <col min="8" max="19" width="8.87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200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1307240</v>
      </c>
      <c r="F6" s="670">
        <f>SUM(F8+F74+F109+F153+F247)</f>
        <v>1315910</v>
      </c>
      <c r="G6" s="135">
        <f>+F6*100/E6</f>
        <v>100.66322939934518</v>
      </c>
      <c r="H6" s="1112">
        <f t="shared" ref="H6:S6" si="0">SUM(H8+H74+H109+H153+H247)</f>
        <v>102300</v>
      </c>
      <c r="I6" s="1112">
        <f t="shared" si="0"/>
        <v>127400</v>
      </c>
      <c r="J6" s="1254">
        <f t="shared" si="0"/>
        <v>113100</v>
      </c>
      <c r="K6" s="1254">
        <f t="shared" si="0"/>
        <v>151710</v>
      </c>
      <c r="L6" s="1566">
        <f t="shared" si="0"/>
        <v>112000</v>
      </c>
      <c r="M6" s="1566">
        <f t="shared" si="0"/>
        <v>141800</v>
      </c>
      <c r="N6" s="1566">
        <f t="shared" si="0"/>
        <v>146700</v>
      </c>
      <c r="O6" s="1566">
        <f t="shared" si="0"/>
        <v>105400</v>
      </c>
      <c r="P6" s="1566">
        <f t="shared" si="0"/>
        <v>89500</v>
      </c>
      <c r="Q6" s="974">
        <f t="shared" si="0"/>
        <v>146300</v>
      </c>
      <c r="R6" s="1919">
        <f t="shared" si="0"/>
        <v>76400</v>
      </c>
      <c r="S6" s="1919">
        <f t="shared" si="0"/>
        <v>3300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079"/>
      <c r="I7" s="1079"/>
      <c r="J7" s="1223"/>
      <c r="K7" s="1223"/>
      <c r="L7" s="1539"/>
      <c r="M7" s="1539"/>
      <c r="N7" s="1539"/>
      <c r="O7" s="1539"/>
      <c r="P7" s="1539"/>
      <c r="Q7" s="918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180240</v>
      </c>
      <c r="F8" s="137">
        <f>SUM(H8:S8)</f>
        <v>188910</v>
      </c>
      <c r="G8" s="140">
        <f>+F8*100/E8</f>
        <v>104.81025299600533</v>
      </c>
      <c r="H8" s="463">
        <f>SUM(H10+H57)</f>
        <v>15500</v>
      </c>
      <c r="I8" s="463">
        <f t="shared" ref="I8:S8" si="1">SUM(I10+I57)</f>
        <v>17000</v>
      </c>
      <c r="J8" s="463">
        <f t="shared" si="1"/>
        <v>12500</v>
      </c>
      <c r="K8" s="463">
        <f t="shared" si="1"/>
        <v>19410</v>
      </c>
      <c r="L8" s="463">
        <f t="shared" si="1"/>
        <v>17000</v>
      </c>
      <c r="M8" s="463">
        <f t="shared" si="1"/>
        <v>25500</v>
      </c>
      <c r="N8" s="463">
        <f t="shared" si="1"/>
        <v>11000</v>
      </c>
      <c r="O8" s="463">
        <f t="shared" si="1"/>
        <v>20000</v>
      </c>
      <c r="P8" s="463">
        <f t="shared" si="1"/>
        <v>22000</v>
      </c>
      <c r="Q8" s="919">
        <f t="shared" si="1"/>
        <v>15000</v>
      </c>
      <c r="R8" s="463">
        <f t="shared" si="1"/>
        <v>12500</v>
      </c>
      <c r="S8" s="463">
        <f t="shared" si="1"/>
        <v>1500</v>
      </c>
    </row>
    <row r="9" spans="1:19" ht="21.75" customHeight="1">
      <c r="A9" s="127"/>
      <c r="B9" s="128"/>
      <c r="C9" s="2" t="s">
        <v>42</v>
      </c>
      <c r="D9" s="130"/>
      <c r="E9" s="141">
        <v>1240</v>
      </c>
      <c r="F9" s="58">
        <f>SUM(H9:S9)</f>
        <v>1240</v>
      </c>
      <c r="G9" s="47"/>
      <c r="H9" s="1093">
        <v>0</v>
      </c>
      <c r="I9" s="1094">
        <v>0</v>
      </c>
      <c r="J9" s="1237">
        <v>500</v>
      </c>
      <c r="K9" s="1237">
        <v>500</v>
      </c>
      <c r="L9" s="1551">
        <v>240</v>
      </c>
      <c r="M9" s="1551">
        <v>0</v>
      </c>
      <c r="N9" s="1236">
        <v>0</v>
      </c>
      <c r="O9" s="1236">
        <v>0</v>
      </c>
      <c r="P9" s="1236">
        <v>0</v>
      </c>
      <c r="Q9" s="920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1240</v>
      </c>
      <c r="F10" s="134">
        <f>SUM(F11+F23+F39)</f>
        <v>1410</v>
      </c>
      <c r="G10" s="142">
        <f>+F10*100/E10</f>
        <v>113.70967741935483</v>
      </c>
      <c r="H10" s="1080">
        <f t="shared" ref="H10:S10" si="2">SUM(H11+H23+H39)</f>
        <v>0</v>
      </c>
      <c r="I10" s="1080">
        <f t="shared" si="2"/>
        <v>0</v>
      </c>
      <c r="J10" s="1224">
        <f t="shared" si="2"/>
        <v>0</v>
      </c>
      <c r="K10" s="1224">
        <f t="shared" si="2"/>
        <v>1410</v>
      </c>
      <c r="L10" s="1541">
        <f t="shared" si="2"/>
        <v>0</v>
      </c>
      <c r="M10" s="1541">
        <f t="shared" si="2"/>
        <v>0</v>
      </c>
      <c r="N10" s="1541">
        <f t="shared" si="2"/>
        <v>0</v>
      </c>
      <c r="O10" s="1541">
        <f t="shared" si="2"/>
        <v>0</v>
      </c>
      <c r="P10" s="1541">
        <f t="shared" si="2"/>
        <v>0</v>
      </c>
      <c r="Q10" s="922">
        <f t="shared" si="2"/>
        <v>0</v>
      </c>
      <c r="R10" s="1894">
        <f t="shared" si="2"/>
        <v>0</v>
      </c>
      <c r="S10" s="1894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0</v>
      </c>
      <c r="F11" s="134">
        <f>SUM(F12:F22)</f>
        <v>0</v>
      </c>
      <c r="G11" s="140" t="e">
        <f>+F11*100/E11</f>
        <v>#DIV/0!</v>
      </c>
      <c r="H11" s="1080">
        <f>SUM(H12:H22)</f>
        <v>0</v>
      </c>
      <c r="I11" s="1224">
        <f t="shared" ref="I11:S11" si="3">SUM(I12:I22)</f>
        <v>0</v>
      </c>
      <c r="J11" s="1224">
        <f t="shared" si="3"/>
        <v>0</v>
      </c>
      <c r="K11" s="1224">
        <f t="shared" si="3"/>
        <v>0</v>
      </c>
      <c r="L11" s="1541">
        <f t="shared" si="3"/>
        <v>0</v>
      </c>
      <c r="M11" s="1541">
        <f t="shared" si="3"/>
        <v>0</v>
      </c>
      <c r="N11" s="1541">
        <f t="shared" si="3"/>
        <v>0</v>
      </c>
      <c r="O11" s="1541">
        <f t="shared" si="3"/>
        <v>0</v>
      </c>
      <c r="P11" s="1541">
        <f t="shared" si="3"/>
        <v>0</v>
      </c>
      <c r="Q11" s="922">
        <f t="shared" si="3"/>
        <v>0</v>
      </c>
      <c r="R11" s="1894">
        <f t="shared" si="3"/>
        <v>0</v>
      </c>
      <c r="S11" s="1894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/>
      <c r="I12" s="471"/>
      <c r="J12" s="471"/>
      <c r="K12" s="471"/>
      <c r="L12" s="471"/>
      <c r="M12" s="471"/>
      <c r="N12" s="471"/>
      <c r="O12" s="471"/>
      <c r="P12" s="471"/>
      <c r="Q12" s="923"/>
      <c r="R12" s="471"/>
      <c r="S12" s="471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/>
      <c r="I13" s="471"/>
      <c r="J13" s="471"/>
      <c r="K13" s="471"/>
      <c r="L13" s="471"/>
      <c r="M13" s="471"/>
      <c r="N13" s="471"/>
      <c r="O13" s="471"/>
      <c r="P13" s="471"/>
      <c r="Q13" s="923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/>
      <c r="I14" s="471"/>
      <c r="J14" s="471"/>
      <c r="K14" s="471"/>
      <c r="L14" s="471"/>
      <c r="M14" s="471"/>
      <c r="N14" s="471"/>
      <c r="O14" s="471"/>
      <c r="P14" s="471"/>
      <c r="Q14" s="923"/>
      <c r="R14" s="471"/>
      <c r="S14" s="471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/>
      <c r="I15" s="471"/>
      <c r="J15" s="471"/>
      <c r="K15" s="471"/>
      <c r="L15" s="471"/>
      <c r="M15" s="471"/>
      <c r="N15" s="471"/>
      <c r="O15" s="471"/>
      <c r="P15" s="471"/>
      <c r="Q15" s="923"/>
      <c r="R15" s="471"/>
      <c r="S15" s="471"/>
    </row>
    <row r="16" spans="1:19" ht="14.2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/>
      <c r="I16" s="471"/>
      <c r="J16" s="471"/>
      <c r="K16" s="471"/>
      <c r="L16" s="471"/>
      <c r="M16" s="471"/>
      <c r="N16" s="471"/>
      <c r="O16" s="471"/>
      <c r="P16" s="471"/>
      <c r="Q16" s="923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/>
      <c r="I17" s="471"/>
      <c r="J17" s="471"/>
      <c r="K17" s="471"/>
      <c r="L17" s="471"/>
      <c r="M17" s="471"/>
      <c r="N17" s="471"/>
      <c r="O17" s="471"/>
      <c r="P17" s="471"/>
      <c r="Q17" s="923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/>
      <c r="I18" s="471"/>
      <c r="J18" s="471"/>
      <c r="K18" s="471"/>
      <c r="L18" s="471"/>
      <c r="M18" s="471"/>
      <c r="N18" s="471"/>
      <c r="O18" s="471"/>
      <c r="P18" s="471"/>
      <c r="Q18" s="923"/>
      <c r="R18" s="471"/>
      <c r="S18" s="471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/>
      <c r="I19" s="471"/>
      <c r="J19" s="471"/>
      <c r="K19" s="471"/>
      <c r="L19" s="471"/>
      <c r="M19" s="471"/>
      <c r="N19" s="471"/>
      <c r="O19" s="471"/>
      <c r="P19" s="471"/>
      <c r="Q19" s="923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/>
      <c r="I20" s="471"/>
      <c r="J20" s="471"/>
      <c r="K20" s="471"/>
      <c r="L20" s="471"/>
      <c r="M20" s="471"/>
      <c r="N20" s="471"/>
      <c r="O20" s="471"/>
      <c r="P20" s="471"/>
      <c r="Q20" s="923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/>
      <c r="I21" s="471"/>
      <c r="J21" s="471"/>
      <c r="K21" s="471"/>
      <c r="L21" s="471"/>
      <c r="M21" s="471"/>
      <c r="N21" s="471"/>
      <c r="O21" s="471"/>
      <c r="P21" s="471"/>
      <c r="Q21" s="923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/>
      <c r="I22" s="471"/>
      <c r="J22" s="471"/>
      <c r="K22" s="471"/>
      <c r="L22" s="471"/>
      <c r="M22" s="471"/>
      <c r="N22" s="471"/>
      <c r="O22" s="471"/>
      <c r="P22" s="471"/>
      <c r="Q22" s="923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0</v>
      </c>
      <c r="F23" s="134">
        <f>SUM(F24:F38)</f>
        <v>0</v>
      </c>
      <c r="G23" s="140" t="e">
        <f t="shared" si="5"/>
        <v>#DIV/0!</v>
      </c>
      <c r="H23" s="1080">
        <f>SUM(H24:H38)</f>
        <v>0</v>
      </c>
      <c r="I23" s="1080">
        <f t="shared" ref="I23:S23" si="6">SUM(I24:I38)</f>
        <v>0</v>
      </c>
      <c r="J23" s="1224">
        <f t="shared" si="6"/>
        <v>0</v>
      </c>
      <c r="K23" s="1224">
        <f t="shared" si="6"/>
        <v>0</v>
      </c>
      <c r="L23" s="1541">
        <f t="shared" si="6"/>
        <v>0</v>
      </c>
      <c r="M23" s="1541">
        <f t="shared" si="6"/>
        <v>0</v>
      </c>
      <c r="N23" s="1541">
        <f t="shared" si="6"/>
        <v>0</v>
      </c>
      <c r="O23" s="1541">
        <f t="shared" si="6"/>
        <v>0</v>
      </c>
      <c r="P23" s="1541">
        <f t="shared" si="6"/>
        <v>0</v>
      </c>
      <c r="Q23" s="922">
        <f t="shared" si="6"/>
        <v>0</v>
      </c>
      <c r="R23" s="1894">
        <f t="shared" si="6"/>
        <v>0</v>
      </c>
      <c r="S23" s="1894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471"/>
      <c r="I24" s="471"/>
      <c r="J24" s="471"/>
      <c r="K24" s="471"/>
      <c r="L24" s="471"/>
      <c r="M24" s="471"/>
      <c r="N24" s="471"/>
      <c r="O24" s="471"/>
      <c r="P24" s="471"/>
      <c r="Q24" s="923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/>
      <c r="I25" s="471"/>
      <c r="J25" s="471"/>
      <c r="K25" s="471"/>
      <c r="L25" s="471"/>
      <c r="M25" s="471"/>
      <c r="N25" s="471"/>
      <c r="O25" s="471"/>
      <c r="P25" s="471"/>
      <c r="Q25" s="923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/>
      <c r="I26" s="471"/>
      <c r="J26" s="471"/>
      <c r="K26" s="471"/>
      <c r="L26" s="471"/>
      <c r="M26" s="471"/>
      <c r="N26" s="471"/>
      <c r="O26" s="471"/>
      <c r="P26" s="471"/>
      <c r="Q26" s="923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/>
      <c r="I27" s="471"/>
      <c r="J27" s="471"/>
      <c r="K27" s="471"/>
      <c r="L27" s="471"/>
      <c r="M27" s="471"/>
      <c r="N27" s="471"/>
      <c r="O27" s="471"/>
      <c r="P27" s="471"/>
      <c r="Q27" s="923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/>
      <c r="I28" s="471"/>
      <c r="J28" s="471"/>
      <c r="K28" s="471"/>
      <c r="L28" s="471"/>
      <c r="M28" s="471"/>
      <c r="N28" s="471"/>
      <c r="O28" s="471"/>
      <c r="P28" s="471"/>
      <c r="Q28" s="923"/>
      <c r="R28" s="471"/>
      <c r="S28" s="471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471"/>
      <c r="I29" s="471"/>
      <c r="J29" s="471"/>
      <c r="K29" s="471"/>
      <c r="L29" s="471"/>
      <c r="M29" s="471"/>
      <c r="N29" s="471"/>
      <c r="O29" s="471"/>
      <c r="P29" s="471"/>
      <c r="Q29" s="923"/>
      <c r="R29" s="471"/>
      <c r="S29" s="471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/>
      <c r="I30" s="471"/>
      <c r="J30" s="471"/>
      <c r="K30" s="471"/>
      <c r="L30" s="471"/>
      <c r="M30" s="471"/>
      <c r="N30" s="471"/>
      <c r="O30" s="471"/>
      <c r="P30" s="471"/>
      <c r="Q30" s="923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/>
      <c r="I31" s="471"/>
      <c r="J31" s="471"/>
      <c r="K31" s="471"/>
      <c r="L31" s="471"/>
      <c r="M31" s="471"/>
      <c r="N31" s="471"/>
      <c r="O31" s="471"/>
      <c r="P31" s="471"/>
      <c r="Q31" s="923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6">
        <v>0</v>
      </c>
      <c r="F32" s="36">
        <f t="shared" si="4"/>
        <v>0</v>
      </c>
      <c r="G32" s="37" t="e">
        <f t="shared" si="5"/>
        <v>#DIV/0!</v>
      </c>
      <c r="H32" s="471"/>
      <c r="I32" s="471"/>
      <c r="J32" s="471"/>
      <c r="K32" s="471"/>
      <c r="L32" s="471"/>
      <c r="M32" s="471"/>
      <c r="N32" s="471"/>
      <c r="O32" s="471"/>
      <c r="P32" s="471"/>
      <c r="Q32" s="923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6">
        <v>0</v>
      </c>
      <c r="F33" s="36">
        <f t="shared" si="4"/>
        <v>0</v>
      </c>
      <c r="G33" s="37" t="e">
        <f t="shared" si="5"/>
        <v>#DIV/0!</v>
      </c>
      <c r="H33" s="471"/>
      <c r="I33" s="471"/>
      <c r="J33" s="471"/>
      <c r="K33" s="471"/>
      <c r="L33" s="471"/>
      <c r="M33" s="471"/>
      <c r="N33" s="471"/>
      <c r="O33" s="471"/>
      <c r="P33" s="471"/>
      <c r="Q33" s="923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0</v>
      </c>
      <c r="F34" s="36">
        <f t="shared" si="4"/>
        <v>0</v>
      </c>
      <c r="G34" s="37" t="e">
        <f t="shared" si="5"/>
        <v>#DIV/0!</v>
      </c>
      <c r="H34" s="471"/>
      <c r="I34" s="471"/>
      <c r="J34" s="471"/>
      <c r="K34" s="471"/>
      <c r="L34" s="471"/>
      <c r="M34" s="471"/>
      <c r="N34" s="471"/>
      <c r="O34" s="471"/>
      <c r="P34" s="471"/>
      <c r="Q34" s="923"/>
      <c r="R34" s="471"/>
      <c r="S34" s="471"/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0</v>
      </c>
      <c r="F35" s="36">
        <f t="shared" si="4"/>
        <v>0</v>
      </c>
      <c r="G35" s="37" t="e">
        <f t="shared" si="5"/>
        <v>#DIV/0!</v>
      </c>
      <c r="H35" s="471"/>
      <c r="I35" s="471"/>
      <c r="J35" s="471"/>
      <c r="K35" s="471"/>
      <c r="L35" s="471"/>
      <c r="M35" s="471"/>
      <c r="N35" s="471"/>
      <c r="O35" s="471"/>
      <c r="P35" s="471"/>
      <c r="Q35" s="923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 t="shared" si="4"/>
        <v>0</v>
      </c>
      <c r="G36" s="37" t="e">
        <f t="shared" si="5"/>
        <v>#DIV/0!</v>
      </c>
      <c r="H36" s="471"/>
      <c r="I36" s="471"/>
      <c r="J36" s="471"/>
      <c r="K36" s="471"/>
      <c r="L36" s="471"/>
      <c r="M36" s="471"/>
      <c r="N36" s="471"/>
      <c r="O36" s="471"/>
      <c r="P36" s="471"/>
      <c r="Q36" s="923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6">
        <v>0</v>
      </c>
      <c r="F37" s="36">
        <f t="shared" si="4"/>
        <v>0</v>
      </c>
      <c r="G37" s="37" t="e">
        <f t="shared" si="5"/>
        <v>#DIV/0!</v>
      </c>
      <c r="H37" s="471"/>
      <c r="I37" s="471"/>
      <c r="J37" s="471"/>
      <c r="K37" s="471"/>
      <c r="L37" s="471"/>
      <c r="M37" s="471"/>
      <c r="N37" s="471"/>
      <c r="O37" s="471"/>
      <c r="P37" s="471"/>
      <c r="Q37" s="923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6">
        <v>0</v>
      </c>
      <c r="F38" s="36">
        <f t="shared" si="4"/>
        <v>0</v>
      </c>
      <c r="G38" s="37" t="e">
        <f t="shared" si="5"/>
        <v>#DIV/0!</v>
      </c>
      <c r="H38" s="471"/>
      <c r="I38" s="471"/>
      <c r="J38" s="471"/>
      <c r="K38" s="471"/>
      <c r="L38" s="471"/>
      <c r="M38" s="471"/>
      <c r="N38" s="471"/>
      <c r="O38" s="471"/>
      <c r="P38" s="471"/>
      <c r="Q38" s="923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1240</v>
      </c>
      <c r="F39" s="134">
        <f>SUM(F40:F53)</f>
        <v>1410</v>
      </c>
      <c r="G39" s="140">
        <f t="shared" si="5"/>
        <v>113.70967741935483</v>
      </c>
      <c r="H39" s="1080">
        <f>SUM(H40:H53)</f>
        <v>0</v>
      </c>
      <c r="I39" s="1080">
        <f t="shared" ref="I39:S39" si="7">SUM(I40:I53)</f>
        <v>0</v>
      </c>
      <c r="J39" s="1224">
        <f t="shared" si="7"/>
        <v>0</v>
      </c>
      <c r="K39" s="1224">
        <f t="shared" si="7"/>
        <v>1410</v>
      </c>
      <c r="L39" s="1541">
        <f t="shared" si="7"/>
        <v>0</v>
      </c>
      <c r="M39" s="1541">
        <f t="shared" si="7"/>
        <v>0</v>
      </c>
      <c r="N39" s="1541">
        <f t="shared" si="7"/>
        <v>0</v>
      </c>
      <c r="O39" s="1541">
        <f t="shared" si="7"/>
        <v>0</v>
      </c>
      <c r="P39" s="1541">
        <f t="shared" si="7"/>
        <v>0</v>
      </c>
      <c r="Q39" s="922">
        <f t="shared" si="7"/>
        <v>0</v>
      </c>
      <c r="R39" s="1894">
        <f t="shared" si="7"/>
        <v>0</v>
      </c>
      <c r="S39" s="1894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471"/>
      <c r="I40" s="471"/>
      <c r="J40" s="471"/>
      <c r="K40" s="471"/>
      <c r="L40" s="471"/>
      <c r="M40" s="471"/>
      <c r="N40" s="471"/>
      <c r="O40" s="471"/>
      <c r="P40" s="471"/>
      <c r="Q40" s="923"/>
      <c r="R40" s="471"/>
      <c r="S40" s="471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/>
      <c r="I41" s="471"/>
      <c r="J41" s="471"/>
      <c r="K41" s="471"/>
      <c r="L41" s="471"/>
      <c r="M41" s="471"/>
      <c r="N41" s="471"/>
      <c r="O41" s="471"/>
      <c r="P41" s="471"/>
      <c r="Q41" s="923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/>
      <c r="I42" s="471"/>
      <c r="J42" s="471"/>
      <c r="K42" s="471"/>
      <c r="L42" s="471"/>
      <c r="M42" s="471"/>
      <c r="N42" s="471"/>
      <c r="O42" s="471"/>
      <c r="P42" s="471"/>
      <c r="Q42" s="923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1000</v>
      </c>
      <c r="F43" s="36">
        <f t="shared" si="4"/>
        <v>1120</v>
      </c>
      <c r="G43" s="37">
        <f t="shared" si="5"/>
        <v>112</v>
      </c>
      <c r="H43" s="471">
        <v>0</v>
      </c>
      <c r="I43" s="471">
        <v>0</v>
      </c>
      <c r="J43" s="471">
        <v>0</v>
      </c>
      <c r="K43" s="471">
        <v>1120</v>
      </c>
      <c r="L43" s="471" t="s">
        <v>334</v>
      </c>
      <c r="M43" s="471" t="s">
        <v>334</v>
      </c>
      <c r="N43" s="471" t="s">
        <v>334</v>
      </c>
      <c r="O43" s="471" t="s">
        <v>334</v>
      </c>
      <c r="P43" s="471" t="s">
        <v>334</v>
      </c>
      <c r="Q43" s="923" t="s">
        <v>334</v>
      </c>
      <c r="R43" s="471" t="s">
        <v>334</v>
      </c>
      <c r="S43" s="471" t="s">
        <v>334</v>
      </c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/>
      <c r="I44" s="471"/>
      <c r="J44" s="471"/>
      <c r="K44" s="471"/>
      <c r="L44" s="471"/>
      <c r="M44" s="471"/>
      <c r="N44" s="471"/>
      <c r="O44" s="471"/>
      <c r="P44" s="471"/>
      <c r="Q44" s="923"/>
      <c r="R44" s="471"/>
      <c r="S44" s="471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/>
      <c r="I45" s="471"/>
      <c r="J45" s="471"/>
      <c r="K45" s="471"/>
      <c r="L45" s="471"/>
      <c r="M45" s="471"/>
      <c r="N45" s="471"/>
      <c r="O45" s="471"/>
      <c r="P45" s="471"/>
      <c r="Q45" s="923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/>
      <c r="I46" s="471"/>
      <c r="J46" s="471"/>
      <c r="K46" s="471"/>
      <c r="L46" s="471"/>
      <c r="M46" s="471"/>
      <c r="N46" s="471"/>
      <c r="O46" s="471"/>
      <c r="P46" s="471"/>
      <c r="Q46" s="923"/>
      <c r="R46" s="471"/>
      <c r="S46" s="471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240</v>
      </c>
      <c r="F47" s="36">
        <f t="shared" si="4"/>
        <v>290</v>
      </c>
      <c r="G47" s="37">
        <f t="shared" si="5"/>
        <v>120.83333333333333</v>
      </c>
      <c r="H47" s="471">
        <v>0</v>
      </c>
      <c r="I47" s="471">
        <v>0</v>
      </c>
      <c r="J47" s="471">
        <v>0</v>
      </c>
      <c r="K47" s="471">
        <v>290</v>
      </c>
      <c r="L47" s="471" t="s">
        <v>334</v>
      </c>
      <c r="M47" s="471" t="s">
        <v>334</v>
      </c>
      <c r="N47" s="471" t="s">
        <v>334</v>
      </c>
      <c r="O47" s="471" t="s">
        <v>334</v>
      </c>
      <c r="P47" s="471" t="s">
        <v>334</v>
      </c>
      <c r="Q47" s="923" t="s">
        <v>334</v>
      </c>
      <c r="R47" s="471" t="s">
        <v>334</v>
      </c>
      <c r="S47" s="471" t="s">
        <v>334</v>
      </c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/>
      <c r="I48" s="471"/>
      <c r="J48" s="471"/>
      <c r="K48" s="471"/>
      <c r="L48" s="471"/>
      <c r="M48" s="471"/>
      <c r="N48" s="471"/>
      <c r="O48" s="471"/>
      <c r="P48" s="471"/>
      <c r="Q48" s="923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/>
      <c r="I49" s="471"/>
      <c r="J49" s="471"/>
      <c r="K49" s="471"/>
      <c r="L49" s="471"/>
      <c r="M49" s="471"/>
      <c r="N49" s="471"/>
      <c r="O49" s="471"/>
      <c r="P49" s="471"/>
      <c r="Q49" s="923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/>
      <c r="I50" s="471"/>
      <c r="J50" s="471"/>
      <c r="K50" s="471"/>
      <c r="L50" s="471"/>
      <c r="M50" s="471"/>
      <c r="N50" s="471"/>
      <c r="O50" s="471"/>
      <c r="P50" s="471"/>
      <c r="Q50" s="923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/>
      <c r="I51" s="471"/>
      <c r="J51" s="471"/>
      <c r="K51" s="471"/>
      <c r="L51" s="471"/>
      <c r="M51" s="471"/>
      <c r="N51" s="471"/>
      <c r="O51" s="471"/>
      <c r="P51" s="471"/>
      <c r="Q51" s="923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471"/>
      <c r="I52" s="471"/>
      <c r="J52" s="471"/>
      <c r="K52" s="471"/>
      <c r="L52" s="471"/>
      <c r="M52" s="471"/>
      <c r="N52" s="471"/>
      <c r="O52" s="471"/>
      <c r="P52" s="471"/>
      <c r="Q52" s="923"/>
      <c r="R52" s="471"/>
      <c r="S52" s="471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/>
      <c r="I53" s="471"/>
      <c r="J53" s="471"/>
      <c r="K53" s="471"/>
      <c r="L53" s="471"/>
      <c r="M53" s="471"/>
      <c r="N53" s="471"/>
      <c r="O53" s="471"/>
      <c r="P53" s="471"/>
      <c r="Q53" s="923"/>
      <c r="R53" s="471"/>
      <c r="S53" s="471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471"/>
      <c r="I54" s="471"/>
      <c r="J54" s="471"/>
      <c r="K54" s="471"/>
      <c r="L54" s="471"/>
      <c r="M54" s="471"/>
      <c r="N54" s="471"/>
      <c r="O54" s="471"/>
      <c r="P54" s="471"/>
      <c r="Q54" s="923"/>
      <c r="R54" s="471"/>
      <c r="S54" s="471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500</v>
      </c>
      <c r="F55" s="36">
        <f t="shared" si="4"/>
        <v>168</v>
      </c>
      <c r="G55" s="43">
        <f>+F55*100/E55</f>
        <v>33.6</v>
      </c>
      <c r="H55" s="471"/>
      <c r="I55" s="471"/>
      <c r="J55" s="471"/>
      <c r="K55" s="471"/>
      <c r="L55" s="471">
        <v>44</v>
      </c>
      <c r="M55" s="471" t="s">
        <v>334</v>
      </c>
      <c r="N55" s="471" t="s">
        <v>334</v>
      </c>
      <c r="O55" s="471">
        <v>100</v>
      </c>
      <c r="P55" s="471" t="s">
        <v>334</v>
      </c>
      <c r="Q55" s="923" t="s">
        <v>334</v>
      </c>
      <c r="R55" s="471">
        <v>24</v>
      </c>
      <c r="S55" s="471" t="s">
        <v>334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179000</v>
      </c>
      <c r="F56" s="58">
        <f>SUM(H56:S56)</f>
        <v>179000</v>
      </c>
      <c r="G56" s="47"/>
      <c r="H56" s="1095">
        <v>6000</v>
      </c>
      <c r="I56" s="1095">
        <v>9000</v>
      </c>
      <c r="J56" s="1238">
        <v>10000</v>
      </c>
      <c r="K56" s="1238">
        <v>10000</v>
      </c>
      <c r="L56" s="1552">
        <v>10000</v>
      </c>
      <c r="M56" s="1552">
        <v>10000</v>
      </c>
      <c r="N56" s="1552">
        <v>10000</v>
      </c>
      <c r="O56" s="1552">
        <v>23000</v>
      </c>
      <c r="P56" s="1552">
        <v>23000</v>
      </c>
      <c r="Q56" s="926">
        <v>24000</v>
      </c>
      <c r="R56" s="1906">
        <v>24000</v>
      </c>
      <c r="S56" s="1906">
        <v>20000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179000</v>
      </c>
      <c r="F57" s="134">
        <f>SUM(F58:F64)</f>
        <v>187500</v>
      </c>
      <c r="G57" s="142">
        <f>+F57*100/E57</f>
        <v>104.74860335195531</v>
      </c>
      <c r="H57" s="1089">
        <f>SUM(H58:H64)</f>
        <v>15500</v>
      </c>
      <c r="I57" s="1089">
        <f t="shared" ref="I57:S57" si="8">SUM(I58:I64)</f>
        <v>17000</v>
      </c>
      <c r="J57" s="1232">
        <f t="shared" si="8"/>
        <v>12500</v>
      </c>
      <c r="K57" s="1232">
        <f t="shared" si="8"/>
        <v>18000</v>
      </c>
      <c r="L57" s="1569">
        <f t="shared" si="8"/>
        <v>17000</v>
      </c>
      <c r="M57" s="1569">
        <f t="shared" si="8"/>
        <v>25500</v>
      </c>
      <c r="N57" s="1569">
        <f t="shared" si="8"/>
        <v>11000</v>
      </c>
      <c r="O57" s="1569">
        <f t="shared" si="8"/>
        <v>20000</v>
      </c>
      <c r="P57" s="1569">
        <f t="shared" si="8"/>
        <v>22000</v>
      </c>
      <c r="Q57" s="927">
        <f t="shared" si="8"/>
        <v>15000</v>
      </c>
      <c r="R57" s="1902">
        <f t="shared" si="8"/>
        <v>12500</v>
      </c>
      <c r="S57" s="1902">
        <f t="shared" si="8"/>
        <v>1500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42000</v>
      </c>
      <c r="F58" s="36">
        <f t="shared" ref="F58:F72" si="9">SUM(H58:S58)</f>
        <v>42000</v>
      </c>
      <c r="G58" s="43">
        <f t="shared" ref="G58:G74" si="10">+F58*100/E58</f>
        <v>100</v>
      </c>
      <c r="H58" s="471">
        <v>6500</v>
      </c>
      <c r="I58" s="471">
        <v>4000</v>
      </c>
      <c r="J58" s="471">
        <v>3000</v>
      </c>
      <c r="K58" s="471">
        <v>1000</v>
      </c>
      <c r="L58" s="471">
        <v>2000</v>
      </c>
      <c r="M58" s="471">
        <v>2500</v>
      </c>
      <c r="N58" s="471">
        <v>1000</v>
      </c>
      <c r="O58" s="471">
        <v>2000</v>
      </c>
      <c r="P58" s="471">
        <v>2000</v>
      </c>
      <c r="Q58" s="923">
        <v>14000</v>
      </c>
      <c r="R58" s="471">
        <v>2500</v>
      </c>
      <c r="S58" s="471">
        <v>1500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135000</v>
      </c>
      <c r="F59" s="36">
        <f t="shared" si="9"/>
        <v>143500</v>
      </c>
      <c r="G59" s="43">
        <f t="shared" si="10"/>
        <v>106.29629629629629</v>
      </c>
      <c r="H59" s="471">
        <v>9000</v>
      </c>
      <c r="I59" s="471">
        <v>13000</v>
      </c>
      <c r="J59" s="471">
        <v>9500</v>
      </c>
      <c r="K59" s="471">
        <v>17000</v>
      </c>
      <c r="L59" s="471">
        <v>15000</v>
      </c>
      <c r="M59" s="471">
        <v>21000</v>
      </c>
      <c r="N59" s="471">
        <v>10000</v>
      </c>
      <c r="O59" s="471">
        <v>18000</v>
      </c>
      <c r="P59" s="471">
        <v>20000</v>
      </c>
      <c r="Q59" s="923">
        <v>1000</v>
      </c>
      <c r="R59" s="471">
        <v>10000</v>
      </c>
      <c r="S59" s="471" t="s">
        <v>334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471"/>
      <c r="I60" s="471"/>
      <c r="J60" s="471"/>
      <c r="K60" s="471"/>
      <c r="L60" s="471"/>
      <c r="M60" s="471"/>
      <c r="N60" s="471"/>
      <c r="O60" s="471"/>
      <c r="P60" s="471"/>
      <c r="Q60" s="923"/>
      <c r="R60" s="471"/>
      <c r="S60" s="471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/>
      <c r="I61" s="471"/>
      <c r="J61" s="471"/>
      <c r="K61" s="471"/>
      <c r="L61" s="471"/>
      <c r="M61" s="471"/>
      <c r="N61" s="471"/>
      <c r="O61" s="471"/>
      <c r="P61" s="471"/>
      <c r="Q61" s="923"/>
      <c r="R61" s="471"/>
      <c r="S61" s="471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471"/>
      <c r="I62" s="471"/>
      <c r="J62" s="471"/>
      <c r="K62" s="471"/>
      <c r="L62" s="471"/>
      <c r="M62" s="471"/>
      <c r="N62" s="471"/>
      <c r="O62" s="471"/>
      <c r="P62" s="471"/>
      <c r="Q62" s="923"/>
      <c r="R62" s="471"/>
      <c r="S62" s="471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471">
        <v>0</v>
      </c>
      <c r="I63" s="471">
        <v>0</v>
      </c>
      <c r="J63" s="471">
        <v>0</v>
      </c>
      <c r="K63" s="471">
        <v>0</v>
      </c>
      <c r="L63" s="471" t="s">
        <v>334</v>
      </c>
      <c r="M63" s="471">
        <v>2000</v>
      </c>
      <c r="N63" s="471" t="s">
        <v>334</v>
      </c>
      <c r="O63" s="471" t="s">
        <v>334</v>
      </c>
      <c r="P63" s="471" t="s">
        <v>334</v>
      </c>
      <c r="Q63" s="923" t="s">
        <v>334</v>
      </c>
      <c r="R63" s="471" t="s">
        <v>334</v>
      </c>
      <c r="S63" s="471" t="s">
        <v>334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471"/>
      <c r="I64" s="471"/>
      <c r="J64" s="471"/>
      <c r="K64" s="471"/>
      <c r="L64" s="471"/>
      <c r="M64" s="471"/>
      <c r="N64" s="471"/>
      <c r="O64" s="471"/>
      <c r="P64" s="471"/>
      <c r="Q64" s="923"/>
      <c r="R64" s="471"/>
      <c r="S64" s="471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4000</v>
      </c>
      <c r="F65" s="55">
        <f t="shared" si="9"/>
        <v>4000</v>
      </c>
      <c r="G65" s="28">
        <f t="shared" si="10"/>
        <v>100</v>
      </c>
      <c r="H65" s="1096">
        <v>0</v>
      </c>
      <c r="I65" s="1096">
        <v>0</v>
      </c>
      <c r="J65" s="1239">
        <v>1000</v>
      </c>
      <c r="K65" s="1239">
        <v>0</v>
      </c>
      <c r="L65" s="1553">
        <v>2000</v>
      </c>
      <c r="M65" s="1553" t="s">
        <v>334</v>
      </c>
      <c r="N65" s="1553" t="s">
        <v>334</v>
      </c>
      <c r="O65" s="1553" t="s">
        <v>334</v>
      </c>
      <c r="P65" s="1553">
        <v>1000</v>
      </c>
      <c r="Q65" s="928" t="s">
        <v>334</v>
      </c>
      <c r="R65" s="1907" t="s">
        <v>334</v>
      </c>
      <c r="S65" s="1907" t="s">
        <v>334</v>
      </c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358</v>
      </c>
      <c r="F66" s="55">
        <f t="shared" si="9"/>
        <v>368</v>
      </c>
      <c r="G66" s="28">
        <f t="shared" si="10"/>
        <v>102.79329608938548</v>
      </c>
      <c r="H66" s="1096">
        <v>31</v>
      </c>
      <c r="I66" s="1096">
        <v>34</v>
      </c>
      <c r="J66" s="1239">
        <v>29</v>
      </c>
      <c r="K66" s="1239">
        <v>36</v>
      </c>
      <c r="L66" s="1553">
        <v>43</v>
      </c>
      <c r="M66" s="1553">
        <v>42</v>
      </c>
      <c r="N66" s="1553">
        <v>22</v>
      </c>
      <c r="O66" s="1553">
        <v>40</v>
      </c>
      <c r="P66" s="1553">
        <v>52</v>
      </c>
      <c r="Q66" s="928">
        <v>30</v>
      </c>
      <c r="R66" s="1907">
        <v>6</v>
      </c>
      <c r="S66" s="1907">
        <v>3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/>
      <c r="I67" s="471"/>
      <c r="J67" s="471"/>
      <c r="K67" s="471"/>
      <c r="L67" s="471"/>
      <c r="M67" s="471"/>
      <c r="N67" s="471"/>
      <c r="O67" s="471"/>
      <c r="P67" s="471"/>
      <c r="Q67" s="923"/>
      <c r="R67" s="471"/>
      <c r="S67" s="471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448500</v>
      </c>
      <c r="F68" s="50">
        <f>SUM(H68:S68)</f>
        <v>456891.63</v>
      </c>
      <c r="G68" s="112">
        <f t="shared" si="10"/>
        <v>101.87104347826087</v>
      </c>
      <c r="H68" s="1083">
        <f>SUM(H69:H73)</f>
        <v>31554</v>
      </c>
      <c r="I68" s="1083">
        <f t="shared" ref="I68:S68" si="11">SUM(I69:I73)</f>
        <v>47018</v>
      </c>
      <c r="J68" s="1226">
        <f t="shared" si="11"/>
        <v>86733.94</v>
      </c>
      <c r="K68" s="1226">
        <f t="shared" si="11"/>
        <v>47632.1</v>
      </c>
      <c r="L68" s="1543">
        <f t="shared" si="11"/>
        <v>34690</v>
      </c>
      <c r="M68" s="1543">
        <f t="shared" si="11"/>
        <v>36293.589999999997</v>
      </c>
      <c r="N68" s="1543">
        <f t="shared" si="11"/>
        <v>26080</v>
      </c>
      <c r="O68" s="1543">
        <f t="shared" si="11"/>
        <v>34650</v>
      </c>
      <c r="P68" s="1543">
        <f t="shared" si="11"/>
        <v>35200</v>
      </c>
      <c r="Q68" s="929">
        <f t="shared" si="11"/>
        <v>23140</v>
      </c>
      <c r="R68" s="1896">
        <f t="shared" si="11"/>
        <v>30700</v>
      </c>
      <c r="S68" s="1896">
        <f t="shared" si="11"/>
        <v>23200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/>
      <c r="I69" s="471"/>
      <c r="J69" s="471"/>
      <c r="K69" s="471"/>
      <c r="L69" s="471"/>
      <c r="M69" s="471"/>
      <c r="N69" s="471"/>
      <c r="O69" s="471"/>
      <c r="P69" s="471"/>
      <c r="Q69" s="923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444500+4000</f>
        <v>448500</v>
      </c>
      <c r="F70" s="36">
        <f t="shared" si="9"/>
        <v>456891.63</v>
      </c>
      <c r="G70" s="43">
        <f t="shared" si="10"/>
        <v>101.87104347826087</v>
      </c>
      <c r="H70" s="471">
        <v>31554</v>
      </c>
      <c r="I70" s="471">
        <v>47018</v>
      </c>
      <c r="J70" s="471">
        <v>86733.94</v>
      </c>
      <c r="K70" s="471">
        <v>47632.1</v>
      </c>
      <c r="L70" s="471">
        <v>34690</v>
      </c>
      <c r="M70" s="471">
        <v>36293.589999999997</v>
      </c>
      <c r="N70" s="471">
        <v>26080</v>
      </c>
      <c r="O70" s="471">
        <v>34650</v>
      </c>
      <c r="P70" s="471">
        <v>35200</v>
      </c>
      <c r="Q70" s="923">
        <v>23140</v>
      </c>
      <c r="R70" s="471">
        <v>30700</v>
      </c>
      <c r="S70" s="471">
        <v>23200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/>
      <c r="I71" s="471"/>
      <c r="J71" s="471"/>
      <c r="K71" s="471"/>
      <c r="L71" s="471"/>
      <c r="M71" s="471"/>
      <c r="N71" s="471"/>
      <c r="O71" s="471"/>
      <c r="P71" s="471"/>
      <c r="Q71" s="923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/>
      <c r="I72" s="471"/>
      <c r="J72" s="471"/>
      <c r="K72" s="471"/>
      <c r="L72" s="471"/>
      <c r="M72" s="471"/>
      <c r="N72" s="471"/>
      <c r="O72" s="471"/>
      <c r="P72" s="471"/>
      <c r="Q72" s="923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/>
      <c r="I73" s="471"/>
      <c r="J73" s="471"/>
      <c r="K73" s="471"/>
      <c r="L73" s="471"/>
      <c r="M73" s="471"/>
      <c r="N73" s="471"/>
      <c r="O73" s="471"/>
      <c r="P73" s="471"/>
      <c r="Q73" s="923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267000</v>
      </c>
      <c r="F74" s="55">
        <f>SUM(H74:S74)</f>
        <v>267000</v>
      </c>
      <c r="G74" s="142">
        <f t="shared" si="10"/>
        <v>100</v>
      </c>
      <c r="H74" s="1080">
        <f>H75</f>
        <v>4800</v>
      </c>
      <c r="I74" s="1080">
        <f t="shared" ref="I74:S74" si="12">I75</f>
        <v>18900</v>
      </c>
      <c r="J74" s="1224">
        <f t="shared" si="12"/>
        <v>19100</v>
      </c>
      <c r="K74" s="1224">
        <f t="shared" si="12"/>
        <v>45800</v>
      </c>
      <c r="L74" s="1541">
        <f t="shared" si="12"/>
        <v>14000</v>
      </c>
      <c r="M74" s="1541">
        <f t="shared" si="12"/>
        <v>15300</v>
      </c>
      <c r="N74" s="1541">
        <f t="shared" si="12"/>
        <v>46700</v>
      </c>
      <c r="O74" s="1541">
        <f t="shared" si="12"/>
        <v>60400</v>
      </c>
      <c r="P74" s="1541">
        <f t="shared" si="12"/>
        <v>7300</v>
      </c>
      <c r="Q74" s="931">
        <f t="shared" si="12"/>
        <v>31100</v>
      </c>
      <c r="R74" s="1894">
        <f t="shared" si="12"/>
        <v>1800</v>
      </c>
      <c r="S74" s="1894">
        <f t="shared" si="12"/>
        <v>1800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267000</v>
      </c>
      <c r="G75" s="142"/>
      <c r="H75" s="1081">
        <f t="shared" ref="H75:S75" si="13">H77+H79+H81+H83+H85+H87</f>
        <v>4800</v>
      </c>
      <c r="I75" s="1081">
        <f t="shared" si="13"/>
        <v>18900</v>
      </c>
      <c r="J75" s="1225">
        <f t="shared" si="13"/>
        <v>19100</v>
      </c>
      <c r="K75" s="1225">
        <f t="shared" si="13"/>
        <v>45800</v>
      </c>
      <c r="L75" s="1542">
        <f t="shared" si="13"/>
        <v>14000</v>
      </c>
      <c r="M75" s="1542">
        <f t="shared" si="13"/>
        <v>15300</v>
      </c>
      <c r="N75" s="1542">
        <f t="shared" si="13"/>
        <v>46700</v>
      </c>
      <c r="O75" s="1542">
        <f t="shared" si="13"/>
        <v>60400</v>
      </c>
      <c r="P75" s="1542">
        <f t="shared" si="13"/>
        <v>7300</v>
      </c>
      <c r="Q75" s="932">
        <f t="shared" si="13"/>
        <v>31100</v>
      </c>
      <c r="R75" s="1895">
        <f t="shared" si="13"/>
        <v>1800</v>
      </c>
      <c r="S75" s="1895">
        <f t="shared" si="13"/>
        <v>1800</v>
      </c>
    </row>
    <row r="76" spans="1:19" ht="21" customHeight="1">
      <c r="A76" s="44"/>
      <c r="B76" s="56"/>
      <c r="C76" s="3" t="s">
        <v>38</v>
      </c>
      <c r="D76" s="57"/>
      <c r="E76" s="147">
        <v>200000</v>
      </c>
      <c r="F76" s="58">
        <f>SUM(H76:S76)</f>
        <v>200000</v>
      </c>
      <c r="G76" s="47"/>
      <c r="H76" s="1095">
        <v>10000</v>
      </c>
      <c r="I76" s="1095">
        <v>15000</v>
      </c>
      <c r="J76" s="1238">
        <v>20000</v>
      </c>
      <c r="K76" s="1238">
        <v>30000</v>
      </c>
      <c r="L76" s="1552">
        <v>30000</v>
      </c>
      <c r="M76" s="1552">
        <v>30000</v>
      </c>
      <c r="N76" s="1552">
        <v>20000</v>
      </c>
      <c r="O76" s="1552">
        <v>20000</v>
      </c>
      <c r="P76" s="1552">
        <v>10000</v>
      </c>
      <c r="Q76" s="926">
        <v>5000</v>
      </c>
      <c r="R76" s="1906">
        <v>5000</v>
      </c>
      <c r="S76" s="190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200000</v>
      </c>
      <c r="F77" s="36">
        <f t="shared" ref="F77:F83" si="14">SUM(H77:S77)</f>
        <v>200000</v>
      </c>
      <c r="G77" s="43">
        <f>F77*100/E77</f>
        <v>100</v>
      </c>
      <c r="H77" s="471">
        <v>0</v>
      </c>
      <c r="I77" s="471">
        <v>12000</v>
      </c>
      <c r="J77" s="471">
        <v>9600</v>
      </c>
      <c r="K77" s="471">
        <v>37500</v>
      </c>
      <c r="L77" s="471">
        <v>10400</v>
      </c>
      <c r="M77" s="471">
        <v>10800</v>
      </c>
      <c r="N77" s="471">
        <v>42800</v>
      </c>
      <c r="O77" s="471">
        <v>55900</v>
      </c>
      <c r="P77" s="471">
        <v>4000</v>
      </c>
      <c r="Q77" s="923">
        <v>17000</v>
      </c>
      <c r="R77" s="471"/>
      <c r="S77" s="471">
        <v>0</v>
      </c>
    </row>
    <row r="78" spans="1:19" ht="21.75" customHeight="1">
      <c r="A78" s="60"/>
      <c r="B78" s="61"/>
      <c r="C78" s="2" t="s">
        <v>118</v>
      </c>
      <c r="D78" s="46"/>
      <c r="E78" s="147">
        <v>10000</v>
      </c>
      <c r="F78" s="58">
        <f>SUM(H78:S78)</f>
        <v>10000</v>
      </c>
      <c r="G78" s="62"/>
      <c r="H78" s="1086">
        <v>2000</v>
      </c>
      <c r="I78" s="1086">
        <v>2000</v>
      </c>
      <c r="J78" s="1229">
        <v>2000</v>
      </c>
      <c r="K78" s="1229">
        <v>2000</v>
      </c>
      <c r="L78" s="1546">
        <v>2000</v>
      </c>
      <c r="M78" s="1546">
        <v>0</v>
      </c>
      <c r="N78" s="1546">
        <v>0</v>
      </c>
      <c r="O78" s="1546">
        <v>0</v>
      </c>
      <c r="P78" s="1546">
        <v>0</v>
      </c>
      <c r="Q78" s="934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10000</v>
      </c>
      <c r="F79" s="36">
        <f t="shared" si="14"/>
        <v>10000</v>
      </c>
      <c r="G79" s="43">
        <f>F79*100/E79</f>
        <v>100</v>
      </c>
      <c r="H79" s="471">
        <v>0</v>
      </c>
      <c r="I79" s="471">
        <v>0</v>
      </c>
      <c r="J79" s="471">
        <v>5000</v>
      </c>
      <c r="K79" s="471">
        <v>5000</v>
      </c>
      <c r="L79" s="471">
        <v>0</v>
      </c>
      <c r="M79" s="471">
        <v>0</v>
      </c>
      <c r="N79" s="471">
        <v>0</v>
      </c>
      <c r="O79" s="471">
        <v>0</v>
      </c>
      <c r="P79" s="471">
        <v>0</v>
      </c>
      <c r="Q79" s="923"/>
      <c r="R79" s="471"/>
      <c r="S79" s="471">
        <v>0</v>
      </c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087">
        <v>0</v>
      </c>
      <c r="I80" s="1087">
        <v>0</v>
      </c>
      <c r="J80" s="1230">
        <v>0</v>
      </c>
      <c r="K80" s="1230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935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471"/>
      <c r="I81" s="471"/>
      <c r="J81" s="471"/>
      <c r="K81" s="471"/>
      <c r="L81" s="471"/>
      <c r="M81" s="471">
        <v>0</v>
      </c>
      <c r="N81" s="471">
        <v>0</v>
      </c>
      <c r="O81" s="471"/>
      <c r="P81" s="471"/>
      <c r="Q81" s="923"/>
      <c r="R81" s="471"/>
      <c r="S81" s="471"/>
    </row>
    <row r="82" spans="1:19" ht="21.75" customHeight="1">
      <c r="A82" s="60"/>
      <c r="B82" s="61"/>
      <c r="C82" s="2" t="s">
        <v>39</v>
      </c>
      <c r="D82" s="46"/>
      <c r="E82" s="147">
        <v>9000</v>
      </c>
      <c r="F82" s="58">
        <f>SUM(H82:S82)</f>
        <v>9000</v>
      </c>
      <c r="G82" s="47">
        <f>F82*100/E82</f>
        <v>100</v>
      </c>
      <c r="H82" s="1088">
        <v>0</v>
      </c>
      <c r="I82" s="1088">
        <v>1000</v>
      </c>
      <c r="J82" s="1231">
        <v>2000</v>
      </c>
      <c r="K82" s="1231">
        <v>2000</v>
      </c>
      <c r="L82" s="1548">
        <v>2000</v>
      </c>
      <c r="M82" s="1548">
        <v>2000</v>
      </c>
      <c r="N82" s="1548">
        <v>0</v>
      </c>
      <c r="O82" s="1548">
        <v>0</v>
      </c>
      <c r="P82" s="1548">
        <v>0</v>
      </c>
      <c r="Q82" s="936">
        <v>0</v>
      </c>
      <c r="R82" s="1901">
        <v>0</v>
      </c>
      <c r="S82" s="1901">
        <v>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9000</v>
      </c>
      <c r="F83" s="36">
        <f t="shared" si="14"/>
        <v>9000</v>
      </c>
      <c r="G83" s="43">
        <v>0</v>
      </c>
      <c r="H83" s="471">
        <v>0</v>
      </c>
      <c r="I83" s="471">
        <v>0</v>
      </c>
      <c r="J83" s="471">
        <v>0</v>
      </c>
      <c r="K83" s="471">
        <v>0</v>
      </c>
      <c r="L83" s="471">
        <v>0</v>
      </c>
      <c r="M83" s="471">
        <v>0</v>
      </c>
      <c r="N83" s="471">
        <v>0</v>
      </c>
      <c r="O83" s="471">
        <v>0</v>
      </c>
      <c r="P83" s="471">
        <v>0</v>
      </c>
      <c r="Q83" s="923">
        <v>9000</v>
      </c>
      <c r="R83" s="471"/>
      <c r="S83" s="471">
        <v>0</v>
      </c>
    </row>
    <row r="84" spans="1:19" ht="21.75" customHeight="1">
      <c r="A84" s="60"/>
      <c r="B84" s="61"/>
      <c r="C84" s="2" t="s">
        <v>40</v>
      </c>
      <c r="D84" s="46"/>
      <c r="E84" s="147">
        <v>48000</v>
      </c>
      <c r="F84" s="58">
        <f>SUM(H84:S84)</f>
        <v>48000</v>
      </c>
      <c r="G84" s="47">
        <f>F84*100/E84</f>
        <v>100</v>
      </c>
      <c r="H84" s="1095">
        <v>5000</v>
      </c>
      <c r="I84" s="1095">
        <v>5000</v>
      </c>
      <c r="J84" s="1238">
        <v>5000</v>
      </c>
      <c r="K84" s="1238">
        <v>3000</v>
      </c>
      <c r="L84" s="1552">
        <v>3000</v>
      </c>
      <c r="M84" s="1552">
        <v>3000</v>
      </c>
      <c r="N84" s="1552">
        <v>3000</v>
      </c>
      <c r="O84" s="1552">
        <v>5000</v>
      </c>
      <c r="P84" s="1552">
        <v>4000</v>
      </c>
      <c r="Q84" s="926">
        <v>4000</v>
      </c>
      <c r="R84" s="1906">
        <v>4000</v>
      </c>
      <c r="S84" s="1906">
        <v>4000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48000</v>
      </c>
      <c r="F85" s="36">
        <f>SUM(H85:S85)</f>
        <v>48000</v>
      </c>
      <c r="G85" s="43">
        <f>F85*100/E85</f>
        <v>100</v>
      </c>
      <c r="H85" s="471">
        <v>4800</v>
      </c>
      <c r="I85" s="471">
        <v>6900</v>
      </c>
      <c r="J85" s="471">
        <v>4500</v>
      </c>
      <c r="K85" s="471">
        <v>3300</v>
      </c>
      <c r="L85" s="471">
        <v>3600</v>
      </c>
      <c r="M85" s="471">
        <v>4500</v>
      </c>
      <c r="N85" s="471">
        <v>3900</v>
      </c>
      <c r="O85" s="471">
        <v>4500</v>
      </c>
      <c r="P85" s="471">
        <v>3300</v>
      </c>
      <c r="Q85" s="923">
        <v>5100</v>
      </c>
      <c r="R85" s="471">
        <v>1800</v>
      </c>
      <c r="S85" s="471">
        <v>1800</v>
      </c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/>
      <c r="H86" s="1088">
        <v>0</v>
      </c>
      <c r="I86" s="1088">
        <v>0</v>
      </c>
      <c r="J86" s="1231">
        <v>0</v>
      </c>
      <c r="K86" s="1231">
        <v>0</v>
      </c>
      <c r="L86" s="1548">
        <v>0</v>
      </c>
      <c r="M86" s="1548">
        <v>0</v>
      </c>
      <c r="N86" s="1548">
        <v>0</v>
      </c>
      <c r="O86" s="1548">
        <v>0</v>
      </c>
      <c r="P86" s="1548">
        <v>0</v>
      </c>
      <c r="Q86" s="936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471"/>
      <c r="I87" s="471"/>
      <c r="J87" s="471"/>
      <c r="K87" s="471"/>
      <c r="L87" s="471"/>
      <c r="M87" s="471"/>
      <c r="N87" s="471"/>
      <c r="O87" s="471"/>
      <c r="P87" s="471"/>
      <c r="Q87" s="923"/>
      <c r="R87" s="471"/>
      <c r="S87" s="471"/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885</v>
      </c>
      <c r="F88" s="1216">
        <f>F89+F91+F93+F95+F97+F99</f>
        <v>694</v>
      </c>
      <c r="G88" s="146">
        <f>+F88*100/E88</f>
        <v>78.418079096045204</v>
      </c>
      <c r="H88" s="1079">
        <f>H89+H91+H93+H95+H97+H99</f>
        <v>21</v>
      </c>
      <c r="I88" s="1079">
        <f t="shared" ref="I88:S88" si="15">I89+I91+I93+I95+I97+I99</f>
        <v>37</v>
      </c>
      <c r="J88" s="1223">
        <f t="shared" si="15"/>
        <v>17</v>
      </c>
      <c r="K88" s="1223">
        <f t="shared" si="15"/>
        <v>21</v>
      </c>
      <c r="L88" s="1539">
        <f t="shared" si="15"/>
        <v>33</v>
      </c>
      <c r="M88" s="1539">
        <f t="shared" si="15"/>
        <v>20</v>
      </c>
      <c r="N88" s="1539">
        <f t="shared" si="15"/>
        <v>18</v>
      </c>
      <c r="O88" s="1539">
        <f t="shared" si="15"/>
        <v>81</v>
      </c>
      <c r="P88" s="1539">
        <f t="shared" si="15"/>
        <v>17</v>
      </c>
      <c r="Q88" s="918">
        <f t="shared" si="15"/>
        <v>70</v>
      </c>
      <c r="R88" s="1892">
        <f t="shared" si="15"/>
        <v>9</v>
      </c>
      <c r="S88" s="1892">
        <f t="shared" si="15"/>
        <v>350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667</v>
      </c>
      <c r="F89" s="36">
        <f>SUM(H89:S89)</f>
        <v>516</v>
      </c>
      <c r="G89" s="37">
        <f t="shared" ref="G89:G103" si="16">+F89*100/E89</f>
        <v>77.361319340329828</v>
      </c>
      <c r="H89" s="471">
        <v>5</v>
      </c>
      <c r="I89" s="471">
        <v>14</v>
      </c>
      <c r="J89" s="471">
        <v>2</v>
      </c>
      <c r="K89" s="471">
        <v>10</v>
      </c>
      <c r="L89" s="471">
        <v>21</v>
      </c>
      <c r="M89" s="471">
        <v>5</v>
      </c>
      <c r="N89" s="471">
        <v>5</v>
      </c>
      <c r="O89" s="471">
        <v>66</v>
      </c>
      <c r="P89" s="471">
        <v>6</v>
      </c>
      <c r="Q89" s="923">
        <v>35</v>
      </c>
      <c r="R89" s="471">
        <v>3</v>
      </c>
      <c r="S89" s="471">
        <v>344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0</v>
      </c>
      <c r="G90" s="37" t="e">
        <f t="shared" si="16"/>
        <v>#DIV/0!</v>
      </c>
      <c r="H90" s="471"/>
      <c r="I90" s="471"/>
      <c r="J90" s="471"/>
      <c r="K90" s="471"/>
      <c r="L90" s="471"/>
      <c r="M90" s="471"/>
      <c r="N90" s="471"/>
      <c r="O90" s="471"/>
      <c r="P90" s="471"/>
      <c r="Q90" s="923"/>
      <c r="R90" s="471"/>
      <c r="S90" s="471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33</v>
      </c>
      <c r="F91" s="36">
        <f t="shared" si="17"/>
        <v>0</v>
      </c>
      <c r="G91" s="37">
        <f t="shared" si="16"/>
        <v>0</v>
      </c>
      <c r="H91" s="471">
        <v>0</v>
      </c>
      <c r="I91" s="471">
        <v>0</v>
      </c>
      <c r="J91" s="471">
        <v>0</v>
      </c>
      <c r="K91" s="471">
        <v>0</v>
      </c>
      <c r="L91" s="471">
        <v>0</v>
      </c>
      <c r="M91" s="471">
        <v>0</v>
      </c>
      <c r="N91" s="471">
        <v>0</v>
      </c>
      <c r="O91" s="471">
        <v>0</v>
      </c>
      <c r="P91" s="471">
        <v>0</v>
      </c>
      <c r="Q91" s="923"/>
      <c r="R91" s="471"/>
      <c r="S91" s="471">
        <v>0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0</v>
      </c>
      <c r="G92" s="37" t="e">
        <f t="shared" si="16"/>
        <v>#DIV/0!</v>
      </c>
      <c r="H92" s="471"/>
      <c r="I92" s="471"/>
      <c r="J92" s="471"/>
      <c r="K92" s="471"/>
      <c r="L92" s="471"/>
      <c r="M92" s="471"/>
      <c r="N92" s="471"/>
      <c r="O92" s="471"/>
      <c r="P92" s="471"/>
      <c r="Q92" s="923"/>
      <c r="R92" s="471"/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6"/>
        <v>#DIV/0!</v>
      </c>
      <c r="H93" s="471"/>
      <c r="I93" s="471"/>
      <c r="J93" s="471"/>
      <c r="K93" s="471"/>
      <c r="L93" s="471"/>
      <c r="M93" s="471">
        <v>0</v>
      </c>
      <c r="N93" s="471"/>
      <c r="O93" s="471"/>
      <c r="P93" s="471"/>
      <c r="Q93" s="923"/>
      <c r="R93" s="471"/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471"/>
      <c r="I94" s="471"/>
      <c r="J94" s="471"/>
      <c r="K94" s="471"/>
      <c r="L94" s="471"/>
      <c r="M94" s="471"/>
      <c r="N94" s="471"/>
      <c r="O94" s="471"/>
      <c r="P94" s="471"/>
      <c r="Q94" s="923"/>
      <c r="R94" s="471"/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18</v>
      </c>
      <c r="F95" s="36">
        <f t="shared" si="17"/>
        <v>18</v>
      </c>
      <c r="G95" s="37">
        <f t="shared" si="16"/>
        <v>100</v>
      </c>
      <c r="H95" s="471">
        <v>0</v>
      </c>
      <c r="I95" s="471">
        <v>0</v>
      </c>
      <c r="J95" s="471">
        <v>0</v>
      </c>
      <c r="K95" s="471">
        <v>0</v>
      </c>
      <c r="L95" s="471">
        <v>0</v>
      </c>
      <c r="M95" s="471">
        <v>0</v>
      </c>
      <c r="N95" s="471">
        <v>0</v>
      </c>
      <c r="O95" s="471">
        <v>0</v>
      </c>
      <c r="P95" s="471">
        <v>0</v>
      </c>
      <c r="Q95" s="923">
        <v>18</v>
      </c>
      <c r="R95" s="471"/>
      <c r="S95" s="471">
        <v>0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0</v>
      </c>
      <c r="G96" s="37" t="e">
        <f t="shared" si="16"/>
        <v>#DIV/0!</v>
      </c>
      <c r="H96" s="471"/>
      <c r="I96" s="471"/>
      <c r="J96" s="471"/>
      <c r="K96" s="471"/>
      <c r="L96" s="471"/>
      <c r="M96" s="471"/>
      <c r="N96" s="471"/>
      <c r="O96" s="471"/>
      <c r="P96" s="471"/>
      <c r="Q96" s="923"/>
      <c r="R96" s="471"/>
      <c r="S96" s="471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167</v>
      </c>
      <c r="F97" s="36">
        <f t="shared" si="17"/>
        <v>160</v>
      </c>
      <c r="G97" s="37">
        <f t="shared" si="16"/>
        <v>95.808383233532936</v>
      </c>
      <c r="H97" s="471">
        <v>16</v>
      </c>
      <c r="I97" s="471">
        <v>23</v>
      </c>
      <c r="J97" s="471">
        <v>15</v>
      </c>
      <c r="K97" s="471">
        <v>11</v>
      </c>
      <c r="L97" s="471">
        <v>12</v>
      </c>
      <c r="M97" s="471">
        <v>15</v>
      </c>
      <c r="N97" s="471">
        <v>13</v>
      </c>
      <c r="O97" s="471">
        <v>15</v>
      </c>
      <c r="P97" s="471">
        <v>11</v>
      </c>
      <c r="Q97" s="923">
        <v>17</v>
      </c>
      <c r="R97" s="471">
        <v>6</v>
      </c>
      <c r="S97" s="471">
        <v>6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0</v>
      </c>
      <c r="G98" s="37" t="e">
        <f t="shared" si="16"/>
        <v>#DIV/0!</v>
      </c>
      <c r="H98" s="471"/>
      <c r="I98" s="471"/>
      <c r="J98" s="471"/>
      <c r="K98" s="471"/>
      <c r="L98" s="471"/>
      <c r="M98" s="471"/>
      <c r="N98" s="471"/>
      <c r="O98" s="471"/>
      <c r="P98" s="471"/>
      <c r="Q98" s="923"/>
      <c r="R98" s="471"/>
      <c r="S98" s="471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7"/>
        <v>0</v>
      </c>
      <c r="G99" s="37" t="e">
        <f t="shared" si="16"/>
        <v>#DIV/0!</v>
      </c>
      <c r="H99" s="471"/>
      <c r="I99" s="471"/>
      <c r="J99" s="471"/>
      <c r="K99" s="471"/>
      <c r="L99" s="471"/>
      <c r="M99" s="471">
        <v>0</v>
      </c>
      <c r="N99" s="471"/>
      <c r="O99" s="471"/>
      <c r="P99" s="471"/>
      <c r="Q99" s="923"/>
      <c r="R99" s="471"/>
      <c r="S99" s="471"/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0</v>
      </c>
      <c r="G100" s="37" t="e">
        <f t="shared" si="16"/>
        <v>#DIV/0!</v>
      </c>
      <c r="H100" s="471"/>
      <c r="I100" s="471"/>
      <c r="J100" s="471"/>
      <c r="K100" s="471"/>
      <c r="L100" s="471"/>
      <c r="M100" s="471"/>
      <c r="N100" s="471"/>
      <c r="O100" s="471"/>
      <c r="P100" s="471"/>
      <c r="Q100" s="923"/>
      <c r="R100" s="471"/>
      <c r="S100" s="471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6"/>
        <v>100</v>
      </c>
      <c r="H101" s="1096">
        <v>0</v>
      </c>
      <c r="I101" s="1096">
        <v>0</v>
      </c>
      <c r="J101" s="1239"/>
      <c r="K101" s="1239" t="s">
        <v>334</v>
      </c>
      <c r="L101" s="1553">
        <v>1</v>
      </c>
      <c r="M101" s="1553">
        <v>1</v>
      </c>
      <c r="N101" s="1553" t="s">
        <v>334</v>
      </c>
      <c r="O101" s="1553">
        <v>0</v>
      </c>
      <c r="P101" s="1553" t="s">
        <v>334</v>
      </c>
      <c r="Q101" s="928" t="s">
        <v>334</v>
      </c>
      <c r="R101" s="1907" t="s">
        <v>334</v>
      </c>
      <c r="S101" s="1907" t="s">
        <v>334</v>
      </c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18">SUM(H102:S102)</f>
        <v>0</v>
      </c>
      <c r="G102" s="78" t="e">
        <f t="shared" si="16"/>
        <v>#DIV/0!</v>
      </c>
      <c r="H102" s="1097"/>
      <c r="I102" s="1097"/>
      <c r="J102" s="1240"/>
      <c r="K102" s="1240"/>
      <c r="L102" s="1554"/>
      <c r="M102" s="1554"/>
      <c r="N102" s="1554"/>
      <c r="O102" s="1554"/>
      <c r="P102" s="1554"/>
      <c r="Q102" s="937"/>
      <c r="R102" s="1908"/>
      <c r="S102" s="190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263300</v>
      </c>
      <c r="F103" s="153">
        <f>SUM(H103:S103)</f>
        <v>254206.62</v>
      </c>
      <c r="G103" s="112">
        <f t="shared" si="16"/>
        <v>96.546380554500573</v>
      </c>
      <c r="H103" s="1083">
        <f>SUM(H104:H108)</f>
        <v>4534.13</v>
      </c>
      <c r="I103" s="1226">
        <f t="shared" ref="I103:S103" si="19">SUM(I104:I108)</f>
        <v>21614</v>
      </c>
      <c r="J103" s="1226">
        <f t="shared" si="19"/>
        <v>53642</v>
      </c>
      <c r="K103" s="1226">
        <f t="shared" si="19"/>
        <v>6600</v>
      </c>
      <c r="L103" s="1543">
        <f t="shared" si="19"/>
        <v>5560</v>
      </c>
      <c r="M103" s="1543">
        <f t="shared" si="19"/>
        <v>5020</v>
      </c>
      <c r="N103" s="1543">
        <f t="shared" si="19"/>
        <v>12925</v>
      </c>
      <c r="O103" s="1543">
        <f t="shared" si="19"/>
        <v>13900</v>
      </c>
      <c r="P103" s="1543">
        <f t="shared" si="19"/>
        <v>23900</v>
      </c>
      <c r="Q103" s="1809">
        <f t="shared" si="19"/>
        <v>39095.300000000003</v>
      </c>
      <c r="R103" s="1896">
        <f t="shared" si="19"/>
        <v>3830</v>
      </c>
      <c r="S103" s="1896">
        <f t="shared" si="19"/>
        <v>63586.19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8"/>
        <v>0</v>
      </c>
      <c r="G104" s="43" t="e">
        <f t="shared" ref="G104:G110" si="20">+F104*100/E104</f>
        <v>#DIV/0!</v>
      </c>
      <c r="H104" s="471"/>
      <c r="I104" s="471"/>
      <c r="J104" s="471"/>
      <c r="K104" s="471"/>
      <c r="L104" s="471"/>
      <c r="M104" s="471"/>
      <c r="N104" s="471"/>
      <c r="O104" s="471"/>
      <c r="P104" s="471"/>
      <c r="Q104" s="923"/>
      <c r="R104" s="471"/>
      <c r="S104" s="471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263300</v>
      </c>
      <c r="F105" s="36">
        <f t="shared" si="18"/>
        <v>254206.62</v>
      </c>
      <c r="G105" s="43">
        <f t="shared" si="20"/>
        <v>96.546380554500573</v>
      </c>
      <c r="H105" s="471">
        <v>4534.13</v>
      </c>
      <c r="I105" s="471">
        <v>21614</v>
      </c>
      <c r="J105" s="471">
        <v>53642</v>
      </c>
      <c r="K105" s="471">
        <v>6600</v>
      </c>
      <c r="L105" s="471">
        <v>5560</v>
      </c>
      <c r="M105" s="471">
        <v>5020</v>
      </c>
      <c r="N105" s="471">
        <v>12925</v>
      </c>
      <c r="O105" s="471">
        <v>13900</v>
      </c>
      <c r="P105" s="471">
        <v>23900</v>
      </c>
      <c r="Q105" s="1810">
        <v>39095.300000000003</v>
      </c>
      <c r="R105" s="471">
        <v>3830</v>
      </c>
      <c r="S105" s="471">
        <v>63586.19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/>
      <c r="F106" s="36">
        <f t="shared" si="18"/>
        <v>0</v>
      </c>
      <c r="G106" s="43" t="e">
        <f t="shared" si="20"/>
        <v>#DIV/0!</v>
      </c>
      <c r="H106" s="471"/>
      <c r="I106" s="471"/>
      <c r="J106" s="471"/>
      <c r="K106" s="471"/>
      <c r="L106" s="471"/>
      <c r="M106" s="471"/>
      <c r="N106" s="471"/>
      <c r="O106" s="471"/>
      <c r="P106" s="471"/>
      <c r="Q106" s="923"/>
      <c r="R106" s="471"/>
      <c r="S106" s="471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471"/>
      <c r="I107" s="471"/>
      <c r="J107" s="471"/>
      <c r="K107" s="471"/>
      <c r="L107" s="471"/>
      <c r="M107" s="471"/>
      <c r="N107" s="471"/>
      <c r="O107" s="471"/>
      <c r="P107" s="471"/>
      <c r="Q107" s="923"/>
      <c r="R107" s="471"/>
      <c r="S107" s="471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8"/>
        <v>0</v>
      </c>
      <c r="G108" s="43" t="e">
        <f t="shared" si="20"/>
        <v>#DIV/0!</v>
      </c>
      <c r="H108" s="471"/>
      <c r="I108" s="471"/>
      <c r="J108" s="471"/>
      <c r="K108" s="471"/>
      <c r="L108" s="471"/>
      <c r="M108" s="471"/>
      <c r="N108" s="471"/>
      <c r="O108" s="471"/>
      <c r="P108" s="471"/>
      <c r="Q108" s="923"/>
      <c r="R108" s="471"/>
      <c r="S108" s="471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860000</v>
      </c>
      <c r="F109" s="54">
        <f>SUM(H109:S109)</f>
        <v>860000</v>
      </c>
      <c r="G109" s="140">
        <f t="shared" si="20"/>
        <v>100</v>
      </c>
      <c r="H109" s="149">
        <f>SUM(H113+H117)</f>
        <v>82000</v>
      </c>
      <c r="I109" s="149">
        <f t="shared" ref="I109:S109" si="21">SUM(I113+I117)</f>
        <v>91500</v>
      </c>
      <c r="J109" s="149">
        <f t="shared" si="21"/>
        <v>81500</v>
      </c>
      <c r="K109" s="149">
        <f t="shared" si="21"/>
        <v>86500</v>
      </c>
      <c r="L109" s="149">
        <f t="shared" si="21"/>
        <v>81000</v>
      </c>
      <c r="M109" s="149">
        <f t="shared" si="21"/>
        <v>101000</v>
      </c>
      <c r="N109" s="149">
        <f t="shared" si="21"/>
        <v>89000</v>
      </c>
      <c r="O109" s="149">
        <f t="shared" si="21"/>
        <v>25000</v>
      </c>
      <c r="P109" s="149">
        <f t="shared" si="21"/>
        <v>60200</v>
      </c>
      <c r="Q109" s="939">
        <f t="shared" si="21"/>
        <v>100200</v>
      </c>
      <c r="R109" s="1860">
        <f t="shared" si="21"/>
        <v>62100</v>
      </c>
      <c r="S109" s="1860">
        <f t="shared" si="21"/>
        <v>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100000</v>
      </c>
      <c r="F110" s="58">
        <f>SUM(H110:S110)</f>
        <v>100000</v>
      </c>
      <c r="G110" s="47">
        <f t="shared" si="20"/>
        <v>100</v>
      </c>
      <c r="H110" s="1098">
        <v>0</v>
      </c>
      <c r="I110" s="1098">
        <v>0</v>
      </c>
      <c r="J110" s="1241">
        <v>0</v>
      </c>
      <c r="K110" s="1241">
        <v>0</v>
      </c>
      <c r="L110" s="1555">
        <v>0</v>
      </c>
      <c r="M110" s="1555">
        <v>0</v>
      </c>
      <c r="N110" s="1555">
        <v>0</v>
      </c>
      <c r="O110" s="1552">
        <v>25000</v>
      </c>
      <c r="P110" s="1552">
        <v>25000</v>
      </c>
      <c r="Q110" s="926">
        <v>25000</v>
      </c>
      <c r="R110" s="1906">
        <v>25000</v>
      </c>
      <c r="S110" s="1876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096"/>
      <c r="I111" s="1096"/>
      <c r="J111" s="1239"/>
      <c r="K111" s="1239"/>
      <c r="L111" s="1553"/>
      <c r="M111" s="1553"/>
      <c r="N111" s="1553"/>
      <c r="O111" s="1553"/>
      <c r="P111" s="1553"/>
      <c r="Q111" s="928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5</v>
      </c>
      <c r="F112" s="36">
        <f>SUM(H112:S112)</f>
        <v>5</v>
      </c>
      <c r="G112" s="37">
        <f>+F112*100/E112</f>
        <v>100</v>
      </c>
      <c r="H112" s="471">
        <v>5</v>
      </c>
      <c r="I112" s="471" t="s">
        <v>334</v>
      </c>
      <c r="J112" s="471" t="s">
        <v>334</v>
      </c>
      <c r="K112" s="471">
        <v>0</v>
      </c>
      <c r="L112" s="471" t="s">
        <v>334</v>
      </c>
      <c r="M112" s="471" t="s">
        <v>334</v>
      </c>
      <c r="N112" s="471" t="s">
        <v>334</v>
      </c>
      <c r="O112" s="471">
        <v>0</v>
      </c>
      <c r="P112" s="471" t="s">
        <v>334</v>
      </c>
      <c r="Q112" s="923" t="s">
        <v>334</v>
      </c>
      <c r="R112" s="471"/>
      <c r="S112" s="471">
        <v>0</v>
      </c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10000</v>
      </c>
      <c r="F113" s="36">
        <f>SUM(H113:S113)</f>
        <v>10000</v>
      </c>
      <c r="G113" s="37">
        <f>+F113*100/E113</f>
        <v>100</v>
      </c>
      <c r="H113" s="471">
        <v>2000</v>
      </c>
      <c r="I113" s="471">
        <v>1500</v>
      </c>
      <c r="J113" s="471">
        <v>1500</v>
      </c>
      <c r="K113" s="471">
        <v>1500</v>
      </c>
      <c r="L113" s="471">
        <v>1000</v>
      </c>
      <c r="M113" s="471">
        <v>1000</v>
      </c>
      <c r="N113" s="471">
        <v>1000</v>
      </c>
      <c r="O113" s="471">
        <v>0</v>
      </c>
      <c r="P113" s="471">
        <v>200</v>
      </c>
      <c r="Q113" s="923">
        <v>200</v>
      </c>
      <c r="R113" s="471">
        <v>100</v>
      </c>
      <c r="S113" s="471">
        <v>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850000</v>
      </c>
      <c r="F114" s="58">
        <f>SUM(H114:S114)</f>
        <v>850000</v>
      </c>
      <c r="G114" s="47">
        <f>+F114*100/E114</f>
        <v>100</v>
      </c>
      <c r="H114" s="1095">
        <v>80000</v>
      </c>
      <c r="I114" s="1095">
        <v>80000</v>
      </c>
      <c r="J114" s="1238">
        <v>80000</v>
      </c>
      <c r="K114" s="1238">
        <v>80000</v>
      </c>
      <c r="L114" s="1552">
        <v>80000</v>
      </c>
      <c r="M114" s="1552">
        <v>80000</v>
      </c>
      <c r="N114" s="1552">
        <v>80000</v>
      </c>
      <c r="O114" s="1552">
        <v>80000</v>
      </c>
      <c r="P114" s="1552">
        <v>60000</v>
      </c>
      <c r="Q114" s="926">
        <v>60000</v>
      </c>
      <c r="R114" s="1906">
        <v>50000</v>
      </c>
      <c r="S114" s="1906">
        <v>40000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096"/>
      <c r="I115" s="1096"/>
      <c r="J115" s="1239"/>
      <c r="K115" s="1239"/>
      <c r="L115" s="1553"/>
      <c r="M115" s="1553"/>
      <c r="N115" s="1553"/>
      <c r="O115" s="1553"/>
      <c r="P115" s="1553"/>
      <c r="Q115" s="928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32</v>
      </c>
      <c r="F116" s="36">
        <f>SUM(H116:S116)</f>
        <v>32</v>
      </c>
      <c r="G116" s="37">
        <f t="shared" ref="G116:G122" si="22">+F116*100/E116</f>
        <v>100</v>
      </c>
      <c r="H116" s="471">
        <v>32</v>
      </c>
      <c r="I116" s="471" t="s">
        <v>334</v>
      </c>
      <c r="J116" s="471" t="s">
        <v>334</v>
      </c>
      <c r="K116" s="471">
        <v>0</v>
      </c>
      <c r="L116" s="471" t="s">
        <v>334</v>
      </c>
      <c r="M116" s="471" t="s">
        <v>334</v>
      </c>
      <c r="N116" s="471" t="s">
        <v>334</v>
      </c>
      <c r="O116" s="471"/>
      <c r="P116" s="471" t="s">
        <v>334</v>
      </c>
      <c r="Q116" s="923" t="s">
        <v>334</v>
      </c>
      <c r="R116" s="471"/>
      <c r="S116" s="471">
        <v>0</v>
      </c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850000</v>
      </c>
      <c r="F117" s="36">
        <f>SUM(H117:S117)</f>
        <v>850000</v>
      </c>
      <c r="G117" s="37">
        <f t="shared" si="22"/>
        <v>100</v>
      </c>
      <c r="H117" s="471">
        <v>80000</v>
      </c>
      <c r="I117" s="471">
        <v>90000</v>
      </c>
      <c r="J117" s="471">
        <v>80000</v>
      </c>
      <c r="K117" s="471">
        <v>85000</v>
      </c>
      <c r="L117" s="471">
        <v>80000</v>
      </c>
      <c r="M117" s="471">
        <v>100000</v>
      </c>
      <c r="N117" s="471">
        <v>88000</v>
      </c>
      <c r="O117" s="471">
        <v>25000</v>
      </c>
      <c r="P117" s="471">
        <v>60000</v>
      </c>
      <c r="Q117" s="923">
        <v>100000</v>
      </c>
      <c r="R117" s="471">
        <v>62000</v>
      </c>
      <c r="S117" s="471">
        <v>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096"/>
      <c r="I118" s="1096"/>
      <c r="J118" s="1239"/>
      <c r="K118" s="1239"/>
      <c r="L118" s="1553"/>
      <c r="M118" s="1553"/>
      <c r="N118" s="1553"/>
      <c r="O118" s="1553"/>
      <c r="P118" s="1553"/>
      <c r="Q118" s="928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>SUM(H119:S119)</f>
        <v>1</v>
      </c>
      <c r="G119" s="37">
        <f t="shared" si="22"/>
        <v>100</v>
      </c>
      <c r="H119" s="471">
        <v>1</v>
      </c>
      <c r="I119" s="471" t="s">
        <v>334</v>
      </c>
      <c r="J119" s="471" t="s">
        <v>334</v>
      </c>
      <c r="K119" s="471">
        <v>0</v>
      </c>
      <c r="L119" s="471" t="s">
        <v>334</v>
      </c>
      <c r="M119" s="471" t="s">
        <v>334</v>
      </c>
      <c r="N119" s="471" t="s">
        <v>334</v>
      </c>
      <c r="O119" s="471" t="s">
        <v>334</v>
      </c>
      <c r="P119" s="471" t="s">
        <v>334</v>
      </c>
      <c r="Q119" s="923" t="s">
        <v>334</v>
      </c>
      <c r="R119" s="471" t="s">
        <v>334</v>
      </c>
      <c r="S119" s="471" t="s">
        <v>334</v>
      </c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5</v>
      </c>
      <c r="F120" s="36">
        <f>SUM(H120:S120)</f>
        <v>5</v>
      </c>
      <c r="G120" s="37">
        <f t="shared" si="22"/>
        <v>100</v>
      </c>
      <c r="H120" s="471">
        <v>0</v>
      </c>
      <c r="I120" s="471">
        <v>0</v>
      </c>
      <c r="J120" s="471">
        <v>5</v>
      </c>
      <c r="K120" s="471">
        <v>0</v>
      </c>
      <c r="L120" s="471" t="s">
        <v>334</v>
      </c>
      <c r="M120" s="471" t="s">
        <v>334</v>
      </c>
      <c r="N120" s="471" t="s">
        <v>334</v>
      </c>
      <c r="O120" s="471" t="s">
        <v>334</v>
      </c>
      <c r="P120" s="471" t="s">
        <v>334</v>
      </c>
      <c r="Q120" s="923" t="s">
        <v>334</v>
      </c>
      <c r="R120" s="471" t="s">
        <v>334</v>
      </c>
      <c r="S120" s="471" t="s">
        <v>334</v>
      </c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2</v>
      </c>
      <c r="F121" s="36">
        <f>SUM(H121:S121)</f>
        <v>2</v>
      </c>
      <c r="G121" s="37">
        <f t="shared" si="22"/>
        <v>100</v>
      </c>
      <c r="H121" s="471">
        <v>0</v>
      </c>
      <c r="I121" s="471">
        <v>0</v>
      </c>
      <c r="J121" s="471">
        <v>0</v>
      </c>
      <c r="K121" s="471">
        <v>0</v>
      </c>
      <c r="L121" s="471" t="s">
        <v>334</v>
      </c>
      <c r="M121" s="471" t="s">
        <v>334</v>
      </c>
      <c r="N121" s="471" t="s">
        <v>334</v>
      </c>
      <c r="O121" s="471" t="s">
        <v>334</v>
      </c>
      <c r="P121" s="471" t="s">
        <v>334</v>
      </c>
      <c r="Q121" s="923">
        <v>2</v>
      </c>
      <c r="R121" s="471" t="s">
        <v>334</v>
      </c>
      <c r="S121" s="471" t="s">
        <v>334</v>
      </c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40</v>
      </c>
      <c r="F122" s="36">
        <f>SUM(H122:S122)</f>
        <v>39</v>
      </c>
      <c r="G122" s="37">
        <f t="shared" si="22"/>
        <v>97.5</v>
      </c>
      <c r="H122" s="471">
        <v>0</v>
      </c>
      <c r="I122" s="471">
        <v>0</v>
      </c>
      <c r="J122" s="471">
        <v>0</v>
      </c>
      <c r="K122" s="471">
        <v>0</v>
      </c>
      <c r="L122" s="471" t="s">
        <v>334</v>
      </c>
      <c r="M122" s="471" t="s">
        <v>334</v>
      </c>
      <c r="N122" s="471" t="s">
        <v>334</v>
      </c>
      <c r="O122" s="471" t="s">
        <v>334</v>
      </c>
      <c r="P122" s="471" t="s">
        <v>334</v>
      </c>
      <c r="Q122" s="923" t="s">
        <v>334</v>
      </c>
      <c r="R122" s="471" t="s">
        <v>334</v>
      </c>
      <c r="S122" s="471">
        <v>39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55">
        <f t="shared" ref="F123:F186" si="23">SUM(H123:S123)</f>
        <v>0</v>
      </c>
      <c r="G123" s="67" t="e">
        <f t="shared" ref="G123:G186" si="24">+F123*100/E123</f>
        <v>#DIV/0!</v>
      </c>
      <c r="H123" s="1077"/>
      <c r="I123" s="1077"/>
      <c r="J123" s="1219"/>
      <c r="K123" s="1219"/>
      <c r="L123" s="1537"/>
      <c r="M123" s="1537"/>
      <c r="N123" s="1537"/>
      <c r="O123" s="1537"/>
      <c r="P123" s="1537"/>
      <c r="Q123" s="942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4"/>
        <v>#DIV/0!</v>
      </c>
      <c r="H124" s="471"/>
      <c r="I124" s="471"/>
      <c r="J124" s="471"/>
      <c r="K124" s="471"/>
      <c r="L124" s="471"/>
      <c r="M124" s="471"/>
      <c r="N124" s="471"/>
      <c r="O124" s="471"/>
      <c r="P124" s="471"/>
      <c r="Q124" s="923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58300</v>
      </c>
      <c r="F125" s="153">
        <f t="shared" si="23"/>
        <v>56390.080000000002</v>
      </c>
      <c r="G125" s="379">
        <f t="shared" si="24"/>
        <v>96.723979416809613</v>
      </c>
      <c r="H125" s="1083">
        <f>SUM(H126:H130)</f>
        <v>0</v>
      </c>
      <c r="I125" s="1083">
        <f t="shared" ref="I125:S125" si="25">SUM(I126:I130)</f>
        <v>1630</v>
      </c>
      <c r="J125" s="1226">
        <f t="shared" si="25"/>
        <v>0</v>
      </c>
      <c r="K125" s="1226">
        <f t="shared" si="25"/>
        <v>0</v>
      </c>
      <c r="L125" s="1543">
        <f t="shared" si="25"/>
        <v>0</v>
      </c>
      <c r="M125" s="1543">
        <f t="shared" si="25"/>
        <v>0</v>
      </c>
      <c r="N125" s="1512">
        <f t="shared" si="25"/>
        <v>34427.4</v>
      </c>
      <c r="O125" s="1543">
        <f t="shared" si="25"/>
        <v>12302.68</v>
      </c>
      <c r="P125" s="1543">
        <f t="shared" si="25"/>
        <v>7340</v>
      </c>
      <c r="Q125" s="929">
        <f t="shared" si="25"/>
        <v>0</v>
      </c>
      <c r="R125" s="1896">
        <f t="shared" si="25"/>
        <v>690</v>
      </c>
      <c r="S125" s="1896">
        <f t="shared" si="25"/>
        <v>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3"/>
        <v>0</v>
      </c>
      <c r="G126" s="37" t="e">
        <f t="shared" si="24"/>
        <v>#DIV/0!</v>
      </c>
      <c r="H126" s="471"/>
      <c r="I126" s="471"/>
      <c r="J126" s="471"/>
      <c r="K126" s="471"/>
      <c r="L126" s="471"/>
      <c r="M126" s="471"/>
      <c r="N126" s="471"/>
      <c r="O126" s="471"/>
      <c r="P126" s="471"/>
      <c r="Q126" s="923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58300</v>
      </c>
      <c r="F127" s="36">
        <f t="shared" si="23"/>
        <v>56390.080000000002</v>
      </c>
      <c r="G127" s="37">
        <f t="shared" si="24"/>
        <v>96.723979416809613</v>
      </c>
      <c r="H127" s="471">
        <v>0</v>
      </c>
      <c r="I127" s="471">
        <v>1630</v>
      </c>
      <c r="J127" s="471">
        <v>0</v>
      </c>
      <c r="K127" s="471">
        <v>0</v>
      </c>
      <c r="L127" s="471" t="s">
        <v>334</v>
      </c>
      <c r="M127" s="471" t="s">
        <v>334</v>
      </c>
      <c r="N127" s="471">
        <v>34427.4</v>
      </c>
      <c r="O127" s="471">
        <v>12302.68</v>
      </c>
      <c r="P127" s="471">
        <v>7340</v>
      </c>
      <c r="Q127" s="923" t="s">
        <v>334</v>
      </c>
      <c r="R127" s="471">
        <v>690</v>
      </c>
      <c r="S127" s="471" t="s">
        <v>334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3"/>
        <v>0</v>
      </c>
      <c r="G128" s="37" t="e">
        <f t="shared" si="24"/>
        <v>#DIV/0!</v>
      </c>
      <c r="H128" s="471"/>
      <c r="I128" s="471"/>
      <c r="J128" s="471"/>
      <c r="K128" s="471"/>
      <c r="L128" s="471"/>
      <c r="M128" s="471"/>
      <c r="N128" s="471"/>
      <c r="O128" s="471"/>
      <c r="P128" s="471"/>
      <c r="Q128" s="923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3"/>
        <v>0</v>
      </c>
      <c r="G129" s="37" t="e">
        <f t="shared" si="24"/>
        <v>#DIV/0!</v>
      </c>
      <c r="H129" s="471"/>
      <c r="I129" s="471"/>
      <c r="J129" s="471"/>
      <c r="K129" s="471"/>
      <c r="L129" s="471"/>
      <c r="M129" s="471"/>
      <c r="N129" s="471"/>
      <c r="O129" s="471"/>
      <c r="P129" s="471"/>
      <c r="Q129" s="923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3"/>
        <v>0</v>
      </c>
      <c r="G130" s="37" t="e">
        <f t="shared" si="24"/>
        <v>#DIV/0!</v>
      </c>
      <c r="H130" s="471"/>
      <c r="I130" s="471"/>
      <c r="J130" s="471"/>
      <c r="K130" s="471"/>
      <c r="L130" s="471"/>
      <c r="M130" s="471"/>
      <c r="N130" s="471"/>
      <c r="O130" s="471"/>
      <c r="P130" s="471"/>
      <c r="Q130" s="923"/>
      <c r="R130" s="471"/>
      <c r="S130" s="471"/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3"/>
        <v>0</v>
      </c>
      <c r="G131" s="67" t="e">
        <f t="shared" si="24"/>
        <v>#DIV/0!</v>
      </c>
      <c r="H131" s="1096"/>
      <c r="I131" s="1096"/>
      <c r="J131" s="1239"/>
      <c r="K131" s="1239"/>
      <c r="L131" s="1553"/>
      <c r="M131" s="1553"/>
      <c r="N131" s="1553"/>
      <c r="O131" s="1553"/>
      <c r="P131" s="1553"/>
      <c r="Q131" s="928"/>
      <c r="R131" s="1907"/>
      <c r="S131" s="1907"/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2</v>
      </c>
      <c r="F132" s="55">
        <f t="shared" si="23"/>
        <v>2</v>
      </c>
      <c r="G132" s="67">
        <f t="shared" si="24"/>
        <v>100</v>
      </c>
      <c r="H132" s="1080">
        <f>SUM(H133:H134)</f>
        <v>0</v>
      </c>
      <c r="I132" s="1080">
        <f t="shared" ref="I132:S132" si="26">SUM(I133:I134)</f>
        <v>0</v>
      </c>
      <c r="J132" s="1224">
        <f t="shared" si="26"/>
        <v>0</v>
      </c>
      <c r="K132" s="1224">
        <f t="shared" si="26"/>
        <v>0</v>
      </c>
      <c r="L132" s="1541">
        <f t="shared" si="26"/>
        <v>0</v>
      </c>
      <c r="M132" s="1541">
        <f t="shared" si="26"/>
        <v>1</v>
      </c>
      <c r="N132" s="1541">
        <f t="shared" si="26"/>
        <v>0</v>
      </c>
      <c r="O132" s="1541">
        <f t="shared" si="26"/>
        <v>0</v>
      </c>
      <c r="P132" s="1541">
        <f t="shared" si="26"/>
        <v>0</v>
      </c>
      <c r="Q132" s="922">
        <f t="shared" si="26"/>
        <v>1</v>
      </c>
      <c r="R132" s="1894">
        <f t="shared" si="26"/>
        <v>0</v>
      </c>
      <c r="S132" s="1894">
        <f t="shared" si="26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2</v>
      </c>
      <c r="F133" s="36">
        <f t="shared" si="23"/>
        <v>2</v>
      </c>
      <c r="G133" s="37">
        <f t="shared" si="24"/>
        <v>100</v>
      </c>
      <c r="H133" s="471">
        <v>0</v>
      </c>
      <c r="I133" s="471">
        <v>0</v>
      </c>
      <c r="J133" s="471">
        <v>0</v>
      </c>
      <c r="K133" s="471">
        <v>0</v>
      </c>
      <c r="L133" s="471" t="s">
        <v>334</v>
      </c>
      <c r="M133" s="471">
        <v>1</v>
      </c>
      <c r="N133" s="471" t="s">
        <v>334</v>
      </c>
      <c r="O133" s="471" t="s">
        <v>334</v>
      </c>
      <c r="P133" s="471" t="s">
        <v>334</v>
      </c>
      <c r="Q133" s="923">
        <v>1</v>
      </c>
      <c r="R133" s="471" t="s">
        <v>334</v>
      </c>
      <c r="S133" s="471" t="s">
        <v>334</v>
      </c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3"/>
        <v>0</v>
      </c>
      <c r="G134" s="37" t="e">
        <f t="shared" si="24"/>
        <v>#DIV/0!</v>
      </c>
      <c r="H134" s="471"/>
      <c r="I134" s="471"/>
      <c r="J134" s="471"/>
      <c r="K134" s="471"/>
      <c r="L134" s="471"/>
      <c r="M134" s="471"/>
      <c r="N134" s="471"/>
      <c r="O134" s="471"/>
      <c r="P134" s="471"/>
      <c r="Q134" s="923"/>
      <c r="R134" s="471"/>
      <c r="S134" s="471"/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3"/>
        <v>0</v>
      </c>
      <c r="G135" s="37" t="e">
        <f t="shared" si="24"/>
        <v>#DIV/0!</v>
      </c>
      <c r="H135" s="471"/>
      <c r="I135" s="471"/>
      <c r="J135" s="471"/>
      <c r="K135" s="471"/>
      <c r="L135" s="471"/>
      <c r="M135" s="471"/>
      <c r="N135" s="471"/>
      <c r="O135" s="471"/>
      <c r="P135" s="471"/>
      <c r="Q135" s="923"/>
      <c r="R135" s="471"/>
      <c r="S135" s="471"/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63700</v>
      </c>
      <c r="F136" s="153">
        <f t="shared" si="23"/>
        <v>190598</v>
      </c>
      <c r="G136" s="379">
        <f t="shared" si="24"/>
        <v>299.21193092621667</v>
      </c>
      <c r="H136" s="1083">
        <f>SUM(H137:H141)</f>
        <v>3025</v>
      </c>
      <c r="I136" s="1083">
        <f t="shared" ref="I136:S136" si="27">SUM(I137:I141)</f>
        <v>0</v>
      </c>
      <c r="J136" s="1226">
        <f t="shared" si="27"/>
        <v>0</v>
      </c>
      <c r="K136" s="1226">
        <f t="shared" si="27"/>
        <v>2460</v>
      </c>
      <c r="L136" s="1543">
        <f t="shared" si="27"/>
        <v>0</v>
      </c>
      <c r="M136" s="1543">
        <f t="shared" si="27"/>
        <v>0</v>
      </c>
      <c r="N136" s="1543">
        <f t="shared" si="27"/>
        <v>44006</v>
      </c>
      <c r="O136" s="1543">
        <f t="shared" si="27"/>
        <v>5398</v>
      </c>
      <c r="P136" s="1543">
        <f t="shared" si="27"/>
        <v>20769</v>
      </c>
      <c r="Q136" s="1809">
        <f t="shared" si="27"/>
        <v>44256.12</v>
      </c>
      <c r="R136" s="1896">
        <f t="shared" si="27"/>
        <v>17760</v>
      </c>
      <c r="S136" s="1896">
        <f t="shared" si="27"/>
        <v>52923.88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3"/>
        <v>0</v>
      </c>
      <c r="G137" s="37" t="e">
        <f t="shared" si="24"/>
        <v>#DIV/0!</v>
      </c>
      <c r="H137" s="471"/>
      <c r="I137" s="471"/>
      <c r="J137" s="471"/>
      <c r="K137" s="471"/>
      <c r="L137" s="471"/>
      <c r="M137" s="471"/>
      <c r="N137" s="471"/>
      <c r="O137" s="471"/>
      <c r="P137" s="471"/>
      <c r="Q137" s="923"/>
      <c r="R137" s="471"/>
      <c r="S137" s="471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63700</v>
      </c>
      <c r="F138" s="36">
        <f t="shared" si="23"/>
        <v>190598</v>
      </c>
      <c r="G138" s="37">
        <f t="shared" si="24"/>
        <v>299.21193092621667</v>
      </c>
      <c r="H138" s="471">
        <v>3025</v>
      </c>
      <c r="I138" s="471">
        <v>0</v>
      </c>
      <c r="J138" s="471">
        <v>0</v>
      </c>
      <c r="K138" s="471">
        <v>2460</v>
      </c>
      <c r="L138" s="471" t="s">
        <v>334</v>
      </c>
      <c r="M138" s="471" t="s">
        <v>334</v>
      </c>
      <c r="N138" s="471">
        <v>44006</v>
      </c>
      <c r="O138" s="471">
        <v>5398</v>
      </c>
      <c r="P138" s="471">
        <v>20769</v>
      </c>
      <c r="Q138" s="923">
        <v>44256.12</v>
      </c>
      <c r="R138" s="471">
        <v>17760</v>
      </c>
      <c r="S138" s="471">
        <v>52923.88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3"/>
        <v>0</v>
      </c>
      <c r="G139" s="37" t="e">
        <f t="shared" si="24"/>
        <v>#DIV/0!</v>
      </c>
      <c r="H139" s="471"/>
      <c r="I139" s="471"/>
      <c r="J139" s="471"/>
      <c r="K139" s="471"/>
      <c r="L139" s="471"/>
      <c r="M139" s="471"/>
      <c r="N139" s="471"/>
      <c r="O139" s="471"/>
      <c r="P139" s="471"/>
      <c r="Q139" s="923"/>
      <c r="R139" s="471"/>
      <c r="S139" s="471"/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3"/>
        <v>0</v>
      </c>
      <c r="G140" s="37" t="e">
        <f t="shared" si="24"/>
        <v>#DIV/0!</v>
      </c>
      <c r="H140" s="471"/>
      <c r="I140" s="471"/>
      <c r="J140" s="471"/>
      <c r="K140" s="471"/>
      <c r="L140" s="471"/>
      <c r="M140" s="471"/>
      <c r="N140" s="471"/>
      <c r="O140" s="471"/>
      <c r="P140" s="471"/>
      <c r="Q140" s="923"/>
      <c r="R140" s="471"/>
      <c r="S140" s="471"/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3"/>
        <v>0</v>
      </c>
      <c r="G141" s="37" t="e">
        <f t="shared" si="24"/>
        <v>#DIV/0!</v>
      </c>
      <c r="H141" s="471"/>
      <c r="I141" s="471"/>
      <c r="J141" s="471"/>
      <c r="K141" s="471"/>
      <c r="L141" s="471"/>
      <c r="M141" s="471"/>
      <c r="N141" s="471"/>
      <c r="O141" s="471"/>
      <c r="P141" s="471"/>
      <c r="Q141" s="923"/>
      <c r="R141" s="471"/>
      <c r="S141" s="471"/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3"/>
        <v>0</v>
      </c>
      <c r="G142" s="67" t="e">
        <f t="shared" si="24"/>
        <v>#DIV/0!</v>
      </c>
      <c r="H142" s="1079">
        <f t="shared" ref="H142:S142" si="28">H145</f>
        <v>0</v>
      </c>
      <c r="I142" s="1079">
        <f t="shared" si="28"/>
        <v>0</v>
      </c>
      <c r="J142" s="1223">
        <f t="shared" si="28"/>
        <v>0</v>
      </c>
      <c r="K142" s="1223">
        <f t="shared" si="28"/>
        <v>0</v>
      </c>
      <c r="L142" s="1539">
        <f t="shared" si="28"/>
        <v>0</v>
      </c>
      <c r="M142" s="1539">
        <f t="shared" si="28"/>
        <v>0</v>
      </c>
      <c r="N142" s="1539">
        <f t="shared" si="28"/>
        <v>0</v>
      </c>
      <c r="O142" s="1539">
        <f t="shared" si="28"/>
        <v>0</v>
      </c>
      <c r="P142" s="1539">
        <f t="shared" si="28"/>
        <v>0</v>
      </c>
      <c r="Q142" s="918">
        <f t="shared" si="28"/>
        <v>0</v>
      </c>
      <c r="R142" s="1892">
        <f t="shared" si="28"/>
        <v>0</v>
      </c>
      <c r="S142" s="1892">
        <f t="shared" si="28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3"/>
        <v>0</v>
      </c>
      <c r="G143" s="67" t="e">
        <f t="shared" si="24"/>
        <v>#DIV/0!</v>
      </c>
      <c r="H143" s="1079"/>
      <c r="I143" s="1079"/>
      <c r="J143" s="1223"/>
      <c r="K143" s="1223"/>
      <c r="L143" s="1539"/>
      <c r="M143" s="1539"/>
      <c r="N143" s="1539"/>
      <c r="O143" s="1539"/>
      <c r="P143" s="1539"/>
      <c r="Q143" s="918"/>
      <c r="R143" s="1892"/>
      <c r="S143" s="189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3"/>
        <v>0</v>
      </c>
      <c r="G144" s="37" t="e">
        <f t="shared" si="24"/>
        <v>#DIV/0!</v>
      </c>
      <c r="H144" s="471"/>
      <c r="I144" s="471"/>
      <c r="J144" s="471"/>
      <c r="K144" s="471"/>
      <c r="L144" s="471"/>
      <c r="M144" s="471"/>
      <c r="N144" s="471"/>
      <c r="O144" s="471"/>
      <c r="P144" s="471"/>
      <c r="Q144" s="923"/>
      <c r="R144" s="471"/>
      <c r="S144" s="471"/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3"/>
        <v>0</v>
      </c>
      <c r="G145" s="37" t="e">
        <f t="shared" si="24"/>
        <v>#DIV/0!</v>
      </c>
      <c r="H145" s="471"/>
      <c r="I145" s="471"/>
      <c r="J145" s="471"/>
      <c r="K145" s="471"/>
      <c r="L145" s="471"/>
      <c r="M145" s="471"/>
      <c r="N145" s="471"/>
      <c r="O145" s="471"/>
      <c r="P145" s="471"/>
      <c r="Q145" s="923"/>
      <c r="R145" s="471"/>
      <c r="S145" s="471"/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3"/>
        <v>0</v>
      </c>
      <c r="G146" s="37" t="e">
        <f t="shared" si="24"/>
        <v>#DIV/0!</v>
      </c>
      <c r="H146" s="471"/>
      <c r="I146" s="471"/>
      <c r="J146" s="471"/>
      <c r="K146" s="471"/>
      <c r="L146" s="471"/>
      <c r="M146" s="471"/>
      <c r="N146" s="471"/>
      <c r="O146" s="471"/>
      <c r="P146" s="471"/>
      <c r="Q146" s="923"/>
      <c r="R146" s="471"/>
      <c r="S146" s="471"/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3"/>
        <v>0</v>
      </c>
      <c r="G147" s="379" t="e">
        <f t="shared" si="24"/>
        <v>#DIV/0!</v>
      </c>
      <c r="H147" s="1083">
        <f>SUM(H148:H152)</f>
        <v>0</v>
      </c>
      <c r="I147" s="1083">
        <f t="shared" ref="I147:S147" si="29">SUM(I148:I152)</f>
        <v>0</v>
      </c>
      <c r="J147" s="1226">
        <f t="shared" si="29"/>
        <v>0</v>
      </c>
      <c r="K147" s="1226">
        <f t="shared" si="29"/>
        <v>0</v>
      </c>
      <c r="L147" s="1543">
        <f t="shared" si="29"/>
        <v>0</v>
      </c>
      <c r="M147" s="1543">
        <f t="shared" si="29"/>
        <v>0</v>
      </c>
      <c r="N147" s="1543">
        <f t="shared" si="29"/>
        <v>0</v>
      </c>
      <c r="O147" s="1543">
        <f t="shared" si="29"/>
        <v>0</v>
      </c>
      <c r="P147" s="1543">
        <f t="shared" si="29"/>
        <v>0</v>
      </c>
      <c r="Q147" s="929">
        <f t="shared" si="29"/>
        <v>0</v>
      </c>
      <c r="R147" s="1896">
        <f t="shared" si="29"/>
        <v>0</v>
      </c>
      <c r="S147" s="1896">
        <f t="shared" si="29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3"/>
        <v>0</v>
      </c>
      <c r="G148" s="37" t="e">
        <f t="shared" si="24"/>
        <v>#DIV/0!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923"/>
      <c r="R148" s="471"/>
      <c r="S148" s="471"/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3"/>
        <v>0</v>
      </c>
      <c r="G149" s="37" t="e">
        <f t="shared" si="24"/>
        <v>#DIV/0!</v>
      </c>
      <c r="H149" s="471"/>
      <c r="I149" s="471"/>
      <c r="J149" s="471"/>
      <c r="K149" s="471"/>
      <c r="L149" s="471"/>
      <c r="M149" s="471"/>
      <c r="N149" s="471"/>
      <c r="O149" s="471"/>
      <c r="P149" s="471"/>
      <c r="Q149" s="923"/>
      <c r="R149" s="471"/>
      <c r="S149" s="471"/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3"/>
        <v>0</v>
      </c>
      <c r="G150" s="37" t="e">
        <f t="shared" si="24"/>
        <v>#DIV/0!</v>
      </c>
      <c r="H150" s="471"/>
      <c r="I150" s="471"/>
      <c r="J150" s="471"/>
      <c r="K150" s="471"/>
      <c r="L150" s="471"/>
      <c r="M150" s="471"/>
      <c r="N150" s="471"/>
      <c r="O150" s="471"/>
      <c r="P150" s="471"/>
      <c r="Q150" s="923"/>
      <c r="R150" s="471"/>
      <c r="S150" s="471"/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3"/>
        <v>0</v>
      </c>
      <c r="G151" s="37" t="e">
        <f t="shared" si="24"/>
        <v>#DIV/0!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923"/>
      <c r="R151" s="471"/>
      <c r="S151" s="471"/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3"/>
        <v>0</v>
      </c>
      <c r="G152" s="37" t="e">
        <f t="shared" si="24"/>
        <v>#DIV/0!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923"/>
      <c r="R152" s="471"/>
      <c r="S152" s="471"/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3"/>
        <v>0</v>
      </c>
      <c r="G153" s="67" t="e">
        <f t="shared" si="24"/>
        <v>#DIV/0!</v>
      </c>
      <c r="H153" s="1079">
        <f>H154</f>
        <v>0</v>
      </c>
      <c r="I153" s="1079">
        <f t="shared" ref="I153:S153" si="30">I154</f>
        <v>0</v>
      </c>
      <c r="J153" s="1223">
        <f t="shared" si="30"/>
        <v>0</v>
      </c>
      <c r="K153" s="1223">
        <f t="shared" si="30"/>
        <v>0</v>
      </c>
      <c r="L153" s="1539">
        <f t="shared" si="30"/>
        <v>0</v>
      </c>
      <c r="M153" s="1539">
        <f t="shared" si="30"/>
        <v>0</v>
      </c>
      <c r="N153" s="1539">
        <f t="shared" si="30"/>
        <v>0</v>
      </c>
      <c r="O153" s="1539">
        <f t="shared" si="30"/>
        <v>0</v>
      </c>
      <c r="P153" s="1539">
        <f t="shared" si="30"/>
        <v>0</v>
      </c>
      <c r="Q153" s="918">
        <f t="shared" si="30"/>
        <v>0</v>
      </c>
      <c r="R153" s="1892">
        <f t="shared" si="30"/>
        <v>0</v>
      </c>
      <c r="S153" s="1892">
        <f t="shared" si="30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3"/>
        <v>0</v>
      </c>
      <c r="G154" s="37" t="e">
        <f t="shared" si="24"/>
        <v>#DIV/0!</v>
      </c>
      <c r="H154" s="476"/>
      <c r="I154" s="476"/>
      <c r="J154" s="476"/>
      <c r="K154" s="476"/>
      <c r="L154" s="476"/>
      <c r="M154" s="476"/>
      <c r="N154" s="476"/>
      <c r="O154" s="476"/>
      <c r="P154" s="476"/>
      <c r="Q154" s="943"/>
      <c r="R154" s="476"/>
      <c r="S154" s="476"/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3"/>
        <v>0</v>
      </c>
      <c r="G155" s="37" t="e">
        <f t="shared" si="24"/>
        <v>#DIV/0!</v>
      </c>
      <c r="H155" s="476"/>
      <c r="I155" s="476"/>
      <c r="J155" s="476"/>
      <c r="K155" s="476"/>
      <c r="L155" s="476"/>
      <c r="M155" s="476"/>
      <c r="N155" s="476"/>
      <c r="O155" s="476"/>
      <c r="P155" s="476"/>
      <c r="Q155" s="943"/>
      <c r="R155" s="476"/>
      <c r="S155" s="476"/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3"/>
        <v>0</v>
      </c>
      <c r="G156" s="37" t="e">
        <f t="shared" si="24"/>
        <v>#DIV/0!</v>
      </c>
      <c r="H156" s="476"/>
      <c r="I156" s="476"/>
      <c r="J156" s="476"/>
      <c r="K156" s="476"/>
      <c r="L156" s="476"/>
      <c r="M156" s="476"/>
      <c r="N156" s="476"/>
      <c r="O156" s="476"/>
      <c r="P156" s="476"/>
      <c r="Q156" s="943"/>
      <c r="R156" s="476"/>
      <c r="S156" s="476"/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3"/>
        <v>0</v>
      </c>
      <c r="G157" s="37" t="e">
        <f t="shared" si="24"/>
        <v>#DIV/0!</v>
      </c>
      <c r="H157" s="476"/>
      <c r="I157" s="476"/>
      <c r="J157" s="476"/>
      <c r="K157" s="476"/>
      <c r="L157" s="476"/>
      <c r="M157" s="476"/>
      <c r="N157" s="476"/>
      <c r="O157" s="476"/>
      <c r="P157" s="476"/>
      <c r="Q157" s="943"/>
      <c r="R157" s="476"/>
      <c r="S157" s="476"/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3"/>
        <v>0</v>
      </c>
      <c r="G158" s="37" t="e">
        <f t="shared" si="24"/>
        <v>#DIV/0!</v>
      </c>
      <c r="H158" s="471"/>
      <c r="I158" s="471"/>
      <c r="J158" s="471"/>
      <c r="K158" s="471"/>
      <c r="L158" s="471"/>
      <c r="M158" s="471"/>
      <c r="N158" s="471"/>
      <c r="O158" s="471"/>
      <c r="P158" s="471"/>
      <c r="Q158" s="923"/>
      <c r="R158" s="471"/>
      <c r="S158" s="471"/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3"/>
        <v>0</v>
      </c>
      <c r="G159" s="379" t="e">
        <f t="shared" si="24"/>
        <v>#DIV/0!</v>
      </c>
      <c r="H159" s="1083">
        <f>SUM(H160:H164)</f>
        <v>0</v>
      </c>
      <c r="I159" s="1083">
        <f t="shared" ref="I159:S159" si="31">SUM(I160:I164)</f>
        <v>0</v>
      </c>
      <c r="J159" s="1226">
        <f t="shared" si="31"/>
        <v>0</v>
      </c>
      <c r="K159" s="1226">
        <f t="shared" si="31"/>
        <v>0</v>
      </c>
      <c r="L159" s="1543">
        <f t="shared" si="31"/>
        <v>0</v>
      </c>
      <c r="M159" s="1543">
        <f t="shared" si="31"/>
        <v>0</v>
      </c>
      <c r="N159" s="1543">
        <f t="shared" si="31"/>
        <v>0</v>
      </c>
      <c r="O159" s="1543">
        <f t="shared" si="31"/>
        <v>0</v>
      </c>
      <c r="P159" s="1543">
        <f t="shared" si="31"/>
        <v>0</v>
      </c>
      <c r="Q159" s="929">
        <f t="shared" si="31"/>
        <v>0</v>
      </c>
      <c r="R159" s="1896">
        <f t="shared" si="31"/>
        <v>0</v>
      </c>
      <c r="S159" s="1896">
        <f t="shared" si="31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3"/>
        <v>0</v>
      </c>
      <c r="G160" s="37" t="e">
        <f t="shared" si="24"/>
        <v>#DIV/0!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923"/>
      <c r="R160" s="471"/>
      <c r="S160" s="471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3"/>
        <v>0</v>
      </c>
      <c r="G161" s="37" t="e">
        <f t="shared" si="24"/>
        <v>#DIV/0!</v>
      </c>
      <c r="H161" s="471"/>
      <c r="I161" s="471"/>
      <c r="J161" s="471"/>
      <c r="K161" s="471"/>
      <c r="L161" s="471"/>
      <c r="M161" s="471"/>
      <c r="N161" s="471"/>
      <c r="O161" s="471"/>
      <c r="P161" s="471"/>
      <c r="Q161" s="923"/>
      <c r="R161" s="471"/>
      <c r="S161" s="471"/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3"/>
        <v>0</v>
      </c>
      <c r="G162" s="37" t="e">
        <f t="shared" si="24"/>
        <v>#DIV/0!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923"/>
      <c r="R162" s="471"/>
      <c r="S162" s="471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3"/>
        <v>0</v>
      </c>
      <c r="G163" s="37" t="e">
        <f t="shared" si="24"/>
        <v>#DIV/0!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923"/>
      <c r="R163" s="471"/>
      <c r="S163" s="471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3"/>
        <v>0</v>
      </c>
      <c r="G164" s="37" t="e">
        <f t="shared" si="24"/>
        <v>#DIV/0!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923"/>
      <c r="R164" s="471"/>
      <c r="S164" s="471"/>
    </row>
    <row r="165" spans="1:19" ht="22.2" customHeight="1">
      <c r="A165" s="2152" t="s">
        <v>222</v>
      </c>
      <c r="B165" s="2113"/>
      <c r="C165" s="2114"/>
      <c r="D165" s="693"/>
      <c r="E165" s="705"/>
      <c r="F165" s="55">
        <f t="shared" si="23"/>
        <v>0</v>
      </c>
      <c r="G165" s="67" t="e">
        <f t="shared" si="24"/>
        <v>#DIV/0!</v>
      </c>
      <c r="H165" s="1096"/>
      <c r="I165" s="1096"/>
      <c r="J165" s="1239"/>
      <c r="K165" s="1239"/>
      <c r="L165" s="1553"/>
      <c r="M165" s="1553"/>
      <c r="N165" s="1553"/>
      <c r="O165" s="1553"/>
      <c r="P165" s="1553"/>
      <c r="Q165" s="928"/>
      <c r="R165" s="1907"/>
      <c r="S165" s="190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3"/>
        <v>0</v>
      </c>
      <c r="G166" s="37" t="e">
        <f t="shared" si="24"/>
        <v>#DIV/0!</v>
      </c>
      <c r="H166" s="1097"/>
      <c r="I166" s="1097"/>
      <c r="J166" s="1240"/>
      <c r="K166" s="1240"/>
      <c r="L166" s="1554"/>
      <c r="M166" s="1554"/>
      <c r="N166" s="1554"/>
      <c r="O166" s="1554"/>
      <c r="P166" s="1554"/>
      <c r="Q166" s="937"/>
      <c r="R166" s="1908"/>
      <c r="S166" s="1908"/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3"/>
        <v>0</v>
      </c>
      <c r="G167" s="37" t="e">
        <f t="shared" si="24"/>
        <v>#DIV/0!</v>
      </c>
      <c r="H167" s="1097"/>
      <c r="I167" s="1097"/>
      <c r="J167" s="1240"/>
      <c r="K167" s="1240"/>
      <c r="L167" s="1554"/>
      <c r="M167" s="1554"/>
      <c r="N167" s="1554"/>
      <c r="O167" s="1554"/>
      <c r="P167" s="1554"/>
      <c r="Q167" s="937"/>
      <c r="R167" s="1908"/>
      <c r="S167" s="1908"/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3"/>
        <v>0</v>
      </c>
      <c r="G168" s="37" t="e">
        <f t="shared" si="24"/>
        <v>#DIV/0!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923"/>
      <c r="R168" s="471"/>
      <c r="S168" s="471"/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153">
        <f t="shared" si="23"/>
        <v>0</v>
      </c>
      <c r="G169" s="379" t="e">
        <f t="shared" si="24"/>
        <v>#DIV/0!</v>
      </c>
      <c r="H169" s="1099">
        <f>SUM(H170:H174)</f>
        <v>0</v>
      </c>
      <c r="I169" s="1099">
        <f t="shared" ref="I169:S169" si="32">SUM(I170:I174)</f>
        <v>0</v>
      </c>
      <c r="J169" s="1242">
        <f t="shared" si="32"/>
        <v>0</v>
      </c>
      <c r="K169" s="1242">
        <f t="shared" si="32"/>
        <v>0</v>
      </c>
      <c r="L169" s="1556">
        <f t="shared" si="32"/>
        <v>0</v>
      </c>
      <c r="M169" s="1556">
        <f t="shared" si="32"/>
        <v>0</v>
      </c>
      <c r="N169" s="1556">
        <f t="shared" si="32"/>
        <v>0</v>
      </c>
      <c r="O169" s="1556">
        <f t="shared" si="32"/>
        <v>0</v>
      </c>
      <c r="P169" s="1556">
        <f t="shared" si="32"/>
        <v>0</v>
      </c>
      <c r="Q169" s="944">
        <f t="shared" si="32"/>
        <v>0</v>
      </c>
      <c r="R169" s="1909">
        <f t="shared" si="32"/>
        <v>0</v>
      </c>
      <c r="S169" s="1911">
        <f t="shared" si="32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3"/>
        <v>0</v>
      </c>
      <c r="G170" s="37" t="e">
        <f t="shared" si="24"/>
        <v>#DIV/0!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923"/>
      <c r="R170" s="471"/>
      <c r="S170" s="471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3"/>
        <v>0</v>
      </c>
      <c r="G171" s="37" t="e">
        <f t="shared" si="24"/>
        <v>#DIV/0!</v>
      </c>
      <c r="H171" s="471"/>
      <c r="I171" s="471"/>
      <c r="J171" s="471"/>
      <c r="K171" s="471"/>
      <c r="L171" s="471"/>
      <c r="M171" s="471"/>
      <c r="N171" s="471"/>
      <c r="O171" s="471"/>
      <c r="P171" s="471"/>
      <c r="Q171" s="923"/>
      <c r="R171" s="471"/>
      <c r="S171" s="471"/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3"/>
        <v>0</v>
      </c>
      <c r="G172" s="37" t="e">
        <f t="shared" si="24"/>
        <v>#DIV/0!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923"/>
      <c r="R172" s="471"/>
      <c r="S172" s="471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3"/>
        <v>0</v>
      </c>
      <c r="G173" s="37" t="e">
        <f t="shared" si="24"/>
        <v>#DIV/0!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923"/>
      <c r="R173" s="471"/>
      <c r="S173" s="471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3"/>
        <v>0</v>
      </c>
      <c r="G174" s="120" t="e">
        <f t="shared" si="24"/>
        <v>#DIV/0!</v>
      </c>
      <c r="H174" s="478"/>
      <c r="I174" s="478"/>
      <c r="J174" s="478"/>
      <c r="K174" s="478"/>
      <c r="L174" s="478"/>
      <c r="M174" s="478"/>
      <c r="N174" s="478"/>
      <c r="O174" s="478"/>
      <c r="P174" s="478"/>
      <c r="Q174" s="946"/>
      <c r="R174" s="478"/>
      <c r="S174" s="478"/>
    </row>
    <row r="175" spans="1:19" ht="25.95" customHeight="1">
      <c r="A175" s="2226" t="s">
        <v>225</v>
      </c>
      <c r="B175" s="2227"/>
      <c r="C175" s="2228"/>
      <c r="D175" s="710"/>
      <c r="E175" s="711">
        <f>E176</f>
        <v>0</v>
      </c>
      <c r="F175" s="92">
        <f t="shared" si="23"/>
        <v>0</v>
      </c>
      <c r="G175" s="631" t="e">
        <f t="shared" si="24"/>
        <v>#DIV/0!</v>
      </c>
      <c r="H175" s="1100"/>
      <c r="I175" s="1100"/>
      <c r="J175" s="1243"/>
      <c r="K175" s="1243"/>
      <c r="L175" s="1557"/>
      <c r="M175" s="1557"/>
      <c r="N175" s="1557"/>
      <c r="O175" s="1557"/>
      <c r="P175" s="1557"/>
      <c r="Q175" s="949"/>
      <c r="R175" s="1910"/>
      <c r="S175" s="1910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0</v>
      </c>
      <c r="F176" s="55">
        <f t="shared" si="23"/>
        <v>0</v>
      </c>
      <c r="G176" s="67" t="e">
        <f t="shared" si="24"/>
        <v>#DIV/0!</v>
      </c>
      <c r="H176" s="713">
        <f>H177+H179</f>
        <v>0</v>
      </c>
      <c r="I176" s="713">
        <f t="shared" ref="I176:S176" si="33">I177+I179</f>
        <v>0</v>
      </c>
      <c r="J176" s="713">
        <f t="shared" si="33"/>
        <v>0</v>
      </c>
      <c r="K176" s="713">
        <f t="shared" si="33"/>
        <v>0</v>
      </c>
      <c r="L176" s="1567">
        <f t="shared" si="33"/>
        <v>0</v>
      </c>
      <c r="M176" s="1567">
        <f t="shared" si="33"/>
        <v>0</v>
      </c>
      <c r="N176" s="1567">
        <f t="shared" si="33"/>
        <v>0</v>
      </c>
      <c r="O176" s="1567">
        <f t="shared" si="33"/>
        <v>0</v>
      </c>
      <c r="P176" s="1567">
        <f t="shared" si="33"/>
        <v>0</v>
      </c>
      <c r="Q176" s="1411">
        <f t="shared" si="33"/>
        <v>0</v>
      </c>
      <c r="R176" s="1920">
        <f t="shared" si="33"/>
        <v>0</v>
      </c>
      <c r="S176" s="1920">
        <f t="shared" si="33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36">
        <f t="shared" si="23"/>
        <v>0</v>
      </c>
      <c r="G177" s="37" t="e">
        <f t="shared" si="24"/>
        <v>#DIV/0!</v>
      </c>
      <c r="H177" s="471"/>
      <c r="I177" s="471"/>
      <c r="J177" s="471"/>
      <c r="K177" s="471"/>
      <c r="L177" s="471"/>
      <c r="M177" s="471"/>
      <c r="N177" s="471"/>
      <c r="O177" s="471"/>
      <c r="P177" s="471"/>
      <c r="Q177" s="923"/>
      <c r="R177" s="471"/>
      <c r="S177" s="471"/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36">
        <f t="shared" si="23"/>
        <v>0</v>
      </c>
      <c r="G178" s="37" t="e">
        <f t="shared" si="24"/>
        <v>#DIV/0!</v>
      </c>
      <c r="H178" s="471"/>
      <c r="I178" s="471"/>
      <c r="J178" s="471"/>
      <c r="K178" s="471"/>
      <c r="L178" s="471"/>
      <c r="M178" s="471"/>
      <c r="N178" s="471"/>
      <c r="O178" s="471"/>
      <c r="P178" s="471"/>
      <c r="Q178" s="923"/>
      <c r="R178" s="471"/>
      <c r="S178" s="471"/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36">
        <f t="shared" si="23"/>
        <v>0</v>
      </c>
      <c r="G179" s="37" t="e">
        <f t="shared" si="24"/>
        <v>#DIV/0!</v>
      </c>
      <c r="H179" s="471">
        <f t="shared" ref="H179:S179" si="34">SUM(H180:H186)</f>
        <v>0</v>
      </c>
      <c r="I179" s="471">
        <f t="shared" si="34"/>
        <v>0</v>
      </c>
      <c r="J179" s="471">
        <f t="shared" si="34"/>
        <v>0</v>
      </c>
      <c r="K179" s="471">
        <f t="shared" si="34"/>
        <v>0</v>
      </c>
      <c r="L179" s="471">
        <f t="shared" si="34"/>
        <v>0</v>
      </c>
      <c r="M179" s="471">
        <f t="shared" si="34"/>
        <v>0</v>
      </c>
      <c r="N179" s="471">
        <f t="shared" si="34"/>
        <v>0</v>
      </c>
      <c r="O179" s="471">
        <f t="shared" si="34"/>
        <v>0</v>
      </c>
      <c r="P179" s="471">
        <f t="shared" si="34"/>
        <v>0</v>
      </c>
      <c r="Q179" s="923">
        <f t="shared" si="34"/>
        <v>0</v>
      </c>
      <c r="R179" s="471">
        <f t="shared" si="34"/>
        <v>0</v>
      </c>
      <c r="S179" s="471">
        <f t="shared" si="34"/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3"/>
        <v>0</v>
      </c>
      <c r="G180" s="37" t="e">
        <f t="shared" si="24"/>
        <v>#DIV/0!</v>
      </c>
      <c r="H180" s="471"/>
      <c r="I180" s="471"/>
      <c r="J180" s="471"/>
      <c r="K180" s="471"/>
      <c r="L180" s="471"/>
      <c r="M180" s="471"/>
      <c r="N180" s="471"/>
      <c r="O180" s="471"/>
      <c r="P180" s="471"/>
      <c r="Q180" s="923"/>
      <c r="R180" s="471"/>
      <c r="S180" s="471"/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3"/>
        <v>0</v>
      </c>
      <c r="G181" s="37" t="e">
        <f t="shared" si="24"/>
        <v>#DIV/0!</v>
      </c>
      <c r="H181" s="471"/>
      <c r="I181" s="471"/>
      <c r="J181" s="471"/>
      <c r="K181" s="471"/>
      <c r="L181" s="471"/>
      <c r="M181" s="471"/>
      <c r="N181" s="471"/>
      <c r="O181" s="471"/>
      <c r="P181" s="471"/>
      <c r="Q181" s="923"/>
      <c r="R181" s="471"/>
      <c r="S181" s="471"/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3"/>
        <v>0</v>
      </c>
      <c r="G182" s="37" t="e">
        <f t="shared" si="24"/>
        <v>#DIV/0!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923"/>
      <c r="R182" s="471"/>
      <c r="S182" s="471"/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3"/>
        <v>0</v>
      </c>
      <c r="G183" s="37" t="e">
        <f t="shared" si="24"/>
        <v>#DIV/0!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923"/>
      <c r="R183" s="471"/>
      <c r="S183" s="471"/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3"/>
        <v>0</v>
      </c>
      <c r="G184" s="37" t="e">
        <f t="shared" si="24"/>
        <v>#DIV/0!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923"/>
      <c r="R184" s="471"/>
      <c r="S184" s="471"/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3"/>
        <v>0</v>
      </c>
      <c r="G185" s="37" t="e">
        <f t="shared" si="24"/>
        <v>#DIV/0!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923"/>
      <c r="R185" s="471"/>
      <c r="S185" s="471"/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3"/>
        <v>0</v>
      </c>
      <c r="G186" s="37" t="e">
        <f t="shared" si="24"/>
        <v>#DIV/0!</v>
      </c>
      <c r="H186" s="478"/>
      <c r="I186" s="478"/>
      <c r="J186" s="478"/>
      <c r="K186" s="478"/>
      <c r="L186" s="478"/>
      <c r="M186" s="478"/>
      <c r="N186" s="478"/>
      <c r="O186" s="478"/>
      <c r="P186" s="478"/>
      <c r="Q186" s="946"/>
      <c r="R186" s="478"/>
      <c r="S186" s="478"/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55">
        <f t="shared" ref="F187:F250" si="35">SUM(H187:S187)</f>
        <v>0</v>
      </c>
      <c r="G187" s="67" t="e">
        <f t="shared" ref="G187:G250" si="36">+F187*100/E187</f>
        <v>#DIV/0!</v>
      </c>
      <c r="H187" s="1096"/>
      <c r="I187" s="1096"/>
      <c r="J187" s="1239"/>
      <c r="K187" s="1239"/>
      <c r="L187" s="1553"/>
      <c r="M187" s="1553"/>
      <c r="N187" s="1553"/>
      <c r="O187" s="1553"/>
      <c r="P187" s="1553"/>
      <c r="Q187" s="928"/>
      <c r="R187" s="1907"/>
      <c r="S187" s="1907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35"/>
        <v>0</v>
      </c>
      <c r="G188" s="37" t="e">
        <f t="shared" si="36"/>
        <v>#DIV/0!</v>
      </c>
      <c r="H188" s="471"/>
      <c r="I188" s="471"/>
      <c r="J188" s="471"/>
      <c r="K188" s="471"/>
      <c r="L188" s="471"/>
      <c r="M188" s="471"/>
      <c r="N188" s="471"/>
      <c r="O188" s="471"/>
      <c r="P188" s="471"/>
      <c r="Q188" s="923"/>
      <c r="R188" s="471"/>
      <c r="S188" s="471"/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0</v>
      </c>
      <c r="F189" s="153">
        <f t="shared" si="35"/>
        <v>0</v>
      </c>
      <c r="G189" s="379" t="e">
        <f t="shared" si="36"/>
        <v>#DIV/0!</v>
      </c>
      <c r="H189" s="1099">
        <f>SUM(H190:H194)</f>
        <v>0</v>
      </c>
      <c r="I189" s="1099">
        <f t="shared" ref="I189:R189" si="37">SUM(I190:I194)</f>
        <v>0</v>
      </c>
      <c r="J189" s="1242">
        <f t="shared" si="37"/>
        <v>0</v>
      </c>
      <c r="K189" s="1242">
        <f t="shared" si="37"/>
        <v>0</v>
      </c>
      <c r="L189" s="1556">
        <f t="shared" si="37"/>
        <v>0</v>
      </c>
      <c r="M189" s="1556">
        <f t="shared" si="37"/>
        <v>0</v>
      </c>
      <c r="N189" s="1556">
        <f t="shared" si="37"/>
        <v>0</v>
      </c>
      <c r="O189" s="1556">
        <f t="shared" si="37"/>
        <v>0</v>
      </c>
      <c r="P189" s="1556">
        <f t="shared" si="37"/>
        <v>0</v>
      </c>
      <c r="Q189" s="944">
        <f t="shared" si="37"/>
        <v>0</v>
      </c>
      <c r="R189" s="1909">
        <f t="shared" si="37"/>
        <v>0</v>
      </c>
      <c r="S189" s="1911">
        <f>SUM(S190:S194)</f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35"/>
        <v>0</v>
      </c>
      <c r="G190" s="37" t="e">
        <f t="shared" si="36"/>
        <v>#DIV/0!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923"/>
      <c r="R190" s="471"/>
      <c r="S190" s="471"/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0</v>
      </c>
      <c r="F191" s="36">
        <f t="shared" si="35"/>
        <v>0</v>
      </c>
      <c r="G191" s="37" t="e">
        <f t="shared" si="36"/>
        <v>#DIV/0!</v>
      </c>
      <c r="H191" s="471"/>
      <c r="I191" s="471"/>
      <c r="J191" s="471"/>
      <c r="K191" s="471"/>
      <c r="L191" s="471"/>
      <c r="M191" s="471"/>
      <c r="N191" s="471"/>
      <c r="O191" s="471"/>
      <c r="P191" s="471"/>
      <c r="Q191" s="923"/>
      <c r="R191" s="471"/>
      <c r="S191" s="471"/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5"/>
        <v>0</v>
      </c>
      <c r="G192" s="37" t="e">
        <f t="shared" si="36"/>
        <v>#DIV/0!</v>
      </c>
      <c r="H192" s="471"/>
      <c r="I192" s="471"/>
      <c r="J192" s="471"/>
      <c r="K192" s="471"/>
      <c r="L192" s="471"/>
      <c r="M192" s="471"/>
      <c r="N192" s="471"/>
      <c r="O192" s="471"/>
      <c r="P192" s="471"/>
      <c r="Q192" s="923"/>
      <c r="R192" s="471"/>
      <c r="S192" s="471"/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5"/>
        <v>0</v>
      </c>
      <c r="G193" s="37" t="e">
        <f t="shared" si="36"/>
        <v>#DIV/0!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923"/>
      <c r="R193" s="471"/>
      <c r="S193" s="471"/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5"/>
        <v>0</v>
      </c>
      <c r="G194" s="120" t="e">
        <f t="shared" si="36"/>
        <v>#DIV/0!</v>
      </c>
      <c r="H194" s="478"/>
      <c r="I194" s="478"/>
      <c r="J194" s="478"/>
      <c r="K194" s="478"/>
      <c r="L194" s="478"/>
      <c r="M194" s="478"/>
      <c r="N194" s="478"/>
      <c r="O194" s="478"/>
      <c r="P194" s="478"/>
      <c r="Q194" s="946"/>
      <c r="R194" s="478"/>
      <c r="S194" s="478"/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5"/>
        <v>0</v>
      </c>
      <c r="G195" s="631" t="e">
        <f t="shared" si="36"/>
        <v>#DIV/0!</v>
      </c>
      <c r="H195" s="1100"/>
      <c r="I195" s="1100"/>
      <c r="J195" s="1243"/>
      <c r="K195" s="1243"/>
      <c r="L195" s="1557"/>
      <c r="M195" s="1557"/>
      <c r="N195" s="1557"/>
      <c r="O195" s="1557"/>
      <c r="P195" s="1557"/>
      <c r="Q195" s="949"/>
      <c r="R195" s="1910"/>
      <c r="S195" s="1910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5"/>
        <v>0</v>
      </c>
      <c r="G196" s="67" t="e">
        <f t="shared" si="36"/>
        <v>#DIV/0!</v>
      </c>
      <c r="H196" s="1096"/>
      <c r="I196" s="1096"/>
      <c r="J196" s="1239"/>
      <c r="K196" s="1239"/>
      <c r="L196" s="1553"/>
      <c r="M196" s="1553"/>
      <c r="N196" s="1553"/>
      <c r="O196" s="1553"/>
      <c r="P196" s="1553"/>
      <c r="Q196" s="928"/>
      <c r="R196" s="1907"/>
      <c r="S196" s="190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 t="shared" si="35"/>
        <v>0</v>
      </c>
      <c r="G197" s="37" t="e">
        <f t="shared" si="36"/>
        <v>#DIV/0!</v>
      </c>
      <c r="H197" s="471"/>
      <c r="I197" s="471"/>
      <c r="J197" s="471"/>
      <c r="K197" s="471"/>
      <c r="L197" s="471"/>
      <c r="M197" s="471"/>
      <c r="N197" s="471"/>
      <c r="O197" s="471"/>
      <c r="P197" s="471"/>
      <c r="Q197" s="923"/>
      <c r="R197" s="471"/>
      <c r="S197" s="471"/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35"/>
        <v>0</v>
      </c>
      <c r="G198" s="37" t="e">
        <f t="shared" si="36"/>
        <v>#DIV/0!</v>
      </c>
      <c r="H198" s="471"/>
      <c r="I198" s="471"/>
      <c r="J198" s="471"/>
      <c r="K198" s="471"/>
      <c r="L198" s="471"/>
      <c r="M198" s="471"/>
      <c r="N198" s="471"/>
      <c r="O198" s="471"/>
      <c r="P198" s="471"/>
      <c r="Q198" s="923"/>
      <c r="R198" s="471"/>
      <c r="S198" s="471"/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5"/>
        <v>0</v>
      </c>
      <c r="G199" s="37" t="e">
        <f t="shared" si="36"/>
        <v>#DIV/0!</v>
      </c>
      <c r="H199" s="471"/>
      <c r="I199" s="471"/>
      <c r="J199" s="471"/>
      <c r="K199" s="471"/>
      <c r="L199" s="471"/>
      <c r="M199" s="471"/>
      <c r="N199" s="471"/>
      <c r="O199" s="471"/>
      <c r="P199" s="471"/>
      <c r="Q199" s="923"/>
      <c r="R199" s="471"/>
      <c r="S199" s="471"/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5"/>
        <v>0</v>
      </c>
      <c r="G200" s="37" t="e">
        <f t="shared" si="36"/>
        <v>#DIV/0!</v>
      </c>
      <c r="H200" s="471"/>
      <c r="I200" s="471"/>
      <c r="J200" s="471"/>
      <c r="K200" s="471"/>
      <c r="L200" s="471"/>
      <c r="M200" s="471"/>
      <c r="N200" s="471"/>
      <c r="O200" s="471"/>
      <c r="P200" s="471"/>
      <c r="Q200" s="923"/>
      <c r="R200" s="471"/>
      <c r="S200" s="471"/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36">
        <f t="shared" si="35"/>
        <v>0</v>
      </c>
      <c r="G201" s="37" t="e">
        <f t="shared" si="36"/>
        <v>#DIV/0!</v>
      </c>
      <c r="H201" s="471"/>
      <c r="I201" s="471"/>
      <c r="J201" s="471"/>
      <c r="K201" s="471"/>
      <c r="L201" s="471"/>
      <c r="M201" s="471"/>
      <c r="N201" s="471"/>
      <c r="O201" s="471"/>
      <c r="P201" s="471"/>
      <c r="Q201" s="923"/>
      <c r="R201" s="471"/>
      <c r="S201" s="471"/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36">
        <f t="shared" si="35"/>
        <v>0</v>
      </c>
      <c r="G202" s="37" t="e">
        <f t="shared" si="36"/>
        <v>#DIV/0!</v>
      </c>
      <c r="H202" s="471"/>
      <c r="I202" s="471"/>
      <c r="J202" s="471"/>
      <c r="K202" s="471"/>
      <c r="L202" s="471"/>
      <c r="M202" s="471"/>
      <c r="N202" s="471"/>
      <c r="O202" s="471"/>
      <c r="P202" s="471"/>
      <c r="Q202" s="923"/>
      <c r="R202" s="471"/>
      <c r="S202" s="471"/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5"/>
        <v>0</v>
      </c>
      <c r="G203" s="37" t="e">
        <f t="shared" si="36"/>
        <v>#DIV/0!</v>
      </c>
      <c r="H203" s="471"/>
      <c r="I203" s="471"/>
      <c r="J203" s="471"/>
      <c r="K203" s="471"/>
      <c r="L203" s="471"/>
      <c r="M203" s="471"/>
      <c r="N203" s="471"/>
      <c r="O203" s="471"/>
      <c r="P203" s="471"/>
      <c r="Q203" s="923"/>
      <c r="R203" s="471"/>
      <c r="S203" s="471"/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5"/>
        <v>0</v>
      </c>
      <c r="G204" s="37" t="e">
        <f t="shared" si="36"/>
        <v>#DIV/0!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923"/>
      <c r="R204" s="471"/>
      <c r="S204" s="471"/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5"/>
        <v>0</v>
      </c>
      <c r="G205" s="37" t="e">
        <f t="shared" si="36"/>
        <v>#DIV/0!</v>
      </c>
      <c r="H205" s="471"/>
      <c r="I205" s="471"/>
      <c r="J205" s="471"/>
      <c r="K205" s="471"/>
      <c r="L205" s="471"/>
      <c r="M205" s="471"/>
      <c r="N205" s="471"/>
      <c r="O205" s="471"/>
      <c r="P205" s="471"/>
      <c r="Q205" s="923"/>
      <c r="R205" s="471"/>
      <c r="S205" s="471"/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5"/>
        <v>0</v>
      </c>
      <c r="G206" s="37" t="e">
        <f t="shared" si="36"/>
        <v>#DIV/0!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923"/>
      <c r="R206" s="471"/>
      <c r="S206" s="471"/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5"/>
        <v>0</v>
      </c>
      <c r="G207" s="37" t="e">
        <f t="shared" si="36"/>
        <v>#DIV/0!</v>
      </c>
      <c r="H207" s="471"/>
      <c r="I207" s="471"/>
      <c r="J207" s="471"/>
      <c r="K207" s="471"/>
      <c r="L207" s="471"/>
      <c r="M207" s="471"/>
      <c r="N207" s="471"/>
      <c r="O207" s="471"/>
      <c r="P207" s="471"/>
      <c r="Q207" s="923"/>
      <c r="R207" s="471"/>
      <c r="S207" s="471"/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5"/>
        <v>0</v>
      </c>
      <c r="G208" s="37" t="e">
        <f t="shared" si="36"/>
        <v>#DIV/0!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923"/>
      <c r="R208" s="471"/>
      <c r="S208" s="471"/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5"/>
        <v>0</v>
      </c>
      <c r="G209" s="37" t="e">
        <f t="shared" si="36"/>
        <v>#DIV/0!</v>
      </c>
      <c r="H209" s="471"/>
      <c r="I209" s="471"/>
      <c r="J209" s="471"/>
      <c r="K209" s="471"/>
      <c r="L209" s="471"/>
      <c r="M209" s="471"/>
      <c r="N209" s="471"/>
      <c r="O209" s="471"/>
      <c r="P209" s="471"/>
      <c r="Q209" s="923"/>
      <c r="R209" s="471"/>
      <c r="S209" s="471"/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5"/>
        <v>0</v>
      </c>
      <c r="G210" s="37" t="e">
        <f t="shared" si="36"/>
        <v>#DIV/0!</v>
      </c>
      <c r="H210" s="471"/>
      <c r="I210" s="471"/>
      <c r="J210" s="471"/>
      <c r="K210" s="471"/>
      <c r="L210" s="471"/>
      <c r="M210" s="471"/>
      <c r="N210" s="471"/>
      <c r="O210" s="471"/>
      <c r="P210" s="471"/>
      <c r="Q210" s="923"/>
      <c r="R210" s="471"/>
      <c r="S210" s="471"/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5"/>
        <v>0</v>
      </c>
      <c r="G211" s="37" t="e">
        <f t="shared" si="36"/>
        <v>#DIV/0!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923"/>
      <c r="R211" s="471"/>
      <c r="S211" s="471"/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5"/>
        <v>0</v>
      </c>
      <c r="G212" s="37" t="e">
        <f t="shared" si="36"/>
        <v>#DIV/0!</v>
      </c>
      <c r="H212" s="471"/>
      <c r="I212" s="471"/>
      <c r="J212" s="471"/>
      <c r="K212" s="471"/>
      <c r="L212" s="471"/>
      <c r="M212" s="471"/>
      <c r="N212" s="471"/>
      <c r="O212" s="471"/>
      <c r="P212" s="471"/>
      <c r="Q212" s="923"/>
      <c r="R212" s="471"/>
      <c r="S212" s="471"/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5"/>
        <v>0</v>
      </c>
      <c r="G213" s="37" t="e">
        <f t="shared" si="36"/>
        <v>#DIV/0!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923"/>
      <c r="R213" s="471"/>
      <c r="S213" s="471"/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5"/>
        <v>0</v>
      </c>
      <c r="G214" s="37" t="e">
        <f t="shared" si="36"/>
        <v>#DIV/0!</v>
      </c>
      <c r="H214" s="471"/>
      <c r="I214" s="471"/>
      <c r="J214" s="471"/>
      <c r="K214" s="471"/>
      <c r="L214" s="471"/>
      <c r="M214" s="471"/>
      <c r="N214" s="471"/>
      <c r="O214" s="471"/>
      <c r="P214" s="471"/>
      <c r="Q214" s="923"/>
      <c r="R214" s="471"/>
      <c r="S214" s="471"/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5"/>
        <v>0</v>
      </c>
      <c r="G215" s="37" t="e">
        <f t="shared" si="36"/>
        <v>#DIV/0!</v>
      </c>
      <c r="H215" s="471"/>
      <c r="I215" s="471"/>
      <c r="J215" s="471"/>
      <c r="K215" s="471"/>
      <c r="L215" s="471"/>
      <c r="M215" s="471"/>
      <c r="N215" s="471"/>
      <c r="O215" s="471"/>
      <c r="P215" s="471"/>
      <c r="Q215" s="923"/>
      <c r="R215" s="471"/>
      <c r="S215" s="471"/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5"/>
        <v>0</v>
      </c>
      <c r="G216" s="37" t="e">
        <f t="shared" si="36"/>
        <v>#DIV/0!</v>
      </c>
      <c r="H216" s="471"/>
      <c r="I216" s="471"/>
      <c r="J216" s="471"/>
      <c r="K216" s="471"/>
      <c r="L216" s="471"/>
      <c r="M216" s="471"/>
      <c r="N216" s="471"/>
      <c r="O216" s="471"/>
      <c r="P216" s="471"/>
      <c r="Q216" s="923"/>
      <c r="R216" s="471"/>
      <c r="S216" s="471"/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5"/>
        <v>0</v>
      </c>
      <c r="G217" s="37" t="e">
        <f t="shared" si="36"/>
        <v>#DIV/0!</v>
      </c>
      <c r="H217" s="471"/>
      <c r="I217" s="471"/>
      <c r="J217" s="471"/>
      <c r="K217" s="471"/>
      <c r="L217" s="471"/>
      <c r="M217" s="471"/>
      <c r="N217" s="471"/>
      <c r="O217" s="471"/>
      <c r="P217" s="471"/>
      <c r="Q217" s="923"/>
      <c r="R217" s="471"/>
      <c r="S217" s="471"/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5"/>
        <v>0</v>
      </c>
      <c r="G218" s="37" t="e">
        <f t="shared" si="36"/>
        <v>#DIV/0!</v>
      </c>
      <c r="H218" s="471"/>
      <c r="I218" s="471"/>
      <c r="J218" s="471"/>
      <c r="K218" s="471"/>
      <c r="L218" s="471"/>
      <c r="M218" s="471"/>
      <c r="N218" s="471"/>
      <c r="O218" s="471"/>
      <c r="P218" s="471"/>
      <c r="Q218" s="923"/>
      <c r="R218" s="471"/>
      <c r="S218" s="471"/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5"/>
        <v>0</v>
      </c>
      <c r="G219" s="37" t="e">
        <f t="shared" si="36"/>
        <v>#DIV/0!</v>
      </c>
      <c r="H219" s="471"/>
      <c r="I219" s="471"/>
      <c r="J219" s="471"/>
      <c r="K219" s="471"/>
      <c r="L219" s="471"/>
      <c r="M219" s="471"/>
      <c r="N219" s="471"/>
      <c r="O219" s="471"/>
      <c r="P219" s="471"/>
      <c r="Q219" s="923"/>
      <c r="R219" s="471"/>
      <c r="S219" s="471"/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5"/>
        <v>0</v>
      </c>
      <c r="G220" s="37" t="e">
        <f t="shared" si="36"/>
        <v>#DIV/0!</v>
      </c>
      <c r="H220" s="471"/>
      <c r="I220" s="471"/>
      <c r="J220" s="471"/>
      <c r="K220" s="471"/>
      <c r="L220" s="471"/>
      <c r="M220" s="471"/>
      <c r="N220" s="471"/>
      <c r="O220" s="471"/>
      <c r="P220" s="471"/>
      <c r="Q220" s="923"/>
      <c r="R220" s="471"/>
      <c r="S220" s="471"/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5"/>
        <v>1</v>
      </c>
      <c r="G221" s="37">
        <f t="shared" si="36"/>
        <v>100</v>
      </c>
      <c r="H221" s="471">
        <v>1</v>
      </c>
      <c r="I221" s="471" t="s">
        <v>334</v>
      </c>
      <c r="J221" s="471" t="s">
        <v>334</v>
      </c>
      <c r="K221" s="471">
        <v>0</v>
      </c>
      <c r="L221" s="471" t="s">
        <v>334</v>
      </c>
      <c r="M221" s="471" t="s">
        <v>334</v>
      </c>
      <c r="N221" s="471"/>
      <c r="O221" s="471" t="s">
        <v>334</v>
      </c>
      <c r="P221" s="471" t="s">
        <v>334</v>
      </c>
      <c r="Q221" s="923" t="s">
        <v>334</v>
      </c>
      <c r="R221" s="471" t="s">
        <v>334</v>
      </c>
      <c r="S221" s="471" t="s">
        <v>334</v>
      </c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5"/>
        <v>101</v>
      </c>
      <c r="G222" s="37">
        <f t="shared" si="36"/>
        <v>101</v>
      </c>
      <c r="H222" s="471">
        <v>7</v>
      </c>
      <c r="I222" s="471">
        <v>9</v>
      </c>
      <c r="J222" s="471">
        <v>8</v>
      </c>
      <c r="K222" s="471">
        <v>5</v>
      </c>
      <c r="L222" s="471">
        <v>10</v>
      </c>
      <c r="M222" s="471">
        <v>20</v>
      </c>
      <c r="N222" s="471">
        <v>12</v>
      </c>
      <c r="O222" s="471">
        <v>13</v>
      </c>
      <c r="P222" s="471">
        <v>6</v>
      </c>
      <c r="Q222" s="923">
        <v>6</v>
      </c>
      <c r="R222" s="471">
        <v>3</v>
      </c>
      <c r="S222" s="471">
        <v>2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5"/>
        <v>0</v>
      </c>
      <c r="G223" s="37" t="e">
        <f t="shared" si="36"/>
        <v>#DIV/0!</v>
      </c>
      <c r="H223" s="471"/>
      <c r="I223" s="471"/>
      <c r="J223" s="471"/>
      <c r="K223" s="471"/>
      <c r="L223" s="471"/>
      <c r="M223" s="471"/>
      <c r="N223" s="471"/>
      <c r="O223" s="471"/>
      <c r="P223" s="471"/>
      <c r="Q223" s="923"/>
      <c r="R223" s="471"/>
      <c r="S223" s="471"/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5"/>
        <v>0</v>
      </c>
      <c r="G224" s="37" t="e">
        <f t="shared" si="36"/>
        <v>#DIV/0!</v>
      </c>
      <c r="H224" s="471"/>
      <c r="I224" s="471"/>
      <c r="J224" s="471"/>
      <c r="K224" s="471"/>
      <c r="L224" s="471"/>
      <c r="M224" s="471"/>
      <c r="N224" s="471"/>
      <c r="O224" s="471"/>
      <c r="P224" s="471"/>
      <c r="Q224" s="923"/>
      <c r="R224" s="471"/>
      <c r="S224" s="471"/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5"/>
        <v>0</v>
      </c>
      <c r="G225" s="37" t="e">
        <f t="shared" si="36"/>
        <v>#DIV/0!</v>
      </c>
      <c r="H225" s="471"/>
      <c r="I225" s="471"/>
      <c r="J225" s="471"/>
      <c r="K225" s="471"/>
      <c r="L225" s="471"/>
      <c r="M225" s="471"/>
      <c r="N225" s="471"/>
      <c r="O225" s="471"/>
      <c r="P225" s="471"/>
      <c r="Q225" s="923"/>
      <c r="R225" s="471"/>
      <c r="S225" s="471"/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5"/>
        <v>0</v>
      </c>
      <c r="G226" s="37" t="e">
        <f t="shared" si="36"/>
        <v>#DIV/0!</v>
      </c>
      <c r="H226" s="471"/>
      <c r="I226" s="471"/>
      <c r="J226" s="471"/>
      <c r="K226" s="471"/>
      <c r="L226" s="471"/>
      <c r="M226" s="471"/>
      <c r="N226" s="471"/>
      <c r="O226" s="471"/>
      <c r="P226" s="471"/>
      <c r="Q226" s="923"/>
      <c r="R226" s="471"/>
      <c r="S226" s="471"/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20500</v>
      </c>
      <c r="F227" s="153">
        <f t="shared" si="35"/>
        <v>20500</v>
      </c>
      <c r="G227" s="379">
        <f t="shared" si="36"/>
        <v>100</v>
      </c>
      <c r="H227" s="1101">
        <f>SUM(H228:H232)</f>
        <v>4880</v>
      </c>
      <c r="I227" s="1101">
        <f t="shared" ref="I227:S227" si="38">SUM(I228:I232)</f>
        <v>960</v>
      </c>
      <c r="J227" s="1394">
        <f t="shared" si="38"/>
        <v>2348.65</v>
      </c>
      <c r="K227" s="1244">
        <f t="shared" si="38"/>
        <v>2000</v>
      </c>
      <c r="L227" s="1558">
        <f t="shared" si="38"/>
        <v>0</v>
      </c>
      <c r="M227" s="1558">
        <f t="shared" si="38"/>
        <v>6020</v>
      </c>
      <c r="N227" s="1558">
        <f t="shared" si="38"/>
        <v>0</v>
      </c>
      <c r="O227" s="1558">
        <f t="shared" si="38"/>
        <v>980</v>
      </c>
      <c r="P227" s="1558">
        <f t="shared" si="38"/>
        <v>0</v>
      </c>
      <c r="Q227" s="947">
        <f t="shared" si="38"/>
        <v>2949</v>
      </c>
      <c r="R227" s="1911">
        <f t="shared" si="38"/>
        <v>334</v>
      </c>
      <c r="S227" s="1911">
        <f t="shared" si="38"/>
        <v>28.35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35"/>
        <v>0</v>
      </c>
      <c r="G228" s="37" t="e">
        <f t="shared" si="36"/>
        <v>#DIV/0!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923"/>
      <c r="R228" s="471"/>
      <c r="S228" s="471"/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20500</v>
      </c>
      <c r="F229" s="36">
        <f t="shared" si="35"/>
        <v>20500</v>
      </c>
      <c r="G229" s="37">
        <f t="shared" si="36"/>
        <v>100</v>
      </c>
      <c r="H229" s="471">
        <v>4880</v>
      </c>
      <c r="I229" s="471">
        <v>960</v>
      </c>
      <c r="J229" s="471">
        <v>2348.65</v>
      </c>
      <c r="K229" s="471">
        <v>2000</v>
      </c>
      <c r="L229" s="471" t="s">
        <v>334</v>
      </c>
      <c r="M229" s="471">
        <v>6020</v>
      </c>
      <c r="N229" s="471"/>
      <c r="O229" s="471">
        <v>980</v>
      </c>
      <c r="P229" s="471" t="s">
        <v>334</v>
      </c>
      <c r="Q229" s="923">
        <v>2949</v>
      </c>
      <c r="R229" s="471">
        <v>334</v>
      </c>
      <c r="S229" s="471">
        <v>28.35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5"/>
        <v>0</v>
      </c>
      <c r="G230" s="37" t="e">
        <f t="shared" si="36"/>
        <v>#DIV/0!</v>
      </c>
      <c r="H230" s="471"/>
      <c r="I230" s="471"/>
      <c r="J230" s="471"/>
      <c r="K230" s="471"/>
      <c r="L230" s="471"/>
      <c r="M230" s="471"/>
      <c r="N230" s="471"/>
      <c r="O230" s="471"/>
      <c r="P230" s="471"/>
      <c r="Q230" s="923"/>
      <c r="R230" s="471"/>
      <c r="S230" s="471"/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5"/>
        <v>0</v>
      </c>
      <c r="G231" s="37" t="e">
        <f t="shared" si="36"/>
        <v>#DIV/0!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923"/>
      <c r="R231" s="471"/>
      <c r="S231" s="471"/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5"/>
        <v>0</v>
      </c>
      <c r="G232" s="120" t="e">
        <f t="shared" si="36"/>
        <v>#DIV/0!</v>
      </c>
      <c r="H232" s="478"/>
      <c r="I232" s="478"/>
      <c r="J232" s="478"/>
      <c r="K232" s="478"/>
      <c r="L232" s="478"/>
      <c r="M232" s="478"/>
      <c r="N232" s="478"/>
      <c r="O232" s="478"/>
      <c r="P232" s="478"/>
      <c r="Q232" s="946"/>
      <c r="R232" s="478"/>
      <c r="S232" s="478"/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5"/>
        <v>0</v>
      </c>
      <c r="G233" s="631" t="e">
        <f t="shared" si="36"/>
        <v>#DIV/0!</v>
      </c>
      <c r="H233" s="1100"/>
      <c r="I233" s="1100"/>
      <c r="J233" s="1243"/>
      <c r="K233" s="1243"/>
      <c r="L233" s="1557"/>
      <c r="M233" s="1557"/>
      <c r="N233" s="1557"/>
      <c r="O233" s="1557"/>
      <c r="P233" s="1557"/>
      <c r="Q233" s="949"/>
      <c r="R233" s="1910"/>
      <c r="S233" s="1910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5"/>
        <v>0</v>
      </c>
      <c r="G234" s="67" t="e">
        <f t="shared" si="36"/>
        <v>#DIV/0!</v>
      </c>
      <c r="H234" s="1096"/>
      <c r="I234" s="1096"/>
      <c r="J234" s="1239"/>
      <c r="K234" s="1239"/>
      <c r="L234" s="1553"/>
      <c r="M234" s="1553"/>
      <c r="N234" s="1553"/>
      <c r="O234" s="1553"/>
      <c r="P234" s="1553"/>
      <c r="Q234" s="928"/>
      <c r="R234" s="1907"/>
      <c r="S234" s="1907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5"/>
        <v>0</v>
      </c>
      <c r="G235" s="67" t="e">
        <f t="shared" si="36"/>
        <v>#DIV/0!</v>
      </c>
      <c r="H235" s="1096"/>
      <c r="I235" s="1096"/>
      <c r="J235" s="1239"/>
      <c r="K235" s="1239"/>
      <c r="L235" s="1553"/>
      <c r="M235" s="1553"/>
      <c r="N235" s="1553"/>
      <c r="O235" s="1553"/>
      <c r="P235" s="1553"/>
      <c r="Q235" s="928"/>
      <c r="R235" s="1907"/>
      <c r="S235" s="190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1</v>
      </c>
      <c r="F236" s="36">
        <f t="shared" si="35"/>
        <v>1</v>
      </c>
      <c r="G236" s="37">
        <f t="shared" si="36"/>
        <v>100</v>
      </c>
      <c r="H236" s="476">
        <v>0</v>
      </c>
      <c r="I236" s="476">
        <v>0</v>
      </c>
      <c r="J236" s="476">
        <v>0</v>
      </c>
      <c r="K236" s="476">
        <v>1</v>
      </c>
      <c r="L236" s="476" t="s">
        <v>334</v>
      </c>
      <c r="M236" s="476" t="s">
        <v>334</v>
      </c>
      <c r="N236" s="476" t="s">
        <v>334</v>
      </c>
      <c r="O236" s="476" t="s">
        <v>334</v>
      </c>
      <c r="P236" s="476" t="s">
        <v>334</v>
      </c>
      <c r="Q236" s="943" t="s">
        <v>334</v>
      </c>
      <c r="R236" s="476" t="s">
        <v>334</v>
      </c>
      <c r="S236" s="476" t="s">
        <v>334</v>
      </c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10</v>
      </c>
      <c r="F237" s="36">
        <f t="shared" si="35"/>
        <v>10</v>
      </c>
      <c r="G237" s="37">
        <f t="shared" si="36"/>
        <v>100</v>
      </c>
      <c r="H237" s="476">
        <v>0</v>
      </c>
      <c r="I237" s="476">
        <v>0</v>
      </c>
      <c r="J237" s="476">
        <v>0</v>
      </c>
      <c r="K237" s="476">
        <v>0</v>
      </c>
      <c r="L237" s="476" t="s">
        <v>334</v>
      </c>
      <c r="M237" s="476" t="s">
        <v>334</v>
      </c>
      <c r="N237" s="476" t="s">
        <v>334</v>
      </c>
      <c r="O237" s="476">
        <v>10</v>
      </c>
      <c r="P237" s="476" t="s">
        <v>334</v>
      </c>
      <c r="Q237" s="943" t="s">
        <v>334</v>
      </c>
      <c r="R237" s="476" t="s">
        <v>334</v>
      </c>
      <c r="S237" s="476" t="s">
        <v>334</v>
      </c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1</v>
      </c>
      <c r="F238" s="36">
        <f t="shared" si="35"/>
        <v>1</v>
      </c>
      <c r="G238" s="37">
        <f t="shared" si="36"/>
        <v>100</v>
      </c>
      <c r="H238" s="476">
        <v>0</v>
      </c>
      <c r="I238" s="476">
        <v>0</v>
      </c>
      <c r="J238" s="476">
        <v>0</v>
      </c>
      <c r="K238" s="476">
        <v>1</v>
      </c>
      <c r="L238" s="476" t="s">
        <v>334</v>
      </c>
      <c r="M238" s="476" t="s">
        <v>334</v>
      </c>
      <c r="N238" s="476" t="s">
        <v>334</v>
      </c>
      <c r="O238" s="476" t="s">
        <v>334</v>
      </c>
      <c r="P238" s="476" t="s">
        <v>334</v>
      </c>
      <c r="Q238" s="943" t="s">
        <v>334</v>
      </c>
      <c r="R238" s="476" t="s">
        <v>334</v>
      </c>
      <c r="S238" s="476" t="s">
        <v>334</v>
      </c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5"/>
        <v>0</v>
      </c>
      <c r="G239" s="37" t="e">
        <f t="shared" si="36"/>
        <v>#DIV/0!</v>
      </c>
      <c r="H239" s="476"/>
      <c r="I239" s="476"/>
      <c r="J239" s="476"/>
      <c r="K239" s="476"/>
      <c r="L239" s="476"/>
      <c r="M239" s="476"/>
      <c r="N239" s="476"/>
      <c r="O239" s="476"/>
      <c r="P239" s="476"/>
      <c r="Q239" s="943"/>
      <c r="R239" s="476"/>
      <c r="S239" s="476"/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11500</v>
      </c>
      <c r="F240" s="153">
        <f t="shared" si="35"/>
        <v>10019.969999999999</v>
      </c>
      <c r="G240" s="379">
        <f t="shared" si="36"/>
        <v>87.130173913043464</v>
      </c>
      <c r="H240" s="1083">
        <f>SUM(H241:H245)</f>
        <v>0</v>
      </c>
      <c r="I240" s="1083">
        <f t="shared" ref="I240:S240" si="39">SUM(I241:I245)</f>
        <v>0</v>
      </c>
      <c r="J240" s="1226">
        <f t="shared" si="39"/>
        <v>0</v>
      </c>
      <c r="K240" s="1226">
        <f t="shared" si="39"/>
        <v>0</v>
      </c>
      <c r="L240" s="1543">
        <f t="shared" si="39"/>
        <v>0</v>
      </c>
      <c r="M240" s="1543">
        <f t="shared" si="39"/>
        <v>0</v>
      </c>
      <c r="N240" s="1543">
        <f t="shared" si="39"/>
        <v>0</v>
      </c>
      <c r="O240" s="1543">
        <f t="shared" si="39"/>
        <v>1500</v>
      </c>
      <c r="P240" s="1543">
        <f t="shared" si="39"/>
        <v>0</v>
      </c>
      <c r="Q240" s="929">
        <f t="shared" si="39"/>
        <v>0</v>
      </c>
      <c r="R240" s="1896">
        <f t="shared" si="39"/>
        <v>0</v>
      </c>
      <c r="S240" s="1896">
        <f t="shared" si="39"/>
        <v>8519.9699999999993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5"/>
        <v>0</v>
      </c>
      <c r="G241" s="37" t="e">
        <f t="shared" si="36"/>
        <v>#DIV/0!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923"/>
      <c r="R241" s="471"/>
      <c r="S241" s="471"/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1500+10000</f>
        <v>11500</v>
      </c>
      <c r="F242" s="36">
        <f t="shared" si="35"/>
        <v>10019.969999999999</v>
      </c>
      <c r="G242" s="37">
        <f t="shared" si="36"/>
        <v>87.130173913043464</v>
      </c>
      <c r="H242" s="471">
        <v>0</v>
      </c>
      <c r="I242" s="471">
        <v>0</v>
      </c>
      <c r="J242" s="471">
        <v>0</v>
      </c>
      <c r="K242" s="471">
        <v>0</v>
      </c>
      <c r="L242" s="471" t="s">
        <v>334</v>
      </c>
      <c r="M242" s="471" t="s">
        <v>334</v>
      </c>
      <c r="N242" s="471"/>
      <c r="O242" s="471">
        <v>1500</v>
      </c>
      <c r="P242" s="471" t="s">
        <v>334</v>
      </c>
      <c r="Q242" s="923" t="s">
        <v>334</v>
      </c>
      <c r="R242" s="471" t="s">
        <v>334</v>
      </c>
      <c r="S242" s="471">
        <v>8519.9699999999993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0</v>
      </c>
      <c r="F243" s="36">
        <f t="shared" si="35"/>
        <v>0</v>
      </c>
      <c r="G243" s="37" t="e">
        <f t="shared" si="36"/>
        <v>#DIV/0!</v>
      </c>
      <c r="H243" s="471"/>
      <c r="I243" s="471"/>
      <c r="J243" s="471"/>
      <c r="K243" s="471"/>
      <c r="L243" s="471"/>
      <c r="M243" s="471"/>
      <c r="N243" s="471"/>
      <c r="O243" s="471"/>
      <c r="P243" s="471"/>
      <c r="Q243" s="923"/>
      <c r="R243" s="471"/>
      <c r="S243" s="471"/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5"/>
        <v>0</v>
      </c>
      <c r="G244" s="37" t="e">
        <f t="shared" si="36"/>
        <v>#DIV/0!</v>
      </c>
      <c r="H244" s="471"/>
      <c r="I244" s="471"/>
      <c r="J244" s="471"/>
      <c r="K244" s="471"/>
      <c r="L244" s="471"/>
      <c r="M244" s="471"/>
      <c r="N244" s="471"/>
      <c r="O244" s="471"/>
      <c r="P244" s="471"/>
      <c r="Q244" s="923"/>
      <c r="R244" s="471"/>
      <c r="S244" s="471"/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5"/>
        <v>0</v>
      </c>
      <c r="G245" s="120" t="e">
        <f t="shared" si="36"/>
        <v>#DIV/0!</v>
      </c>
      <c r="H245" s="478"/>
      <c r="I245" s="478"/>
      <c r="J245" s="478"/>
      <c r="K245" s="478"/>
      <c r="L245" s="478"/>
      <c r="M245" s="478"/>
      <c r="N245" s="478"/>
      <c r="O245" s="478"/>
      <c r="P245" s="478"/>
      <c r="Q245" s="946"/>
      <c r="R245" s="478"/>
      <c r="S245" s="478"/>
    </row>
    <row r="246" spans="1:19" ht="21.75" customHeight="1">
      <c r="A246" s="340" t="s">
        <v>255</v>
      </c>
      <c r="B246" s="430"/>
      <c r="C246" s="754"/>
      <c r="D246" s="755"/>
      <c r="E246" s="756"/>
      <c r="F246" s="360">
        <f t="shared" si="35"/>
        <v>0</v>
      </c>
      <c r="G246" s="636" t="e">
        <f t="shared" si="36"/>
        <v>#DIV/0!</v>
      </c>
      <c r="H246" s="1102"/>
      <c r="I246" s="1102"/>
      <c r="J246" s="1245"/>
      <c r="K246" s="1245"/>
      <c r="L246" s="1559"/>
      <c r="M246" s="1559"/>
      <c r="N246" s="1559"/>
      <c r="O246" s="1559"/>
      <c r="P246" s="1559"/>
      <c r="Q246" s="948"/>
      <c r="R246" s="1912"/>
      <c r="S246" s="1912"/>
    </row>
    <row r="247" spans="1:19" ht="21.75" customHeight="1">
      <c r="A247" s="2247" t="s">
        <v>249</v>
      </c>
      <c r="B247" s="2247"/>
      <c r="C247" s="2248"/>
      <c r="D247" s="757"/>
      <c r="E247" s="658"/>
      <c r="F247" s="92">
        <f t="shared" si="35"/>
        <v>0</v>
      </c>
      <c r="G247" s="631" t="e">
        <f t="shared" si="36"/>
        <v>#DIV/0!</v>
      </c>
      <c r="H247" s="1100"/>
      <c r="I247" s="1103"/>
      <c r="J247" s="1246"/>
      <c r="K247" s="1246"/>
      <c r="L247" s="1560"/>
      <c r="M247" s="1560"/>
      <c r="N247" s="1560"/>
      <c r="O247" s="1560"/>
      <c r="P247" s="1560"/>
      <c r="Q247" s="945"/>
      <c r="R247" s="1913"/>
      <c r="S247" s="191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5"/>
        <v>0</v>
      </c>
      <c r="G248" s="67" t="e">
        <f t="shared" si="36"/>
        <v>#DIV/0!</v>
      </c>
      <c r="H248" s="1096"/>
      <c r="I248" s="1096"/>
      <c r="J248" s="1239"/>
      <c r="K248" s="1239"/>
      <c r="L248" s="1553"/>
      <c r="M248" s="1553"/>
      <c r="N248" s="1553"/>
      <c r="O248" s="1553"/>
      <c r="P248" s="1553"/>
      <c r="Q248" s="928"/>
      <c r="R248" s="1907"/>
      <c r="S248" s="1907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35"/>
        <v>0</v>
      </c>
      <c r="G249" s="37" t="e">
        <f t="shared" si="36"/>
        <v>#DIV/0!</v>
      </c>
      <c r="H249" s="471"/>
      <c r="I249" s="471"/>
      <c r="J249" s="471"/>
      <c r="K249" s="471"/>
      <c r="L249" s="471"/>
      <c r="M249" s="471"/>
      <c r="N249" s="471"/>
      <c r="O249" s="471"/>
      <c r="P249" s="471"/>
      <c r="Q249" s="923"/>
      <c r="R249" s="471"/>
      <c r="S249" s="471"/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5"/>
        <v>0</v>
      </c>
      <c r="G250" s="37" t="e">
        <f t="shared" si="36"/>
        <v>#DIV/0!</v>
      </c>
      <c r="H250" s="471"/>
      <c r="I250" s="471"/>
      <c r="J250" s="471"/>
      <c r="K250" s="471"/>
      <c r="L250" s="471"/>
      <c r="M250" s="471"/>
      <c r="N250" s="471"/>
      <c r="O250" s="471"/>
      <c r="P250" s="471"/>
      <c r="Q250" s="923"/>
      <c r="R250" s="471"/>
      <c r="S250" s="471"/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ref="F251:F314" si="40">SUM(H251:S251)</f>
        <v>1</v>
      </c>
      <c r="G251" s="37">
        <f t="shared" ref="G251:G314" si="41">+F251*100/E251</f>
        <v>100</v>
      </c>
      <c r="H251" s="471">
        <v>0</v>
      </c>
      <c r="I251" s="471">
        <v>0</v>
      </c>
      <c r="J251" s="471">
        <v>0</v>
      </c>
      <c r="K251" s="471">
        <v>0</v>
      </c>
      <c r="L251" s="471" t="s">
        <v>334</v>
      </c>
      <c r="M251" s="471" t="s">
        <v>334</v>
      </c>
      <c r="N251" s="471" t="s">
        <v>334</v>
      </c>
      <c r="O251" s="471">
        <v>1</v>
      </c>
      <c r="P251" s="471" t="s">
        <v>334</v>
      </c>
      <c r="Q251" s="923" t="s">
        <v>334</v>
      </c>
      <c r="R251" s="471" t="s">
        <v>334</v>
      </c>
      <c r="S251" s="471" t="s">
        <v>334</v>
      </c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40"/>
        <v>0</v>
      </c>
      <c r="G252" s="37" t="e">
        <f t="shared" si="41"/>
        <v>#DIV/0!</v>
      </c>
      <c r="H252" s="471"/>
      <c r="I252" s="471"/>
      <c r="J252" s="471"/>
      <c r="K252" s="471"/>
      <c r="L252" s="471"/>
      <c r="M252" s="471"/>
      <c r="N252" s="471"/>
      <c r="O252" s="471"/>
      <c r="P252" s="471"/>
      <c r="Q252" s="923"/>
      <c r="R252" s="471"/>
      <c r="S252" s="471"/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si="40"/>
        <v>0</v>
      </c>
      <c r="G253" s="37" t="e">
        <f t="shared" si="41"/>
        <v>#DIV/0!</v>
      </c>
      <c r="H253" s="471"/>
      <c r="I253" s="471"/>
      <c r="J253" s="471"/>
      <c r="K253" s="471"/>
      <c r="L253" s="471"/>
      <c r="M253" s="471"/>
      <c r="N253" s="471"/>
      <c r="O253" s="471"/>
      <c r="P253" s="471"/>
      <c r="Q253" s="923"/>
      <c r="R253" s="471"/>
      <c r="S253" s="471"/>
    </row>
    <row r="254" spans="1:19" ht="31.95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0"/>
        <v>1</v>
      </c>
      <c r="G254" s="37">
        <f t="shared" si="41"/>
        <v>100</v>
      </c>
      <c r="H254" s="471">
        <v>0</v>
      </c>
      <c r="I254" s="471">
        <v>0</v>
      </c>
      <c r="J254" s="471">
        <v>0</v>
      </c>
      <c r="K254" s="471">
        <v>0</v>
      </c>
      <c r="L254" s="471" t="s">
        <v>334</v>
      </c>
      <c r="M254" s="471" t="s">
        <v>334</v>
      </c>
      <c r="N254" s="471" t="s">
        <v>334</v>
      </c>
      <c r="O254" s="471" t="s">
        <v>334</v>
      </c>
      <c r="P254" s="471">
        <v>1</v>
      </c>
      <c r="Q254" s="923" t="s">
        <v>334</v>
      </c>
      <c r="R254" s="471" t="s">
        <v>334</v>
      </c>
      <c r="S254" s="471" t="s">
        <v>334</v>
      </c>
    </row>
    <row r="255" spans="1:19" ht="31.95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0"/>
        <v>0</v>
      </c>
      <c r="G255" s="37" t="e">
        <f t="shared" si="41"/>
        <v>#DIV/0!</v>
      </c>
      <c r="H255" s="471"/>
      <c r="I255" s="471"/>
      <c r="J255" s="471"/>
      <c r="K255" s="471"/>
      <c r="L255" s="471"/>
      <c r="M255" s="471"/>
      <c r="N255" s="471"/>
      <c r="O255" s="471"/>
      <c r="P255" s="471"/>
      <c r="Q255" s="923"/>
      <c r="R255" s="471"/>
      <c r="S255" s="471"/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36">
        <f t="shared" si="40"/>
        <v>5</v>
      </c>
      <c r="G256" s="37">
        <f t="shared" si="41"/>
        <v>100</v>
      </c>
      <c r="H256" s="471">
        <v>0</v>
      </c>
      <c r="I256" s="471">
        <v>2</v>
      </c>
      <c r="J256" s="471">
        <v>0</v>
      </c>
      <c r="K256" s="471">
        <v>0</v>
      </c>
      <c r="L256" s="471" t="s">
        <v>334</v>
      </c>
      <c r="M256" s="471" t="s">
        <v>334</v>
      </c>
      <c r="N256" s="471" t="s">
        <v>334</v>
      </c>
      <c r="O256" s="471" t="s">
        <v>334</v>
      </c>
      <c r="P256" s="471">
        <v>3</v>
      </c>
      <c r="Q256" s="923" t="s">
        <v>334</v>
      </c>
      <c r="R256" s="471" t="s">
        <v>334</v>
      </c>
      <c r="S256" s="471" t="s">
        <v>334</v>
      </c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0"/>
        <v>0</v>
      </c>
      <c r="G257" s="37" t="e">
        <f t="shared" si="41"/>
        <v>#DIV/0!</v>
      </c>
      <c r="H257" s="471"/>
      <c r="I257" s="471"/>
      <c r="J257" s="471"/>
      <c r="K257" s="471"/>
      <c r="L257" s="471"/>
      <c r="M257" s="471"/>
      <c r="N257" s="471"/>
      <c r="O257" s="471"/>
      <c r="P257" s="471"/>
      <c r="Q257" s="923"/>
      <c r="R257" s="471"/>
      <c r="S257" s="471"/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0"/>
        <v>0</v>
      </c>
      <c r="G258" s="37" t="e">
        <f t="shared" si="41"/>
        <v>#DIV/0!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923"/>
      <c r="R258" s="471"/>
      <c r="S258" s="471"/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153">
        <f t="shared" si="40"/>
        <v>26940</v>
      </c>
      <c r="G259" s="379">
        <f t="shared" si="41"/>
        <v>67.518796992481199</v>
      </c>
      <c r="H259" s="1083">
        <f>SUM(H260:H264)</f>
        <v>0</v>
      </c>
      <c r="I259" s="1083">
        <f t="shared" ref="I259:S259" si="42">SUM(I260:I264)</f>
        <v>0</v>
      </c>
      <c r="J259" s="1226">
        <f t="shared" si="42"/>
        <v>0</v>
      </c>
      <c r="K259" s="1226">
        <f t="shared" si="42"/>
        <v>0</v>
      </c>
      <c r="L259" s="1543">
        <f t="shared" si="42"/>
        <v>11456</v>
      </c>
      <c r="M259" s="1543">
        <f t="shared" si="42"/>
        <v>5160</v>
      </c>
      <c r="N259" s="1543">
        <f t="shared" si="42"/>
        <v>0</v>
      </c>
      <c r="O259" s="1543">
        <f t="shared" si="42"/>
        <v>3930</v>
      </c>
      <c r="P259" s="1543">
        <f t="shared" si="42"/>
        <v>2674</v>
      </c>
      <c r="Q259" s="929">
        <f t="shared" si="42"/>
        <v>3720</v>
      </c>
      <c r="R259" s="1896">
        <f t="shared" si="42"/>
        <v>0</v>
      </c>
      <c r="S259" s="1896">
        <f t="shared" si="42"/>
        <v>0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0"/>
        <v>0</v>
      </c>
      <c r="G260" s="37" t="e">
        <f t="shared" si="41"/>
        <v>#DIV/0!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923"/>
      <c r="R260" s="471"/>
      <c r="S260" s="471"/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36">
        <f t="shared" si="40"/>
        <v>26940</v>
      </c>
      <c r="G261" s="37">
        <f t="shared" si="41"/>
        <v>67.518796992481199</v>
      </c>
      <c r="H261" s="471">
        <v>0</v>
      </c>
      <c r="I261" s="471">
        <v>0</v>
      </c>
      <c r="J261" s="471">
        <v>0</v>
      </c>
      <c r="K261" s="471">
        <v>0</v>
      </c>
      <c r="L261" s="471">
        <v>11456</v>
      </c>
      <c r="M261" s="471">
        <v>5160</v>
      </c>
      <c r="N261" s="471">
        <v>0</v>
      </c>
      <c r="O261" s="471">
        <v>3930</v>
      </c>
      <c r="P261" s="471">
        <v>2674</v>
      </c>
      <c r="Q261" s="923">
        <v>3720</v>
      </c>
      <c r="R261" s="471" t="s">
        <v>334</v>
      </c>
      <c r="S261" s="471" t="s">
        <v>334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0"/>
        <v>0</v>
      </c>
      <c r="G262" s="37" t="e">
        <f t="shared" si="41"/>
        <v>#DIV/0!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923"/>
      <c r="R262" s="471"/>
      <c r="S262" s="471"/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0"/>
        <v>0</v>
      </c>
      <c r="G263" s="37" t="e">
        <f t="shared" si="41"/>
        <v>#DIV/0!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923"/>
      <c r="R263" s="471"/>
      <c r="S263" s="471"/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0"/>
        <v>0</v>
      </c>
      <c r="G264" s="37" t="e">
        <f t="shared" si="41"/>
        <v>#DIV/0!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923"/>
      <c r="R264" s="471"/>
      <c r="S264" s="471"/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0"/>
        <v>0</v>
      </c>
      <c r="G265" s="67" t="e">
        <f t="shared" si="41"/>
        <v>#DIV/0!</v>
      </c>
      <c r="H265" s="1096"/>
      <c r="I265" s="1096"/>
      <c r="J265" s="1239"/>
      <c r="K265" s="1239"/>
      <c r="L265" s="1553"/>
      <c r="M265" s="1553"/>
      <c r="N265" s="1553"/>
      <c r="O265" s="1553"/>
      <c r="P265" s="1553"/>
      <c r="Q265" s="928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4</v>
      </c>
      <c r="F266" s="36">
        <f t="shared" si="40"/>
        <v>4</v>
      </c>
      <c r="G266" s="37">
        <f t="shared" si="41"/>
        <v>100</v>
      </c>
      <c r="H266" s="471">
        <v>0</v>
      </c>
      <c r="I266" s="471">
        <v>3</v>
      </c>
      <c r="J266" s="471">
        <v>0</v>
      </c>
      <c r="K266" s="471">
        <v>0</v>
      </c>
      <c r="L266" s="471" t="s">
        <v>334</v>
      </c>
      <c r="M266" s="471" t="s">
        <v>334</v>
      </c>
      <c r="N266" s="471" t="s">
        <v>334</v>
      </c>
      <c r="O266" s="471">
        <v>1</v>
      </c>
      <c r="P266" s="471" t="s">
        <v>334</v>
      </c>
      <c r="Q266" s="923" t="s">
        <v>334</v>
      </c>
      <c r="R266" s="471" t="s">
        <v>334</v>
      </c>
      <c r="S266" s="471" t="s">
        <v>334</v>
      </c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80</v>
      </c>
      <c r="F267" s="36">
        <f t="shared" si="40"/>
        <v>80</v>
      </c>
      <c r="G267" s="37">
        <f t="shared" si="41"/>
        <v>100</v>
      </c>
      <c r="H267" s="471">
        <v>0</v>
      </c>
      <c r="I267" s="471">
        <v>20</v>
      </c>
      <c r="J267" s="471">
        <v>10</v>
      </c>
      <c r="K267" s="471">
        <v>19</v>
      </c>
      <c r="L267" s="471">
        <v>10</v>
      </c>
      <c r="M267" s="471">
        <v>4</v>
      </c>
      <c r="N267" s="471">
        <v>4</v>
      </c>
      <c r="O267" s="471">
        <v>13</v>
      </c>
      <c r="P267" s="471" t="s">
        <v>334</v>
      </c>
      <c r="Q267" s="923" t="s">
        <v>334</v>
      </c>
      <c r="R267" s="471" t="s">
        <v>334</v>
      </c>
      <c r="S267" s="471" t="s">
        <v>334</v>
      </c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40</v>
      </c>
      <c r="F268" s="36">
        <f t="shared" si="40"/>
        <v>40</v>
      </c>
      <c r="G268" s="37">
        <f t="shared" si="41"/>
        <v>100</v>
      </c>
      <c r="H268" s="471">
        <v>0</v>
      </c>
      <c r="I268" s="471">
        <v>4</v>
      </c>
      <c r="J268" s="471">
        <v>4</v>
      </c>
      <c r="K268" s="471">
        <v>4</v>
      </c>
      <c r="L268" s="471">
        <v>4</v>
      </c>
      <c r="M268" s="471">
        <v>4</v>
      </c>
      <c r="N268" s="471">
        <v>4</v>
      </c>
      <c r="O268" s="471">
        <v>6</v>
      </c>
      <c r="P268" s="471">
        <v>10</v>
      </c>
      <c r="Q268" s="923" t="s">
        <v>334</v>
      </c>
      <c r="R268" s="471" t="s">
        <v>334</v>
      </c>
      <c r="S268" s="471" t="s">
        <v>334</v>
      </c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9</v>
      </c>
      <c r="F269" s="36">
        <f t="shared" si="40"/>
        <v>9</v>
      </c>
      <c r="G269" s="37">
        <f t="shared" si="41"/>
        <v>100</v>
      </c>
      <c r="H269" s="471">
        <v>0</v>
      </c>
      <c r="I269" s="471">
        <v>0</v>
      </c>
      <c r="J269" s="471">
        <v>0</v>
      </c>
      <c r="K269" s="471">
        <v>0</v>
      </c>
      <c r="L269" s="471" t="s">
        <v>334</v>
      </c>
      <c r="M269" s="471" t="s">
        <v>334</v>
      </c>
      <c r="N269" s="471" t="s">
        <v>334</v>
      </c>
      <c r="O269" s="471">
        <v>4</v>
      </c>
      <c r="P269" s="471">
        <v>5</v>
      </c>
      <c r="Q269" s="923" t="s">
        <v>334</v>
      </c>
      <c r="R269" s="471" t="s">
        <v>334</v>
      </c>
      <c r="S269" s="471" t="s">
        <v>334</v>
      </c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0"/>
        <v>0</v>
      </c>
      <c r="G270" s="37" t="e">
        <f t="shared" si="41"/>
        <v>#DIV/0!</v>
      </c>
      <c r="H270" s="471"/>
      <c r="I270" s="471"/>
      <c r="J270" s="471"/>
      <c r="K270" s="471"/>
      <c r="L270" s="471"/>
      <c r="M270" s="471"/>
      <c r="N270" s="471"/>
      <c r="O270" s="471"/>
      <c r="P270" s="471"/>
      <c r="Q270" s="923"/>
      <c r="R270" s="471"/>
      <c r="S270" s="471"/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43100</v>
      </c>
      <c r="F271" s="153">
        <f t="shared" si="40"/>
        <v>43100</v>
      </c>
      <c r="G271" s="379">
        <f t="shared" si="41"/>
        <v>100</v>
      </c>
      <c r="H271" s="1083">
        <f>SUM(H272:H276)</f>
        <v>0</v>
      </c>
      <c r="I271" s="1083">
        <f t="shared" ref="I271:S271" si="43">SUM(I272:I276)</f>
        <v>0</v>
      </c>
      <c r="J271" s="1226">
        <f t="shared" si="43"/>
        <v>0</v>
      </c>
      <c r="K271" s="1226">
        <f t="shared" si="43"/>
        <v>0</v>
      </c>
      <c r="L271" s="1543">
        <f t="shared" si="43"/>
        <v>0</v>
      </c>
      <c r="M271" s="1543">
        <f t="shared" si="43"/>
        <v>740</v>
      </c>
      <c r="N271" s="1543">
        <f t="shared" si="43"/>
        <v>6348</v>
      </c>
      <c r="O271" s="1543">
        <f t="shared" si="43"/>
        <v>5089</v>
      </c>
      <c r="P271" s="1543">
        <f t="shared" si="43"/>
        <v>855</v>
      </c>
      <c r="Q271" s="929">
        <f t="shared" si="43"/>
        <v>13856</v>
      </c>
      <c r="R271" s="1896">
        <f t="shared" si="43"/>
        <v>16212</v>
      </c>
      <c r="S271" s="1896">
        <f t="shared" si="43"/>
        <v>0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0"/>
        <v>0</v>
      </c>
      <c r="G272" s="37" t="e">
        <f t="shared" si="41"/>
        <v>#DIV/0!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923"/>
      <c r="R272" s="471"/>
      <c r="S272" s="471"/>
    </row>
    <row r="273" spans="1:19" ht="21.75" customHeight="1">
      <c r="A273" s="684"/>
      <c r="B273" s="685"/>
      <c r="C273" s="686" t="s">
        <v>26</v>
      </c>
      <c r="D273" s="687" t="s">
        <v>24</v>
      </c>
      <c r="E273" s="42">
        <v>43100</v>
      </c>
      <c r="F273" s="36">
        <f t="shared" si="40"/>
        <v>43100</v>
      </c>
      <c r="G273" s="37">
        <f t="shared" si="41"/>
        <v>100</v>
      </c>
      <c r="H273" s="471">
        <v>0</v>
      </c>
      <c r="I273" s="471">
        <v>0</v>
      </c>
      <c r="J273" s="471">
        <v>0</v>
      </c>
      <c r="K273" s="471">
        <v>0</v>
      </c>
      <c r="L273" s="471" t="s">
        <v>334</v>
      </c>
      <c r="M273" s="471">
        <v>740</v>
      </c>
      <c r="N273" s="471">
        <v>6348</v>
      </c>
      <c r="O273" s="471">
        <v>5089</v>
      </c>
      <c r="P273" s="471">
        <v>855</v>
      </c>
      <c r="Q273" s="923">
        <v>13856</v>
      </c>
      <c r="R273" s="471">
        <v>16212</v>
      </c>
      <c r="S273" s="471" t="s">
        <v>334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0"/>
        <v>0</v>
      </c>
      <c r="G274" s="37" t="e">
        <f t="shared" si="41"/>
        <v>#DIV/0!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923"/>
      <c r="R274" s="471"/>
      <c r="S274" s="471"/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0"/>
        <v>0</v>
      </c>
      <c r="G275" s="37" t="e">
        <f t="shared" si="41"/>
        <v>#DIV/0!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923"/>
      <c r="R275" s="471"/>
      <c r="S275" s="471"/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0"/>
        <v>0</v>
      </c>
      <c r="G276" s="37" t="e">
        <f t="shared" si="41"/>
        <v>#DIV/0!</v>
      </c>
      <c r="H276" s="478"/>
      <c r="I276" s="478"/>
      <c r="J276" s="478"/>
      <c r="K276" s="478"/>
      <c r="L276" s="478"/>
      <c r="M276" s="478"/>
      <c r="N276" s="478"/>
      <c r="O276" s="478"/>
      <c r="P276" s="478"/>
      <c r="Q276" s="946"/>
      <c r="R276" s="478"/>
      <c r="S276" s="478"/>
    </row>
    <row r="277" spans="1:19" ht="25.2" customHeight="1">
      <c r="A277" s="509"/>
      <c r="B277" s="2235" t="s">
        <v>302</v>
      </c>
      <c r="C277" s="2236"/>
      <c r="D277" s="770"/>
      <c r="E277" s="511"/>
      <c r="F277" s="55">
        <f t="shared" si="40"/>
        <v>0</v>
      </c>
      <c r="G277" s="67" t="e">
        <f t="shared" si="41"/>
        <v>#DIV/0!</v>
      </c>
      <c r="H277" s="1096"/>
      <c r="I277" s="1096"/>
      <c r="J277" s="1239"/>
      <c r="K277" s="1239"/>
      <c r="L277" s="1553"/>
      <c r="M277" s="1553"/>
      <c r="N277" s="1553"/>
      <c r="O277" s="1553"/>
      <c r="P277" s="1553"/>
      <c r="Q277" s="928"/>
      <c r="R277" s="1907"/>
      <c r="S277" s="190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0</v>
      </c>
      <c r="F278" s="36">
        <f t="shared" si="40"/>
        <v>0</v>
      </c>
      <c r="G278" s="37" t="e">
        <f t="shared" si="41"/>
        <v>#DIV/0!</v>
      </c>
      <c r="H278" s="471"/>
      <c r="I278" s="471"/>
      <c r="J278" s="471"/>
      <c r="K278" s="471"/>
      <c r="L278" s="471"/>
      <c r="M278" s="471"/>
      <c r="N278" s="471"/>
      <c r="O278" s="471"/>
      <c r="P278" s="471"/>
      <c r="Q278" s="923"/>
      <c r="R278" s="471"/>
      <c r="S278" s="471"/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1</v>
      </c>
      <c r="F279" s="36">
        <f t="shared" si="40"/>
        <v>1</v>
      </c>
      <c r="G279" s="37">
        <f t="shared" si="41"/>
        <v>100</v>
      </c>
      <c r="H279" s="471">
        <v>0</v>
      </c>
      <c r="I279" s="471">
        <v>1</v>
      </c>
      <c r="J279" s="471" t="s">
        <v>334</v>
      </c>
      <c r="K279" s="471">
        <v>0</v>
      </c>
      <c r="L279" s="471" t="s">
        <v>334</v>
      </c>
      <c r="M279" s="471" t="s">
        <v>334</v>
      </c>
      <c r="N279" s="471" t="s">
        <v>334</v>
      </c>
      <c r="O279" s="471" t="s">
        <v>334</v>
      </c>
      <c r="P279" s="471" t="s">
        <v>334</v>
      </c>
      <c r="Q279" s="923" t="s">
        <v>334</v>
      </c>
      <c r="R279" s="471" t="s">
        <v>334</v>
      </c>
      <c r="S279" s="471" t="s">
        <v>334</v>
      </c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40"/>
        <v>0</v>
      </c>
      <c r="G280" s="37" t="e">
        <f t="shared" si="41"/>
        <v>#DIV/0!</v>
      </c>
      <c r="H280" s="471"/>
      <c r="I280" s="471"/>
      <c r="J280" s="471"/>
      <c r="K280" s="471"/>
      <c r="L280" s="471"/>
      <c r="M280" s="471"/>
      <c r="N280" s="471"/>
      <c r="O280" s="471"/>
      <c r="P280" s="471"/>
      <c r="Q280" s="923"/>
      <c r="R280" s="471"/>
      <c r="S280" s="471"/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148000</v>
      </c>
      <c r="F281" s="153">
        <f t="shared" si="40"/>
        <v>146977</v>
      </c>
      <c r="G281" s="379">
        <f t="shared" si="41"/>
        <v>99.308783783783781</v>
      </c>
      <c r="H281" s="1106">
        <f t="shared" ref="H281:S281" si="44">SUM(H282:H286)</f>
        <v>0</v>
      </c>
      <c r="I281" s="1248">
        <f t="shared" si="44"/>
        <v>1480</v>
      </c>
      <c r="J281" s="1248">
        <f t="shared" si="44"/>
        <v>9990</v>
      </c>
      <c r="K281" s="1248">
        <f t="shared" si="44"/>
        <v>3880</v>
      </c>
      <c r="L281" s="1563">
        <f t="shared" si="44"/>
        <v>13000</v>
      </c>
      <c r="M281" s="1563">
        <f t="shared" si="44"/>
        <v>6560</v>
      </c>
      <c r="N281" s="1563">
        <f t="shared" si="44"/>
        <v>14346.52</v>
      </c>
      <c r="O281" s="1563">
        <f t="shared" si="44"/>
        <v>30664.5</v>
      </c>
      <c r="P281" s="1563">
        <f t="shared" si="44"/>
        <v>14126</v>
      </c>
      <c r="Q281" s="950">
        <f t="shared" si="44"/>
        <v>0</v>
      </c>
      <c r="R281" s="1916">
        <f t="shared" si="44"/>
        <v>33584</v>
      </c>
      <c r="S281" s="1916">
        <f t="shared" si="44"/>
        <v>19345.98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0"/>
        <v>0</v>
      </c>
      <c r="G282" s="37" t="e">
        <f t="shared" si="41"/>
        <v>#DIV/0!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923"/>
      <c r="R282" s="471"/>
      <c r="S282" s="471"/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148000</v>
      </c>
      <c r="F283" s="36">
        <f t="shared" si="40"/>
        <v>146977</v>
      </c>
      <c r="G283" s="37">
        <f t="shared" si="41"/>
        <v>99.308783783783781</v>
      </c>
      <c r="H283" s="471">
        <v>0</v>
      </c>
      <c r="I283" s="471">
        <v>1480</v>
      </c>
      <c r="J283" s="471">
        <v>9990</v>
      </c>
      <c r="K283" s="471">
        <v>3880</v>
      </c>
      <c r="L283" s="471">
        <v>13000</v>
      </c>
      <c r="M283" s="471">
        <v>6560</v>
      </c>
      <c r="N283" s="973">
        <v>14346.52</v>
      </c>
      <c r="O283" s="471">
        <v>30664.5</v>
      </c>
      <c r="P283" s="471">
        <v>14126</v>
      </c>
      <c r="Q283" s="923" t="s">
        <v>334</v>
      </c>
      <c r="R283" s="471">
        <v>33584</v>
      </c>
      <c r="S283" s="471">
        <v>19345.98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0"/>
        <v>0</v>
      </c>
      <c r="G284" s="37" t="e">
        <f t="shared" si="41"/>
        <v>#DIV/0!</v>
      </c>
      <c r="H284" s="471"/>
      <c r="I284" s="471"/>
      <c r="J284" s="471"/>
      <c r="K284" s="471"/>
      <c r="L284" s="471"/>
      <c r="M284" s="471"/>
      <c r="N284" s="471"/>
      <c r="O284" s="471"/>
      <c r="P284" s="471"/>
      <c r="Q284" s="923"/>
      <c r="R284" s="471"/>
      <c r="S284" s="471"/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0</v>
      </c>
      <c r="F285" s="36">
        <f t="shared" si="40"/>
        <v>0</v>
      </c>
      <c r="G285" s="37" t="e">
        <f t="shared" si="41"/>
        <v>#DIV/0!</v>
      </c>
      <c r="H285" s="471"/>
      <c r="I285" s="471"/>
      <c r="J285" s="471"/>
      <c r="K285" s="471"/>
      <c r="L285" s="471"/>
      <c r="M285" s="471"/>
      <c r="N285" s="471"/>
      <c r="O285" s="471"/>
      <c r="P285" s="471"/>
      <c r="Q285" s="923"/>
      <c r="R285" s="471"/>
      <c r="S285" s="471"/>
    </row>
    <row r="286" spans="1:19" ht="21.75" customHeight="1">
      <c r="A286" s="783"/>
      <c r="B286" s="784"/>
      <c r="C286" s="785" t="s">
        <v>29</v>
      </c>
      <c r="D286" s="786" t="s">
        <v>24</v>
      </c>
      <c r="E286" s="117">
        <v>0</v>
      </c>
      <c r="F286" s="116">
        <f t="shared" si="40"/>
        <v>0</v>
      </c>
      <c r="G286" s="120" t="e">
        <f t="shared" si="41"/>
        <v>#DIV/0!</v>
      </c>
      <c r="H286" s="478"/>
      <c r="I286" s="488"/>
      <c r="J286" s="488"/>
      <c r="K286" s="488"/>
      <c r="L286" s="488"/>
      <c r="M286" s="488"/>
      <c r="N286" s="488"/>
      <c r="O286" s="488"/>
      <c r="P286" s="488"/>
      <c r="Q286" s="924"/>
      <c r="R286" s="488"/>
      <c r="S286" s="488"/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0"/>
        <v>0</v>
      </c>
      <c r="G287" s="631" t="e">
        <f t="shared" si="41"/>
        <v>#DIV/0!</v>
      </c>
      <c r="H287" s="1078">
        <f t="shared" ref="H287:M287" si="45">SUM(H288:H296)</f>
        <v>0</v>
      </c>
      <c r="I287" s="1078">
        <f t="shared" si="45"/>
        <v>0</v>
      </c>
      <c r="J287" s="1220">
        <f t="shared" si="45"/>
        <v>0</v>
      </c>
      <c r="K287" s="1220">
        <f t="shared" si="45"/>
        <v>0</v>
      </c>
      <c r="L287" s="1538">
        <f t="shared" si="45"/>
        <v>0</v>
      </c>
      <c r="M287" s="1538">
        <f t="shared" si="45"/>
        <v>0</v>
      </c>
      <c r="N287" s="1538">
        <f t="shared" ref="N287:S287" si="46">SUM(N288:N296)</f>
        <v>0</v>
      </c>
      <c r="O287" s="1538">
        <f t="shared" si="46"/>
        <v>0</v>
      </c>
      <c r="P287" s="1538">
        <f t="shared" si="46"/>
        <v>0</v>
      </c>
      <c r="Q287" s="951">
        <f t="shared" si="46"/>
        <v>0</v>
      </c>
      <c r="R287" s="1891">
        <f t="shared" si="46"/>
        <v>0</v>
      </c>
      <c r="S287" s="1891">
        <f t="shared" si="46"/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55">
        <f t="shared" si="40"/>
        <v>0</v>
      </c>
      <c r="G288" s="67" t="e">
        <f t="shared" si="41"/>
        <v>#DIV/0!</v>
      </c>
      <c r="H288" s="1096"/>
      <c r="I288" s="1096"/>
      <c r="J288" s="1239"/>
      <c r="K288" s="1239"/>
      <c r="L288" s="1553"/>
      <c r="M288" s="1553"/>
      <c r="N288" s="1553"/>
      <c r="O288" s="1553"/>
      <c r="P288" s="1553"/>
      <c r="Q288" s="928"/>
      <c r="R288" s="1907"/>
      <c r="S288" s="1907"/>
    </row>
    <row r="289" spans="1:19" ht="25.5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 t="shared" si="40"/>
        <v>0</v>
      </c>
      <c r="G289" s="37" t="e">
        <f t="shared" si="41"/>
        <v>#DIV/0!</v>
      </c>
      <c r="H289" s="471"/>
      <c r="I289" s="471"/>
      <c r="J289" s="471"/>
      <c r="K289" s="471"/>
      <c r="L289" s="471"/>
      <c r="M289" s="471"/>
      <c r="N289" s="471"/>
      <c r="O289" s="471"/>
      <c r="P289" s="471"/>
      <c r="Q289" s="923"/>
      <c r="R289" s="471"/>
      <c r="S289" s="471"/>
    </row>
    <row r="290" spans="1:19" ht="25.5" customHeight="1">
      <c r="A290" s="723"/>
      <c r="B290" s="452" t="s">
        <v>180</v>
      </c>
      <c r="C290" s="789"/>
      <c r="D290" s="455" t="s">
        <v>87</v>
      </c>
      <c r="E290" s="42"/>
      <c r="F290" s="36">
        <f t="shared" si="40"/>
        <v>0</v>
      </c>
      <c r="G290" s="37" t="e">
        <f t="shared" si="41"/>
        <v>#DIV/0!</v>
      </c>
      <c r="H290" s="471"/>
      <c r="I290" s="471"/>
      <c r="J290" s="471"/>
      <c r="K290" s="471"/>
      <c r="L290" s="471"/>
      <c r="M290" s="471"/>
      <c r="N290" s="471"/>
      <c r="O290" s="471"/>
      <c r="P290" s="471"/>
      <c r="Q290" s="923"/>
      <c r="R290" s="471"/>
      <c r="S290" s="471"/>
    </row>
    <row r="291" spans="1:19" ht="25.5" customHeight="1">
      <c r="A291" s="790"/>
      <c r="B291" s="2193" t="s">
        <v>292</v>
      </c>
      <c r="C291" s="2194"/>
      <c r="D291" s="455" t="s">
        <v>114</v>
      </c>
      <c r="E291" s="42"/>
      <c r="F291" s="36">
        <f t="shared" si="40"/>
        <v>0</v>
      </c>
      <c r="G291" s="37" t="e">
        <f t="shared" si="41"/>
        <v>#DIV/0!</v>
      </c>
      <c r="H291" s="471"/>
      <c r="I291" s="471"/>
      <c r="J291" s="471"/>
      <c r="K291" s="471"/>
      <c r="L291" s="471"/>
      <c r="M291" s="471"/>
      <c r="N291" s="471"/>
      <c r="O291" s="471"/>
      <c r="P291" s="471"/>
      <c r="Q291" s="923"/>
      <c r="R291" s="471"/>
      <c r="S291" s="471"/>
    </row>
    <row r="292" spans="1:19" ht="25.5" customHeight="1">
      <c r="A292" s="723"/>
      <c r="B292" s="452" t="s">
        <v>293</v>
      </c>
      <c r="C292" s="791"/>
      <c r="D292" s="420" t="s">
        <v>294</v>
      </c>
      <c r="E292" s="164"/>
      <c r="F292" s="36">
        <f t="shared" si="40"/>
        <v>0</v>
      </c>
      <c r="G292" s="37" t="e">
        <f t="shared" si="41"/>
        <v>#DIV/0!</v>
      </c>
      <c r="H292" s="471"/>
      <c r="I292" s="471"/>
      <c r="J292" s="471"/>
      <c r="K292" s="471"/>
      <c r="L292" s="471"/>
      <c r="M292" s="471"/>
      <c r="N292" s="471"/>
      <c r="O292" s="471"/>
      <c r="P292" s="471"/>
      <c r="Q292" s="923"/>
      <c r="R292" s="471"/>
      <c r="S292" s="471"/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0"/>
        <v>0</v>
      </c>
      <c r="G293" s="37" t="e">
        <f t="shared" si="41"/>
        <v>#DIV/0!</v>
      </c>
      <c r="H293" s="471"/>
      <c r="I293" s="471"/>
      <c r="J293" s="471"/>
      <c r="K293" s="471"/>
      <c r="L293" s="471"/>
      <c r="M293" s="471"/>
      <c r="N293" s="471"/>
      <c r="O293" s="471"/>
      <c r="P293" s="471"/>
      <c r="Q293" s="923"/>
      <c r="R293" s="471"/>
      <c r="S293" s="471"/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153">
        <f t="shared" si="40"/>
        <v>0</v>
      </c>
      <c r="G294" s="379" t="e">
        <f t="shared" si="41"/>
        <v>#DIV/0!</v>
      </c>
      <c r="H294" s="1083">
        <f t="shared" ref="H294:S294" si="47">SUM(H295:H299)</f>
        <v>0</v>
      </c>
      <c r="I294" s="1083">
        <f t="shared" si="47"/>
        <v>0</v>
      </c>
      <c r="J294" s="1226">
        <f t="shared" si="47"/>
        <v>0</v>
      </c>
      <c r="K294" s="1226">
        <f t="shared" si="47"/>
        <v>0</v>
      </c>
      <c r="L294" s="1543">
        <f t="shared" si="47"/>
        <v>0</v>
      </c>
      <c r="M294" s="1543">
        <f t="shared" si="47"/>
        <v>0</v>
      </c>
      <c r="N294" s="1543">
        <f t="shared" si="47"/>
        <v>0</v>
      </c>
      <c r="O294" s="1543">
        <f t="shared" si="47"/>
        <v>0</v>
      </c>
      <c r="P294" s="1543">
        <f t="shared" si="47"/>
        <v>0</v>
      </c>
      <c r="Q294" s="929">
        <f t="shared" si="47"/>
        <v>0</v>
      </c>
      <c r="R294" s="1896">
        <f t="shared" si="47"/>
        <v>0</v>
      </c>
      <c r="S294" s="1896">
        <f t="shared" si="47"/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0"/>
        <v>0</v>
      </c>
      <c r="G295" s="37" t="e">
        <f t="shared" si="41"/>
        <v>#DIV/0!</v>
      </c>
      <c r="H295" s="471"/>
      <c r="I295" s="471"/>
      <c r="J295" s="471"/>
      <c r="K295" s="471"/>
      <c r="L295" s="471"/>
      <c r="M295" s="471"/>
      <c r="N295" s="471"/>
      <c r="O295" s="471"/>
      <c r="P295" s="471"/>
      <c r="Q295" s="923"/>
      <c r="R295" s="471"/>
      <c r="S295" s="471"/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36">
        <f t="shared" si="40"/>
        <v>0</v>
      </c>
      <c r="G296" s="37" t="e">
        <f t="shared" si="41"/>
        <v>#DIV/0!</v>
      </c>
      <c r="H296" s="471"/>
      <c r="I296" s="471"/>
      <c r="J296" s="471"/>
      <c r="K296" s="471"/>
      <c r="L296" s="471"/>
      <c r="M296" s="471"/>
      <c r="N296" s="471"/>
      <c r="O296" s="471"/>
      <c r="P296" s="471"/>
      <c r="Q296" s="923"/>
      <c r="R296" s="471"/>
      <c r="S296" s="471"/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0"/>
        <v>0</v>
      </c>
      <c r="G297" s="37" t="e">
        <f t="shared" si="41"/>
        <v>#DIV/0!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923"/>
      <c r="R297" s="471"/>
      <c r="S297" s="471"/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0"/>
        <v>0</v>
      </c>
      <c r="G298" s="37" t="e">
        <f t="shared" si="41"/>
        <v>#DIV/0!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923"/>
      <c r="R298" s="471"/>
      <c r="S298" s="471"/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0"/>
        <v>0</v>
      </c>
      <c r="G299" s="37" t="e">
        <f t="shared" si="41"/>
        <v>#DIV/0!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923"/>
      <c r="R299" s="471"/>
      <c r="S299" s="471"/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40"/>
        <v>0</v>
      </c>
      <c r="G300" s="67" t="e">
        <f t="shared" si="41"/>
        <v>#DIV/0!</v>
      </c>
      <c r="H300" s="1096"/>
      <c r="I300" s="1096"/>
      <c r="J300" s="1239"/>
      <c r="K300" s="1239"/>
      <c r="L300" s="1553"/>
      <c r="M300" s="1553"/>
      <c r="N300" s="1553"/>
      <c r="O300" s="1553"/>
      <c r="P300" s="1553"/>
      <c r="Q300" s="928"/>
      <c r="R300" s="1907"/>
      <c r="S300" s="1907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0"/>
        <v>0</v>
      </c>
      <c r="G301" s="37" t="e">
        <f t="shared" si="41"/>
        <v>#DIV/0!</v>
      </c>
      <c r="H301" s="471"/>
      <c r="I301" s="471"/>
      <c r="J301" s="471"/>
      <c r="K301" s="471"/>
      <c r="L301" s="471"/>
      <c r="M301" s="471"/>
      <c r="N301" s="471"/>
      <c r="O301" s="471"/>
      <c r="P301" s="471"/>
      <c r="Q301" s="923"/>
      <c r="R301" s="471"/>
      <c r="S301" s="471"/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40"/>
        <v>0</v>
      </c>
      <c r="G302" s="37" t="e">
        <f t="shared" si="41"/>
        <v>#DIV/0!</v>
      </c>
      <c r="H302" s="471"/>
      <c r="I302" s="471"/>
      <c r="J302" s="471"/>
      <c r="K302" s="471"/>
      <c r="L302" s="471"/>
      <c r="M302" s="471"/>
      <c r="N302" s="471"/>
      <c r="O302" s="471"/>
      <c r="P302" s="471"/>
      <c r="Q302" s="923"/>
      <c r="R302" s="471"/>
      <c r="S302" s="471"/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0"/>
        <v>0</v>
      </c>
      <c r="G303" s="37" t="e">
        <f t="shared" si="41"/>
        <v>#DIV/0!</v>
      </c>
      <c r="H303" s="471"/>
      <c r="I303" s="471"/>
      <c r="J303" s="471"/>
      <c r="K303" s="471"/>
      <c r="L303" s="471"/>
      <c r="M303" s="471"/>
      <c r="N303" s="471"/>
      <c r="O303" s="471"/>
      <c r="P303" s="471"/>
      <c r="Q303" s="923"/>
      <c r="R303" s="471"/>
      <c r="S303" s="471"/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0"/>
        <v>0</v>
      </c>
      <c r="G304" s="37" t="e">
        <f t="shared" si="41"/>
        <v>#DIV/0!</v>
      </c>
      <c r="H304" s="471"/>
      <c r="I304" s="471"/>
      <c r="J304" s="471"/>
      <c r="K304" s="471"/>
      <c r="L304" s="471"/>
      <c r="M304" s="471"/>
      <c r="N304" s="471"/>
      <c r="O304" s="471"/>
      <c r="P304" s="471"/>
      <c r="Q304" s="923"/>
      <c r="R304" s="471"/>
      <c r="S304" s="471"/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0"/>
        <v>0</v>
      </c>
      <c r="G305" s="37" t="e">
        <f t="shared" si="41"/>
        <v>#DIV/0!</v>
      </c>
      <c r="H305" s="471"/>
      <c r="I305" s="471"/>
      <c r="J305" s="471"/>
      <c r="K305" s="471"/>
      <c r="L305" s="471"/>
      <c r="M305" s="471"/>
      <c r="N305" s="471"/>
      <c r="O305" s="471"/>
      <c r="P305" s="471"/>
      <c r="Q305" s="923"/>
      <c r="R305" s="471"/>
      <c r="S305" s="471"/>
    </row>
    <row r="306" spans="1:19" ht="27" customHeight="1">
      <c r="A306" s="735"/>
      <c r="B306" s="777" t="s">
        <v>37</v>
      </c>
      <c r="C306" s="793"/>
      <c r="D306" s="738" t="s">
        <v>24</v>
      </c>
      <c r="E306" s="163"/>
      <c r="F306" s="153">
        <f>SUM(H306:S306)</f>
        <v>0</v>
      </c>
      <c r="G306" s="379" t="e">
        <f t="shared" si="41"/>
        <v>#DIV/0!</v>
      </c>
      <c r="H306" s="1106">
        <f t="shared" ref="H306:S306" si="48">SUM(H307:H311)</f>
        <v>0</v>
      </c>
      <c r="I306" s="1248">
        <f t="shared" si="48"/>
        <v>0</v>
      </c>
      <c r="J306" s="1248">
        <f t="shared" si="48"/>
        <v>0</v>
      </c>
      <c r="K306" s="1248">
        <f t="shared" si="48"/>
        <v>0</v>
      </c>
      <c r="L306" s="1563">
        <f t="shared" si="48"/>
        <v>0</v>
      </c>
      <c r="M306" s="1563">
        <f t="shared" si="48"/>
        <v>0</v>
      </c>
      <c r="N306" s="1563">
        <f t="shared" si="48"/>
        <v>0</v>
      </c>
      <c r="O306" s="1563">
        <f t="shared" si="48"/>
        <v>0</v>
      </c>
      <c r="P306" s="1563">
        <f t="shared" si="48"/>
        <v>0</v>
      </c>
      <c r="Q306" s="950">
        <f t="shared" si="48"/>
        <v>0</v>
      </c>
      <c r="R306" s="1916">
        <f t="shared" si="48"/>
        <v>0</v>
      </c>
      <c r="S306" s="1916">
        <f t="shared" si="48"/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>SUM(H307:S307)</f>
        <v>0</v>
      </c>
      <c r="G307" s="37" t="e">
        <f t="shared" si="41"/>
        <v>#DIV/0!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923"/>
      <c r="R307" s="471"/>
      <c r="S307" s="471"/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si="40"/>
        <v>0</v>
      </c>
      <c r="G308" s="37" t="e">
        <f t="shared" si="41"/>
        <v>#DIV/0!</v>
      </c>
      <c r="H308" s="471"/>
      <c r="I308" s="471"/>
      <c r="J308" s="471"/>
      <c r="K308" s="471"/>
      <c r="L308" s="471"/>
      <c r="M308" s="471"/>
      <c r="N308" s="471"/>
      <c r="O308" s="471"/>
      <c r="P308" s="471"/>
      <c r="Q308" s="923"/>
      <c r="R308" s="471"/>
      <c r="S308" s="471"/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0"/>
        <v>0</v>
      </c>
      <c r="G309" s="37" t="e">
        <f t="shared" si="41"/>
        <v>#DIV/0!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923"/>
      <c r="R309" s="471"/>
      <c r="S309" s="471"/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0"/>
        <v>0</v>
      </c>
      <c r="G310" s="37" t="e">
        <f t="shared" si="41"/>
        <v>#DIV/0!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923"/>
      <c r="R310" s="471"/>
      <c r="S310" s="471"/>
    </row>
    <row r="311" spans="1:19" ht="27" customHeight="1">
      <c r="A311" s="794"/>
      <c r="B311" s="784"/>
      <c r="C311" s="795" t="s">
        <v>29</v>
      </c>
      <c r="D311" s="786" t="s">
        <v>24</v>
      </c>
      <c r="E311" s="116"/>
      <c r="F311" s="116">
        <f t="shared" si="40"/>
        <v>0</v>
      </c>
      <c r="G311" s="120" t="e">
        <f t="shared" si="41"/>
        <v>#DIV/0!</v>
      </c>
      <c r="H311" s="478"/>
      <c r="I311" s="488"/>
      <c r="J311" s="488"/>
      <c r="K311" s="488"/>
      <c r="L311" s="488"/>
      <c r="M311" s="488"/>
      <c r="N311" s="488"/>
      <c r="O311" s="488"/>
      <c r="P311" s="488"/>
      <c r="Q311" s="924"/>
      <c r="R311" s="488"/>
      <c r="S311" s="488"/>
    </row>
    <row r="312" spans="1:19" ht="26.4" customHeight="1">
      <c r="A312" s="375" t="s">
        <v>325</v>
      </c>
      <c r="B312" s="796"/>
      <c r="C312" s="797"/>
      <c r="D312" s="798"/>
      <c r="E312" s="360"/>
      <c r="F312" s="360">
        <f t="shared" si="40"/>
        <v>0</v>
      </c>
      <c r="G312" s="636" t="e">
        <f t="shared" si="41"/>
        <v>#DIV/0!</v>
      </c>
      <c r="H312" s="1102"/>
      <c r="I312" s="1104"/>
      <c r="J312" s="1247"/>
      <c r="K312" s="1247"/>
      <c r="L312" s="1561"/>
      <c r="M312" s="1561"/>
      <c r="N312" s="1561"/>
      <c r="O312" s="1561"/>
      <c r="P312" s="1561"/>
      <c r="Q312" s="953"/>
      <c r="R312" s="1914"/>
      <c r="S312" s="1914"/>
    </row>
    <row r="313" spans="1:19" ht="27" customHeight="1">
      <c r="A313" s="2110" t="s">
        <v>257</v>
      </c>
      <c r="B313" s="2111"/>
      <c r="C313" s="2111"/>
      <c r="D313" s="2112"/>
      <c r="E313" s="92"/>
      <c r="F313" s="92">
        <f t="shared" si="40"/>
        <v>0</v>
      </c>
      <c r="G313" s="631" t="e">
        <f t="shared" si="41"/>
        <v>#DIV/0!</v>
      </c>
      <c r="H313" s="1100"/>
      <c r="I313" s="1100"/>
      <c r="J313" s="1243"/>
      <c r="K313" s="1243"/>
      <c r="L313" s="1557"/>
      <c r="M313" s="1557"/>
      <c r="N313" s="1557"/>
      <c r="O313" s="1557"/>
      <c r="P313" s="1557"/>
      <c r="Q313" s="949"/>
      <c r="R313" s="1910"/>
      <c r="S313" s="1910"/>
    </row>
    <row r="314" spans="1:19" ht="27" customHeight="1">
      <c r="A314" s="388"/>
      <c r="B314" s="2177" t="s">
        <v>251</v>
      </c>
      <c r="C314" s="2178"/>
      <c r="D314" s="799"/>
      <c r="E314" s="106">
        <f>E315</f>
        <v>400</v>
      </c>
      <c r="F314" s="55">
        <f t="shared" si="40"/>
        <v>0</v>
      </c>
      <c r="G314" s="67">
        <f t="shared" si="41"/>
        <v>0</v>
      </c>
      <c r="H314" s="1096"/>
      <c r="I314" s="1096"/>
      <c r="J314" s="1239"/>
      <c r="K314" s="1239"/>
      <c r="L314" s="1553"/>
      <c r="M314" s="1553"/>
      <c r="N314" s="1553"/>
      <c r="O314" s="1553"/>
      <c r="P314" s="1553"/>
      <c r="Q314" s="928"/>
      <c r="R314" s="1907"/>
      <c r="S314" s="1907"/>
    </row>
    <row r="315" spans="1:19" ht="27" customHeight="1">
      <c r="A315" s="660"/>
      <c r="B315" s="730"/>
      <c r="C315" s="800" t="s">
        <v>139</v>
      </c>
      <c r="D315" s="679" t="s">
        <v>88</v>
      </c>
      <c r="E315" s="77">
        <v>400</v>
      </c>
      <c r="F315" s="36">
        <f t="shared" ref="F315:F378" si="49">SUM(H315:S315)</f>
        <v>400</v>
      </c>
      <c r="G315" s="37">
        <f t="shared" ref="G315:G378" si="50">+F315*100/E315</f>
        <v>100</v>
      </c>
      <c r="H315" s="471">
        <v>0</v>
      </c>
      <c r="I315" s="471">
        <v>0</v>
      </c>
      <c r="J315" s="471">
        <v>0</v>
      </c>
      <c r="K315" s="471" t="s">
        <v>334</v>
      </c>
      <c r="L315" s="471" t="s">
        <v>334</v>
      </c>
      <c r="M315" s="471" t="s">
        <v>334</v>
      </c>
      <c r="N315" s="471">
        <v>20</v>
      </c>
      <c r="O315" s="471">
        <v>180</v>
      </c>
      <c r="P315" s="471">
        <v>100</v>
      </c>
      <c r="Q315" s="923">
        <v>100</v>
      </c>
      <c r="R315" s="471" t="s">
        <v>334</v>
      </c>
      <c r="S315" s="471" t="s">
        <v>334</v>
      </c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9"/>
        <v>0</v>
      </c>
      <c r="G316" s="37" t="e">
        <f t="shared" si="50"/>
        <v>#DIV/0!</v>
      </c>
      <c r="H316" s="471"/>
      <c r="I316" s="471"/>
      <c r="J316" s="471"/>
      <c r="K316" s="471"/>
      <c r="L316" s="471"/>
      <c r="M316" s="471"/>
      <c r="N316" s="471"/>
      <c r="O316" s="471"/>
      <c r="P316" s="471"/>
      <c r="Q316" s="923"/>
      <c r="R316" s="471"/>
      <c r="S316" s="471"/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34800</v>
      </c>
      <c r="F317" s="153">
        <f t="shared" si="49"/>
        <v>42391</v>
      </c>
      <c r="G317" s="379">
        <f t="shared" si="50"/>
        <v>121.81321839080459</v>
      </c>
      <c r="H317" s="1083">
        <f>SUM(H318:H322)</f>
        <v>0</v>
      </c>
      <c r="I317" s="1085">
        <f t="shared" ref="I317:S317" si="51">SUM(I318:I322)</f>
        <v>0</v>
      </c>
      <c r="J317" s="1228">
        <f t="shared" si="51"/>
        <v>11196</v>
      </c>
      <c r="K317" s="1228">
        <f t="shared" si="51"/>
        <v>4155</v>
      </c>
      <c r="L317" s="1545">
        <f t="shared" si="51"/>
        <v>0</v>
      </c>
      <c r="M317" s="1545">
        <f t="shared" si="51"/>
        <v>0</v>
      </c>
      <c r="N317" s="1545">
        <f t="shared" si="51"/>
        <v>0</v>
      </c>
      <c r="O317" s="1545">
        <f t="shared" si="51"/>
        <v>9440</v>
      </c>
      <c r="P317" s="1545">
        <f t="shared" si="51"/>
        <v>2660</v>
      </c>
      <c r="Q317" s="975">
        <f t="shared" si="51"/>
        <v>280</v>
      </c>
      <c r="R317" s="1898">
        <f t="shared" si="51"/>
        <v>14660</v>
      </c>
      <c r="S317" s="1898">
        <f t="shared" si="51"/>
        <v>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49"/>
        <v>0</v>
      </c>
      <c r="G318" s="37" t="e">
        <f t="shared" si="50"/>
        <v>#DIV/0!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923"/>
      <c r="R318" s="471"/>
      <c r="S318" s="471"/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34800</v>
      </c>
      <c r="F319" s="36">
        <f t="shared" si="49"/>
        <v>42391</v>
      </c>
      <c r="G319" s="37">
        <f t="shared" si="50"/>
        <v>121.81321839080459</v>
      </c>
      <c r="H319" s="471">
        <v>0</v>
      </c>
      <c r="I319" s="471">
        <v>0</v>
      </c>
      <c r="J319" s="471">
        <v>11196</v>
      </c>
      <c r="K319" s="471">
        <v>4155</v>
      </c>
      <c r="L319" s="471" t="s">
        <v>334</v>
      </c>
      <c r="M319" s="471" t="s">
        <v>334</v>
      </c>
      <c r="N319" s="471">
        <v>0</v>
      </c>
      <c r="O319" s="471">
        <v>9440</v>
      </c>
      <c r="P319" s="471">
        <v>2660</v>
      </c>
      <c r="Q319" s="923">
        <v>280</v>
      </c>
      <c r="R319" s="471">
        <v>14660</v>
      </c>
      <c r="S319" s="471" t="s">
        <v>334</v>
      </c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49"/>
        <v>0</v>
      </c>
      <c r="G320" s="37" t="e">
        <f t="shared" si="50"/>
        <v>#DIV/0!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923"/>
      <c r="R320" s="471"/>
      <c r="S320" s="471"/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49"/>
        <v>0</v>
      </c>
      <c r="G321" s="37" t="e">
        <f t="shared" si="50"/>
        <v>#DIV/0!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923"/>
      <c r="R321" s="471"/>
      <c r="S321" s="471"/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49"/>
        <v>0</v>
      </c>
      <c r="G322" s="37" t="e">
        <f t="shared" si="50"/>
        <v>#DIV/0!</v>
      </c>
      <c r="H322" s="471"/>
      <c r="I322" s="471"/>
      <c r="J322" s="471"/>
      <c r="K322" s="471"/>
      <c r="L322" s="471"/>
      <c r="M322" s="471"/>
      <c r="N322" s="471"/>
      <c r="O322" s="471"/>
      <c r="P322" s="471"/>
      <c r="Q322" s="923"/>
      <c r="R322" s="471"/>
      <c r="S322" s="471"/>
    </row>
    <row r="323" spans="1:19" ht="24" customHeight="1">
      <c r="A323" s="225"/>
      <c r="B323" s="2179" t="s">
        <v>252</v>
      </c>
      <c r="C323" s="2180"/>
      <c r="D323" s="693"/>
      <c r="E323" s="54">
        <f>E325</f>
        <v>0</v>
      </c>
      <c r="F323" s="55">
        <f t="shared" si="49"/>
        <v>0</v>
      </c>
      <c r="G323" s="67" t="e">
        <f t="shared" si="50"/>
        <v>#DIV/0!</v>
      </c>
      <c r="H323" s="1096">
        <f>H325</f>
        <v>0</v>
      </c>
      <c r="I323" s="1096">
        <f t="shared" ref="I323:S323" si="52">I325</f>
        <v>0</v>
      </c>
      <c r="J323" s="1239">
        <f t="shared" si="52"/>
        <v>0</v>
      </c>
      <c r="K323" s="1239">
        <f t="shared" si="52"/>
        <v>0</v>
      </c>
      <c r="L323" s="1553">
        <f t="shared" si="52"/>
        <v>0</v>
      </c>
      <c r="M323" s="1553">
        <f t="shared" si="52"/>
        <v>0</v>
      </c>
      <c r="N323" s="1553">
        <f t="shared" si="52"/>
        <v>0</v>
      </c>
      <c r="O323" s="1553">
        <f t="shared" si="52"/>
        <v>0</v>
      </c>
      <c r="P323" s="1553">
        <f t="shared" si="52"/>
        <v>0</v>
      </c>
      <c r="Q323" s="928">
        <f t="shared" si="52"/>
        <v>0</v>
      </c>
      <c r="R323" s="1907">
        <f t="shared" si="52"/>
        <v>0</v>
      </c>
      <c r="S323" s="1907">
        <f t="shared" si="52"/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0</v>
      </c>
      <c r="F324" s="36">
        <f t="shared" si="49"/>
        <v>0</v>
      </c>
      <c r="G324" s="37" t="e">
        <f t="shared" si="50"/>
        <v>#DIV/0!</v>
      </c>
      <c r="H324" s="471"/>
      <c r="I324" s="471"/>
      <c r="J324" s="471"/>
      <c r="K324" s="471"/>
      <c r="L324" s="471"/>
      <c r="M324" s="471"/>
      <c r="N324" s="471"/>
      <c r="O324" s="471"/>
      <c r="P324" s="471"/>
      <c r="Q324" s="923"/>
      <c r="R324" s="471"/>
      <c r="S324" s="471"/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0</v>
      </c>
      <c r="F325" s="36">
        <f t="shared" si="49"/>
        <v>0</v>
      </c>
      <c r="G325" s="37" t="e">
        <f t="shared" si="50"/>
        <v>#DIV/0!</v>
      </c>
      <c r="H325" s="471"/>
      <c r="I325" s="471"/>
      <c r="J325" s="471"/>
      <c r="K325" s="471"/>
      <c r="L325" s="471"/>
      <c r="M325" s="471"/>
      <c r="N325" s="471"/>
      <c r="O325" s="471"/>
      <c r="P325" s="471"/>
      <c r="Q325" s="923"/>
      <c r="R325" s="471"/>
      <c r="S325" s="471"/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49"/>
        <v>0</v>
      </c>
      <c r="G326" s="37" t="e">
        <f t="shared" si="50"/>
        <v>#DIV/0!</v>
      </c>
      <c r="H326" s="471"/>
      <c r="I326" s="471"/>
      <c r="J326" s="471"/>
      <c r="K326" s="471"/>
      <c r="L326" s="471"/>
      <c r="M326" s="471"/>
      <c r="N326" s="471"/>
      <c r="O326" s="471"/>
      <c r="P326" s="471"/>
      <c r="Q326" s="923"/>
      <c r="R326" s="471"/>
      <c r="S326" s="471"/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0</v>
      </c>
      <c r="F327" s="153">
        <f t="shared" si="49"/>
        <v>0</v>
      </c>
      <c r="G327" s="379" t="e">
        <f t="shared" si="50"/>
        <v>#DIV/0!</v>
      </c>
      <c r="H327" s="1083">
        <f>SUM(H328:H332)</f>
        <v>0</v>
      </c>
      <c r="I327" s="1085">
        <f t="shared" ref="I327:S327" si="53">SUM(I328:I332)</f>
        <v>0</v>
      </c>
      <c r="J327" s="1228">
        <f t="shared" si="53"/>
        <v>0</v>
      </c>
      <c r="K327" s="1228">
        <f t="shared" si="53"/>
        <v>0</v>
      </c>
      <c r="L327" s="1545">
        <f t="shared" si="53"/>
        <v>0</v>
      </c>
      <c r="M327" s="1545">
        <f t="shared" si="53"/>
        <v>0</v>
      </c>
      <c r="N327" s="1545">
        <f t="shared" si="53"/>
        <v>0</v>
      </c>
      <c r="O327" s="1545">
        <f t="shared" si="53"/>
        <v>0</v>
      </c>
      <c r="P327" s="1545">
        <f t="shared" si="53"/>
        <v>0</v>
      </c>
      <c r="Q327" s="975">
        <f t="shared" si="53"/>
        <v>0</v>
      </c>
      <c r="R327" s="1898">
        <f t="shared" si="53"/>
        <v>0</v>
      </c>
      <c r="S327" s="1898">
        <f t="shared" si="53"/>
        <v>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49"/>
        <v>0</v>
      </c>
      <c r="G328" s="37" t="e">
        <f t="shared" si="50"/>
        <v>#DIV/0!</v>
      </c>
      <c r="H328" s="471"/>
      <c r="I328" s="471"/>
      <c r="J328" s="471"/>
      <c r="K328" s="471"/>
      <c r="L328" s="471"/>
      <c r="M328" s="471"/>
      <c r="N328" s="471"/>
      <c r="O328" s="471"/>
      <c r="P328" s="471"/>
      <c r="Q328" s="923"/>
      <c r="R328" s="471"/>
      <c r="S328" s="471"/>
    </row>
    <row r="329" spans="1:19" ht="26.4" customHeight="1">
      <c r="A329" s="684"/>
      <c r="B329" s="685"/>
      <c r="C329" s="686" t="s">
        <v>26</v>
      </c>
      <c r="D329" s="687" t="s">
        <v>24</v>
      </c>
      <c r="E329" s="42">
        <v>0</v>
      </c>
      <c r="F329" s="36">
        <f t="shared" si="49"/>
        <v>0</v>
      </c>
      <c r="G329" s="37" t="e">
        <f t="shared" si="50"/>
        <v>#DIV/0!</v>
      </c>
      <c r="H329" s="471"/>
      <c r="I329" s="471"/>
      <c r="J329" s="471"/>
      <c r="K329" s="471"/>
      <c r="L329" s="471"/>
      <c r="M329" s="471"/>
      <c r="N329" s="471"/>
      <c r="O329" s="471"/>
      <c r="P329" s="471"/>
      <c r="Q329" s="923"/>
      <c r="R329" s="471"/>
      <c r="S329" s="471"/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49"/>
        <v>0</v>
      </c>
      <c r="G330" s="37" t="e">
        <f t="shared" si="50"/>
        <v>#DIV/0!</v>
      </c>
      <c r="H330" s="471"/>
      <c r="I330" s="471"/>
      <c r="J330" s="471"/>
      <c r="K330" s="471"/>
      <c r="L330" s="471"/>
      <c r="M330" s="471"/>
      <c r="N330" s="471"/>
      <c r="O330" s="471"/>
      <c r="P330" s="471"/>
      <c r="Q330" s="923"/>
      <c r="R330" s="471"/>
      <c r="S330" s="471"/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49"/>
        <v>0</v>
      </c>
      <c r="G331" s="37" t="e">
        <f t="shared" si="50"/>
        <v>#DIV/0!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923"/>
      <c r="R331" s="471"/>
      <c r="S331" s="471"/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49"/>
        <v>0</v>
      </c>
      <c r="G332" s="120" t="e">
        <f t="shared" si="50"/>
        <v>#DIV/0!</v>
      </c>
      <c r="H332" s="478"/>
      <c r="I332" s="478"/>
      <c r="J332" s="478"/>
      <c r="K332" s="478"/>
      <c r="L332" s="478"/>
      <c r="M332" s="478"/>
      <c r="N332" s="478"/>
      <c r="O332" s="478"/>
      <c r="P332" s="478"/>
      <c r="Q332" s="946"/>
      <c r="R332" s="478"/>
      <c r="S332" s="478"/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49"/>
        <v>0</v>
      </c>
      <c r="G333" s="631" t="e">
        <f t="shared" si="50"/>
        <v>#DIV/0!</v>
      </c>
      <c r="H333" s="1090"/>
      <c r="I333" s="1084"/>
      <c r="J333" s="1227"/>
      <c r="K333" s="1227"/>
      <c r="L333" s="1544"/>
      <c r="M333" s="1544"/>
      <c r="N333" s="1544"/>
      <c r="O333" s="1544"/>
      <c r="P333" s="1544"/>
      <c r="Q333" s="955"/>
      <c r="R333" s="1897"/>
      <c r="S333" s="1897"/>
    </row>
    <row r="334" spans="1:19" ht="26.4" customHeight="1">
      <c r="A334" s="225"/>
      <c r="B334" s="2113" t="s">
        <v>260</v>
      </c>
      <c r="C334" s="2114"/>
      <c r="D334" s="788"/>
      <c r="E334" s="54">
        <f>E335</f>
        <v>440</v>
      </c>
      <c r="F334" s="55">
        <f t="shared" si="49"/>
        <v>440</v>
      </c>
      <c r="G334" s="67">
        <f t="shared" si="50"/>
        <v>100</v>
      </c>
      <c r="H334" s="1091">
        <f>H335</f>
        <v>0</v>
      </c>
      <c r="I334" s="1091">
        <f>I335</f>
        <v>0</v>
      </c>
      <c r="J334" s="1234">
        <f t="shared" ref="J334:Q334" si="54">J335</f>
        <v>0</v>
      </c>
      <c r="K334" s="1234" t="str">
        <f t="shared" si="54"/>
        <v>-</v>
      </c>
      <c r="L334" s="1549" t="str">
        <f t="shared" si="54"/>
        <v>-</v>
      </c>
      <c r="M334" s="1549">
        <f t="shared" si="54"/>
        <v>40</v>
      </c>
      <c r="N334" s="1549" t="str">
        <f t="shared" si="54"/>
        <v>-</v>
      </c>
      <c r="O334" s="1549">
        <f t="shared" si="54"/>
        <v>100</v>
      </c>
      <c r="P334" s="1549">
        <f t="shared" si="54"/>
        <v>200</v>
      </c>
      <c r="Q334" s="956">
        <f t="shared" si="54"/>
        <v>100</v>
      </c>
      <c r="R334" s="1903" t="s">
        <v>334</v>
      </c>
      <c r="S334" s="1903" t="str">
        <f>S335</f>
        <v>-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>
        <v>440</v>
      </c>
      <c r="F335" s="36">
        <f t="shared" si="49"/>
        <v>440</v>
      </c>
      <c r="G335" s="37">
        <f t="shared" si="50"/>
        <v>100</v>
      </c>
      <c r="H335" s="158">
        <v>0</v>
      </c>
      <c r="I335" s="152">
        <v>0</v>
      </c>
      <c r="J335" s="152">
        <v>0</v>
      </c>
      <c r="K335" s="152" t="s">
        <v>334</v>
      </c>
      <c r="L335" s="152" t="s">
        <v>334</v>
      </c>
      <c r="M335" s="152">
        <v>40</v>
      </c>
      <c r="N335" s="152" t="s">
        <v>334</v>
      </c>
      <c r="O335" s="152">
        <v>100</v>
      </c>
      <c r="P335" s="152">
        <v>200</v>
      </c>
      <c r="Q335" s="958">
        <v>100</v>
      </c>
      <c r="R335" s="152" t="s">
        <v>334</v>
      </c>
      <c r="S335" s="152" t="s">
        <v>334</v>
      </c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49"/>
        <v>0</v>
      </c>
      <c r="G336" s="37" t="e">
        <f t="shared" si="50"/>
        <v>#DIV/0!</v>
      </c>
      <c r="H336" s="158"/>
      <c r="I336" s="152"/>
      <c r="J336" s="152"/>
      <c r="K336" s="152"/>
      <c r="L336" s="152"/>
      <c r="M336" s="152"/>
      <c r="N336" s="152"/>
      <c r="O336" s="152"/>
      <c r="P336" s="152"/>
      <c r="Q336" s="958"/>
      <c r="R336" s="152"/>
      <c r="S336" s="152"/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33000</v>
      </c>
      <c r="F337" s="153">
        <f t="shared" si="49"/>
        <v>61720</v>
      </c>
      <c r="G337" s="379">
        <f t="shared" si="50"/>
        <v>187.03030303030303</v>
      </c>
      <c r="H337" s="1083">
        <f>SUM(H338:H342)</f>
        <v>0</v>
      </c>
      <c r="I337" s="1083">
        <f t="shared" ref="I337:S337" si="55">SUM(I338:I342)</f>
        <v>0</v>
      </c>
      <c r="J337" s="1226">
        <f t="shared" si="55"/>
        <v>0</v>
      </c>
      <c r="K337" s="1226">
        <f t="shared" si="55"/>
        <v>0</v>
      </c>
      <c r="L337" s="1543">
        <f t="shared" si="55"/>
        <v>3300</v>
      </c>
      <c r="M337" s="1543">
        <f t="shared" si="55"/>
        <v>980</v>
      </c>
      <c r="N337" s="1543">
        <f t="shared" si="55"/>
        <v>0</v>
      </c>
      <c r="O337" s="1543">
        <f t="shared" si="55"/>
        <v>8200</v>
      </c>
      <c r="P337" s="1543">
        <f t="shared" si="55"/>
        <v>0</v>
      </c>
      <c r="Q337" s="929">
        <f t="shared" si="55"/>
        <v>20520</v>
      </c>
      <c r="R337" s="1896">
        <f t="shared" si="55"/>
        <v>28720</v>
      </c>
      <c r="S337" s="1896">
        <f t="shared" si="55"/>
        <v>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49"/>
        <v>0</v>
      </c>
      <c r="G338" s="37" t="e">
        <f t="shared" si="50"/>
        <v>#DIV/0!</v>
      </c>
      <c r="H338" s="158"/>
      <c r="I338" s="152"/>
      <c r="J338" s="152"/>
      <c r="K338" s="152"/>
      <c r="L338" s="152"/>
      <c r="M338" s="152"/>
      <c r="N338" s="152"/>
      <c r="O338" s="152"/>
      <c r="P338" s="152"/>
      <c r="Q338" s="958"/>
      <c r="R338" s="152"/>
      <c r="S338" s="152"/>
    </row>
    <row r="339" spans="1:19" ht="26.4" customHeight="1">
      <c r="A339" s="684"/>
      <c r="B339" s="685"/>
      <c r="C339" s="686" t="s">
        <v>26</v>
      </c>
      <c r="D339" s="687" t="s">
        <v>24</v>
      </c>
      <c r="E339" s="36">
        <v>33000</v>
      </c>
      <c r="F339" s="36">
        <f t="shared" si="49"/>
        <v>61720</v>
      </c>
      <c r="G339" s="37">
        <f t="shared" si="50"/>
        <v>187.03030303030303</v>
      </c>
      <c r="H339" s="158">
        <v>0</v>
      </c>
      <c r="I339" s="152">
        <v>0</v>
      </c>
      <c r="J339" s="152">
        <v>0</v>
      </c>
      <c r="K339" s="152">
        <v>0</v>
      </c>
      <c r="L339" s="152">
        <v>3300</v>
      </c>
      <c r="M339" s="152">
        <v>980</v>
      </c>
      <c r="N339" s="152">
        <v>0</v>
      </c>
      <c r="O339" s="152">
        <v>8200</v>
      </c>
      <c r="P339" s="152" t="s">
        <v>334</v>
      </c>
      <c r="Q339" s="958">
        <v>20520</v>
      </c>
      <c r="R339" s="152">
        <v>28720</v>
      </c>
      <c r="S339" s="152" t="s">
        <v>334</v>
      </c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49"/>
        <v>0</v>
      </c>
      <c r="G340" s="37" t="e">
        <f t="shared" si="50"/>
        <v>#DIV/0!</v>
      </c>
      <c r="H340" s="158"/>
      <c r="I340" s="152"/>
      <c r="J340" s="152"/>
      <c r="K340" s="152"/>
      <c r="L340" s="152"/>
      <c r="M340" s="152"/>
      <c r="N340" s="152"/>
      <c r="O340" s="152"/>
      <c r="P340" s="152"/>
      <c r="Q340" s="958"/>
      <c r="R340" s="152"/>
      <c r="S340" s="152"/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49"/>
        <v>0</v>
      </c>
      <c r="G341" s="37" t="e">
        <f t="shared" si="50"/>
        <v>#DIV/0!</v>
      </c>
      <c r="H341" s="158"/>
      <c r="I341" s="152"/>
      <c r="J341" s="152"/>
      <c r="K341" s="152"/>
      <c r="L341" s="152"/>
      <c r="M341" s="152"/>
      <c r="N341" s="152"/>
      <c r="O341" s="152"/>
      <c r="P341" s="152"/>
      <c r="Q341" s="958"/>
      <c r="R341" s="152"/>
      <c r="S341" s="152"/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49"/>
        <v>0</v>
      </c>
      <c r="G342" s="120" t="e">
        <f t="shared" si="50"/>
        <v>#DIV/0!</v>
      </c>
      <c r="H342" s="467"/>
      <c r="I342" s="361"/>
      <c r="J342" s="361"/>
      <c r="K342" s="361"/>
      <c r="L342" s="361"/>
      <c r="M342" s="361"/>
      <c r="N342" s="361"/>
      <c r="O342" s="361"/>
      <c r="P342" s="361"/>
      <c r="Q342" s="962"/>
      <c r="R342" s="361"/>
      <c r="S342" s="361"/>
    </row>
    <row r="343" spans="1:19" s="154" customFormat="1" ht="26.25" customHeight="1">
      <c r="A343" s="375" t="s">
        <v>254</v>
      </c>
      <c r="B343" s="796"/>
      <c r="C343" s="797"/>
      <c r="D343" s="803"/>
      <c r="E343" s="635"/>
      <c r="F343" s="360">
        <f t="shared" si="49"/>
        <v>0</v>
      </c>
      <c r="G343" s="636" t="e">
        <f t="shared" si="50"/>
        <v>#DIV/0!</v>
      </c>
      <c r="H343" s="1108"/>
      <c r="I343" s="1092"/>
      <c r="J343" s="1250"/>
      <c r="K343" s="1250"/>
      <c r="L343" s="1564"/>
      <c r="M343" s="1564"/>
      <c r="N343" s="1564"/>
      <c r="O343" s="1564"/>
      <c r="P343" s="1564"/>
      <c r="Q343" s="963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49"/>
        <v>0</v>
      </c>
      <c r="G344" s="631" t="e">
        <f t="shared" si="50"/>
        <v>#DIV/0!</v>
      </c>
      <c r="H344" s="1111"/>
      <c r="I344" s="1111"/>
      <c r="J344" s="1105"/>
      <c r="K344" s="1105"/>
      <c r="L344" s="1562"/>
      <c r="M344" s="1562"/>
      <c r="N344" s="1562"/>
      <c r="O344" s="1562"/>
      <c r="P344" s="1562"/>
      <c r="Q344" s="976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>SUM(H345:S345)</f>
        <v>0</v>
      </c>
      <c r="G345" s="67" t="e">
        <f t="shared" si="50"/>
        <v>#DIV/0!</v>
      </c>
      <c r="H345" s="1076">
        <f>SUM(H346:H349)</f>
        <v>0</v>
      </c>
      <c r="I345" s="1218">
        <f t="shared" ref="I345:S345" si="56">SUM(I346:I349)</f>
        <v>0</v>
      </c>
      <c r="J345" s="1218">
        <f t="shared" si="56"/>
        <v>0</v>
      </c>
      <c r="K345" s="1218">
        <f t="shared" si="56"/>
        <v>0</v>
      </c>
      <c r="L345" s="1536">
        <f t="shared" si="56"/>
        <v>0</v>
      </c>
      <c r="M345" s="1536">
        <f t="shared" si="56"/>
        <v>0</v>
      </c>
      <c r="N345" s="1536">
        <f t="shared" si="56"/>
        <v>0</v>
      </c>
      <c r="O345" s="1536">
        <f t="shared" si="56"/>
        <v>0</v>
      </c>
      <c r="P345" s="1536">
        <f t="shared" si="56"/>
        <v>0</v>
      </c>
      <c r="Q345" s="966">
        <f t="shared" si="56"/>
        <v>0</v>
      </c>
      <c r="R345" s="1889">
        <f t="shared" si="56"/>
        <v>0</v>
      </c>
      <c r="S345" s="1889">
        <f t="shared" si="56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49"/>
        <v>0</v>
      </c>
      <c r="G346" s="37" t="e">
        <f t="shared" si="50"/>
        <v>#DIV/0!</v>
      </c>
      <c r="H346" s="471"/>
      <c r="I346" s="471"/>
      <c r="J346" s="471"/>
      <c r="K346" s="471"/>
      <c r="L346" s="471"/>
      <c r="M346" s="471"/>
      <c r="N346" s="471"/>
      <c r="O346" s="471"/>
      <c r="P346" s="471"/>
      <c r="Q346" s="923"/>
      <c r="R346" s="471"/>
      <c r="S346" s="471"/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49"/>
        <v>0</v>
      </c>
      <c r="G347" s="37" t="e">
        <f t="shared" si="50"/>
        <v>#DIV/0!</v>
      </c>
      <c r="H347" s="471"/>
      <c r="I347" s="471"/>
      <c r="J347" s="471"/>
      <c r="K347" s="471"/>
      <c r="L347" s="471"/>
      <c r="M347" s="471"/>
      <c r="N347" s="471"/>
      <c r="O347" s="471"/>
      <c r="P347" s="471"/>
      <c r="Q347" s="923"/>
      <c r="R347" s="471"/>
      <c r="S347" s="471"/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49"/>
        <v>0</v>
      </c>
      <c r="G348" s="37" t="e">
        <f t="shared" si="50"/>
        <v>#DIV/0!</v>
      </c>
      <c r="H348" s="471"/>
      <c r="I348" s="471"/>
      <c r="J348" s="471"/>
      <c r="K348" s="471"/>
      <c r="L348" s="471"/>
      <c r="M348" s="471"/>
      <c r="N348" s="471"/>
      <c r="O348" s="471"/>
      <c r="P348" s="471"/>
      <c r="Q348" s="923"/>
      <c r="R348" s="471"/>
      <c r="S348" s="471"/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49"/>
        <v>0</v>
      </c>
      <c r="G349" s="37" t="e">
        <f t="shared" si="50"/>
        <v>#DIV/0!</v>
      </c>
      <c r="H349" s="471"/>
      <c r="I349" s="471"/>
      <c r="J349" s="471"/>
      <c r="K349" s="471"/>
      <c r="L349" s="471"/>
      <c r="M349" s="471"/>
      <c r="N349" s="471"/>
      <c r="O349" s="471"/>
      <c r="P349" s="471"/>
      <c r="Q349" s="923"/>
      <c r="R349" s="471"/>
      <c r="S349" s="471"/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49"/>
        <v>0</v>
      </c>
      <c r="G350" s="37" t="e">
        <f t="shared" si="50"/>
        <v>#DIV/0!</v>
      </c>
      <c r="H350" s="471"/>
      <c r="I350" s="471"/>
      <c r="J350" s="471"/>
      <c r="K350" s="471"/>
      <c r="L350" s="471"/>
      <c r="M350" s="471"/>
      <c r="N350" s="471"/>
      <c r="O350" s="471"/>
      <c r="P350" s="471"/>
      <c r="Q350" s="923"/>
      <c r="R350" s="471"/>
      <c r="S350" s="471"/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49"/>
        <v>0</v>
      </c>
      <c r="G351" s="37" t="e">
        <f t="shared" si="50"/>
        <v>#DIV/0!</v>
      </c>
      <c r="H351" s="471"/>
      <c r="I351" s="471"/>
      <c r="J351" s="471"/>
      <c r="K351" s="471"/>
      <c r="L351" s="471"/>
      <c r="M351" s="471"/>
      <c r="N351" s="471"/>
      <c r="O351" s="471"/>
      <c r="P351" s="471"/>
      <c r="Q351" s="923"/>
      <c r="R351" s="471"/>
      <c r="S351" s="471"/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153">
        <f t="shared" si="49"/>
        <v>0</v>
      </c>
      <c r="G352" s="379" t="e">
        <f t="shared" si="50"/>
        <v>#DIV/0!</v>
      </c>
      <c r="H352" s="1106">
        <f>SUM(H353:H357)</f>
        <v>0</v>
      </c>
      <c r="I352" s="1106">
        <f t="shared" ref="I352:S352" si="57">SUM(I353:I357)</f>
        <v>0</v>
      </c>
      <c r="J352" s="1248">
        <f t="shared" si="57"/>
        <v>0</v>
      </c>
      <c r="K352" s="1248">
        <f t="shared" si="57"/>
        <v>0</v>
      </c>
      <c r="L352" s="1563">
        <f t="shared" si="57"/>
        <v>0</v>
      </c>
      <c r="M352" s="1563">
        <f t="shared" si="57"/>
        <v>0</v>
      </c>
      <c r="N352" s="1563">
        <f t="shared" si="57"/>
        <v>0</v>
      </c>
      <c r="O352" s="1563">
        <f t="shared" si="57"/>
        <v>0</v>
      </c>
      <c r="P352" s="1563">
        <f t="shared" si="57"/>
        <v>0</v>
      </c>
      <c r="Q352" s="950">
        <f t="shared" si="57"/>
        <v>0</v>
      </c>
      <c r="R352" s="1916">
        <f t="shared" si="57"/>
        <v>0</v>
      </c>
      <c r="S352" s="1916">
        <f t="shared" si="57"/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49"/>
        <v>0</v>
      </c>
      <c r="G353" s="37" t="e">
        <f t="shared" si="50"/>
        <v>#DIV/0!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923"/>
      <c r="R353" s="471"/>
      <c r="S353" s="471"/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49"/>
        <v>0</v>
      </c>
      <c r="G354" s="37" t="e">
        <f t="shared" si="50"/>
        <v>#DIV/0!</v>
      </c>
      <c r="H354" s="471"/>
      <c r="I354" s="471"/>
      <c r="J354" s="471"/>
      <c r="K354" s="471"/>
      <c r="L354" s="471"/>
      <c r="M354" s="471"/>
      <c r="N354" s="471"/>
      <c r="O354" s="471"/>
      <c r="P354" s="471"/>
      <c r="Q354" s="923"/>
      <c r="R354" s="471"/>
      <c r="S354" s="471"/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49"/>
        <v>0</v>
      </c>
      <c r="G355" s="37" t="e">
        <f t="shared" si="50"/>
        <v>#DIV/0!</v>
      </c>
      <c r="H355" s="471"/>
      <c r="I355" s="471"/>
      <c r="J355" s="471"/>
      <c r="K355" s="471"/>
      <c r="L355" s="471"/>
      <c r="M355" s="471"/>
      <c r="N355" s="471"/>
      <c r="O355" s="471"/>
      <c r="P355" s="471"/>
      <c r="Q355" s="923"/>
      <c r="R355" s="471"/>
      <c r="S355" s="471"/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49"/>
        <v>0</v>
      </c>
      <c r="G356" s="37" t="e">
        <f t="shared" si="50"/>
        <v>#DIV/0!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923"/>
      <c r="R356" s="471"/>
      <c r="S356" s="471"/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116">
        <f t="shared" si="49"/>
        <v>0</v>
      </c>
      <c r="G357" s="120" t="e">
        <f t="shared" si="50"/>
        <v>#DIV/0!</v>
      </c>
      <c r="H357" s="478"/>
      <c r="I357" s="488"/>
      <c r="J357" s="488"/>
      <c r="K357" s="488"/>
      <c r="L357" s="488"/>
      <c r="M357" s="488"/>
      <c r="N357" s="488"/>
      <c r="O357" s="488"/>
      <c r="P357" s="488"/>
      <c r="Q357" s="924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86">
        <f t="shared" si="49"/>
        <v>0</v>
      </c>
      <c r="G358" s="633" t="e">
        <f t="shared" si="50"/>
        <v>#DIV/0!</v>
      </c>
      <c r="H358" s="1092"/>
      <c r="I358" s="1092"/>
      <c r="J358" s="1235"/>
      <c r="K358" s="1235"/>
      <c r="L358" s="1550"/>
      <c r="M358" s="1550"/>
      <c r="N358" s="1550"/>
      <c r="O358" s="1550"/>
      <c r="P358" s="1550"/>
      <c r="Q358" s="964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49"/>
        <v>0</v>
      </c>
      <c r="G359" s="631" t="e">
        <f t="shared" si="50"/>
        <v>#DIV/0!</v>
      </c>
      <c r="H359" s="1110"/>
      <c r="I359" s="1110"/>
      <c r="J359" s="1252"/>
      <c r="K359" s="1252"/>
      <c r="L359" s="1565"/>
      <c r="M359" s="1565"/>
      <c r="N359" s="1565"/>
      <c r="O359" s="1565"/>
      <c r="P359" s="1565"/>
      <c r="Q359" s="967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49"/>
        <v>0</v>
      </c>
      <c r="G360" s="37" t="e">
        <f t="shared" si="50"/>
        <v>#DIV/0!</v>
      </c>
      <c r="H360" s="484"/>
      <c r="I360" s="484"/>
      <c r="J360" s="484"/>
      <c r="K360" s="484"/>
      <c r="L360" s="484"/>
      <c r="M360" s="484"/>
      <c r="N360" s="484"/>
      <c r="O360" s="484"/>
      <c r="P360" s="484"/>
      <c r="Q360" s="971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49"/>
        <v>0</v>
      </c>
      <c r="G361" s="37" t="e">
        <f t="shared" si="50"/>
        <v>#DIV/0!</v>
      </c>
      <c r="H361" s="484"/>
      <c r="I361" s="484"/>
      <c r="J361" s="484"/>
      <c r="K361" s="484"/>
      <c r="L361" s="484"/>
      <c r="M361" s="484"/>
      <c r="N361" s="484"/>
      <c r="O361" s="484"/>
      <c r="P361" s="484"/>
      <c r="Q361" s="971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49"/>
        <v>0</v>
      </c>
      <c r="G362" s="379" t="e">
        <f t="shared" si="50"/>
        <v>#DIV/0!</v>
      </c>
      <c r="H362" s="1109">
        <f>SUM(H363:H367)</f>
        <v>0</v>
      </c>
      <c r="I362" s="1251">
        <f t="shared" ref="I362:S362" si="58">SUM(I363:I367)</f>
        <v>0</v>
      </c>
      <c r="J362" s="1251">
        <f t="shared" si="58"/>
        <v>0</v>
      </c>
      <c r="K362" s="1251">
        <f t="shared" si="58"/>
        <v>0</v>
      </c>
      <c r="L362" s="1570">
        <f t="shared" si="58"/>
        <v>0</v>
      </c>
      <c r="M362" s="1570">
        <f t="shared" si="58"/>
        <v>0</v>
      </c>
      <c r="N362" s="1570">
        <f t="shared" si="58"/>
        <v>0</v>
      </c>
      <c r="O362" s="1570">
        <f t="shared" si="58"/>
        <v>0</v>
      </c>
      <c r="P362" s="1570">
        <f t="shared" si="58"/>
        <v>0</v>
      </c>
      <c r="Q362" s="970">
        <f t="shared" si="58"/>
        <v>0</v>
      </c>
      <c r="R362" s="1886">
        <f t="shared" si="58"/>
        <v>0</v>
      </c>
      <c r="S362" s="1886">
        <f t="shared" si="58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>SUM(H363:S363)</f>
        <v>0</v>
      </c>
      <c r="G363" s="37" t="e">
        <f t="shared" si="50"/>
        <v>#DIV/0!</v>
      </c>
      <c r="H363" s="484"/>
      <c r="I363" s="484"/>
      <c r="J363" s="484"/>
      <c r="K363" s="484"/>
      <c r="L363" s="484"/>
      <c r="M363" s="484"/>
      <c r="N363" s="484"/>
      <c r="O363" s="484"/>
      <c r="P363" s="484"/>
      <c r="Q363" s="971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49"/>
        <v>0</v>
      </c>
      <c r="G364" s="37" t="e">
        <f t="shared" si="50"/>
        <v>#DIV/0!</v>
      </c>
      <c r="H364" s="484"/>
      <c r="I364" s="484"/>
      <c r="J364" s="484"/>
      <c r="K364" s="484"/>
      <c r="L364" s="484"/>
      <c r="M364" s="484"/>
      <c r="N364" s="484"/>
      <c r="O364" s="484"/>
      <c r="P364" s="484"/>
      <c r="Q364" s="971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49"/>
        <v>0</v>
      </c>
      <c r="G365" s="37" t="e">
        <f t="shared" si="50"/>
        <v>#DIV/0!</v>
      </c>
      <c r="H365" s="484"/>
      <c r="I365" s="484"/>
      <c r="J365" s="484"/>
      <c r="K365" s="484"/>
      <c r="L365" s="484"/>
      <c r="M365" s="484"/>
      <c r="N365" s="484"/>
      <c r="O365" s="484"/>
      <c r="P365" s="484"/>
      <c r="Q365" s="971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49"/>
        <v>0</v>
      </c>
      <c r="G366" s="37" t="e">
        <f t="shared" si="50"/>
        <v>#DIV/0!</v>
      </c>
      <c r="H366" s="484"/>
      <c r="I366" s="484"/>
      <c r="J366" s="484"/>
      <c r="K366" s="484"/>
      <c r="L366" s="484"/>
      <c r="M366" s="484"/>
      <c r="N366" s="484"/>
      <c r="O366" s="484"/>
      <c r="P366" s="484"/>
      <c r="Q366" s="971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49"/>
        <v>0</v>
      </c>
      <c r="G367" s="120" t="e">
        <f t="shared" si="50"/>
        <v>#DIV/0!</v>
      </c>
      <c r="H367" s="485"/>
      <c r="I367" s="484"/>
      <c r="J367" s="484"/>
      <c r="K367" s="484"/>
      <c r="L367" s="484"/>
      <c r="M367" s="484"/>
      <c r="N367" s="484"/>
      <c r="O367" s="484"/>
      <c r="P367" s="484"/>
      <c r="Q367" s="971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49"/>
        <v>0</v>
      </c>
      <c r="G368" s="631" t="e">
        <f t="shared" si="50"/>
        <v>#DIV/0!</v>
      </c>
      <c r="H368" s="1110"/>
      <c r="I368" s="1110"/>
      <c r="J368" s="1252"/>
      <c r="K368" s="1252"/>
      <c r="L368" s="1565"/>
      <c r="M368" s="1565"/>
      <c r="N368" s="1565"/>
      <c r="O368" s="1565"/>
      <c r="P368" s="1565"/>
      <c r="Q368" s="967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49"/>
        <v>0</v>
      </c>
      <c r="G369" s="37" t="e">
        <f t="shared" si="50"/>
        <v>#DIV/0!</v>
      </c>
      <c r="H369" s="484"/>
      <c r="I369" s="484"/>
      <c r="J369" s="484"/>
      <c r="K369" s="484"/>
      <c r="L369" s="484"/>
      <c r="M369" s="484"/>
      <c r="N369" s="484"/>
      <c r="O369" s="484"/>
      <c r="P369" s="484"/>
      <c r="Q369" s="971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49"/>
        <v>0</v>
      </c>
      <c r="G370" s="37" t="e">
        <f t="shared" si="50"/>
        <v>#DIV/0!</v>
      </c>
      <c r="H370" s="484"/>
      <c r="I370" s="484"/>
      <c r="J370" s="484"/>
      <c r="K370" s="484"/>
      <c r="L370" s="484"/>
      <c r="M370" s="484"/>
      <c r="N370" s="484"/>
      <c r="O370" s="484"/>
      <c r="P370" s="484"/>
      <c r="Q370" s="971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49"/>
        <v>0</v>
      </c>
      <c r="G371" s="379" t="e">
        <f t="shared" si="50"/>
        <v>#DIV/0!</v>
      </c>
      <c r="H371" s="1109">
        <f>SUM(H372:H376)</f>
        <v>0</v>
      </c>
      <c r="I371" s="1251">
        <f t="shared" ref="I371:R371" si="59">SUM(I372:I376)</f>
        <v>0</v>
      </c>
      <c r="J371" s="1251">
        <f t="shared" si="59"/>
        <v>0</v>
      </c>
      <c r="K371" s="1251">
        <f t="shared" si="59"/>
        <v>0</v>
      </c>
      <c r="L371" s="1570">
        <f t="shared" si="59"/>
        <v>0</v>
      </c>
      <c r="M371" s="1570">
        <f t="shared" si="59"/>
        <v>0</v>
      </c>
      <c r="N371" s="1570">
        <f t="shared" si="59"/>
        <v>0</v>
      </c>
      <c r="O371" s="1570">
        <f t="shared" si="59"/>
        <v>0</v>
      </c>
      <c r="P371" s="1570">
        <f t="shared" si="59"/>
        <v>0</v>
      </c>
      <c r="Q371" s="970">
        <f t="shared" si="59"/>
        <v>0</v>
      </c>
      <c r="R371" s="1886">
        <f t="shared" si="59"/>
        <v>0</v>
      </c>
      <c r="S371" s="1886">
        <f>SUM(S372:S376)</f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>SUM(H372:S372)</f>
        <v>0</v>
      </c>
      <c r="G372" s="37" t="e">
        <f t="shared" si="50"/>
        <v>#DIV/0!</v>
      </c>
      <c r="H372" s="484"/>
      <c r="I372" s="484"/>
      <c r="J372" s="484"/>
      <c r="K372" s="484"/>
      <c r="L372" s="484"/>
      <c r="M372" s="484"/>
      <c r="N372" s="484"/>
      <c r="O372" s="484"/>
      <c r="P372" s="484"/>
      <c r="Q372" s="971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49"/>
        <v>0</v>
      </c>
      <c r="G373" s="37" t="e">
        <f t="shared" si="50"/>
        <v>#DIV/0!</v>
      </c>
      <c r="H373" s="484"/>
      <c r="I373" s="484"/>
      <c r="J373" s="484"/>
      <c r="K373" s="484"/>
      <c r="L373" s="484"/>
      <c r="M373" s="484"/>
      <c r="N373" s="484"/>
      <c r="O373" s="484"/>
      <c r="P373" s="484"/>
      <c r="Q373" s="971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49"/>
        <v>0</v>
      </c>
      <c r="G374" s="37" t="e">
        <f t="shared" si="50"/>
        <v>#DIV/0!</v>
      </c>
      <c r="H374" s="484"/>
      <c r="I374" s="484"/>
      <c r="J374" s="484"/>
      <c r="K374" s="484"/>
      <c r="L374" s="484"/>
      <c r="M374" s="484"/>
      <c r="N374" s="484"/>
      <c r="O374" s="484"/>
      <c r="P374" s="484"/>
      <c r="Q374" s="971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49"/>
        <v>0</v>
      </c>
      <c r="G375" s="37" t="e">
        <f t="shared" si="50"/>
        <v>#DIV/0!</v>
      </c>
      <c r="H375" s="484"/>
      <c r="I375" s="484"/>
      <c r="J375" s="484"/>
      <c r="K375" s="484"/>
      <c r="L375" s="484"/>
      <c r="M375" s="484"/>
      <c r="N375" s="484"/>
      <c r="O375" s="484"/>
      <c r="P375" s="484"/>
      <c r="Q375" s="971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49"/>
        <v>0</v>
      </c>
      <c r="G376" s="120" t="e">
        <f t="shared" si="50"/>
        <v>#DIV/0!</v>
      </c>
      <c r="H376" s="485"/>
      <c r="I376" s="484"/>
      <c r="J376" s="484"/>
      <c r="K376" s="484"/>
      <c r="L376" s="484"/>
      <c r="M376" s="484"/>
      <c r="N376" s="484"/>
      <c r="O376" s="484"/>
      <c r="P376" s="484"/>
      <c r="Q376" s="971"/>
      <c r="R376" s="484"/>
      <c r="S376" s="484"/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 t="shared" si="49"/>
        <v>0</v>
      </c>
      <c r="G377" s="631" t="e">
        <f t="shared" si="50"/>
        <v>#DIV/0!</v>
      </c>
      <c r="H377" s="1110"/>
      <c r="I377" s="1110"/>
      <c r="J377" s="1252"/>
      <c r="K377" s="1252"/>
      <c r="L377" s="1565"/>
      <c r="M377" s="1565"/>
      <c r="N377" s="1565"/>
      <c r="O377" s="1565"/>
      <c r="P377" s="1565"/>
      <c r="Q377" s="967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49"/>
        <v>0</v>
      </c>
      <c r="G378" s="37" t="e">
        <f t="shared" si="50"/>
        <v>#DIV/0!</v>
      </c>
      <c r="H378" s="484"/>
      <c r="I378" s="484"/>
      <c r="J378" s="484"/>
      <c r="K378" s="484"/>
      <c r="L378" s="484"/>
      <c r="M378" s="484"/>
      <c r="N378" s="484"/>
      <c r="O378" s="484"/>
      <c r="P378" s="484"/>
      <c r="Q378" s="971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ref="F379:F394" si="60">SUM(H379:S379)</f>
        <v>0</v>
      </c>
      <c r="G379" s="37" t="e">
        <f t="shared" ref="G379:G394" si="61">+F379*100/E379</f>
        <v>#DIV/0!</v>
      </c>
      <c r="H379" s="484"/>
      <c r="I379" s="484"/>
      <c r="J379" s="484"/>
      <c r="K379" s="484"/>
      <c r="L379" s="484"/>
      <c r="M379" s="484"/>
      <c r="N379" s="484"/>
      <c r="O379" s="484"/>
      <c r="P379" s="484"/>
      <c r="Q379" s="971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60"/>
        <v>0</v>
      </c>
      <c r="G380" s="379" t="e">
        <f t="shared" si="61"/>
        <v>#DIV/0!</v>
      </c>
      <c r="H380" s="1109">
        <f>SUM(H381:H385)</f>
        <v>0</v>
      </c>
      <c r="I380" s="1251">
        <f t="shared" ref="I380:S380" si="62">SUM(I381:I385)</f>
        <v>0</v>
      </c>
      <c r="J380" s="1251">
        <f t="shared" si="62"/>
        <v>0</v>
      </c>
      <c r="K380" s="1251">
        <f t="shared" si="62"/>
        <v>0</v>
      </c>
      <c r="L380" s="1570">
        <f t="shared" si="62"/>
        <v>0</v>
      </c>
      <c r="M380" s="1570">
        <f t="shared" si="62"/>
        <v>0</v>
      </c>
      <c r="N380" s="1570">
        <f t="shared" si="62"/>
        <v>0</v>
      </c>
      <c r="O380" s="1570">
        <f t="shared" si="62"/>
        <v>0</v>
      </c>
      <c r="P380" s="1570">
        <f t="shared" si="62"/>
        <v>0</v>
      </c>
      <c r="Q380" s="970">
        <f t="shared" si="62"/>
        <v>0</v>
      </c>
      <c r="R380" s="1886">
        <f t="shared" si="62"/>
        <v>0</v>
      </c>
      <c r="S380" s="1886">
        <f t="shared" si="62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60"/>
        <v>0</v>
      </c>
      <c r="G381" s="37" t="e">
        <f t="shared" si="61"/>
        <v>#DIV/0!</v>
      </c>
      <c r="H381" s="484"/>
      <c r="I381" s="484"/>
      <c r="J381" s="484"/>
      <c r="K381" s="484"/>
      <c r="L381" s="484"/>
      <c r="M381" s="484"/>
      <c r="N381" s="484"/>
      <c r="O381" s="484"/>
      <c r="P381" s="484"/>
      <c r="Q381" s="971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60"/>
        <v>0</v>
      </c>
      <c r="G382" s="37" t="e">
        <f t="shared" si="61"/>
        <v>#DIV/0!</v>
      </c>
      <c r="H382" s="484"/>
      <c r="I382" s="484"/>
      <c r="J382" s="484"/>
      <c r="K382" s="484"/>
      <c r="L382" s="484"/>
      <c r="M382" s="484"/>
      <c r="N382" s="484"/>
      <c r="O382" s="484"/>
      <c r="P382" s="484"/>
      <c r="Q382" s="971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60"/>
        <v>0</v>
      </c>
      <c r="G383" s="37" t="e">
        <f t="shared" si="61"/>
        <v>#DIV/0!</v>
      </c>
      <c r="H383" s="484"/>
      <c r="I383" s="484"/>
      <c r="J383" s="484"/>
      <c r="K383" s="484"/>
      <c r="L383" s="484"/>
      <c r="M383" s="484"/>
      <c r="N383" s="484"/>
      <c r="O383" s="484"/>
      <c r="P383" s="484"/>
      <c r="Q383" s="971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60"/>
        <v>0</v>
      </c>
      <c r="G384" s="37" t="e">
        <f t="shared" si="61"/>
        <v>#DIV/0!</v>
      </c>
      <c r="H384" s="484"/>
      <c r="I384" s="484"/>
      <c r="J384" s="484"/>
      <c r="K384" s="484"/>
      <c r="L384" s="484"/>
      <c r="M384" s="484"/>
      <c r="N384" s="484"/>
      <c r="O384" s="484"/>
      <c r="P384" s="484"/>
      <c r="Q384" s="971"/>
      <c r="R384" s="484"/>
      <c r="S384" s="484"/>
    </row>
    <row r="385" spans="1:19" ht="25.5" customHeight="1">
      <c r="A385" s="525"/>
      <c r="B385" s="532"/>
      <c r="C385" s="533" t="s">
        <v>29</v>
      </c>
      <c r="D385" s="527" t="s">
        <v>24</v>
      </c>
      <c r="E385" s="116">
        <v>0</v>
      </c>
      <c r="F385" s="116">
        <f t="shared" si="60"/>
        <v>0</v>
      </c>
      <c r="G385" s="120" t="e">
        <f t="shared" si="61"/>
        <v>#DIV/0!</v>
      </c>
      <c r="H385" s="485"/>
      <c r="I385" s="484"/>
      <c r="J385" s="484"/>
      <c r="K385" s="484"/>
      <c r="L385" s="484"/>
      <c r="M385" s="484"/>
      <c r="N385" s="484"/>
      <c r="O385" s="484"/>
      <c r="P385" s="484"/>
      <c r="Q385" s="971"/>
      <c r="R385" s="484"/>
      <c r="S385" s="484"/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60"/>
        <v>0</v>
      </c>
      <c r="G386" s="631" t="e">
        <f t="shared" si="61"/>
        <v>#DIV/0!</v>
      </c>
      <c r="H386" s="1110"/>
      <c r="I386" s="1110"/>
      <c r="J386" s="1252"/>
      <c r="K386" s="1252"/>
      <c r="L386" s="1565"/>
      <c r="M386" s="1565"/>
      <c r="N386" s="1565"/>
      <c r="O386" s="1565"/>
      <c r="P386" s="1565"/>
      <c r="Q386" s="967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60"/>
        <v>0</v>
      </c>
      <c r="G387" s="37" t="e">
        <f t="shared" si="61"/>
        <v>#DIV/0!</v>
      </c>
      <c r="H387" s="484"/>
      <c r="I387" s="484"/>
      <c r="J387" s="484"/>
      <c r="K387" s="484"/>
      <c r="L387" s="484"/>
      <c r="M387" s="484"/>
      <c r="N387" s="484"/>
      <c r="O387" s="484"/>
      <c r="P387" s="484"/>
      <c r="Q387" s="971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60"/>
        <v>0</v>
      </c>
      <c r="G388" s="37" t="e">
        <f t="shared" si="61"/>
        <v>#DIV/0!</v>
      </c>
      <c r="H388" s="484"/>
      <c r="I388" s="484"/>
      <c r="J388" s="484"/>
      <c r="K388" s="484"/>
      <c r="L388" s="484"/>
      <c r="M388" s="484"/>
      <c r="N388" s="484"/>
      <c r="O388" s="484"/>
      <c r="P388" s="484"/>
      <c r="Q388" s="971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60"/>
        <v>0</v>
      </c>
      <c r="G389" s="379" t="e">
        <f t="shared" si="61"/>
        <v>#DIV/0!</v>
      </c>
      <c r="H389" s="1109">
        <f>SUM(H390:H394)</f>
        <v>0</v>
      </c>
      <c r="I389" s="1251">
        <f t="shared" ref="I389:S389" si="63">SUM(I390:I394)</f>
        <v>0</v>
      </c>
      <c r="J389" s="1251">
        <f t="shared" si="63"/>
        <v>0</v>
      </c>
      <c r="K389" s="1251">
        <f t="shared" si="63"/>
        <v>0</v>
      </c>
      <c r="L389" s="1570">
        <f t="shared" si="63"/>
        <v>0</v>
      </c>
      <c r="M389" s="1570">
        <f t="shared" si="63"/>
        <v>0</v>
      </c>
      <c r="N389" s="1570">
        <f t="shared" si="63"/>
        <v>0</v>
      </c>
      <c r="O389" s="1570">
        <f t="shared" si="63"/>
        <v>0</v>
      </c>
      <c r="P389" s="1570">
        <f t="shared" si="63"/>
        <v>0</v>
      </c>
      <c r="Q389" s="970">
        <f t="shared" si="63"/>
        <v>0</v>
      </c>
      <c r="R389" s="1886">
        <f t="shared" si="63"/>
        <v>0</v>
      </c>
      <c r="S389" s="1886">
        <f t="shared" si="63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60"/>
        <v>0</v>
      </c>
      <c r="G390" s="37" t="e">
        <f t="shared" si="61"/>
        <v>#DIV/0!</v>
      </c>
      <c r="H390" s="484"/>
      <c r="I390" s="484"/>
      <c r="J390" s="484"/>
      <c r="K390" s="484"/>
      <c r="L390" s="484"/>
      <c r="M390" s="484"/>
      <c r="N390" s="484"/>
      <c r="O390" s="484"/>
      <c r="P390" s="484"/>
      <c r="Q390" s="971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60"/>
        <v>0</v>
      </c>
      <c r="G391" s="37" t="e">
        <f t="shared" si="61"/>
        <v>#DIV/0!</v>
      </c>
      <c r="H391" s="484"/>
      <c r="I391" s="484"/>
      <c r="J391" s="484"/>
      <c r="K391" s="484"/>
      <c r="L391" s="484"/>
      <c r="M391" s="484"/>
      <c r="N391" s="484"/>
      <c r="O391" s="484"/>
      <c r="P391" s="484"/>
      <c r="Q391" s="971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60"/>
        <v>0</v>
      </c>
      <c r="G392" s="37" t="e">
        <f t="shared" si="61"/>
        <v>#DIV/0!</v>
      </c>
      <c r="H392" s="484"/>
      <c r="I392" s="484"/>
      <c r="J392" s="484"/>
      <c r="K392" s="484"/>
      <c r="L392" s="484"/>
      <c r="M392" s="484"/>
      <c r="N392" s="484"/>
      <c r="O392" s="484"/>
      <c r="P392" s="484"/>
      <c r="Q392" s="971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60"/>
        <v>0</v>
      </c>
      <c r="G393" s="37" t="e">
        <f t="shared" si="61"/>
        <v>#DIV/0!</v>
      </c>
      <c r="H393" s="484"/>
      <c r="I393" s="484"/>
      <c r="J393" s="484"/>
      <c r="K393" s="484"/>
      <c r="L393" s="484"/>
      <c r="M393" s="484"/>
      <c r="N393" s="484"/>
      <c r="O393" s="484"/>
      <c r="P393" s="484"/>
      <c r="Q393" s="971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60"/>
        <v>0</v>
      </c>
      <c r="G394" s="503" t="e">
        <f t="shared" si="61"/>
        <v>#DIV/0!</v>
      </c>
      <c r="H394" s="566"/>
      <c r="I394" s="566"/>
      <c r="J394" s="566"/>
      <c r="K394" s="566"/>
      <c r="L394" s="566"/>
      <c r="M394" s="566"/>
      <c r="N394" s="566"/>
      <c r="O394" s="566"/>
      <c r="P394" s="566"/>
      <c r="Q394" s="968"/>
      <c r="R394" s="566"/>
      <c r="S394" s="566"/>
    </row>
  </sheetData>
  <mergeCells count="57">
    <mergeCell ref="B335:C335"/>
    <mergeCell ref="B277:C277"/>
    <mergeCell ref="B347:C347"/>
    <mergeCell ref="B348:C348"/>
    <mergeCell ref="B349:C349"/>
    <mergeCell ref="B350:C350"/>
    <mergeCell ref="B289:C289"/>
    <mergeCell ref="B291:C291"/>
    <mergeCell ref="B293:C293"/>
    <mergeCell ref="B323:C323"/>
    <mergeCell ref="B351:C351"/>
    <mergeCell ref="A333:D333"/>
    <mergeCell ref="A344:C344"/>
    <mergeCell ref="B346:C346"/>
    <mergeCell ref="B334:C334"/>
    <mergeCell ref="B199:C199"/>
    <mergeCell ref="B336:C336"/>
    <mergeCell ref="A224:C224"/>
    <mergeCell ref="A287:C287"/>
    <mergeCell ref="B288:C288"/>
    <mergeCell ref="H3:S3"/>
    <mergeCell ref="A8:C8"/>
    <mergeCell ref="A131:C131"/>
    <mergeCell ref="A142:C142"/>
    <mergeCell ref="A153:C153"/>
    <mergeCell ref="A201:C201"/>
    <mergeCell ref="B200:C200"/>
    <mergeCell ref="B188:C188"/>
    <mergeCell ref="A195:C195"/>
    <mergeCell ref="A197:C197"/>
    <mergeCell ref="A109:C109"/>
    <mergeCell ref="A225:C225"/>
    <mergeCell ref="B118:C118"/>
    <mergeCell ref="A165:C165"/>
    <mergeCell ref="B166:C166"/>
    <mergeCell ref="A175:C175"/>
    <mergeCell ref="B176:C176"/>
    <mergeCell ref="B187:C187"/>
    <mergeCell ref="B214:C214"/>
    <mergeCell ref="A221:C221"/>
    <mergeCell ref="D1:G1"/>
    <mergeCell ref="A3:C4"/>
    <mergeCell ref="F3:F4"/>
    <mergeCell ref="G3:G4"/>
    <mergeCell ref="A74:C74"/>
    <mergeCell ref="B101:C101"/>
    <mergeCell ref="B154:C154"/>
    <mergeCell ref="B198:C198"/>
    <mergeCell ref="B300:C300"/>
    <mergeCell ref="B305:C305"/>
    <mergeCell ref="A313:D313"/>
    <mergeCell ref="B314:C314"/>
    <mergeCell ref="A233:C233"/>
    <mergeCell ref="A223:C223"/>
    <mergeCell ref="B235:C235"/>
    <mergeCell ref="A247:C247"/>
    <mergeCell ref="B265:C26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E242" activePane="bottomRight" state="frozen"/>
      <selection pane="topRight" activeCell="E1" sqref="E1"/>
      <selection pane="bottomLeft" activeCell="A6" sqref="A6"/>
      <selection pane="bottomRight" activeCell="N254" sqref="N254"/>
    </sheetView>
  </sheetViews>
  <sheetFormatPr defaultColWidth="9.125" defaultRowHeight="18.600000000000001"/>
  <cols>
    <col min="1" max="2" width="4.625" style="12" customWidth="1"/>
    <col min="3" max="3" width="83.625" style="12" customWidth="1"/>
    <col min="4" max="4" width="9.125" style="12"/>
    <col min="5" max="5" width="11.75" style="12" customWidth="1"/>
    <col min="6" max="6" width="9.75" style="12" customWidth="1"/>
    <col min="7" max="7" width="9.125" style="12" customWidth="1"/>
    <col min="8" max="19" width="9.12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201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2375500</v>
      </c>
      <c r="F6" s="670">
        <f>SUM(F8+F74+F109+F153+F247)</f>
        <v>2337353</v>
      </c>
      <c r="G6" s="135">
        <f>+F6*100/E6</f>
        <v>98.39414860029467</v>
      </c>
      <c r="H6" s="1075">
        <f t="shared" ref="H6:M6" si="0">SUM(H8+H74+H109+H153+H247)</f>
        <v>173400</v>
      </c>
      <c r="I6" s="1075">
        <f t="shared" si="0"/>
        <v>297720</v>
      </c>
      <c r="J6" s="1254">
        <f t="shared" si="0"/>
        <v>261610</v>
      </c>
      <c r="K6" s="1254">
        <f t="shared" si="0"/>
        <v>220000</v>
      </c>
      <c r="L6" s="1566">
        <f t="shared" si="0"/>
        <v>281580</v>
      </c>
      <c r="M6" s="1566">
        <f t="shared" si="0"/>
        <v>182100</v>
      </c>
      <c r="N6" s="1566">
        <f t="shared" ref="N6:S6" si="1">SUM(N8+N74+N109+N153+N247)</f>
        <v>172500</v>
      </c>
      <c r="O6" s="1566">
        <f t="shared" si="1"/>
        <v>159800</v>
      </c>
      <c r="P6" s="1790">
        <f t="shared" si="1"/>
        <v>140443</v>
      </c>
      <c r="Q6" s="1790">
        <f t="shared" si="1"/>
        <v>123400</v>
      </c>
      <c r="R6" s="1790">
        <f t="shared" si="1"/>
        <v>129500</v>
      </c>
      <c r="S6" s="1790">
        <f t="shared" si="1"/>
        <v>195300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074"/>
      <c r="I7" s="1074"/>
      <c r="J7" s="1223"/>
      <c r="K7" s="1223"/>
      <c r="L7" s="1539"/>
      <c r="M7" s="1539"/>
      <c r="N7" s="1539"/>
      <c r="O7" s="1539"/>
      <c r="P7" s="1025"/>
      <c r="Q7" s="1025"/>
      <c r="R7" s="1025"/>
      <c r="S7" s="1025"/>
    </row>
    <row r="8" spans="1:19" ht="21.75" customHeight="1">
      <c r="A8" s="2181" t="s">
        <v>141</v>
      </c>
      <c r="B8" s="2182"/>
      <c r="C8" s="2183"/>
      <c r="D8" s="19"/>
      <c r="E8" s="151">
        <f>SUM(E10+E57)</f>
        <v>194500</v>
      </c>
      <c r="F8" s="137">
        <f>SUM(H8:S8)</f>
        <v>154643</v>
      </c>
      <c r="G8" s="140">
        <f>+F8*100/E8</f>
        <v>79.507969151670949</v>
      </c>
      <c r="H8" s="1073">
        <f>SUM(H10+H57)</f>
        <v>9500</v>
      </c>
      <c r="I8" s="1073">
        <f t="shared" ref="I8:S8" si="2">SUM(I10+I57)</f>
        <v>22500</v>
      </c>
      <c r="J8" s="463">
        <f t="shared" si="2"/>
        <v>7500</v>
      </c>
      <c r="K8" s="463">
        <f t="shared" si="2"/>
        <v>12000</v>
      </c>
      <c r="L8" s="463">
        <f t="shared" si="2"/>
        <v>7000</v>
      </c>
      <c r="M8" s="463">
        <f t="shared" si="2"/>
        <v>14600</v>
      </c>
      <c r="N8" s="463">
        <f t="shared" si="2"/>
        <v>5000</v>
      </c>
      <c r="O8" s="463">
        <f t="shared" si="2"/>
        <v>2300</v>
      </c>
      <c r="P8" s="463">
        <f t="shared" si="2"/>
        <v>1943</v>
      </c>
      <c r="Q8" s="463">
        <f t="shared" si="2"/>
        <v>5000</v>
      </c>
      <c r="R8" s="463">
        <f t="shared" si="2"/>
        <v>12000</v>
      </c>
      <c r="S8" s="463">
        <f t="shared" si="2"/>
        <v>55300</v>
      </c>
    </row>
    <row r="9" spans="1:19" ht="21.75" customHeight="1">
      <c r="A9" s="127"/>
      <c r="B9" s="128"/>
      <c r="C9" s="2" t="s">
        <v>42</v>
      </c>
      <c r="D9" s="130"/>
      <c r="E9" s="141">
        <v>500</v>
      </c>
      <c r="F9" s="58">
        <f>SUM(H9:S9)</f>
        <v>500</v>
      </c>
      <c r="G9" s="47"/>
      <c r="H9" s="1072">
        <v>0</v>
      </c>
      <c r="I9" s="1071">
        <v>0</v>
      </c>
      <c r="J9" s="1237">
        <v>0</v>
      </c>
      <c r="K9" s="1237">
        <v>500</v>
      </c>
      <c r="L9" s="1551">
        <v>0</v>
      </c>
      <c r="M9" s="1551">
        <v>0</v>
      </c>
      <c r="N9" s="1236">
        <v>0</v>
      </c>
      <c r="O9" s="1236">
        <v>0</v>
      </c>
      <c r="P9" s="868">
        <v>0</v>
      </c>
      <c r="Q9" s="868">
        <v>0</v>
      </c>
      <c r="R9" s="868">
        <v>0</v>
      </c>
      <c r="S9" s="868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500</v>
      </c>
      <c r="F10" s="134">
        <f>SUM(F11+F23+F39)</f>
        <v>543</v>
      </c>
      <c r="G10" s="142">
        <f>+F10*100/E10</f>
        <v>108.6</v>
      </c>
      <c r="H10" s="982">
        <f t="shared" ref="H10:S10" si="3">SUM(H11+H23+H39)</f>
        <v>0</v>
      </c>
      <c r="I10" s="982">
        <f t="shared" si="3"/>
        <v>0</v>
      </c>
      <c r="J10" s="1224">
        <f t="shared" si="3"/>
        <v>0</v>
      </c>
      <c r="K10" s="1224">
        <f t="shared" si="3"/>
        <v>0</v>
      </c>
      <c r="L10" s="1541">
        <f t="shared" si="3"/>
        <v>0</v>
      </c>
      <c r="M10" s="1541">
        <f t="shared" si="3"/>
        <v>0</v>
      </c>
      <c r="N10" s="1541">
        <f t="shared" si="3"/>
        <v>0</v>
      </c>
      <c r="O10" s="1541">
        <f t="shared" si="3"/>
        <v>0</v>
      </c>
      <c r="P10" s="1541">
        <f t="shared" si="3"/>
        <v>543</v>
      </c>
      <c r="Q10" s="1858">
        <f t="shared" si="3"/>
        <v>0</v>
      </c>
      <c r="R10" s="1894">
        <f t="shared" si="3"/>
        <v>0</v>
      </c>
      <c r="S10" s="1894">
        <f t="shared" si="3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0</v>
      </c>
      <c r="F11" s="134">
        <f>SUM(F12:F22)</f>
        <v>0</v>
      </c>
      <c r="G11" s="140" t="e">
        <f>+F11*100/E11</f>
        <v>#DIV/0!</v>
      </c>
      <c r="H11" s="982">
        <f>SUM(H12:H22)</f>
        <v>0</v>
      </c>
      <c r="I11" s="982">
        <f t="shared" ref="I11:S11" si="4">SUM(I12:I22)</f>
        <v>0</v>
      </c>
      <c r="J11" s="1224">
        <f t="shared" si="4"/>
        <v>0</v>
      </c>
      <c r="K11" s="1224">
        <f t="shared" si="4"/>
        <v>0</v>
      </c>
      <c r="L11" s="1541">
        <f t="shared" si="4"/>
        <v>0</v>
      </c>
      <c r="M11" s="1541">
        <f t="shared" si="4"/>
        <v>0</v>
      </c>
      <c r="N11" s="1541">
        <f t="shared" si="4"/>
        <v>0</v>
      </c>
      <c r="O11" s="1541">
        <f t="shared" si="4"/>
        <v>0</v>
      </c>
      <c r="P11" s="1541">
        <f t="shared" si="4"/>
        <v>0</v>
      </c>
      <c r="Q11" s="1858">
        <f t="shared" si="4"/>
        <v>0</v>
      </c>
      <c r="R11" s="1894">
        <f t="shared" si="4"/>
        <v>0</v>
      </c>
      <c r="S11" s="1894">
        <f t="shared" si="4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983"/>
      <c r="I12" s="983"/>
      <c r="J12" s="471"/>
      <c r="K12" s="471"/>
      <c r="L12" s="471"/>
      <c r="M12" s="471"/>
      <c r="N12" s="471"/>
      <c r="O12" s="471"/>
      <c r="P12" s="484"/>
      <c r="Q12" s="484"/>
      <c r="R12" s="484"/>
      <c r="S12" s="484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5">SUM(H13:S13)</f>
        <v>0</v>
      </c>
      <c r="G13" s="37" t="e">
        <f t="shared" ref="G13:G53" si="6">+F13*100/E13</f>
        <v>#DIV/0!</v>
      </c>
      <c r="H13" s="983"/>
      <c r="I13" s="983"/>
      <c r="J13" s="471"/>
      <c r="K13" s="471"/>
      <c r="L13" s="471"/>
      <c r="M13" s="471"/>
      <c r="N13" s="471"/>
      <c r="O13" s="471"/>
      <c r="P13" s="484"/>
      <c r="Q13" s="484"/>
      <c r="R13" s="484"/>
      <c r="S13" s="484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5"/>
        <v>0</v>
      </c>
      <c r="G14" s="37" t="e">
        <f t="shared" si="6"/>
        <v>#DIV/0!</v>
      </c>
      <c r="H14" s="983"/>
      <c r="I14" s="983"/>
      <c r="J14" s="471"/>
      <c r="K14" s="471"/>
      <c r="L14" s="471"/>
      <c r="M14" s="471"/>
      <c r="N14" s="471"/>
      <c r="O14" s="471"/>
      <c r="P14" s="484"/>
      <c r="Q14" s="484"/>
      <c r="R14" s="484"/>
      <c r="S14" s="484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5"/>
        <v>0</v>
      </c>
      <c r="G15" s="37" t="e">
        <f t="shared" si="6"/>
        <v>#DIV/0!</v>
      </c>
      <c r="H15" s="983"/>
      <c r="I15" s="983"/>
      <c r="J15" s="471"/>
      <c r="K15" s="471"/>
      <c r="L15" s="471"/>
      <c r="M15" s="471"/>
      <c r="N15" s="471"/>
      <c r="O15" s="471"/>
      <c r="P15" s="484"/>
      <c r="Q15" s="484"/>
      <c r="R15" s="484"/>
      <c r="S15" s="484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5"/>
        <v>0</v>
      </c>
      <c r="G16" s="37" t="e">
        <f t="shared" si="6"/>
        <v>#DIV/0!</v>
      </c>
      <c r="H16" s="983"/>
      <c r="I16" s="983"/>
      <c r="J16" s="471"/>
      <c r="K16" s="471"/>
      <c r="L16" s="471"/>
      <c r="M16" s="471"/>
      <c r="N16" s="471"/>
      <c r="O16" s="471"/>
      <c r="P16" s="484"/>
      <c r="Q16" s="484"/>
      <c r="R16" s="484"/>
      <c r="S16" s="484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>SUM(H17:S17)</f>
        <v>0</v>
      </c>
      <c r="G17" s="37" t="e">
        <f t="shared" si="6"/>
        <v>#DIV/0!</v>
      </c>
      <c r="H17" s="983"/>
      <c r="I17" s="983"/>
      <c r="J17" s="471"/>
      <c r="K17" s="471"/>
      <c r="L17" s="471"/>
      <c r="M17" s="471"/>
      <c r="N17" s="471"/>
      <c r="O17" s="471"/>
      <c r="P17" s="484"/>
      <c r="Q17" s="484"/>
      <c r="R17" s="484"/>
      <c r="S17" s="484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5"/>
        <v>0</v>
      </c>
      <c r="G18" s="37" t="e">
        <f t="shared" si="6"/>
        <v>#DIV/0!</v>
      </c>
      <c r="H18" s="983"/>
      <c r="I18" s="983"/>
      <c r="J18" s="471"/>
      <c r="K18" s="471"/>
      <c r="L18" s="471"/>
      <c r="M18" s="471"/>
      <c r="N18" s="471"/>
      <c r="O18" s="471"/>
      <c r="P18" s="484"/>
      <c r="Q18" s="484"/>
      <c r="R18" s="484"/>
      <c r="S18" s="484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5"/>
        <v>0</v>
      </c>
      <c r="G19" s="37" t="e">
        <f t="shared" si="6"/>
        <v>#DIV/0!</v>
      </c>
      <c r="H19" s="983"/>
      <c r="I19" s="983"/>
      <c r="J19" s="471"/>
      <c r="K19" s="471"/>
      <c r="L19" s="471"/>
      <c r="M19" s="471"/>
      <c r="N19" s="471"/>
      <c r="O19" s="471"/>
      <c r="P19" s="484"/>
      <c r="Q19" s="484"/>
      <c r="R19" s="484"/>
      <c r="S19" s="484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5"/>
        <v>0</v>
      </c>
      <c r="G20" s="37" t="e">
        <f t="shared" si="6"/>
        <v>#DIV/0!</v>
      </c>
      <c r="H20" s="983"/>
      <c r="I20" s="983"/>
      <c r="J20" s="471"/>
      <c r="K20" s="471"/>
      <c r="L20" s="471"/>
      <c r="M20" s="471"/>
      <c r="N20" s="471"/>
      <c r="O20" s="471"/>
      <c r="P20" s="484"/>
      <c r="Q20" s="484"/>
      <c r="R20" s="484"/>
      <c r="S20" s="484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5"/>
        <v>0</v>
      </c>
      <c r="G21" s="37" t="e">
        <f t="shared" si="6"/>
        <v>#DIV/0!</v>
      </c>
      <c r="H21" s="983"/>
      <c r="I21" s="983"/>
      <c r="J21" s="471"/>
      <c r="K21" s="471"/>
      <c r="L21" s="471"/>
      <c r="M21" s="471"/>
      <c r="N21" s="471"/>
      <c r="O21" s="471"/>
      <c r="P21" s="484"/>
      <c r="Q21" s="484"/>
      <c r="R21" s="484"/>
      <c r="S21" s="484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5"/>
        <v>0</v>
      </c>
      <c r="G22" s="37" t="e">
        <f t="shared" si="6"/>
        <v>#DIV/0!</v>
      </c>
      <c r="H22" s="983"/>
      <c r="I22" s="983"/>
      <c r="J22" s="471"/>
      <c r="K22" s="471"/>
      <c r="L22" s="471"/>
      <c r="M22" s="471"/>
      <c r="N22" s="471"/>
      <c r="O22" s="471"/>
      <c r="P22" s="484"/>
      <c r="Q22" s="484"/>
      <c r="R22" s="484"/>
      <c r="S22" s="484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500</v>
      </c>
      <c r="F23" s="134">
        <f>SUM(F24:F38)</f>
        <v>543</v>
      </c>
      <c r="G23" s="140">
        <f t="shared" si="6"/>
        <v>108.6</v>
      </c>
      <c r="H23" s="982">
        <f>SUM(H24:H38)</f>
        <v>0</v>
      </c>
      <c r="I23" s="982">
        <f t="shared" ref="I23:S23" si="7">SUM(I24:I38)</f>
        <v>0</v>
      </c>
      <c r="J23" s="1224">
        <f t="shared" si="7"/>
        <v>0</v>
      </c>
      <c r="K23" s="1224">
        <f t="shared" si="7"/>
        <v>0</v>
      </c>
      <c r="L23" s="1541">
        <f t="shared" si="7"/>
        <v>0</v>
      </c>
      <c r="M23" s="1541">
        <f t="shared" si="7"/>
        <v>0</v>
      </c>
      <c r="N23" s="1541">
        <f t="shared" si="7"/>
        <v>0</v>
      </c>
      <c r="O23" s="1541">
        <f t="shared" si="7"/>
        <v>0</v>
      </c>
      <c r="P23" s="1541">
        <f t="shared" si="7"/>
        <v>543</v>
      </c>
      <c r="Q23" s="1858">
        <f t="shared" si="7"/>
        <v>0</v>
      </c>
      <c r="R23" s="1894">
        <f t="shared" si="7"/>
        <v>0</v>
      </c>
      <c r="S23" s="1894">
        <f t="shared" si="7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500</v>
      </c>
      <c r="F24" s="36">
        <f t="shared" si="5"/>
        <v>543</v>
      </c>
      <c r="G24" s="37">
        <f t="shared" si="6"/>
        <v>108.6</v>
      </c>
      <c r="H24" s="983"/>
      <c r="I24" s="983"/>
      <c r="J24" s="471"/>
      <c r="K24" s="471"/>
      <c r="L24" s="471"/>
      <c r="M24" s="471"/>
      <c r="N24" s="471"/>
      <c r="O24" s="471"/>
      <c r="P24" s="484">
        <v>543</v>
      </c>
      <c r="Q24" s="484"/>
      <c r="R24" s="484"/>
      <c r="S24" s="484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5"/>
        <v>0</v>
      </c>
      <c r="G25" s="37" t="e">
        <f t="shared" si="6"/>
        <v>#DIV/0!</v>
      </c>
      <c r="H25" s="983"/>
      <c r="I25" s="983"/>
      <c r="J25" s="471"/>
      <c r="K25" s="471"/>
      <c r="L25" s="471"/>
      <c r="M25" s="471"/>
      <c r="N25" s="471"/>
      <c r="O25" s="471"/>
      <c r="P25" s="484"/>
      <c r="Q25" s="484"/>
      <c r="R25" s="484"/>
      <c r="S25" s="484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5"/>
        <v>0</v>
      </c>
      <c r="G26" s="37" t="e">
        <f t="shared" si="6"/>
        <v>#DIV/0!</v>
      </c>
      <c r="H26" s="983"/>
      <c r="I26" s="983"/>
      <c r="J26" s="471"/>
      <c r="K26" s="471"/>
      <c r="L26" s="471"/>
      <c r="M26" s="471"/>
      <c r="N26" s="471"/>
      <c r="O26" s="471"/>
      <c r="P26" s="484"/>
      <c r="Q26" s="484"/>
      <c r="R26" s="484"/>
      <c r="S26" s="484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5"/>
        <v>0</v>
      </c>
      <c r="G27" s="37" t="e">
        <f t="shared" si="6"/>
        <v>#DIV/0!</v>
      </c>
      <c r="H27" s="983"/>
      <c r="I27" s="983"/>
      <c r="J27" s="471"/>
      <c r="K27" s="471"/>
      <c r="L27" s="471"/>
      <c r="M27" s="471"/>
      <c r="N27" s="471"/>
      <c r="O27" s="471"/>
      <c r="P27" s="484"/>
      <c r="Q27" s="484"/>
      <c r="R27" s="484"/>
      <c r="S27" s="484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5"/>
        <v>0</v>
      </c>
      <c r="G28" s="37" t="e">
        <f t="shared" si="6"/>
        <v>#DIV/0!</v>
      </c>
      <c r="H28" s="983"/>
      <c r="I28" s="983"/>
      <c r="J28" s="471"/>
      <c r="K28" s="471"/>
      <c r="L28" s="471"/>
      <c r="M28" s="471"/>
      <c r="N28" s="471"/>
      <c r="O28" s="471"/>
      <c r="P28" s="484"/>
      <c r="Q28" s="484"/>
      <c r="R28" s="484"/>
      <c r="S28" s="484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5"/>
        <v>0</v>
      </c>
      <c r="G29" s="37" t="e">
        <f t="shared" si="6"/>
        <v>#DIV/0!</v>
      </c>
      <c r="H29" s="983"/>
      <c r="I29" s="983"/>
      <c r="J29" s="471"/>
      <c r="K29" s="471"/>
      <c r="L29" s="471"/>
      <c r="M29" s="471"/>
      <c r="N29" s="471"/>
      <c r="O29" s="471"/>
      <c r="P29" s="484"/>
      <c r="Q29" s="484"/>
      <c r="R29" s="484"/>
      <c r="S29" s="484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5"/>
        <v>0</v>
      </c>
      <c r="G30" s="37" t="e">
        <f t="shared" si="6"/>
        <v>#DIV/0!</v>
      </c>
      <c r="H30" s="983"/>
      <c r="I30" s="983"/>
      <c r="J30" s="471"/>
      <c r="K30" s="471"/>
      <c r="L30" s="471"/>
      <c r="M30" s="471"/>
      <c r="N30" s="471"/>
      <c r="O30" s="471"/>
      <c r="P30" s="484"/>
      <c r="Q30" s="484"/>
      <c r="R30" s="484"/>
      <c r="S30" s="484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5"/>
        <v>0</v>
      </c>
      <c r="G31" s="37" t="e">
        <f t="shared" si="6"/>
        <v>#DIV/0!</v>
      </c>
      <c r="H31" s="983"/>
      <c r="I31" s="983"/>
      <c r="J31" s="471"/>
      <c r="K31" s="471"/>
      <c r="L31" s="471"/>
      <c r="M31" s="471"/>
      <c r="N31" s="471"/>
      <c r="O31" s="471"/>
      <c r="P31" s="484"/>
      <c r="Q31" s="484"/>
      <c r="R31" s="484"/>
      <c r="S31" s="484"/>
    </row>
    <row r="32" spans="1:19" ht="21.75" customHeight="1">
      <c r="A32" s="32"/>
      <c r="B32" s="33"/>
      <c r="C32" s="320" t="s">
        <v>53</v>
      </c>
      <c r="D32" s="35" t="s">
        <v>47</v>
      </c>
      <c r="E32" s="36">
        <v>0</v>
      </c>
      <c r="F32" s="36">
        <f t="shared" si="5"/>
        <v>0</v>
      </c>
      <c r="G32" s="37" t="e">
        <f t="shared" si="6"/>
        <v>#DIV/0!</v>
      </c>
      <c r="H32" s="983"/>
      <c r="I32" s="983"/>
      <c r="J32" s="471"/>
      <c r="K32" s="471"/>
      <c r="L32" s="471"/>
      <c r="M32" s="471"/>
      <c r="N32" s="471"/>
      <c r="O32" s="471"/>
      <c r="P32" s="484"/>
      <c r="Q32" s="484"/>
      <c r="R32" s="484"/>
      <c r="S32" s="484"/>
    </row>
    <row r="33" spans="1:19" ht="21.75" customHeight="1">
      <c r="A33" s="32"/>
      <c r="B33" s="33"/>
      <c r="C33" s="320" t="s">
        <v>269</v>
      </c>
      <c r="D33" s="35" t="s">
        <v>47</v>
      </c>
      <c r="E33" s="36">
        <v>0</v>
      </c>
      <c r="F33" s="36">
        <f t="shared" si="5"/>
        <v>0</v>
      </c>
      <c r="G33" s="37" t="e">
        <f t="shared" si="6"/>
        <v>#DIV/0!</v>
      </c>
      <c r="H33" s="983"/>
      <c r="I33" s="983"/>
      <c r="J33" s="471"/>
      <c r="K33" s="471"/>
      <c r="L33" s="471"/>
      <c r="M33" s="471"/>
      <c r="N33" s="471"/>
      <c r="O33" s="471"/>
      <c r="P33" s="484"/>
      <c r="Q33" s="484"/>
      <c r="R33" s="484"/>
      <c r="S33" s="484"/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0</v>
      </c>
      <c r="F34" s="36">
        <f t="shared" si="5"/>
        <v>0</v>
      </c>
      <c r="G34" s="37" t="e">
        <f t="shared" si="6"/>
        <v>#DIV/0!</v>
      </c>
      <c r="H34" s="983"/>
      <c r="I34" s="983"/>
      <c r="J34" s="471"/>
      <c r="K34" s="471"/>
      <c r="L34" s="471"/>
      <c r="M34" s="471"/>
      <c r="N34" s="471"/>
      <c r="O34" s="471"/>
      <c r="P34" s="484"/>
      <c r="Q34" s="484"/>
      <c r="R34" s="484"/>
      <c r="S34" s="484"/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0</v>
      </c>
      <c r="F35" s="36">
        <f t="shared" si="5"/>
        <v>0</v>
      </c>
      <c r="G35" s="37" t="e">
        <f t="shared" si="6"/>
        <v>#DIV/0!</v>
      </c>
      <c r="H35" s="983"/>
      <c r="I35" s="983"/>
      <c r="J35" s="471"/>
      <c r="K35" s="471"/>
      <c r="L35" s="471"/>
      <c r="M35" s="471"/>
      <c r="N35" s="471"/>
      <c r="O35" s="471"/>
      <c r="P35" s="484"/>
      <c r="Q35" s="484"/>
      <c r="R35" s="484"/>
      <c r="S35" s="484"/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 t="shared" si="5"/>
        <v>0</v>
      </c>
      <c r="G36" s="37" t="e">
        <f t="shared" si="6"/>
        <v>#DIV/0!</v>
      </c>
      <c r="H36" s="983"/>
      <c r="I36" s="983"/>
      <c r="J36" s="471"/>
      <c r="K36" s="471"/>
      <c r="L36" s="471"/>
      <c r="M36" s="471"/>
      <c r="N36" s="471"/>
      <c r="O36" s="471"/>
      <c r="P36" s="484"/>
      <c r="Q36" s="484"/>
      <c r="R36" s="484"/>
      <c r="S36" s="484"/>
    </row>
    <row r="37" spans="1:19" ht="21.75" customHeight="1">
      <c r="A37" s="32"/>
      <c r="B37" s="33"/>
      <c r="C37" s="320" t="s">
        <v>270</v>
      </c>
      <c r="D37" s="35" t="s">
        <v>47</v>
      </c>
      <c r="E37" s="36">
        <v>0</v>
      </c>
      <c r="F37" s="36">
        <f t="shared" si="5"/>
        <v>0</v>
      </c>
      <c r="G37" s="37" t="e">
        <f t="shared" si="6"/>
        <v>#DIV/0!</v>
      </c>
      <c r="H37" s="983"/>
      <c r="I37" s="983"/>
      <c r="J37" s="471"/>
      <c r="K37" s="471"/>
      <c r="L37" s="471"/>
      <c r="M37" s="471"/>
      <c r="N37" s="471"/>
      <c r="O37" s="471"/>
      <c r="P37" s="484"/>
      <c r="Q37" s="484"/>
      <c r="R37" s="484"/>
      <c r="S37" s="484"/>
    </row>
    <row r="38" spans="1:19" ht="21.75" customHeight="1">
      <c r="A38" s="32"/>
      <c r="B38" s="33"/>
      <c r="C38" s="320" t="s">
        <v>264</v>
      </c>
      <c r="D38" s="35" t="s">
        <v>47</v>
      </c>
      <c r="E38" s="36">
        <v>0</v>
      </c>
      <c r="F38" s="36">
        <f t="shared" si="5"/>
        <v>0</v>
      </c>
      <c r="G38" s="37" t="e">
        <f t="shared" si="6"/>
        <v>#DIV/0!</v>
      </c>
      <c r="H38" s="983"/>
      <c r="I38" s="983"/>
      <c r="J38" s="471"/>
      <c r="K38" s="471"/>
      <c r="L38" s="471"/>
      <c r="M38" s="471"/>
      <c r="N38" s="471"/>
      <c r="O38" s="471"/>
      <c r="P38" s="484"/>
      <c r="Q38" s="484"/>
      <c r="R38" s="484"/>
      <c r="S38" s="484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0</v>
      </c>
      <c r="F39" s="134">
        <f>SUM(F40:F53)</f>
        <v>0</v>
      </c>
      <c r="G39" s="140" t="e">
        <f t="shared" si="6"/>
        <v>#DIV/0!</v>
      </c>
      <c r="H39" s="982">
        <f>SUM(H40:H53)</f>
        <v>0</v>
      </c>
      <c r="I39" s="982">
        <f t="shared" ref="I39:S39" si="8">SUM(I40:I53)</f>
        <v>0</v>
      </c>
      <c r="J39" s="1224">
        <f t="shared" si="8"/>
        <v>0</v>
      </c>
      <c r="K39" s="1224">
        <f t="shared" si="8"/>
        <v>0</v>
      </c>
      <c r="L39" s="1541">
        <f t="shared" si="8"/>
        <v>0</v>
      </c>
      <c r="M39" s="1541">
        <f t="shared" si="8"/>
        <v>0</v>
      </c>
      <c r="N39" s="1541">
        <f t="shared" si="8"/>
        <v>0</v>
      </c>
      <c r="O39" s="1541">
        <f t="shared" si="8"/>
        <v>0</v>
      </c>
      <c r="P39" s="1541">
        <f t="shared" si="8"/>
        <v>0</v>
      </c>
      <c r="Q39" s="1858">
        <f t="shared" si="8"/>
        <v>0</v>
      </c>
      <c r="R39" s="1894">
        <f t="shared" si="8"/>
        <v>0</v>
      </c>
      <c r="S39" s="1894">
        <f t="shared" si="8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5"/>
        <v>0</v>
      </c>
      <c r="G40" s="37" t="e">
        <f t="shared" si="6"/>
        <v>#DIV/0!</v>
      </c>
      <c r="H40" s="983"/>
      <c r="I40" s="983"/>
      <c r="J40" s="471"/>
      <c r="K40" s="471"/>
      <c r="L40" s="471"/>
      <c r="M40" s="471"/>
      <c r="N40" s="471"/>
      <c r="O40" s="471"/>
      <c r="P40" s="484"/>
      <c r="Q40" s="484"/>
      <c r="R40" s="484"/>
      <c r="S40" s="484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5"/>
        <v>0</v>
      </c>
      <c r="G41" s="37" t="e">
        <f t="shared" si="6"/>
        <v>#DIV/0!</v>
      </c>
      <c r="H41" s="983"/>
      <c r="I41" s="983"/>
      <c r="J41" s="471"/>
      <c r="K41" s="471"/>
      <c r="L41" s="471"/>
      <c r="M41" s="471"/>
      <c r="N41" s="471"/>
      <c r="O41" s="471"/>
      <c r="P41" s="484"/>
      <c r="Q41" s="484"/>
      <c r="R41" s="484"/>
      <c r="S41" s="484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5"/>
        <v>0</v>
      </c>
      <c r="G42" s="37" t="e">
        <f t="shared" si="6"/>
        <v>#DIV/0!</v>
      </c>
      <c r="H42" s="983"/>
      <c r="I42" s="983"/>
      <c r="J42" s="471"/>
      <c r="K42" s="471"/>
      <c r="L42" s="471"/>
      <c r="M42" s="471"/>
      <c r="N42" s="471"/>
      <c r="O42" s="471"/>
      <c r="P42" s="484"/>
      <c r="Q42" s="484"/>
      <c r="R42" s="484"/>
      <c r="S42" s="484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5"/>
        <v>0</v>
      </c>
      <c r="G43" s="37" t="e">
        <f t="shared" si="6"/>
        <v>#DIV/0!</v>
      </c>
      <c r="H43" s="983"/>
      <c r="I43" s="983"/>
      <c r="J43" s="471"/>
      <c r="K43" s="471"/>
      <c r="L43" s="471"/>
      <c r="M43" s="471"/>
      <c r="N43" s="471"/>
      <c r="O43" s="471"/>
      <c r="P43" s="484"/>
      <c r="Q43" s="484"/>
      <c r="R43" s="484"/>
      <c r="S43" s="484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5"/>
        <v>0</v>
      </c>
      <c r="G44" s="37" t="e">
        <f t="shared" si="6"/>
        <v>#DIV/0!</v>
      </c>
      <c r="H44" s="983"/>
      <c r="I44" s="983"/>
      <c r="J44" s="471"/>
      <c r="K44" s="471"/>
      <c r="L44" s="471"/>
      <c r="M44" s="471"/>
      <c r="N44" s="471"/>
      <c r="O44" s="471"/>
      <c r="P44" s="484"/>
      <c r="Q44" s="484"/>
      <c r="R44" s="484"/>
      <c r="S44" s="484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5"/>
        <v>0</v>
      </c>
      <c r="G45" s="37" t="e">
        <f t="shared" si="6"/>
        <v>#DIV/0!</v>
      </c>
      <c r="H45" s="983"/>
      <c r="I45" s="983"/>
      <c r="J45" s="471"/>
      <c r="K45" s="471"/>
      <c r="L45" s="471"/>
      <c r="M45" s="471"/>
      <c r="N45" s="471"/>
      <c r="O45" s="471"/>
      <c r="P45" s="484"/>
      <c r="Q45" s="484"/>
      <c r="R45" s="484"/>
      <c r="S45" s="484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5"/>
        <v>0</v>
      </c>
      <c r="G46" s="37" t="e">
        <f t="shared" si="6"/>
        <v>#DIV/0!</v>
      </c>
      <c r="H46" s="983"/>
      <c r="I46" s="983"/>
      <c r="J46" s="471"/>
      <c r="K46" s="471"/>
      <c r="L46" s="471"/>
      <c r="M46" s="471"/>
      <c r="N46" s="471"/>
      <c r="O46" s="471"/>
      <c r="P46" s="484"/>
      <c r="Q46" s="484"/>
      <c r="R46" s="484"/>
      <c r="S46" s="484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5"/>
        <v>0</v>
      </c>
      <c r="G47" s="37" t="e">
        <f t="shared" si="6"/>
        <v>#DIV/0!</v>
      </c>
      <c r="H47" s="983"/>
      <c r="I47" s="983"/>
      <c r="J47" s="471"/>
      <c r="K47" s="471"/>
      <c r="L47" s="471"/>
      <c r="M47" s="471"/>
      <c r="N47" s="471"/>
      <c r="O47" s="471"/>
      <c r="P47" s="484"/>
      <c r="Q47" s="484"/>
      <c r="R47" s="484"/>
      <c r="S47" s="484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5"/>
        <v>0</v>
      </c>
      <c r="G48" s="37" t="e">
        <f t="shared" si="6"/>
        <v>#DIV/0!</v>
      </c>
      <c r="H48" s="983"/>
      <c r="I48" s="983"/>
      <c r="J48" s="471"/>
      <c r="K48" s="471"/>
      <c r="L48" s="471"/>
      <c r="M48" s="471"/>
      <c r="N48" s="471"/>
      <c r="O48" s="471"/>
      <c r="P48" s="484"/>
      <c r="Q48" s="484"/>
      <c r="R48" s="484"/>
      <c r="S48" s="484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5"/>
        <v>0</v>
      </c>
      <c r="G49" s="37" t="e">
        <f t="shared" si="6"/>
        <v>#DIV/0!</v>
      </c>
      <c r="H49" s="983"/>
      <c r="I49" s="983"/>
      <c r="J49" s="471"/>
      <c r="K49" s="471"/>
      <c r="L49" s="471"/>
      <c r="M49" s="471"/>
      <c r="N49" s="471"/>
      <c r="O49" s="471"/>
      <c r="P49" s="484"/>
      <c r="Q49" s="484"/>
      <c r="R49" s="484"/>
      <c r="S49" s="484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5"/>
        <v>0</v>
      </c>
      <c r="G50" s="37" t="e">
        <f t="shared" si="6"/>
        <v>#DIV/0!</v>
      </c>
      <c r="H50" s="983"/>
      <c r="I50" s="983"/>
      <c r="J50" s="471"/>
      <c r="K50" s="471"/>
      <c r="L50" s="471"/>
      <c r="M50" s="471"/>
      <c r="N50" s="471"/>
      <c r="O50" s="471"/>
      <c r="P50" s="484"/>
      <c r="Q50" s="484"/>
      <c r="R50" s="484"/>
      <c r="S50" s="484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5"/>
        <v>0</v>
      </c>
      <c r="G51" s="37" t="e">
        <f t="shared" si="6"/>
        <v>#DIV/0!</v>
      </c>
      <c r="H51" s="983"/>
      <c r="I51" s="983"/>
      <c r="J51" s="471"/>
      <c r="K51" s="471"/>
      <c r="L51" s="471"/>
      <c r="M51" s="471"/>
      <c r="N51" s="471"/>
      <c r="O51" s="471"/>
      <c r="P51" s="484"/>
      <c r="Q51" s="484"/>
      <c r="R51" s="484"/>
      <c r="S51" s="484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5"/>
        <v>0</v>
      </c>
      <c r="G52" s="37" t="e">
        <f t="shared" si="6"/>
        <v>#DIV/0!</v>
      </c>
      <c r="H52" s="983"/>
      <c r="I52" s="983"/>
      <c r="J52" s="471"/>
      <c r="K52" s="471"/>
      <c r="L52" s="471"/>
      <c r="M52" s="471"/>
      <c r="N52" s="471"/>
      <c r="O52" s="471"/>
      <c r="P52" s="484"/>
      <c r="Q52" s="484"/>
      <c r="R52" s="484"/>
      <c r="S52" s="484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6"/>
        <v>#DIV/0!</v>
      </c>
      <c r="H53" s="983"/>
      <c r="I53" s="983"/>
      <c r="J53" s="471"/>
      <c r="K53" s="471"/>
      <c r="L53" s="471"/>
      <c r="M53" s="471"/>
      <c r="N53" s="471"/>
      <c r="O53" s="471"/>
      <c r="P53" s="484"/>
      <c r="Q53" s="484"/>
      <c r="R53" s="484"/>
      <c r="S53" s="484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5"/>
        <v>0</v>
      </c>
      <c r="G54" s="43" t="e">
        <f>+F54*100/E54</f>
        <v>#DIV/0!</v>
      </c>
      <c r="H54" s="983"/>
      <c r="I54" s="983"/>
      <c r="J54" s="471"/>
      <c r="K54" s="471"/>
      <c r="L54" s="471"/>
      <c r="M54" s="471"/>
      <c r="N54" s="471"/>
      <c r="O54" s="471"/>
      <c r="P54" s="484"/>
      <c r="Q54" s="484"/>
      <c r="R54" s="484"/>
      <c r="S54" s="484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500</v>
      </c>
      <c r="F55" s="36">
        <f t="shared" si="5"/>
        <v>0</v>
      </c>
      <c r="G55" s="43">
        <f>+F55*100/E55</f>
        <v>0</v>
      </c>
      <c r="H55" s="983"/>
      <c r="I55" s="983"/>
      <c r="J55" s="471"/>
      <c r="K55" s="471"/>
      <c r="L55" s="471"/>
      <c r="M55" s="471"/>
      <c r="N55" s="471"/>
      <c r="O55" s="471"/>
      <c r="P55" s="484"/>
      <c r="Q55" s="484"/>
      <c r="R55" s="484"/>
      <c r="S55" s="484"/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194000</v>
      </c>
      <c r="F56" s="58">
        <f>SUM(H56:S56)</f>
        <v>194000</v>
      </c>
      <c r="G56" s="47"/>
      <c r="H56" s="1070">
        <v>6000</v>
      </c>
      <c r="I56" s="1070">
        <v>6000</v>
      </c>
      <c r="J56" s="1238">
        <v>12000</v>
      </c>
      <c r="K56" s="1238">
        <v>12000</v>
      </c>
      <c r="L56" s="1552">
        <v>13000</v>
      </c>
      <c r="M56" s="1552">
        <v>17000</v>
      </c>
      <c r="N56" s="1552">
        <v>23000</v>
      </c>
      <c r="O56" s="1552">
        <v>23000</v>
      </c>
      <c r="P56" s="1552">
        <v>23000</v>
      </c>
      <c r="Q56" s="1873">
        <v>24000</v>
      </c>
      <c r="R56" s="1906">
        <v>20000</v>
      </c>
      <c r="S56" s="1906">
        <v>15000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194000</v>
      </c>
      <c r="F57" s="143">
        <f>SUM(F58:F64)</f>
        <v>154100</v>
      </c>
      <c r="G57" s="142">
        <f>+F57*100/E57</f>
        <v>79.432989690721655</v>
      </c>
      <c r="H57" s="1069">
        <f>SUM(H58:H64)</f>
        <v>9500</v>
      </c>
      <c r="I57" s="1069">
        <f t="shared" ref="I57:S57" si="9">SUM(I58:I64)</f>
        <v>22500</v>
      </c>
      <c r="J57" s="1069">
        <f t="shared" si="9"/>
        <v>7500</v>
      </c>
      <c r="K57" s="1232">
        <f t="shared" si="9"/>
        <v>12000</v>
      </c>
      <c r="L57" s="1569">
        <f t="shared" si="9"/>
        <v>7000</v>
      </c>
      <c r="M57" s="1569">
        <f t="shared" si="9"/>
        <v>14600</v>
      </c>
      <c r="N57" s="1569">
        <f t="shared" si="9"/>
        <v>5000</v>
      </c>
      <c r="O57" s="1569">
        <f t="shared" si="9"/>
        <v>2300</v>
      </c>
      <c r="P57" s="1569">
        <f t="shared" si="9"/>
        <v>1400</v>
      </c>
      <c r="Q57" s="1869">
        <f t="shared" si="9"/>
        <v>5000</v>
      </c>
      <c r="R57" s="1902">
        <f t="shared" si="9"/>
        <v>12000</v>
      </c>
      <c r="S57" s="1902">
        <f t="shared" si="9"/>
        <v>55300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42000</v>
      </c>
      <c r="F58" s="36">
        <f t="shared" ref="F58:F72" si="10">SUM(H58:S58)</f>
        <v>57800</v>
      </c>
      <c r="G58" s="43">
        <f t="shared" ref="G58:G74" si="11">+F58*100/E58</f>
        <v>137.61904761904762</v>
      </c>
      <c r="H58" s="983">
        <v>8000</v>
      </c>
      <c r="I58" s="983">
        <v>5500</v>
      </c>
      <c r="J58" s="471">
        <v>2500</v>
      </c>
      <c r="K58" s="471">
        <v>7000</v>
      </c>
      <c r="L58" s="471">
        <v>2700</v>
      </c>
      <c r="M58" s="471">
        <v>5900</v>
      </c>
      <c r="N58" s="471">
        <v>2500</v>
      </c>
      <c r="O58" s="471">
        <v>1200</v>
      </c>
      <c r="P58" s="484">
        <v>1000</v>
      </c>
      <c r="Q58" s="484">
        <v>5000</v>
      </c>
      <c r="R58" s="484">
        <v>8000</v>
      </c>
      <c r="S58" s="484">
        <v>8500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150000</v>
      </c>
      <c r="F59" s="36">
        <f t="shared" si="10"/>
        <v>94300</v>
      </c>
      <c r="G59" s="43">
        <f t="shared" si="11"/>
        <v>62.866666666666667</v>
      </c>
      <c r="H59" s="983">
        <v>1500</v>
      </c>
      <c r="I59" s="983">
        <v>17000</v>
      </c>
      <c r="J59" s="471">
        <v>5000</v>
      </c>
      <c r="K59" s="471">
        <v>5000</v>
      </c>
      <c r="L59" s="471">
        <v>4300</v>
      </c>
      <c r="M59" s="471">
        <v>8700</v>
      </c>
      <c r="N59" s="471">
        <v>2500</v>
      </c>
      <c r="O59" s="471">
        <v>1000</v>
      </c>
      <c r="P59" s="484">
        <v>300</v>
      </c>
      <c r="Q59" s="484"/>
      <c r="R59" s="484">
        <v>4000</v>
      </c>
      <c r="S59" s="484">
        <v>45000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10"/>
        <v>0</v>
      </c>
      <c r="G60" s="43" t="e">
        <f t="shared" si="11"/>
        <v>#DIV/0!</v>
      </c>
      <c r="H60" s="983"/>
      <c r="I60" s="983"/>
      <c r="J60" s="471"/>
      <c r="K60" s="471"/>
      <c r="L60" s="471"/>
      <c r="M60" s="471"/>
      <c r="N60" s="471"/>
      <c r="O60" s="471"/>
      <c r="P60" s="484"/>
      <c r="Q60" s="484"/>
      <c r="R60" s="484"/>
      <c r="S60" s="484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10"/>
        <v>0</v>
      </c>
      <c r="G61" s="43" t="e">
        <f t="shared" si="11"/>
        <v>#DIV/0!</v>
      </c>
      <c r="H61" s="983"/>
      <c r="I61" s="983"/>
      <c r="J61" s="471"/>
      <c r="K61" s="471"/>
      <c r="L61" s="471"/>
      <c r="M61" s="471"/>
      <c r="N61" s="471"/>
      <c r="O61" s="471"/>
      <c r="P61" s="484"/>
      <c r="Q61" s="484"/>
      <c r="R61" s="484"/>
      <c r="S61" s="484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10"/>
        <v>0</v>
      </c>
      <c r="G62" s="43" t="e">
        <f t="shared" si="11"/>
        <v>#DIV/0!</v>
      </c>
      <c r="H62" s="983"/>
      <c r="I62" s="983"/>
      <c r="J62" s="471"/>
      <c r="K62" s="471"/>
      <c r="L62" s="471"/>
      <c r="M62" s="471"/>
      <c r="N62" s="471"/>
      <c r="O62" s="471"/>
      <c r="P62" s="484"/>
      <c r="Q62" s="484"/>
      <c r="R62" s="484"/>
      <c r="S62" s="484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10"/>
        <v>2000</v>
      </c>
      <c r="G63" s="43">
        <f t="shared" si="11"/>
        <v>100</v>
      </c>
      <c r="H63" s="983"/>
      <c r="I63" s="983"/>
      <c r="J63" s="471"/>
      <c r="K63" s="471"/>
      <c r="L63" s="471"/>
      <c r="M63" s="471"/>
      <c r="N63" s="471"/>
      <c r="O63" s="471">
        <v>100</v>
      </c>
      <c r="P63" s="484">
        <v>100</v>
      </c>
      <c r="Q63" s="484"/>
      <c r="R63" s="484"/>
      <c r="S63" s="484">
        <v>1800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10"/>
        <v>0</v>
      </c>
      <c r="G64" s="43" t="e">
        <f t="shared" si="11"/>
        <v>#DIV/0!</v>
      </c>
      <c r="H64" s="983"/>
      <c r="I64" s="983"/>
      <c r="J64" s="471"/>
      <c r="K64" s="471"/>
      <c r="L64" s="471"/>
      <c r="M64" s="471"/>
      <c r="N64" s="471"/>
      <c r="O64" s="471"/>
      <c r="P64" s="484"/>
      <c r="Q64" s="484"/>
      <c r="R64" s="484"/>
      <c r="S64" s="484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15000</v>
      </c>
      <c r="F65" s="55">
        <f t="shared" si="10"/>
        <v>15000</v>
      </c>
      <c r="G65" s="28">
        <f t="shared" si="11"/>
        <v>100</v>
      </c>
      <c r="H65" s="1068"/>
      <c r="I65" s="1068"/>
      <c r="J65" s="1239"/>
      <c r="K65" s="1239"/>
      <c r="L65" s="1553"/>
      <c r="M65" s="1553"/>
      <c r="N65" s="1553"/>
      <c r="O65" s="1553"/>
      <c r="P65" s="1494"/>
      <c r="Q65" s="1494">
        <v>7500</v>
      </c>
      <c r="R65" s="1494">
        <v>7500</v>
      </c>
      <c r="S65" s="1494"/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388</v>
      </c>
      <c r="F66" s="55">
        <f t="shared" si="10"/>
        <v>286</v>
      </c>
      <c r="G66" s="28">
        <f t="shared" si="11"/>
        <v>73.711340206185568</v>
      </c>
      <c r="H66" s="1068">
        <v>19</v>
      </c>
      <c r="I66" s="1068">
        <v>43</v>
      </c>
      <c r="J66" s="1239">
        <v>15</v>
      </c>
      <c r="K66" s="1239">
        <v>24</v>
      </c>
      <c r="L66" s="1553">
        <v>18</v>
      </c>
      <c r="M66" s="1553">
        <v>32</v>
      </c>
      <c r="N66" s="1553">
        <v>10</v>
      </c>
      <c r="O66" s="1553">
        <v>19</v>
      </c>
      <c r="P66" s="1494">
        <v>52</v>
      </c>
      <c r="Q66" s="1494">
        <v>10</v>
      </c>
      <c r="R66" s="1494">
        <v>24</v>
      </c>
      <c r="S66" s="1494">
        <v>20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10"/>
        <v>0</v>
      </c>
      <c r="G67" s="43" t="e">
        <f t="shared" si="11"/>
        <v>#DIV/0!</v>
      </c>
      <c r="H67" s="983"/>
      <c r="I67" s="983"/>
      <c r="J67" s="471"/>
      <c r="K67" s="471"/>
      <c r="L67" s="471"/>
      <c r="M67" s="471"/>
      <c r="N67" s="471"/>
      <c r="O67" s="471"/>
      <c r="P67" s="484"/>
      <c r="Q67" s="484"/>
      <c r="R67" s="484"/>
      <c r="S67" s="484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458600</v>
      </c>
      <c r="F68" s="50">
        <f>SUM(H68:S68)</f>
        <v>461559.1</v>
      </c>
      <c r="G68" s="112">
        <f t="shared" si="11"/>
        <v>100.64524640209332</v>
      </c>
      <c r="H68" s="981">
        <f>SUM(H69:H73)</f>
        <v>17000</v>
      </c>
      <c r="I68" s="981">
        <f t="shared" ref="I68:S68" si="12">SUM(I69:I73)</f>
        <v>30775.35</v>
      </c>
      <c r="J68" s="1226">
        <f t="shared" si="12"/>
        <v>64735.199999999997</v>
      </c>
      <c r="K68" s="1226">
        <f t="shared" si="12"/>
        <v>28094.5</v>
      </c>
      <c r="L68" s="1543">
        <f t="shared" si="12"/>
        <v>61623.8</v>
      </c>
      <c r="M68" s="1543">
        <f t="shared" si="12"/>
        <v>46975.7</v>
      </c>
      <c r="N68" s="1543">
        <f t="shared" si="12"/>
        <v>31857.65</v>
      </c>
      <c r="O68" s="1543">
        <f t="shared" si="12"/>
        <v>41681.11</v>
      </c>
      <c r="P68" s="1543">
        <f t="shared" si="12"/>
        <v>46918.79</v>
      </c>
      <c r="Q68" s="1861">
        <f t="shared" si="12"/>
        <v>45017</v>
      </c>
      <c r="R68" s="1896">
        <f t="shared" si="12"/>
        <v>17000</v>
      </c>
      <c r="S68" s="1896">
        <f t="shared" si="12"/>
        <v>29880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10"/>
        <v>0</v>
      </c>
      <c r="G69" s="43" t="e">
        <f t="shared" si="11"/>
        <v>#DIV/0!</v>
      </c>
      <c r="H69" s="983"/>
      <c r="I69" s="983"/>
      <c r="J69" s="471"/>
      <c r="K69" s="471"/>
      <c r="L69" s="471"/>
      <c r="M69" s="471"/>
      <c r="N69" s="471"/>
      <c r="O69" s="471"/>
      <c r="P69" s="484"/>
      <c r="Q69" s="484"/>
      <c r="R69" s="484"/>
      <c r="S69" s="484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435500+23100</f>
        <v>458600</v>
      </c>
      <c r="F70" s="36">
        <f t="shared" si="10"/>
        <v>461559.1</v>
      </c>
      <c r="G70" s="43">
        <f t="shared" si="11"/>
        <v>100.64524640209332</v>
      </c>
      <c r="H70" s="983">
        <v>17000</v>
      </c>
      <c r="I70" s="983">
        <v>30775.35</v>
      </c>
      <c r="J70" s="471">
        <v>64735.199999999997</v>
      </c>
      <c r="K70" s="471">
        <v>28094.5</v>
      </c>
      <c r="L70" s="471">
        <v>61623.8</v>
      </c>
      <c r="M70" s="471">
        <v>46975.7</v>
      </c>
      <c r="N70" s="471">
        <v>31857.65</v>
      </c>
      <c r="O70" s="471">
        <v>41681.11</v>
      </c>
      <c r="P70" s="484">
        <v>46918.79</v>
      </c>
      <c r="Q70" s="484">
        <v>45017</v>
      </c>
      <c r="R70" s="484">
        <v>17000</v>
      </c>
      <c r="S70" s="484">
        <v>29880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10"/>
        <v>0</v>
      </c>
      <c r="G71" s="43" t="e">
        <f t="shared" si="11"/>
        <v>#DIV/0!</v>
      </c>
      <c r="H71" s="983"/>
      <c r="I71" s="983"/>
      <c r="J71" s="471"/>
      <c r="K71" s="471"/>
      <c r="L71" s="471"/>
      <c r="M71" s="471"/>
      <c r="N71" s="471"/>
      <c r="O71" s="471"/>
      <c r="P71" s="484"/>
      <c r="Q71" s="484"/>
      <c r="R71" s="484"/>
      <c r="S71" s="484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10"/>
        <v>0</v>
      </c>
      <c r="G72" s="43" t="e">
        <f t="shared" si="11"/>
        <v>#DIV/0!</v>
      </c>
      <c r="H72" s="983"/>
      <c r="I72" s="983"/>
      <c r="J72" s="471"/>
      <c r="K72" s="471"/>
      <c r="L72" s="471"/>
      <c r="M72" s="471"/>
      <c r="N72" s="471"/>
      <c r="O72" s="471"/>
      <c r="P72" s="484"/>
      <c r="Q72" s="484"/>
      <c r="R72" s="484"/>
      <c r="S72" s="484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1"/>
        <v>#DIV/0!</v>
      </c>
      <c r="H73" s="983"/>
      <c r="I73" s="983"/>
      <c r="J73" s="471"/>
      <c r="K73" s="471"/>
      <c r="L73" s="471"/>
      <c r="M73" s="471"/>
      <c r="N73" s="471"/>
      <c r="O73" s="471"/>
      <c r="P73" s="484"/>
      <c r="Q73" s="484"/>
      <c r="R73" s="484"/>
      <c r="S73" s="484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241000</v>
      </c>
      <c r="F74" s="55">
        <f>SUM(H74:S74)</f>
        <v>242710</v>
      </c>
      <c r="G74" s="142">
        <f t="shared" si="11"/>
        <v>100.70954356846472</v>
      </c>
      <c r="H74" s="980">
        <f>H75</f>
        <v>6900</v>
      </c>
      <c r="I74" s="980">
        <f t="shared" ref="I74:S74" si="13">I75</f>
        <v>77720</v>
      </c>
      <c r="J74" s="1224">
        <f t="shared" si="13"/>
        <v>56110</v>
      </c>
      <c r="K74" s="1224">
        <f t="shared" si="13"/>
        <v>0</v>
      </c>
      <c r="L74" s="1541">
        <f t="shared" si="13"/>
        <v>77080</v>
      </c>
      <c r="M74" s="1541">
        <f t="shared" si="13"/>
        <v>0</v>
      </c>
      <c r="N74" s="1541">
        <f t="shared" si="13"/>
        <v>0</v>
      </c>
      <c r="O74" s="1541">
        <f t="shared" si="13"/>
        <v>0</v>
      </c>
      <c r="P74" s="1541">
        <f t="shared" si="13"/>
        <v>1000</v>
      </c>
      <c r="Q74" s="1858">
        <f t="shared" si="13"/>
        <v>900</v>
      </c>
      <c r="R74" s="1894">
        <f t="shared" si="13"/>
        <v>0</v>
      </c>
      <c r="S74" s="1894">
        <f t="shared" si="13"/>
        <v>23000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242710</v>
      </c>
      <c r="G75" s="142"/>
      <c r="H75" s="1067">
        <f>H77+H79+H81+H83+H85+H87</f>
        <v>6900</v>
      </c>
      <c r="I75" s="1067">
        <f t="shared" ref="I75:S75" si="14">I77+I79+I81+I83+I85+I87</f>
        <v>77720</v>
      </c>
      <c r="J75" s="1225">
        <f t="shared" si="14"/>
        <v>56110</v>
      </c>
      <c r="K75" s="1225">
        <f t="shared" si="14"/>
        <v>0</v>
      </c>
      <c r="L75" s="1542">
        <f t="shared" si="14"/>
        <v>77080</v>
      </c>
      <c r="M75" s="1542">
        <f t="shared" si="14"/>
        <v>0</v>
      </c>
      <c r="N75" s="1542">
        <f t="shared" si="14"/>
        <v>0</v>
      </c>
      <c r="O75" s="1542">
        <f t="shared" si="14"/>
        <v>0</v>
      </c>
      <c r="P75" s="1028">
        <f t="shared" si="14"/>
        <v>1000</v>
      </c>
      <c r="Q75" s="1028">
        <f t="shared" si="14"/>
        <v>900</v>
      </c>
      <c r="R75" s="1028">
        <f t="shared" si="14"/>
        <v>0</v>
      </c>
      <c r="S75" s="1028">
        <f t="shared" si="14"/>
        <v>23000</v>
      </c>
    </row>
    <row r="76" spans="1:19" ht="21" customHeight="1">
      <c r="A76" s="44"/>
      <c r="B76" s="56"/>
      <c r="C76" s="3" t="s">
        <v>38</v>
      </c>
      <c r="D76" s="57"/>
      <c r="E76" s="147">
        <v>160000</v>
      </c>
      <c r="F76" s="58">
        <f>SUM(H76:S76)</f>
        <v>160000</v>
      </c>
      <c r="G76" s="47"/>
      <c r="H76" s="1070">
        <v>10000</v>
      </c>
      <c r="I76" s="1070">
        <v>15000</v>
      </c>
      <c r="J76" s="1238">
        <v>15000</v>
      </c>
      <c r="K76" s="1238">
        <v>16000</v>
      </c>
      <c r="L76" s="1552">
        <v>16000</v>
      </c>
      <c r="M76" s="1552">
        <v>16000</v>
      </c>
      <c r="N76" s="1552">
        <v>20000</v>
      </c>
      <c r="O76" s="1552">
        <v>20000</v>
      </c>
      <c r="P76" s="1552">
        <v>8000</v>
      </c>
      <c r="Q76" s="1873">
        <v>8000</v>
      </c>
      <c r="R76" s="1906">
        <v>8000</v>
      </c>
      <c r="S76" s="1906">
        <v>8000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160000</v>
      </c>
      <c r="F77" s="36">
        <f t="shared" ref="F77:F83" si="15">SUM(H77:S77)</f>
        <v>171460</v>
      </c>
      <c r="G77" s="43">
        <f>F77*100/E77</f>
        <v>107.16249999999999</v>
      </c>
      <c r="H77" s="983"/>
      <c r="I77" s="983">
        <v>53920</v>
      </c>
      <c r="J77" s="471">
        <v>40460</v>
      </c>
      <c r="K77" s="471"/>
      <c r="L77" s="471">
        <v>77080</v>
      </c>
      <c r="M77" s="471"/>
      <c r="N77" s="471"/>
      <c r="O77" s="471"/>
      <c r="P77" s="484"/>
      <c r="Q77" s="484"/>
      <c r="R77" s="484"/>
      <c r="S77" s="484"/>
    </row>
    <row r="78" spans="1:19" ht="21.75" customHeight="1">
      <c r="A78" s="60"/>
      <c r="B78" s="61"/>
      <c r="C78" s="2" t="s">
        <v>118</v>
      </c>
      <c r="D78" s="46"/>
      <c r="E78" s="147">
        <v>5000</v>
      </c>
      <c r="F78" s="58">
        <f>SUM(H78:S78)</f>
        <v>5000</v>
      </c>
      <c r="G78" s="62"/>
      <c r="H78" s="1066">
        <v>0</v>
      </c>
      <c r="I78" s="1066">
        <v>1000</v>
      </c>
      <c r="J78" s="1229">
        <v>1000</v>
      </c>
      <c r="K78" s="1229">
        <v>1000</v>
      </c>
      <c r="L78" s="1546">
        <v>1000</v>
      </c>
      <c r="M78" s="1546">
        <v>1000</v>
      </c>
      <c r="N78" s="1546">
        <v>0</v>
      </c>
      <c r="O78" s="1546">
        <v>0</v>
      </c>
      <c r="P78" s="1546">
        <v>0</v>
      </c>
      <c r="Q78" s="1864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5000</v>
      </c>
      <c r="F79" s="36">
        <f t="shared" si="15"/>
        <v>5000</v>
      </c>
      <c r="G79" s="43">
        <f>F79*100/E79</f>
        <v>100</v>
      </c>
      <c r="H79" s="983"/>
      <c r="I79" s="983"/>
      <c r="J79" s="471"/>
      <c r="K79" s="471"/>
      <c r="L79" s="471"/>
      <c r="M79" s="471"/>
      <c r="N79" s="471"/>
      <c r="O79" s="471"/>
      <c r="P79" s="484"/>
      <c r="Q79" s="484"/>
      <c r="R79" s="484"/>
      <c r="S79" s="484">
        <v>5000</v>
      </c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065">
        <v>0</v>
      </c>
      <c r="I80" s="1065">
        <v>0</v>
      </c>
      <c r="J80" s="1230">
        <v>0</v>
      </c>
      <c r="K80" s="1230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865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983"/>
      <c r="I81" s="983"/>
      <c r="J81" s="471"/>
      <c r="K81" s="471"/>
      <c r="L81" s="471"/>
      <c r="M81" s="471"/>
      <c r="N81" s="471"/>
      <c r="O81" s="471"/>
      <c r="P81" s="484"/>
      <c r="Q81" s="484"/>
      <c r="R81" s="484"/>
      <c r="S81" s="484"/>
    </row>
    <row r="82" spans="1:19" ht="21.75" customHeight="1">
      <c r="A82" s="60"/>
      <c r="B82" s="61"/>
      <c r="C82" s="2" t="s">
        <v>39</v>
      </c>
      <c r="D82" s="46"/>
      <c r="E82" s="147">
        <v>18000</v>
      </c>
      <c r="F82" s="58">
        <f>SUM(H82:S82)</f>
        <v>18000</v>
      </c>
      <c r="G82" s="47">
        <f>F82*100/E82</f>
        <v>100</v>
      </c>
      <c r="H82" s="979">
        <v>1500</v>
      </c>
      <c r="I82" s="979">
        <v>1500</v>
      </c>
      <c r="J82" s="1231">
        <v>1500</v>
      </c>
      <c r="K82" s="1231">
        <v>1500</v>
      </c>
      <c r="L82" s="1548">
        <v>1500</v>
      </c>
      <c r="M82" s="1548">
        <v>1500</v>
      </c>
      <c r="N82" s="1548">
        <v>1500</v>
      </c>
      <c r="O82" s="1548">
        <v>1500</v>
      </c>
      <c r="P82" s="1791">
        <v>1500</v>
      </c>
      <c r="Q82" s="1791">
        <v>1500</v>
      </c>
      <c r="R82" s="1791">
        <v>1500</v>
      </c>
      <c r="S82" s="1791">
        <v>1500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18000</v>
      </c>
      <c r="F83" s="36">
        <f t="shared" si="15"/>
        <v>18000</v>
      </c>
      <c r="G83" s="43">
        <v>0</v>
      </c>
      <c r="H83" s="983"/>
      <c r="I83" s="983"/>
      <c r="J83" s="471"/>
      <c r="K83" s="471"/>
      <c r="L83" s="471"/>
      <c r="M83" s="471"/>
      <c r="N83" s="471"/>
      <c r="O83" s="471"/>
      <c r="P83" s="484"/>
      <c r="Q83" s="484"/>
      <c r="R83" s="484"/>
      <c r="S83" s="484">
        <v>18000</v>
      </c>
    </row>
    <row r="84" spans="1:19" ht="21.75" customHeight="1">
      <c r="A84" s="60"/>
      <c r="B84" s="61"/>
      <c r="C84" s="2" t="s">
        <v>40</v>
      </c>
      <c r="D84" s="46"/>
      <c r="E84" s="147">
        <v>48000</v>
      </c>
      <c r="F84" s="58">
        <f>SUM(H84:S84)</f>
        <v>48000</v>
      </c>
      <c r="G84" s="47">
        <f>F84*100/E84</f>
        <v>100</v>
      </c>
      <c r="H84" s="1070">
        <v>3000</v>
      </c>
      <c r="I84" s="1070">
        <v>5000</v>
      </c>
      <c r="J84" s="1238">
        <v>5000</v>
      </c>
      <c r="K84" s="1238">
        <v>5000</v>
      </c>
      <c r="L84" s="1552">
        <v>5000</v>
      </c>
      <c r="M84" s="1552">
        <v>3500</v>
      </c>
      <c r="N84" s="1552">
        <v>3500</v>
      </c>
      <c r="O84" s="1552">
        <v>3500</v>
      </c>
      <c r="P84" s="1552">
        <v>3500</v>
      </c>
      <c r="Q84" s="1873">
        <v>4000</v>
      </c>
      <c r="R84" s="1906">
        <v>4000</v>
      </c>
      <c r="S84" s="1906">
        <v>3000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48000</v>
      </c>
      <c r="F85" s="36">
        <f>SUM(H85:S85)</f>
        <v>48250</v>
      </c>
      <c r="G85" s="43">
        <f>F85*100/E85</f>
        <v>100.52083333333333</v>
      </c>
      <c r="H85" s="983">
        <v>6900</v>
      </c>
      <c r="I85" s="983">
        <v>23800</v>
      </c>
      <c r="J85" s="471">
        <v>15650</v>
      </c>
      <c r="K85" s="471"/>
      <c r="L85" s="471"/>
      <c r="M85" s="471"/>
      <c r="N85" s="471"/>
      <c r="O85" s="471"/>
      <c r="P85" s="484">
        <v>1000</v>
      </c>
      <c r="Q85" s="484">
        <v>900</v>
      </c>
      <c r="R85" s="484"/>
      <c r="S85" s="484"/>
    </row>
    <row r="86" spans="1:19" ht="21.75" customHeight="1">
      <c r="A86" s="170"/>
      <c r="B86" s="3"/>
      <c r="C86" s="171" t="s">
        <v>217</v>
      </c>
      <c r="D86" s="126"/>
      <c r="E86" s="147">
        <v>10000</v>
      </c>
      <c r="F86" s="58">
        <f>SUM(H86:S86)</f>
        <v>10000</v>
      </c>
      <c r="G86" s="47"/>
      <c r="H86" s="979">
        <v>0</v>
      </c>
      <c r="I86" s="979">
        <v>1000</v>
      </c>
      <c r="J86" s="1231">
        <v>1000</v>
      </c>
      <c r="K86" s="1231">
        <v>1000</v>
      </c>
      <c r="L86" s="1548">
        <v>1000</v>
      </c>
      <c r="M86" s="1548">
        <v>1000</v>
      </c>
      <c r="N86" s="1548">
        <v>1000</v>
      </c>
      <c r="O86" s="1548">
        <v>1000</v>
      </c>
      <c r="P86" s="1791">
        <v>1000</v>
      </c>
      <c r="Q86" s="1791">
        <v>1000</v>
      </c>
      <c r="R86" s="1791">
        <v>1000</v>
      </c>
      <c r="S86" s="179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10000</v>
      </c>
      <c r="F87" s="36">
        <f>SUM(H87:S87)</f>
        <v>0</v>
      </c>
      <c r="G87" s="43">
        <f>F87*100/E87</f>
        <v>0</v>
      </c>
      <c r="H87" s="983"/>
      <c r="I87" s="983"/>
      <c r="J87" s="471"/>
      <c r="K87" s="471"/>
      <c r="L87" s="471"/>
      <c r="M87" s="471"/>
      <c r="N87" s="471"/>
      <c r="O87" s="471"/>
      <c r="P87" s="484"/>
      <c r="Q87" s="484"/>
      <c r="R87" s="484"/>
      <c r="S87" s="484"/>
    </row>
    <row r="88" spans="1:19" ht="21.75" customHeight="1">
      <c r="A88" s="63"/>
      <c r="B88" s="64" t="s">
        <v>152</v>
      </c>
      <c r="C88" s="65"/>
      <c r="D88" s="66" t="s">
        <v>9</v>
      </c>
      <c r="E88" s="1074">
        <f>E89+E91+E93+E95+E97+E99</f>
        <v>854</v>
      </c>
      <c r="F88" s="1364">
        <f>F89+F91+F93+F95+F97+F99</f>
        <v>232</v>
      </c>
      <c r="G88" s="146">
        <f>+F88*100/E88</f>
        <v>27.166276346604217</v>
      </c>
      <c r="H88" s="1074">
        <f>H89+H91+H93+H95+H97+H99</f>
        <v>25</v>
      </c>
      <c r="I88" s="1074">
        <f t="shared" ref="I88:S88" si="16">I89+I91+I93+I95+I97+I99</f>
        <v>92</v>
      </c>
      <c r="J88" s="1074">
        <f t="shared" si="16"/>
        <v>65</v>
      </c>
      <c r="K88" s="1074">
        <f t="shared" si="16"/>
        <v>22</v>
      </c>
      <c r="L88" s="1074">
        <f t="shared" si="16"/>
        <v>1</v>
      </c>
      <c r="M88" s="1074">
        <f t="shared" si="16"/>
        <v>3</v>
      </c>
      <c r="N88" s="1074">
        <f t="shared" si="16"/>
        <v>4</v>
      </c>
      <c r="O88" s="1074">
        <f t="shared" si="16"/>
        <v>2</v>
      </c>
      <c r="P88" s="1792">
        <f t="shared" si="16"/>
        <v>8</v>
      </c>
      <c r="Q88" s="1792">
        <f t="shared" si="16"/>
        <v>9</v>
      </c>
      <c r="R88" s="1792">
        <f t="shared" si="16"/>
        <v>1</v>
      </c>
      <c r="S88" s="1792">
        <f t="shared" si="16"/>
        <v>0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534</v>
      </c>
      <c r="F89" s="36">
        <f>SUM(H89:S89)</f>
        <v>38</v>
      </c>
      <c r="G89" s="37">
        <f t="shared" ref="G89:G103" si="17">+F89*100/E89</f>
        <v>7.1161048689138573</v>
      </c>
      <c r="H89" s="983">
        <v>2</v>
      </c>
      <c r="I89" s="983">
        <v>2</v>
      </c>
      <c r="J89" s="471">
        <v>1</v>
      </c>
      <c r="K89" s="471">
        <v>21</v>
      </c>
      <c r="L89" s="471">
        <v>1</v>
      </c>
      <c r="M89" s="471">
        <v>3</v>
      </c>
      <c r="N89" s="471">
        <v>4</v>
      </c>
      <c r="O89" s="471">
        <v>2</v>
      </c>
      <c r="P89" s="484">
        <v>1</v>
      </c>
      <c r="Q89" s="484"/>
      <c r="R89" s="484">
        <v>1</v>
      </c>
      <c r="S89" s="484"/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8">SUM(H90:S90)</f>
        <v>0</v>
      </c>
      <c r="G90" s="37" t="e">
        <f t="shared" si="17"/>
        <v>#DIV/0!</v>
      </c>
      <c r="H90" s="983"/>
      <c r="I90" s="983"/>
      <c r="J90" s="471"/>
      <c r="K90" s="471"/>
      <c r="L90" s="471"/>
      <c r="M90" s="471"/>
      <c r="N90" s="471"/>
      <c r="O90" s="471"/>
      <c r="P90" s="484"/>
      <c r="Q90" s="484"/>
      <c r="R90" s="484"/>
      <c r="S90" s="484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17</v>
      </c>
      <c r="F91" s="36">
        <f t="shared" si="18"/>
        <v>0</v>
      </c>
      <c r="G91" s="37">
        <f t="shared" si="17"/>
        <v>0</v>
      </c>
      <c r="H91" s="983"/>
      <c r="I91" s="983"/>
      <c r="J91" s="471"/>
      <c r="K91" s="471"/>
      <c r="L91" s="471"/>
      <c r="M91" s="471"/>
      <c r="N91" s="471"/>
      <c r="O91" s="471"/>
      <c r="P91" s="484"/>
      <c r="Q91" s="484"/>
      <c r="R91" s="484"/>
      <c r="S91" s="484"/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8"/>
        <v>0</v>
      </c>
      <c r="G92" s="37" t="e">
        <f t="shared" si="17"/>
        <v>#DIV/0!</v>
      </c>
      <c r="H92" s="983"/>
      <c r="I92" s="983"/>
      <c r="J92" s="471"/>
      <c r="K92" s="471"/>
      <c r="L92" s="471"/>
      <c r="M92" s="471"/>
      <c r="N92" s="471"/>
      <c r="O92" s="471"/>
      <c r="P92" s="484"/>
      <c r="Q92" s="484"/>
      <c r="R92" s="484"/>
      <c r="S92" s="484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8"/>
        <v>0</v>
      </c>
      <c r="G93" s="37" t="e">
        <f t="shared" si="17"/>
        <v>#DIV/0!</v>
      </c>
      <c r="H93" s="983"/>
      <c r="I93" s="983"/>
      <c r="J93" s="471"/>
      <c r="K93" s="471"/>
      <c r="L93" s="471"/>
      <c r="M93" s="471"/>
      <c r="N93" s="471"/>
      <c r="O93" s="471"/>
      <c r="P93" s="484"/>
      <c r="Q93" s="484"/>
      <c r="R93" s="484"/>
      <c r="S93" s="484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8"/>
        <v>0</v>
      </c>
      <c r="G94" s="37" t="e">
        <f t="shared" si="17"/>
        <v>#DIV/0!</v>
      </c>
      <c r="H94" s="983"/>
      <c r="I94" s="983"/>
      <c r="J94" s="471"/>
      <c r="K94" s="471"/>
      <c r="L94" s="471"/>
      <c r="M94" s="471"/>
      <c r="N94" s="471"/>
      <c r="O94" s="471"/>
      <c r="P94" s="484"/>
      <c r="Q94" s="484"/>
      <c r="R94" s="484"/>
      <c r="S94" s="484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36</v>
      </c>
      <c r="F95" s="36">
        <f t="shared" si="18"/>
        <v>1</v>
      </c>
      <c r="G95" s="37">
        <f t="shared" si="17"/>
        <v>2.7777777777777777</v>
      </c>
      <c r="H95" s="983"/>
      <c r="I95" s="983"/>
      <c r="J95" s="471"/>
      <c r="K95" s="471">
        <v>1</v>
      </c>
      <c r="L95" s="471"/>
      <c r="M95" s="471"/>
      <c r="N95" s="471"/>
      <c r="O95" s="471"/>
      <c r="P95" s="484"/>
      <c r="Q95" s="484"/>
      <c r="R95" s="484"/>
      <c r="S95" s="484"/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8"/>
        <v>0</v>
      </c>
      <c r="G96" s="37" t="e">
        <f t="shared" si="17"/>
        <v>#DIV/0!</v>
      </c>
      <c r="H96" s="983"/>
      <c r="I96" s="983"/>
      <c r="J96" s="471"/>
      <c r="K96" s="471"/>
      <c r="L96" s="471"/>
      <c r="M96" s="471"/>
      <c r="N96" s="471"/>
      <c r="O96" s="471"/>
      <c r="P96" s="484"/>
      <c r="Q96" s="484"/>
      <c r="R96" s="484"/>
      <c r="S96" s="484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167</v>
      </c>
      <c r="F97" s="36">
        <f t="shared" si="18"/>
        <v>193</v>
      </c>
      <c r="G97" s="37">
        <f t="shared" si="17"/>
        <v>115.56886227544911</v>
      </c>
      <c r="H97" s="983">
        <v>23</v>
      </c>
      <c r="I97" s="983">
        <v>90</v>
      </c>
      <c r="J97" s="471">
        <v>64</v>
      </c>
      <c r="K97" s="471"/>
      <c r="L97" s="471"/>
      <c r="M97" s="471"/>
      <c r="N97" s="471"/>
      <c r="O97" s="471"/>
      <c r="P97" s="484">
        <v>7</v>
      </c>
      <c r="Q97" s="484">
        <v>9</v>
      </c>
      <c r="R97" s="484"/>
      <c r="S97" s="484"/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8"/>
        <v>0</v>
      </c>
      <c r="G98" s="37" t="e">
        <f t="shared" si="17"/>
        <v>#DIV/0!</v>
      </c>
      <c r="H98" s="983"/>
      <c r="I98" s="983"/>
      <c r="J98" s="471"/>
      <c r="K98" s="471"/>
      <c r="L98" s="471"/>
      <c r="M98" s="471"/>
      <c r="N98" s="471"/>
      <c r="O98" s="471"/>
      <c r="P98" s="484"/>
      <c r="Q98" s="484"/>
      <c r="R98" s="484"/>
      <c r="S98" s="484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100</v>
      </c>
      <c r="F99" s="36">
        <f t="shared" si="18"/>
        <v>0</v>
      </c>
      <c r="G99" s="37">
        <f t="shared" si="17"/>
        <v>0</v>
      </c>
      <c r="H99" s="983"/>
      <c r="I99" s="983"/>
      <c r="J99" s="471"/>
      <c r="K99" s="471"/>
      <c r="L99" s="471"/>
      <c r="M99" s="471"/>
      <c r="N99" s="471"/>
      <c r="O99" s="471"/>
      <c r="P99" s="484"/>
      <c r="Q99" s="484"/>
      <c r="R99" s="484"/>
      <c r="S99" s="484"/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8"/>
        <v>0</v>
      </c>
      <c r="G100" s="37" t="e">
        <f t="shared" si="17"/>
        <v>#DIV/0!</v>
      </c>
      <c r="H100" s="983"/>
      <c r="I100" s="983"/>
      <c r="J100" s="471"/>
      <c r="K100" s="471"/>
      <c r="L100" s="471"/>
      <c r="M100" s="471"/>
      <c r="N100" s="471"/>
      <c r="O100" s="471"/>
      <c r="P100" s="484"/>
      <c r="Q100" s="484"/>
      <c r="R100" s="484"/>
      <c r="S100" s="484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7"/>
        <v>100</v>
      </c>
      <c r="H101" s="1068"/>
      <c r="I101" s="1068"/>
      <c r="J101" s="1239"/>
      <c r="K101" s="1239"/>
      <c r="L101" s="1553"/>
      <c r="M101" s="1553">
        <v>1</v>
      </c>
      <c r="N101" s="1553">
        <v>1</v>
      </c>
      <c r="O101" s="1553"/>
      <c r="P101" s="1494"/>
      <c r="Q101" s="1494"/>
      <c r="R101" s="1494"/>
      <c r="S101" s="1494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9" si="19">SUM(H102:S102)</f>
        <v>0</v>
      </c>
      <c r="G102" s="78" t="e">
        <f t="shared" si="17"/>
        <v>#DIV/0!</v>
      </c>
      <c r="H102" s="1063"/>
      <c r="I102" s="1063"/>
      <c r="J102" s="1240"/>
      <c r="K102" s="1240"/>
      <c r="L102" s="1554"/>
      <c r="M102" s="1554"/>
      <c r="N102" s="1554"/>
      <c r="O102" s="1554"/>
      <c r="P102" s="1274"/>
      <c r="Q102" s="1274"/>
      <c r="R102" s="1274"/>
      <c r="S102" s="1274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420500</v>
      </c>
      <c r="F103" s="153">
        <f>SUM(H103:S103)</f>
        <v>409266.05</v>
      </c>
      <c r="G103" s="112">
        <f t="shared" si="17"/>
        <v>97.328430439952442</v>
      </c>
      <c r="H103" s="1062">
        <f>SUM(H104:H108)</f>
        <v>0</v>
      </c>
      <c r="I103" s="1062">
        <f t="shared" ref="I103:P103" si="20">SUM(I104:I108)</f>
        <v>70439.399999999994</v>
      </c>
      <c r="J103" s="1062">
        <f t="shared" si="20"/>
        <v>72701.399999999994</v>
      </c>
      <c r="K103" s="1062">
        <f t="shared" si="20"/>
        <v>8505</v>
      </c>
      <c r="L103" s="1062">
        <f t="shared" si="20"/>
        <v>30515</v>
      </c>
      <c r="M103" s="1062">
        <f t="shared" si="20"/>
        <v>17696.400000000001</v>
      </c>
      <c r="N103" s="1062">
        <f t="shared" si="20"/>
        <v>0</v>
      </c>
      <c r="O103" s="1062">
        <f t="shared" si="20"/>
        <v>0</v>
      </c>
      <c r="P103" s="1062">
        <f t="shared" si="20"/>
        <v>27230</v>
      </c>
      <c r="Q103" s="1062">
        <f>SUM(Q104:Q108)</f>
        <v>99008.9</v>
      </c>
      <c r="R103" s="1062">
        <f>SUM(R104:R108)</f>
        <v>2480.5</v>
      </c>
      <c r="S103" s="1062">
        <f>SUM(S104:S108)</f>
        <v>80689.45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9"/>
        <v>0</v>
      </c>
      <c r="G104" s="43" t="e">
        <f t="shared" ref="G104:G110" si="21">+F104*100/E104</f>
        <v>#DIV/0!</v>
      </c>
      <c r="H104" s="983"/>
      <c r="I104" s="983"/>
      <c r="J104" s="471"/>
      <c r="K104" s="471"/>
      <c r="L104" s="471"/>
      <c r="M104" s="471"/>
      <c r="N104" s="471"/>
      <c r="O104" s="471"/>
      <c r="P104" s="484"/>
      <c r="Q104" s="484"/>
      <c r="R104" s="484"/>
      <c r="S104" s="484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f>270500+150000</f>
        <v>420500</v>
      </c>
      <c r="F105" s="36">
        <f t="shared" si="19"/>
        <v>409266.05</v>
      </c>
      <c r="G105" s="43">
        <f t="shared" si="21"/>
        <v>97.328430439952442</v>
      </c>
      <c r="H105" s="983"/>
      <c r="I105" s="983">
        <v>70439.399999999994</v>
      </c>
      <c r="J105" s="471">
        <v>72701.399999999994</v>
      </c>
      <c r="K105" s="471">
        <v>8505</v>
      </c>
      <c r="L105" s="471">
        <v>30515</v>
      </c>
      <c r="M105" s="471">
        <v>17696.400000000001</v>
      </c>
      <c r="N105" s="471"/>
      <c r="O105" s="471"/>
      <c r="P105" s="484">
        <v>27230</v>
      </c>
      <c r="Q105" s="484">
        <v>99008.9</v>
      </c>
      <c r="R105" s="484">
        <v>2480.5</v>
      </c>
      <c r="S105" s="484">
        <v>80689.45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/>
      <c r="F106" s="36">
        <f t="shared" si="19"/>
        <v>0</v>
      </c>
      <c r="G106" s="43" t="e">
        <f t="shared" si="21"/>
        <v>#DIV/0!</v>
      </c>
      <c r="H106" s="983"/>
      <c r="I106" s="983"/>
      <c r="J106" s="471"/>
      <c r="K106" s="471"/>
      <c r="L106" s="471"/>
      <c r="M106" s="471"/>
      <c r="N106" s="471"/>
      <c r="O106" s="471"/>
      <c r="P106" s="484"/>
      <c r="Q106" s="484"/>
      <c r="R106" s="484"/>
      <c r="S106" s="484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9"/>
        <v>0</v>
      </c>
      <c r="G107" s="43" t="e">
        <f t="shared" si="21"/>
        <v>#DIV/0!</v>
      </c>
      <c r="H107" s="983"/>
      <c r="I107" s="983"/>
      <c r="J107" s="471"/>
      <c r="K107" s="471"/>
      <c r="L107" s="471"/>
      <c r="M107" s="471"/>
      <c r="N107" s="471"/>
      <c r="O107" s="471"/>
      <c r="P107" s="484"/>
      <c r="Q107" s="484"/>
      <c r="R107" s="484"/>
      <c r="S107" s="484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9"/>
        <v>0</v>
      </c>
      <c r="G108" s="43" t="e">
        <f t="shared" si="21"/>
        <v>#DIV/0!</v>
      </c>
      <c r="H108" s="983"/>
      <c r="I108" s="983"/>
      <c r="J108" s="471"/>
      <c r="K108" s="471"/>
      <c r="L108" s="471"/>
      <c r="M108" s="471"/>
      <c r="N108" s="471"/>
      <c r="O108" s="471"/>
      <c r="P108" s="484"/>
      <c r="Q108" s="484"/>
      <c r="R108" s="484"/>
      <c r="S108" s="484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1940000</v>
      </c>
      <c r="F109" s="54">
        <f t="shared" si="19"/>
        <v>1940000</v>
      </c>
      <c r="G109" s="140">
        <f t="shared" si="21"/>
        <v>100</v>
      </c>
      <c r="H109" s="1061">
        <f>SUM(H113+H117)</f>
        <v>157000</v>
      </c>
      <c r="I109" s="1061">
        <f t="shared" ref="I109:S109" si="22">SUM(I113+I117)</f>
        <v>197500</v>
      </c>
      <c r="J109" s="1061">
        <f t="shared" si="22"/>
        <v>198000</v>
      </c>
      <c r="K109" s="1061">
        <f t="shared" si="22"/>
        <v>208000</v>
      </c>
      <c r="L109" s="149">
        <f t="shared" si="22"/>
        <v>197500</v>
      </c>
      <c r="M109" s="149">
        <f t="shared" si="22"/>
        <v>167500</v>
      </c>
      <c r="N109" s="149">
        <f t="shared" si="22"/>
        <v>167500</v>
      </c>
      <c r="O109" s="149">
        <f t="shared" si="22"/>
        <v>157500</v>
      </c>
      <c r="P109" s="149">
        <f t="shared" si="22"/>
        <v>137500</v>
      </c>
      <c r="Q109" s="1860">
        <f t="shared" si="22"/>
        <v>117500</v>
      </c>
      <c r="R109" s="1860">
        <f t="shared" si="22"/>
        <v>117500</v>
      </c>
      <c r="S109" s="1860">
        <f t="shared" si="22"/>
        <v>117000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90000</v>
      </c>
      <c r="F110" s="58">
        <f>SUM(H110:S110)</f>
        <v>90000</v>
      </c>
      <c r="G110" s="47">
        <f t="shared" si="21"/>
        <v>100</v>
      </c>
      <c r="H110" s="1060">
        <v>0</v>
      </c>
      <c r="I110" s="1060">
        <v>0</v>
      </c>
      <c r="J110" s="1241">
        <v>0</v>
      </c>
      <c r="K110" s="1241">
        <v>0</v>
      </c>
      <c r="L110" s="1555">
        <v>0</v>
      </c>
      <c r="M110" s="1555">
        <v>0</v>
      </c>
      <c r="N110" s="1555">
        <v>0</v>
      </c>
      <c r="O110" s="1552">
        <v>20000</v>
      </c>
      <c r="P110" s="1552">
        <v>20000</v>
      </c>
      <c r="Q110" s="1873">
        <v>20000</v>
      </c>
      <c r="R110" s="1906">
        <v>30000</v>
      </c>
      <c r="S110" s="1876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068"/>
      <c r="I111" s="1068"/>
      <c r="J111" s="1239"/>
      <c r="K111" s="1239"/>
      <c r="L111" s="1553"/>
      <c r="M111" s="1553"/>
      <c r="N111" s="1553"/>
      <c r="O111" s="1553"/>
      <c r="P111" s="1494"/>
      <c r="Q111" s="1494"/>
      <c r="R111" s="1494"/>
      <c r="S111" s="1494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45</v>
      </c>
      <c r="F112" s="36">
        <f>SUM(H112:S112)</f>
        <v>45</v>
      </c>
      <c r="G112" s="37">
        <f>+F112*100/E112</f>
        <v>100</v>
      </c>
      <c r="H112" s="983">
        <v>45</v>
      </c>
      <c r="I112" s="983"/>
      <c r="J112" s="471"/>
      <c r="K112" s="471"/>
      <c r="L112" s="471"/>
      <c r="M112" s="471"/>
      <c r="N112" s="471"/>
      <c r="O112" s="471"/>
      <c r="P112" s="484"/>
      <c r="Q112" s="484"/>
      <c r="R112" s="484"/>
      <c r="S112" s="484"/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90000</v>
      </c>
      <c r="F113" s="36">
        <f>SUM(H113:S113)</f>
        <v>90000</v>
      </c>
      <c r="G113" s="37">
        <f>+F113*100/E113</f>
        <v>100</v>
      </c>
      <c r="H113" s="983">
        <v>7000</v>
      </c>
      <c r="I113" s="983">
        <v>7500</v>
      </c>
      <c r="J113" s="471">
        <v>8000</v>
      </c>
      <c r="K113" s="471">
        <v>8000</v>
      </c>
      <c r="L113" s="471">
        <v>7500</v>
      </c>
      <c r="M113" s="471">
        <v>7500</v>
      </c>
      <c r="N113" s="471">
        <v>7500</v>
      </c>
      <c r="O113" s="471">
        <v>7500</v>
      </c>
      <c r="P113" s="484">
        <v>7500</v>
      </c>
      <c r="Q113" s="484">
        <v>7500</v>
      </c>
      <c r="R113" s="484">
        <v>7500</v>
      </c>
      <c r="S113" s="484">
        <v>7000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1850000</v>
      </c>
      <c r="F114" s="58">
        <f>SUM(H114:S114)</f>
        <v>1850000</v>
      </c>
      <c r="G114" s="47">
        <f>+F114*100/E114</f>
        <v>100</v>
      </c>
      <c r="H114" s="1070">
        <v>100000</v>
      </c>
      <c r="I114" s="1070">
        <v>100000</v>
      </c>
      <c r="J114" s="1238">
        <v>200000</v>
      </c>
      <c r="K114" s="1238">
        <v>200000</v>
      </c>
      <c r="L114" s="1552">
        <v>200000</v>
      </c>
      <c r="M114" s="1552">
        <v>200000</v>
      </c>
      <c r="N114" s="1552">
        <v>200000</v>
      </c>
      <c r="O114" s="1552">
        <v>150000</v>
      </c>
      <c r="P114" s="1552">
        <v>150000</v>
      </c>
      <c r="Q114" s="1873">
        <v>150000</v>
      </c>
      <c r="R114" s="1906">
        <v>150000</v>
      </c>
      <c r="S114" s="1906">
        <v>50000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068"/>
      <c r="I115" s="1068"/>
      <c r="J115" s="1239"/>
      <c r="K115" s="1239"/>
      <c r="L115" s="1553"/>
      <c r="M115" s="1553"/>
      <c r="N115" s="1553"/>
      <c r="O115" s="1553"/>
      <c r="P115" s="1494"/>
      <c r="Q115" s="1494"/>
      <c r="R115" s="1494"/>
      <c r="S115" s="1494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75</v>
      </c>
      <c r="F116" s="36">
        <f>SUM(H116:S116)</f>
        <v>75</v>
      </c>
      <c r="G116" s="37">
        <f t="shared" ref="G116:G124" si="23">+F116*100/E116</f>
        <v>100</v>
      </c>
      <c r="H116" s="983">
        <v>75</v>
      </c>
      <c r="I116" s="983"/>
      <c r="J116" s="471"/>
      <c r="K116" s="471"/>
      <c r="L116" s="471"/>
      <c r="M116" s="471"/>
      <c r="N116" s="471"/>
      <c r="O116" s="471"/>
      <c r="P116" s="484"/>
      <c r="Q116" s="484"/>
      <c r="R116" s="484"/>
      <c r="S116" s="484"/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1850000</v>
      </c>
      <c r="F117" s="36">
        <f>SUM(H117:S117)</f>
        <v>1850000</v>
      </c>
      <c r="G117" s="37">
        <f t="shared" si="23"/>
        <v>100</v>
      </c>
      <c r="H117" s="983">
        <v>150000</v>
      </c>
      <c r="I117" s="983">
        <v>190000</v>
      </c>
      <c r="J117" s="471">
        <v>190000</v>
      </c>
      <c r="K117" s="471">
        <v>200000</v>
      </c>
      <c r="L117" s="471">
        <v>190000</v>
      </c>
      <c r="M117" s="471">
        <v>160000</v>
      </c>
      <c r="N117" s="471">
        <v>160000</v>
      </c>
      <c r="O117" s="471">
        <v>150000</v>
      </c>
      <c r="P117" s="484">
        <v>130000</v>
      </c>
      <c r="Q117" s="484">
        <v>110000</v>
      </c>
      <c r="R117" s="484">
        <v>110000</v>
      </c>
      <c r="S117" s="484">
        <v>110000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068"/>
      <c r="I118" s="1068"/>
      <c r="J118" s="1239"/>
      <c r="K118" s="1239"/>
      <c r="L118" s="1553"/>
      <c r="M118" s="1553"/>
      <c r="N118" s="1553"/>
      <c r="O118" s="1553"/>
      <c r="P118" s="1494"/>
      <c r="Q118" s="1494"/>
      <c r="R118" s="1494"/>
      <c r="S118" s="1494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 t="shared" ref="F119:F125" si="24">SUM(H119:S119)</f>
        <v>1</v>
      </c>
      <c r="G119" s="37">
        <f t="shared" si="23"/>
        <v>100</v>
      </c>
      <c r="H119" s="983"/>
      <c r="I119" s="983">
        <v>1</v>
      </c>
      <c r="J119" s="471"/>
      <c r="K119" s="471"/>
      <c r="L119" s="471"/>
      <c r="M119" s="471"/>
      <c r="N119" s="471"/>
      <c r="O119" s="471"/>
      <c r="P119" s="484"/>
      <c r="Q119" s="484"/>
      <c r="R119" s="484"/>
      <c r="S119" s="484"/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1</v>
      </c>
      <c r="F120" s="36">
        <f t="shared" si="24"/>
        <v>2</v>
      </c>
      <c r="G120" s="37">
        <f t="shared" si="23"/>
        <v>200</v>
      </c>
      <c r="H120" s="983"/>
      <c r="I120" s="983"/>
      <c r="J120" s="471"/>
      <c r="K120" s="471"/>
      <c r="L120" s="471"/>
      <c r="M120" s="471"/>
      <c r="N120" s="471"/>
      <c r="O120" s="471"/>
      <c r="P120" s="484">
        <v>2</v>
      </c>
      <c r="Q120" s="484"/>
      <c r="R120" s="484"/>
      <c r="S120" s="484"/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1</v>
      </c>
      <c r="F121" s="36">
        <f t="shared" si="24"/>
        <v>2</v>
      </c>
      <c r="G121" s="37">
        <f t="shared" si="23"/>
        <v>200</v>
      </c>
      <c r="H121" s="983"/>
      <c r="I121" s="983"/>
      <c r="J121" s="471"/>
      <c r="K121" s="471"/>
      <c r="L121" s="471"/>
      <c r="M121" s="471"/>
      <c r="N121" s="471"/>
      <c r="O121" s="471"/>
      <c r="P121" s="484">
        <v>2</v>
      </c>
      <c r="Q121" s="484"/>
      <c r="R121" s="484"/>
      <c r="S121" s="484"/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70</v>
      </c>
      <c r="F122" s="36">
        <f t="shared" si="24"/>
        <v>0</v>
      </c>
      <c r="G122" s="37">
        <f t="shared" si="23"/>
        <v>0</v>
      </c>
      <c r="H122" s="983"/>
      <c r="I122" s="983"/>
      <c r="J122" s="471"/>
      <c r="K122" s="471"/>
      <c r="L122" s="471"/>
      <c r="M122" s="471"/>
      <c r="N122" s="471"/>
      <c r="O122" s="471"/>
      <c r="P122" s="484"/>
      <c r="Q122" s="484"/>
      <c r="R122" s="484"/>
      <c r="S122" s="484"/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4"/>
        <v>0</v>
      </c>
      <c r="G123" s="66"/>
      <c r="H123" s="1059"/>
      <c r="I123" s="1059"/>
      <c r="J123" s="1219"/>
      <c r="K123" s="1219"/>
      <c r="L123" s="1537"/>
      <c r="M123" s="1537"/>
      <c r="N123" s="1537"/>
      <c r="O123" s="1537"/>
      <c r="P123" s="1537"/>
      <c r="Q123" s="1855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4"/>
        <v>0</v>
      </c>
      <c r="G124" s="37" t="e">
        <f t="shared" si="23"/>
        <v>#DIV/0!</v>
      </c>
      <c r="H124" s="983"/>
      <c r="I124" s="983"/>
      <c r="J124" s="471"/>
      <c r="K124" s="471"/>
      <c r="L124" s="471"/>
      <c r="M124" s="471"/>
      <c r="N124" s="471"/>
      <c r="O124" s="471"/>
      <c r="P124" s="484"/>
      <c r="Q124" s="484"/>
      <c r="R124" s="484"/>
      <c r="S124" s="484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30300</v>
      </c>
      <c r="F125" s="153">
        <f t="shared" si="24"/>
        <v>30726.400000000001</v>
      </c>
      <c r="G125" s="379">
        <f t="shared" ref="G125:G188" si="25">+F125*100/E125</f>
        <v>101.40726072607261</v>
      </c>
      <c r="H125" s="981">
        <f>SUM(H126:H130)</f>
        <v>0</v>
      </c>
      <c r="I125" s="981">
        <f t="shared" ref="I125:S125" si="26">SUM(I126:I130)</f>
        <v>0</v>
      </c>
      <c r="J125" s="981">
        <f t="shared" si="26"/>
        <v>6384</v>
      </c>
      <c r="K125" s="981">
        <f t="shared" si="26"/>
        <v>3743.4</v>
      </c>
      <c r="L125" s="981">
        <f t="shared" si="26"/>
        <v>3745</v>
      </c>
      <c r="M125" s="981">
        <f t="shared" si="26"/>
        <v>1830</v>
      </c>
      <c r="N125" s="981">
        <f t="shared" si="26"/>
        <v>0</v>
      </c>
      <c r="O125" s="981">
        <f t="shared" si="26"/>
        <v>4680</v>
      </c>
      <c r="P125" s="981">
        <f t="shared" si="26"/>
        <v>0</v>
      </c>
      <c r="Q125" s="981">
        <f t="shared" si="26"/>
        <v>500</v>
      </c>
      <c r="R125" s="981">
        <f t="shared" si="26"/>
        <v>9844</v>
      </c>
      <c r="S125" s="981">
        <f t="shared" si="26"/>
        <v>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ref="F126:F188" si="27">SUM(H126:S126)</f>
        <v>0</v>
      </c>
      <c r="G126" s="37" t="e">
        <f t="shared" si="25"/>
        <v>#DIV/0!</v>
      </c>
      <c r="H126" s="983"/>
      <c r="I126" s="983"/>
      <c r="J126" s="471"/>
      <c r="K126" s="471"/>
      <c r="L126" s="471"/>
      <c r="M126" s="471"/>
      <c r="N126" s="471"/>
      <c r="O126" s="471"/>
      <c r="P126" s="484"/>
      <c r="Q126" s="484"/>
      <c r="R126" s="484"/>
      <c r="S126" s="484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30300</v>
      </c>
      <c r="F127" s="36">
        <f t="shared" si="27"/>
        <v>30726.400000000001</v>
      </c>
      <c r="G127" s="37">
        <f t="shared" si="25"/>
        <v>101.40726072607261</v>
      </c>
      <c r="H127" s="983"/>
      <c r="I127" s="983"/>
      <c r="J127" s="471">
        <v>6384</v>
      </c>
      <c r="K127" s="471">
        <v>3743.4</v>
      </c>
      <c r="L127" s="471">
        <v>3745</v>
      </c>
      <c r="M127" s="471">
        <v>1830</v>
      </c>
      <c r="N127" s="471"/>
      <c r="O127" s="471">
        <v>4680</v>
      </c>
      <c r="P127" s="484"/>
      <c r="Q127" s="484">
        <v>500</v>
      </c>
      <c r="R127" s="484">
        <v>9844</v>
      </c>
      <c r="S127" s="484"/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7"/>
        <v>0</v>
      </c>
      <c r="G128" s="37" t="e">
        <f t="shared" si="25"/>
        <v>#DIV/0!</v>
      </c>
      <c r="H128" s="983"/>
      <c r="I128" s="983"/>
      <c r="J128" s="471"/>
      <c r="K128" s="471"/>
      <c r="L128" s="471"/>
      <c r="M128" s="471"/>
      <c r="N128" s="471"/>
      <c r="O128" s="471"/>
      <c r="P128" s="484"/>
      <c r="Q128" s="484"/>
      <c r="R128" s="484"/>
      <c r="S128" s="484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7"/>
        <v>0</v>
      </c>
      <c r="G129" s="37" t="e">
        <f t="shared" si="25"/>
        <v>#DIV/0!</v>
      </c>
      <c r="H129" s="983"/>
      <c r="I129" s="983"/>
      <c r="J129" s="471"/>
      <c r="K129" s="471"/>
      <c r="L129" s="471"/>
      <c r="M129" s="471"/>
      <c r="N129" s="471"/>
      <c r="O129" s="471"/>
      <c r="P129" s="484"/>
      <c r="Q129" s="484"/>
      <c r="R129" s="484"/>
      <c r="S129" s="484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7"/>
        <v>0</v>
      </c>
      <c r="G130" s="37" t="e">
        <f t="shared" si="25"/>
        <v>#DIV/0!</v>
      </c>
      <c r="H130" s="983"/>
      <c r="I130" s="983"/>
      <c r="J130" s="471"/>
      <c r="K130" s="471"/>
      <c r="L130" s="471"/>
      <c r="M130" s="471"/>
      <c r="N130" s="471"/>
      <c r="O130" s="471"/>
      <c r="P130" s="484"/>
      <c r="Q130" s="484"/>
      <c r="R130" s="484"/>
      <c r="S130" s="484"/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7"/>
        <v>0</v>
      </c>
      <c r="G131" s="67" t="e">
        <f t="shared" si="25"/>
        <v>#DIV/0!</v>
      </c>
      <c r="H131" s="1068"/>
      <c r="I131" s="1068"/>
      <c r="J131" s="1239"/>
      <c r="K131" s="1239"/>
      <c r="L131" s="1553"/>
      <c r="M131" s="1553"/>
      <c r="N131" s="1553"/>
      <c r="O131" s="1553"/>
      <c r="P131" s="1494"/>
      <c r="Q131" s="1494"/>
      <c r="R131" s="1494"/>
      <c r="S131" s="1494"/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1</v>
      </c>
      <c r="F132" s="55">
        <f t="shared" si="27"/>
        <v>1</v>
      </c>
      <c r="G132" s="67">
        <f t="shared" si="25"/>
        <v>100</v>
      </c>
      <c r="H132" s="980">
        <f>SUM(H133:H134)</f>
        <v>0</v>
      </c>
      <c r="I132" s="982">
        <f t="shared" ref="I132:S132" si="28">SUM(I133:I134)</f>
        <v>0</v>
      </c>
      <c r="J132" s="1224">
        <f t="shared" si="28"/>
        <v>0</v>
      </c>
      <c r="K132" s="1224">
        <f t="shared" si="28"/>
        <v>0</v>
      </c>
      <c r="L132" s="1541">
        <f t="shared" si="28"/>
        <v>0</v>
      </c>
      <c r="M132" s="1541">
        <f t="shared" si="28"/>
        <v>0</v>
      </c>
      <c r="N132" s="1541">
        <f t="shared" si="28"/>
        <v>0</v>
      </c>
      <c r="O132" s="1541">
        <f t="shared" si="28"/>
        <v>0</v>
      </c>
      <c r="P132" s="1541">
        <f t="shared" si="28"/>
        <v>1</v>
      </c>
      <c r="Q132" s="1858">
        <f t="shared" si="28"/>
        <v>0</v>
      </c>
      <c r="R132" s="1894">
        <f t="shared" si="28"/>
        <v>0</v>
      </c>
      <c r="S132" s="1894">
        <f t="shared" si="28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1</v>
      </c>
      <c r="F133" s="36">
        <f t="shared" si="27"/>
        <v>1</v>
      </c>
      <c r="G133" s="37">
        <f t="shared" si="25"/>
        <v>100</v>
      </c>
      <c r="H133" s="983"/>
      <c r="I133" s="983"/>
      <c r="J133" s="471"/>
      <c r="K133" s="471"/>
      <c r="L133" s="471"/>
      <c r="M133" s="471"/>
      <c r="N133" s="471"/>
      <c r="O133" s="471"/>
      <c r="P133" s="484">
        <v>1</v>
      </c>
      <c r="Q133" s="484"/>
      <c r="R133" s="484"/>
      <c r="S133" s="484"/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7"/>
        <v>0</v>
      </c>
      <c r="G134" s="37" t="e">
        <f t="shared" si="25"/>
        <v>#DIV/0!</v>
      </c>
      <c r="H134" s="983"/>
      <c r="I134" s="983"/>
      <c r="J134" s="471"/>
      <c r="K134" s="471"/>
      <c r="L134" s="471"/>
      <c r="M134" s="471"/>
      <c r="N134" s="471"/>
      <c r="O134" s="471"/>
      <c r="P134" s="484"/>
      <c r="Q134" s="484"/>
      <c r="R134" s="484"/>
      <c r="S134" s="484"/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7"/>
        <v>0</v>
      </c>
      <c r="G135" s="37" t="e">
        <f t="shared" si="25"/>
        <v>#DIV/0!</v>
      </c>
      <c r="H135" s="983"/>
      <c r="I135" s="983"/>
      <c r="J135" s="471"/>
      <c r="K135" s="471"/>
      <c r="L135" s="471"/>
      <c r="M135" s="471"/>
      <c r="N135" s="471"/>
      <c r="O135" s="471"/>
      <c r="P135" s="484"/>
      <c r="Q135" s="484"/>
      <c r="R135" s="484"/>
      <c r="S135" s="484"/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46800</v>
      </c>
      <c r="F136" s="153">
        <f>SUM(H136:S136)</f>
        <v>54597</v>
      </c>
      <c r="G136" s="379">
        <f t="shared" si="25"/>
        <v>116.66025641025641</v>
      </c>
      <c r="H136" s="981">
        <f>SUM(H137:H141)</f>
        <v>0</v>
      </c>
      <c r="I136" s="981">
        <f t="shared" ref="I136:S136" si="29">SUM(I137:I141)</f>
        <v>1510</v>
      </c>
      <c r="J136" s="981">
        <f t="shared" si="29"/>
        <v>4160</v>
      </c>
      <c r="K136" s="981">
        <f t="shared" si="29"/>
        <v>480</v>
      </c>
      <c r="L136" s="981">
        <f t="shared" si="29"/>
        <v>13302</v>
      </c>
      <c r="M136" s="981">
        <f t="shared" si="29"/>
        <v>0</v>
      </c>
      <c r="N136" s="981">
        <f t="shared" si="29"/>
        <v>11410</v>
      </c>
      <c r="O136" s="981">
        <f t="shared" si="29"/>
        <v>0</v>
      </c>
      <c r="P136" s="981">
        <f t="shared" si="29"/>
        <v>12088</v>
      </c>
      <c r="Q136" s="981">
        <f t="shared" si="29"/>
        <v>3665</v>
      </c>
      <c r="R136" s="981">
        <f t="shared" si="29"/>
        <v>5782</v>
      </c>
      <c r="S136" s="981">
        <f t="shared" si="29"/>
        <v>2200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7"/>
        <v>0</v>
      </c>
      <c r="G137" s="37" t="e">
        <f t="shared" si="25"/>
        <v>#DIV/0!</v>
      </c>
      <c r="H137" s="983"/>
      <c r="I137" s="983"/>
      <c r="J137" s="471"/>
      <c r="K137" s="471"/>
      <c r="L137" s="471"/>
      <c r="M137" s="471"/>
      <c r="N137" s="471"/>
      <c r="O137" s="471"/>
      <c r="P137" s="484"/>
      <c r="Q137" s="484"/>
      <c r="R137" s="484"/>
      <c r="S137" s="484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46800</v>
      </c>
      <c r="F138" s="36">
        <f>SUM(H138:S138)</f>
        <v>54597</v>
      </c>
      <c r="G138" s="37">
        <f t="shared" si="25"/>
        <v>116.66025641025641</v>
      </c>
      <c r="H138" s="983"/>
      <c r="I138" s="983">
        <v>1510</v>
      </c>
      <c r="J138" s="471">
        <v>4160</v>
      </c>
      <c r="K138" s="471">
        <v>480</v>
      </c>
      <c r="L138" s="471">
        <v>13302</v>
      </c>
      <c r="M138" s="471"/>
      <c r="N138" s="471">
        <v>11410</v>
      </c>
      <c r="O138" s="471"/>
      <c r="P138" s="484">
        <v>12088</v>
      </c>
      <c r="Q138" s="484">
        <v>3665</v>
      </c>
      <c r="R138" s="484">
        <v>5782</v>
      </c>
      <c r="S138" s="484">
        <v>2200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7"/>
        <v>0</v>
      </c>
      <c r="G139" s="37" t="e">
        <f t="shared" si="25"/>
        <v>#DIV/0!</v>
      </c>
      <c r="H139" s="983"/>
      <c r="I139" s="983"/>
      <c r="J139" s="471"/>
      <c r="K139" s="471"/>
      <c r="L139" s="471"/>
      <c r="M139" s="471"/>
      <c r="N139" s="471"/>
      <c r="O139" s="471"/>
      <c r="P139" s="484"/>
      <c r="Q139" s="484"/>
      <c r="R139" s="484"/>
      <c r="S139" s="484"/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7"/>
        <v>0</v>
      </c>
      <c r="G140" s="37" t="e">
        <f t="shared" si="25"/>
        <v>#DIV/0!</v>
      </c>
      <c r="H140" s="983"/>
      <c r="I140" s="983"/>
      <c r="J140" s="471"/>
      <c r="K140" s="471"/>
      <c r="L140" s="471"/>
      <c r="M140" s="471"/>
      <c r="N140" s="471"/>
      <c r="O140" s="471"/>
      <c r="P140" s="484"/>
      <c r="Q140" s="484"/>
      <c r="R140" s="484"/>
      <c r="S140" s="484"/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7"/>
        <v>0</v>
      </c>
      <c r="G141" s="37" t="e">
        <f t="shared" si="25"/>
        <v>#DIV/0!</v>
      </c>
      <c r="H141" s="983"/>
      <c r="I141" s="983"/>
      <c r="J141" s="471"/>
      <c r="K141" s="471"/>
      <c r="L141" s="471"/>
      <c r="M141" s="471"/>
      <c r="N141" s="471"/>
      <c r="O141" s="471"/>
      <c r="P141" s="484"/>
      <c r="Q141" s="484"/>
      <c r="R141" s="484"/>
      <c r="S141" s="484"/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1000</v>
      </c>
      <c r="F142" s="55">
        <f t="shared" si="27"/>
        <v>1036</v>
      </c>
      <c r="G142" s="67">
        <f t="shared" si="25"/>
        <v>103.6</v>
      </c>
      <c r="H142" s="1074">
        <f t="shared" ref="H142:S142" si="30">H145</f>
        <v>53</v>
      </c>
      <c r="I142" s="1074">
        <f t="shared" si="30"/>
        <v>45</v>
      </c>
      <c r="J142" s="1223">
        <f t="shared" si="30"/>
        <v>29</v>
      </c>
      <c r="K142" s="1223">
        <f t="shared" si="30"/>
        <v>45</v>
      </c>
      <c r="L142" s="1539">
        <f t="shared" si="30"/>
        <v>48</v>
      </c>
      <c r="M142" s="1539">
        <f t="shared" si="30"/>
        <v>102</v>
      </c>
      <c r="N142" s="1539">
        <f t="shared" si="30"/>
        <v>13</v>
      </c>
      <c r="O142" s="1539">
        <f t="shared" si="30"/>
        <v>76</v>
      </c>
      <c r="P142" s="1025">
        <f t="shared" si="30"/>
        <v>178</v>
      </c>
      <c r="Q142" s="1025">
        <f t="shared" si="30"/>
        <v>160</v>
      </c>
      <c r="R142" s="1025">
        <f t="shared" si="30"/>
        <v>254</v>
      </c>
      <c r="S142" s="1025">
        <f t="shared" si="30"/>
        <v>33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7"/>
        <v>0</v>
      </c>
      <c r="G143" s="67" t="e">
        <f t="shared" si="25"/>
        <v>#DIV/0!</v>
      </c>
      <c r="H143" s="1074"/>
      <c r="I143" s="1074"/>
      <c r="J143" s="1223"/>
      <c r="K143" s="1223"/>
      <c r="L143" s="1539"/>
      <c r="M143" s="1539"/>
      <c r="N143" s="1539"/>
      <c r="O143" s="1539"/>
      <c r="P143" s="1025"/>
      <c r="Q143" s="1025"/>
      <c r="R143" s="1025"/>
      <c r="S143" s="1025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150</v>
      </c>
      <c r="F144" s="36">
        <f t="shared" si="27"/>
        <v>164</v>
      </c>
      <c r="G144" s="37">
        <f t="shared" si="25"/>
        <v>109.33333333333333</v>
      </c>
      <c r="H144" s="983">
        <v>11</v>
      </c>
      <c r="I144" s="983">
        <v>13</v>
      </c>
      <c r="J144" s="471">
        <v>9</v>
      </c>
      <c r="K144" s="471">
        <v>3</v>
      </c>
      <c r="L144" s="471">
        <v>16</v>
      </c>
      <c r="M144" s="471">
        <v>21</v>
      </c>
      <c r="N144" s="471">
        <v>3</v>
      </c>
      <c r="O144" s="471">
        <v>51</v>
      </c>
      <c r="P144" s="484">
        <v>13</v>
      </c>
      <c r="Q144" s="484">
        <v>12</v>
      </c>
      <c r="R144" s="484">
        <v>8</v>
      </c>
      <c r="S144" s="484">
        <v>4</v>
      </c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1000</v>
      </c>
      <c r="F145" s="36">
        <f t="shared" si="27"/>
        <v>1036</v>
      </c>
      <c r="G145" s="37">
        <f t="shared" si="25"/>
        <v>103.6</v>
      </c>
      <c r="H145" s="983">
        <v>53</v>
      </c>
      <c r="I145" s="983">
        <v>45</v>
      </c>
      <c r="J145" s="471">
        <v>29</v>
      </c>
      <c r="K145" s="471">
        <v>45</v>
      </c>
      <c r="L145" s="471">
        <v>48</v>
      </c>
      <c r="M145" s="471">
        <v>102</v>
      </c>
      <c r="N145" s="471">
        <v>13</v>
      </c>
      <c r="O145" s="471">
        <v>76</v>
      </c>
      <c r="P145" s="484">
        <v>178</v>
      </c>
      <c r="Q145" s="484">
        <v>160</v>
      </c>
      <c r="R145" s="484">
        <v>254</v>
      </c>
      <c r="S145" s="484">
        <v>33</v>
      </c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7"/>
        <v>0</v>
      </c>
      <c r="G146" s="37" t="e">
        <f t="shared" si="25"/>
        <v>#DIV/0!</v>
      </c>
      <c r="H146" s="983"/>
      <c r="I146" s="983"/>
      <c r="J146" s="471"/>
      <c r="K146" s="471"/>
      <c r="L146" s="471"/>
      <c r="M146" s="471"/>
      <c r="N146" s="471"/>
      <c r="O146" s="471"/>
      <c r="P146" s="484"/>
      <c r="Q146" s="484"/>
      <c r="R146" s="484"/>
      <c r="S146" s="484"/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1499900</v>
      </c>
      <c r="F147" s="153">
        <f t="shared" si="27"/>
        <v>1485002.2</v>
      </c>
      <c r="G147" s="379">
        <f t="shared" si="25"/>
        <v>99.006747116474429</v>
      </c>
      <c r="H147" s="981">
        <f>SUM(H148:H152)</f>
        <v>16000</v>
      </c>
      <c r="I147" s="981">
        <f t="shared" ref="I147:S147" si="31">SUM(I148:I152)</f>
        <v>136221.5</v>
      </c>
      <c r="J147" s="981">
        <f t="shared" si="31"/>
        <v>1029816</v>
      </c>
      <c r="K147" s="981">
        <f t="shared" si="31"/>
        <v>23350</v>
      </c>
      <c r="L147" s="981">
        <f t="shared" si="31"/>
        <v>16000</v>
      </c>
      <c r="M147" s="981">
        <f t="shared" si="31"/>
        <v>16684</v>
      </c>
      <c r="N147" s="981">
        <f t="shared" si="31"/>
        <v>24771</v>
      </c>
      <c r="O147" s="981">
        <f t="shared" si="31"/>
        <v>42910</v>
      </c>
      <c r="P147" s="981">
        <f t="shared" si="31"/>
        <v>16000</v>
      </c>
      <c r="Q147" s="981">
        <f t="shared" si="31"/>
        <v>16000</v>
      </c>
      <c r="R147" s="981">
        <f t="shared" si="31"/>
        <v>123759.7</v>
      </c>
      <c r="S147" s="981">
        <f t="shared" si="31"/>
        <v>23490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7"/>
        <v>0</v>
      </c>
      <c r="G148" s="37" t="e">
        <f t="shared" si="25"/>
        <v>#DIV/0!</v>
      </c>
      <c r="H148" s="983"/>
      <c r="I148" s="983"/>
      <c r="J148" s="471"/>
      <c r="K148" s="471"/>
      <c r="L148" s="471"/>
      <c r="M148" s="471"/>
      <c r="N148" s="471"/>
      <c r="O148" s="471"/>
      <c r="P148" s="484"/>
      <c r="Q148" s="484"/>
      <c r="R148" s="484"/>
      <c r="S148" s="484"/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442000</v>
      </c>
      <c r="F149" s="36">
        <f t="shared" si="27"/>
        <v>441972.2</v>
      </c>
      <c r="G149" s="37">
        <f t="shared" si="25"/>
        <v>99.993710407239817</v>
      </c>
      <c r="H149" s="983">
        <v>16000</v>
      </c>
      <c r="I149" s="983">
        <v>79191.5</v>
      </c>
      <c r="J149" s="471">
        <v>43816</v>
      </c>
      <c r="K149" s="471">
        <v>23350</v>
      </c>
      <c r="L149" s="471">
        <v>16000</v>
      </c>
      <c r="M149" s="471">
        <v>16684</v>
      </c>
      <c r="N149" s="471">
        <v>24771</v>
      </c>
      <c r="O149" s="471">
        <v>42910</v>
      </c>
      <c r="P149" s="484">
        <v>16000</v>
      </c>
      <c r="Q149" s="484">
        <v>16000</v>
      </c>
      <c r="R149" s="484">
        <v>123759.7</v>
      </c>
      <c r="S149" s="484">
        <v>23490</v>
      </c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1057900</v>
      </c>
      <c r="F150" s="36">
        <f t="shared" si="27"/>
        <v>1043030</v>
      </c>
      <c r="G150" s="37">
        <f t="shared" si="25"/>
        <v>98.594385102561674</v>
      </c>
      <c r="H150" s="983"/>
      <c r="I150" s="983">
        <v>57030</v>
      </c>
      <c r="J150" s="471">
        <v>986000</v>
      </c>
      <c r="K150" s="471"/>
      <c r="L150" s="471"/>
      <c r="M150" s="471"/>
      <c r="N150" s="471"/>
      <c r="O150" s="471"/>
      <c r="P150" s="484"/>
      <c r="Q150" s="484"/>
      <c r="R150" s="484"/>
      <c r="S150" s="484"/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7"/>
        <v>0</v>
      </c>
      <c r="G151" s="37" t="e">
        <f t="shared" si="25"/>
        <v>#DIV/0!</v>
      </c>
      <c r="H151" s="983"/>
      <c r="I151" s="983"/>
      <c r="J151" s="471"/>
      <c r="K151" s="471"/>
      <c r="L151" s="471"/>
      <c r="M151" s="471"/>
      <c r="N151" s="471"/>
      <c r="O151" s="471"/>
      <c r="P151" s="484"/>
      <c r="Q151" s="484"/>
      <c r="R151" s="484"/>
      <c r="S151" s="484"/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7"/>
        <v>0</v>
      </c>
      <c r="G152" s="37" t="e">
        <f t="shared" si="25"/>
        <v>#DIV/0!</v>
      </c>
      <c r="H152" s="983"/>
      <c r="I152" s="983"/>
      <c r="J152" s="471"/>
      <c r="K152" s="471"/>
      <c r="L152" s="471"/>
      <c r="M152" s="471"/>
      <c r="N152" s="471"/>
      <c r="O152" s="471"/>
      <c r="P152" s="484"/>
      <c r="Q152" s="484"/>
      <c r="R152" s="484"/>
      <c r="S152" s="484"/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7"/>
        <v>0</v>
      </c>
      <c r="G153" s="67" t="e">
        <f t="shared" si="25"/>
        <v>#DIV/0!</v>
      </c>
      <c r="H153" s="1074">
        <f>H154</f>
        <v>0</v>
      </c>
      <c r="I153" s="1074">
        <f t="shared" ref="I153:S153" si="32">I154</f>
        <v>0</v>
      </c>
      <c r="J153" s="1223">
        <f t="shared" si="32"/>
        <v>0</v>
      </c>
      <c r="K153" s="1223">
        <f t="shared" si="32"/>
        <v>0</v>
      </c>
      <c r="L153" s="1539">
        <f t="shared" si="32"/>
        <v>0</v>
      </c>
      <c r="M153" s="1539">
        <f t="shared" si="32"/>
        <v>0</v>
      </c>
      <c r="N153" s="1539">
        <f t="shared" si="32"/>
        <v>0</v>
      </c>
      <c r="O153" s="1539">
        <f t="shared" si="32"/>
        <v>0</v>
      </c>
      <c r="P153" s="1025">
        <f t="shared" si="32"/>
        <v>0</v>
      </c>
      <c r="Q153" s="1025">
        <f t="shared" si="32"/>
        <v>0</v>
      </c>
      <c r="R153" s="1025">
        <f t="shared" si="32"/>
        <v>0</v>
      </c>
      <c r="S153" s="1025">
        <f t="shared" si="32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7"/>
        <v>0</v>
      </c>
      <c r="G154" s="37" t="e">
        <f t="shared" si="25"/>
        <v>#DIV/0!</v>
      </c>
      <c r="H154" s="1058"/>
      <c r="I154" s="1058"/>
      <c r="J154" s="476"/>
      <c r="K154" s="476"/>
      <c r="L154" s="476"/>
      <c r="M154" s="476"/>
      <c r="N154" s="476"/>
      <c r="O154" s="476"/>
      <c r="P154" s="1793"/>
      <c r="Q154" s="1793"/>
      <c r="R154" s="1793"/>
      <c r="S154" s="1793"/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7"/>
        <v>0</v>
      </c>
      <c r="G155" s="37" t="e">
        <f t="shared" si="25"/>
        <v>#DIV/0!</v>
      </c>
      <c r="H155" s="1058"/>
      <c r="I155" s="1058"/>
      <c r="J155" s="476"/>
      <c r="K155" s="476"/>
      <c r="L155" s="476"/>
      <c r="M155" s="476"/>
      <c r="N155" s="476"/>
      <c r="O155" s="476"/>
      <c r="P155" s="1793"/>
      <c r="Q155" s="1793"/>
      <c r="R155" s="1793"/>
      <c r="S155" s="1793"/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7"/>
        <v>0</v>
      </c>
      <c r="G156" s="37" t="e">
        <f t="shared" si="25"/>
        <v>#DIV/0!</v>
      </c>
      <c r="H156" s="1058"/>
      <c r="I156" s="1058"/>
      <c r="J156" s="476"/>
      <c r="K156" s="476"/>
      <c r="L156" s="476"/>
      <c r="M156" s="476"/>
      <c r="N156" s="476"/>
      <c r="O156" s="476"/>
      <c r="P156" s="1793"/>
      <c r="Q156" s="1793"/>
      <c r="R156" s="1793"/>
      <c r="S156" s="1793"/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7"/>
        <v>0</v>
      </c>
      <c r="G157" s="37" t="e">
        <f t="shared" si="25"/>
        <v>#DIV/0!</v>
      </c>
      <c r="H157" s="1058"/>
      <c r="I157" s="1058"/>
      <c r="J157" s="476"/>
      <c r="K157" s="476"/>
      <c r="L157" s="476"/>
      <c r="M157" s="476"/>
      <c r="N157" s="476"/>
      <c r="O157" s="476"/>
      <c r="P157" s="1793"/>
      <c r="Q157" s="1793"/>
      <c r="R157" s="1793"/>
      <c r="S157" s="1793"/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7"/>
        <v>0</v>
      </c>
      <c r="G158" s="37" t="e">
        <f t="shared" si="25"/>
        <v>#DIV/0!</v>
      </c>
      <c r="H158" s="983"/>
      <c r="I158" s="983"/>
      <c r="J158" s="471"/>
      <c r="K158" s="471"/>
      <c r="L158" s="471"/>
      <c r="M158" s="471"/>
      <c r="N158" s="471"/>
      <c r="O158" s="471"/>
      <c r="P158" s="484"/>
      <c r="Q158" s="484"/>
      <c r="R158" s="484"/>
      <c r="S158" s="484"/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7"/>
        <v>0</v>
      </c>
      <c r="G159" s="379" t="e">
        <f t="shared" si="25"/>
        <v>#DIV/0!</v>
      </c>
      <c r="H159" s="981">
        <f>SUM(H160:H164)</f>
        <v>0</v>
      </c>
      <c r="I159" s="981">
        <f t="shared" ref="I159:S159" si="33">SUM(I160:I164)</f>
        <v>0</v>
      </c>
      <c r="J159" s="981">
        <f t="shared" si="33"/>
        <v>0</v>
      </c>
      <c r="K159" s="981">
        <f t="shared" si="33"/>
        <v>0</v>
      </c>
      <c r="L159" s="981">
        <f t="shared" si="33"/>
        <v>0</v>
      </c>
      <c r="M159" s="981">
        <f t="shared" si="33"/>
        <v>0</v>
      </c>
      <c r="N159" s="981">
        <f t="shared" si="33"/>
        <v>0</v>
      </c>
      <c r="O159" s="981">
        <f t="shared" si="33"/>
        <v>0</v>
      </c>
      <c r="P159" s="981">
        <f t="shared" si="33"/>
        <v>0</v>
      </c>
      <c r="Q159" s="981">
        <f t="shared" si="33"/>
        <v>0</v>
      </c>
      <c r="R159" s="981">
        <f t="shared" si="33"/>
        <v>0</v>
      </c>
      <c r="S159" s="981">
        <f t="shared" si="33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7"/>
        <v>0</v>
      </c>
      <c r="G160" s="37" t="e">
        <f t="shared" si="25"/>
        <v>#DIV/0!</v>
      </c>
      <c r="H160" s="983"/>
      <c r="I160" s="983"/>
      <c r="J160" s="471"/>
      <c r="K160" s="471"/>
      <c r="L160" s="471"/>
      <c r="M160" s="471"/>
      <c r="N160" s="471"/>
      <c r="O160" s="471"/>
      <c r="P160" s="484"/>
      <c r="Q160" s="484"/>
      <c r="R160" s="484"/>
      <c r="S160" s="484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7"/>
        <v>0</v>
      </c>
      <c r="G161" s="37" t="e">
        <f t="shared" si="25"/>
        <v>#DIV/0!</v>
      </c>
      <c r="H161" s="983"/>
      <c r="I161" s="983"/>
      <c r="J161" s="471"/>
      <c r="K161" s="471"/>
      <c r="L161" s="471"/>
      <c r="M161" s="471"/>
      <c r="N161" s="471"/>
      <c r="O161" s="471"/>
      <c r="P161" s="484"/>
      <c r="Q161" s="484"/>
      <c r="R161" s="484"/>
      <c r="S161" s="484"/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7"/>
        <v>0</v>
      </c>
      <c r="G162" s="37" t="e">
        <f t="shared" si="25"/>
        <v>#DIV/0!</v>
      </c>
      <c r="H162" s="983"/>
      <c r="I162" s="983"/>
      <c r="J162" s="471"/>
      <c r="K162" s="471"/>
      <c r="L162" s="471"/>
      <c r="M162" s="471"/>
      <c r="N162" s="471"/>
      <c r="O162" s="471"/>
      <c r="P162" s="484"/>
      <c r="Q162" s="484"/>
      <c r="R162" s="484"/>
      <c r="S162" s="484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7"/>
        <v>0</v>
      </c>
      <c r="G163" s="37" t="e">
        <f t="shared" si="25"/>
        <v>#DIV/0!</v>
      </c>
      <c r="H163" s="983"/>
      <c r="I163" s="983"/>
      <c r="J163" s="471"/>
      <c r="K163" s="471"/>
      <c r="L163" s="471"/>
      <c r="M163" s="471"/>
      <c r="N163" s="471"/>
      <c r="O163" s="471"/>
      <c r="P163" s="484"/>
      <c r="Q163" s="484"/>
      <c r="R163" s="484"/>
      <c r="S163" s="484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7"/>
        <v>0</v>
      </c>
      <c r="G164" s="37" t="e">
        <f t="shared" si="25"/>
        <v>#DIV/0!</v>
      </c>
      <c r="H164" s="983"/>
      <c r="I164" s="983"/>
      <c r="J164" s="471"/>
      <c r="K164" s="471"/>
      <c r="L164" s="471"/>
      <c r="M164" s="471"/>
      <c r="N164" s="471"/>
      <c r="O164" s="471"/>
      <c r="P164" s="484"/>
      <c r="Q164" s="484"/>
      <c r="R164" s="484"/>
      <c r="S164" s="484"/>
    </row>
    <row r="165" spans="1:19" ht="19.5" customHeight="1">
      <c r="A165" s="2152" t="s">
        <v>222</v>
      </c>
      <c r="B165" s="2113"/>
      <c r="C165" s="2114"/>
      <c r="D165" s="693"/>
      <c r="E165" s="705"/>
      <c r="F165" s="55">
        <f t="shared" si="27"/>
        <v>0</v>
      </c>
      <c r="G165" s="67" t="e">
        <f t="shared" si="25"/>
        <v>#DIV/0!</v>
      </c>
      <c r="H165" s="1068"/>
      <c r="I165" s="1068"/>
      <c r="J165" s="1239"/>
      <c r="K165" s="1239"/>
      <c r="L165" s="1553"/>
      <c r="M165" s="1553"/>
      <c r="N165" s="1553"/>
      <c r="O165" s="1553"/>
      <c r="P165" s="1494"/>
      <c r="Q165" s="1494"/>
      <c r="R165" s="1494"/>
      <c r="S165" s="1494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7"/>
        <v>0</v>
      </c>
      <c r="G166" s="37" t="e">
        <f t="shared" si="25"/>
        <v>#DIV/0!</v>
      </c>
      <c r="H166" s="1063"/>
      <c r="I166" s="1063"/>
      <c r="J166" s="1240"/>
      <c r="K166" s="1240"/>
      <c r="L166" s="1554"/>
      <c r="M166" s="1554"/>
      <c r="N166" s="1554"/>
      <c r="O166" s="1554"/>
      <c r="P166" s="1274"/>
      <c r="Q166" s="1274"/>
      <c r="R166" s="1274"/>
      <c r="S166" s="1274"/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7"/>
        <v>0</v>
      </c>
      <c r="G167" s="37" t="e">
        <f t="shared" si="25"/>
        <v>#DIV/0!</v>
      </c>
      <c r="H167" s="1063"/>
      <c r="I167" s="1063"/>
      <c r="J167" s="1240"/>
      <c r="K167" s="1240"/>
      <c r="L167" s="1554"/>
      <c r="M167" s="1554"/>
      <c r="N167" s="1554"/>
      <c r="O167" s="1554"/>
      <c r="P167" s="1274"/>
      <c r="Q167" s="1274"/>
      <c r="R167" s="1274"/>
      <c r="S167" s="1274"/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7"/>
        <v>0</v>
      </c>
      <c r="G168" s="37" t="e">
        <f t="shared" si="25"/>
        <v>#DIV/0!</v>
      </c>
      <c r="H168" s="983"/>
      <c r="I168" s="983"/>
      <c r="J168" s="471"/>
      <c r="K168" s="471"/>
      <c r="L168" s="471"/>
      <c r="M168" s="471"/>
      <c r="N168" s="471"/>
      <c r="O168" s="471"/>
      <c r="P168" s="484"/>
      <c r="Q168" s="484"/>
      <c r="R168" s="484"/>
      <c r="S168" s="484"/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153">
        <f t="shared" si="27"/>
        <v>0</v>
      </c>
      <c r="G169" s="379" t="e">
        <f t="shared" si="25"/>
        <v>#DIV/0!</v>
      </c>
      <c r="H169" s="1057">
        <f>SUM(H170:H174)</f>
        <v>0</v>
      </c>
      <c r="I169" s="1057">
        <f t="shared" ref="I169:S169" si="34">SUM(I170:I174)</f>
        <v>0</v>
      </c>
      <c r="J169" s="1057">
        <f t="shared" si="34"/>
        <v>0</v>
      </c>
      <c r="K169" s="1057">
        <f t="shared" si="34"/>
        <v>0</v>
      </c>
      <c r="L169" s="1057">
        <f t="shared" si="34"/>
        <v>0</v>
      </c>
      <c r="M169" s="1057">
        <f t="shared" si="34"/>
        <v>0</v>
      </c>
      <c r="N169" s="1057">
        <f t="shared" si="34"/>
        <v>0</v>
      </c>
      <c r="O169" s="1057">
        <f t="shared" si="34"/>
        <v>0</v>
      </c>
      <c r="P169" s="1057">
        <f t="shared" si="34"/>
        <v>0</v>
      </c>
      <c r="Q169" s="1057">
        <f t="shared" si="34"/>
        <v>0</v>
      </c>
      <c r="R169" s="1057">
        <f t="shared" si="34"/>
        <v>0</v>
      </c>
      <c r="S169" s="1057">
        <f t="shared" si="34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7"/>
        <v>0</v>
      </c>
      <c r="G170" s="37" t="e">
        <f t="shared" si="25"/>
        <v>#DIV/0!</v>
      </c>
      <c r="H170" s="983"/>
      <c r="I170" s="983"/>
      <c r="J170" s="471"/>
      <c r="K170" s="471"/>
      <c r="L170" s="471"/>
      <c r="M170" s="471"/>
      <c r="N170" s="471"/>
      <c r="O170" s="471"/>
      <c r="P170" s="484"/>
      <c r="Q170" s="484"/>
      <c r="R170" s="484"/>
      <c r="S170" s="484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7"/>
        <v>0</v>
      </c>
      <c r="G171" s="37" t="e">
        <f t="shared" si="25"/>
        <v>#DIV/0!</v>
      </c>
      <c r="H171" s="983"/>
      <c r="I171" s="983"/>
      <c r="J171" s="471"/>
      <c r="K171" s="471"/>
      <c r="L171" s="471"/>
      <c r="M171" s="471"/>
      <c r="N171" s="471"/>
      <c r="O171" s="471"/>
      <c r="P171" s="484"/>
      <c r="Q171" s="484"/>
      <c r="R171" s="484"/>
      <c r="S171" s="484"/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7"/>
        <v>0</v>
      </c>
      <c r="G172" s="37" t="e">
        <f t="shared" si="25"/>
        <v>#DIV/0!</v>
      </c>
      <c r="H172" s="983"/>
      <c r="I172" s="983"/>
      <c r="J172" s="471"/>
      <c r="K172" s="471"/>
      <c r="L172" s="471"/>
      <c r="M172" s="471"/>
      <c r="N172" s="471"/>
      <c r="O172" s="471"/>
      <c r="P172" s="484"/>
      <c r="Q172" s="484"/>
      <c r="R172" s="484"/>
      <c r="S172" s="484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7"/>
        <v>0</v>
      </c>
      <c r="G173" s="37" t="e">
        <f t="shared" si="25"/>
        <v>#DIV/0!</v>
      </c>
      <c r="H173" s="983"/>
      <c r="I173" s="983"/>
      <c r="J173" s="471"/>
      <c r="K173" s="471"/>
      <c r="L173" s="471"/>
      <c r="M173" s="471"/>
      <c r="N173" s="471"/>
      <c r="O173" s="471"/>
      <c r="P173" s="484"/>
      <c r="Q173" s="484"/>
      <c r="R173" s="484"/>
      <c r="S173" s="484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7"/>
        <v>0</v>
      </c>
      <c r="G174" s="120" t="e">
        <f t="shared" si="25"/>
        <v>#DIV/0!</v>
      </c>
      <c r="H174" s="1056"/>
      <c r="I174" s="1056"/>
      <c r="J174" s="478"/>
      <c r="K174" s="478"/>
      <c r="L174" s="478"/>
      <c r="M174" s="478"/>
      <c r="N174" s="478"/>
      <c r="O174" s="478"/>
      <c r="P174" s="485"/>
      <c r="Q174" s="485"/>
      <c r="R174" s="485"/>
      <c r="S174" s="485"/>
    </row>
    <row r="175" spans="1:19" ht="27.6" customHeight="1">
      <c r="A175" s="2226" t="s">
        <v>225</v>
      </c>
      <c r="B175" s="2227"/>
      <c r="C175" s="2228"/>
      <c r="D175" s="710"/>
      <c r="E175" s="711">
        <f>E176</f>
        <v>0</v>
      </c>
      <c r="F175" s="92">
        <f t="shared" si="27"/>
        <v>0</v>
      </c>
      <c r="G175" s="631" t="e">
        <f t="shared" si="25"/>
        <v>#DIV/0!</v>
      </c>
      <c r="H175" s="1055"/>
      <c r="I175" s="1055"/>
      <c r="J175" s="1243"/>
      <c r="K175" s="1243"/>
      <c r="L175" s="1557"/>
      <c r="M175" s="1557"/>
      <c r="N175" s="1557"/>
      <c r="O175" s="1557"/>
      <c r="P175" s="1565"/>
      <c r="Q175" s="1887"/>
      <c r="R175" s="1918"/>
      <c r="S175" s="1918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0</v>
      </c>
      <c r="F176" s="55">
        <f t="shared" si="27"/>
        <v>0</v>
      </c>
      <c r="G176" s="67" t="e">
        <f t="shared" si="25"/>
        <v>#DIV/0!</v>
      </c>
      <c r="H176" s="713">
        <f>H177+H179</f>
        <v>0</v>
      </c>
      <c r="I176" s="713">
        <f t="shared" ref="I176:S176" si="35">I177+I179</f>
        <v>0</v>
      </c>
      <c r="J176" s="713">
        <f t="shared" si="35"/>
        <v>0</v>
      </c>
      <c r="K176" s="713">
        <f t="shared" si="35"/>
        <v>0</v>
      </c>
      <c r="L176" s="1567">
        <f t="shared" si="35"/>
        <v>0</v>
      </c>
      <c r="M176" s="1567">
        <f t="shared" si="35"/>
        <v>0</v>
      </c>
      <c r="N176" s="1567">
        <f t="shared" si="35"/>
        <v>0</v>
      </c>
      <c r="O176" s="1567">
        <f t="shared" si="35"/>
        <v>0</v>
      </c>
      <c r="P176" s="1567">
        <f t="shared" si="35"/>
        <v>0</v>
      </c>
      <c r="Q176" s="1866">
        <f t="shared" si="35"/>
        <v>0</v>
      </c>
      <c r="R176" s="1920">
        <f t="shared" si="35"/>
        <v>0</v>
      </c>
      <c r="S176" s="1920">
        <f t="shared" si="35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36">
        <f t="shared" si="27"/>
        <v>0</v>
      </c>
      <c r="G177" s="37" t="e">
        <f t="shared" si="25"/>
        <v>#DIV/0!</v>
      </c>
      <c r="H177" s="983"/>
      <c r="I177" s="983"/>
      <c r="J177" s="471"/>
      <c r="K177" s="471"/>
      <c r="L177" s="471"/>
      <c r="M177" s="471"/>
      <c r="N177" s="471"/>
      <c r="O177" s="471"/>
      <c r="P177" s="484"/>
      <c r="Q177" s="484"/>
      <c r="R177" s="484"/>
      <c r="S177" s="484"/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36">
        <f t="shared" si="27"/>
        <v>0</v>
      </c>
      <c r="G178" s="37" t="e">
        <f t="shared" si="25"/>
        <v>#DIV/0!</v>
      </c>
      <c r="H178" s="983"/>
      <c r="I178" s="983"/>
      <c r="J178" s="471"/>
      <c r="K178" s="471"/>
      <c r="L178" s="471"/>
      <c r="M178" s="471"/>
      <c r="N178" s="471"/>
      <c r="O178" s="471"/>
      <c r="P178" s="484"/>
      <c r="Q178" s="484"/>
      <c r="R178" s="484"/>
      <c r="S178" s="484"/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36">
        <f t="shared" si="27"/>
        <v>0</v>
      </c>
      <c r="G179" s="37" t="e">
        <f t="shared" si="25"/>
        <v>#DIV/0!</v>
      </c>
      <c r="H179" s="983">
        <f>SUM(H180:H186)</f>
        <v>0</v>
      </c>
      <c r="I179" s="983">
        <f t="shared" ref="I179:N179" si="36">SUM(I180:I186)</f>
        <v>0</v>
      </c>
      <c r="J179" s="471">
        <f t="shared" si="36"/>
        <v>0</v>
      </c>
      <c r="K179" s="471">
        <f t="shared" si="36"/>
        <v>0</v>
      </c>
      <c r="L179" s="471">
        <f t="shared" si="36"/>
        <v>0</v>
      </c>
      <c r="M179" s="471">
        <f t="shared" si="36"/>
        <v>0</v>
      </c>
      <c r="N179" s="471">
        <f t="shared" si="36"/>
        <v>0</v>
      </c>
      <c r="O179" s="471">
        <f>SUM(O180:O186)</f>
        <v>0</v>
      </c>
      <c r="P179" s="484">
        <f>SUM(P180:P186)</f>
        <v>0</v>
      </c>
      <c r="Q179" s="484">
        <f>SUM(Q180:Q186)</f>
        <v>0</v>
      </c>
      <c r="R179" s="484">
        <f>SUM(R180:R186)</f>
        <v>0</v>
      </c>
      <c r="S179" s="484">
        <f>SUM(S180:S186)</f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7"/>
        <v>0</v>
      </c>
      <c r="G180" s="37" t="e">
        <f t="shared" si="25"/>
        <v>#DIV/0!</v>
      </c>
      <c r="H180" s="983"/>
      <c r="I180" s="983"/>
      <c r="J180" s="471"/>
      <c r="K180" s="471"/>
      <c r="L180" s="471"/>
      <c r="M180" s="471"/>
      <c r="N180" s="471"/>
      <c r="O180" s="471"/>
      <c r="P180" s="484"/>
      <c r="Q180" s="484"/>
      <c r="R180" s="484"/>
      <c r="S180" s="484"/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7"/>
        <v>0</v>
      </c>
      <c r="G181" s="37" t="e">
        <f t="shared" si="25"/>
        <v>#DIV/0!</v>
      </c>
      <c r="H181" s="983"/>
      <c r="I181" s="983"/>
      <c r="J181" s="471"/>
      <c r="K181" s="471"/>
      <c r="L181" s="471"/>
      <c r="M181" s="471"/>
      <c r="N181" s="471"/>
      <c r="O181" s="471"/>
      <c r="P181" s="484"/>
      <c r="Q181" s="484"/>
      <c r="R181" s="484"/>
      <c r="S181" s="484"/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7"/>
        <v>0</v>
      </c>
      <c r="G182" s="37" t="e">
        <f t="shared" si="25"/>
        <v>#DIV/0!</v>
      </c>
      <c r="H182" s="983"/>
      <c r="I182" s="983"/>
      <c r="J182" s="471"/>
      <c r="K182" s="471"/>
      <c r="L182" s="471"/>
      <c r="M182" s="471"/>
      <c r="N182" s="471"/>
      <c r="O182" s="471"/>
      <c r="P182" s="484"/>
      <c r="Q182" s="484"/>
      <c r="R182" s="484"/>
      <c r="S182" s="484"/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7"/>
        <v>0</v>
      </c>
      <c r="G183" s="37" t="e">
        <f t="shared" si="25"/>
        <v>#DIV/0!</v>
      </c>
      <c r="H183" s="983"/>
      <c r="I183" s="983"/>
      <c r="J183" s="471"/>
      <c r="K183" s="471"/>
      <c r="L183" s="471"/>
      <c r="M183" s="471"/>
      <c r="N183" s="471"/>
      <c r="O183" s="471"/>
      <c r="P183" s="484"/>
      <c r="Q183" s="484"/>
      <c r="R183" s="484"/>
      <c r="S183" s="484"/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7"/>
        <v>0</v>
      </c>
      <c r="G184" s="37" t="e">
        <f t="shared" si="25"/>
        <v>#DIV/0!</v>
      </c>
      <c r="H184" s="983"/>
      <c r="I184" s="983"/>
      <c r="J184" s="471"/>
      <c r="K184" s="471"/>
      <c r="L184" s="471"/>
      <c r="M184" s="471"/>
      <c r="N184" s="471"/>
      <c r="O184" s="471"/>
      <c r="P184" s="484"/>
      <c r="Q184" s="484"/>
      <c r="R184" s="484"/>
      <c r="S184" s="484"/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7"/>
        <v>0</v>
      </c>
      <c r="G185" s="37" t="e">
        <f t="shared" si="25"/>
        <v>#DIV/0!</v>
      </c>
      <c r="H185" s="983"/>
      <c r="I185" s="983"/>
      <c r="J185" s="471"/>
      <c r="K185" s="471"/>
      <c r="L185" s="471"/>
      <c r="M185" s="471"/>
      <c r="N185" s="471"/>
      <c r="O185" s="471"/>
      <c r="P185" s="484"/>
      <c r="Q185" s="484"/>
      <c r="R185" s="484"/>
      <c r="S185" s="484"/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7"/>
        <v>0</v>
      </c>
      <c r="G186" s="37" t="e">
        <f t="shared" si="25"/>
        <v>#DIV/0!</v>
      </c>
      <c r="H186" s="1056"/>
      <c r="I186" s="1056"/>
      <c r="J186" s="478"/>
      <c r="K186" s="478"/>
      <c r="L186" s="478"/>
      <c r="M186" s="478"/>
      <c r="N186" s="478"/>
      <c r="O186" s="478"/>
      <c r="P186" s="485"/>
      <c r="Q186" s="485"/>
      <c r="R186" s="485"/>
      <c r="S186" s="485"/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55">
        <f t="shared" si="27"/>
        <v>0</v>
      </c>
      <c r="G187" s="67" t="e">
        <f t="shared" si="25"/>
        <v>#DIV/0!</v>
      </c>
      <c r="H187" s="1068"/>
      <c r="I187" s="1068"/>
      <c r="J187" s="1239"/>
      <c r="K187" s="1239"/>
      <c r="L187" s="1553"/>
      <c r="M187" s="1553"/>
      <c r="N187" s="1553"/>
      <c r="O187" s="1553"/>
      <c r="P187" s="1494"/>
      <c r="Q187" s="1494"/>
      <c r="R187" s="1494"/>
      <c r="S187" s="1494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27"/>
        <v>0</v>
      </c>
      <c r="G188" s="37" t="e">
        <f t="shared" si="25"/>
        <v>#DIV/0!</v>
      </c>
      <c r="H188" s="983"/>
      <c r="I188" s="983"/>
      <c r="J188" s="471"/>
      <c r="K188" s="471"/>
      <c r="L188" s="471"/>
      <c r="M188" s="471"/>
      <c r="N188" s="471"/>
      <c r="O188" s="471"/>
      <c r="P188" s="484"/>
      <c r="Q188" s="484"/>
      <c r="R188" s="484"/>
      <c r="S188" s="484"/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15100</v>
      </c>
      <c r="F189" s="153">
        <f t="shared" ref="F189:F252" si="37">SUM(H189:S189)</f>
        <v>15100</v>
      </c>
      <c r="G189" s="379">
        <f t="shared" ref="G189:G252" si="38">+F189*100/E189</f>
        <v>100</v>
      </c>
      <c r="H189" s="1057">
        <f>SUM(H190:H194)</f>
        <v>0</v>
      </c>
      <c r="I189" s="1057">
        <f t="shared" ref="I189:S189" si="39">SUM(I190:I194)</f>
        <v>0</v>
      </c>
      <c r="J189" s="1057">
        <f t="shared" si="39"/>
        <v>0</v>
      </c>
      <c r="K189" s="1057">
        <f t="shared" si="39"/>
        <v>0</v>
      </c>
      <c r="L189" s="1057">
        <f t="shared" si="39"/>
        <v>0</v>
      </c>
      <c r="M189" s="1057">
        <f t="shared" si="39"/>
        <v>0</v>
      </c>
      <c r="N189" s="1057">
        <f t="shared" si="39"/>
        <v>0</v>
      </c>
      <c r="O189" s="1057">
        <f t="shared" si="39"/>
        <v>0</v>
      </c>
      <c r="P189" s="1057">
        <f t="shared" si="39"/>
        <v>0</v>
      </c>
      <c r="Q189" s="1057">
        <f t="shared" si="39"/>
        <v>0</v>
      </c>
      <c r="R189" s="1057">
        <f t="shared" si="39"/>
        <v>0</v>
      </c>
      <c r="S189" s="1057">
        <f t="shared" si="39"/>
        <v>15100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37"/>
        <v>0</v>
      </c>
      <c r="G190" s="37" t="e">
        <f t="shared" si="38"/>
        <v>#DIV/0!</v>
      </c>
      <c r="H190" s="983"/>
      <c r="I190" s="983"/>
      <c r="J190" s="471"/>
      <c r="K190" s="471"/>
      <c r="L190" s="471"/>
      <c r="M190" s="471"/>
      <c r="N190" s="471"/>
      <c r="O190" s="471"/>
      <c r="P190" s="484"/>
      <c r="Q190" s="484"/>
      <c r="R190" s="484"/>
      <c r="S190" s="484"/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15100</v>
      </c>
      <c r="F191" s="36">
        <f t="shared" si="37"/>
        <v>15100</v>
      </c>
      <c r="G191" s="37">
        <f t="shared" si="38"/>
        <v>100</v>
      </c>
      <c r="H191" s="983"/>
      <c r="I191" s="983"/>
      <c r="J191" s="471"/>
      <c r="K191" s="471"/>
      <c r="L191" s="471"/>
      <c r="M191" s="471"/>
      <c r="N191" s="471"/>
      <c r="O191" s="471"/>
      <c r="P191" s="484"/>
      <c r="Q191" s="484"/>
      <c r="R191" s="484"/>
      <c r="S191" s="484">
        <v>15100</v>
      </c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7"/>
        <v>0</v>
      </c>
      <c r="G192" s="37" t="e">
        <f t="shared" si="38"/>
        <v>#DIV/0!</v>
      </c>
      <c r="H192" s="983"/>
      <c r="I192" s="983"/>
      <c r="J192" s="471"/>
      <c r="K192" s="471"/>
      <c r="L192" s="471"/>
      <c r="M192" s="471"/>
      <c r="N192" s="471"/>
      <c r="O192" s="471"/>
      <c r="P192" s="484"/>
      <c r="Q192" s="484"/>
      <c r="R192" s="484"/>
      <c r="S192" s="484"/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7"/>
        <v>0</v>
      </c>
      <c r="G193" s="37" t="e">
        <f t="shared" si="38"/>
        <v>#DIV/0!</v>
      </c>
      <c r="H193" s="983"/>
      <c r="I193" s="983"/>
      <c r="J193" s="471"/>
      <c r="K193" s="471"/>
      <c r="L193" s="471"/>
      <c r="M193" s="471"/>
      <c r="N193" s="471"/>
      <c r="O193" s="471"/>
      <c r="P193" s="484"/>
      <c r="Q193" s="484"/>
      <c r="R193" s="484"/>
      <c r="S193" s="484"/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7"/>
        <v>0</v>
      </c>
      <c r="G194" s="120" t="e">
        <f t="shared" si="38"/>
        <v>#DIV/0!</v>
      </c>
      <c r="H194" s="1056"/>
      <c r="I194" s="1056"/>
      <c r="J194" s="478"/>
      <c r="K194" s="478"/>
      <c r="L194" s="478"/>
      <c r="M194" s="478"/>
      <c r="N194" s="478"/>
      <c r="O194" s="478"/>
      <c r="P194" s="485"/>
      <c r="Q194" s="485"/>
      <c r="R194" s="485"/>
      <c r="S194" s="485"/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7"/>
        <v>0</v>
      </c>
      <c r="G195" s="631" t="e">
        <f t="shared" si="38"/>
        <v>#DIV/0!</v>
      </c>
      <c r="H195" s="1055"/>
      <c r="I195" s="1055"/>
      <c r="J195" s="1243"/>
      <c r="K195" s="1243"/>
      <c r="L195" s="1557"/>
      <c r="M195" s="1557"/>
      <c r="N195" s="1557"/>
      <c r="O195" s="1557"/>
      <c r="P195" s="1565"/>
      <c r="Q195" s="1887"/>
      <c r="R195" s="1918"/>
      <c r="S195" s="1918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7"/>
        <v>0</v>
      </c>
      <c r="G196" s="67" t="e">
        <f t="shared" si="38"/>
        <v>#DIV/0!</v>
      </c>
      <c r="H196" s="1068"/>
      <c r="I196" s="1068"/>
      <c r="J196" s="1239"/>
      <c r="K196" s="1239"/>
      <c r="L196" s="1553"/>
      <c r="M196" s="1553"/>
      <c r="N196" s="1553"/>
      <c r="O196" s="1553"/>
      <c r="P196" s="1494"/>
      <c r="Q196" s="1494"/>
      <c r="R196" s="1494"/>
      <c r="S196" s="1494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 t="shared" si="37"/>
        <v>0</v>
      </c>
      <c r="G197" s="37" t="e">
        <f t="shared" si="38"/>
        <v>#DIV/0!</v>
      </c>
      <c r="H197" s="983"/>
      <c r="I197" s="983"/>
      <c r="J197" s="471"/>
      <c r="K197" s="471"/>
      <c r="L197" s="471"/>
      <c r="M197" s="471"/>
      <c r="N197" s="471"/>
      <c r="O197" s="471"/>
      <c r="P197" s="484"/>
      <c r="Q197" s="484"/>
      <c r="R197" s="484"/>
      <c r="S197" s="484"/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37"/>
        <v>0</v>
      </c>
      <c r="G198" s="37" t="e">
        <f t="shared" si="38"/>
        <v>#DIV/0!</v>
      </c>
      <c r="H198" s="983"/>
      <c r="I198" s="983"/>
      <c r="J198" s="471"/>
      <c r="K198" s="471"/>
      <c r="L198" s="471"/>
      <c r="M198" s="471"/>
      <c r="N198" s="471"/>
      <c r="O198" s="471"/>
      <c r="P198" s="484"/>
      <c r="Q198" s="484"/>
      <c r="R198" s="484"/>
      <c r="S198" s="484"/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7"/>
        <v>0</v>
      </c>
      <c r="G199" s="37" t="e">
        <f t="shared" si="38"/>
        <v>#DIV/0!</v>
      </c>
      <c r="H199" s="983"/>
      <c r="I199" s="983"/>
      <c r="J199" s="471"/>
      <c r="K199" s="471"/>
      <c r="L199" s="471"/>
      <c r="M199" s="471"/>
      <c r="N199" s="471"/>
      <c r="O199" s="471"/>
      <c r="P199" s="484"/>
      <c r="Q199" s="484"/>
      <c r="R199" s="484"/>
      <c r="S199" s="484"/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7"/>
        <v>0</v>
      </c>
      <c r="G200" s="37" t="e">
        <f t="shared" si="38"/>
        <v>#DIV/0!</v>
      </c>
      <c r="H200" s="983"/>
      <c r="I200" s="983"/>
      <c r="J200" s="471"/>
      <c r="K200" s="471"/>
      <c r="L200" s="471"/>
      <c r="M200" s="471"/>
      <c r="N200" s="471"/>
      <c r="O200" s="471"/>
      <c r="P200" s="484"/>
      <c r="Q200" s="484"/>
      <c r="R200" s="484"/>
      <c r="S200" s="484"/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36">
        <f t="shared" si="37"/>
        <v>0</v>
      </c>
      <c r="G201" s="37" t="e">
        <f t="shared" si="38"/>
        <v>#DIV/0!</v>
      </c>
      <c r="H201" s="983">
        <f>H202+H214</f>
        <v>0</v>
      </c>
      <c r="I201" s="983">
        <f t="shared" ref="I201:Q201" si="40">I202+I214</f>
        <v>0</v>
      </c>
      <c r="J201" s="983">
        <f t="shared" si="40"/>
        <v>0</v>
      </c>
      <c r="K201" s="983">
        <f t="shared" si="40"/>
        <v>0</v>
      </c>
      <c r="L201" s="983">
        <f t="shared" si="40"/>
        <v>0</v>
      </c>
      <c r="M201" s="983">
        <f t="shared" si="40"/>
        <v>0</v>
      </c>
      <c r="N201" s="983">
        <f t="shared" si="40"/>
        <v>0</v>
      </c>
      <c r="O201" s="983">
        <f t="shared" si="40"/>
        <v>0</v>
      </c>
      <c r="P201" s="983">
        <f t="shared" si="40"/>
        <v>0</v>
      </c>
      <c r="Q201" s="983">
        <f t="shared" si="40"/>
        <v>0</v>
      </c>
      <c r="R201" s="484"/>
      <c r="S201" s="484"/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36">
        <f t="shared" si="37"/>
        <v>0</v>
      </c>
      <c r="G202" s="37" t="e">
        <f t="shared" si="38"/>
        <v>#DIV/0!</v>
      </c>
      <c r="H202" s="983">
        <f>SUM(H203:H213)</f>
        <v>0</v>
      </c>
      <c r="I202" s="983">
        <f t="shared" ref="I202:Q202" si="41">SUM(I203:I213)</f>
        <v>0</v>
      </c>
      <c r="J202" s="983">
        <f t="shared" si="41"/>
        <v>0</v>
      </c>
      <c r="K202" s="983">
        <f t="shared" si="41"/>
        <v>0</v>
      </c>
      <c r="L202" s="983">
        <f t="shared" si="41"/>
        <v>0</v>
      </c>
      <c r="M202" s="983">
        <f t="shared" si="41"/>
        <v>0</v>
      </c>
      <c r="N202" s="983">
        <f t="shared" si="41"/>
        <v>0</v>
      </c>
      <c r="O202" s="983">
        <f t="shared" si="41"/>
        <v>0</v>
      </c>
      <c r="P202" s="983">
        <f t="shared" si="41"/>
        <v>0</v>
      </c>
      <c r="Q202" s="983">
        <f t="shared" si="41"/>
        <v>0</v>
      </c>
      <c r="R202" s="484"/>
      <c r="S202" s="484"/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7"/>
        <v>0</v>
      </c>
      <c r="G203" s="37" t="e">
        <f t="shared" si="38"/>
        <v>#DIV/0!</v>
      </c>
      <c r="H203" s="983"/>
      <c r="I203" s="983"/>
      <c r="J203" s="471"/>
      <c r="K203" s="471"/>
      <c r="L203" s="471"/>
      <c r="M203" s="471"/>
      <c r="N203" s="471"/>
      <c r="O203" s="471"/>
      <c r="P203" s="484"/>
      <c r="Q203" s="484"/>
      <c r="R203" s="484"/>
      <c r="S203" s="484"/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7"/>
        <v>0</v>
      </c>
      <c r="G204" s="37" t="e">
        <f t="shared" si="38"/>
        <v>#DIV/0!</v>
      </c>
      <c r="H204" s="983"/>
      <c r="I204" s="983"/>
      <c r="J204" s="471"/>
      <c r="K204" s="471"/>
      <c r="L204" s="471"/>
      <c r="M204" s="471"/>
      <c r="N204" s="471"/>
      <c r="O204" s="471"/>
      <c r="P204" s="484"/>
      <c r="Q204" s="484"/>
      <c r="R204" s="484"/>
      <c r="S204" s="484"/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7"/>
        <v>0</v>
      </c>
      <c r="G205" s="37" t="e">
        <f t="shared" si="38"/>
        <v>#DIV/0!</v>
      </c>
      <c r="H205" s="983"/>
      <c r="I205" s="983"/>
      <c r="J205" s="471"/>
      <c r="K205" s="471"/>
      <c r="L205" s="471"/>
      <c r="M205" s="471"/>
      <c r="N205" s="471"/>
      <c r="O205" s="471"/>
      <c r="P205" s="484"/>
      <c r="Q205" s="484"/>
      <c r="R205" s="484"/>
      <c r="S205" s="484"/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7"/>
        <v>0</v>
      </c>
      <c r="G206" s="37" t="e">
        <f t="shared" si="38"/>
        <v>#DIV/0!</v>
      </c>
      <c r="H206" s="983"/>
      <c r="I206" s="983"/>
      <c r="J206" s="471"/>
      <c r="K206" s="471"/>
      <c r="L206" s="471"/>
      <c r="M206" s="471"/>
      <c r="N206" s="471"/>
      <c r="O206" s="471"/>
      <c r="P206" s="484"/>
      <c r="Q206" s="484"/>
      <c r="R206" s="484"/>
      <c r="S206" s="484"/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7"/>
        <v>0</v>
      </c>
      <c r="G207" s="37" t="e">
        <f t="shared" si="38"/>
        <v>#DIV/0!</v>
      </c>
      <c r="H207" s="983"/>
      <c r="I207" s="983"/>
      <c r="J207" s="471"/>
      <c r="K207" s="471"/>
      <c r="L207" s="471"/>
      <c r="M207" s="471"/>
      <c r="N207" s="471"/>
      <c r="O207" s="471"/>
      <c r="P207" s="484"/>
      <c r="Q207" s="484"/>
      <c r="R207" s="484"/>
      <c r="S207" s="484"/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7"/>
        <v>0</v>
      </c>
      <c r="G208" s="37" t="e">
        <f t="shared" si="38"/>
        <v>#DIV/0!</v>
      </c>
      <c r="H208" s="983"/>
      <c r="I208" s="983"/>
      <c r="J208" s="471"/>
      <c r="K208" s="471"/>
      <c r="L208" s="471"/>
      <c r="M208" s="471"/>
      <c r="N208" s="471"/>
      <c r="O208" s="471"/>
      <c r="P208" s="484"/>
      <c r="Q208" s="484"/>
      <c r="R208" s="484"/>
      <c r="S208" s="484"/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7"/>
        <v>0</v>
      </c>
      <c r="G209" s="37" t="e">
        <f t="shared" si="38"/>
        <v>#DIV/0!</v>
      </c>
      <c r="H209" s="983"/>
      <c r="I209" s="983"/>
      <c r="J209" s="471"/>
      <c r="K209" s="471"/>
      <c r="L209" s="471"/>
      <c r="M209" s="471"/>
      <c r="N209" s="471"/>
      <c r="O209" s="471"/>
      <c r="P209" s="484"/>
      <c r="Q209" s="484"/>
      <c r="R209" s="484"/>
      <c r="S209" s="484"/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7"/>
        <v>0</v>
      </c>
      <c r="G210" s="37" t="e">
        <f t="shared" si="38"/>
        <v>#DIV/0!</v>
      </c>
      <c r="H210" s="983"/>
      <c r="I210" s="983"/>
      <c r="J210" s="471"/>
      <c r="K210" s="471"/>
      <c r="L210" s="471"/>
      <c r="M210" s="471"/>
      <c r="N210" s="471"/>
      <c r="O210" s="471"/>
      <c r="P210" s="484"/>
      <c r="Q210" s="484"/>
      <c r="R210" s="484"/>
      <c r="S210" s="484"/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7"/>
        <v>0</v>
      </c>
      <c r="G211" s="37" t="e">
        <f t="shared" si="38"/>
        <v>#DIV/0!</v>
      </c>
      <c r="H211" s="983"/>
      <c r="I211" s="983"/>
      <c r="J211" s="471"/>
      <c r="K211" s="471"/>
      <c r="L211" s="471"/>
      <c r="M211" s="471"/>
      <c r="N211" s="471"/>
      <c r="O211" s="471"/>
      <c r="P211" s="484"/>
      <c r="Q211" s="484"/>
      <c r="R211" s="484"/>
      <c r="S211" s="484"/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7"/>
        <v>0</v>
      </c>
      <c r="G212" s="37" t="e">
        <f t="shared" si="38"/>
        <v>#DIV/0!</v>
      </c>
      <c r="H212" s="983"/>
      <c r="I212" s="983"/>
      <c r="J212" s="471"/>
      <c r="K212" s="471"/>
      <c r="L212" s="471"/>
      <c r="M212" s="471"/>
      <c r="N212" s="471"/>
      <c r="O212" s="471"/>
      <c r="P212" s="484"/>
      <c r="Q212" s="484"/>
      <c r="R212" s="484"/>
      <c r="S212" s="484"/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7"/>
        <v>0</v>
      </c>
      <c r="G213" s="37" t="e">
        <f t="shared" si="38"/>
        <v>#DIV/0!</v>
      </c>
      <c r="H213" s="983"/>
      <c r="I213" s="983"/>
      <c r="J213" s="471"/>
      <c r="K213" s="471"/>
      <c r="L213" s="471"/>
      <c r="M213" s="471"/>
      <c r="N213" s="471"/>
      <c r="O213" s="471"/>
      <c r="P213" s="484"/>
      <c r="Q213" s="484"/>
      <c r="R213" s="484"/>
      <c r="S213" s="484"/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7"/>
        <v>0</v>
      </c>
      <c r="G214" s="37" t="e">
        <f t="shared" si="38"/>
        <v>#DIV/0!</v>
      </c>
      <c r="H214" s="983">
        <f>SUM(H215:H220)</f>
        <v>0</v>
      </c>
      <c r="I214" s="983">
        <f t="shared" ref="I214:Q214" si="42">SUM(I215:I220)</f>
        <v>0</v>
      </c>
      <c r="J214" s="983">
        <f t="shared" si="42"/>
        <v>0</v>
      </c>
      <c r="K214" s="983">
        <f t="shared" si="42"/>
        <v>0</v>
      </c>
      <c r="L214" s="983">
        <f t="shared" si="42"/>
        <v>0</v>
      </c>
      <c r="M214" s="983">
        <f t="shared" si="42"/>
        <v>0</v>
      </c>
      <c r="N214" s="983">
        <f t="shared" si="42"/>
        <v>0</v>
      </c>
      <c r="O214" s="983">
        <f t="shared" si="42"/>
        <v>0</v>
      </c>
      <c r="P214" s="983">
        <f t="shared" si="42"/>
        <v>0</v>
      </c>
      <c r="Q214" s="983">
        <f t="shared" si="42"/>
        <v>0</v>
      </c>
      <c r="R214" s="484"/>
      <c r="S214" s="484"/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7"/>
        <v>0</v>
      </c>
      <c r="G215" s="37" t="e">
        <f t="shared" si="38"/>
        <v>#DIV/0!</v>
      </c>
      <c r="H215" s="983"/>
      <c r="I215" s="983"/>
      <c r="J215" s="471"/>
      <c r="K215" s="471"/>
      <c r="L215" s="471"/>
      <c r="M215" s="471"/>
      <c r="N215" s="471"/>
      <c r="O215" s="471"/>
      <c r="P215" s="484"/>
      <c r="Q215" s="484"/>
      <c r="R215" s="484"/>
      <c r="S215" s="484"/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7"/>
        <v>0</v>
      </c>
      <c r="G216" s="37" t="e">
        <f t="shared" si="38"/>
        <v>#DIV/0!</v>
      </c>
      <c r="H216" s="983"/>
      <c r="I216" s="983"/>
      <c r="J216" s="471"/>
      <c r="K216" s="471"/>
      <c r="L216" s="471"/>
      <c r="M216" s="471"/>
      <c r="N216" s="471"/>
      <c r="O216" s="471"/>
      <c r="P216" s="484"/>
      <c r="Q216" s="484"/>
      <c r="R216" s="484"/>
      <c r="S216" s="484"/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7"/>
        <v>0</v>
      </c>
      <c r="G217" s="37" t="e">
        <f t="shared" si="38"/>
        <v>#DIV/0!</v>
      </c>
      <c r="H217" s="983"/>
      <c r="I217" s="983"/>
      <c r="J217" s="471"/>
      <c r="K217" s="471"/>
      <c r="L217" s="471"/>
      <c r="M217" s="471"/>
      <c r="N217" s="471"/>
      <c r="O217" s="471"/>
      <c r="P217" s="484"/>
      <c r="Q217" s="484"/>
      <c r="R217" s="484"/>
      <c r="S217" s="484"/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7"/>
        <v>0</v>
      </c>
      <c r="G218" s="37" t="e">
        <f t="shared" si="38"/>
        <v>#DIV/0!</v>
      </c>
      <c r="H218" s="983"/>
      <c r="I218" s="983"/>
      <c r="J218" s="471"/>
      <c r="K218" s="471"/>
      <c r="L218" s="471"/>
      <c r="M218" s="471"/>
      <c r="N218" s="471"/>
      <c r="O218" s="471"/>
      <c r="P218" s="484"/>
      <c r="Q218" s="484"/>
      <c r="R218" s="484"/>
      <c r="S218" s="484"/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7"/>
        <v>0</v>
      </c>
      <c r="G219" s="37" t="e">
        <f t="shared" si="38"/>
        <v>#DIV/0!</v>
      </c>
      <c r="H219" s="983"/>
      <c r="I219" s="983"/>
      <c r="J219" s="471"/>
      <c r="K219" s="471"/>
      <c r="L219" s="471"/>
      <c r="M219" s="471"/>
      <c r="N219" s="471"/>
      <c r="O219" s="471"/>
      <c r="P219" s="484"/>
      <c r="Q219" s="484"/>
      <c r="R219" s="484"/>
      <c r="S219" s="484"/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7"/>
        <v>0</v>
      </c>
      <c r="G220" s="37" t="e">
        <f t="shared" si="38"/>
        <v>#DIV/0!</v>
      </c>
      <c r="H220" s="983"/>
      <c r="I220" s="983"/>
      <c r="J220" s="471"/>
      <c r="K220" s="471"/>
      <c r="L220" s="471"/>
      <c r="M220" s="471"/>
      <c r="N220" s="471"/>
      <c r="O220" s="471"/>
      <c r="P220" s="484"/>
      <c r="Q220" s="484"/>
      <c r="R220" s="484"/>
      <c r="S220" s="484"/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7"/>
        <v>1</v>
      </c>
      <c r="G221" s="37">
        <f t="shared" si="38"/>
        <v>100</v>
      </c>
      <c r="H221" s="983">
        <v>1</v>
      </c>
      <c r="I221" s="983"/>
      <c r="J221" s="471"/>
      <c r="K221" s="471"/>
      <c r="L221" s="471"/>
      <c r="M221" s="471"/>
      <c r="N221" s="471"/>
      <c r="O221" s="471"/>
      <c r="P221" s="484"/>
      <c r="Q221" s="484"/>
      <c r="R221" s="484"/>
      <c r="S221" s="484"/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7"/>
        <v>100</v>
      </c>
      <c r="G222" s="37">
        <f t="shared" si="38"/>
        <v>100</v>
      </c>
      <c r="H222" s="983"/>
      <c r="I222" s="983">
        <v>15</v>
      </c>
      <c r="J222" s="471">
        <v>20</v>
      </c>
      <c r="K222" s="471">
        <v>3</v>
      </c>
      <c r="L222" s="471">
        <v>4</v>
      </c>
      <c r="M222" s="471">
        <v>6</v>
      </c>
      <c r="N222" s="471"/>
      <c r="O222" s="471">
        <v>7</v>
      </c>
      <c r="P222" s="484">
        <v>10</v>
      </c>
      <c r="Q222" s="484">
        <v>15</v>
      </c>
      <c r="R222" s="484">
        <v>13</v>
      </c>
      <c r="S222" s="484">
        <v>7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7"/>
        <v>0</v>
      </c>
      <c r="G223" s="37" t="e">
        <f t="shared" si="38"/>
        <v>#DIV/0!</v>
      </c>
      <c r="H223" s="983"/>
      <c r="I223" s="983"/>
      <c r="J223" s="471"/>
      <c r="K223" s="471"/>
      <c r="L223" s="471"/>
      <c r="M223" s="471"/>
      <c r="N223" s="471"/>
      <c r="O223" s="471"/>
      <c r="P223" s="484"/>
      <c r="Q223" s="484"/>
      <c r="R223" s="484"/>
      <c r="S223" s="484"/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7"/>
        <v>0</v>
      </c>
      <c r="G224" s="37" t="e">
        <f t="shared" si="38"/>
        <v>#DIV/0!</v>
      </c>
      <c r="H224" s="983"/>
      <c r="I224" s="983"/>
      <c r="J224" s="471"/>
      <c r="K224" s="471"/>
      <c r="L224" s="471"/>
      <c r="M224" s="471"/>
      <c r="N224" s="471"/>
      <c r="O224" s="471"/>
      <c r="P224" s="484"/>
      <c r="Q224" s="484"/>
      <c r="R224" s="484"/>
      <c r="S224" s="484"/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7"/>
        <v>0</v>
      </c>
      <c r="G225" s="37" t="e">
        <f t="shared" si="38"/>
        <v>#DIV/0!</v>
      </c>
      <c r="H225" s="983"/>
      <c r="I225" s="983"/>
      <c r="J225" s="471"/>
      <c r="K225" s="471"/>
      <c r="L225" s="471"/>
      <c r="M225" s="471"/>
      <c r="N225" s="471"/>
      <c r="O225" s="471"/>
      <c r="P225" s="484"/>
      <c r="Q225" s="484"/>
      <c r="R225" s="484"/>
      <c r="S225" s="484"/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7"/>
        <v>0</v>
      </c>
      <c r="G226" s="37" t="e">
        <f t="shared" si="38"/>
        <v>#DIV/0!</v>
      </c>
      <c r="H226" s="983"/>
      <c r="I226" s="983"/>
      <c r="J226" s="471"/>
      <c r="K226" s="471"/>
      <c r="L226" s="471"/>
      <c r="M226" s="471"/>
      <c r="N226" s="471"/>
      <c r="O226" s="471"/>
      <c r="P226" s="484"/>
      <c r="Q226" s="484"/>
      <c r="R226" s="484"/>
      <c r="S226" s="484"/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20500</v>
      </c>
      <c r="F227" s="153">
        <f t="shared" si="37"/>
        <v>20460.48</v>
      </c>
      <c r="G227" s="379">
        <f t="shared" si="38"/>
        <v>99.807219512195118</v>
      </c>
      <c r="H227" s="1054">
        <f>SUM(H228:H232)</f>
        <v>0</v>
      </c>
      <c r="I227" s="1054">
        <f t="shared" ref="I227:S227" si="43">SUM(I228:I232)</f>
        <v>0</v>
      </c>
      <c r="J227" s="1054">
        <f t="shared" si="43"/>
        <v>0</v>
      </c>
      <c r="K227" s="1054">
        <f t="shared" si="43"/>
        <v>1555</v>
      </c>
      <c r="L227" s="1054">
        <f t="shared" si="43"/>
        <v>0</v>
      </c>
      <c r="M227" s="1054">
        <f t="shared" si="43"/>
        <v>1280</v>
      </c>
      <c r="N227" s="1054">
        <f t="shared" si="43"/>
        <v>0</v>
      </c>
      <c r="O227" s="1054">
        <f t="shared" si="43"/>
        <v>4366</v>
      </c>
      <c r="P227" s="1054">
        <f t="shared" si="43"/>
        <v>0</v>
      </c>
      <c r="Q227" s="1054">
        <f t="shared" si="43"/>
        <v>3400</v>
      </c>
      <c r="R227" s="1054">
        <f t="shared" si="43"/>
        <v>1134.4000000000001</v>
      </c>
      <c r="S227" s="1054">
        <f t="shared" si="43"/>
        <v>8725.08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37"/>
        <v>0</v>
      </c>
      <c r="G228" s="37" t="e">
        <f t="shared" si="38"/>
        <v>#DIV/0!</v>
      </c>
      <c r="H228" s="983"/>
      <c r="I228" s="983"/>
      <c r="J228" s="471"/>
      <c r="K228" s="471"/>
      <c r="L228" s="471"/>
      <c r="M228" s="471"/>
      <c r="N228" s="471"/>
      <c r="O228" s="471"/>
      <c r="P228" s="484"/>
      <c r="Q228" s="484"/>
      <c r="R228" s="484"/>
      <c r="S228" s="484"/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20500</v>
      </c>
      <c r="F229" s="36">
        <f t="shared" si="37"/>
        <v>20460.48</v>
      </c>
      <c r="G229" s="37">
        <f t="shared" si="38"/>
        <v>99.807219512195118</v>
      </c>
      <c r="H229" s="983"/>
      <c r="I229" s="983"/>
      <c r="J229" s="471"/>
      <c r="K229" s="471">
        <v>1555</v>
      </c>
      <c r="L229" s="471"/>
      <c r="M229" s="471">
        <v>1280</v>
      </c>
      <c r="N229" s="471"/>
      <c r="O229" s="471">
        <v>4366</v>
      </c>
      <c r="P229" s="484"/>
      <c r="Q229" s="484">
        <v>3400</v>
      </c>
      <c r="R229" s="484">
        <v>1134.4000000000001</v>
      </c>
      <c r="S229" s="484">
        <v>8725.08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7"/>
        <v>0</v>
      </c>
      <c r="G230" s="37" t="e">
        <f t="shared" si="38"/>
        <v>#DIV/0!</v>
      </c>
      <c r="H230" s="983"/>
      <c r="I230" s="983"/>
      <c r="J230" s="471"/>
      <c r="K230" s="471"/>
      <c r="L230" s="471"/>
      <c r="M230" s="471"/>
      <c r="N230" s="471"/>
      <c r="O230" s="471"/>
      <c r="P230" s="484"/>
      <c r="Q230" s="484"/>
      <c r="R230" s="484"/>
      <c r="S230" s="484"/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7"/>
        <v>0</v>
      </c>
      <c r="G231" s="37" t="e">
        <f t="shared" si="38"/>
        <v>#DIV/0!</v>
      </c>
      <c r="H231" s="983"/>
      <c r="I231" s="983"/>
      <c r="J231" s="471"/>
      <c r="K231" s="471"/>
      <c r="L231" s="471"/>
      <c r="M231" s="471"/>
      <c r="N231" s="471"/>
      <c r="O231" s="471"/>
      <c r="P231" s="484"/>
      <c r="Q231" s="484"/>
      <c r="R231" s="484"/>
      <c r="S231" s="484"/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7"/>
        <v>0</v>
      </c>
      <c r="G232" s="120" t="e">
        <f t="shared" si="38"/>
        <v>#DIV/0!</v>
      </c>
      <c r="H232" s="1056"/>
      <c r="I232" s="1056"/>
      <c r="J232" s="478"/>
      <c r="K232" s="478"/>
      <c r="L232" s="478"/>
      <c r="M232" s="478"/>
      <c r="N232" s="478"/>
      <c r="O232" s="478"/>
      <c r="P232" s="485"/>
      <c r="Q232" s="485"/>
      <c r="R232" s="485"/>
      <c r="S232" s="485"/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7"/>
        <v>0</v>
      </c>
      <c r="G233" s="631" t="e">
        <f t="shared" si="38"/>
        <v>#DIV/0!</v>
      </c>
      <c r="H233" s="1055"/>
      <c r="I233" s="1055"/>
      <c r="J233" s="1243"/>
      <c r="K233" s="1243"/>
      <c r="L233" s="1557"/>
      <c r="M233" s="1557"/>
      <c r="N233" s="1557"/>
      <c r="O233" s="1557"/>
      <c r="P233" s="1565"/>
      <c r="Q233" s="1887"/>
      <c r="R233" s="1918"/>
      <c r="S233" s="1918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7"/>
        <v>0</v>
      </c>
      <c r="G234" s="67" t="e">
        <f t="shared" si="38"/>
        <v>#DIV/0!</v>
      </c>
      <c r="H234" s="1068"/>
      <c r="I234" s="1068"/>
      <c r="J234" s="1239"/>
      <c r="K234" s="1239"/>
      <c r="L234" s="1553"/>
      <c r="M234" s="1553"/>
      <c r="N234" s="1553"/>
      <c r="O234" s="1553"/>
      <c r="P234" s="1494"/>
      <c r="Q234" s="1494"/>
      <c r="R234" s="1494"/>
      <c r="S234" s="1494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7"/>
        <v>0</v>
      </c>
      <c r="G235" s="67" t="e">
        <f t="shared" si="38"/>
        <v>#DIV/0!</v>
      </c>
      <c r="H235" s="1068"/>
      <c r="I235" s="1068"/>
      <c r="J235" s="1239"/>
      <c r="K235" s="1239"/>
      <c r="L235" s="1553"/>
      <c r="M235" s="1553"/>
      <c r="N235" s="1553"/>
      <c r="O235" s="1553"/>
      <c r="P235" s="1494"/>
      <c r="Q235" s="1494"/>
      <c r="R235" s="1494"/>
      <c r="S235" s="1494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2</v>
      </c>
      <c r="F236" s="36">
        <f t="shared" si="37"/>
        <v>2</v>
      </c>
      <c r="G236" s="37">
        <f t="shared" si="38"/>
        <v>100</v>
      </c>
      <c r="H236" s="1058"/>
      <c r="I236" s="1058"/>
      <c r="J236" s="476"/>
      <c r="K236" s="476"/>
      <c r="L236" s="476"/>
      <c r="M236" s="476"/>
      <c r="N236" s="476"/>
      <c r="O236" s="476">
        <v>1</v>
      </c>
      <c r="P236" s="1793">
        <v>1</v>
      </c>
      <c r="Q236" s="1793"/>
      <c r="R236" s="1793"/>
      <c r="S236" s="1793"/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20</v>
      </c>
      <c r="F237" s="36">
        <f t="shared" si="37"/>
        <v>20</v>
      </c>
      <c r="G237" s="37">
        <f t="shared" si="38"/>
        <v>100</v>
      </c>
      <c r="H237" s="1058"/>
      <c r="I237" s="1058"/>
      <c r="J237" s="476"/>
      <c r="K237" s="476"/>
      <c r="L237" s="476"/>
      <c r="M237" s="476"/>
      <c r="N237" s="476"/>
      <c r="O237" s="476"/>
      <c r="P237" s="1793">
        <v>20</v>
      </c>
      <c r="Q237" s="1793"/>
      <c r="R237" s="1793"/>
      <c r="S237" s="1793"/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2</v>
      </c>
      <c r="F238" s="36">
        <f t="shared" si="37"/>
        <v>2</v>
      </c>
      <c r="G238" s="37">
        <f t="shared" si="38"/>
        <v>100</v>
      </c>
      <c r="H238" s="1058"/>
      <c r="I238" s="1058"/>
      <c r="J238" s="476"/>
      <c r="K238" s="476"/>
      <c r="L238" s="476"/>
      <c r="M238" s="476"/>
      <c r="N238" s="476"/>
      <c r="O238" s="476">
        <v>1</v>
      </c>
      <c r="P238" s="1793">
        <v>1</v>
      </c>
      <c r="Q238" s="1793"/>
      <c r="R238" s="1793"/>
      <c r="S238" s="1793"/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7"/>
        <v>0</v>
      </c>
      <c r="G239" s="37" t="e">
        <f t="shared" si="38"/>
        <v>#DIV/0!</v>
      </c>
      <c r="H239" s="1058"/>
      <c r="I239" s="1058"/>
      <c r="J239" s="476"/>
      <c r="K239" s="476"/>
      <c r="L239" s="476"/>
      <c r="M239" s="476"/>
      <c r="N239" s="476"/>
      <c r="O239" s="476"/>
      <c r="P239" s="1793"/>
      <c r="Q239" s="1793"/>
      <c r="R239" s="1793"/>
      <c r="S239" s="1793"/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21500</v>
      </c>
      <c r="F240" s="153">
        <f t="shared" si="37"/>
        <v>21297.4</v>
      </c>
      <c r="G240" s="379">
        <f t="shared" si="38"/>
        <v>99.057674418604648</v>
      </c>
      <c r="H240" s="981">
        <f>SUM(H241:H245)</f>
        <v>0</v>
      </c>
      <c r="I240" s="981">
        <f t="shared" ref="I240:S240" si="44">SUM(I241:I245)</f>
        <v>0</v>
      </c>
      <c r="J240" s="981">
        <f t="shared" si="44"/>
        <v>0</v>
      </c>
      <c r="K240" s="981">
        <f t="shared" si="44"/>
        <v>0</v>
      </c>
      <c r="L240" s="981">
        <f t="shared" si="44"/>
        <v>1280</v>
      </c>
      <c r="M240" s="981">
        <f t="shared" si="44"/>
        <v>0</v>
      </c>
      <c r="N240" s="981">
        <f t="shared" si="44"/>
        <v>480</v>
      </c>
      <c r="O240" s="981">
        <f t="shared" si="44"/>
        <v>0</v>
      </c>
      <c r="P240" s="981">
        <f t="shared" si="44"/>
        <v>11942.4</v>
      </c>
      <c r="Q240" s="981">
        <f t="shared" si="44"/>
        <v>0</v>
      </c>
      <c r="R240" s="981">
        <f t="shared" si="44"/>
        <v>0</v>
      </c>
      <c r="S240" s="981">
        <f t="shared" si="44"/>
        <v>7595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7"/>
        <v>0</v>
      </c>
      <c r="G241" s="37" t="e">
        <f t="shared" si="38"/>
        <v>#DIV/0!</v>
      </c>
      <c r="H241" s="983"/>
      <c r="I241" s="983"/>
      <c r="J241" s="471"/>
      <c r="K241" s="471"/>
      <c r="L241" s="471"/>
      <c r="M241" s="471"/>
      <c r="N241" s="471"/>
      <c r="O241" s="471"/>
      <c r="P241" s="484"/>
      <c r="Q241" s="484"/>
      <c r="R241" s="484"/>
      <c r="S241" s="484"/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1500+20000</f>
        <v>21500</v>
      </c>
      <c r="F242" s="36">
        <f t="shared" si="37"/>
        <v>21297.4</v>
      </c>
      <c r="G242" s="37">
        <f t="shared" si="38"/>
        <v>99.057674418604648</v>
      </c>
      <c r="H242" s="983"/>
      <c r="I242" s="983"/>
      <c r="J242" s="471"/>
      <c r="K242" s="471"/>
      <c r="L242" s="471">
        <v>1280</v>
      </c>
      <c r="M242" s="471"/>
      <c r="N242" s="471">
        <v>480</v>
      </c>
      <c r="O242" s="471"/>
      <c r="P242" s="484">
        <v>11942.4</v>
      </c>
      <c r="Q242" s="484"/>
      <c r="R242" s="484"/>
      <c r="S242" s="484">
        <v>7595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0</v>
      </c>
      <c r="F243" s="36">
        <f t="shared" si="37"/>
        <v>0</v>
      </c>
      <c r="G243" s="37" t="e">
        <f t="shared" si="38"/>
        <v>#DIV/0!</v>
      </c>
      <c r="H243" s="983"/>
      <c r="I243" s="983"/>
      <c r="J243" s="471"/>
      <c r="K243" s="471"/>
      <c r="L243" s="471"/>
      <c r="M243" s="471"/>
      <c r="N243" s="471"/>
      <c r="O243" s="471"/>
      <c r="P243" s="484"/>
      <c r="Q243" s="484"/>
      <c r="R243" s="484"/>
      <c r="S243" s="484"/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7"/>
        <v>0</v>
      </c>
      <c r="G244" s="37" t="e">
        <f t="shared" si="38"/>
        <v>#DIV/0!</v>
      </c>
      <c r="H244" s="983"/>
      <c r="I244" s="983"/>
      <c r="J244" s="471"/>
      <c r="K244" s="471"/>
      <c r="L244" s="471"/>
      <c r="M244" s="471"/>
      <c r="N244" s="471"/>
      <c r="O244" s="471"/>
      <c r="P244" s="484"/>
      <c r="Q244" s="484"/>
      <c r="R244" s="484"/>
      <c r="S244" s="484"/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7"/>
        <v>0</v>
      </c>
      <c r="G245" s="120" t="e">
        <f t="shared" si="38"/>
        <v>#DIV/0!</v>
      </c>
      <c r="H245" s="1056"/>
      <c r="I245" s="1056"/>
      <c r="J245" s="478"/>
      <c r="K245" s="478"/>
      <c r="L245" s="478"/>
      <c r="M245" s="478"/>
      <c r="N245" s="478"/>
      <c r="O245" s="478"/>
      <c r="P245" s="485"/>
      <c r="Q245" s="485"/>
      <c r="R245" s="485"/>
      <c r="S245" s="485"/>
    </row>
    <row r="246" spans="1:19" ht="21.75" customHeight="1">
      <c r="A246" s="340" t="s">
        <v>255</v>
      </c>
      <c r="B246" s="430"/>
      <c r="C246" s="754"/>
      <c r="D246" s="755"/>
      <c r="E246" s="837"/>
      <c r="F246" s="386">
        <f t="shared" si="37"/>
        <v>0</v>
      </c>
      <c r="G246" s="633" t="e">
        <f t="shared" si="38"/>
        <v>#DIV/0!</v>
      </c>
      <c r="H246" s="1053"/>
      <c r="I246" s="1052"/>
      <c r="J246" s="1245"/>
      <c r="K246" s="1245"/>
      <c r="L246" s="1559"/>
      <c r="M246" s="1559"/>
      <c r="N246" s="1559"/>
      <c r="O246" s="1559"/>
      <c r="P246" s="1564"/>
      <c r="Q246" s="1885"/>
      <c r="R246" s="1917"/>
      <c r="S246" s="1917"/>
    </row>
    <row r="247" spans="1:19" ht="21.75" customHeight="1">
      <c r="A247" s="2247" t="s">
        <v>249</v>
      </c>
      <c r="B247" s="2247"/>
      <c r="C247" s="2248"/>
      <c r="D247" s="757"/>
      <c r="E247" s="658"/>
      <c r="F247" s="92">
        <f t="shared" si="37"/>
        <v>0</v>
      </c>
      <c r="G247" s="631" t="e">
        <f t="shared" si="38"/>
        <v>#DIV/0!</v>
      </c>
      <c r="H247" s="1055"/>
      <c r="I247" s="1051"/>
      <c r="J247" s="1246"/>
      <c r="K247" s="1246"/>
      <c r="L247" s="1560"/>
      <c r="M247" s="1560"/>
      <c r="N247" s="1560"/>
      <c r="O247" s="1560"/>
      <c r="P247" s="659"/>
      <c r="Q247" s="659"/>
      <c r="R247" s="659"/>
      <c r="S247" s="659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7"/>
        <v>0</v>
      </c>
      <c r="G248" s="67" t="e">
        <f t="shared" si="38"/>
        <v>#DIV/0!</v>
      </c>
      <c r="H248" s="1068"/>
      <c r="I248" s="1068"/>
      <c r="J248" s="1239"/>
      <c r="K248" s="1239"/>
      <c r="L248" s="1553"/>
      <c r="M248" s="1553"/>
      <c r="N248" s="1553"/>
      <c r="O248" s="1553"/>
      <c r="P248" s="1494"/>
      <c r="Q248" s="1494"/>
      <c r="R248" s="1494"/>
      <c r="S248" s="1494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37"/>
        <v>0</v>
      </c>
      <c r="G249" s="37" t="e">
        <f t="shared" si="38"/>
        <v>#DIV/0!</v>
      </c>
      <c r="H249" s="983"/>
      <c r="I249" s="983"/>
      <c r="J249" s="471"/>
      <c r="K249" s="471"/>
      <c r="L249" s="471"/>
      <c r="M249" s="471"/>
      <c r="N249" s="471"/>
      <c r="O249" s="471"/>
      <c r="P249" s="484"/>
      <c r="Q249" s="484"/>
      <c r="R249" s="484"/>
      <c r="S249" s="484"/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7"/>
        <v>0</v>
      </c>
      <c r="G250" s="37" t="e">
        <f t="shared" si="38"/>
        <v>#DIV/0!</v>
      </c>
      <c r="H250" s="983"/>
      <c r="I250" s="983"/>
      <c r="J250" s="471"/>
      <c r="K250" s="471"/>
      <c r="L250" s="471"/>
      <c r="M250" s="471"/>
      <c r="N250" s="471"/>
      <c r="O250" s="471"/>
      <c r="P250" s="484"/>
      <c r="Q250" s="484"/>
      <c r="R250" s="484"/>
      <c r="S250" s="484"/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si="37"/>
        <v>0</v>
      </c>
      <c r="G251" s="37">
        <f t="shared" si="38"/>
        <v>0</v>
      </c>
      <c r="H251" s="983"/>
      <c r="I251" s="983"/>
      <c r="J251" s="471"/>
      <c r="K251" s="471"/>
      <c r="L251" s="471"/>
      <c r="M251" s="471"/>
      <c r="N251" s="471"/>
      <c r="O251" s="471"/>
      <c r="P251" s="484"/>
      <c r="Q251" s="484">
        <v>0</v>
      </c>
      <c r="R251" s="484"/>
      <c r="S251" s="484"/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37"/>
        <v>0</v>
      </c>
      <c r="G252" s="37" t="e">
        <f t="shared" si="38"/>
        <v>#DIV/0!</v>
      </c>
      <c r="H252" s="983"/>
      <c r="I252" s="983"/>
      <c r="J252" s="471"/>
      <c r="K252" s="471"/>
      <c r="L252" s="471"/>
      <c r="M252" s="471"/>
      <c r="N252" s="471"/>
      <c r="O252" s="471"/>
      <c r="P252" s="484"/>
      <c r="Q252" s="484"/>
      <c r="R252" s="484"/>
      <c r="S252" s="484"/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ref="F253:F316" si="45">SUM(H253:S253)</f>
        <v>0</v>
      </c>
      <c r="G253" s="37" t="e">
        <f t="shared" ref="G253:G316" si="46">+F253*100/E253</f>
        <v>#DIV/0!</v>
      </c>
      <c r="H253" s="983"/>
      <c r="I253" s="983"/>
      <c r="J253" s="471"/>
      <c r="K253" s="471"/>
      <c r="L253" s="471"/>
      <c r="M253" s="471"/>
      <c r="N253" s="471"/>
      <c r="O253" s="471"/>
      <c r="P253" s="484"/>
      <c r="Q253" s="484"/>
      <c r="R253" s="484"/>
      <c r="S253" s="484"/>
    </row>
    <row r="254" spans="1:19" ht="30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5"/>
        <v>0</v>
      </c>
      <c r="G254" s="37">
        <f t="shared" si="46"/>
        <v>0</v>
      </c>
      <c r="H254" s="983"/>
      <c r="I254" s="983"/>
      <c r="J254" s="471"/>
      <c r="K254" s="471"/>
      <c r="L254" s="471"/>
      <c r="M254" s="471"/>
      <c r="N254" s="471"/>
      <c r="O254" s="471"/>
      <c r="P254" s="484"/>
      <c r="Q254" s="484">
        <v>0</v>
      </c>
      <c r="R254" s="484"/>
      <c r="S254" s="484"/>
    </row>
    <row r="255" spans="1:19" ht="30" customHeight="1">
      <c r="A255" s="684"/>
      <c r="B255" s="685"/>
      <c r="C255" s="458" t="s">
        <v>236</v>
      </c>
      <c r="D255" s="161" t="s">
        <v>32</v>
      </c>
      <c r="E255" s="95">
        <v>250</v>
      </c>
      <c r="F255" s="36">
        <f t="shared" si="45"/>
        <v>200</v>
      </c>
      <c r="G255" s="37">
        <f t="shared" si="46"/>
        <v>80</v>
      </c>
      <c r="H255" s="983"/>
      <c r="I255" s="983"/>
      <c r="J255" s="471"/>
      <c r="K255" s="471"/>
      <c r="L255" s="471"/>
      <c r="M255" s="471"/>
      <c r="N255" s="471"/>
      <c r="O255" s="471"/>
      <c r="P255" s="484"/>
      <c r="Q255" s="484">
        <v>100</v>
      </c>
      <c r="R255" s="484">
        <v>100</v>
      </c>
      <c r="S255" s="484"/>
    </row>
    <row r="256" spans="1:19" ht="20.25" customHeight="1">
      <c r="A256" s="684"/>
      <c r="B256" s="685"/>
      <c r="C256" s="458"/>
      <c r="D256" s="161" t="s">
        <v>9</v>
      </c>
      <c r="E256" s="95">
        <v>20</v>
      </c>
      <c r="F256" s="36">
        <f t="shared" si="45"/>
        <v>20</v>
      </c>
      <c r="G256" s="37">
        <f t="shared" si="46"/>
        <v>100</v>
      </c>
      <c r="H256" s="983"/>
      <c r="I256" s="983"/>
      <c r="J256" s="471"/>
      <c r="K256" s="471"/>
      <c r="L256" s="471"/>
      <c r="M256" s="471"/>
      <c r="N256" s="471"/>
      <c r="O256" s="471"/>
      <c r="P256" s="484"/>
      <c r="Q256" s="484">
        <v>10</v>
      </c>
      <c r="R256" s="484">
        <v>10</v>
      </c>
      <c r="S256" s="484"/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5"/>
        <v>0</v>
      </c>
      <c r="G257" s="37" t="e">
        <f t="shared" si="46"/>
        <v>#DIV/0!</v>
      </c>
      <c r="H257" s="983"/>
      <c r="I257" s="983"/>
      <c r="J257" s="471"/>
      <c r="K257" s="471"/>
      <c r="L257" s="471"/>
      <c r="M257" s="471"/>
      <c r="N257" s="471"/>
      <c r="O257" s="471"/>
      <c r="P257" s="484"/>
      <c r="Q257" s="484"/>
      <c r="R257" s="484"/>
      <c r="S257" s="484"/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5"/>
        <v>0</v>
      </c>
      <c r="G258" s="37" t="e">
        <f t="shared" si="46"/>
        <v>#DIV/0!</v>
      </c>
      <c r="H258" s="983"/>
      <c r="I258" s="983"/>
      <c r="J258" s="471"/>
      <c r="K258" s="471"/>
      <c r="L258" s="471"/>
      <c r="M258" s="471"/>
      <c r="N258" s="471"/>
      <c r="O258" s="471"/>
      <c r="P258" s="484"/>
      <c r="Q258" s="484"/>
      <c r="R258" s="484"/>
      <c r="S258" s="484"/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137500</v>
      </c>
      <c r="F259" s="153">
        <f t="shared" si="45"/>
        <v>256856.85</v>
      </c>
      <c r="G259" s="379">
        <f t="shared" si="46"/>
        <v>186.80498181818183</v>
      </c>
      <c r="H259" s="981">
        <f>SUM(H260:H264)</f>
        <v>0</v>
      </c>
      <c r="I259" s="981">
        <f t="shared" ref="I259:S259" si="47">SUM(I260:I264)</f>
        <v>0</v>
      </c>
      <c r="J259" s="981">
        <f t="shared" si="47"/>
        <v>0</v>
      </c>
      <c r="K259" s="981">
        <f t="shared" si="47"/>
        <v>42800</v>
      </c>
      <c r="L259" s="981">
        <f t="shared" si="47"/>
        <v>5296.5</v>
      </c>
      <c r="M259" s="981">
        <f t="shared" si="47"/>
        <v>119170.33</v>
      </c>
      <c r="N259" s="981">
        <f t="shared" si="47"/>
        <v>0</v>
      </c>
      <c r="O259" s="981">
        <f t="shared" si="47"/>
        <v>0</v>
      </c>
      <c r="P259" s="981">
        <f t="shared" si="47"/>
        <v>11883</v>
      </c>
      <c r="Q259" s="981">
        <f t="shared" si="47"/>
        <v>6232</v>
      </c>
      <c r="R259" s="981">
        <f t="shared" si="47"/>
        <v>50000</v>
      </c>
      <c r="S259" s="981">
        <f t="shared" si="47"/>
        <v>21475.02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5"/>
        <v>0</v>
      </c>
      <c r="G260" s="37" t="e">
        <f t="shared" si="46"/>
        <v>#DIV/0!</v>
      </c>
      <c r="H260" s="983"/>
      <c r="I260" s="983"/>
      <c r="J260" s="471"/>
      <c r="K260" s="471"/>
      <c r="L260" s="471"/>
      <c r="M260" s="471"/>
      <c r="N260" s="471"/>
      <c r="O260" s="471"/>
      <c r="P260" s="484"/>
      <c r="Q260" s="484"/>
      <c r="R260" s="484"/>
      <c r="S260" s="484"/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137500</v>
      </c>
      <c r="F261" s="36">
        <f t="shared" si="45"/>
        <v>256856.85</v>
      </c>
      <c r="G261" s="37">
        <f t="shared" si="46"/>
        <v>186.80498181818183</v>
      </c>
      <c r="H261" s="983"/>
      <c r="I261" s="983"/>
      <c r="J261" s="471"/>
      <c r="K261" s="471">
        <v>42800</v>
      </c>
      <c r="L261" s="471">
        <v>5296.5</v>
      </c>
      <c r="M261" s="471">
        <v>119170.33</v>
      </c>
      <c r="N261" s="471"/>
      <c r="O261" s="471"/>
      <c r="P261" s="484">
        <v>11883</v>
      </c>
      <c r="Q261" s="484">
        <v>6232</v>
      </c>
      <c r="R261" s="484">
        <v>50000</v>
      </c>
      <c r="S261" s="484">
        <v>21475.02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5"/>
        <v>0</v>
      </c>
      <c r="G262" s="37" t="e">
        <f t="shared" si="46"/>
        <v>#DIV/0!</v>
      </c>
      <c r="H262" s="983"/>
      <c r="I262" s="983"/>
      <c r="J262" s="471"/>
      <c r="K262" s="471"/>
      <c r="L262" s="471"/>
      <c r="M262" s="471"/>
      <c r="N262" s="471"/>
      <c r="O262" s="471"/>
      <c r="P262" s="484"/>
      <c r="Q262" s="484"/>
      <c r="R262" s="484"/>
      <c r="S262" s="484"/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5"/>
        <v>0</v>
      </c>
      <c r="G263" s="37" t="e">
        <f t="shared" si="46"/>
        <v>#DIV/0!</v>
      </c>
      <c r="H263" s="983"/>
      <c r="I263" s="983"/>
      <c r="J263" s="471"/>
      <c r="K263" s="471"/>
      <c r="L263" s="471"/>
      <c r="M263" s="471"/>
      <c r="N263" s="471"/>
      <c r="O263" s="471"/>
      <c r="P263" s="484"/>
      <c r="Q263" s="484"/>
      <c r="R263" s="484"/>
      <c r="S263" s="484"/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5"/>
        <v>0</v>
      </c>
      <c r="G264" s="37" t="e">
        <f t="shared" si="46"/>
        <v>#DIV/0!</v>
      </c>
      <c r="H264" s="983"/>
      <c r="I264" s="983"/>
      <c r="J264" s="471"/>
      <c r="K264" s="471"/>
      <c r="L264" s="471"/>
      <c r="M264" s="471"/>
      <c r="N264" s="471"/>
      <c r="O264" s="471"/>
      <c r="P264" s="484"/>
      <c r="Q264" s="484"/>
      <c r="R264" s="484"/>
      <c r="S264" s="484"/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5"/>
        <v>0</v>
      </c>
      <c r="G265" s="67" t="e">
        <f t="shared" si="46"/>
        <v>#DIV/0!</v>
      </c>
      <c r="H265" s="1068"/>
      <c r="I265" s="1068"/>
      <c r="J265" s="1239"/>
      <c r="K265" s="1239"/>
      <c r="L265" s="1553"/>
      <c r="M265" s="1553"/>
      <c r="N265" s="1553"/>
      <c r="O265" s="1553"/>
      <c r="P265" s="1494"/>
      <c r="Q265" s="1494"/>
      <c r="R265" s="1494"/>
      <c r="S265" s="1494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6</v>
      </c>
      <c r="F266" s="36">
        <f t="shared" si="45"/>
        <v>6</v>
      </c>
      <c r="G266" s="37">
        <f t="shared" si="46"/>
        <v>100</v>
      </c>
      <c r="H266" s="983"/>
      <c r="I266" s="983"/>
      <c r="J266" s="471"/>
      <c r="K266" s="471"/>
      <c r="L266" s="471"/>
      <c r="M266" s="471"/>
      <c r="N266" s="471">
        <v>2</v>
      </c>
      <c r="O266" s="471">
        <v>4</v>
      </c>
      <c r="P266" s="484"/>
      <c r="Q266" s="484"/>
      <c r="R266" s="484"/>
      <c r="S266" s="484"/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130</v>
      </c>
      <c r="F267" s="36">
        <f t="shared" si="45"/>
        <v>140</v>
      </c>
      <c r="G267" s="37">
        <f t="shared" si="46"/>
        <v>107.69230769230769</v>
      </c>
      <c r="H267" s="983"/>
      <c r="I267" s="983">
        <v>2</v>
      </c>
      <c r="J267" s="471">
        <v>8</v>
      </c>
      <c r="K267" s="471">
        <v>10</v>
      </c>
      <c r="L267" s="471">
        <v>10</v>
      </c>
      <c r="M267" s="471">
        <v>15</v>
      </c>
      <c r="N267" s="471">
        <v>10</v>
      </c>
      <c r="O267" s="471">
        <v>20</v>
      </c>
      <c r="P267" s="484">
        <v>20</v>
      </c>
      <c r="Q267" s="484">
        <v>20</v>
      </c>
      <c r="R267" s="484">
        <v>15</v>
      </c>
      <c r="S267" s="484">
        <v>10</v>
      </c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70</v>
      </c>
      <c r="F268" s="36">
        <f t="shared" si="45"/>
        <v>0</v>
      </c>
      <c r="G268" s="37">
        <f t="shared" si="46"/>
        <v>0</v>
      </c>
      <c r="H268" s="983"/>
      <c r="I268" s="983"/>
      <c r="J268" s="471"/>
      <c r="K268" s="471"/>
      <c r="L268" s="471"/>
      <c r="M268" s="471"/>
      <c r="N268" s="471"/>
      <c r="O268" s="471"/>
      <c r="P268" s="484"/>
      <c r="Q268" s="484"/>
      <c r="R268" s="484"/>
      <c r="S268" s="484"/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22</v>
      </c>
      <c r="F269" s="36">
        <f t="shared" si="45"/>
        <v>27</v>
      </c>
      <c r="G269" s="37">
        <f t="shared" si="46"/>
        <v>122.72727272727273</v>
      </c>
      <c r="H269" s="983"/>
      <c r="I269" s="983"/>
      <c r="J269" s="471"/>
      <c r="K269" s="471">
        <v>2</v>
      </c>
      <c r="L269" s="471">
        <v>10</v>
      </c>
      <c r="M269" s="471">
        <v>5</v>
      </c>
      <c r="N269" s="471"/>
      <c r="O269" s="471">
        <v>2</v>
      </c>
      <c r="P269" s="484">
        <v>2</v>
      </c>
      <c r="Q269" s="484">
        <v>2</v>
      </c>
      <c r="R269" s="484">
        <v>2</v>
      </c>
      <c r="S269" s="484">
        <v>2</v>
      </c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5"/>
        <v>0</v>
      </c>
      <c r="G270" s="37" t="e">
        <f t="shared" si="46"/>
        <v>#DIV/0!</v>
      </c>
      <c r="H270" s="983"/>
      <c r="I270" s="983"/>
      <c r="J270" s="471"/>
      <c r="K270" s="471"/>
      <c r="L270" s="471"/>
      <c r="M270" s="471"/>
      <c r="N270" s="471"/>
      <c r="O270" s="471"/>
      <c r="P270" s="484"/>
      <c r="Q270" s="484"/>
      <c r="R270" s="484"/>
      <c r="S270" s="484"/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93100</v>
      </c>
      <c r="F271" s="153">
        <f t="shared" si="45"/>
        <v>576080.35</v>
      </c>
      <c r="G271" s="379">
        <f t="shared" si="46"/>
        <v>618.7758861439313</v>
      </c>
      <c r="H271" s="1062">
        <f>SUM(H272:H276)</f>
        <v>0</v>
      </c>
      <c r="I271" s="1062">
        <f t="shared" ref="I271:S271" si="48">SUM(I272:I276)</f>
        <v>0</v>
      </c>
      <c r="J271" s="1062">
        <f t="shared" si="48"/>
        <v>0</v>
      </c>
      <c r="K271" s="1062">
        <f t="shared" si="48"/>
        <v>0</v>
      </c>
      <c r="L271" s="1062">
        <f t="shared" si="48"/>
        <v>7167</v>
      </c>
      <c r="M271" s="1062">
        <f t="shared" si="48"/>
        <v>1800</v>
      </c>
      <c r="N271" s="1062">
        <f t="shared" si="48"/>
        <v>2442</v>
      </c>
      <c r="O271" s="1062">
        <f t="shared" si="48"/>
        <v>23914.5</v>
      </c>
      <c r="P271" s="1062">
        <f t="shared" si="48"/>
        <v>15522</v>
      </c>
      <c r="Q271" s="1062">
        <f t="shared" si="48"/>
        <v>2180</v>
      </c>
      <c r="R271" s="1062">
        <f t="shared" si="48"/>
        <v>0</v>
      </c>
      <c r="S271" s="1062">
        <f t="shared" si="48"/>
        <v>523054.85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5"/>
        <v>0</v>
      </c>
      <c r="G272" s="37" t="e">
        <f t="shared" si="46"/>
        <v>#DIV/0!</v>
      </c>
      <c r="H272" s="983"/>
      <c r="I272" s="983"/>
      <c r="J272" s="471"/>
      <c r="K272" s="471"/>
      <c r="L272" s="471"/>
      <c r="M272" s="471"/>
      <c r="N272" s="471"/>
      <c r="O272" s="471"/>
      <c r="P272" s="484"/>
      <c r="Q272" s="484"/>
      <c r="R272" s="484"/>
      <c r="S272" s="484"/>
    </row>
    <row r="273" spans="1:19" ht="21.75" customHeight="1">
      <c r="A273" s="684"/>
      <c r="B273" s="685"/>
      <c r="C273" s="686" t="s">
        <v>26</v>
      </c>
      <c r="D273" s="687" t="s">
        <v>24</v>
      </c>
      <c r="E273" s="42">
        <v>93100</v>
      </c>
      <c r="F273" s="36">
        <f t="shared" si="45"/>
        <v>93080.35</v>
      </c>
      <c r="G273" s="37">
        <f t="shared" si="46"/>
        <v>99.978893662728254</v>
      </c>
      <c r="H273" s="983"/>
      <c r="I273" s="983"/>
      <c r="J273" s="471"/>
      <c r="K273" s="471"/>
      <c r="L273" s="471">
        <v>7167</v>
      </c>
      <c r="M273" s="471">
        <v>1800</v>
      </c>
      <c r="N273" s="471">
        <v>2442</v>
      </c>
      <c r="O273" s="471">
        <v>23914.5</v>
      </c>
      <c r="P273" s="484">
        <v>15522</v>
      </c>
      <c r="Q273" s="484">
        <v>2180</v>
      </c>
      <c r="R273" s="484"/>
      <c r="S273" s="484">
        <v>40054.85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5"/>
        <v>483000</v>
      </c>
      <c r="G274" s="37" t="e">
        <f t="shared" si="46"/>
        <v>#DIV/0!</v>
      </c>
      <c r="H274" s="983"/>
      <c r="I274" s="983"/>
      <c r="J274" s="471"/>
      <c r="K274" s="471"/>
      <c r="L274" s="471"/>
      <c r="M274" s="471"/>
      <c r="N274" s="471"/>
      <c r="O274" s="471"/>
      <c r="P274" s="484"/>
      <c r="Q274" s="484"/>
      <c r="R274" s="484"/>
      <c r="S274" s="484">
        <v>483000</v>
      </c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5"/>
        <v>0</v>
      </c>
      <c r="G275" s="37" t="e">
        <f t="shared" si="46"/>
        <v>#DIV/0!</v>
      </c>
      <c r="H275" s="983"/>
      <c r="I275" s="983"/>
      <c r="J275" s="471"/>
      <c r="K275" s="471"/>
      <c r="L275" s="471"/>
      <c r="M275" s="471"/>
      <c r="N275" s="471"/>
      <c r="O275" s="471"/>
      <c r="P275" s="484"/>
      <c r="Q275" s="484"/>
      <c r="R275" s="484"/>
      <c r="S275" s="484"/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5"/>
        <v>0</v>
      </c>
      <c r="G276" s="37" t="e">
        <f t="shared" si="46"/>
        <v>#DIV/0!</v>
      </c>
      <c r="H276" s="1056"/>
      <c r="I276" s="1056"/>
      <c r="J276" s="478"/>
      <c r="K276" s="478"/>
      <c r="L276" s="478"/>
      <c r="M276" s="478"/>
      <c r="N276" s="478"/>
      <c r="O276" s="478"/>
      <c r="P276" s="485"/>
      <c r="Q276" s="485"/>
      <c r="R276" s="485"/>
      <c r="S276" s="485"/>
    </row>
    <row r="277" spans="1:19" ht="25.2" customHeight="1">
      <c r="A277" s="509"/>
      <c r="B277" s="2235" t="s">
        <v>302</v>
      </c>
      <c r="C277" s="2236"/>
      <c r="D277" s="770"/>
      <c r="E277" s="511"/>
      <c r="F277" s="55">
        <f t="shared" si="45"/>
        <v>0</v>
      </c>
      <c r="G277" s="67" t="e">
        <f t="shared" si="46"/>
        <v>#DIV/0!</v>
      </c>
      <c r="H277" s="1068"/>
      <c r="I277" s="1068"/>
      <c r="J277" s="1239"/>
      <c r="K277" s="1239"/>
      <c r="L277" s="1553"/>
      <c r="M277" s="1553"/>
      <c r="N277" s="1553"/>
      <c r="O277" s="1553"/>
      <c r="P277" s="1494"/>
      <c r="Q277" s="1494"/>
      <c r="R277" s="1494"/>
      <c r="S277" s="1494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2</v>
      </c>
      <c r="F278" s="36">
        <f t="shared" si="45"/>
        <v>2</v>
      </c>
      <c r="G278" s="37">
        <f t="shared" si="46"/>
        <v>100</v>
      </c>
      <c r="H278" s="983"/>
      <c r="I278" s="983"/>
      <c r="J278" s="471"/>
      <c r="K278" s="471"/>
      <c r="L278" s="471"/>
      <c r="M278" s="471"/>
      <c r="N278" s="471">
        <v>2</v>
      </c>
      <c r="O278" s="471"/>
      <c r="P278" s="484"/>
      <c r="Q278" s="484"/>
      <c r="R278" s="484"/>
      <c r="S278" s="484"/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1</v>
      </c>
      <c r="F279" s="36">
        <f t="shared" si="45"/>
        <v>1</v>
      </c>
      <c r="G279" s="37">
        <f t="shared" si="46"/>
        <v>100</v>
      </c>
      <c r="H279" s="983"/>
      <c r="I279" s="983"/>
      <c r="J279" s="471"/>
      <c r="K279" s="471">
        <v>1</v>
      </c>
      <c r="L279" s="471"/>
      <c r="M279" s="471"/>
      <c r="N279" s="471"/>
      <c r="O279" s="471"/>
      <c r="P279" s="484"/>
      <c r="Q279" s="484"/>
      <c r="R279" s="484"/>
      <c r="S279" s="484"/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45"/>
        <v>0</v>
      </c>
      <c r="G280" s="37" t="e">
        <f t="shared" si="46"/>
        <v>#DIV/0!</v>
      </c>
      <c r="H280" s="983"/>
      <c r="I280" s="983"/>
      <c r="J280" s="471"/>
      <c r="K280" s="471"/>
      <c r="L280" s="471"/>
      <c r="M280" s="471"/>
      <c r="N280" s="471"/>
      <c r="O280" s="471"/>
      <c r="P280" s="484"/>
      <c r="Q280" s="484"/>
      <c r="R280" s="484"/>
      <c r="S280" s="484"/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230000</v>
      </c>
      <c r="F281" s="153">
        <f t="shared" si="45"/>
        <v>229986.26</v>
      </c>
      <c r="G281" s="379">
        <f t="shared" si="46"/>
        <v>99.994026086956524</v>
      </c>
      <c r="H281" s="1050">
        <f>SUM(H282:H286)</f>
        <v>0</v>
      </c>
      <c r="I281" s="1050">
        <f t="shared" ref="I281:S281" si="49">SUM(I282:I286)</f>
        <v>0</v>
      </c>
      <c r="J281" s="1050">
        <f t="shared" si="49"/>
        <v>2960</v>
      </c>
      <c r="K281" s="1050">
        <f t="shared" si="49"/>
        <v>0</v>
      </c>
      <c r="L281" s="1050">
        <f t="shared" si="49"/>
        <v>16892.400000000001</v>
      </c>
      <c r="M281" s="1050">
        <f t="shared" si="49"/>
        <v>147584</v>
      </c>
      <c r="N281" s="1050">
        <f t="shared" si="49"/>
        <v>2560</v>
      </c>
      <c r="O281" s="1050">
        <f t="shared" si="49"/>
        <v>720</v>
      </c>
      <c r="P281" s="1034">
        <f t="shared" si="49"/>
        <v>0</v>
      </c>
      <c r="Q281" s="1034">
        <f t="shared" si="49"/>
        <v>25050</v>
      </c>
      <c r="R281" s="1034">
        <f t="shared" si="49"/>
        <v>22888.5</v>
      </c>
      <c r="S281" s="1034">
        <f t="shared" si="49"/>
        <v>11331.36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5"/>
        <v>0</v>
      </c>
      <c r="G282" s="37" t="e">
        <f t="shared" si="46"/>
        <v>#DIV/0!</v>
      </c>
      <c r="H282" s="983"/>
      <c r="I282" s="983"/>
      <c r="J282" s="471"/>
      <c r="K282" s="471"/>
      <c r="L282" s="471"/>
      <c r="M282" s="471"/>
      <c r="N282" s="471"/>
      <c r="O282" s="471"/>
      <c r="P282" s="484"/>
      <c r="Q282" s="484"/>
      <c r="R282" s="484"/>
      <c r="S282" s="484"/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90000</v>
      </c>
      <c r="F283" s="36">
        <f t="shared" si="45"/>
        <v>89986.26</v>
      </c>
      <c r="G283" s="37">
        <f t="shared" si="46"/>
        <v>99.984733333333338</v>
      </c>
      <c r="H283" s="983"/>
      <c r="I283" s="983"/>
      <c r="J283" s="471">
        <v>2960</v>
      </c>
      <c r="K283" s="471"/>
      <c r="L283" s="471">
        <v>16892.400000000001</v>
      </c>
      <c r="M283" s="471">
        <v>7584</v>
      </c>
      <c r="N283" s="471">
        <v>2560</v>
      </c>
      <c r="O283" s="471">
        <v>720</v>
      </c>
      <c r="P283" s="484"/>
      <c r="Q283" s="484">
        <v>25050</v>
      </c>
      <c r="R283" s="484">
        <v>22888.5</v>
      </c>
      <c r="S283" s="484">
        <v>11331.36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5"/>
        <v>0</v>
      </c>
      <c r="G284" s="37" t="e">
        <f t="shared" si="46"/>
        <v>#DIV/0!</v>
      </c>
      <c r="H284" s="983"/>
      <c r="I284" s="983"/>
      <c r="J284" s="471"/>
      <c r="K284" s="471"/>
      <c r="L284" s="471"/>
      <c r="M284" s="471"/>
      <c r="N284" s="471"/>
      <c r="O284" s="471"/>
      <c r="P284" s="484"/>
      <c r="Q284" s="484"/>
      <c r="R284" s="484"/>
      <c r="S284" s="484"/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140000</v>
      </c>
      <c r="F285" s="36">
        <f t="shared" si="45"/>
        <v>140000</v>
      </c>
      <c r="G285" s="37">
        <f t="shared" si="46"/>
        <v>100</v>
      </c>
      <c r="H285" s="983"/>
      <c r="I285" s="983"/>
      <c r="J285" s="471"/>
      <c r="K285" s="471"/>
      <c r="L285" s="471"/>
      <c r="M285" s="471">
        <v>140000</v>
      </c>
      <c r="N285" s="471"/>
      <c r="O285" s="471"/>
      <c r="P285" s="484"/>
      <c r="Q285" s="484"/>
      <c r="R285" s="484"/>
      <c r="S285" s="484"/>
    </row>
    <row r="286" spans="1:19" ht="21.75" customHeight="1">
      <c r="A286" s="783"/>
      <c r="B286" s="784"/>
      <c r="C286" s="785" t="s">
        <v>29</v>
      </c>
      <c r="D286" s="786" t="s">
        <v>24</v>
      </c>
      <c r="E286" s="117">
        <v>0</v>
      </c>
      <c r="F286" s="116">
        <f t="shared" si="45"/>
        <v>0</v>
      </c>
      <c r="G286" s="120" t="e">
        <f t="shared" si="46"/>
        <v>#DIV/0!</v>
      </c>
      <c r="H286" s="1056"/>
      <c r="I286" s="1049"/>
      <c r="J286" s="488"/>
      <c r="K286" s="488"/>
      <c r="L286" s="488"/>
      <c r="M286" s="488"/>
      <c r="N286" s="488"/>
      <c r="O286" s="488"/>
      <c r="P286" s="566"/>
      <c r="Q286" s="566"/>
      <c r="R286" s="566"/>
      <c r="S286" s="566"/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5"/>
        <v>0</v>
      </c>
      <c r="G287" s="631" t="e">
        <f t="shared" si="46"/>
        <v>#DIV/0!</v>
      </c>
      <c r="H287" s="984">
        <f t="shared" ref="H287:S287" si="50">SUM(H288:H296)</f>
        <v>0</v>
      </c>
      <c r="I287" s="984">
        <f t="shared" si="50"/>
        <v>0</v>
      </c>
      <c r="J287" s="1220">
        <f t="shared" si="50"/>
        <v>0</v>
      </c>
      <c r="K287" s="1220">
        <f t="shared" si="50"/>
        <v>0</v>
      </c>
      <c r="L287" s="1538">
        <f t="shared" si="50"/>
        <v>0</v>
      </c>
      <c r="M287" s="1538">
        <f t="shared" si="50"/>
        <v>0</v>
      </c>
      <c r="N287" s="1538">
        <f t="shared" si="50"/>
        <v>0</v>
      </c>
      <c r="O287" s="1538">
        <f t="shared" si="50"/>
        <v>0</v>
      </c>
      <c r="P287" s="1538">
        <f t="shared" si="50"/>
        <v>0</v>
      </c>
      <c r="Q287" s="1856">
        <f t="shared" si="50"/>
        <v>0</v>
      </c>
      <c r="R287" s="1891">
        <f t="shared" si="50"/>
        <v>0</v>
      </c>
      <c r="S287" s="1891">
        <f t="shared" si="50"/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55">
        <f t="shared" si="45"/>
        <v>0</v>
      </c>
      <c r="G288" s="67" t="e">
        <f t="shared" si="46"/>
        <v>#DIV/0!</v>
      </c>
      <c r="H288" s="1068"/>
      <c r="I288" s="1068"/>
      <c r="J288" s="1239"/>
      <c r="K288" s="1239"/>
      <c r="L288" s="1553"/>
      <c r="M288" s="1553"/>
      <c r="N288" s="1553"/>
      <c r="O288" s="1553"/>
      <c r="P288" s="1494"/>
      <c r="Q288" s="1494"/>
      <c r="R288" s="1494"/>
      <c r="S288" s="1494"/>
    </row>
    <row r="289" spans="1:19" ht="25.5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 t="shared" si="45"/>
        <v>0</v>
      </c>
      <c r="G289" s="37" t="e">
        <f t="shared" si="46"/>
        <v>#DIV/0!</v>
      </c>
      <c r="H289" s="983"/>
      <c r="I289" s="983"/>
      <c r="J289" s="471"/>
      <c r="K289" s="471"/>
      <c r="L289" s="471"/>
      <c r="M289" s="471"/>
      <c r="N289" s="471"/>
      <c r="O289" s="471"/>
      <c r="P289" s="484"/>
      <c r="Q289" s="484"/>
      <c r="R289" s="484"/>
      <c r="S289" s="484"/>
    </row>
    <row r="290" spans="1:19" ht="25.5" customHeight="1">
      <c r="A290" s="723"/>
      <c r="B290" s="452" t="s">
        <v>180</v>
      </c>
      <c r="C290" s="789"/>
      <c r="D290" s="455" t="s">
        <v>87</v>
      </c>
      <c r="E290" s="42"/>
      <c r="F290" s="36">
        <f t="shared" si="45"/>
        <v>0</v>
      </c>
      <c r="G290" s="37" t="e">
        <f t="shared" si="46"/>
        <v>#DIV/0!</v>
      </c>
      <c r="H290" s="983"/>
      <c r="I290" s="983"/>
      <c r="J290" s="471"/>
      <c r="K290" s="471"/>
      <c r="L290" s="471"/>
      <c r="M290" s="471"/>
      <c r="N290" s="471"/>
      <c r="O290" s="471"/>
      <c r="P290" s="484"/>
      <c r="Q290" s="484"/>
      <c r="R290" s="484"/>
      <c r="S290" s="484"/>
    </row>
    <row r="291" spans="1:19" ht="25.5" customHeight="1">
      <c r="A291" s="790"/>
      <c r="B291" s="2193" t="s">
        <v>292</v>
      </c>
      <c r="C291" s="2194"/>
      <c r="D291" s="455" t="s">
        <v>114</v>
      </c>
      <c r="E291" s="42"/>
      <c r="F291" s="36">
        <f t="shared" si="45"/>
        <v>0</v>
      </c>
      <c r="G291" s="37" t="e">
        <f t="shared" si="46"/>
        <v>#DIV/0!</v>
      </c>
      <c r="H291" s="983"/>
      <c r="I291" s="983"/>
      <c r="J291" s="471"/>
      <c r="K291" s="471"/>
      <c r="L291" s="471"/>
      <c r="M291" s="471"/>
      <c r="N291" s="471"/>
      <c r="O291" s="471"/>
      <c r="P291" s="484"/>
      <c r="Q291" s="484"/>
      <c r="R291" s="484"/>
      <c r="S291" s="484"/>
    </row>
    <row r="292" spans="1:19" ht="25.5" customHeight="1">
      <c r="A292" s="723"/>
      <c r="B292" s="452" t="s">
        <v>293</v>
      </c>
      <c r="C292" s="791"/>
      <c r="D292" s="420" t="s">
        <v>294</v>
      </c>
      <c r="E292" s="164"/>
      <c r="F292" s="36">
        <f t="shared" si="45"/>
        <v>0</v>
      </c>
      <c r="G292" s="37" t="e">
        <f t="shared" si="46"/>
        <v>#DIV/0!</v>
      </c>
      <c r="H292" s="983"/>
      <c r="I292" s="983"/>
      <c r="J292" s="471"/>
      <c r="K292" s="471"/>
      <c r="L292" s="471"/>
      <c r="M292" s="471"/>
      <c r="N292" s="471"/>
      <c r="O292" s="471"/>
      <c r="P292" s="484"/>
      <c r="Q292" s="484"/>
      <c r="R292" s="484"/>
      <c r="S292" s="484"/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5"/>
        <v>0</v>
      </c>
      <c r="G293" s="37" t="e">
        <f t="shared" si="46"/>
        <v>#DIV/0!</v>
      </c>
      <c r="H293" s="983"/>
      <c r="I293" s="983"/>
      <c r="J293" s="471"/>
      <c r="K293" s="471"/>
      <c r="L293" s="471"/>
      <c r="M293" s="471"/>
      <c r="N293" s="471"/>
      <c r="O293" s="471"/>
      <c r="P293" s="484"/>
      <c r="Q293" s="484"/>
      <c r="R293" s="484"/>
      <c r="S293" s="484"/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153">
        <f t="shared" si="45"/>
        <v>0</v>
      </c>
      <c r="G294" s="379" t="e">
        <f t="shared" si="46"/>
        <v>#DIV/0!</v>
      </c>
      <c r="H294" s="981">
        <f>SUM(H295:H299)</f>
        <v>0</v>
      </c>
      <c r="I294" s="981">
        <f t="shared" ref="I294:S294" si="51">SUM(I295:I299)</f>
        <v>0</v>
      </c>
      <c r="J294" s="981">
        <f t="shared" si="51"/>
        <v>0</v>
      </c>
      <c r="K294" s="981">
        <f t="shared" si="51"/>
        <v>0</v>
      </c>
      <c r="L294" s="981">
        <f t="shared" si="51"/>
        <v>0</v>
      </c>
      <c r="M294" s="981">
        <f t="shared" si="51"/>
        <v>0</v>
      </c>
      <c r="N294" s="981">
        <f t="shared" si="51"/>
        <v>0</v>
      </c>
      <c r="O294" s="981">
        <f t="shared" si="51"/>
        <v>0</v>
      </c>
      <c r="P294" s="981">
        <f t="shared" si="51"/>
        <v>0</v>
      </c>
      <c r="Q294" s="981">
        <f t="shared" si="51"/>
        <v>0</v>
      </c>
      <c r="R294" s="981">
        <f t="shared" si="51"/>
        <v>0</v>
      </c>
      <c r="S294" s="981">
        <f t="shared" si="51"/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5"/>
        <v>0</v>
      </c>
      <c r="G295" s="37" t="e">
        <f t="shared" si="46"/>
        <v>#DIV/0!</v>
      </c>
      <c r="H295" s="983"/>
      <c r="I295" s="983"/>
      <c r="J295" s="471"/>
      <c r="K295" s="471"/>
      <c r="L295" s="471"/>
      <c r="M295" s="471"/>
      <c r="N295" s="471"/>
      <c r="O295" s="471"/>
      <c r="P295" s="484"/>
      <c r="Q295" s="484"/>
      <c r="R295" s="484"/>
      <c r="S295" s="484"/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36">
        <f t="shared" si="45"/>
        <v>0</v>
      </c>
      <c r="G296" s="37" t="e">
        <f t="shared" si="46"/>
        <v>#DIV/0!</v>
      </c>
      <c r="H296" s="983"/>
      <c r="I296" s="983"/>
      <c r="J296" s="471"/>
      <c r="K296" s="471"/>
      <c r="L296" s="471"/>
      <c r="M296" s="471"/>
      <c r="N296" s="471"/>
      <c r="O296" s="471"/>
      <c r="P296" s="484"/>
      <c r="Q296" s="484"/>
      <c r="R296" s="484"/>
      <c r="S296" s="484"/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5"/>
        <v>0</v>
      </c>
      <c r="G297" s="37" t="e">
        <f t="shared" si="46"/>
        <v>#DIV/0!</v>
      </c>
      <c r="H297" s="983"/>
      <c r="I297" s="983"/>
      <c r="J297" s="471"/>
      <c r="K297" s="471"/>
      <c r="L297" s="471"/>
      <c r="M297" s="471"/>
      <c r="N297" s="471"/>
      <c r="O297" s="471"/>
      <c r="P297" s="484"/>
      <c r="Q297" s="484"/>
      <c r="R297" s="484"/>
      <c r="S297" s="484"/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5"/>
        <v>0</v>
      </c>
      <c r="G298" s="37" t="e">
        <f t="shared" si="46"/>
        <v>#DIV/0!</v>
      </c>
      <c r="H298" s="983"/>
      <c r="I298" s="983"/>
      <c r="J298" s="471"/>
      <c r="K298" s="471"/>
      <c r="L298" s="471"/>
      <c r="M298" s="471"/>
      <c r="N298" s="471"/>
      <c r="O298" s="471"/>
      <c r="P298" s="484"/>
      <c r="Q298" s="484"/>
      <c r="R298" s="484"/>
      <c r="S298" s="484"/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5"/>
        <v>0</v>
      </c>
      <c r="G299" s="37" t="e">
        <f t="shared" si="46"/>
        <v>#DIV/0!</v>
      </c>
      <c r="H299" s="983"/>
      <c r="I299" s="983"/>
      <c r="J299" s="471"/>
      <c r="K299" s="471"/>
      <c r="L299" s="471"/>
      <c r="M299" s="471"/>
      <c r="N299" s="471"/>
      <c r="O299" s="471"/>
      <c r="P299" s="484"/>
      <c r="Q299" s="484"/>
      <c r="R299" s="484"/>
      <c r="S299" s="484"/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45"/>
        <v>0</v>
      </c>
      <c r="G300" s="67" t="e">
        <f t="shared" si="46"/>
        <v>#DIV/0!</v>
      </c>
      <c r="H300" s="1068"/>
      <c r="I300" s="1068"/>
      <c r="J300" s="1239"/>
      <c r="K300" s="1239"/>
      <c r="L300" s="1553"/>
      <c r="M300" s="1553"/>
      <c r="N300" s="1553"/>
      <c r="O300" s="1553"/>
      <c r="P300" s="1494"/>
      <c r="Q300" s="1494"/>
      <c r="R300" s="1494"/>
      <c r="S300" s="1494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5"/>
        <v>0</v>
      </c>
      <c r="G301" s="37" t="e">
        <f t="shared" si="46"/>
        <v>#DIV/0!</v>
      </c>
      <c r="H301" s="983"/>
      <c r="I301" s="983"/>
      <c r="J301" s="471"/>
      <c r="K301" s="471"/>
      <c r="L301" s="471"/>
      <c r="M301" s="471"/>
      <c r="N301" s="471"/>
      <c r="O301" s="471"/>
      <c r="P301" s="484"/>
      <c r="Q301" s="484"/>
      <c r="R301" s="484"/>
      <c r="S301" s="484"/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45"/>
        <v>0</v>
      </c>
      <c r="G302" s="37" t="e">
        <f t="shared" si="46"/>
        <v>#DIV/0!</v>
      </c>
      <c r="H302" s="983"/>
      <c r="I302" s="983"/>
      <c r="J302" s="471"/>
      <c r="K302" s="471"/>
      <c r="L302" s="471"/>
      <c r="M302" s="471"/>
      <c r="N302" s="471"/>
      <c r="O302" s="471"/>
      <c r="P302" s="484"/>
      <c r="Q302" s="484"/>
      <c r="R302" s="484"/>
      <c r="S302" s="484"/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5"/>
        <v>0</v>
      </c>
      <c r="G303" s="37" t="e">
        <f t="shared" si="46"/>
        <v>#DIV/0!</v>
      </c>
      <c r="H303" s="983"/>
      <c r="I303" s="983"/>
      <c r="J303" s="471"/>
      <c r="K303" s="471"/>
      <c r="L303" s="471"/>
      <c r="M303" s="471"/>
      <c r="N303" s="471"/>
      <c r="O303" s="471"/>
      <c r="P303" s="484"/>
      <c r="Q303" s="484"/>
      <c r="R303" s="484"/>
      <c r="S303" s="484"/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5"/>
        <v>0</v>
      </c>
      <c r="G304" s="37" t="e">
        <f t="shared" si="46"/>
        <v>#DIV/0!</v>
      </c>
      <c r="H304" s="983"/>
      <c r="I304" s="983"/>
      <c r="J304" s="471"/>
      <c r="K304" s="471"/>
      <c r="L304" s="471"/>
      <c r="M304" s="471"/>
      <c r="N304" s="471"/>
      <c r="O304" s="471"/>
      <c r="P304" s="484"/>
      <c r="Q304" s="484"/>
      <c r="R304" s="484"/>
      <c r="S304" s="484"/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5"/>
        <v>0</v>
      </c>
      <c r="G305" s="37" t="e">
        <f t="shared" si="46"/>
        <v>#DIV/0!</v>
      </c>
      <c r="H305" s="983"/>
      <c r="I305" s="983"/>
      <c r="J305" s="471"/>
      <c r="K305" s="471"/>
      <c r="L305" s="471"/>
      <c r="M305" s="471"/>
      <c r="N305" s="471"/>
      <c r="O305" s="471"/>
      <c r="P305" s="484"/>
      <c r="Q305" s="484"/>
      <c r="R305" s="484"/>
      <c r="S305" s="484"/>
    </row>
    <row r="306" spans="1:19" ht="27" customHeight="1">
      <c r="A306" s="735"/>
      <c r="B306" s="777" t="s">
        <v>37</v>
      </c>
      <c r="C306" s="793"/>
      <c r="D306" s="738" t="s">
        <v>24</v>
      </c>
      <c r="E306" s="153"/>
      <c r="F306" s="153">
        <f t="shared" si="45"/>
        <v>0</v>
      </c>
      <c r="G306" s="379" t="e">
        <f t="shared" si="46"/>
        <v>#DIV/0!</v>
      </c>
      <c r="H306" s="1050">
        <f>SUM(H307:H311)</f>
        <v>0</v>
      </c>
      <c r="I306" s="1050">
        <f t="shared" ref="I306:S306" si="52">SUM(I307:I311)</f>
        <v>0</v>
      </c>
      <c r="J306" s="1050">
        <f t="shared" si="52"/>
        <v>0</v>
      </c>
      <c r="K306" s="1050">
        <f t="shared" si="52"/>
        <v>0</v>
      </c>
      <c r="L306" s="1050">
        <f t="shared" si="52"/>
        <v>0</v>
      </c>
      <c r="M306" s="1050">
        <f t="shared" si="52"/>
        <v>0</v>
      </c>
      <c r="N306" s="1050">
        <f t="shared" si="52"/>
        <v>0</v>
      </c>
      <c r="O306" s="1050">
        <f t="shared" si="52"/>
        <v>0</v>
      </c>
      <c r="P306" s="1034">
        <f t="shared" si="52"/>
        <v>0</v>
      </c>
      <c r="Q306" s="1034">
        <f t="shared" si="52"/>
        <v>0</v>
      </c>
      <c r="R306" s="1034">
        <f t="shared" si="52"/>
        <v>0</v>
      </c>
      <c r="S306" s="1034">
        <f t="shared" si="52"/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5"/>
        <v>0</v>
      </c>
      <c r="G307" s="37" t="e">
        <f t="shared" si="46"/>
        <v>#DIV/0!</v>
      </c>
      <c r="H307" s="983"/>
      <c r="I307" s="983"/>
      <c r="J307" s="471"/>
      <c r="K307" s="471"/>
      <c r="L307" s="471"/>
      <c r="M307" s="471"/>
      <c r="N307" s="471"/>
      <c r="O307" s="471"/>
      <c r="P307" s="484"/>
      <c r="Q307" s="484"/>
      <c r="R307" s="484"/>
      <c r="S307" s="484"/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si="45"/>
        <v>0</v>
      </c>
      <c r="G308" s="37" t="e">
        <f t="shared" si="46"/>
        <v>#DIV/0!</v>
      </c>
      <c r="H308" s="983"/>
      <c r="I308" s="983"/>
      <c r="J308" s="471"/>
      <c r="K308" s="471"/>
      <c r="L308" s="471"/>
      <c r="M308" s="471"/>
      <c r="N308" s="471"/>
      <c r="O308" s="471"/>
      <c r="P308" s="484"/>
      <c r="Q308" s="484"/>
      <c r="R308" s="484"/>
      <c r="S308" s="484"/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5"/>
        <v>0</v>
      </c>
      <c r="G309" s="37" t="e">
        <f t="shared" si="46"/>
        <v>#DIV/0!</v>
      </c>
      <c r="H309" s="983"/>
      <c r="I309" s="983"/>
      <c r="J309" s="471"/>
      <c r="K309" s="471"/>
      <c r="L309" s="471"/>
      <c r="M309" s="471"/>
      <c r="N309" s="471"/>
      <c r="O309" s="471"/>
      <c r="P309" s="484"/>
      <c r="Q309" s="484"/>
      <c r="R309" s="484"/>
      <c r="S309" s="484"/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5"/>
        <v>0</v>
      </c>
      <c r="G310" s="37" t="e">
        <f t="shared" si="46"/>
        <v>#DIV/0!</v>
      </c>
      <c r="H310" s="983"/>
      <c r="I310" s="983"/>
      <c r="J310" s="471"/>
      <c r="K310" s="471"/>
      <c r="L310" s="471"/>
      <c r="M310" s="471"/>
      <c r="N310" s="471"/>
      <c r="O310" s="471"/>
      <c r="P310" s="484"/>
      <c r="Q310" s="484"/>
      <c r="R310" s="484"/>
      <c r="S310" s="484"/>
    </row>
    <row r="311" spans="1:19" ht="27" customHeight="1">
      <c r="A311" s="794"/>
      <c r="B311" s="784"/>
      <c r="C311" s="795" t="s">
        <v>29</v>
      </c>
      <c r="D311" s="786" t="s">
        <v>24</v>
      </c>
      <c r="E311" s="97"/>
      <c r="F311" s="116">
        <f t="shared" si="45"/>
        <v>0</v>
      </c>
      <c r="G311" s="120" t="e">
        <f t="shared" si="46"/>
        <v>#DIV/0!</v>
      </c>
      <c r="H311" s="1056"/>
      <c r="I311" s="1049"/>
      <c r="J311" s="488"/>
      <c r="K311" s="488"/>
      <c r="L311" s="488"/>
      <c r="M311" s="488"/>
      <c r="N311" s="488"/>
      <c r="O311" s="488"/>
      <c r="P311" s="566"/>
      <c r="Q311" s="566"/>
      <c r="R311" s="566"/>
      <c r="S311" s="566"/>
    </row>
    <row r="312" spans="1:19" ht="26.4" customHeight="1">
      <c r="A312" s="375" t="s">
        <v>325</v>
      </c>
      <c r="B312" s="796"/>
      <c r="C312" s="797"/>
      <c r="D312" s="798"/>
      <c r="E312" s="386"/>
      <c r="F312" s="386">
        <f t="shared" si="45"/>
        <v>0</v>
      </c>
      <c r="G312" s="633" t="e">
        <f t="shared" si="46"/>
        <v>#DIV/0!</v>
      </c>
      <c r="H312" s="1053"/>
      <c r="I312" s="1053"/>
      <c r="J312" s="1247"/>
      <c r="K312" s="1247"/>
      <c r="L312" s="1561"/>
      <c r="M312" s="1561"/>
      <c r="N312" s="1561"/>
      <c r="O312" s="1561"/>
      <c r="P312" s="1550"/>
      <c r="Q312" s="1871"/>
      <c r="R312" s="1904"/>
      <c r="S312" s="1904"/>
    </row>
    <row r="313" spans="1:19" ht="27" customHeight="1">
      <c r="A313" s="2110" t="s">
        <v>257</v>
      </c>
      <c r="B313" s="2111"/>
      <c r="C313" s="2111"/>
      <c r="D313" s="2112"/>
      <c r="E313" s="92"/>
      <c r="F313" s="92">
        <f t="shared" si="45"/>
        <v>0</v>
      </c>
      <c r="G313" s="631" t="e">
        <f t="shared" si="46"/>
        <v>#DIV/0!</v>
      </c>
      <c r="H313" s="1055"/>
      <c r="I313" s="1055"/>
      <c r="J313" s="1243"/>
      <c r="K313" s="1243"/>
      <c r="L313" s="1557"/>
      <c r="M313" s="1557"/>
      <c r="N313" s="1557"/>
      <c r="O313" s="1557"/>
      <c r="P313" s="1565"/>
      <c r="Q313" s="1887"/>
      <c r="R313" s="1918"/>
      <c r="S313" s="1918"/>
    </row>
    <row r="314" spans="1:19" ht="27" customHeight="1">
      <c r="A314" s="388"/>
      <c r="B314" s="2177" t="s">
        <v>251</v>
      </c>
      <c r="C314" s="2178"/>
      <c r="D314" s="799"/>
      <c r="E314" s="106">
        <f>E315</f>
        <v>0</v>
      </c>
      <c r="F314" s="55">
        <f t="shared" si="45"/>
        <v>0</v>
      </c>
      <c r="G314" s="67" t="e">
        <f t="shared" si="46"/>
        <v>#DIV/0!</v>
      </c>
      <c r="H314" s="1068"/>
      <c r="I314" s="1068"/>
      <c r="J314" s="1239"/>
      <c r="K314" s="1239"/>
      <c r="L314" s="1553"/>
      <c r="M314" s="1553"/>
      <c r="N314" s="1553"/>
      <c r="O314" s="1553"/>
      <c r="P314" s="1494"/>
      <c r="Q314" s="1494"/>
      <c r="R314" s="1494"/>
      <c r="S314" s="1494"/>
    </row>
    <row r="315" spans="1:19" ht="27" customHeight="1">
      <c r="A315" s="660"/>
      <c r="B315" s="730"/>
      <c r="C315" s="800" t="s">
        <v>139</v>
      </c>
      <c r="D315" s="679" t="s">
        <v>88</v>
      </c>
      <c r="E315" s="77">
        <v>0</v>
      </c>
      <c r="F315" s="36">
        <f t="shared" si="45"/>
        <v>0</v>
      </c>
      <c r="G315" s="37" t="e">
        <f t="shared" si="46"/>
        <v>#DIV/0!</v>
      </c>
      <c r="H315" s="983"/>
      <c r="I315" s="983"/>
      <c r="J315" s="471"/>
      <c r="K315" s="471"/>
      <c r="L315" s="471"/>
      <c r="M315" s="471"/>
      <c r="N315" s="471"/>
      <c r="O315" s="471"/>
      <c r="P315" s="484"/>
      <c r="Q315" s="484"/>
      <c r="R315" s="484"/>
      <c r="S315" s="484"/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5"/>
        <v>0</v>
      </c>
      <c r="G316" s="37" t="e">
        <f t="shared" si="46"/>
        <v>#DIV/0!</v>
      </c>
      <c r="H316" s="983"/>
      <c r="I316" s="983"/>
      <c r="J316" s="471"/>
      <c r="K316" s="471"/>
      <c r="L316" s="471"/>
      <c r="M316" s="471"/>
      <c r="N316" s="471"/>
      <c r="O316" s="471"/>
      <c r="P316" s="484"/>
      <c r="Q316" s="484"/>
      <c r="R316" s="484"/>
      <c r="S316" s="484"/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0</v>
      </c>
      <c r="F317" s="153">
        <f t="shared" ref="F317:F380" si="53">SUM(H317:S317)</f>
        <v>0</v>
      </c>
      <c r="G317" s="379" t="e">
        <f t="shared" ref="G317:G380" si="54">+F317*100/E317</f>
        <v>#DIV/0!</v>
      </c>
      <c r="H317" s="981">
        <f>SUM(H318:H322)</f>
        <v>0</v>
      </c>
      <c r="I317" s="981">
        <f t="shared" ref="I317:S317" si="55">SUM(I318:I322)</f>
        <v>0</v>
      </c>
      <c r="J317" s="981">
        <f t="shared" si="55"/>
        <v>0</v>
      </c>
      <c r="K317" s="981">
        <f t="shared" si="55"/>
        <v>0</v>
      </c>
      <c r="L317" s="981">
        <f t="shared" si="55"/>
        <v>0</v>
      </c>
      <c r="M317" s="981">
        <f t="shared" si="55"/>
        <v>0</v>
      </c>
      <c r="N317" s="981">
        <f t="shared" si="55"/>
        <v>0</v>
      </c>
      <c r="O317" s="981">
        <f t="shared" si="55"/>
        <v>0</v>
      </c>
      <c r="P317" s="981">
        <f t="shared" si="55"/>
        <v>0</v>
      </c>
      <c r="Q317" s="981">
        <f t="shared" si="55"/>
        <v>0</v>
      </c>
      <c r="R317" s="981">
        <f t="shared" si="55"/>
        <v>0</v>
      </c>
      <c r="S317" s="981">
        <f t="shared" si="55"/>
        <v>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53"/>
        <v>0</v>
      </c>
      <c r="G318" s="37" t="e">
        <f t="shared" si="54"/>
        <v>#DIV/0!</v>
      </c>
      <c r="H318" s="983"/>
      <c r="I318" s="983"/>
      <c r="J318" s="471"/>
      <c r="K318" s="471"/>
      <c r="L318" s="471"/>
      <c r="M318" s="471"/>
      <c r="N318" s="471"/>
      <c r="O318" s="471"/>
      <c r="P318" s="484"/>
      <c r="Q318" s="484"/>
      <c r="R318" s="484"/>
      <c r="S318" s="484"/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0</v>
      </c>
      <c r="F319" s="36">
        <f t="shared" si="53"/>
        <v>0</v>
      </c>
      <c r="G319" s="37" t="e">
        <f t="shared" si="54"/>
        <v>#DIV/0!</v>
      </c>
      <c r="H319" s="983"/>
      <c r="I319" s="983"/>
      <c r="J319" s="471"/>
      <c r="K319" s="471"/>
      <c r="L319" s="471"/>
      <c r="M319" s="471"/>
      <c r="N319" s="471"/>
      <c r="O319" s="471"/>
      <c r="P319" s="484"/>
      <c r="Q319" s="484"/>
      <c r="R319" s="484"/>
      <c r="S319" s="484"/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53"/>
        <v>0</v>
      </c>
      <c r="G320" s="37" t="e">
        <f t="shared" si="54"/>
        <v>#DIV/0!</v>
      </c>
      <c r="H320" s="983"/>
      <c r="I320" s="983"/>
      <c r="J320" s="471"/>
      <c r="K320" s="471"/>
      <c r="L320" s="471"/>
      <c r="M320" s="471"/>
      <c r="N320" s="471"/>
      <c r="O320" s="471"/>
      <c r="P320" s="484"/>
      <c r="Q320" s="484"/>
      <c r="R320" s="484"/>
      <c r="S320" s="484"/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53"/>
        <v>0</v>
      </c>
      <c r="G321" s="37" t="e">
        <f t="shared" si="54"/>
        <v>#DIV/0!</v>
      </c>
      <c r="H321" s="983"/>
      <c r="I321" s="983"/>
      <c r="J321" s="471"/>
      <c r="K321" s="471"/>
      <c r="L321" s="471"/>
      <c r="M321" s="471"/>
      <c r="N321" s="471"/>
      <c r="O321" s="471"/>
      <c r="P321" s="484"/>
      <c r="Q321" s="484"/>
      <c r="R321" s="484"/>
      <c r="S321" s="484"/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53"/>
        <v>0</v>
      </c>
      <c r="G322" s="37" t="e">
        <f t="shared" si="54"/>
        <v>#DIV/0!</v>
      </c>
      <c r="H322" s="983"/>
      <c r="I322" s="983"/>
      <c r="J322" s="471"/>
      <c r="K322" s="471"/>
      <c r="L322" s="471"/>
      <c r="M322" s="471"/>
      <c r="N322" s="471"/>
      <c r="O322" s="471"/>
      <c r="P322" s="484"/>
      <c r="Q322" s="484"/>
      <c r="R322" s="484"/>
      <c r="S322" s="484"/>
    </row>
    <row r="323" spans="1:19" ht="22.2" customHeight="1">
      <c r="A323" s="225"/>
      <c r="B323" s="2179" t="s">
        <v>252</v>
      </c>
      <c r="C323" s="2180"/>
      <c r="D323" s="693"/>
      <c r="E323" s="54">
        <f>E325</f>
        <v>10</v>
      </c>
      <c r="F323" s="55">
        <f t="shared" si="53"/>
        <v>10</v>
      </c>
      <c r="G323" s="67">
        <f t="shared" si="54"/>
        <v>100</v>
      </c>
      <c r="H323" s="1068">
        <f>H325</f>
        <v>0</v>
      </c>
      <c r="I323" s="1068">
        <f t="shared" ref="I323:S323" si="56">I325</f>
        <v>0</v>
      </c>
      <c r="J323" s="1239">
        <f t="shared" si="56"/>
        <v>0</v>
      </c>
      <c r="K323" s="1239">
        <f t="shared" si="56"/>
        <v>0</v>
      </c>
      <c r="L323" s="1553">
        <f t="shared" si="56"/>
        <v>0</v>
      </c>
      <c r="M323" s="1553">
        <f t="shared" si="56"/>
        <v>0</v>
      </c>
      <c r="N323" s="1553">
        <f t="shared" si="56"/>
        <v>0</v>
      </c>
      <c r="O323" s="1553">
        <f t="shared" si="56"/>
        <v>10</v>
      </c>
      <c r="P323" s="1494">
        <f t="shared" si="56"/>
        <v>0</v>
      </c>
      <c r="Q323" s="1494">
        <f t="shared" si="56"/>
        <v>0</v>
      </c>
      <c r="R323" s="1494">
        <f t="shared" si="56"/>
        <v>0</v>
      </c>
      <c r="S323" s="1494">
        <f t="shared" si="56"/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10</v>
      </c>
      <c r="F324" s="36">
        <f t="shared" si="53"/>
        <v>10</v>
      </c>
      <c r="G324" s="37">
        <f t="shared" si="54"/>
        <v>100</v>
      </c>
      <c r="H324" s="983"/>
      <c r="I324" s="983"/>
      <c r="J324" s="471"/>
      <c r="K324" s="471">
        <v>10</v>
      </c>
      <c r="L324" s="471"/>
      <c r="M324" s="471"/>
      <c r="N324" s="471"/>
      <c r="O324" s="471"/>
      <c r="P324" s="484"/>
      <c r="Q324" s="484"/>
      <c r="R324" s="484"/>
      <c r="S324" s="484"/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10</v>
      </c>
      <c r="F325" s="36">
        <f t="shared" si="53"/>
        <v>10</v>
      </c>
      <c r="G325" s="37">
        <f t="shared" si="54"/>
        <v>100</v>
      </c>
      <c r="H325" s="983"/>
      <c r="I325" s="983"/>
      <c r="J325" s="471"/>
      <c r="K325" s="471"/>
      <c r="L325" s="471"/>
      <c r="M325" s="471"/>
      <c r="N325" s="471"/>
      <c r="O325" s="471">
        <v>10</v>
      </c>
      <c r="P325" s="484"/>
      <c r="Q325" s="484"/>
      <c r="R325" s="484"/>
      <c r="S325" s="484"/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53"/>
        <v>0</v>
      </c>
      <c r="G326" s="37" t="e">
        <f t="shared" si="54"/>
        <v>#DIV/0!</v>
      </c>
      <c r="H326" s="983"/>
      <c r="I326" s="983"/>
      <c r="J326" s="471"/>
      <c r="K326" s="471"/>
      <c r="L326" s="471"/>
      <c r="M326" s="471"/>
      <c r="N326" s="471"/>
      <c r="O326" s="471"/>
      <c r="P326" s="484"/>
      <c r="Q326" s="484"/>
      <c r="R326" s="484"/>
      <c r="S326" s="484"/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478500</v>
      </c>
      <c r="F327" s="153">
        <f t="shared" si="53"/>
        <v>478442.6</v>
      </c>
      <c r="G327" s="379">
        <f t="shared" si="54"/>
        <v>99.988004179728321</v>
      </c>
      <c r="H327" s="1048">
        <f>SUM(H328:H332)</f>
        <v>0</v>
      </c>
      <c r="I327" s="1048">
        <f t="shared" ref="I327:S327" si="57">SUM(I328:I332)</f>
        <v>0</v>
      </c>
      <c r="J327" s="1228">
        <f t="shared" si="57"/>
        <v>2560</v>
      </c>
      <c r="K327" s="1228">
        <f t="shared" si="57"/>
        <v>5128</v>
      </c>
      <c r="L327" s="1545">
        <f t="shared" si="57"/>
        <v>5590</v>
      </c>
      <c r="M327" s="1545">
        <f t="shared" si="57"/>
        <v>151180.29999999999</v>
      </c>
      <c r="N327" s="1545">
        <f t="shared" si="57"/>
        <v>18087.2</v>
      </c>
      <c r="O327" s="1545">
        <f t="shared" si="57"/>
        <v>1800</v>
      </c>
      <c r="P327" s="1545">
        <f t="shared" si="57"/>
        <v>37353.919999999998</v>
      </c>
      <c r="Q327" s="1863">
        <f t="shared" si="57"/>
        <v>53988.62</v>
      </c>
      <c r="R327" s="1898">
        <f t="shared" si="57"/>
        <v>15748</v>
      </c>
      <c r="S327" s="1898">
        <f t="shared" si="57"/>
        <v>187006.56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53"/>
        <v>0</v>
      </c>
      <c r="G328" s="37" t="e">
        <f t="shared" si="54"/>
        <v>#DIV/0!</v>
      </c>
      <c r="H328" s="983"/>
      <c r="I328" s="983"/>
      <c r="J328" s="471"/>
      <c r="K328" s="471"/>
      <c r="L328" s="471"/>
      <c r="M328" s="471"/>
      <c r="N328" s="471"/>
      <c r="O328" s="471"/>
      <c r="P328" s="484"/>
      <c r="Q328" s="484"/>
      <c r="R328" s="484"/>
      <c r="S328" s="484"/>
    </row>
    <row r="329" spans="1:19" ht="26.4" customHeight="1">
      <c r="A329" s="684"/>
      <c r="B329" s="685"/>
      <c r="C329" s="686" t="s">
        <v>26</v>
      </c>
      <c r="D329" s="687" t="s">
        <v>24</v>
      </c>
      <c r="E329" s="42">
        <v>478500</v>
      </c>
      <c r="F329" s="36">
        <f t="shared" si="53"/>
        <v>478442.6</v>
      </c>
      <c r="G329" s="37">
        <f t="shared" si="54"/>
        <v>99.988004179728321</v>
      </c>
      <c r="H329" s="983"/>
      <c r="I329" s="983"/>
      <c r="J329" s="471">
        <v>2560</v>
      </c>
      <c r="K329" s="471">
        <v>5128</v>
      </c>
      <c r="L329" s="471">
        <v>5590</v>
      </c>
      <c r="M329" s="471">
        <v>151180.29999999999</v>
      </c>
      <c r="N329" s="471">
        <v>18087.2</v>
      </c>
      <c r="O329" s="471">
        <v>1800</v>
      </c>
      <c r="P329" s="484">
        <v>37353.919999999998</v>
      </c>
      <c r="Q329" s="484">
        <v>53988.62</v>
      </c>
      <c r="R329" s="484">
        <v>15748</v>
      </c>
      <c r="S329" s="484">
        <v>187006.56</v>
      </c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53"/>
        <v>0</v>
      </c>
      <c r="G330" s="37" t="e">
        <f t="shared" si="54"/>
        <v>#DIV/0!</v>
      </c>
      <c r="H330" s="983"/>
      <c r="I330" s="983"/>
      <c r="J330" s="471"/>
      <c r="K330" s="471"/>
      <c r="L330" s="471"/>
      <c r="M330" s="471"/>
      <c r="N330" s="471"/>
      <c r="O330" s="471"/>
      <c r="P330" s="484"/>
      <c r="Q330" s="484"/>
      <c r="R330" s="484"/>
      <c r="S330" s="484"/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53"/>
        <v>0</v>
      </c>
      <c r="G331" s="37" t="e">
        <f t="shared" si="54"/>
        <v>#DIV/0!</v>
      </c>
      <c r="H331" s="983"/>
      <c r="I331" s="983"/>
      <c r="J331" s="471"/>
      <c r="K331" s="471"/>
      <c r="L331" s="471"/>
      <c r="M331" s="471"/>
      <c r="N331" s="471"/>
      <c r="O331" s="471"/>
      <c r="P331" s="484"/>
      <c r="Q331" s="484"/>
      <c r="R331" s="484"/>
      <c r="S331" s="484"/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53"/>
        <v>0</v>
      </c>
      <c r="G332" s="120" t="e">
        <f t="shared" si="54"/>
        <v>#DIV/0!</v>
      </c>
      <c r="H332" s="1056"/>
      <c r="I332" s="1056"/>
      <c r="J332" s="478"/>
      <c r="K332" s="478"/>
      <c r="L332" s="478"/>
      <c r="M332" s="478"/>
      <c r="N332" s="478"/>
      <c r="O332" s="478"/>
      <c r="P332" s="485"/>
      <c r="Q332" s="485"/>
      <c r="R332" s="485"/>
      <c r="S332" s="485"/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53"/>
        <v>0</v>
      </c>
      <c r="G333" s="631" t="e">
        <f t="shared" si="54"/>
        <v>#DIV/0!</v>
      </c>
      <c r="H333" s="1047"/>
      <c r="I333" s="1046"/>
      <c r="J333" s="1227"/>
      <c r="K333" s="1227"/>
      <c r="L333" s="1544"/>
      <c r="M333" s="1544"/>
      <c r="N333" s="1544"/>
      <c r="O333" s="1544"/>
      <c r="P333" s="1794"/>
      <c r="Q333" s="1794"/>
      <c r="R333" s="1794"/>
      <c r="S333" s="1794"/>
    </row>
    <row r="334" spans="1:19" ht="26.4" customHeight="1">
      <c r="A334" s="225"/>
      <c r="B334" s="2113" t="s">
        <v>260</v>
      </c>
      <c r="C334" s="2114"/>
      <c r="D334" s="788"/>
      <c r="E334" s="54">
        <f>E335</f>
        <v>0</v>
      </c>
      <c r="F334" s="55">
        <f t="shared" si="53"/>
        <v>0</v>
      </c>
      <c r="G334" s="67" t="e">
        <f t="shared" si="54"/>
        <v>#DIV/0!</v>
      </c>
      <c r="H334" s="1045">
        <f>H335</f>
        <v>0</v>
      </c>
      <c r="I334" s="1045">
        <f>I335</f>
        <v>0</v>
      </c>
      <c r="J334" s="1234">
        <f t="shared" ref="J334:S334" si="58">J335</f>
        <v>0</v>
      </c>
      <c r="K334" s="1234">
        <f t="shared" si="58"/>
        <v>0</v>
      </c>
      <c r="L334" s="1549">
        <f t="shared" si="58"/>
        <v>0</v>
      </c>
      <c r="M334" s="1549">
        <f t="shared" si="58"/>
        <v>0</v>
      </c>
      <c r="N334" s="1549">
        <f t="shared" si="58"/>
        <v>0</v>
      </c>
      <c r="O334" s="1549">
        <f t="shared" si="58"/>
        <v>0</v>
      </c>
      <c r="P334" s="1549">
        <f t="shared" si="58"/>
        <v>0</v>
      </c>
      <c r="Q334" s="1870">
        <f t="shared" si="58"/>
        <v>0</v>
      </c>
      <c r="R334" s="1903">
        <f t="shared" si="58"/>
        <v>0</v>
      </c>
      <c r="S334" s="1903">
        <f t="shared" si="58"/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/>
      <c r="F335" s="36">
        <f t="shared" si="53"/>
        <v>0</v>
      </c>
      <c r="G335" s="37" t="e">
        <f t="shared" si="54"/>
        <v>#DIV/0!</v>
      </c>
      <c r="H335" s="1044"/>
      <c r="I335" s="1043"/>
      <c r="J335" s="152"/>
      <c r="K335" s="152"/>
      <c r="L335" s="152"/>
      <c r="M335" s="152"/>
      <c r="N335" s="152"/>
      <c r="O335" s="152"/>
      <c r="P335" s="1795"/>
      <c r="Q335" s="1795"/>
      <c r="R335" s="1795"/>
      <c r="S335" s="1795"/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53"/>
        <v>0</v>
      </c>
      <c r="G336" s="37" t="e">
        <f t="shared" si="54"/>
        <v>#DIV/0!</v>
      </c>
      <c r="H336" s="1044"/>
      <c r="I336" s="1043"/>
      <c r="J336" s="152"/>
      <c r="K336" s="152"/>
      <c r="L336" s="152"/>
      <c r="M336" s="152"/>
      <c r="N336" s="152"/>
      <c r="O336" s="152"/>
      <c r="P336" s="1795"/>
      <c r="Q336" s="1795"/>
      <c r="R336" s="1795"/>
      <c r="S336" s="1795"/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0</v>
      </c>
      <c r="F337" s="153">
        <f t="shared" si="53"/>
        <v>0</v>
      </c>
      <c r="G337" s="379" t="e">
        <f t="shared" si="54"/>
        <v>#DIV/0!</v>
      </c>
      <c r="H337" s="981">
        <f>SUM(H338:H342)</f>
        <v>0</v>
      </c>
      <c r="I337" s="981">
        <f t="shared" ref="I337:S337" si="59">SUM(I338:I342)</f>
        <v>0</v>
      </c>
      <c r="J337" s="1226">
        <f t="shared" si="59"/>
        <v>0</v>
      </c>
      <c r="K337" s="1226">
        <f t="shared" si="59"/>
        <v>0</v>
      </c>
      <c r="L337" s="1543">
        <f t="shared" si="59"/>
        <v>0</v>
      </c>
      <c r="M337" s="1543">
        <f t="shared" si="59"/>
        <v>0</v>
      </c>
      <c r="N337" s="1543">
        <f t="shared" si="59"/>
        <v>0</v>
      </c>
      <c r="O337" s="1543">
        <f t="shared" si="59"/>
        <v>0</v>
      </c>
      <c r="P337" s="1543">
        <f t="shared" si="59"/>
        <v>0</v>
      </c>
      <c r="Q337" s="1861">
        <f t="shared" si="59"/>
        <v>0</v>
      </c>
      <c r="R337" s="1896">
        <f t="shared" si="59"/>
        <v>0</v>
      </c>
      <c r="S337" s="1896">
        <f t="shared" si="59"/>
        <v>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53"/>
        <v>0</v>
      </c>
      <c r="G338" s="37" t="e">
        <f t="shared" si="54"/>
        <v>#DIV/0!</v>
      </c>
      <c r="H338" s="1044"/>
      <c r="I338" s="1043"/>
      <c r="J338" s="152"/>
      <c r="K338" s="152"/>
      <c r="L338" s="152"/>
      <c r="M338" s="152"/>
      <c r="N338" s="152"/>
      <c r="O338" s="152"/>
      <c r="P338" s="1795"/>
      <c r="Q338" s="1795"/>
      <c r="R338" s="1795"/>
      <c r="S338" s="1795"/>
    </row>
    <row r="339" spans="1:19" ht="26.4" customHeight="1">
      <c r="A339" s="684"/>
      <c r="B339" s="685"/>
      <c r="C339" s="686" t="s">
        <v>26</v>
      </c>
      <c r="D339" s="687" t="s">
        <v>24</v>
      </c>
      <c r="E339" s="36"/>
      <c r="F339" s="36">
        <f t="shared" si="53"/>
        <v>0</v>
      </c>
      <c r="G339" s="37" t="e">
        <f t="shared" si="54"/>
        <v>#DIV/0!</v>
      </c>
      <c r="H339" s="1044"/>
      <c r="I339" s="1043"/>
      <c r="J339" s="152"/>
      <c r="K339" s="152"/>
      <c r="L339" s="152"/>
      <c r="M339" s="152"/>
      <c r="N339" s="152"/>
      <c r="O339" s="152"/>
      <c r="P339" s="1795"/>
      <c r="Q339" s="1795"/>
      <c r="R339" s="1795"/>
      <c r="S339" s="1795"/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53"/>
        <v>0</v>
      </c>
      <c r="G340" s="37" t="e">
        <f t="shared" si="54"/>
        <v>#DIV/0!</v>
      </c>
      <c r="H340" s="1044"/>
      <c r="I340" s="1043"/>
      <c r="J340" s="152"/>
      <c r="K340" s="152"/>
      <c r="L340" s="152"/>
      <c r="M340" s="152"/>
      <c r="N340" s="152"/>
      <c r="O340" s="152"/>
      <c r="P340" s="1795"/>
      <c r="Q340" s="1795"/>
      <c r="R340" s="1795"/>
      <c r="S340" s="1795"/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53"/>
        <v>0</v>
      </c>
      <c r="G341" s="37" t="e">
        <f t="shared" si="54"/>
        <v>#DIV/0!</v>
      </c>
      <c r="H341" s="1044"/>
      <c r="I341" s="1043"/>
      <c r="J341" s="152"/>
      <c r="K341" s="152"/>
      <c r="L341" s="152"/>
      <c r="M341" s="152"/>
      <c r="N341" s="152"/>
      <c r="O341" s="152"/>
      <c r="P341" s="1795"/>
      <c r="Q341" s="1795"/>
      <c r="R341" s="1795"/>
      <c r="S341" s="1795"/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53"/>
        <v>0</v>
      </c>
      <c r="G342" s="120" t="e">
        <f t="shared" si="54"/>
        <v>#DIV/0!</v>
      </c>
      <c r="H342" s="1042"/>
      <c r="I342" s="977"/>
      <c r="J342" s="361"/>
      <c r="K342" s="361"/>
      <c r="L342" s="361"/>
      <c r="M342" s="361"/>
      <c r="N342" s="361"/>
      <c r="O342" s="361"/>
      <c r="P342" s="1796"/>
      <c r="Q342" s="1796"/>
      <c r="R342" s="1796"/>
      <c r="S342" s="1796"/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386">
        <f t="shared" si="53"/>
        <v>0</v>
      </c>
      <c r="G343" s="633" t="e">
        <f t="shared" si="54"/>
        <v>#DIV/0!</v>
      </c>
      <c r="H343" s="1041"/>
      <c r="I343" s="1040"/>
      <c r="J343" s="1250"/>
      <c r="K343" s="1250"/>
      <c r="L343" s="1564"/>
      <c r="M343" s="1564"/>
      <c r="N343" s="1564"/>
      <c r="O343" s="1564"/>
      <c r="P343" s="1564"/>
      <c r="Q343" s="1885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53"/>
        <v>0</v>
      </c>
      <c r="G344" s="631" t="e">
        <f t="shared" si="54"/>
        <v>#DIV/0!</v>
      </c>
      <c r="H344" s="1039"/>
      <c r="I344" s="1038"/>
      <c r="J344" s="1105"/>
      <c r="K344" s="1105"/>
      <c r="L344" s="1562"/>
      <c r="M344" s="1562"/>
      <c r="N344" s="1562"/>
      <c r="O344" s="1562"/>
      <c r="P344" s="1562"/>
      <c r="Q344" s="1883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53"/>
        <v>0</v>
      </c>
      <c r="G345" s="67" t="e">
        <f t="shared" si="54"/>
        <v>#DIV/0!</v>
      </c>
      <c r="H345" s="1037">
        <f>SUM(H346:H349)</f>
        <v>0</v>
      </c>
      <c r="I345" s="1037">
        <f t="shared" ref="I345:S345" si="60">SUM(I346:I349)</f>
        <v>0</v>
      </c>
      <c r="J345" s="1218">
        <f t="shared" si="60"/>
        <v>0</v>
      </c>
      <c r="K345" s="1218">
        <f t="shared" si="60"/>
        <v>0</v>
      </c>
      <c r="L345" s="1536">
        <f t="shared" si="60"/>
        <v>0</v>
      </c>
      <c r="M345" s="1536">
        <f t="shared" si="60"/>
        <v>0</v>
      </c>
      <c r="N345" s="1536">
        <f t="shared" si="60"/>
        <v>0</v>
      </c>
      <c r="O345" s="1536">
        <f t="shared" si="60"/>
        <v>0</v>
      </c>
      <c r="P345" s="1536">
        <f t="shared" si="60"/>
        <v>0</v>
      </c>
      <c r="Q345" s="1854">
        <f t="shared" si="60"/>
        <v>0</v>
      </c>
      <c r="R345" s="1889">
        <f t="shared" si="60"/>
        <v>0</v>
      </c>
      <c r="S345" s="1889">
        <f t="shared" si="60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53"/>
        <v>0</v>
      </c>
      <c r="G346" s="37" t="e">
        <f t="shared" si="54"/>
        <v>#DIV/0!</v>
      </c>
      <c r="H346" s="983"/>
      <c r="I346" s="983"/>
      <c r="J346" s="471"/>
      <c r="K346" s="471"/>
      <c r="L346" s="471"/>
      <c r="M346" s="471"/>
      <c r="N346" s="471"/>
      <c r="O346" s="471"/>
      <c r="P346" s="484"/>
      <c r="Q346" s="484"/>
      <c r="R346" s="484"/>
      <c r="S346" s="484"/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53"/>
        <v>0</v>
      </c>
      <c r="G347" s="37" t="e">
        <f t="shared" si="54"/>
        <v>#DIV/0!</v>
      </c>
      <c r="H347" s="983"/>
      <c r="I347" s="983"/>
      <c r="J347" s="471"/>
      <c r="K347" s="471"/>
      <c r="L347" s="471"/>
      <c r="M347" s="471"/>
      <c r="N347" s="471"/>
      <c r="O347" s="471"/>
      <c r="P347" s="484"/>
      <c r="Q347" s="484"/>
      <c r="R347" s="484"/>
      <c r="S347" s="484"/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53"/>
        <v>0</v>
      </c>
      <c r="G348" s="37" t="e">
        <f t="shared" si="54"/>
        <v>#DIV/0!</v>
      </c>
      <c r="H348" s="983"/>
      <c r="I348" s="983"/>
      <c r="J348" s="471"/>
      <c r="K348" s="471"/>
      <c r="L348" s="471"/>
      <c r="M348" s="471"/>
      <c r="N348" s="471"/>
      <c r="O348" s="471"/>
      <c r="P348" s="484"/>
      <c r="Q348" s="484"/>
      <c r="R348" s="484"/>
      <c r="S348" s="484"/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53"/>
        <v>0</v>
      </c>
      <c r="G349" s="37" t="e">
        <f t="shared" si="54"/>
        <v>#DIV/0!</v>
      </c>
      <c r="H349" s="983"/>
      <c r="I349" s="983"/>
      <c r="J349" s="471"/>
      <c r="K349" s="471"/>
      <c r="L349" s="471"/>
      <c r="M349" s="471"/>
      <c r="N349" s="471"/>
      <c r="O349" s="471"/>
      <c r="P349" s="484"/>
      <c r="Q349" s="484"/>
      <c r="R349" s="484"/>
      <c r="S349" s="484"/>
    </row>
    <row r="350" spans="1:19" ht="26.25" customHeight="1">
      <c r="A350" s="684"/>
      <c r="B350" s="2101" t="s">
        <v>309</v>
      </c>
      <c r="C350" s="2102"/>
      <c r="D350" s="687" t="s">
        <v>36</v>
      </c>
      <c r="E350" s="38">
        <v>1</v>
      </c>
      <c r="F350" s="36">
        <f t="shared" si="53"/>
        <v>1</v>
      </c>
      <c r="G350" s="37">
        <f t="shared" si="54"/>
        <v>100</v>
      </c>
      <c r="H350" s="983"/>
      <c r="I350" s="983"/>
      <c r="J350" s="471"/>
      <c r="K350" s="471">
        <v>1</v>
      </c>
      <c r="L350" s="471"/>
      <c r="M350" s="471"/>
      <c r="N350" s="471"/>
      <c r="O350" s="471"/>
      <c r="P350" s="484"/>
      <c r="Q350" s="484"/>
      <c r="R350" s="484"/>
      <c r="S350" s="484"/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53"/>
        <v>0</v>
      </c>
      <c r="G351" s="37" t="e">
        <f t="shared" si="54"/>
        <v>#DIV/0!</v>
      </c>
      <c r="H351" s="983"/>
      <c r="I351" s="983"/>
      <c r="J351" s="471"/>
      <c r="K351" s="471"/>
      <c r="L351" s="471"/>
      <c r="M351" s="471"/>
      <c r="N351" s="471"/>
      <c r="O351" s="471"/>
      <c r="P351" s="484"/>
      <c r="Q351" s="484"/>
      <c r="R351" s="484"/>
      <c r="S351" s="484"/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30000</v>
      </c>
      <c r="F352" s="153">
        <f t="shared" si="53"/>
        <v>20219.8</v>
      </c>
      <c r="G352" s="379">
        <f t="shared" si="54"/>
        <v>67.399333333333331</v>
      </c>
      <c r="H352" s="1050">
        <f>SUM(H353:H357)</f>
        <v>0</v>
      </c>
      <c r="I352" s="1050">
        <f t="shared" ref="I352:S352" si="61">SUM(I353:I357)</f>
        <v>0</v>
      </c>
      <c r="J352" s="1248">
        <f t="shared" si="61"/>
        <v>0</v>
      </c>
      <c r="K352" s="1248">
        <f t="shared" si="61"/>
        <v>0</v>
      </c>
      <c r="L352" s="1563">
        <f t="shared" si="61"/>
        <v>0</v>
      </c>
      <c r="M352" s="1563">
        <f t="shared" si="61"/>
        <v>0</v>
      </c>
      <c r="N352" s="1563">
        <f t="shared" si="61"/>
        <v>0</v>
      </c>
      <c r="O352" s="1563">
        <f t="shared" si="61"/>
        <v>9565.7999999999993</v>
      </c>
      <c r="P352" s="1570">
        <f t="shared" si="61"/>
        <v>0</v>
      </c>
      <c r="Q352" s="1886">
        <f t="shared" si="61"/>
        <v>0</v>
      </c>
      <c r="R352" s="1886">
        <f t="shared" si="61"/>
        <v>0</v>
      </c>
      <c r="S352" s="1886">
        <f t="shared" si="61"/>
        <v>10654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53"/>
        <v>0</v>
      </c>
      <c r="G353" s="37" t="e">
        <f t="shared" si="54"/>
        <v>#DIV/0!</v>
      </c>
      <c r="H353" s="983"/>
      <c r="I353" s="983"/>
      <c r="J353" s="471"/>
      <c r="K353" s="471"/>
      <c r="L353" s="471"/>
      <c r="M353" s="471"/>
      <c r="N353" s="471"/>
      <c r="O353" s="471"/>
      <c r="P353" s="484"/>
      <c r="Q353" s="484"/>
      <c r="R353" s="484"/>
      <c r="S353" s="484"/>
    </row>
    <row r="354" spans="1:19" ht="26.25" customHeight="1">
      <c r="A354" s="684"/>
      <c r="B354" s="685"/>
      <c r="C354" s="686" t="s">
        <v>26</v>
      </c>
      <c r="D354" s="687" t="s">
        <v>24</v>
      </c>
      <c r="E354" s="38">
        <v>30000</v>
      </c>
      <c r="F354" s="36">
        <f t="shared" si="53"/>
        <v>20219.8</v>
      </c>
      <c r="G354" s="37">
        <f t="shared" si="54"/>
        <v>67.399333333333331</v>
      </c>
      <c r="H354" s="983"/>
      <c r="I354" s="983"/>
      <c r="J354" s="471"/>
      <c r="K354" s="471"/>
      <c r="L354" s="471"/>
      <c r="M354" s="471"/>
      <c r="N354" s="471"/>
      <c r="O354" s="471">
        <v>9565.7999999999993</v>
      </c>
      <c r="P354" s="484"/>
      <c r="Q354" s="484"/>
      <c r="R354" s="484"/>
      <c r="S354" s="484">
        <v>10654</v>
      </c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53"/>
        <v>0</v>
      </c>
      <c r="G355" s="37" t="e">
        <f t="shared" si="54"/>
        <v>#DIV/0!</v>
      </c>
      <c r="H355" s="983"/>
      <c r="I355" s="983"/>
      <c r="J355" s="471"/>
      <c r="K355" s="471"/>
      <c r="L355" s="471"/>
      <c r="M355" s="471"/>
      <c r="N355" s="471"/>
      <c r="O355" s="471"/>
      <c r="P355" s="484"/>
      <c r="Q355" s="484"/>
      <c r="R355" s="484"/>
      <c r="S355" s="484"/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53"/>
        <v>0</v>
      </c>
      <c r="G356" s="37" t="e">
        <f t="shared" si="54"/>
        <v>#DIV/0!</v>
      </c>
      <c r="H356" s="983"/>
      <c r="I356" s="983"/>
      <c r="J356" s="471"/>
      <c r="K356" s="471"/>
      <c r="L356" s="471"/>
      <c r="M356" s="471"/>
      <c r="N356" s="471"/>
      <c r="O356" s="471"/>
      <c r="P356" s="484"/>
      <c r="Q356" s="484"/>
      <c r="R356" s="484"/>
      <c r="S356" s="484"/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116">
        <f t="shared" si="53"/>
        <v>0</v>
      </c>
      <c r="G357" s="120" t="e">
        <f t="shared" si="54"/>
        <v>#DIV/0!</v>
      </c>
      <c r="H357" s="1056"/>
      <c r="I357" s="1049"/>
      <c r="J357" s="488"/>
      <c r="K357" s="488"/>
      <c r="L357" s="488"/>
      <c r="M357" s="488"/>
      <c r="N357" s="488"/>
      <c r="O357" s="488"/>
      <c r="P357" s="566"/>
      <c r="Q357" s="566"/>
      <c r="R357" s="566"/>
      <c r="S357" s="566"/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86">
        <f t="shared" si="53"/>
        <v>0</v>
      </c>
      <c r="G358" s="633" t="e">
        <f t="shared" si="54"/>
        <v>#DIV/0!</v>
      </c>
      <c r="H358" s="1041"/>
      <c r="I358" s="1041"/>
      <c r="J358" s="1235"/>
      <c r="K358" s="1235"/>
      <c r="L358" s="1550"/>
      <c r="M358" s="1550"/>
      <c r="N358" s="1550"/>
      <c r="O358" s="1550"/>
      <c r="P358" s="1550"/>
      <c r="Q358" s="1871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53"/>
        <v>0</v>
      </c>
      <c r="G359" s="631" t="e">
        <f t="shared" si="54"/>
        <v>#DIV/0!</v>
      </c>
      <c r="H359" s="1036"/>
      <c r="I359" s="1036"/>
      <c r="J359" s="1252"/>
      <c r="K359" s="1252"/>
      <c r="L359" s="1565"/>
      <c r="M359" s="1565"/>
      <c r="N359" s="1565"/>
      <c r="O359" s="1565"/>
      <c r="P359" s="1565"/>
      <c r="Q359" s="1887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53"/>
        <v>0</v>
      </c>
      <c r="G360" s="37" t="e">
        <f t="shared" si="54"/>
        <v>#DIV/0!</v>
      </c>
      <c r="H360" s="1035"/>
      <c r="I360" s="1035"/>
      <c r="J360" s="484"/>
      <c r="K360" s="484"/>
      <c r="L360" s="484"/>
      <c r="M360" s="484"/>
      <c r="N360" s="484"/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53"/>
        <v>0</v>
      </c>
      <c r="G361" s="37" t="e">
        <f t="shared" si="54"/>
        <v>#DIV/0!</v>
      </c>
      <c r="H361" s="1035"/>
      <c r="I361" s="1035"/>
      <c r="J361" s="484"/>
      <c r="K361" s="484"/>
      <c r="L361" s="484"/>
      <c r="M361" s="484"/>
      <c r="N361" s="484"/>
      <c r="O361" s="484"/>
      <c r="P361" s="484"/>
      <c r="Q361" s="484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53"/>
        <v>0</v>
      </c>
      <c r="G362" s="379" t="e">
        <f t="shared" si="54"/>
        <v>#DIV/0!</v>
      </c>
      <c r="H362" s="1034">
        <f>SUM(H363:H367)</f>
        <v>0</v>
      </c>
      <c r="I362" s="1034">
        <f t="shared" ref="I362:S362" si="62">SUM(I363:I367)</f>
        <v>0</v>
      </c>
      <c r="J362" s="1034">
        <f t="shared" si="62"/>
        <v>0</v>
      </c>
      <c r="K362" s="1034">
        <f t="shared" si="62"/>
        <v>0</v>
      </c>
      <c r="L362" s="1034">
        <f t="shared" si="62"/>
        <v>0</v>
      </c>
      <c r="M362" s="1034">
        <f t="shared" si="62"/>
        <v>0</v>
      </c>
      <c r="N362" s="1034">
        <f t="shared" si="62"/>
        <v>0</v>
      </c>
      <c r="O362" s="1034">
        <f t="shared" si="62"/>
        <v>0</v>
      </c>
      <c r="P362" s="1034">
        <f t="shared" si="62"/>
        <v>0</v>
      </c>
      <c r="Q362" s="1034">
        <f t="shared" si="62"/>
        <v>0</v>
      </c>
      <c r="R362" s="1034">
        <f t="shared" si="62"/>
        <v>0</v>
      </c>
      <c r="S362" s="1034">
        <f t="shared" si="62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53"/>
        <v>0</v>
      </c>
      <c r="G363" s="37" t="e">
        <f t="shared" si="54"/>
        <v>#DIV/0!</v>
      </c>
      <c r="H363" s="1035"/>
      <c r="I363" s="1035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53"/>
        <v>0</v>
      </c>
      <c r="G364" s="37" t="e">
        <f t="shared" si="54"/>
        <v>#DIV/0!</v>
      </c>
      <c r="H364" s="1035"/>
      <c r="I364" s="1035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53"/>
        <v>0</v>
      </c>
      <c r="G365" s="37" t="e">
        <f t="shared" si="54"/>
        <v>#DIV/0!</v>
      </c>
      <c r="H365" s="1035"/>
      <c r="I365" s="1035"/>
      <c r="J365" s="484"/>
      <c r="K365" s="484"/>
      <c r="L365" s="484"/>
      <c r="M365" s="484"/>
      <c r="N365" s="484"/>
      <c r="O365" s="484"/>
      <c r="P365" s="484"/>
      <c r="Q365" s="484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53"/>
        <v>0</v>
      </c>
      <c r="G366" s="37" t="e">
        <f t="shared" si="54"/>
        <v>#DIV/0!</v>
      </c>
      <c r="H366" s="1035"/>
      <c r="I366" s="1035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36">
        <v>0</v>
      </c>
      <c r="F367" s="116">
        <f t="shared" si="53"/>
        <v>0</v>
      </c>
      <c r="G367" s="120" t="e">
        <f t="shared" si="54"/>
        <v>#DIV/0!</v>
      </c>
      <c r="H367" s="1033"/>
      <c r="I367" s="1035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53"/>
        <v>0</v>
      </c>
      <c r="G368" s="631" t="e">
        <f t="shared" si="54"/>
        <v>#DIV/0!</v>
      </c>
      <c r="H368" s="1036"/>
      <c r="I368" s="1036"/>
      <c r="J368" s="1252"/>
      <c r="K368" s="1252"/>
      <c r="L368" s="1565"/>
      <c r="M368" s="1565"/>
      <c r="N368" s="1565"/>
      <c r="O368" s="1565"/>
      <c r="P368" s="1565"/>
      <c r="Q368" s="1887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53"/>
        <v>0</v>
      </c>
      <c r="G369" s="37" t="e">
        <f t="shared" si="54"/>
        <v>#DIV/0!</v>
      </c>
      <c r="H369" s="1035"/>
      <c r="I369" s="1035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53"/>
        <v>0</v>
      </c>
      <c r="G370" s="37" t="e">
        <f t="shared" si="54"/>
        <v>#DIV/0!</v>
      </c>
      <c r="H370" s="1035"/>
      <c r="I370" s="1035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53"/>
        <v>0</v>
      </c>
      <c r="G371" s="379" t="e">
        <f t="shared" si="54"/>
        <v>#DIV/0!</v>
      </c>
      <c r="H371" s="1034">
        <f>SUM(H372:H376)</f>
        <v>0</v>
      </c>
      <c r="I371" s="1034">
        <f t="shared" ref="I371:S371" si="63">SUM(I372:I376)</f>
        <v>0</v>
      </c>
      <c r="J371" s="1034">
        <f t="shared" si="63"/>
        <v>0</v>
      </c>
      <c r="K371" s="1034">
        <f t="shared" si="63"/>
        <v>0</v>
      </c>
      <c r="L371" s="1034">
        <f t="shared" si="63"/>
        <v>0</v>
      </c>
      <c r="M371" s="1034">
        <f t="shared" si="63"/>
        <v>0</v>
      </c>
      <c r="N371" s="1034">
        <f t="shared" si="63"/>
        <v>0</v>
      </c>
      <c r="O371" s="1034">
        <f t="shared" si="63"/>
        <v>0</v>
      </c>
      <c r="P371" s="1034">
        <f t="shared" si="63"/>
        <v>0</v>
      </c>
      <c r="Q371" s="1034">
        <f t="shared" si="63"/>
        <v>0</v>
      </c>
      <c r="R371" s="1034">
        <f t="shared" si="63"/>
        <v>0</v>
      </c>
      <c r="S371" s="1034">
        <f t="shared" si="63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53"/>
        <v>0</v>
      </c>
      <c r="G372" s="37" t="e">
        <f t="shared" si="54"/>
        <v>#DIV/0!</v>
      </c>
      <c r="H372" s="1035"/>
      <c r="I372" s="1035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53"/>
        <v>0</v>
      </c>
      <c r="G373" s="37" t="e">
        <f t="shared" si="54"/>
        <v>#DIV/0!</v>
      </c>
      <c r="H373" s="1035"/>
      <c r="I373" s="1035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53"/>
        <v>0</v>
      </c>
      <c r="G374" s="37" t="e">
        <f t="shared" si="54"/>
        <v>#DIV/0!</v>
      </c>
      <c r="H374" s="1035"/>
      <c r="I374" s="1035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53"/>
        <v>0</v>
      </c>
      <c r="G375" s="37" t="e">
        <f t="shared" si="54"/>
        <v>#DIV/0!</v>
      </c>
      <c r="H375" s="1035"/>
      <c r="I375" s="1035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36">
        <v>0</v>
      </c>
      <c r="F376" s="116">
        <f t="shared" si="53"/>
        <v>0</v>
      </c>
      <c r="G376" s="120" t="e">
        <f t="shared" si="54"/>
        <v>#DIV/0!</v>
      </c>
      <c r="H376" s="1033"/>
      <c r="I376" s="1035"/>
      <c r="J376" s="484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 t="shared" si="53"/>
        <v>0</v>
      </c>
      <c r="G377" s="631" t="e">
        <f t="shared" si="54"/>
        <v>#DIV/0!</v>
      </c>
      <c r="H377" s="1036"/>
      <c r="I377" s="1036"/>
      <c r="J377" s="1252"/>
      <c r="K377" s="1252"/>
      <c r="L377" s="1565"/>
      <c r="M377" s="1565"/>
      <c r="N377" s="1565"/>
      <c r="O377" s="1565"/>
      <c r="P377" s="1565"/>
      <c r="Q377" s="1887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53"/>
        <v>0</v>
      </c>
      <c r="G378" s="37" t="e">
        <f t="shared" si="54"/>
        <v>#DIV/0!</v>
      </c>
      <c r="H378" s="1035"/>
      <c r="I378" s="1035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53"/>
        <v>0</v>
      </c>
      <c r="G379" s="37" t="e">
        <f t="shared" si="54"/>
        <v>#DIV/0!</v>
      </c>
      <c r="H379" s="1035"/>
      <c r="I379" s="1035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53"/>
        <v>0</v>
      </c>
      <c r="G380" s="379" t="e">
        <f t="shared" si="54"/>
        <v>#DIV/0!</v>
      </c>
      <c r="H380" s="1034">
        <f>SUM(H381:H385)</f>
        <v>0</v>
      </c>
      <c r="I380" s="1034">
        <f t="shared" ref="I380:O380" si="64">SUM(I381:I385)</f>
        <v>0</v>
      </c>
      <c r="J380" s="1034">
        <f t="shared" si="64"/>
        <v>0</v>
      </c>
      <c r="K380" s="1034">
        <f t="shared" si="64"/>
        <v>0</v>
      </c>
      <c r="L380" s="1034">
        <f t="shared" si="64"/>
        <v>0</v>
      </c>
      <c r="M380" s="1034">
        <f t="shared" si="64"/>
        <v>0</v>
      </c>
      <c r="N380" s="1034">
        <f t="shared" si="64"/>
        <v>0</v>
      </c>
      <c r="O380" s="1034">
        <f t="shared" si="64"/>
        <v>0</v>
      </c>
      <c r="P380" s="1034">
        <f>SUM(P381:P385)</f>
        <v>0</v>
      </c>
      <c r="Q380" s="1034">
        <f>SUM(Q381:Q385)</f>
        <v>0</v>
      </c>
      <c r="R380" s="1034">
        <f>SUM(R381:R385)</f>
        <v>0</v>
      </c>
      <c r="S380" s="1034">
        <f>SUM(S381:S385)</f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ref="F381:F394" si="65">SUM(H381:S381)</f>
        <v>0</v>
      </c>
      <c r="G381" s="37" t="e">
        <f t="shared" ref="G381:G394" si="66">+F381*100/E381</f>
        <v>#DIV/0!</v>
      </c>
      <c r="H381" s="1035"/>
      <c r="I381" s="1035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65"/>
        <v>0</v>
      </c>
      <c r="G382" s="37" t="e">
        <f t="shared" si="66"/>
        <v>#DIV/0!</v>
      </c>
      <c r="H382" s="1035"/>
      <c r="I382" s="1035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65"/>
        <v>0</v>
      </c>
      <c r="G383" s="37" t="e">
        <f t="shared" si="66"/>
        <v>#DIV/0!</v>
      </c>
      <c r="H383" s="1035"/>
      <c r="I383" s="1035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65"/>
        <v>0</v>
      </c>
      <c r="G384" s="37" t="e">
        <f t="shared" si="66"/>
        <v>#DIV/0!</v>
      </c>
      <c r="H384" s="1035"/>
      <c r="I384" s="1035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25"/>
      <c r="B385" s="532"/>
      <c r="C385" s="533" t="s">
        <v>29</v>
      </c>
      <c r="D385" s="527" t="s">
        <v>24</v>
      </c>
      <c r="E385" s="116">
        <v>0</v>
      </c>
      <c r="F385" s="116">
        <f t="shared" si="65"/>
        <v>0</v>
      </c>
      <c r="G385" s="120" t="e">
        <f t="shared" si="66"/>
        <v>#DIV/0!</v>
      </c>
      <c r="H385" s="1033"/>
      <c r="I385" s="1035"/>
      <c r="J385" s="484"/>
      <c r="K385" s="484"/>
      <c r="L385" s="484"/>
      <c r="M385" s="484"/>
      <c r="N385" s="484"/>
      <c r="O385" s="484"/>
      <c r="P385" s="484"/>
      <c r="Q385" s="484"/>
      <c r="R385" s="484"/>
      <c r="S385" s="484"/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65"/>
        <v>0</v>
      </c>
      <c r="G386" s="631" t="e">
        <f t="shared" si="66"/>
        <v>#DIV/0!</v>
      </c>
      <c r="H386" s="1036"/>
      <c r="I386" s="1036"/>
      <c r="J386" s="1252"/>
      <c r="K386" s="1252"/>
      <c r="L386" s="1565"/>
      <c r="M386" s="1565"/>
      <c r="N386" s="1565"/>
      <c r="O386" s="1565"/>
      <c r="P386" s="1565"/>
      <c r="Q386" s="1887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65"/>
        <v>0</v>
      </c>
      <c r="G387" s="37" t="e">
        <f t="shared" si="66"/>
        <v>#DIV/0!</v>
      </c>
      <c r="H387" s="1035"/>
      <c r="I387" s="1035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65"/>
        <v>0</v>
      </c>
      <c r="G388" s="37" t="e">
        <f t="shared" si="66"/>
        <v>#DIV/0!</v>
      </c>
      <c r="H388" s="1035"/>
      <c r="I388" s="1035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65"/>
        <v>0</v>
      </c>
      <c r="G389" s="379" t="e">
        <f t="shared" si="66"/>
        <v>#DIV/0!</v>
      </c>
      <c r="H389" s="1034">
        <f t="shared" ref="H389:S389" si="67">SUM(H390:H394)</f>
        <v>0</v>
      </c>
      <c r="I389" s="1034">
        <f t="shared" si="67"/>
        <v>0</v>
      </c>
      <c r="J389" s="1034">
        <f t="shared" si="67"/>
        <v>0</v>
      </c>
      <c r="K389" s="1034">
        <f t="shared" si="67"/>
        <v>0</v>
      </c>
      <c r="L389" s="1034">
        <f t="shared" si="67"/>
        <v>0</v>
      </c>
      <c r="M389" s="1034">
        <f t="shared" si="67"/>
        <v>0</v>
      </c>
      <c r="N389" s="1034">
        <f t="shared" si="67"/>
        <v>0</v>
      </c>
      <c r="O389" s="1034">
        <f t="shared" si="67"/>
        <v>0</v>
      </c>
      <c r="P389" s="1034">
        <f t="shared" si="67"/>
        <v>0</v>
      </c>
      <c r="Q389" s="1034">
        <f t="shared" si="67"/>
        <v>0</v>
      </c>
      <c r="R389" s="1034">
        <f t="shared" si="67"/>
        <v>0</v>
      </c>
      <c r="S389" s="1034">
        <f t="shared" si="67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65"/>
        <v>0</v>
      </c>
      <c r="G390" s="37" t="e">
        <f t="shared" si="66"/>
        <v>#DIV/0!</v>
      </c>
      <c r="H390" s="1035"/>
      <c r="I390" s="1035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65"/>
        <v>0</v>
      </c>
      <c r="G391" s="37" t="e">
        <f t="shared" si="66"/>
        <v>#DIV/0!</v>
      </c>
      <c r="H391" s="1035"/>
      <c r="I391" s="1035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65"/>
        <v>0</v>
      </c>
      <c r="G392" s="37" t="e">
        <f t="shared" si="66"/>
        <v>#DIV/0!</v>
      </c>
      <c r="H392" s="1035"/>
      <c r="I392" s="1035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65"/>
        <v>0</v>
      </c>
      <c r="G393" s="37" t="e">
        <f t="shared" si="66"/>
        <v>#DIV/0!</v>
      </c>
      <c r="H393" s="1035"/>
      <c r="I393" s="1035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65"/>
        <v>0</v>
      </c>
      <c r="G394" s="503" t="e">
        <f t="shared" si="66"/>
        <v>#DIV/0!</v>
      </c>
      <c r="H394" s="1032"/>
      <c r="I394" s="1032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57">
    <mergeCell ref="B335:C335"/>
    <mergeCell ref="B277:C277"/>
    <mergeCell ref="B347:C347"/>
    <mergeCell ref="B348:C348"/>
    <mergeCell ref="B349:C349"/>
    <mergeCell ref="B350:C350"/>
    <mergeCell ref="B289:C289"/>
    <mergeCell ref="B291:C291"/>
    <mergeCell ref="B293:C293"/>
    <mergeCell ref="B323:C323"/>
    <mergeCell ref="B351:C351"/>
    <mergeCell ref="A333:D333"/>
    <mergeCell ref="A344:C344"/>
    <mergeCell ref="B346:C346"/>
    <mergeCell ref="B334:C334"/>
    <mergeCell ref="B199:C199"/>
    <mergeCell ref="B336:C336"/>
    <mergeCell ref="A224:C224"/>
    <mergeCell ref="A287:C287"/>
    <mergeCell ref="B288:C288"/>
    <mergeCell ref="H3:S3"/>
    <mergeCell ref="A8:C8"/>
    <mergeCell ref="A131:C131"/>
    <mergeCell ref="A142:C142"/>
    <mergeCell ref="A153:C153"/>
    <mergeCell ref="A201:C201"/>
    <mergeCell ref="B200:C200"/>
    <mergeCell ref="B188:C188"/>
    <mergeCell ref="A195:C195"/>
    <mergeCell ref="A197:C197"/>
    <mergeCell ref="A109:C109"/>
    <mergeCell ref="A225:C225"/>
    <mergeCell ref="B118:C118"/>
    <mergeCell ref="A165:C165"/>
    <mergeCell ref="B166:C166"/>
    <mergeCell ref="A175:C175"/>
    <mergeCell ref="B176:C176"/>
    <mergeCell ref="B187:C187"/>
    <mergeCell ref="B214:C214"/>
    <mergeCell ref="A221:C221"/>
    <mergeCell ref="D1:G1"/>
    <mergeCell ref="A3:C4"/>
    <mergeCell ref="F3:F4"/>
    <mergeCell ref="G3:G4"/>
    <mergeCell ref="A74:C74"/>
    <mergeCell ref="B101:C101"/>
    <mergeCell ref="B154:C154"/>
    <mergeCell ref="B198:C198"/>
    <mergeCell ref="B300:C300"/>
    <mergeCell ref="B305:C305"/>
    <mergeCell ref="A313:D313"/>
    <mergeCell ref="B314:C314"/>
    <mergeCell ref="A233:C233"/>
    <mergeCell ref="A223:C223"/>
    <mergeCell ref="B235:C235"/>
    <mergeCell ref="A247:C247"/>
    <mergeCell ref="B265:C265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E182" activePane="bottomRight" state="frozen"/>
      <selection pane="topRight" activeCell="E1" sqref="E1"/>
      <selection pane="bottomLeft" activeCell="A6" sqref="A6"/>
      <selection pane="bottomRight" activeCell="D239" sqref="D239"/>
    </sheetView>
  </sheetViews>
  <sheetFormatPr defaultColWidth="9.125" defaultRowHeight="18.600000000000001"/>
  <cols>
    <col min="1" max="2" width="4.625" style="12" customWidth="1"/>
    <col min="3" max="3" width="83.375" style="12" customWidth="1"/>
    <col min="4" max="4" width="9.125" style="12"/>
    <col min="5" max="5" width="11.75" style="12" customWidth="1"/>
    <col min="6" max="6" width="12" style="12" customWidth="1"/>
    <col min="7" max="7" width="11.25" style="12" customWidth="1"/>
    <col min="8" max="19" width="8.37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202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6906260</v>
      </c>
      <c r="F6" s="670">
        <f>SUM(F8+F74+F109+F153+F247)</f>
        <v>6888740.4000000004</v>
      </c>
      <c r="G6" s="135">
        <f>+F6*100/E6</f>
        <v>99.746322901251901</v>
      </c>
      <c r="H6" s="1254">
        <f t="shared" ref="H6:S6" si="0">SUM(H8+H74+H109+H153+H247)</f>
        <v>418000</v>
      </c>
      <c r="I6" s="1254">
        <f t="shared" si="0"/>
        <v>533500</v>
      </c>
      <c r="J6" s="1254">
        <f t="shared" si="0"/>
        <v>626000</v>
      </c>
      <c r="K6" s="1566">
        <f t="shared" si="0"/>
        <v>627000</v>
      </c>
      <c r="L6" s="1566">
        <f t="shared" si="0"/>
        <v>621000</v>
      </c>
      <c r="M6" s="1566">
        <f t="shared" si="0"/>
        <v>620000</v>
      </c>
      <c r="N6" s="1566">
        <f t="shared" si="0"/>
        <v>680900</v>
      </c>
      <c r="O6" s="873">
        <f t="shared" si="0"/>
        <v>593180</v>
      </c>
      <c r="P6" s="873">
        <f t="shared" si="0"/>
        <v>552840.4</v>
      </c>
      <c r="Q6" s="873">
        <f t="shared" si="0"/>
        <v>549600</v>
      </c>
      <c r="R6" s="873">
        <f t="shared" si="0"/>
        <v>5500</v>
      </c>
      <c r="S6" s="873">
        <f t="shared" si="0"/>
        <v>1061220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223"/>
      <c r="I7" s="1223"/>
      <c r="J7" s="1223"/>
      <c r="K7" s="1539"/>
      <c r="L7" s="1539"/>
      <c r="M7" s="1539"/>
      <c r="N7" s="1539"/>
      <c r="O7" s="874"/>
      <c r="P7" s="874"/>
      <c r="Q7" s="874"/>
      <c r="R7" s="874"/>
      <c r="S7" s="874"/>
    </row>
    <row r="8" spans="1:19" ht="21.75" customHeight="1">
      <c r="A8" s="2181" t="s">
        <v>141</v>
      </c>
      <c r="B8" s="2182"/>
      <c r="C8" s="2183"/>
      <c r="D8" s="19"/>
      <c r="E8" s="151">
        <f>SUM(E10+E57)</f>
        <v>173260</v>
      </c>
      <c r="F8" s="1789">
        <f>SUM(H8:S8)</f>
        <v>129340.4</v>
      </c>
      <c r="G8" s="140">
        <f>+F8*100/E8</f>
        <v>74.651044672746167</v>
      </c>
      <c r="H8" s="463">
        <f>SUM(H10+H57)</f>
        <v>6000</v>
      </c>
      <c r="I8" s="463">
        <f>SUM(I10+I57)</f>
        <v>6000</v>
      </c>
      <c r="J8" s="463">
        <f>SUM(J10+J57)</f>
        <v>6000</v>
      </c>
      <c r="K8" s="463">
        <f t="shared" ref="K8:S8" si="1">SUM(K10+K57)</f>
        <v>6000</v>
      </c>
      <c r="L8" s="463">
        <f t="shared" si="1"/>
        <v>0</v>
      </c>
      <c r="M8" s="463">
        <f t="shared" si="1"/>
        <v>20000</v>
      </c>
      <c r="N8" s="463">
        <f t="shared" si="1"/>
        <v>11400</v>
      </c>
      <c r="O8" s="875">
        <f t="shared" si="1"/>
        <v>25000</v>
      </c>
      <c r="P8" s="875">
        <f t="shared" si="1"/>
        <v>22840.400000000001</v>
      </c>
      <c r="Q8" s="875">
        <f t="shared" si="1"/>
        <v>26100</v>
      </c>
      <c r="R8" s="875">
        <f t="shared" si="1"/>
        <v>0</v>
      </c>
      <c r="S8" s="875">
        <f t="shared" si="1"/>
        <v>0</v>
      </c>
    </row>
    <row r="9" spans="1:19" ht="21.75" customHeight="1">
      <c r="A9" s="127"/>
      <c r="B9" s="128"/>
      <c r="C9" s="2" t="s">
        <v>42</v>
      </c>
      <c r="D9" s="130"/>
      <c r="E9" s="141">
        <v>2260</v>
      </c>
      <c r="F9" s="58">
        <f>SUM(H9:S9)</f>
        <v>2260</v>
      </c>
      <c r="G9" s="47"/>
      <c r="H9" s="1236">
        <v>0</v>
      </c>
      <c r="I9" s="1237">
        <v>0</v>
      </c>
      <c r="J9" s="1237">
        <v>200</v>
      </c>
      <c r="K9" s="1551">
        <v>500</v>
      </c>
      <c r="L9" s="1551">
        <v>500</v>
      </c>
      <c r="M9" s="1551">
        <v>500</v>
      </c>
      <c r="N9" s="1551">
        <v>560</v>
      </c>
      <c r="O9" s="876">
        <v>0</v>
      </c>
      <c r="P9" s="876">
        <v>0</v>
      </c>
      <c r="Q9" s="876">
        <v>0</v>
      </c>
      <c r="R9" s="876">
        <v>0</v>
      </c>
      <c r="S9" s="876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2260</v>
      </c>
      <c r="F10" s="134">
        <f ca="1">SUM(F11+F23+F39)</f>
        <v>0</v>
      </c>
      <c r="G10" s="142">
        <f ca="1">+F10*100/E10</f>
        <v>0</v>
      </c>
      <c r="H10" s="1224">
        <f>SUM(H11+H23+H39)</f>
        <v>0</v>
      </c>
      <c r="I10" s="1224">
        <f>SUM(I11+I23+I39)</f>
        <v>0</v>
      </c>
      <c r="J10" s="1224">
        <f>SUM(J11+J23+J39)</f>
        <v>0</v>
      </c>
      <c r="K10" s="1541">
        <f t="shared" ref="K10:S10" si="2">SUM(K11+K23+K39)</f>
        <v>0</v>
      </c>
      <c r="L10" s="1541">
        <f t="shared" si="2"/>
        <v>0</v>
      </c>
      <c r="M10" s="1541">
        <f t="shared" si="2"/>
        <v>0</v>
      </c>
      <c r="N10" s="1541">
        <f t="shared" si="2"/>
        <v>0</v>
      </c>
      <c r="O10" s="878">
        <f t="shared" si="2"/>
        <v>0</v>
      </c>
      <c r="P10" s="878">
        <f t="shared" si="2"/>
        <v>940.4</v>
      </c>
      <c r="Q10" s="878">
        <f t="shared" si="2"/>
        <v>0</v>
      </c>
      <c r="R10" s="878">
        <f t="shared" si="2"/>
        <v>0</v>
      </c>
      <c r="S10" s="878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10</v>
      </c>
      <c r="F11" s="134">
        <f ca="1">SUM(F11:F22)</f>
        <v>0</v>
      </c>
      <c r="G11" s="140">
        <f ca="1">+F11*100/E11</f>
        <v>0</v>
      </c>
      <c r="H11" s="1224">
        <f>SUM(H12:H22)</f>
        <v>0</v>
      </c>
      <c r="I11" s="1224">
        <f>SUM(I12:I22)</f>
        <v>0</v>
      </c>
      <c r="J11" s="1224">
        <f>SUM(J12:J22)</f>
        <v>0</v>
      </c>
      <c r="K11" s="1541">
        <f t="shared" ref="K11:S11" si="3">SUM(K12:K22)</f>
        <v>0</v>
      </c>
      <c r="L11" s="1541">
        <f t="shared" si="3"/>
        <v>0</v>
      </c>
      <c r="M11" s="1541">
        <f t="shared" si="3"/>
        <v>0</v>
      </c>
      <c r="N11" s="1541">
        <f t="shared" si="3"/>
        <v>0</v>
      </c>
      <c r="O11" s="878">
        <f t="shared" si="3"/>
        <v>0</v>
      </c>
      <c r="P11" s="878">
        <f t="shared" si="3"/>
        <v>0.9</v>
      </c>
      <c r="Q11" s="878">
        <f t="shared" si="3"/>
        <v>0</v>
      </c>
      <c r="R11" s="878">
        <f t="shared" si="3"/>
        <v>0</v>
      </c>
      <c r="S11" s="878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>
        <v>0</v>
      </c>
      <c r="I12" s="471">
        <v>0</v>
      </c>
      <c r="J12" s="471">
        <v>0</v>
      </c>
      <c r="K12" s="471">
        <v>0</v>
      </c>
      <c r="L12" s="471">
        <v>0</v>
      </c>
      <c r="M12" s="471">
        <v>0</v>
      </c>
      <c r="N12" s="471">
        <v>0</v>
      </c>
      <c r="O12" s="879">
        <v>0</v>
      </c>
      <c r="P12" s="879">
        <v>0</v>
      </c>
      <c r="Q12" s="879">
        <v>0</v>
      </c>
      <c r="R12" s="879">
        <v>0</v>
      </c>
      <c r="S12" s="879">
        <v>0</v>
      </c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>
        <v>0</v>
      </c>
      <c r="I13" s="471">
        <v>0</v>
      </c>
      <c r="J13" s="471">
        <v>0</v>
      </c>
      <c r="K13" s="471">
        <v>0</v>
      </c>
      <c r="L13" s="471">
        <v>0</v>
      </c>
      <c r="M13" s="471">
        <v>0</v>
      </c>
      <c r="N13" s="471">
        <v>0</v>
      </c>
      <c r="O13" s="879">
        <v>0</v>
      </c>
      <c r="P13" s="879">
        <v>0</v>
      </c>
      <c r="Q13" s="879">
        <v>0</v>
      </c>
      <c r="R13" s="879">
        <v>0</v>
      </c>
      <c r="S13" s="879">
        <v>0</v>
      </c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>
        <v>0</v>
      </c>
      <c r="I14" s="471">
        <v>0</v>
      </c>
      <c r="J14" s="471">
        <v>0</v>
      </c>
      <c r="K14" s="471">
        <v>0</v>
      </c>
      <c r="L14" s="471">
        <v>0</v>
      </c>
      <c r="M14" s="471">
        <v>0</v>
      </c>
      <c r="N14" s="471">
        <v>0</v>
      </c>
      <c r="O14" s="879">
        <v>0</v>
      </c>
      <c r="P14" s="879">
        <v>0</v>
      </c>
      <c r="Q14" s="879">
        <v>0</v>
      </c>
      <c r="R14" s="879">
        <v>0</v>
      </c>
      <c r="S14" s="879">
        <v>0</v>
      </c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>
        <v>0</v>
      </c>
      <c r="I15" s="471">
        <v>0</v>
      </c>
      <c r="J15" s="471">
        <v>0</v>
      </c>
      <c r="K15" s="471">
        <v>0</v>
      </c>
      <c r="L15" s="471">
        <v>0</v>
      </c>
      <c r="M15" s="471">
        <v>0</v>
      </c>
      <c r="N15" s="471">
        <v>0</v>
      </c>
      <c r="O15" s="879">
        <v>0</v>
      </c>
      <c r="P15" s="879">
        <v>0</v>
      </c>
      <c r="Q15" s="879">
        <v>0</v>
      </c>
      <c r="R15" s="879">
        <v>0</v>
      </c>
      <c r="S15" s="879">
        <v>0</v>
      </c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>
        <v>0</v>
      </c>
      <c r="I16" s="471">
        <v>0</v>
      </c>
      <c r="J16" s="471">
        <v>0</v>
      </c>
      <c r="K16" s="471">
        <v>0</v>
      </c>
      <c r="L16" s="471">
        <v>0</v>
      </c>
      <c r="M16" s="471">
        <v>0</v>
      </c>
      <c r="N16" s="471">
        <v>0</v>
      </c>
      <c r="O16" s="879">
        <v>0</v>
      </c>
      <c r="P16" s="879">
        <v>0</v>
      </c>
      <c r="Q16" s="879">
        <v>0</v>
      </c>
      <c r="R16" s="879">
        <v>0</v>
      </c>
      <c r="S16" s="879">
        <v>0</v>
      </c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>
        <v>0</v>
      </c>
      <c r="I17" s="471">
        <v>0</v>
      </c>
      <c r="J17" s="471">
        <v>0</v>
      </c>
      <c r="K17" s="471">
        <v>0</v>
      </c>
      <c r="L17" s="471">
        <v>0</v>
      </c>
      <c r="M17" s="471">
        <v>0</v>
      </c>
      <c r="N17" s="471">
        <v>0</v>
      </c>
      <c r="O17" s="879">
        <v>0</v>
      </c>
      <c r="P17" s="879">
        <v>0</v>
      </c>
      <c r="Q17" s="879">
        <v>0</v>
      </c>
      <c r="R17" s="879">
        <v>0</v>
      </c>
      <c r="S17" s="879">
        <v>0</v>
      </c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>
        <v>0</v>
      </c>
      <c r="I18" s="471">
        <v>0</v>
      </c>
      <c r="J18" s="471">
        <v>0</v>
      </c>
      <c r="K18" s="471">
        <v>0</v>
      </c>
      <c r="L18" s="471">
        <v>0</v>
      </c>
      <c r="M18" s="471">
        <v>0</v>
      </c>
      <c r="N18" s="471">
        <v>0</v>
      </c>
      <c r="O18" s="879">
        <v>0</v>
      </c>
      <c r="P18" s="879">
        <v>0</v>
      </c>
      <c r="Q18" s="879">
        <v>0</v>
      </c>
      <c r="R18" s="879">
        <v>0</v>
      </c>
      <c r="S18" s="879">
        <v>0</v>
      </c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>
        <v>0</v>
      </c>
      <c r="I19" s="471">
        <v>0</v>
      </c>
      <c r="J19" s="471">
        <v>0</v>
      </c>
      <c r="K19" s="471">
        <v>0</v>
      </c>
      <c r="L19" s="471">
        <v>0</v>
      </c>
      <c r="M19" s="471">
        <v>0</v>
      </c>
      <c r="N19" s="471">
        <v>0</v>
      </c>
      <c r="O19" s="879">
        <v>0</v>
      </c>
      <c r="P19" s="879">
        <v>0</v>
      </c>
      <c r="Q19" s="879">
        <v>0</v>
      </c>
      <c r="R19" s="879">
        <v>0</v>
      </c>
      <c r="S19" s="879">
        <v>0</v>
      </c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>
        <v>0</v>
      </c>
      <c r="I20" s="471">
        <v>0</v>
      </c>
      <c r="J20" s="471">
        <v>0</v>
      </c>
      <c r="K20" s="471">
        <v>0</v>
      </c>
      <c r="L20" s="471">
        <v>0</v>
      </c>
      <c r="M20" s="471">
        <v>0</v>
      </c>
      <c r="N20" s="471">
        <v>0</v>
      </c>
      <c r="O20" s="879">
        <v>0</v>
      </c>
      <c r="P20" s="879">
        <v>0</v>
      </c>
      <c r="Q20" s="879">
        <v>0</v>
      </c>
      <c r="R20" s="879">
        <v>0</v>
      </c>
      <c r="S20" s="879">
        <v>0</v>
      </c>
    </row>
    <row r="21" spans="1:19" ht="21.75" customHeight="1">
      <c r="A21" s="32"/>
      <c r="B21" s="33"/>
      <c r="C21" s="34" t="s">
        <v>264</v>
      </c>
      <c r="D21" s="35" t="s">
        <v>47</v>
      </c>
      <c r="E21" s="8">
        <v>10</v>
      </c>
      <c r="F21" s="36">
        <f t="shared" si="4"/>
        <v>0.9</v>
      </c>
      <c r="G21" s="37">
        <f t="shared" si="5"/>
        <v>9</v>
      </c>
      <c r="H21" s="471">
        <v>0</v>
      </c>
      <c r="I21" s="471">
        <v>0</v>
      </c>
      <c r="J21" s="471">
        <v>0</v>
      </c>
      <c r="K21" s="471">
        <v>0</v>
      </c>
      <c r="L21" s="471">
        <v>0</v>
      </c>
      <c r="M21" s="471">
        <v>0</v>
      </c>
      <c r="N21" s="471">
        <v>0</v>
      </c>
      <c r="O21" s="879">
        <v>0</v>
      </c>
      <c r="P21" s="879">
        <v>0.9</v>
      </c>
      <c r="Q21" s="879">
        <v>0</v>
      </c>
      <c r="R21" s="879">
        <v>0</v>
      </c>
      <c r="S21" s="879">
        <v>0</v>
      </c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>SUM(H22:S22)</f>
        <v>0</v>
      </c>
      <c r="G22" s="37" t="e">
        <f t="shared" si="5"/>
        <v>#DIV/0!</v>
      </c>
      <c r="H22" s="471">
        <v>0</v>
      </c>
      <c r="I22" s="471">
        <v>0</v>
      </c>
      <c r="J22" s="471">
        <v>0</v>
      </c>
      <c r="K22" s="471">
        <v>0</v>
      </c>
      <c r="L22" s="471">
        <v>0</v>
      </c>
      <c r="M22" s="471">
        <v>0</v>
      </c>
      <c r="N22" s="471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50</v>
      </c>
      <c r="F23" s="134">
        <f>SUM(F24:F38)</f>
        <v>0</v>
      </c>
      <c r="G23" s="140">
        <f t="shared" si="5"/>
        <v>0</v>
      </c>
      <c r="H23" s="1224">
        <f>SUM(H24:H38)</f>
        <v>0</v>
      </c>
      <c r="I23" s="1224">
        <f>SUM(I24:I38)</f>
        <v>0</v>
      </c>
      <c r="J23" s="1224">
        <f>SUM(J24:J38)</f>
        <v>0</v>
      </c>
      <c r="K23" s="1541">
        <f t="shared" ref="K23:S23" si="6">SUM(K24:K38)</f>
        <v>0</v>
      </c>
      <c r="L23" s="1541">
        <f t="shared" si="6"/>
        <v>0</v>
      </c>
      <c r="M23" s="1541">
        <f t="shared" si="6"/>
        <v>0</v>
      </c>
      <c r="N23" s="1541">
        <f t="shared" si="6"/>
        <v>0</v>
      </c>
      <c r="O23" s="878">
        <f t="shared" si="6"/>
        <v>0</v>
      </c>
      <c r="P23" s="878">
        <f t="shared" si="6"/>
        <v>0</v>
      </c>
      <c r="Q23" s="878">
        <f t="shared" si="6"/>
        <v>0</v>
      </c>
      <c r="R23" s="878">
        <f t="shared" si="6"/>
        <v>0</v>
      </c>
      <c r="S23" s="878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>SUM(H24:S24)</f>
        <v>0</v>
      </c>
      <c r="G24" s="37" t="e">
        <f t="shared" si="5"/>
        <v>#DIV/0!</v>
      </c>
      <c r="H24" s="471">
        <v>0</v>
      </c>
      <c r="I24" s="471">
        <v>0</v>
      </c>
      <c r="J24" s="471">
        <v>0</v>
      </c>
      <c r="K24" s="471">
        <v>0</v>
      </c>
      <c r="L24" s="471">
        <v>0</v>
      </c>
      <c r="M24" s="471">
        <v>0</v>
      </c>
      <c r="N24" s="471">
        <v>0</v>
      </c>
      <c r="O24" s="879">
        <v>0</v>
      </c>
      <c r="P24" s="879">
        <v>0</v>
      </c>
      <c r="Q24" s="879">
        <v>0</v>
      </c>
      <c r="R24" s="879">
        <v>0</v>
      </c>
      <c r="S24" s="879">
        <v>0</v>
      </c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>
        <v>0</v>
      </c>
      <c r="I25" s="471">
        <v>0</v>
      </c>
      <c r="J25" s="471">
        <v>0</v>
      </c>
      <c r="K25" s="471">
        <v>0</v>
      </c>
      <c r="L25" s="471">
        <v>0</v>
      </c>
      <c r="M25" s="471">
        <v>0</v>
      </c>
      <c r="N25" s="471">
        <v>0</v>
      </c>
      <c r="O25" s="879">
        <v>0</v>
      </c>
      <c r="P25" s="879">
        <v>0</v>
      </c>
      <c r="Q25" s="879">
        <v>0</v>
      </c>
      <c r="R25" s="879">
        <v>0</v>
      </c>
      <c r="S25" s="879">
        <v>0</v>
      </c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>
        <v>0</v>
      </c>
      <c r="I26" s="471">
        <v>0</v>
      </c>
      <c r="J26" s="471">
        <v>0</v>
      </c>
      <c r="K26" s="471">
        <v>0</v>
      </c>
      <c r="L26" s="471">
        <v>0</v>
      </c>
      <c r="M26" s="471">
        <v>0</v>
      </c>
      <c r="N26" s="471">
        <v>0</v>
      </c>
      <c r="O26" s="879">
        <v>0</v>
      </c>
      <c r="P26" s="879">
        <v>0</v>
      </c>
      <c r="Q26" s="879">
        <v>0</v>
      </c>
      <c r="R26" s="879">
        <v>0</v>
      </c>
      <c r="S26" s="879">
        <v>0</v>
      </c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>
        <v>0</v>
      </c>
      <c r="I27" s="471">
        <v>0</v>
      </c>
      <c r="J27" s="471">
        <v>0</v>
      </c>
      <c r="K27" s="471">
        <v>0</v>
      </c>
      <c r="L27" s="471">
        <v>0</v>
      </c>
      <c r="M27" s="471">
        <v>0</v>
      </c>
      <c r="N27" s="471">
        <v>0</v>
      </c>
      <c r="O27" s="879">
        <v>0</v>
      </c>
      <c r="P27" s="879">
        <v>0</v>
      </c>
      <c r="Q27" s="879">
        <v>0</v>
      </c>
      <c r="R27" s="879">
        <v>0</v>
      </c>
      <c r="S27" s="879">
        <v>0</v>
      </c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>
        <v>0</v>
      </c>
      <c r="I28" s="471">
        <v>0</v>
      </c>
      <c r="J28" s="471">
        <v>0</v>
      </c>
      <c r="K28" s="471">
        <v>0</v>
      </c>
      <c r="L28" s="471">
        <v>0</v>
      </c>
      <c r="M28" s="471">
        <v>0</v>
      </c>
      <c r="N28" s="471">
        <v>0</v>
      </c>
      <c r="O28" s="879">
        <v>0</v>
      </c>
      <c r="P28" s="879">
        <v>0</v>
      </c>
      <c r="Q28" s="879">
        <v>0</v>
      </c>
      <c r="R28" s="879">
        <v>0</v>
      </c>
      <c r="S28" s="879">
        <v>0</v>
      </c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471">
        <v>0</v>
      </c>
      <c r="I29" s="471">
        <v>0</v>
      </c>
      <c r="J29" s="471">
        <v>0</v>
      </c>
      <c r="K29" s="471">
        <v>0</v>
      </c>
      <c r="L29" s="471">
        <v>0</v>
      </c>
      <c r="M29" s="471">
        <v>0</v>
      </c>
      <c r="N29" s="471">
        <v>0</v>
      </c>
      <c r="O29" s="879">
        <v>0</v>
      </c>
      <c r="P29" s="879">
        <v>0</v>
      </c>
      <c r="Q29" s="879">
        <v>0</v>
      </c>
      <c r="R29" s="879">
        <v>0</v>
      </c>
      <c r="S29" s="879">
        <v>0</v>
      </c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>
        <v>0</v>
      </c>
      <c r="I30" s="471">
        <v>0</v>
      </c>
      <c r="J30" s="471">
        <v>0</v>
      </c>
      <c r="K30" s="471">
        <v>0</v>
      </c>
      <c r="L30" s="471">
        <v>0</v>
      </c>
      <c r="M30" s="471">
        <v>0</v>
      </c>
      <c r="N30" s="471">
        <v>0</v>
      </c>
      <c r="O30" s="879">
        <v>0</v>
      </c>
      <c r="P30" s="879">
        <v>0</v>
      </c>
      <c r="Q30" s="879">
        <v>0</v>
      </c>
      <c r="R30" s="879">
        <v>0</v>
      </c>
      <c r="S30" s="879">
        <v>0</v>
      </c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>
        <v>0</v>
      </c>
      <c r="I31" s="471">
        <v>0</v>
      </c>
      <c r="J31" s="471">
        <v>0</v>
      </c>
      <c r="K31" s="471">
        <v>0</v>
      </c>
      <c r="L31" s="471">
        <v>0</v>
      </c>
      <c r="M31" s="471">
        <v>0</v>
      </c>
      <c r="N31" s="471">
        <v>0</v>
      </c>
      <c r="O31" s="879">
        <v>0</v>
      </c>
      <c r="P31" s="879">
        <v>0</v>
      </c>
      <c r="Q31" s="879">
        <v>0</v>
      </c>
      <c r="R31" s="879">
        <v>0</v>
      </c>
      <c r="S31" s="879">
        <v>0</v>
      </c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471">
        <v>0</v>
      </c>
      <c r="I32" s="471">
        <v>0</v>
      </c>
      <c r="J32" s="471">
        <v>0</v>
      </c>
      <c r="K32" s="471">
        <v>0</v>
      </c>
      <c r="L32" s="471">
        <v>0</v>
      </c>
      <c r="M32" s="471">
        <v>0</v>
      </c>
      <c r="N32" s="471">
        <v>0</v>
      </c>
      <c r="O32" s="879">
        <v>0</v>
      </c>
      <c r="P32" s="879">
        <v>0</v>
      </c>
      <c r="Q32" s="879">
        <v>0</v>
      </c>
      <c r="R32" s="879">
        <v>0</v>
      </c>
      <c r="S32" s="879">
        <v>0</v>
      </c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37" t="e">
        <f t="shared" si="5"/>
        <v>#DIV/0!</v>
      </c>
      <c r="H33" s="471">
        <v>0</v>
      </c>
      <c r="I33" s="471">
        <v>0</v>
      </c>
      <c r="J33" s="471">
        <v>0</v>
      </c>
      <c r="K33" s="471">
        <v>0</v>
      </c>
      <c r="L33" s="471">
        <v>0</v>
      </c>
      <c r="M33" s="471">
        <v>0</v>
      </c>
      <c r="N33" s="471">
        <v>0</v>
      </c>
      <c r="O33" s="879">
        <v>0</v>
      </c>
      <c r="P33" s="879">
        <v>0</v>
      </c>
      <c r="Q33" s="879">
        <v>0</v>
      </c>
      <c r="R33" s="879">
        <v>0</v>
      </c>
      <c r="S33" s="879">
        <v>0</v>
      </c>
    </row>
    <row r="34" spans="1:19" ht="21.75" customHeight="1">
      <c r="A34" s="32"/>
      <c r="B34" s="33"/>
      <c r="C34" s="320" t="s">
        <v>16</v>
      </c>
      <c r="D34" s="35" t="s">
        <v>47</v>
      </c>
      <c r="E34" s="39">
        <v>0</v>
      </c>
      <c r="F34" s="36">
        <f t="shared" si="4"/>
        <v>0</v>
      </c>
      <c r="G34" s="37" t="e">
        <f t="shared" si="5"/>
        <v>#DIV/0!</v>
      </c>
      <c r="H34" s="471">
        <v>0</v>
      </c>
      <c r="I34" s="471">
        <v>0</v>
      </c>
      <c r="J34" s="471">
        <v>0</v>
      </c>
      <c r="K34" s="471">
        <v>0</v>
      </c>
      <c r="L34" s="471">
        <v>0</v>
      </c>
      <c r="M34" s="471">
        <v>0</v>
      </c>
      <c r="N34" s="471">
        <v>0</v>
      </c>
      <c r="O34" s="879">
        <v>0</v>
      </c>
      <c r="P34" s="879">
        <v>0</v>
      </c>
      <c r="Q34" s="879">
        <v>0</v>
      </c>
      <c r="R34" s="879">
        <v>0</v>
      </c>
      <c r="S34" s="879">
        <v>0</v>
      </c>
    </row>
    <row r="35" spans="1:19" ht="21.75" customHeight="1">
      <c r="A35" s="32"/>
      <c r="B35" s="33"/>
      <c r="C35" s="320" t="s">
        <v>17</v>
      </c>
      <c r="D35" s="35" t="s">
        <v>47</v>
      </c>
      <c r="E35" s="39">
        <v>0</v>
      </c>
      <c r="F35" s="36">
        <f t="shared" si="4"/>
        <v>0</v>
      </c>
      <c r="G35" s="37" t="e">
        <f t="shared" si="5"/>
        <v>#DIV/0!</v>
      </c>
      <c r="H35" s="471">
        <v>0</v>
      </c>
      <c r="I35" s="471">
        <v>0</v>
      </c>
      <c r="J35" s="471">
        <v>0</v>
      </c>
      <c r="K35" s="471">
        <v>0</v>
      </c>
      <c r="L35" s="471">
        <v>0</v>
      </c>
      <c r="M35" s="471">
        <v>0</v>
      </c>
      <c r="N35" s="471">
        <v>0</v>
      </c>
      <c r="O35" s="879">
        <v>0</v>
      </c>
      <c r="P35" s="879">
        <v>0</v>
      </c>
      <c r="Q35" s="879">
        <v>0</v>
      </c>
      <c r="R35" s="879">
        <v>0</v>
      </c>
      <c r="S35" s="879">
        <v>0</v>
      </c>
    </row>
    <row r="36" spans="1:19" ht="21.75" customHeight="1">
      <c r="A36" s="32"/>
      <c r="B36" s="33"/>
      <c r="C36" s="320" t="s">
        <v>18</v>
      </c>
      <c r="D36" s="35" t="s">
        <v>47</v>
      </c>
      <c r="E36" s="39">
        <v>0</v>
      </c>
      <c r="F36" s="36">
        <f t="shared" si="4"/>
        <v>0</v>
      </c>
      <c r="G36" s="37" t="e">
        <f t="shared" si="5"/>
        <v>#DIV/0!</v>
      </c>
      <c r="H36" s="471">
        <v>0</v>
      </c>
      <c r="I36" s="471">
        <v>0</v>
      </c>
      <c r="J36" s="471">
        <v>0</v>
      </c>
      <c r="K36" s="471">
        <v>0</v>
      </c>
      <c r="L36" s="471">
        <v>0</v>
      </c>
      <c r="M36" s="471">
        <v>0</v>
      </c>
      <c r="N36" s="471">
        <v>0</v>
      </c>
      <c r="O36" s="879">
        <v>0</v>
      </c>
      <c r="P36" s="879">
        <v>0</v>
      </c>
      <c r="Q36" s="879">
        <v>0</v>
      </c>
      <c r="R36" s="879">
        <v>0</v>
      </c>
      <c r="S36" s="879">
        <v>0</v>
      </c>
    </row>
    <row r="37" spans="1:19" ht="21.75" customHeight="1">
      <c r="A37" s="32"/>
      <c r="B37" s="33"/>
      <c r="C37" s="320" t="s">
        <v>270</v>
      </c>
      <c r="D37" s="35" t="s">
        <v>47</v>
      </c>
      <c r="E37" s="39">
        <v>0</v>
      </c>
      <c r="F37" s="36">
        <f t="shared" si="4"/>
        <v>0</v>
      </c>
      <c r="G37" s="37" t="e">
        <f t="shared" si="5"/>
        <v>#DIV/0!</v>
      </c>
      <c r="H37" s="471">
        <v>0</v>
      </c>
      <c r="I37" s="471">
        <v>0</v>
      </c>
      <c r="J37" s="471">
        <v>0</v>
      </c>
      <c r="K37" s="471">
        <v>0</v>
      </c>
      <c r="L37" s="471">
        <v>0</v>
      </c>
      <c r="M37" s="471">
        <v>0</v>
      </c>
      <c r="N37" s="471">
        <v>0</v>
      </c>
      <c r="O37" s="879">
        <v>0</v>
      </c>
      <c r="P37" s="879">
        <v>0</v>
      </c>
      <c r="Q37" s="879">
        <v>0</v>
      </c>
      <c r="R37" s="879">
        <v>0</v>
      </c>
      <c r="S37" s="879">
        <v>0</v>
      </c>
    </row>
    <row r="38" spans="1:19" ht="21.75" customHeight="1">
      <c r="A38" s="32"/>
      <c r="B38" s="33"/>
      <c r="C38" s="320" t="s">
        <v>264</v>
      </c>
      <c r="D38" s="35" t="s">
        <v>47</v>
      </c>
      <c r="E38" s="36">
        <v>50</v>
      </c>
      <c r="F38" s="36">
        <f t="shared" si="4"/>
        <v>0</v>
      </c>
      <c r="G38" s="37">
        <f t="shared" si="5"/>
        <v>0</v>
      </c>
      <c r="H38" s="471">
        <v>0</v>
      </c>
      <c r="I38" s="471">
        <v>0</v>
      </c>
      <c r="J38" s="471">
        <v>0</v>
      </c>
      <c r="K38" s="471">
        <v>0</v>
      </c>
      <c r="L38" s="471">
        <v>0</v>
      </c>
      <c r="M38" s="471">
        <v>0</v>
      </c>
      <c r="N38" s="471">
        <v>0</v>
      </c>
      <c r="O38" s="879">
        <v>0</v>
      </c>
      <c r="P38" s="879">
        <v>0</v>
      </c>
      <c r="Q38" s="879">
        <v>0</v>
      </c>
      <c r="R38" s="879">
        <v>0</v>
      </c>
      <c r="S38" s="879">
        <v>0</v>
      </c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2200</v>
      </c>
      <c r="F39" s="134">
        <f>SUM(F40:F53)</f>
        <v>939.5</v>
      </c>
      <c r="G39" s="140">
        <f t="shared" si="5"/>
        <v>42.704545454545453</v>
      </c>
      <c r="H39" s="1224">
        <f>SUM(H40:H53)</f>
        <v>0</v>
      </c>
      <c r="I39" s="1224">
        <f>SUM(I40:I53)</f>
        <v>0</v>
      </c>
      <c r="J39" s="1224">
        <f>SUM(J40:J53)</f>
        <v>0</v>
      </c>
      <c r="K39" s="1541">
        <f t="shared" ref="K39:S39" si="7">SUM(K40:K53)</f>
        <v>0</v>
      </c>
      <c r="L39" s="1541">
        <f t="shared" si="7"/>
        <v>0</v>
      </c>
      <c r="M39" s="1541">
        <f t="shared" si="7"/>
        <v>0</v>
      </c>
      <c r="N39" s="1541">
        <f t="shared" si="7"/>
        <v>0</v>
      </c>
      <c r="O39" s="878">
        <f t="shared" si="7"/>
        <v>0</v>
      </c>
      <c r="P39" s="878">
        <f t="shared" si="7"/>
        <v>939.5</v>
      </c>
      <c r="Q39" s="878">
        <f t="shared" si="7"/>
        <v>0</v>
      </c>
      <c r="R39" s="878">
        <f t="shared" si="7"/>
        <v>0</v>
      </c>
      <c r="S39" s="878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2000</v>
      </c>
      <c r="F40" s="36">
        <f t="shared" si="4"/>
        <v>935</v>
      </c>
      <c r="G40" s="37">
        <f t="shared" si="5"/>
        <v>46.75</v>
      </c>
      <c r="H40" s="471">
        <v>0</v>
      </c>
      <c r="I40" s="471">
        <v>0</v>
      </c>
      <c r="J40" s="471">
        <v>0</v>
      </c>
      <c r="K40" s="471">
        <v>0</v>
      </c>
      <c r="L40" s="471">
        <v>0</v>
      </c>
      <c r="M40" s="471">
        <v>0</v>
      </c>
      <c r="N40" s="471">
        <v>0</v>
      </c>
      <c r="O40" s="879">
        <v>0</v>
      </c>
      <c r="P40" s="879">
        <v>935</v>
      </c>
      <c r="Q40" s="879">
        <v>0</v>
      </c>
      <c r="R40" s="879">
        <v>0</v>
      </c>
      <c r="S40" s="879">
        <v>0</v>
      </c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>
        <v>0</v>
      </c>
      <c r="I41" s="471">
        <v>0</v>
      </c>
      <c r="J41" s="471">
        <v>0</v>
      </c>
      <c r="K41" s="471">
        <v>0</v>
      </c>
      <c r="L41" s="471">
        <v>0</v>
      </c>
      <c r="M41" s="471">
        <v>0</v>
      </c>
      <c r="N41" s="471">
        <v>0</v>
      </c>
      <c r="O41" s="879">
        <v>0</v>
      </c>
      <c r="P41" s="879">
        <v>0</v>
      </c>
      <c r="Q41" s="879">
        <v>0</v>
      </c>
      <c r="R41" s="879">
        <v>0</v>
      </c>
      <c r="S41" s="879">
        <v>0</v>
      </c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>
        <v>0</v>
      </c>
      <c r="I42" s="471">
        <v>0</v>
      </c>
      <c r="J42" s="471">
        <v>0</v>
      </c>
      <c r="K42" s="471">
        <v>0</v>
      </c>
      <c r="L42" s="471">
        <v>0</v>
      </c>
      <c r="M42" s="471">
        <v>0</v>
      </c>
      <c r="N42" s="471">
        <v>0</v>
      </c>
      <c r="O42" s="879">
        <v>0</v>
      </c>
      <c r="P42" s="879">
        <v>0</v>
      </c>
      <c r="Q42" s="879">
        <v>0</v>
      </c>
      <c r="R42" s="879">
        <v>0</v>
      </c>
      <c r="S42" s="879">
        <v>0</v>
      </c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471">
        <v>0</v>
      </c>
      <c r="I43" s="471">
        <v>0</v>
      </c>
      <c r="J43" s="471">
        <v>0</v>
      </c>
      <c r="K43" s="471">
        <v>0</v>
      </c>
      <c r="L43" s="471">
        <v>0</v>
      </c>
      <c r="M43" s="471">
        <v>0</v>
      </c>
      <c r="N43" s="471">
        <v>0</v>
      </c>
      <c r="O43" s="879">
        <v>0</v>
      </c>
      <c r="P43" s="879">
        <v>0</v>
      </c>
      <c r="Q43" s="879">
        <v>0</v>
      </c>
      <c r="R43" s="879">
        <v>0</v>
      </c>
      <c r="S43" s="879">
        <v>0</v>
      </c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>
        <v>0</v>
      </c>
      <c r="I44" s="471">
        <v>0</v>
      </c>
      <c r="J44" s="471">
        <v>0</v>
      </c>
      <c r="K44" s="471">
        <v>0</v>
      </c>
      <c r="L44" s="471">
        <v>0</v>
      </c>
      <c r="M44" s="471">
        <v>0</v>
      </c>
      <c r="N44" s="471">
        <v>0</v>
      </c>
      <c r="O44" s="879">
        <v>0</v>
      </c>
      <c r="P44" s="879">
        <v>0</v>
      </c>
      <c r="Q44" s="879">
        <v>0</v>
      </c>
      <c r="R44" s="879">
        <v>0</v>
      </c>
      <c r="S44" s="879">
        <v>0</v>
      </c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>
        <v>0</v>
      </c>
      <c r="I45" s="471">
        <v>0</v>
      </c>
      <c r="J45" s="471">
        <v>0</v>
      </c>
      <c r="K45" s="471">
        <v>0</v>
      </c>
      <c r="L45" s="471">
        <v>0</v>
      </c>
      <c r="M45" s="471">
        <v>0</v>
      </c>
      <c r="N45" s="471">
        <v>0</v>
      </c>
      <c r="O45" s="879">
        <v>0</v>
      </c>
      <c r="P45" s="879">
        <v>0</v>
      </c>
      <c r="Q45" s="879">
        <v>0</v>
      </c>
      <c r="R45" s="879">
        <v>0</v>
      </c>
      <c r="S45" s="879">
        <v>0</v>
      </c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>
        <v>0</v>
      </c>
      <c r="I46" s="471">
        <v>0</v>
      </c>
      <c r="J46" s="471">
        <v>0</v>
      </c>
      <c r="K46" s="471">
        <v>0</v>
      </c>
      <c r="L46" s="471">
        <v>0</v>
      </c>
      <c r="M46" s="471">
        <v>0</v>
      </c>
      <c r="N46" s="471">
        <v>0</v>
      </c>
      <c r="O46" s="879">
        <v>0</v>
      </c>
      <c r="P46" s="879">
        <v>0</v>
      </c>
      <c r="Q46" s="879">
        <v>0</v>
      </c>
      <c r="R46" s="879">
        <v>0</v>
      </c>
      <c r="S46" s="879">
        <v>0</v>
      </c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471">
        <v>0</v>
      </c>
      <c r="I47" s="471">
        <v>0</v>
      </c>
      <c r="J47" s="471">
        <v>0</v>
      </c>
      <c r="K47" s="471">
        <v>0</v>
      </c>
      <c r="L47" s="471">
        <v>0</v>
      </c>
      <c r="M47" s="471">
        <v>0</v>
      </c>
      <c r="N47" s="471">
        <v>0</v>
      </c>
      <c r="O47" s="879">
        <v>0</v>
      </c>
      <c r="P47" s="879">
        <v>0</v>
      </c>
      <c r="Q47" s="879">
        <v>0</v>
      </c>
      <c r="R47" s="879">
        <v>0</v>
      </c>
      <c r="S47" s="879">
        <v>0</v>
      </c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>
        <v>0</v>
      </c>
      <c r="I48" s="471">
        <v>0</v>
      </c>
      <c r="J48" s="471">
        <v>0</v>
      </c>
      <c r="K48" s="471">
        <v>0</v>
      </c>
      <c r="L48" s="471">
        <v>0</v>
      </c>
      <c r="M48" s="471">
        <v>0</v>
      </c>
      <c r="N48" s="471">
        <v>0</v>
      </c>
      <c r="O48" s="879">
        <v>0</v>
      </c>
      <c r="P48" s="879">
        <v>0</v>
      </c>
      <c r="Q48" s="879">
        <v>0</v>
      </c>
      <c r="R48" s="879">
        <v>0</v>
      </c>
      <c r="S48" s="879">
        <v>0</v>
      </c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50</v>
      </c>
      <c r="F49" s="36">
        <f t="shared" si="4"/>
        <v>0</v>
      </c>
      <c r="G49" s="37">
        <f t="shared" si="5"/>
        <v>0</v>
      </c>
      <c r="H49" s="471">
        <v>0</v>
      </c>
      <c r="I49" s="471">
        <v>0</v>
      </c>
      <c r="J49" s="471">
        <v>0</v>
      </c>
      <c r="K49" s="471">
        <v>0</v>
      </c>
      <c r="L49" s="471">
        <v>0</v>
      </c>
      <c r="M49" s="471">
        <v>0</v>
      </c>
      <c r="N49" s="471">
        <v>0</v>
      </c>
      <c r="O49" s="879">
        <v>0</v>
      </c>
      <c r="P49" s="879">
        <v>0</v>
      </c>
      <c r="Q49" s="879">
        <v>0</v>
      </c>
      <c r="R49" s="879">
        <v>0</v>
      </c>
      <c r="S49" s="879">
        <v>0</v>
      </c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>
        <v>0</v>
      </c>
      <c r="I50" s="471">
        <v>0</v>
      </c>
      <c r="J50" s="471">
        <v>0</v>
      </c>
      <c r="K50" s="471">
        <v>0</v>
      </c>
      <c r="L50" s="471">
        <v>0</v>
      </c>
      <c r="M50" s="471">
        <v>0</v>
      </c>
      <c r="N50" s="471">
        <v>0</v>
      </c>
      <c r="O50" s="879">
        <v>0</v>
      </c>
      <c r="P50" s="879">
        <v>0</v>
      </c>
      <c r="Q50" s="879">
        <v>0</v>
      </c>
      <c r="R50" s="879">
        <v>0</v>
      </c>
      <c r="S50" s="879">
        <v>0</v>
      </c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>
        <v>0</v>
      </c>
      <c r="I51" s="471">
        <v>0</v>
      </c>
      <c r="J51" s="471">
        <v>0</v>
      </c>
      <c r="K51" s="471">
        <v>0</v>
      </c>
      <c r="L51" s="471">
        <v>0</v>
      </c>
      <c r="M51" s="471">
        <v>0</v>
      </c>
      <c r="N51" s="471">
        <v>0</v>
      </c>
      <c r="O51" s="879">
        <v>0</v>
      </c>
      <c r="P51" s="879">
        <v>0</v>
      </c>
      <c r="Q51" s="879">
        <v>0</v>
      </c>
      <c r="R51" s="879">
        <v>0</v>
      </c>
      <c r="S51" s="879">
        <v>0</v>
      </c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150</v>
      </c>
      <c r="F52" s="36">
        <f t="shared" si="4"/>
        <v>4.5</v>
      </c>
      <c r="G52" s="37">
        <f t="shared" si="5"/>
        <v>3</v>
      </c>
      <c r="H52" s="471">
        <v>0</v>
      </c>
      <c r="I52" s="471">
        <v>0</v>
      </c>
      <c r="J52" s="471">
        <v>0</v>
      </c>
      <c r="K52" s="471">
        <v>0</v>
      </c>
      <c r="L52" s="471">
        <v>0</v>
      </c>
      <c r="M52" s="471">
        <v>0</v>
      </c>
      <c r="N52" s="471">
        <v>0</v>
      </c>
      <c r="O52" s="879">
        <v>0</v>
      </c>
      <c r="P52" s="879">
        <v>4.5</v>
      </c>
      <c r="Q52" s="879">
        <v>0</v>
      </c>
      <c r="R52" s="879">
        <v>0</v>
      </c>
      <c r="S52" s="879">
        <v>0</v>
      </c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>
        <v>0</v>
      </c>
      <c r="I53" s="471">
        <v>0</v>
      </c>
      <c r="J53" s="471">
        <v>0</v>
      </c>
      <c r="K53" s="471">
        <v>0</v>
      </c>
      <c r="L53" s="471">
        <v>0</v>
      </c>
      <c r="M53" s="471">
        <v>0</v>
      </c>
      <c r="N53" s="471">
        <v>0</v>
      </c>
      <c r="O53" s="879">
        <v>0</v>
      </c>
      <c r="P53" s="879">
        <v>0</v>
      </c>
      <c r="Q53" s="879">
        <v>0</v>
      </c>
      <c r="R53" s="879">
        <v>0</v>
      </c>
      <c r="S53" s="879">
        <v>0</v>
      </c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471">
        <v>0</v>
      </c>
      <c r="I54" s="471">
        <v>0</v>
      </c>
      <c r="J54" s="471">
        <v>0</v>
      </c>
      <c r="K54" s="471">
        <v>0</v>
      </c>
      <c r="L54" s="471">
        <v>0</v>
      </c>
      <c r="M54" s="471">
        <v>0</v>
      </c>
      <c r="N54" s="471">
        <v>0</v>
      </c>
      <c r="O54" s="879">
        <v>0</v>
      </c>
      <c r="P54" s="879">
        <v>0</v>
      </c>
      <c r="Q54" s="879">
        <v>0</v>
      </c>
      <c r="R54" s="879">
        <v>0</v>
      </c>
      <c r="S54" s="879">
        <v>0</v>
      </c>
    </row>
    <row r="55" spans="1:19" ht="21.75" customHeight="1">
      <c r="A55" s="32"/>
      <c r="B55" s="33"/>
      <c r="C55" s="123" t="s">
        <v>20</v>
      </c>
      <c r="D55" s="41" t="s">
        <v>9</v>
      </c>
      <c r="E55" s="42">
        <v>500</v>
      </c>
      <c r="F55" s="36">
        <f t="shared" si="4"/>
        <v>180</v>
      </c>
      <c r="G55" s="43">
        <f>+F55*100/E55</f>
        <v>36</v>
      </c>
      <c r="H55" s="471">
        <v>0</v>
      </c>
      <c r="I55" s="471">
        <v>0</v>
      </c>
      <c r="J55" s="471">
        <v>0</v>
      </c>
      <c r="K55" s="471">
        <v>0</v>
      </c>
      <c r="L55" s="471">
        <v>0</v>
      </c>
      <c r="M55" s="471">
        <v>0</v>
      </c>
      <c r="N55" s="471">
        <v>0</v>
      </c>
      <c r="O55" s="879">
        <v>0</v>
      </c>
      <c r="P55" s="879">
        <v>0</v>
      </c>
      <c r="Q55" s="879">
        <v>180</v>
      </c>
      <c r="R55" s="879">
        <v>0</v>
      </c>
      <c r="S55" s="879">
        <v>0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171000</v>
      </c>
      <c r="F56" s="58">
        <f>SUM(H56:S56)</f>
        <v>171000</v>
      </c>
      <c r="G56" s="47"/>
      <c r="H56" s="1238">
        <v>6000</v>
      </c>
      <c r="I56" s="1238">
        <v>6000</v>
      </c>
      <c r="J56" s="1238">
        <v>6000</v>
      </c>
      <c r="K56" s="1552">
        <v>6000</v>
      </c>
      <c r="L56" s="1552">
        <v>10000</v>
      </c>
      <c r="M56" s="1552">
        <v>10000</v>
      </c>
      <c r="N56" s="1552">
        <v>10000</v>
      </c>
      <c r="O56" s="880">
        <v>25000</v>
      </c>
      <c r="P56" s="880">
        <v>24000</v>
      </c>
      <c r="Q56" s="880">
        <v>24000</v>
      </c>
      <c r="R56" s="880">
        <v>24000</v>
      </c>
      <c r="S56" s="880">
        <v>20000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171000</v>
      </c>
      <c r="F57" s="143">
        <f>SUM(F58:F64)</f>
        <v>128400</v>
      </c>
      <c r="G57" s="142">
        <f>+F57*100/E57</f>
        <v>75.087719298245617</v>
      </c>
      <c r="H57" s="1232">
        <f>SUM(H58:H64)</f>
        <v>6000</v>
      </c>
      <c r="I57" s="1232">
        <f>SUM(I58:I64)</f>
        <v>6000</v>
      </c>
      <c r="J57" s="1232">
        <f>SUM(J58:J64)</f>
        <v>6000</v>
      </c>
      <c r="K57" s="1569">
        <f t="shared" ref="K57:S57" si="8">SUM(K58:K64)</f>
        <v>6000</v>
      </c>
      <c r="L57" s="1569">
        <f t="shared" si="8"/>
        <v>0</v>
      </c>
      <c r="M57" s="1569">
        <f t="shared" si="8"/>
        <v>20000</v>
      </c>
      <c r="N57" s="1569">
        <f t="shared" si="8"/>
        <v>11400</v>
      </c>
      <c r="O57" s="881">
        <f t="shared" si="8"/>
        <v>25000</v>
      </c>
      <c r="P57" s="881">
        <f t="shared" si="8"/>
        <v>21900</v>
      </c>
      <c r="Q57" s="881">
        <f t="shared" si="8"/>
        <v>26100</v>
      </c>
      <c r="R57" s="881">
        <f t="shared" si="8"/>
        <v>0</v>
      </c>
      <c r="S57" s="881">
        <f t="shared" si="8"/>
        <v>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42000</v>
      </c>
      <c r="F58" s="36">
        <f t="shared" ref="F58:F72" si="9">SUM(H58:S58)</f>
        <v>23700</v>
      </c>
      <c r="G58" s="43">
        <f t="shared" ref="G58:G74" si="10">+F58*100/E58</f>
        <v>56.428571428571431</v>
      </c>
      <c r="H58" s="471">
        <v>0</v>
      </c>
      <c r="I58" s="471">
        <v>1000</v>
      </c>
      <c r="J58" s="471">
        <v>3300</v>
      </c>
      <c r="K58" s="471">
        <v>1000</v>
      </c>
      <c r="L58" s="471">
        <v>0</v>
      </c>
      <c r="M58" s="471">
        <v>0</v>
      </c>
      <c r="N58" s="471">
        <v>4500</v>
      </c>
      <c r="O58" s="879">
        <v>1800</v>
      </c>
      <c r="P58" s="879">
        <v>4000</v>
      </c>
      <c r="Q58" s="879">
        <v>8100</v>
      </c>
      <c r="R58" s="879">
        <v>0</v>
      </c>
      <c r="S58" s="879">
        <v>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99000</v>
      </c>
      <c r="F59" s="36">
        <f t="shared" si="9"/>
        <v>76200</v>
      </c>
      <c r="G59" s="43">
        <f t="shared" si="10"/>
        <v>76.969696969696969</v>
      </c>
      <c r="H59" s="471">
        <v>6000</v>
      </c>
      <c r="I59" s="471">
        <v>2300</v>
      </c>
      <c r="J59" s="471">
        <v>0</v>
      </c>
      <c r="K59" s="471">
        <v>2300</v>
      </c>
      <c r="L59" s="471">
        <v>0</v>
      </c>
      <c r="M59" s="471">
        <v>14600</v>
      </c>
      <c r="N59" s="471">
        <v>0</v>
      </c>
      <c r="O59" s="879">
        <v>18000</v>
      </c>
      <c r="P59" s="879">
        <v>15000</v>
      </c>
      <c r="Q59" s="879">
        <v>18000</v>
      </c>
      <c r="R59" s="879">
        <v>0</v>
      </c>
      <c r="S59" s="879">
        <v>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471">
        <v>0</v>
      </c>
      <c r="I60" s="471">
        <v>0</v>
      </c>
      <c r="J60" s="471">
        <v>0</v>
      </c>
      <c r="K60" s="471">
        <v>0</v>
      </c>
      <c r="L60" s="471">
        <v>0</v>
      </c>
      <c r="M60" s="471">
        <v>0</v>
      </c>
      <c r="N60" s="471">
        <v>0</v>
      </c>
      <c r="O60" s="879">
        <v>0</v>
      </c>
      <c r="P60" s="879">
        <v>0</v>
      </c>
      <c r="Q60" s="879">
        <v>0</v>
      </c>
      <c r="R60" s="879">
        <v>0</v>
      </c>
      <c r="S60" s="879">
        <v>0</v>
      </c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3000</v>
      </c>
      <c r="F61" s="36">
        <f t="shared" si="9"/>
        <v>1500</v>
      </c>
      <c r="G61" s="43">
        <f t="shared" si="10"/>
        <v>50</v>
      </c>
      <c r="H61" s="471">
        <v>0</v>
      </c>
      <c r="I61" s="471">
        <v>0</v>
      </c>
      <c r="J61" s="471">
        <v>0</v>
      </c>
      <c r="K61" s="471">
        <v>0</v>
      </c>
      <c r="L61" s="471">
        <v>0</v>
      </c>
      <c r="M61" s="471">
        <v>0</v>
      </c>
      <c r="N61" s="471">
        <v>1500</v>
      </c>
      <c r="O61" s="879">
        <v>0</v>
      </c>
      <c r="P61" s="879">
        <v>0</v>
      </c>
      <c r="Q61" s="879">
        <v>0</v>
      </c>
      <c r="R61" s="879">
        <v>0</v>
      </c>
      <c r="S61" s="879">
        <v>0</v>
      </c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471">
        <v>0</v>
      </c>
      <c r="I62" s="471">
        <v>0</v>
      </c>
      <c r="J62" s="471">
        <v>0</v>
      </c>
      <c r="K62" s="471">
        <v>0</v>
      </c>
      <c r="L62" s="471">
        <v>0</v>
      </c>
      <c r="M62" s="471">
        <v>0</v>
      </c>
      <c r="N62" s="471">
        <v>0</v>
      </c>
      <c r="O62" s="879">
        <v>0</v>
      </c>
      <c r="P62" s="879">
        <v>0</v>
      </c>
      <c r="Q62" s="879">
        <v>0</v>
      </c>
      <c r="R62" s="879">
        <v>0</v>
      </c>
      <c r="S62" s="879">
        <v>0</v>
      </c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471">
        <v>0</v>
      </c>
      <c r="I63" s="471">
        <v>200</v>
      </c>
      <c r="J63" s="471">
        <v>200</v>
      </c>
      <c r="K63" s="471">
        <v>200</v>
      </c>
      <c r="L63" s="471">
        <v>0</v>
      </c>
      <c r="M63" s="471">
        <v>400</v>
      </c>
      <c r="N63" s="471">
        <v>400</v>
      </c>
      <c r="O63" s="879">
        <v>200</v>
      </c>
      <c r="P63" s="879">
        <v>400</v>
      </c>
      <c r="Q63" s="879">
        <v>0</v>
      </c>
      <c r="R63" s="879">
        <v>0</v>
      </c>
      <c r="S63" s="879">
        <v>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>
        <v>25000</v>
      </c>
      <c r="F64" s="36">
        <f t="shared" si="9"/>
        <v>25000</v>
      </c>
      <c r="G64" s="43">
        <f t="shared" si="10"/>
        <v>100</v>
      </c>
      <c r="H64" s="471">
        <v>0</v>
      </c>
      <c r="I64" s="872">
        <v>2500</v>
      </c>
      <c r="J64" s="471">
        <v>2500</v>
      </c>
      <c r="K64" s="471">
        <v>2500</v>
      </c>
      <c r="L64" s="471">
        <v>0</v>
      </c>
      <c r="M64" s="471">
        <v>5000</v>
      </c>
      <c r="N64" s="471">
        <v>5000</v>
      </c>
      <c r="O64" s="879">
        <v>5000</v>
      </c>
      <c r="P64" s="879">
        <v>2500</v>
      </c>
      <c r="Q64" s="879">
        <v>0</v>
      </c>
      <c r="R64" s="879">
        <v>0</v>
      </c>
      <c r="S64" s="879">
        <v>0</v>
      </c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5000</v>
      </c>
      <c r="F65" s="55">
        <f t="shared" si="9"/>
        <v>5000</v>
      </c>
      <c r="G65" s="28">
        <f t="shared" si="10"/>
        <v>100</v>
      </c>
      <c r="H65" s="1239"/>
      <c r="I65" s="1239"/>
      <c r="J65" s="1239">
        <v>0</v>
      </c>
      <c r="K65" s="1553">
        <v>0</v>
      </c>
      <c r="L65" s="1553">
        <v>0</v>
      </c>
      <c r="M65" s="1553">
        <v>0</v>
      </c>
      <c r="N65" s="1553">
        <v>5000</v>
      </c>
      <c r="O65" s="882">
        <v>0</v>
      </c>
      <c r="P65" s="882">
        <v>0</v>
      </c>
      <c r="Q65" s="882">
        <v>0</v>
      </c>
      <c r="R65" s="882">
        <v>0</v>
      </c>
      <c r="S65" s="882">
        <v>0</v>
      </c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342</v>
      </c>
      <c r="F66" s="55">
        <f t="shared" si="9"/>
        <v>57</v>
      </c>
      <c r="G66" s="28">
        <f t="shared" si="10"/>
        <v>16.666666666666668</v>
      </c>
      <c r="H66" s="1239"/>
      <c r="I66" s="1239"/>
      <c r="J66" s="1239">
        <v>3</v>
      </c>
      <c r="K66" s="1553">
        <v>1</v>
      </c>
      <c r="L66" s="1553"/>
      <c r="M66" s="1553">
        <v>0</v>
      </c>
      <c r="N66" s="1553">
        <v>0</v>
      </c>
      <c r="O66" s="882">
        <v>15</v>
      </c>
      <c r="P66" s="882">
        <v>7</v>
      </c>
      <c r="Q66" s="882">
        <v>5</v>
      </c>
      <c r="R66" s="882">
        <v>0</v>
      </c>
      <c r="S66" s="882">
        <v>26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>
        <v>0</v>
      </c>
      <c r="I67" s="471"/>
      <c r="J67" s="471">
        <v>0</v>
      </c>
      <c r="K67" s="471">
        <v>0</v>
      </c>
      <c r="L67" s="471">
        <v>0</v>
      </c>
      <c r="M67" s="471">
        <v>0</v>
      </c>
      <c r="N67" s="471">
        <v>0</v>
      </c>
      <c r="O67" s="879">
        <v>0</v>
      </c>
      <c r="P67" s="879">
        <v>0</v>
      </c>
      <c r="Q67" s="879">
        <v>0</v>
      </c>
      <c r="R67" s="879">
        <v>0</v>
      </c>
      <c r="S67" s="879">
        <v>0</v>
      </c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854400</v>
      </c>
      <c r="F68" s="50">
        <f>SUM(H68:S68)</f>
        <v>854307</v>
      </c>
      <c r="G68" s="112">
        <f t="shared" si="10"/>
        <v>99.989115168539328</v>
      </c>
      <c r="H68" s="1226">
        <f>SUM(H69:H73)</f>
        <v>14496</v>
      </c>
      <c r="I68" s="1226">
        <f>SUM(I69:I73)</f>
        <v>88688</v>
      </c>
      <c r="J68" s="1226">
        <f>SUM(J69:J73)</f>
        <v>55115</v>
      </c>
      <c r="K68" s="1543">
        <f t="shared" ref="K68:R68" si="11">SUM(K69:K73)</f>
        <v>100770</v>
      </c>
      <c r="L68" s="1543">
        <f t="shared" si="11"/>
        <v>55087</v>
      </c>
      <c r="M68" s="1543">
        <f t="shared" si="11"/>
        <v>46187</v>
      </c>
      <c r="N68" s="1543">
        <f t="shared" si="11"/>
        <v>46414</v>
      </c>
      <c r="O68" s="883">
        <f t="shared" si="11"/>
        <v>119978</v>
      </c>
      <c r="P68" s="883">
        <f t="shared" si="11"/>
        <v>67890</v>
      </c>
      <c r="Q68" s="883">
        <f t="shared" si="11"/>
        <v>85111</v>
      </c>
      <c r="R68" s="883">
        <f t="shared" si="11"/>
        <v>56310</v>
      </c>
      <c r="S68" s="883">
        <v>118261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>
        <v>0</v>
      </c>
      <c r="I69" s="471">
        <v>0</v>
      </c>
      <c r="J69" s="471">
        <v>0</v>
      </c>
      <c r="K69" s="471">
        <v>0</v>
      </c>
      <c r="L69" s="471">
        <v>0</v>
      </c>
      <c r="M69" s="471">
        <v>0</v>
      </c>
      <c r="N69" s="471">
        <v>0</v>
      </c>
      <c r="O69" s="879">
        <v>0</v>
      </c>
      <c r="P69" s="879">
        <v>0</v>
      </c>
      <c r="Q69" s="879">
        <v>0</v>
      </c>
      <c r="R69" s="879">
        <v>0</v>
      </c>
      <c r="S69" s="879">
        <v>0</v>
      </c>
    </row>
    <row r="70" spans="1:19" ht="21.75" customHeight="1">
      <c r="A70" s="32"/>
      <c r="B70" s="33"/>
      <c r="C70" s="52" t="s">
        <v>26</v>
      </c>
      <c r="D70" s="35" t="s">
        <v>24</v>
      </c>
      <c r="E70" s="42">
        <f>731300+123100</f>
        <v>854400</v>
      </c>
      <c r="F70" s="36">
        <f t="shared" si="9"/>
        <v>854307</v>
      </c>
      <c r="G70" s="43">
        <f t="shared" si="10"/>
        <v>99.989115168539328</v>
      </c>
      <c r="H70" s="471">
        <v>14496</v>
      </c>
      <c r="I70" s="471">
        <v>88688</v>
      </c>
      <c r="J70" s="471">
        <v>55115</v>
      </c>
      <c r="K70" s="471">
        <v>100770</v>
      </c>
      <c r="L70" s="471">
        <v>55087</v>
      </c>
      <c r="M70" s="471">
        <v>46187</v>
      </c>
      <c r="N70" s="471">
        <v>46414</v>
      </c>
      <c r="O70" s="879">
        <v>119978</v>
      </c>
      <c r="P70" s="879">
        <v>67890</v>
      </c>
      <c r="Q70" s="879">
        <v>85111</v>
      </c>
      <c r="R70" s="879">
        <v>56310</v>
      </c>
      <c r="S70" s="879">
        <v>118261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>
        <v>0</v>
      </c>
      <c r="I71" s="471">
        <v>0</v>
      </c>
      <c r="J71" s="471">
        <v>0</v>
      </c>
      <c r="K71" s="471">
        <v>0</v>
      </c>
      <c r="L71" s="471">
        <v>0</v>
      </c>
      <c r="M71" s="471">
        <v>0</v>
      </c>
      <c r="N71" s="471">
        <v>0</v>
      </c>
      <c r="O71" s="879">
        <v>0</v>
      </c>
      <c r="P71" s="879">
        <v>0</v>
      </c>
      <c r="Q71" s="879">
        <v>0</v>
      </c>
      <c r="R71" s="879">
        <v>0</v>
      </c>
      <c r="S71" s="879">
        <v>0</v>
      </c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>
        <v>0</v>
      </c>
      <c r="I72" s="471">
        <v>0</v>
      </c>
      <c r="J72" s="471">
        <v>0</v>
      </c>
      <c r="K72" s="471">
        <v>0</v>
      </c>
      <c r="L72" s="471">
        <v>0</v>
      </c>
      <c r="M72" s="471">
        <v>0</v>
      </c>
      <c r="N72" s="471">
        <v>0</v>
      </c>
      <c r="O72" s="879">
        <v>0</v>
      </c>
      <c r="P72" s="879">
        <v>0</v>
      </c>
      <c r="Q72" s="879">
        <v>0</v>
      </c>
      <c r="R72" s="879">
        <v>0</v>
      </c>
      <c r="S72" s="879">
        <v>0</v>
      </c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>
        <v>0</v>
      </c>
      <c r="I73" s="471">
        <v>0</v>
      </c>
      <c r="J73" s="471">
        <v>0</v>
      </c>
      <c r="K73" s="471">
        <v>0</v>
      </c>
      <c r="L73" s="471">
        <v>0</v>
      </c>
      <c r="M73" s="471">
        <v>0</v>
      </c>
      <c r="N73" s="471">
        <v>0</v>
      </c>
      <c r="O73" s="879">
        <v>0</v>
      </c>
      <c r="P73" s="879">
        <v>0</v>
      </c>
      <c r="Q73" s="879">
        <v>0</v>
      </c>
      <c r="R73" s="879">
        <v>0</v>
      </c>
      <c r="S73" s="879">
        <v>0</v>
      </c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208000</v>
      </c>
      <c r="F74" s="55">
        <f>SUM(H74:S74)</f>
        <v>234400</v>
      </c>
      <c r="G74" s="142">
        <f t="shared" si="10"/>
        <v>112.69230769230769</v>
      </c>
      <c r="H74" s="1224">
        <f>H75</f>
        <v>12000</v>
      </c>
      <c r="I74" s="1224">
        <f>I75</f>
        <v>27500</v>
      </c>
      <c r="J74" s="1224">
        <f>J75</f>
        <v>20000</v>
      </c>
      <c r="K74" s="1541">
        <f t="shared" ref="K74:S74" si="12">K75</f>
        <v>21000</v>
      </c>
      <c r="L74" s="1541">
        <f t="shared" si="12"/>
        <v>21000</v>
      </c>
      <c r="M74" s="1541">
        <f t="shared" si="12"/>
        <v>0</v>
      </c>
      <c r="N74" s="1541">
        <f t="shared" si="12"/>
        <v>69500</v>
      </c>
      <c r="O74" s="884">
        <f t="shared" si="12"/>
        <v>38180</v>
      </c>
      <c r="P74" s="884">
        <f t="shared" si="12"/>
        <v>0</v>
      </c>
      <c r="Q74" s="884">
        <f t="shared" si="12"/>
        <v>3500</v>
      </c>
      <c r="R74" s="884">
        <f t="shared" si="12"/>
        <v>5500</v>
      </c>
      <c r="S74" s="884">
        <f t="shared" si="12"/>
        <v>16220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234400</v>
      </c>
      <c r="G75" s="142"/>
      <c r="H75" s="1225">
        <f>H77+H79+H81+H83+H85+H87</f>
        <v>12000</v>
      </c>
      <c r="I75" s="1225">
        <f>I77+I79+I81+I83+I85+I87</f>
        <v>27500</v>
      </c>
      <c r="J75" s="1225">
        <f>J77+J79+J81+J83+J85+J87</f>
        <v>20000</v>
      </c>
      <c r="K75" s="1542">
        <f t="shared" ref="K75:S75" si="13">K77+K79+K81+K83+K85+K87</f>
        <v>21000</v>
      </c>
      <c r="L75" s="1542">
        <f t="shared" si="13"/>
        <v>21000</v>
      </c>
      <c r="M75" s="1542">
        <f t="shared" si="13"/>
        <v>0</v>
      </c>
      <c r="N75" s="1542">
        <f t="shared" si="13"/>
        <v>69500</v>
      </c>
      <c r="O75" s="885">
        <f t="shared" si="13"/>
        <v>38180</v>
      </c>
      <c r="P75" s="885">
        <f t="shared" si="13"/>
        <v>0</v>
      </c>
      <c r="Q75" s="885">
        <f t="shared" si="13"/>
        <v>3500</v>
      </c>
      <c r="R75" s="885">
        <f t="shared" si="13"/>
        <v>5500</v>
      </c>
      <c r="S75" s="885">
        <f t="shared" si="13"/>
        <v>16220</v>
      </c>
    </row>
    <row r="76" spans="1:19" ht="21" customHeight="1">
      <c r="A76" s="44"/>
      <c r="B76" s="56"/>
      <c r="C76" s="3" t="s">
        <v>38</v>
      </c>
      <c r="D76" s="57"/>
      <c r="E76" s="147">
        <v>100000</v>
      </c>
      <c r="F76" s="58">
        <f>SUM(H76:S76)</f>
        <v>100000</v>
      </c>
      <c r="G76" s="47"/>
      <c r="H76" s="1238">
        <v>10000</v>
      </c>
      <c r="I76" s="1238">
        <v>10000</v>
      </c>
      <c r="J76" s="1238">
        <v>10000</v>
      </c>
      <c r="K76" s="1552">
        <v>10000</v>
      </c>
      <c r="L76" s="1552">
        <v>10000</v>
      </c>
      <c r="M76" s="1552">
        <v>10000</v>
      </c>
      <c r="N76" s="1552">
        <v>10000</v>
      </c>
      <c r="O76" s="880">
        <v>10000</v>
      </c>
      <c r="P76" s="880">
        <v>5000</v>
      </c>
      <c r="Q76" s="880">
        <v>5000</v>
      </c>
      <c r="R76" s="880">
        <v>5000</v>
      </c>
      <c r="S76" s="880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100000</v>
      </c>
      <c r="F77" s="36">
        <f t="shared" ref="F77:F83" si="14">SUM(H77:S77)</f>
        <v>126400</v>
      </c>
      <c r="G77" s="43">
        <f>F77*100/E77</f>
        <v>126.4</v>
      </c>
      <c r="H77" s="872">
        <v>4000</v>
      </c>
      <c r="I77" s="872">
        <v>16000</v>
      </c>
      <c r="J77" s="872">
        <v>10000</v>
      </c>
      <c r="K77" s="872">
        <v>10000</v>
      </c>
      <c r="L77" s="872">
        <v>10000</v>
      </c>
      <c r="M77" s="872"/>
      <c r="N77" s="872">
        <v>40000</v>
      </c>
      <c r="O77" s="1589">
        <f>18180+10000</f>
        <v>28180</v>
      </c>
      <c r="P77" s="879">
        <v>0</v>
      </c>
      <c r="Q77" s="1589">
        <v>0</v>
      </c>
      <c r="R77" s="879">
        <v>0</v>
      </c>
      <c r="S77" s="879">
        <v>8220</v>
      </c>
    </row>
    <row r="78" spans="1:19" ht="21.75" customHeight="1">
      <c r="A78" s="60"/>
      <c r="B78" s="61"/>
      <c r="C78" s="2" t="s">
        <v>118</v>
      </c>
      <c r="D78" s="46"/>
      <c r="E78" s="147">
        <v>10000</v>
      </c>
      <c r="F78" s="58">
        <f>SUM(H78:S78)</f>
        <v>10000</v>
      </c>
      <c r="G78" s="62"/>
      <c r="H78" s="1229">
        <v>2000</v>
      </c>
      <c r="I78" s="1229">
        <v>2000</v>
      </c>
      <c r="J78" s="1229">
        <v>2000</v>
      </c>
      <c r="K78" s="1546">
        <v>2000</v>
      </c>
      <c r="L78" s="1546">
        <v>2000</v>
      </c>
      <c r="M78" s="1546">
        <v>0</v>
      </c>
      <c r="N78" s="1546">
        <v>0</v>
      </c>
      <c r="O78" s="886">
        <v>0</v>
      </c>
      <c r="P78" s="886">
        <v>0</v>
      </c>
      <c r="Q78" s="886">
        <v>0</v>
      </c>
      <c r="R78" s="886">
        <v>0</v>
      </c>
      <c r="S78" s="886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10000</v>
      </c>
      <c r="F79" s="36">
        <f t="shared" si="14"/>
        <v>10000</v>
      </c>
      <c r="G79" s="43">
        <f>F79*100/E79</f>
        <v>100</v>
      </c>
      <c r="H79" s="872">
        <v>1000</v>
      </c>
      <c r="I79" s="872">
        <v>3000</v>
      </c>
      <c r="J79" s="872">
        <v>2000</v>
      </c>
      <c r="K79" s="872">
        <v>2000</v>
      </c>
      <c r="L79" s="872">
        <v>2000</v>
      </c>
      <c r="M79" s="471">
        <v>0</v>
      </c>
      <c r="N79" s="471">
        <v>0</v>
      </c>
      <c r="O79" s="879">
        <v>0</v>
      </c>
      <c r="P79" s="879">
        <v>0</v>
      </c>
      <c r="Q79" s="879">
        <v>0</v>
      </c>
      <c r="R79" s="879">
        <v>0</v>
      </c>
      <c r="S79" s="879">
        <v>0</v>
      </c>
    </row>
    <row r="80" spans="1:19" ht="21.75" customHeight="1">
      <c r="A80" s="60"/>
      <c r="B80" s="61"/>
      <c r="C80" s="2" t="s">
        <v>44</v>
      </c>
      <c r="D80" s="46"/>
      <c r="E80" s="147">
        <v>11000</v>
      </c>
      <c r="F80" s="58">
        <f>SUM(H80:S80)</f>
        <v>11000</v>
      </c>
      <c r="G80" s="62"/>
      <c r="H80" s="1230">
        <v>2500</v>
      </c>
      <c r="I80" s="1230">
        <v>0</v>
      </c>
      <c r="J80" s="1230">
        <v>0</v>
      </c>
      <c r="K80" s="1547">
        <v>0</v>
      </c>
      <c r="L80" s="1547">
        <v>0</v>
      </c>
      <c r="M80" s="1547">
        <v>0</v>
      </c>
      <c r="N80" s="1547">
        <v>0</v>
      </c>
      <c r="O80" s="887">
        <v>0</v>
      </c>
      <c r="P80" s="887">
        <v>0</v>
      </c>
      <c r="Q80" s="887">
        <v>2500</v>
      </c>
      <c r="R80" s="887">
        <v>3000</v>
      </c>
      <c r="S80" s="887">
        <v>3000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11000</v>
      </c>
      <c r="F81" s="36">
        <f>SUM(H81:S81)</f>
        <v>11000</v>
      </c>
      <c r="G81" s="43">
        <f>F81*100/E81</f>
        <v>100</v>
      </c>
      <c r="H81" s="872">
        <v>1000</v>
      </c>
      <c r="I81" s="872">
        <v>1500</v>
      </c>
      <c r="J81" s="471">
        <v>0</v>
      </c>
      <c r="K81" s="471">
        <v>0</v>
      </c>
      <c r="L81" s="471">
        <v>0</v>
      </c>
      <c r="M81" s="471">
        <v>0</v>
      </c>
      <c r="N81" s="872">
        <v>8500</v>
      </c>
      <c r="O81" s="879">
        <v>0</v>
      </c>
      <c r="P81" s="879">
        <v>0</v>
      </c>
      <c r="Q81" s="879">
        <v>0</v>
      </c>
      <c r="R81" s="879">
        <v>0</v>
      </c>
      <c r="S81" s="879">
        <v>0</v>
      </c>
    </row>
    <row r="82" spans="1:19" ht="21.75" customHeight="1">
      <c r="A82" s="60"/>
      <c r="B82" s="61"/>
      <c r="C82" s="2" t="s">
        <v>39</v>
      </c>
      <c r="D82" s="46"/>
      <c r="E82" s="147">
        <v>31000</v>
      </c>
      <c r="F82" s="58">
        <f>SUM(H82:S82)</f>
        <v>31000</v>
      </c>
      <c r="G82" s="47">
        <f>F82*100/E82</f>
        <v>100</v>
      </c>
      <c r="H82" s="1231">
        <v>1000</v>
      </c>
      <c r="I82" s="1231">
        <v>1000</v>
      </c>
      <c r="J82" s="1231">
        <v>2000</v>
      </c>
      <c r="K82" s="1548">
        <v>3000</v>
      </c>
      <c r="L82" s="1548">
        <v>3000</v>
      </c>
      <c r="M82" s="1548">
        <v>3000</v>
      </c>
      <c r="N82" s="1548">
        <v>3000</v>
      </c>
      <c r="O82" s="888">
        <v>3000</v>
      </c>
      <c r="P82" s="888">
        <v>3000</v>
      </c>
      <c r="Q82" s="888">
        <v>3000</v>
      </c>
      <c r="R82" s="888">
        <v>3000</v>
      </c>
      <c r="S82" s="888">
        <v>3000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31000</v>
      </c>
      <c r="F83" s="36">
        <f t="shared" si="14"/>
        <v>31000</v>
      </c>
      <c r="G83" s="43">
        <v>0</v>
      </c>
      <c r="H83" s="471">
        <v>1000</v>
      </c>
      <c r="I83" s="471">
        <v>1000</v>
      </c>
      <c r="J83" s="471">
        <v>2000</v>
      </c>
      <c r="K83" s="471">
        <v>3000</v>
      </c>
      <c r="L83" s="471">
        <v>3000</v>
      </c>
      <c r="M83" s="471"/>
      <c r="N83" s="471">
        <v>18000</v>
      </c>
      <c r="O83" s="879">
        <f>3000</f>
        <v>3000</v>
      </c>
      <c r="P83" s="879">
        <v>0</v>
      </c>
      <c r="Q83" s="879">
        <v>0</v>
      </c>
      <c r="R83" s="879">
        <v>0</v>
      </c>
      <c r="S83" s="879">
        <v>0</v>
      </c>
    </row>
    <row r="84" spans="1:19">
      <c r="A84" s="60"/>
      <c r="B84" s="61"/>
      <c r="C84" s="2" t="s">
        <v>40</v>
      </c>
      <c r="D84" s="46"/>
      <c r="E84" s="147">
        <v>51000</v>
      </c>
      <c r="F84" s="58">
        <f>SUM(H84:S84)</f>
        <v>51000</v>
      </c>
      <c r="G84" s="47">
        <f>F84*100/E84</f>
        <v>100</v>
      </c>
      <c r="H84" s="1238">
        <v>5000</v>
      </c>
      <c r="I84" s="1238">
        <v>5000</v>
      </c>
      <c r="J84" s="1238">
        <v>5000</v>
      </c>
      <c r="K84" s="1552">
        <v>5000</v>
      </c>
      <c r="L84" s="1552">
        <v>5000</v>
      </c>
      <c r="M84" s="1552">
        <v>3000</v>
      </c>
      <c r="N84" s="1552">
        <v>3000</v>
      </c>
      <c r="O84" s="880">
        <v>3000</v>
      </c>
      <c r="P84" s="880">
        <v>3500</v>
      </c>
      <c r="Q84" s="880">
        <v>3500</v>
      </c>
      <c r="R84" s="880">
        <v>5000</v>
      </c>
      <c r="S84" s="880">
        <v>5000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51000</v>
      </c>
      <c r="F85" s="36">
        <f>SUM(H85:S85)</f>
        <v>51000</v>
      </c>
      <c r="G85" s="43">
        <f>F85*100/E85</f>
        <v>100</v>
      </c>
      <c r="H85" s="872">
        <v>5000</v>
      </c>
      <c r="I85" s="872">
        <v>5000</v>
      </c>
      <c r="J85" s="872">
        <v>5000</v>
      </c>
      <c r="K85" s="872">
        <v>5000</v>
      </c>
      <c r="L85" s="872">
        <v>5000</v>
      </c>
      <c r="M85" s="872"/>
      <c r="N85" s="872">
        <v>3000</v>
      </c>
      <c r="O85" s="1589">
        <f>3000+3000</f>
        <v>6000</v>
      </c>
      <c r="P85" s="1589"/>
      <c r="Q85" s="1589">
        <v>3500</v>
      </c>
      <c r="R85" s="1589">
        <v>5500</v>
      </c>
      <c r="S85" s="1589">
        <v>8000</v>
      </c>
    </row>
    <row r="86" spans="1:19" ht="21.75" customHeight="1">
      <c r="A86" s="170"/>
      <c r="B86" s="3"/>
      <c r="C86" s="171" t="s">
        <v>217</v>
      </c>
      <c r="D86" s="126"/>
      <c r="E86" s="147">
        <v>5000</v>
      </c>
      <c r="F86" s="58">
        <f>SUM(H86:S86)</f>
        <v>5000</v>
      </c>
      <c r="G86" s="47"/>
      <c r="H86" s="1231"/>
      <c r="I86" s="1231">
        <v>1000</v>
      </c>
      <c r="J86" s="1231">
        <v>1000</v>
      </c>
      <c r="K86" s="1548">
        <v>1000</v>
      </c>
      <c r="L86" s="1548">
        <v>1000</v>
      </c>
      <c r="M86" s="1548">
        <v>1000</v>
      </c>
      <c r="N86" s="1548">
        <v>0</v>
      </c>
      <c r="O86" s="888">
        <v>0</v>
      </c>
      <c r="P86" s="888">
        <v>0</v>
      </c>
      <c r="Q86" s="888">
        <v>0</v>
      </c>
      <c r="R86" s="888">
        <v>0</v>
      </c>
      <c r="S86" s="888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5000</v>
      </c>
      <c r="F87" s="36">
        <f>SUM(H87:S87)</f>
        <v>5000</v>
      </c>
      <c r="G87" s="43">
        <f>F87*100/E87</f>
        <v>100</v>
      </c>
      <c r="H87" s="471">
        <v>0</v>
      </c>
      <c r="I87" s="872">
        <v>1000</v>
      </c>
      <c r="J87" s="872">
        <v>1000</v>
      </c>
      <c r="K87" s="872">
        <v>1000</v>
      </c>
      <c r="L87" s="872">
        <v>1000</v>
      </c>
      <c r="M87" s="471"/>
      <c r="N87" s="471">
        <v>0</v>
      </c>
      <c r="O87" s="879">
        <f>1000</f>
        <v>1000</v>
      </c>
      <c r="P87" s="879">
        <v>0</v>
      </c>
      <c r="Q87" s="879">
        <v>0</v>
      </c>
      <c r="R87" s="879">
        <v>0</v>
      </c>
      <c r="S87" s="879">
        <v>0</v>
      </c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698</v>
      </c>
      <c r="F88" s="1216">
        <f>F89+F91+F93+F95+F97+F99</f>
        <v>272</v>
      </c>
      <c r="G88" s="146">
        <f>+F88*100/E88</f>
        <v>38.968481375358166</v>
      </c>
      <c r="H88" s="1223">
        <f>SUM(H89:H99)</f>
        <v>15019</v>
      </c>
      <c r="I88" s="1223">
        <f>SUM(I89:I99)</f>
        <v>82510</v>
      </c>
      <c r="J88" s="1223">
        <f>J89+J91+J93+J95+J97+J99</f>
        <v>7</v>
      </c>
      <c r="K88" s="1539">
        <f t="shared" ref="K88:S88" si="15">K89+K91+K93+K95+K97+K99</f>
        <v>8</v>
      </c>
      <c r="L88" s="1539">
        <f t="shared" si="15"/>
        <v>12</v>
      </c>
      <c r="M88" s="1539">
        <f t="shared" si="15"/>
        <v>0</v>
      </c>
      <c r="N88" s="1539">
        <f t="shared" si="15"/>
        <v>116</v>
      </c>
      <c r="O88" s="874">
        <f t="shared" si="15"/>
        <v>19</v>
      </c>
      <c r="P88" s="874">
        <f t="shared" si="15"/>
        <v>3</v>
      </c>
      <c r="Q88" s="874">
        <f t="shared" si="15"/>
        <v>19</v>
      </c>
      <c r="R88" s="874">
        <f t="shared" si="15"/>
        <v>18</v>
      </c>
      <c r="S88" s="874">
        <f t="shared" si="15"/>
        <v>41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333</v>
      </c>
      <c r="F89" s="36">
        <f>SUM(H89:S89)</f>
        <v>171</v>
      </c>
      <c r="G89" s="37">
        <f t="shared" ref="G89:G103" si="16">+F89*100/E89</f>
        <v>51.351351351351354</v>
      </c>
      <c r="H89" s="471">
        <v>18</v>
      </c>
      <c r="I89" s="471">
        <v>5</v>
      </c>
      <c r="J89" s="471">
        <v>1</v>
      </c>
      <c r="K89" s="471">
        <v>4</v>
      </c>
      <c r="L89" s="471">
        <v>2</v>
      </c>
      <c r="M89" s="471"/>
      <c r="N89" s="471">
        <v>113</v>
      </c>
      <c r="O89" s="879">
        <v>5</v>
      </c>
      <c r="P89" s="879">
        <v>1</v>
      </c>
      <c r="Q89" s="879">
        <v>3</v>
      </c>
      <c r="R89" s="879">
        <v>0</v>
      </c>
      <c r="S89" s="879">
        <v>19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430220</v>
      </c>
      <c r="G90" s="37" t="e">
        <f t="shared" si="16"/>
        <v>#DIV/0!</v>
      </c>
      <c r="H90" s="872">
        <v>10000</v>
      </c>
      <c r="I90" s="872">
        <v>78000</v>
      </c>
      <c r="J90" s="872">
        <v>4000</v>
      </c>
      <c r="K90" s="872">
        <v>16000</v>
      </c>
      <c r="L90" s="872">
        <v>10000</v>
      </c>
      <c r="M90" s="872"/>
      <c r="N90" s="872">
        <v>226500</v>
      </c>
      <c r="O90" s="1589">
        <v>79000</v>
      </c>
      <c r="P90" s="1589">
        <v>5500</v>
      </c>
      <c r="Q90" s="1589">
        <v>1220</v>
      </c>
      <c r="R90" s="879">
        <v>0</v>
      </c>
      <c r="S90" s="879">
        <v>0</v>
      </c>
    </row>
    <row r="91" spans="1:19" ht="21.75" customHeight="1">
      <c r="A91" s="68"/>
      <c r="B91" s="49"/>
      <c r="C91" s="70" t="s">
        <v>229</v>
      </c>
      <c r="D91" s="35" t="s">
        <v>9</v>
      </c>
      <c r="E91" s="42">
        <v>33</v>
      </c>
      <c r="F91" s="36">
        <f t="shared" si="17"/>
        <v>34</v>
      </c>
      <c r="G91" s="37">
        <f t="shared" si="16"/>
        <v>103.03030303030303</v>
      </c>
      <c r="H91" s="471">
        <v>0</v>
      </c>
      <c r="I91" s="471">
        <v>0</v>
      </c>
      <c r="J91" s="471">
        <v>0</v>
      </c>
      <c r="K91" s="471">
        <v>0</v>
      </c>
      <c r="L91" s="471">
        <v>8</v>
      </c>
      <c r="M91" s="471"/>
      <c r="N91" s="471">
        <v>0</v>
      </c>
      <c r="O91" s="879">
        <v>10</v>
      </c>
      <c r="P91" s="879">
        <v>0</v>
      </c>
      <c r="Q91" s="879">
        <v>14</v>
      </c>
      <c r="R91" s="879">
        <v>0</v>
      </c>
      <c r="S91" s="879">
        <v>2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9000</v>
      </c>
      <c r="G92" s="37" t="e">
        <f t="shared" si="16"/>
        <v>#DIV/0!</v>
      </c>
      <c r="H92" s="471">
        <v>0</v>
      </c>
      <c r="I92" s="471">
        <v>0</v>
      </c>
      <c r="J92" s="471">
        <v>0</v>
      </c>
      <c r="K92" s="471">
        <v>0</v>
      </c>
      <c r="L92" s="872">
        <v>4000</v>
      </c>
      <c r="M92" s="872"/>
      <c r="N92" s="471">
        <v>0</v>
      </c>
      <c r="O92" s="1589">
        <v>5000</v>
      </c>
      <c r="P92" s="879">
        <v>0</v>
      </c>
      <c r="Q92" s="879">
        <v>0</v>
      </c>
      <c r="R92" s="879">
        <v>0</v>
      </c>
      <c r="S92" s="879">
        <v>0</v>
      </c>
    </row>
    <row r="93" spans="1:19" ht="21.75" customHeight="1">
      <c r="A93" s="68"/>
      <c r="B93" s="49"/>
      <c r="C93" s="70" t="s">
        <v>220</v>
      </c>
      <c r="D93" s="35" t="s">
        <v>9</v>
      </c>
      <c r="E93" s="42">
        <v>37</v>
      </c>
      <c r="F93" s="36">
        <f t="shared" si="17"/>
        <v>20</v>
      </c>
      <c r="G93" s="37">
        <f t="shared" si="16"/>
        <v>54.054054054054056</v>
      </c>
      <c r="H93" s="471">
        <v>1</v>
      </c>
      <c r="I93" s="471">
        <v>4</v>
      </c>
      <c r="J93" s="471">
        <v>2</v>
      </c>
      <c r="K93" s="471">
        <v>1</v>
      </c>
      <c r="L93" s="471">
        <v>0</v>
      </c>
      <c r="M93" s="471"/>
      <c r="N93" s="471">
        <v>1</v>
      </c>
      <c r="O93" s="879">
        <v>1</v>
      </c>
      <c r="P93" s="879">
        <v>0</v>
      </c>
      <c r="Q93" s="879">
        <v>0</v>
      </c>
      <c r="R93" s="879">
        <v>0</v>
      </c>
      <c r="S93" s="879">
        <v>10</v>
      </c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35000</v>
      </c>
      <c r="G94" s="37" t="e">
        <f t="shared" si="16"/>
        <v>#DIV/0!</v>
      </c>
      <c r="H94" s="872">
        <v>5000</v>
      </c>
      <c r="I94" s="872">
        <v>4000</v>
      </c>
      <c r="J94" s="872">
        <v>8000</v>
      </c>
      <c r="K94" s="872">
        <v>4000</v>
      </c>
      <c r="L94" s="471">
        <v>0</v>
      </c>
      <c r="M94" s="872"/>
      <c r="N94" s="872">
        <v>2000</v>
      </c>
      <c r="O94" s="1589">
        <v>5000</v>
      </c>
      <c r="P94" s="879">
        <v>0</v>
      </c>
      <c r="Q94" s="1589">
        <v>7000</v>
      </c>
      <c r="R94" s="879">
        <v>0</v>
      </c>
      <c r="S94" s="879">
        <v>0</v>
      </c>
    </row>
    <row r="95" spans="1:19" ht="21.75" customHeight="1">
      <c r="A95" s="68"/>
      <c r="B95" s="49"/>
      <c r="C95" s="69" t="s">
        <v>50</v>
      </c>
      <c r="D95" s="35" t="s">
        <v>9</v>
      </c>
      <c r="E95" s="42">
        <v>62</v>
      </c>
      <c r="F95" s="36">
        <f t="shared" si="17"/>
        <v>7</v>
      </c>
      <c r="G95" s="37">
        <f t="shared" si="16"/>
        <v>11.290322580645162</v>
      </c>
      <c r="H95" s="471">
        <v>0</v>
      </c>
      <c r="I95" s="471">
        <v>0</v>
      </c>
      <c r="J95" s="471">
        <v>0</v>
      </c>
      <c r="K95" s="471">
        <v>0</v>
      </c>
      <c r="L95" s="471">
        <v>0</v>
      </c>
      <c r="M95" s="471">
        <v>0</v>
      </c>
      <c r="N95" s="471">
        <v>1</v>
      </c>
      <c r="O95" s="879">
        <v>2</v>
      </c>
      <c r="P95" s="879">
        <v>1</v>
      </c>
      <c r="Q95" s="879">
        <v>1</v>
      </c>
      <c r="R95" s="879">
        <v>1</v>
      </c>
      <c r="S95" s="879">
        <v>1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31000</v>
      </c>
      <c r="G96" s="37" t="e">
        <f t="shared" si="16"/>
        <v>#DIV/0!</v>
      </c>
      <c r="H96" s="471">
        <v>0</v>
      </c>
      <c r="I96" s="471">
        <v>0</v>
      </c>
      <c r="J96" s="471">
        <v>0</v>
      </c>
      <c r="K96" s="471">
        <v>0</v>
      </c>
      <c r="L96" s="471">
        <v>0</v>
      </c>
      <c r="M96" s="471">
        <v>0</v>
      </c>
      <c r="N96" s="471">
        <v>5000</v>
      </c>
      <c r="O96" s="879">
        <v>8000</v>
      </c>
      <c r="P96" s="879">
        <v>5000</v>
      </c>
      <c r="Q96" s="1589">
        <v>5000</v>
      </c>
      <c r="R96" s="1589">
        <v>4000</v>
      </c>
      <c r="S96" s="1589">
        <v>4000</v>
      </c>
    </row>
    <row r="97" spans="1:19" ht="21.75" customHeight="1">
      <c r="A97" s="68"/>
      <c r="B97" s="49"/>
      <c r="C97" s="70" t="s">
        <v>51</v>
      </c>
      <c r="D97" s="35" t="s">
        <v>9</v>
      </c>
      <c r="E97" s="42">
        <v>183</v>
      </c>
      <c r="F97" s="36">
        <f t="shared" si="17"/>
        <v>36</v>
      </c>
      <c r="G97" s="37">
        <f t="shared" si="16"/>
        <v>19.672131147540984</v>
      </c>
      <c r="H97" s="471">
        <v>0</v>
      </c>
      <c r="I97" s="471">
        <v>1</v>
      </c>
      <c r="J97" s="471">
        <v>4</v>
      </c>
      <c r="K97" s="471">
        <v>3</v>
      </c>
      <c r="L97" s="471">
        <v>2</v>
      </c>
      <c r="M97" s="471"/>
      <c r="N97" s="471">
        <v>0</v>
      </c>
      <c r="O97" s="879">
        <v>0</v>
      </c>
      <c r="P97" s="879">
        <v>0</v>
      </c>
      <c r="Q97" s="879">
        <v>0</v>
      </c>
      <c r="R97" s="879">
        <v>17</v>
      </c>
      <c r="S97" s="879">
        <v>9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18000</v>
      </c>
      <c r="G98" s="37" t="e">
        <f t="shared" si="16"/>
        <v>#DIV/0!</v>
      </c>
      <c r="H98" s="471">
        <v>0</v>
      </c>
      <c r="I98" s="471">
        <v>500</v>
      </c>
      <c r="J98" s="872">
        <v>2000</v>
      </c>
      <c r="K98" s="872">
        <v>1500</v>
      </c>
      <c r="L98" s="872">
        <v>1000</v>
      </c>
      <c r="M98" s="872"/>
      <c r="N98" s="471">
        <v>0</v>
      </c>
      <c r="O98" s="879">
        <v>0</v>
      </c>
      <c r="P98" s="879">
        <v>0</v>
      </c>
      <c r="Q98" s="879">
        <v>0</v>
      </c>
      <c r="R98" s="1589">
        <v>8500</v>
      </c>
      <c r="S98" s="1589">
        <v>4500</v>
      </c>
    </row>
    <row r="99" spans="1:19" ht="21.75" customHeight="1">
      <c r="A99" s="68"/>
      <c r="B99" s="49"/>
      <c r="C99" s="70" t="s">
        <v>230</v>
      </c>
      <c r="D99" s="35" t="s">
        <v>9</v>
      </c>
      <c r="E99" s="42">
        <v>50</v>
      </c>
      <c r="F99" s="36">
        <f t="shared" si="17"/>
        <v>4</v>
      </c>
      <c r="G99" s="37">
        <f t="shared" si="16"/>
        <v>8</v>
      </c>
      <c r="H99" s="471">
        <v>0</v>
      </c>
      <c r="I99" s="471">
        <v>0</v>
      </c>
      <c r="J99" s="471">
        <v>0</v>
      </c>
      <c r="K99" s="471">
        <v>0</v>
      </c>
      <c r="L99" s="471">
        <v>0</v>
      </c>
      <c r="M99" s="471"/>
      <c r="N99" s="471">
        <v>1</v>
      </c>
      <c r="O99" s="879">
        <v>1</v>
      </c>
      <c r="P99" s="879">
        <v>1</v>
      </c>
      <c r="Q99" s="879">
        <v>1</v>
      </c>
      <c r="R99" s="879">
        <v>0</v>
      </c>
      <c r="S99" s="879">
        <v>0</v>
      </c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4000</v>
      </c>
      <c r="G100" s="37" t="e">
        <f t="shared" si="16"/>
        <v>#DIV/0!</v>
      </c>
      <c r="H100" s="471">
        <v>0</v>
      </c>
      <c r="I100" s="471">
        <v>0</v>
      </c>
      <c r="J100" s="471">
        <v>0</v>
      </c>
      <c r="K100" s="471">
        <v>0</v>
      </c>
      <c r="L100" s="471">
        <v>0</v>
      </c>
      <c r="M100" s="872"/>
      <c r="N100" s="471">
        <v>1000</v>
      </c>
      <c r="O100" s="879">
        <v>1000</v>
      </c>
      <c r="P100" s="1589">
        <v>1000</v>
      </c>
      <c r="Q100" s="1589">
        <v>1000</v>
      </c>
      <c r="R100" s="879">
        <v>0</v>
      </c>
      <c r="S100" s="879">
        <v>0</v>
      </c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6"/>
        <v>100</v>
      </c>
      <c r="H101" s="1239">
        <v>0</v>
      </c>
      <c r="I101" s="1239">
        <v>0</v>
      </c>
      <c r="J101" s="1239">
        <v>0</v>
      </c>
      <c r="K101" s="1553">
        <v>0</v>
      </c>
      <c r="L101" s="1553">
        <v>0</v>
      </c>
      <c r="M101" s="1553">
        <v>0</v>
      </c>
      <c r="N101" s="1553">
        <v>2</v>
      </c>
      <c r="O101" s="882">
        <v>0</v>
      </c>
      <c r="P101" s="882">
        <v>0</v>
      </c>
      <c r="Q101" s="882">
        <v>0</v>
      </c>
      <c r="R101" s="882">
        <v>0</v>
      </c>
      <c r="S101" s="882">
        <v>0</v>
      </c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18">SUM(H102:S102)</f>
        <v>0</v>
      </c>
      <c r="G102" s="78" t="e">
        <f t="shared" si="16"/>
        <v>#DIV/0!</v>
      </c>
      <c r="H102" s="1240">
        <v>0</v>
      </c>
      <c r="I102" s="1240">
        <v>0</v>
      </c>
      <c r="J102" s="1240">
        <v>0</v>
      </c>
      <c r="K102" s="1554">
        <v>0</v>
      </c>
      <c r="L102" s="1554">
        <v>0</v>
      </c>
      <c r="M102" s="1554">
        <v>0</v>
      </c>
      <c r="N102" s="1554">
        <v>0</v>
      </c>
      <c r="O102" s="889">
        <v>0</v>
      </c>
      <c r="P102" s="889">
        <v>0</v>
      </c>
      <c r="Q102" s="889">
        <v>0</v>
      </c>
      <c r="R102" s="889">
        <v>0</v>
      </c>
      <c r="S102" s="889">
        <v>0</v>
      </c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1301400</v>
      </c>
      <c r="F103" s="153">
        <f>SUM(H103:S103)</f>
        <v>1301399.5</v>
      </c>
      <c r="G103" s="112">
        <f t="shared" si="16"/>
        <v>99.999961579837105</v>
      </c>
      <c r="H103" s="1226">
        <f>SUM(H104:H108)</f>
        <v>19328</v>
      </c>
      <c r="I103" s="1226">
        <f>SUM(I104:I108)</f>
        <v>95535</v>
      </c>
      <c r="J103" s="1226">
        <f>SUM(J104:J108)</f>
        <v>9271.5</v>
      </c>
      <c r="K103" s="1543">
        <f t="shared" ref="K103:S103" si="19">SUM(K104:K108)</f>
        <v>29916</v>
      </c>
      <c r="L103" s="1543">
        <f t="shared" si="19"/>
        <v>18516</v>
      </c>
      <c r="M103" s="1543">
        <f t="shared" si="19"/>
        <v>2916</v>
      </c>
      <c r="N103" s="1543">
        <f t="shared" si="19"/>
        <v>1107414</v>
      </c>
      <c r="O103" s="883">
        <f t="shared" si="19"/>
        <v>16268</v>
      </c>
      <c r="P103" s="883">
        <f t="shared" si="19"/>
        <v>0</v>
      </c>
      <c r="Q103" s="883">
        <f t="shared" si="19"/>
        <v>2235</v>
      </c>
      <c r="R103" s="883">
        <f t="shared" si="19"/>
        <v>0</v>
      </c>
      <c r="S103" s="883">
        <f t="shared" si="19"/>
        <v>0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8"/>
        <v>0</v>
      </c>
      <c r="G104" s="43" t="e">
        <f t="shared" ref="G104:G110" si="20">+F104*100/E104</f>
        <v>#DIV/0!</v>
      </c>
      <c r="H104" s="471">
        <v>0</v>
      </c>
      <c r="I104" s="471">
        <v>0</v>
      </c>
      <c r="J104" s="471">
        <v>0</v>
      </c>
      <c r="K104" s="471">
        <v>0</v>
      </c>
      <c r="L104" s="471">
        <v>0</v>
      </c>
      <c r="M104" s="471">
        <v>0</v>
      </c>
      <c r="N104" s="471">
        <v>0</v>
      </c>
      <c r="O104" s="879">
        <v>0</v>
      </c>
      <c r="P104" s="879">
        <v>0</v>
      </c>
      <c r="Q104" s="879">
        <v>0</v>
      </c>
      <c r="R104" s="879">
        <v>0</v>
      </c>
      <c r="S104" s="879">
        <v>0</v>
      </c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201400</v>
      </c>
      <c r="F105" s="36">
        <f t="shared" si="18"/>
        <v>201399.5</v>
      </c>
      <c r="G105" s="43">
        <f t="shared" si="20"/>
        <v>99.999751737835155</v>
      </c>
      <c r="H105" s="471">
        <v>19328</v>
      </c>
      <c r="I105" s="471">
        <v>95535</v>
      </c>
      <c r="J105" s="471">
        <v>9271.5</v>
      </c>
      <c r="K105" s="471">
        <v>29916</v>
      </c>
      <c r="L105" s="471">
        <v>18516</v>
      </c>
      <c r="M105" s="471">
        <v>2916</v>
      </c>
      <c r="N105" s="471">
        <v>7414</v>
      </c>
      <c r="O105" s="879">
        <v>16268</v>
      </c>
      <c r="P105" s="879">
        <v>0</v>
      </c>
      <c r="Q105" s="879">
        <v>2235</v>
      </c>
      <c r="R105" s="879">
        <v>0</v>
      </c>
      <c r="S105" s="879">
        <v>0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1100000</v>
      </c>
      <c r="F106" s="36">
        <f>SUM(H106:S106)</f>
        <v>1100000</v>
      </c>
      <c r="G106" s="43">
        <f t="shared" si="20"/>
        <v>100</v>
      </c>
      <c r="H106" s="471">
        <v>0</v>
      </c>
      <c r="I106" s="471">
        <v>0</v>
      </c>
      <c r="J106" s="471">
        <v>0</v>
      </c>
      <c r="K106" s="471">
        <v>0</v>
      </c>
      <c r="L106" s="471">
        <v>0</v>
      </c>
      <c r="M106" s="471">
        <v>0</v>
      </c>
      <c r="N106" s="471">
        <v>1100000</v>
      </c>
      <c r="O106" s="879">
        <v>0</v>
      </c>
      <c r="P106" s="879">
        <v>0</v>
      </c>
      <c r="Q106" s="879">
        <v>0</v>
      </c>
      <c r="R106" s="879">
        <v>0</v>
      </c>
      <c r="S106" s="879">
        <v>0</v>
      </c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471">
        <v>0</v>
      </c>
      <c r="I107" s="471">
        <v>0</v>
      </c>
      <c r="J107" s="471">
        <v>0</v>
      </c>
      <c r="K107" s="471">
        <v>0</v>
      </c>
      <c r="L107" s="471">
        <v>0</v>
      </c>
      <c r="M107" s="471">
        <v>0</v>
      </c>
      <c r="N107" s="471">
        <v>0</v>
      </c>
      <c r="O107" s="879">
        <v>0</v>
      </c>
      <c r="P107" s="879">
        <v>0</v>
      </c>
      <c r="Q107" s="879">
        <v>0</v>
      </c>
      <c r="R107" s="879">
        <v>0</v>
      </c>
      <c r="S107" s="879">
        <v>0</v>
      </c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8"/>
        <v>0</v>
      </c>
      <c r="G108" s="43" t="e">
        <f t="shared" si="20"/>
        <v>#DIV/0!</v>
      </c>
      <c r="H108" s="471">
        <v>0</v>
      </c>
      <c r="I108" s="471">
        <v>0</v>
      </c>
      <c r="J108" s="471">
        <v>0</v>
      </c>
      <c r="K108" s="471">
        <v>0</v>
      </c>
      <c r="L108" s="471">
        <v>0</v>
      </c>
      <c r="M108" s="471">
        <v>0</v>
      </c>
      <c r="N108" s="471">
        <v>0</v>
      </c>
      <c r="O108" s="879">
        <v>0</v>
      </c>
      <c r="P108" s="879">
        <v>0</v>
      </c>
      <c r="Q108" s="879">
        <v>0</v>
      </c>
      <c r="R108" s="879">
        <v>0</v>
      </c>
      <c r="S108" s="879">
        <v>0</v>
      </c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6525000</v>
      </c>
      <c r="F109" s="54">
        <f>SUM(H109:S109)</f>
        <v>6525000</v>
      </c>
      <c r="G109" s="140">
        <f t="shared" si="20"/>
        <v>100</v>
      </c>
      <c r="H109" s="149">
        <f>SUM(H113+H117)</f>
        <v>400000</v>
      </c>
      <c r="I109" s="149">
        <f t="shared" ref="I109:S109" si="21">SUM(I113+I117)</f>
        <v>500000</v>
      </c>
      <c r="J109" s="149">
        <f t="shared" si="21"/>
        <v>600000</v>
      </c>
      <c r="K109" s="149">
        <f t="shared" si="21"/>
        <v>600000</v>
      </c>
      <c r="L109" s="149">
        <f t="shared" si="21"/>
        <v>600000</v>
      </c>
      <c r="M109" s="149">
        <f t="shared" si="21"/>
        <v>600000</v>
      </c>
      <c r="N109" s="149">
        <f t="shared" si="21"/>
        <v>600000</v>
      </c>
      <c r="O109" s="890">
        <f t="shared" si="21"/>
        <v>530000</v>
      </c>
      <c r="P109" s="890">
        <f t="shared" si="21"/>
        <v>530000</v>
      </c>
      <c r="Q109" s="890">
        <f t="shared" si="21"/>
        <v>520000</v>
      </c>
      <c r="R109" s="890">
        <f t="shared" si="21"/>
        <v>0</v>
      </c>
      <c r="S109" s="890">
        <f t="shared" si="21"/>
        <v>1045000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100000</v>
      </c>
      <c r="F110" s="58">
        <f>SUM(H110:S110)</f>
        <v>100000</v>
      </c>
      <c r="G110" s="47">
        <f t="shared" si="20"/>
        <v>100</v>
      </c>
      <c r="H110" s="1241">
        <v>0</v>
      </c>
      <c r="I110" s="1241">
        <v>0</v>
      </c>
      <c r="J110" s="1241">
        <v>0</v>
      </c>
      <c r="K110" s="1555">
        <v>0</v>
      </c>
      <c r="L110" s="1555">
        <v>0</v>
      </c>
      <c r="M110" s="1555">
        <v>0</v>
      </c>
      <c r="N110" s="1555">
        <v>0</v>
      </c>
      <c r="O110" s="880">
        <v>30000</v>
      </c>
      <c r="P110" s="880">
        <v>30000</v>
      </c>
      <c r="Q110" s="880">
        <v>20000</v>
      </c>
      <c r="R110" s="880">
        <v>20000</v>
      </c>
      <c r="S110" s="891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239"/>
      <c r="I111" s="1239"/>
      <c r="J111" s="1239"/>
      <c r="K111" s="1553"/>
      <c r="L111" s="1553"/>
      <c r="M111" s="1553"/>
      <c r="N111" s="1553"/>
      <c r="O111" s="882"/>
      <c r="P111" s="882"/>
      <c r="Q111" s="882"/>
      <c r="R111" s="882"/>
      <c r="S111" s="882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50</v>
      </c>
      <c r="F112" s="36">
        <f>SUM(H112:S112)</f>
        <v>50</v>
      </c>
      <c r="G112" s="37">
        <f>+F112*100/E112</f>
        <v>100</v>
      </c>
      <c r="H112" s="471">
        <v>0</v>
      </c>
      <c r="I112" s="471">
        <v>50</v>
      </c>
      <c r="J112" s="471">
        <v>0</v>
      </c>
      <c r="K112" s="471">
        <v>0</v>
      </c>
      <c r="L112" s="471">
        <v>0</v>
      </c>
      <c r="M112" s="471">
        <v>0</v>
      </c>
      <c r="N112" s="471">
        <v>0</v>
      </c>
      <c r="O112" s="879">
        <v>0</v>
      </c>
      <c r="P112" s="879">
        <v>0</v>
      </c>
      <c r="Q112" s="879">
        <v>0</v>
      </c>
      <c r="R112" s="879">
        <v>0</v>
      </c>
      <c r="S112" s="879">
        <v>0</v>
      </c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100000</v>
      </c>
      <c r="F113" s="36">
        <f>SUM(H113:S113)</f>
        <v>100000</v>
      </c>
      <c r="G113" s="37">
        <f>+F113*100/E113</f>
        <v>100</v>
      </c>
      <c r="H113" s="471">
        <v>0</v>
      </c>
      <c r="I113" s="471">
        <v>0</v>
      </c>
      <c r="J113" s="471">
        <v>0</v>
      </c>
      <c r="K113" s="471">
        <v>0</v>
      </c>
      <c r="L113" s="471">
        <v>0</v>
      </c>
      <c r="M113" s="471">
        <v>0</v>
      </c>
      <c r="N113" s="471">
        <v>0</v>
      </c>
      <c r="O113" s="1589">
        <v>30000</v>
      </c>
      <c r="P113" s="1589">
        <v>30000</v>
      </c>
      <c r="Q113" s="1589">
        <v>20000</v>
      </c>
      <c r="R113" s="879">
        <v>0</v>
      </c>
      <c r="S113" s="879">
        <v>20000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6425000</v>
      </c>
      <c r="F114" s="58">
        <f>SUM(H114:S114)</f>
        <v>6425000</v>
      </c>
      <c r="G114" s="47">
        <f>+F114*100/E114</f>
        <v>100</v>
      </c>
      <c r="H114" s="1238">
        <v>400000</v>
      </c>
      <c r="I114" s="1238">
        <v>500000</v>
      </c>
      <c r="J114" s="1238">
        <v>600000</v>
      </c>
      <c r="K114" s="1552">
        <v>600000</v>
      </c>
      <c r="L114" s="1552">
        <v>600000</v>
      </c>
      <c r="M114" s="1552">
        <v>600000</v>
      </c>
      <c r="N114" s="1552">
        <v>600000</v>
      </c>
      <c r="O114" s="880">
        <v>500000</v>
      </c>
      <c r="P114" s="880">
        <v>500000</v>
      </c>
      <c r="Q114" s="880">
        <v>500000</v>
      </c>
      <c r="R114" s="880">
        <v>500000</v>
      </c>
      <c r="S114" s="880">
        <v>525000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239"/>
      <c r="I115" s="1239"/>
      <c r="J115" s="1239"/>
      <c r="K115" s="1553"/>
      <c r="L115" s="1553"/>
      <c r="M115" s="1553"/>
      <c r="N115" s="1553"/>
      <c r="O115" s="882"/>
      <c r="P115" s="882"/>
      <c r="Q115" s="882"/>
      <c r="R115" s="882"/>
      <c r="S115" s="882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270</v>
      </c>
      <c r="F116" s="36">
        <f>SUM(H116:S116)</f>
        <v>270</v>
      </c>
      <c r="G116" s="37">
        <f t="shared" ref="G116:G122" si="22">+F116*100/E116</f>
        <v>100</v>
      </c>
      <c r="H116" s="471">
        <v>0</v>
      </c>
      <c r="I116" s="471">
        <v>270</v>
      </c>
      <c r="J116" s="471">
        <v>0</v>
      </c>
      <c r="K116" s="471">
        <v>0</v>
      </c>
      <c r="L116" s="471">
        <v>0</v>
      </c>
      <c r="M116" s="471">
        <v>0</v>
      </c>
      <c r="N116" s="471">
        <v>0</v>
      </c>
      <c r="O116" s="879">
        <v>0</v>
      </c>
      <c r="P116" s="879">
        <v>0</v>
      </c>
      <c r="Q116" s="879">
        <v>0</v>
      </c>
      <c r="R116" s="879">
        <v>0</v>
      </c>
      <c r="S116" s="879">
        <v>0</v>
      </c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6425000</v>
      </c>
      <c r="F117" s="36">
        <f>SUM(H117:S117)</f>
        <v>6425000</v>
      </c>
      <c r="G117" s="37">
        <f t="shared" si="22"/>
        <v>100</v>
      </c>
      <c r="H117" s="872">
        <v>400000</v>
      </c>
      <c r="I117" s="872">
        <v>500000</v>
      </c>
      <c r="J117" s="471">
        <v>600000</v>
      </c>
      <c r="K117" s="471">
        <v>600000</v>
      </c>
      <c r="L117" s="471">
        <v>600000</v>
      </c>
      <c r="M117" s="471">
        <v>600000</v>
      </c>
      <c r="N117" s="872">
        <v>600000</v>
      </c>
      <c r="O117" s="1589">
        <v>500000</v>
      </c>
      <c r="P117" s="879">
        <v>500000</v>
      </c>
      <c r="Q117" s="1589">
        <v>500000</v>
      </c>
      <c r="R117" s="1589"/>
      <c r="S117" s="1589">
        <f>525000+500000</f>
        <v>1025000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239"/>
      <c r="I118" s="1239"/>
      <c r="J118" s="1239"/>
      <c r="K118" s="1553"/>
      <c r="L118" s="1553"/>
      <c r="M118" s="1553"/>
      <c r="N118" s="1553"/>
      <c r="O118" s="882"/>
      <c r="P118" s="882"/>
      <c r="Q118" s="882"/>
      <c r="R118" s="882"/>
      <c r="S118" s="882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>SUM(H119:S119)</f>
        <v>1</v>
      </c>
      <c r="G119" s="37">
        <f t="shared" si="22"/>
        <v>100</v>
      </c>
      <c r="H119" s="471">
        <v>0</v>
      </c>
      <c r="I119" s="471">
        <v>1</v>
      </c>
      <c r="J119" s="471">
        <v>0</v>
      </c>
      <c r="K119" s="471">
        <v>0</v>
      </c>
      <c r="L119" s="471">
        <v>0</v>
      </c>
      <c r="M119" s="471">
        <v>0</v>
      </c>
      <c r="N119" s="471">
        <v>0</v>
      </c>
      <c r="O119" s="879">
        <v>0</v>
      </c>
      <c r="P119" s="879">
        <v>0</v>
      </c>
      <c r="Q119" s="879">
        <v>0</v>
      </c>
      <c r="R119" s="879">
        <v>0</v>
      </c>
      <c r="S119" s="879">
        <v>0</v>
      </c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13</v>
      </c>
      <c r="F120" s="36">
        <f>SUM(H120:S120)</f>
        <v>13</v>
      </c>
      <c r="G120" s="37">
        <f t="shared" si="22"/>
        <v>100</v>
      </c>
      <c r="H120" s="471">
        <v>0</v>
      </c>
      <c r="I120" s="471">
        <v>13</v>
      </c>
      <c r="J120" s="471">
        <v>0</v>
      </c>
      <c r="K120" s="471">
        <v>0</v>
      </c>
      <c r="L120" s="471">
        <v>0</v>
      </c>
      <c r="M120" s="471">
        <v>0</v>
      </c>
      <c r="N120" s="471">
        <v>0</v>
      </c>
      <c r="O120" s="879">
        <v>0</v>
      </c>
      <c r="P120" s="879">
        <v>0</v>
      </c>
      <c r="Q120" s="879">
        <v>0</v>
      </c>
      <c r="R120" s="879">
        <v>0</v>
      </c>
      <c r="S120" s="879">
        <v>0</v>
      </c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3</v>
      </c>
      <c r="F121" s="36">
        <f>SUM(H121:S121)</f>
        <v>3</v>
      </c>
      <c r="G121" s="37">
        <f t="shared" si="22"/>
        <v>100</v>
      </c>
      <c r="H121" s="471">
        <v>0</v>
      </c>
      <c r="I121" s="471">
        <v>3</v>
      </c>
      <c r="J121" s="471">
        <v>0</v>
      </c>
      <c r="K121" s="471">
        <v>0</v>
      </c>
      <c r="L121" s="471">
        <v>0</v>
      </c>
      <c r="M121" s="471">
        <v>0</v>
      </c>
      <c r="N121" s="471">
        <v>0</v>
      </c>
      <c r="O121" s="879">
        <v>0</v>
      </c>
      <c r="P121" s="879">
        <v>0</v>
      </c>
      <c r="Q121" s="879">
        <v>0</v>
      </c>
      <c r="R121" s="879">
        <v>0</v>
      </c>
      <c r="S121" s="879">
        <v>0</v>
      </c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140</v>
      </c>
      <c r="F122" s="36">
        <f>SUM(H122:S122)</f>
        <v>0</v>
      </c>
      <c r="G122" s="37">
        <f t="shared" si="22"/>
        <v>0</v>
      </c>
      <c r="H122" s="471">
        <v>0</v>
      </c>
      <c r="I122" s="471">
        <v>0</v>
      </c>
      <c r="J122" s="471">
        <v>0</v>
      </c>
      <c r="K122" s="471">
        <v>0</v>
      </c>
      <c r="L122" s="471">
        <v>0</v>
      </c>
      <c r="M122" s="471">
        <v>0</v>
      </c>
      <c r="N122" s="471">
        <v>0</v>
      </c>
      <c r="O122" s="879">
        <v>0</v>
      </c>
      <c r="P122" s="879">
        <v>0</v>
      </c>
      <c r="Q122" s="879">
        <v>0</v>
      </c>
      <c r="R122" s="879">
        <v>0</v>
      </c>
      <c r="S122" s="879">
        <v>0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55">
        <f t="shared" ref="F123:F186" si="23">SUM(H123:S123)</f>
        <v>0</v>
      </c>
      <c r="G123" s="67" t="e">
        <f t="shared" ref="G123:G186" si="24">+F123*100/E123</f>
        <v>#DIV/0!</v>
      </c>
      <c r="H123" s="491">
        <v>0</v>
      </c>
      <c r="I123" s="1255">
        <v>0</v>
      </c>
      <c r="J123" s="1219">
        <v>0</v>
      </c>
      <c r="K123" s="1537">
        <v>0</v>
      </c>
      <c r="L123" s="1537">
        <v>0</v>
      </c>
      <c r="M123" s="1537">
        <v>0</v>
      </c>
      <c r="N123" s="1537">
        <v>0</v>
      </c>
      <c r="O123" s="1729">
        <v>0</v>
      </c>
      <c r="P123" s="1800">
        <v>0</v>
      </c>
      <c r="Q123" s="1950">
        <v>0</v>
      </c>
      <c r="R123" s="1800">
        <v>0</v>
      </c>
      <c r="S123" s="1800">
        <v>0</v>
      </c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4"/>
        <v>#DIV/0!</v>
      </c>
      <c r="H124" s="471">
        <v>0</v>
      </c>
      <c r="I124" s="471">
        <v>0</v>
      </c>
      <c r="J124" s="471">
        <v>0</v>
      </c>
      <c r="K124" s="471">
        <v>0</v>
      </c>
      <c r="L124" s="471">
        <v>0</v>
      </c>
      <c r="M124" s="471">
        <v>0</v>
      </c>
      <c r="N124" s="471">
        <v>0</v>
      </c>
      <c r="O124" s="879">
        <v>0</v>
      </c>
      <c r="P124" s="879">
        <v>0</v>
      </c>
      <c r="Q124" s="879">
        <v>0</v>
      </c>
      <c r="R124" s="879">
        <v>0</v>
      </c>
      <c r="S124" s="879">
        <v>0</v>
      </c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126300</v>
      </c>
      <c r="F125" s="153">
        <f>SUM(H125:S125)</f>
        <v>126299.35</v>
      </c>
      <c r="G125" s="379">
        <f t="shared" si="24"/>
        <v>99.999485352335711</v>
      </c>
      <c r="H125" s="1226">
        <f>SUM(H126:H130)</f>
        <v>9665</v>
      </c>
      <c r="I125" s="1226">
        <f>SUM(I126:I130)</f>
        <v>58988</v>
      </c>
      <c r="J125" s="1226">
        <f>SUM(J126:J130)</f>
        <v>0</v>
      </c>
      <c r="K125" s="1543">
        <f t="shared" ref="K125:S125" si="25">SUM(K126:K130)</f>
        <v>18420</v>
      </c>
      <c r="L125" s="1543">
        <f t="shared" si="25"/>
        <v>21028</v>
      </c>
      <c r="M125" s="1543">
        <f t="shared" si="25"/>
        <v>5766.35</v>
      </c>
      <c r="N125" s="1543">
        <f t="shared" si="25"/>
        <v>1960</v>
      </c>
      <c r="O125" s="883">
        <f t="shared" si="25"/>
        <v>7842</v>
      </c>
      <c r="P125" s="883">
        <f t="shared" si="25"/>
        <v>0</v>
      </c>
      <c r="Q125" s="883">
        <f t="shared" si="25"/>
        <v>0</v>
      </c>
      <c r="R125" s="883">
        <f t="shared" si="25"/>
        <v>2600</v>
      </c>
      <c r="S125" s="883">
        <f t="shared" si="25"/>
        <v>30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3"/>
        <v>0</v>
      </c>
      <c r="G126" s="37" t="e">
        <f t="shared" si="24"/>
        <v>#DIV/0!</v>
      </c>
      <c r="H126" s="471">
        <v>0</v>
      </c>
      <c r="I126" s="471">
        <v>0</v>
      </c>
      <c r="J126" s="471">
        <v>0</v>
      </c>
      <c r="K126" s="471">
        <v>0</v>
      </c>
      <c r="L126" s="471">
        <v>0</v>
      </c>
      <c r="M126" s="471">
        <v>0</v>
      </c>
      <c r="N126" s="471">
        <v>0</v>
      </c>
      <c r="O126" s="879">
        <v>0</v>
      </c>
      <c r="P126" s="879">
        <v>0</v>
      </c>
      <c r="Q126" s="879">
        <v>0</v>
      </c>
      <c r="R126" s="879">
        <v>0</v>
      </c>
      <c r="S126" s="879">
        <v>0</v>
      </c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126300</v>
      </c>
      <c r="F127" s="36">
        <f t="shared" si="23"/>
        <v>126299.35</v>
      </c>
      <c r="G127" s="37">
        <f t="shared" si="24"/>
        <v>99.999485352335711</v>
      </c>
      <c r="H127" s="471">
        <v>9665</v>
      </c>
      <c r="I127" s="471">
        <v>58988</v>
      </c>
      <c r="J127" s="471">
        <v>0</v>
      </c>
      <c r="K127" s="471">
        <v>18420</v>
      </c>
      <c r="L127" s="471">
        <v>21028</v>
      </c>
      <c r="M127" s="471">
        <v>5766.35</v>
      </c>
      <c r="N127" s="471">
        <v>1960</v>
      </c>
      <c r="O127" s="879">
        <v>7842</v>
      </c>
      <c r="P127" s="879">
        <v>0</v>
      </c>
      <c r="Q127" s="879">
        <v>0</v>
      </c>
      <c r="R127" s="879">
        <v>2600</v>
      </c>
      <c r="S127" s="879">
        <v>30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3"/>
        <v>0</v>
      </c>
      <c r="G128" s="37" t="e">
        <f t="shared" si="24"/>
        <v>#DIV/0!</v>
      </c>
      <c r="H128" s="471">
        <v>0</v>
      </c>
      <c r="I128" s="471">
        <v>0</v>
      </c>
      <c r="J128" s="471">
        <v>0</v>
      </c>
      <c r="K128" s="471">
        <v>0</v>
      </c>
      <c r="L128" s="471">
        <v>0</v>
      </c>
      <c r="M128" s="471">
        <v>0</v>
      </c>
      <c r="N128" s="471">
        <v>0</v>
      </c>
      <c r="O128" s="879">
        <v>0</v>
      </c>
      <c r="P128" s="879">
        <v>0</v>
      </c>
      <c r="Q128" s="879">
        <v>0</v>
      </c>
      <c r="R128" s="879">
        <v>0</v>
      </c>
      <c r="S128" s="879">
        <v>0</v>
      </c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3"/>
        <v>0</v>
      </c>
      <c r="G129" s="37" t="e">
        <f t="shared" si="24"/>
        <v>#DIV/0!</v>
      </c>
      <c r="H129" s="471">
        <v>0</v>
      </c>
      <c r="I129" s="471">
        <v>0</v>
      </c>
      <c r="J129" s="471">
        <v>0</v>
      </c>
      <c r="K129" s="471">
        <v>0</v>
      </c>
      <c r="L129" s="471">
        <v>0</v>
      </c>
      <c r="M129" s="471">
        <v>0</v>
      </c>
      <c r="N129" s="471">
        <v>0</v>
      </c>
      <c r="O129" s="879">
        <v>0</v>
      </c>
      <c r="P129" s="879">
        <v>0</v>
      </c>
      <c r="Q129" s="879">
        <v>0</v>
      </c>
      <c r="R129" s="879">
        <v>0</v>
      </c>
      <c r="S129" s="879">
        <v>0</v>
      </c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3"/>
        <v>0</v>
      </c>
      <c r="G130" s="37" t="e">
        <f t="shared" si="24"/>
        <v>#DIV/0!</v>
      </c>
      <c r="H130" s="471">
        <v>0</v>
      </c>
      <c r="I130" s="471">
        <v>0</v>
      </c>
      <c r="J130" s="471">
        <v>0</v>
      </c>
      <c r="K130" s="471">
        <v>0</v>
      </c>
      <c r="L130" s="471">
        <v>0</v>
      </c>
      <c r="M130" s="471">
        <v>0</v>
      </c>
      <c r="N130" s="471">
        <v>0</v>
      </c>
      <c r="O130" s="879">
        <v>0</v>
      </c>
      <c r="P130" s="879">
        <v>0</v>
      </c>
      <c r="Q130" s="879">
        <v>0</v>
      </c>
      <c r="R130" s="879">
        <v>0</v>
      </c>
      <c r="S130" s="879">
        <v>0</v>
      </c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3"/>
        <v>0</v>
      </c>
      <c r="G131" s="67" t="e">
        <f t="shared" si="24"/>
        <v>#DIV/0!</v>
      </c>
      <c r="H131" s="1239"/>
      <c r="I131" s="1239"/>
      <c r="J131" s="1239"/>
      <c r="K131" s="1553"/>
      <c r="L131" s="1553"/>
      <c r="M131" s="1553"/>
      <c r="N131" s="1553"/>
      <c r="O131" s="882"/>
      <c r="P131" s="882"/>
      <c r="Q131" s="882"/>
      <c r="R131" s="882"/>
      <c r="S131" s="882"/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2</v>
      </c>
      <c r="F132" s="55">
        <f t="shared" si="23"/>
        <v>2</v>
      </c>
      <c r="G132" s="67">
        <f t="shared" si="24"/>
        <v>100</v>
      </c>
      <c r="H132" s="1224">
        <f>SUM(H133:H134)</f>
        <v>0</v>
      </c>
      <c r="I132" s="1224">
        <f>SUM(I133:I134)</f>
        <v>2</v>
      </c>
      <c r="J132" s="1224">
        <f>SUM(J133:J134)</f>
        <v>0</v>
      </c>
      <c r="K132" s="1541">
        <f t="shared" ref="K132:S132" si="26">SUM(K133:K134)</f>
        <v>0</v>
      </c>
      <c r="L132" s="1541">
        <f t="shared" si="26"/>
        <v>0</v>
      </c>
      <c r="M132" s="1541">
        <f t="shared" si="26"/>
        <v>0</v>
      </c>
      <c r="N132" s="1541">
        <f t="shared" si="26"/>
        <v>0</v>
      </c>
      <c r="O132" s="878">
        <f t="shared" si="26"/>
        <v>0</v>
      </c>
      <c r="P132" s="878">
        <f t="shared" si="26"/>
        <v>0</v>
      </c>
      <c r="Q132" s="878">
        <f t="shared" si="26"/>
        <v>0</v>
      </c>
      <c r="R132" s="878">
        <f t="shared" si="26"/>
        <v>0</v>
      </c>
      <c r="S132" s="878">
        <f t="shared" si="26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2</v>
      </c>
      <c r="F133" s="36">
        <f t="shared" si="23"/>
        <v>2</v>
      </c>
      <c r="G133" s="37">
        <f t="shared" si="24"/>
        <v>100</v>
      </c>
      <c r="H133" s="471">
        <v>0</v>
      </c>
      <c r="I133" s="471">
        <v>2</v>
      </c>
      <c r="J133" s="471">
        <v>0</v>
      </c>
      <c r="K133" s="471">
        <v>0</v>
      </c>
      <c r="L133" s="471">
        <v>0</v>
      </c>
      <c r="M133" s="471">
        <v>0</v>
      </c>
      <c r="N133" s="471">
        <v>0</v>
      </c>
      <c r="O133" s="879">
        <v>0</v>
      </c>
      <c r="P133" s="879">
        <v>0</v>
      </c>
      <c r="Q133" s="879">
        <v>0</v>
      </c>
      <c r="R133" s="879">
        <v>0</v>
      </c>
      <c r="S133" s="879">
        <v>0</v>
      </c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3"/>
        <v>0</v>
      </c>
      <c r="G134" s="37" t="e">
        <f t="shared" si="24"/>
        <v>#DIV/0!</v>
      </c>
      <c r="H134" s="471">
        <v>0</v>
      </c>
      <c r="I134" s="471">
        <v>0</v>
      </c>
      <c r="J134" s="471">
        <v>0</v>
      </c>
      <c r="K134" s="471">
        <v>0</v>
      </c>
      <c r="L134" s="471">
        <v>0</v>
      </c>
      <c r="M134" s="471">
        <v>0</v>
      </c>
      <c r="N134" s="471">
        <v>0</v>
      </c>
      <c r="O134" s="879">
        <v>0</v>
      </c>
      <c r="P134" s="879">
        <v>0</v>
      </c>
      <c r="Q134" s="879">
        <v>0</v>
      </c>
      <c r="R134" s="879">
        <v>0</v>
      </c>
      <c r="S134" s="879">
        <v>0</v>
      </c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3"/>
        <v>0</v>
      </c>
      <c r="G135" s="37" t="e">
        <f t="shared" si="24"/>
        <v>#DIV/0!</v>
      </c>
      <c r="H135" s="471">
        <v>0</v>
      </c>
      <c r="I135" s="471">
        <v>0</v>
      </c>
      <c r="J135" s="471">
        <v>0</v>
      </c>
      <c r="K135" s="471">
        <v>0</v>
      </c>
      <c r="L135" s="471">
        <v>0</v>
      </c>
      <c r="M135" s="471">
        <v>0</v>
      </c>
      <c r="N135" s="471">
        <v>0</v>
      </c>
      <c r="O135" s="879">
        <v>0</v>
      </c>
      <c r="P135" s="879">
        <v>0</v>
      </c>
      <c r="Q135" s="879">
        <v>0</v>
      </c>
      <c r="R135" s="879">
        <v>0</v>
      </c>
      <c r="S135" s="879">
        <v>0</v>
      </c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88700</v>
      </c>
      <c r="F136" s="153">
        <f t="shared" si="23"/>
        <v>218699.25</v>
      </c>
      <c r="G136" s="379">
        <f t="shared" si="24"/>
        <v>246.56059751972941</v>
      </c>
      <c r="H136" s="1226">
        <f>SUM(H137:H141)</f>
        <v>4832</v>
      </c>
      <c r="I136" s="1226">
        <f>SUM(I137:I141)</f>
        <v>9436</v>
      </c>
      <c r="J136" s="1226">
        <f>SUM(J137:J141)</f>
        <v>0</v>
      </c>
      <c r="K136" s="1543">
        <f t="shared" ref="K136:S136" si="27">SUM(K137:K141)</f>
        <v>5110</v>
      </c>
      <c r="L136" s="1543">
        <f t="shared" si="27"/>
        <v>4630</v>
      </c>
      <c r="M136" s="1543">
        <f t="shared" si="27"/>
        <v>729</v>
      </c>
      <c r="N136" s="1543">
        <f t="shared" si="27"/>
        <v>30176</v>
      </c>
      <c r="O136" s="883">
        <f t="shared" si="27"/>
        <v>78879</v>
      </c>
      <c r="P136" s="883">
        <f t="shared" si="27"/>
        <v>54529</v>
      </c>
      <c r="Q136" s="883">
        <f t="shared" si="27"/>
        <v>6965</v>
      </c>
      <c r="R136" s="883">
        <f t="shared" si="27"/>
        <v>7500.25</v>
      </c>
      <c r="S136" s="883">
        <f t="shared" si="27"/>
        <v>15913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3"/>
        <v>0</v>
      </c>
      <c r="G137" s="37" t="e">
        <f t="shared" si="24"/>
        <v>#DIV/0!</v>
      </c>
      <c r="H137" s="471">
        <v>0</v>
      </c>
      <c r="I137" s="471">
        <v>0</v>
      </c>
      <c r="J137" s="471">
        <v>0</v>
      </c>
      <c r="K137" s="471">
        <v>0</v>
      </c>
      <c r="L137" s="471">
        <v>0</v>
      </c>
      <c r="M137" s="471">
        <v>0</v>
      </c>
      <c r="N137" s="471">
        <v>0</v>
      </c>
      <c r="O137" s="879">
        <v>0</v>
      </c>
      <c r="P137" s="879">
        <v>0</v>
      </c>
      <c r="Q137" s="879">
        <v>0</v>
      </c>
      <c r="R137" s="879">
        <v>0</v>
      </c>
      <c r="S137" s="879">
        <v>0</v>
      </c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88700</v>
      </c>
      <c r="F138" s="36">
        <f t="shared" si="23"/>
        <v>218699.25</v>
      </c>
      <c r="G138" s="37">
        <f t="shared" si="24"/>
        <v>246.56059751972941</v>
      </c>
      <c r="H138" s="471">
        <v>4832</v>
      </c>
      <c r="I138" s="471">
        <v>9436</v>
      </c>
      <c r="J138" s="471">
        <v>0</v>
      </c>
      <c r="K138" s="471">
        <v>5110</v>
      </c>
      <c r="L138" s="471">
        <v>4630</v>
      </c>
      <c r="M138" s="471">
        <v>729</v>
      </c>
      <c r="N138" s="471">
        <v>30176</v>
      </c>
      <c r="O138" s="879">
        <v>78879</v>
      </c>
      <c r="P138" s="879">
        <v>54529</v>
      </c>
      <c r="Q138" s="879">
        <v>6965</v>
      </c>
      <c r="R138" s="879">
        <v>7500.25</v>
      </c>
      <c r="S138" s="879">
        <v>15913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3"/>
        <v>0</v>
      </c>
      <c r="G139" s="37" t="e">
        <f t="shared" si="24"/>
        <v>#DIV/0!</v>
      </c>
      <c r="H139" s="471">
        <v>0</v>
      </c>
      <c r="I139" s="471">
        <v>0</v>
      </c>
      <c r="J139" s="471">
        <v>0</v>
      </c>
      <c r="K139" s="471">
        <v>0</v>
      </c>
      <c r="L139" s="471">
        <v>0</v>
      </c>
      <c r="M139" s="471">
        <v>0</v>
      </c>
      <c r="N139" s="471">
        <v>0</v>
      </c>
      <c r="O139" s="879">
        <v>0</v>
      </c>
      <c r="P139" s="879">
        <v>0</v>
      </c>
      <c r="Q139" s="879">
        <v>0</v>
      </c>
      <c r="R139" s="879">
        <v>0</v>
      </c>
      <c r="S139" s="879">
        <v>0</v>
      </c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3"/>
        <v>0</v>
      </c>
      <c r="G140" s="37" t="e">
        <f t="shared" si="24"/>
        <v>#DIV/0!</v>
      </c>
      <c r="H140" s="471">
        <v>0</v>
      </c>
      <c r="I140" s="471">
        <v>0</v>
      </c>
      <c r="J140" s="471">
        <v>0</v>
      </c>
      <c r="K140" s="471">
        <v>0</v>
      </c>
      <c r="L140" s="471">
        <v>0</v>
      </c>
      <c r="M140" s="471">
        <v>0</v>
      </c>
      <c r="N140" s="471">
        <v>0</v>
      </c>
      <c r="O140" s="879">
        <v>0</v>
      </c>
      <c r="P140" s="879">
        <v>0</v>
      </c>
      <c r="Q140" s="879">
        <v>0</v>
      </c>
      <c r="R140" s="879">
        <v>0</v>
      </c>
      <c r="S140" s="879">
        <v>0</v>
      </c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3"/>
        <v>0</v>
      </c>
      <c r="G141" s="37" t="e">
        <f t="shared" si="24"/>
        <v>#DIV/0!</v>
      </c>
      <c r="H141" s="471">
        <v>0</v>
      </c>
      <c r="I141" s="471">
        <v>0</v>
      </c>
      <c r="J141" s="471">
        <v>0</v>
      </c>
      <c r="K141" s="471">
        <v>0</v>
      </c>
      <c r="L141" s="471">
        <v>0</v>
      </c>
      <c r="M141" s="471">
        <v>0</v>
      </c>
      <c r="N141" s="471">
        <v>0</v>
      </c>
      <c r="O141" s="879">
        <v>0</v>
      </c>
      <c r="P141" s="879">
        <v>0</v>
      </c>
      <c r="Q141" s="879">
        <v>0</v>
      </c>
      <c r="R141" s="879">
        <v>0</v>
      </c>
      <c r="S141" s="879">
        <v>0</v>
      </c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3"/>
        <v>0</v>
      </c>
      <c r="G142" s="67" t="e">
        <f t="shared" si="24"/>
        <v>#DIV/0!</v>
      </c>
      <c r="H142" s="1223">
        <f>H145</f>
        <v>0</v>
      </c>
      <c r="I142" s="1223">
        <f>I145</f>
        <v>0</v>
      </c>
      <c r="J142" s="1223">
        <f>J145</f>
        <v>0</v>
      </c>
      <c r="K142" s="1539">
        <f t="shared" ref="K142:S142" si="28">K145</f>
        <v>0</v>
      </c>
      <c r="L142" s="1539">
        <f t="shared" si="28"/>
        <v>0</v>
      </c>
      <c r="M142" s="1539">
        <f t="shared" si="28"/>
        <v>0</v>
      </c>
      <c r="N142" s="1539">
        <f t="shared" si="28"/>
        <v>0</v>
      </c>
      <c r="O142" s="874">
        <f t="shared" si="28"/>
        <v>0</v>
      </c>
      <c r="P142" s="874">
        <f t="shared" si="28"/>
        <v>0</v>
      </c>
      <c r="Q142" s="874">
        <f t="shared" si="28"/>
        <v>0</v>
      </c>
      <c r="R142" s="874">
        <f t="shared" si="28"/>
        <v>0</v>
      </c>
      <c r="S142" s="874">
        <f t="shared" si="28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3"/>
        <v>0</v>
      </c>
      <c r="G143" s="67" t="e">
        <f t="shared" si="24"/>
        <v>#DIV/0!</v>
      </c>
      <c r="H143" s="1223"/>
      <c r="I143" s="1223"/>
      <c r="J143" s="1223"/>
      <c r="K143" s="1539"/>
      <c r="L143" s="1539"/>
      <c r="M143" s="1539"/>
      <c r="N143" s="1539"/>
      <c r="O143" s="874"/>
      <c r="P143" s="874"/>
      <c r="Q143" s="874"/>
      <c r="R143" s="874"/>
      <c r="S143" s="874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3"/>
        <v>0</v>
      </c>
      <c r="G144" s="37" t="e">
        <f t="shared" si="24"/>
        <v>#DIV/0!</v>
      </c>
      <c r="H144" s="471">
        <v>0</v>
      </c>
      <c r="I144" s="471">
        <v>0</v>
      </c>
      <c r="J144" s="471">
        <v>0</v>
      </c>
      <c r="K144" s="471">
        <v>0</v>
      </c>
      <c r="L144" s="471">
        <v>0</v>
      </c>
      <c r="M144" s="471">
        <v>0</v>
      </c>
      <c r="N144" s="471">
        <v>0</v>
      </c>
      <c r="O144" s="879">
        <v>0</v>
      </c>
      <c r="P144" s="879">
        <v>0</v>
      </c>
      <c r="Q144" s="879">
        <v>0</v>
      </c>
      <c r="R144" s="879">
        <v>0</v>
      </c>
      <c r="S144" s="879">
        <v>0</v>
      </c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3"/>
        <v>0</v>
      </c>
      <c r="G145" s="37" t="e">
        <f t="shared" si="24"/>
        <v>#DIV/0!</v>
      </c>
      <c r="H145" s="471">
        <v>0</v>
      </c>
      <c r="I145" s="471">
        <v>0</v>
      </c>
      <c r="J145" s="471">
        <v>0</v>
      </c>
      <c r="K145" s="471">
        <v>0</v>
      </c>
      <c r="L145" s="471">
        <v>0</v>
      </c>
      <c r="M145" s="471">
        <v>0</v>
      </c>
      <c r="N145" s="471">
        <v>0</v>
      </c>
      <c r="O145" s="879">
        <v>0</v>
      </c>
      <c r="P145" s="879">
        <v>0</v>
      </c>
      <c r="Q145" s="879">
        <v>0</v>
      </c>
      <c r="R145" s="879">
        <v>0</v>
      </c>
      <c r="S145" s="879">
        <v>0</v>
      </c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3"/>
        <v>0</v>
      </c>
      <c r="G146" s="37" t="e">
        <f t="shared" si="24"/>
        <v>#DIV/0!</v>
      </c>
      <c r="H146" s="471">
        <v>0</v>
      </c>
      <c r="I146" s="471">
        <v>0</v>
      </c>
      <c r="J146" s="471">
        <v>0</v>
      </c>
      <c r="K146" s="471">
        <v>0</v>
      </c>
      <c r="L146" s="471">
        <v>0</v>
      </c>
      <c r="M146" s="471">
        <v>0</v>
      </c>
      <c r="N146" s="471">
        <v>0</v>
      </c>
      <c r="O146" s="879">
        <v>0</v>
      </c>
      <c r="P146" s="879">
        <v>0</v>
      </c>
      <c r="Q146" s="879">
        <v>0</v>
      </c>
      <c r="R146" s="879">
        <v>0</v>
      </c>
      <c r="S146" s="879">
        <v>0</v>
      </c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3"/>
        <v>0</v>
      </c>
      <c r="G147" s="379" t="e">
        <f t="shared" si="24"/>
        <v>#DIV/0!</v>
      </c>
      <c r="H147" s="1226">
        <f>SUM(H148:H152)</f>
        <v>0</v>
      </c>
      <c r="I147" s="1226">
        <f>SUM(I148:I152)</f>
        <v>0</v>
      </c>
      <c r="J147" s="1226">
        <f>SUM(J148:J152)</f>
        <v>0</v>
      </c>
      <c r="K147" s="1543">
        <f t="shared" ref="K147:S147" si="29">SUM(K148:K152)</f>
        <v>0</v>
      </c>
      <c r="L147" s="1543">
        <f t="shared" si="29"/>
        <v>0</v>
      </c>
      <c r="M147" s="1543">
        <f t="shared" si="29"/>
        <v>0</v>
      </c>
      <c r="N147" s="1543">
        <f t="shared" si="29"/>
        <v>0</v>
      </c>
      <c r="O147" s="883">
        <f t="shared" si="29"/>
        <v>0</v>
      </c>
      <c r="P147" s="883">
        <f t="shared" si="29"/>
        <v>0</v>
      </c>
      <c r="Q147" s="883">
        <f t="shared" si="29"/>
        <v>0</v>
      </c>
      <c r="R147" s="883">
        <f t="shared" si="29"/>
        <v>0</v>
      </c>
      <c r="S147" s="883">
        <f t="shared" si="29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3"/>
        <v>0</v>
      </c>
      <c r="G148" s="37" t="e">
        <f t="shared" si="24"/>
        <v>#DIV/0!</v>
      </c>
      <c r="H148" s="471">
        <v>0</v>
      </c>
      <c r="I148" s="471">
        <v>0</v>
      </c>
      <c r="J148" s="471">
        <v>0</v>
      </c>
      <c r="K148" s="471">
        <v>0</v>
      </c>
      <c r="L148" s="471">
        <v>0</v>
      </c>
      <c r="M148" s="471">
        <v>0</v>
      </c>
      <c r="N148" s="471">
        <v>0</v>
      </c>
      <c r="O148" s="879">
        <v>0</v>
      </c>
      <c r="P148" s="879">
        <v>0</v>
      </c>
      <c r="Q148" s="879">
        <v>0</v>
      </c>
      <c r="R148" s="879">
        <v>0</v>
      </c>
      <c r="S148" s="879">
        <v>0</v>
      </c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3"/>
        <v>0</v>
      </c>
      <c r="G149" s="37" t="e">
        <f t="shared" si="24"/>
        <v>#DIV/0!</v>
      </c>
      <c r="H149" s="471">
        <v>0</v>
      </c>
      <c r="I149" s="471">
        <v>0</v>
      </c>
      <c r="J149" s="471">
        <v>0</v>
      </c>
      <c r="K149" s="471">
        <v>0</v>
      </c>
      <c r="L149" s="471">
        <v>0</v>
      </c>
      <c r="M149" s="471">
        <v>0</v>
      </c>
      <c r="N149" s="471">
        <v>0</v>
      </c>
      <c r="O149" s="879">
        <v>0</v>
      </c>
      <c r="P149" s="879">
        <v>0</v>
      </c>
      <c r="Q149" s="879">
        <v>0</v>
      </c>
      <c r="R149" s="879">
        <v>0</v>
      </c>
      <c r="S149" s="879">
        <v>0</v>
      </c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3"/>
        <v>0</v>
      </c>
      <c r="G150" s="37" t="e">
        <f t="shared" si="24"/>
        <v>#DIV/0!</v>
      </c>
      <c r="H150" s="471">
        <v>0</v>
      </c>
      <c r="I150" s="471">
        <v>0</v>
      </c>
      <c r="J150" s="471">
        <v>0</v>
      </c>
      <c r="K150" s="471">
        <v>0</v>
      </c>
      <c r="L150" s="471">
        <v>0</v>
      </c>
      <c r="M150" s="471">
        <v>0</v>
      </c>
      <c r="N150" s="471">
        <v>0</v>
      </c>
      <c r="O150" s="879">
        <v>0</v>
      </c>
      <c r="P150" s="879">
        <v>0</v>
      </c>
      <c r="Q150" s="879">
        <v>0</v>
      </c>
      <c r="R150" s="879">
        <v>0</v>
      </c>
      <c r="S150" s="879">
        <v>0</v>
      </c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3"/>
        <v>0</v>
      </c>
      <c r="G151" s="37" t="e">
        <f t="shared" si="24"/>
        <v>#DIV/0!</v>
      </c>
      <c r="H151" s="471">
        <v>0</v>
      </c>
      <c r="I151" s="471">
        <v>0</v>
      </c>
      <c r="J151" s="471">
        <v>0</v>
      </c>
      <c r="K151" s="471">
        <v>0</v>
      </c>
      <c r="L151" s="471">
        <v>0</v>
      </c>
      <c r="M151" s="471">
        <v>0</v>
      </c>
      <c r="N151" s="471">
        <v>0</v>
      </c>
      <c r="O151" s="879">
        <v>0</v>
      </c>
      <c r="P151" s="879">
        <v>0</v>
      </c>
      <c r="Q151" s="879">
        <v>0</v>
      </c>
      <c r="R151" s="879">
        <v>0</v>
      </c>
      <c r="S151" s="879">
        <v>0</v>
      </c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3"/>
        <v>0</v>
      </c>
      <c r="G152" s="37" t="e">
        <f t="shared" si="24"/>
        <v>#DIV/0!</v>
      </c>
      <c r="H152" s="471">
        <v>0</v>
      </c>
      <c r="I152" s="471">
        <v>0</v>
      </c>
      <c r="J152" s="471">
        <v>0</v>
      </c>
      <c r="K152" s="471">
        <v>0</v>
      </c>
      <c r="L152" s="471">
        <v>0</v>
      </c>
      <c r="M152" s="471">
        <v>0</v>
      </c>
      <c r="N152" s="471">
        <v>0</v>
      </c>
      <c r="O152" s="879">
        <v>0</v>
      </c>
      <c r="P152" s="879">
        <v>0</v>
      </c>
      <c r="Q152" s="879">
        <v>0</v>
      </c>
      <c r="R152" s="879">
        <v>0</v>
      </c>
      <c r="S152" s="879">
        <v>0</v>
      </c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3"/>
        <v>0</v>
      </c>
      <c r="G153" s="67" t="e">
        <f t="shared" si="24"/>
        <v>#DIV/0!</v>
      </c>
      <c r="H153" s="1223">
        <f>H154</f>
        <v>0</v>
      </c>
      <c r="I153" s="1223">
        <f>I154</f>
        <v>0</v>
      </c>
      <c r="J153" s="1223">
        <f>J154</f>
        <v>0</v>
      </c>
      <c r="K153" s="1539">
        <f t="shared" ref="K153:S153" si="30">K154</f>
        <v>0</v>
      </c>
      <c r="L153" s="1539">
        <f t="shared" si="30"/>
        <v>0</v>
      </c>
      <c r="M153" s="1539">
        <f t="shared" si="30"/>
        <v>0</v>
      </c>
      <c r="N153" s="1539">
        <f t="shared" si="30"/>
        <v>0</v>
      </c>
      <c r="O153" s="874">
        <f t="shared" si="30"/>
        <v>0</v>
      </c>
      <c r="P153" s="874">
        <f t="shared" si="30"/>
        <v>0</v>
      </c>
      <c r="Q153" s="874">
        <f t="shared" si="30"/>
        <v>0</v>
      </c>
      <c r="R153" s="874">
        <f t="shared" si="30"/>
        <v>0</v>
      </c>
      <c r="S153" s="874">
        <f t="shared" si="30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3"/>
        <v>0</v>
      </c>
      <c r="G154" s="37" t="e">
        <f t="shared" si="24"/>
        <v>#DIV/0!</v>
      </c>
      <c r="H154" s="476">
        <v>0</v>
      </c>
      <c r="I154" s="476">
        <v>0</v>
      </c>
      <c r="J154" s="476">
        <v>0</v>
      </c>
      <c r="K154" s="476">
        <v>0</v>
      </c>
      <c r="L154" s="476">
        <v>0</v>
      </c>
      <c r="M154" s="476">
        <v>0</v>
      </c>
      <c r="N154" s="476">
        <v>0</v>
      </c>
      <c r="O154" s="893">
        <v>0</v>
      </c>
      <c r="P154" s="893">
        <v>0</v>
      </c>
      <c r="Q154" s="893">
        <v>0</v>
      </c>
      <c r="R154" s="893">
        <v>0</v>
      </c>
      <c r="S154" s="893">
        <v>0</v>
      </c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3"/>
        <v>0</v>
      </c>
      <c r="G155" s="37" t="e">
        <f t="shared" si="24"/>
        <v>#DIV/0!</v>
      </c>
      <c r="H155" s="476">
        <v>0</v>
      </c>
      <c r="I155" s="476">
        <v>0</v>
      </c>
      <c r="J155" s="476">
        <v>0</v>
      </c>
      <c r="K155" s="476">
        <v>0</v>
      </c>
      <c r="L155" s="476">
        <v>0</v>
      </c>
      <c r="M155" s="476">
        <v>0</v>
      </c>
      <c r="N155" s="476">
        <v>0</v>
      </c>
      <c r="O155" s="893">
        <v>0</v>
      </c>
      <c r="P155" s="893">
        <v>0</v>
      </c>
      <c r="Q155" s="893">
        <v>0</v>
      </c>
      <c r="R155" s="893">
        <v>0</v>
      </c>
      <c r="S155" s="893">
        <v>0</v>
      </c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3"/>
        <v>0</v>
      </c>
      <c r="G156" s="37" t="e">
        <f t="shared" si="24"/>
        <v>#DIV/0!</v>
      </c>
      <c r="H156" s="476">
        <v>0</v>
      </c>
      <c r="I156" s="476">
        <v>0</v>
      </c>
      <c r="J156" s="476">
        <v>0</v>
      </c>
      <c r="K156" s="476">
        <v>0</v>
      </c>
      <c r="L156" s="476">
        <v>0</v>
      </c>
      <c r="M156" s="476">
        <v>0</v>
      </c>
      <c r="N156" s="476">
        <v>0</v>
      </c>
      <c r="O156" s="893">
        <v>0</v>
      </c>
      <c r="P156" s="893">
        <v>0</v>
      </c>
      <c r="Q156" s="893">
        <v>0</v>
      </c>
      <c r="R156" s="893">
        <v>0</v>
      </c>
      <c r="S156" s="893">
        <v>0</v>
      </c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3"/>
        <v>0</v>
      </c>
      <c r="G157" s="37" t="e">
        <f t="shared" si="24"/>
        <v>#DIV/0!</v>
      </c>
      <c r="H157" s="476">
        <v>0</v>
      </c>
      <c r="I157" s="476">
        <v>0</v>
      </c>
      <c r="J157" s="476">
        <v>0</v>
      </c>
      <c r="K157" s="476">
        <v>0</v>
      </c>
      <c r="L157" s="476">
        <v>0</v>
      </c>
      <c r="M157" s="476">
        <v>0</v>
      </c>
      <c r="N157" s="476">
        <v>0</v>
      </c>
      <c r="O157" s="893">
        <v>0</v>
      </c>
      <c r="P157" s="893">
        <v>0</v>
      </c>
      <c r="Q157" s="893">
        <v>0</v>
      </c>
      <c r="R157" s="893">
        <v>0</v>
      </c>
      <c r="S157" s="893">
        <v>0</v>
      </c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3"/>
        <v>0</v>
      </c>
      <c r="G158" s="37" t="e">
        <f t="shared" si="24"/>
        <v>#DIV/0!</v>
      </c>
      <c r="H158" s="471">
        <v>0</v>
      </c>
      <c r="I158" s="471">
        <v>0</v>
      </c>
      <c r="J158" s="471">
        <v>0</v>
      </c>
      <c r="K158" s="471">
        <v>0</v>
      </c>
      <c r="L158" s="471">
        <v>0</v>
      </c>
      <c r="M158" s="471">
        <v>0</v>
      </c>
      <c r="N158" s="471">
        <v>0</v>
      </c>
      <c r="O158" s="879">
        <v>0</v>
      </c>
      <c r="P158" s="879">
        <v>0</v>
      </c>
      <c r="Q158" s="879">
        <v>0</v>
      </c>
      <c r="R158" s="879">
        <v>0</v>
      </c>
      <c r="S158" s="879">
        <v>0</v>
      </c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3"/>
        <v>0</v>
      </c>
      <c r="G159" s="379" t="e">
        <f t="shared" si="24"/>
        <v>#DIV/0!</v>
      </c>
      <c r="H159" s="1226">
        <f>SUM(H160:H164)</f>
        <v>0</v>
      </c>
      <c r="I159" s="1226">
        <f>SUM(I160:I164)</f>
        <v>0</v>
      </c>
      <c r="J159" s="1226">
        <f>SUM(J160:J164)</f>
        <v>0</v>
      </c>
      <c r="K159" s="1543">
        <f t="shared" ref="K159:S159" si="31">SUM(K160:K164)</f>
        <v>0</v>
      </c>
      <c r="L159" s="1543">
        <f t="shared" si="31"/>
        <v>0</v>
      </c>
      <c r="M159" s="1543">
        <f t="shared" si="31"/>
        <v>0</v>
      </c>
      <c r="N159" s="1543">
        <f t="shared" si="31"/>
        <v>0</v>
      </c>
      <c r="O159" s="883">
        <f t="shared" si="31"/>
        <v>0</v>
      </c>
      <c r="P159" s="883">
        <f t="shared" si="31"/>
        <v>0</v>
      </c>
      <c r="Q159" s="883">
        <f t="shared" si="31"/>
        <v>0</v>
      </c>
      <c r="R159" s="883">
        <f t="shared" si="31"/>
        <v>0</v>
      </c>
      <c r="S159" s="883">
        <f t="shared" si="31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3"/>
        <v>0</v>
      </c>
      <c r="G160" s="37" t="e">
        <f t="shared" si="24"/>
        <v>#DIV/0!</v>
      </c>
      <c r="H160" s="471">
        <v>0</v>
      </c>
      <c r="I160" s="471">
        <v>0</v>
      </c>
      <c r="J160" s="471">
        <v>0</v>
      </c>
      <c r="K160" s="471">
        <v>0</v>
      </c>
      <c r="L160" s="471">
        <v>0</v>
      </c>
      <c r="M160" s="471">
        <v>0</v>
      </c>
      <c r="N160" s="471">
        <v>0</v>
      </c>
      <c r="O160" s="879">
        <v>0</v>
      </c>
      <c r="P160" s="879">
        <v>0</v>
      </c>
      <c r="Q160" s="879">
        <v>0</v>
      </c>
      <c r="R160" s="879">
        <v>0</v>
      </c>
      <c r="S160" s="879">
        <v>0</v>
      </c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3"/>
        <v>0</v>
      </c>
      <c r="G161" s="37" t="e">
        <f t="shared" si="24"/>
        <v>#DIV/0!</v>
      </c>
      <c r="H161" s="471">
        <v>0</v>
      </c>
      <c r="I161" s="471">
        <v>0</v>
      </c>
      <c r="J161" s="471">
        <v>0</v>
      </c>
      <c r="K161" s="471">
        <v>0</v>
      </c>
      <c r="L161" s="471">
        <v>0</v>
      </c>
      <c r="M161" s="471">
        <v>0</v>
      </c>
      <c r="N161" s="471">
        <v>0</v>
      </c>
      <c r="O161" s="879">
        <v>0</v>
      </c>
      <c r="P161" s="879">
        <v>0</v>
      </c>
      <c r="Q161" s="879">
        <v>0</v>
      </c>
      <c r="R161" s="879">
        <v>0</v>
      </c>
      <c r="S161" s="879">
        <v>0</v>
      </c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3"/>
        <v>0</v>
      </c>
      <c r="G162" s="37" t="e">
        <f t="shared" si="24"/>
        <v>#DIV/0!</v>
      </c>
      <c r="H162" s="471">
        <v>0</v>
      </c>
      <c r="I162" s="471">
        <v>0</v>
      </c>
      <c r="J162" s="471">
        <v>0</v>
      </c>
      <c r="K162" s="471">
        <v>0</v>
      </c>
      <c r="L162" s="471">
        <v>0</v>
      </c>
      <c r="M162" s="471">
        <v>0</v>
      </c>
      <c r="N162" s="471">
        <v>0</v>
      </c>
      <c r="O162" s="879">
        <v>0</v>
      </c>
      <c r="P162" s="879">
        <v>0</v>
      </c>
      <c r="Q162" s="879">
        <v>0</v>
      </c>
      <c r="R162" s="879">
        <v>0</v>
      </c>
      <c r="S162" s="879">
        <v>0</v>
      </c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3"/>
        <v>0</v>
      </c>
      <c r="G163" s="37" t="e">
        <f t="shared" si="24"/>
        <v>#DIV/0!</v>
      </c>
      <c r="H163" s="471">
        <v>0</v>
      </c>
      <c r="I163" s="471">
        <v>0</v>
      </c>
      <c r="J163" s="471">
        <v>0</v>
      </c>
      <c r="K163" s="471">
        <v>0</v>
      </c>
      <c r="L163" s="471">
        <v>0</v>
      </c>
      <c r="M163" s="471">
        <v>0</v>
      </c>
      <c r="N163" s="471">
        <v>0</v>
      </c>
      <c r="O163" s="879">
        <v>0</v>
      </c>
      <c r="P163" s="879">
        <v>0</v>
      </c>
      <c r="Q163" s="879">
        <v>0</v>
      </c>
      <c r="R163" s="879">
        <v>0</v>
      </c>
      <c r="S163" s="879">
        <v>0</v>
      </c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3"/>
        <v>0</v>
      </c>
      <c r="G164" s="37" t="e">
        <f t="shared" si="24"/>
        <v>#DIV/0!</v>
      </c>
      <c r="H164" s="471">
        <v>0</v>
      </c>
      <c r="I164" s="471">
        <v>0</v>
      </c>
      <c r="J164" s="471">
        <v>0</v>
      </c>
      <c r="K164" s="471">
        <v>0</v>
      </c>
      <c r="L164" s="471">
        <v>0</v>
      </c>
      <c r="M164" s="471">
        <v>0</v>
      </c>
      <c r="N164" s="471">
        <v>0</v>
      </c>
      <c r="O164" s="879">
        <v>0</v>
      </c>
      <c r="P164" s="879">
        <v>0</v>
      </c>
      <c r="Q164" s="879">
        <v>0</v>
      </c>
      <c r="R164" s="879">
        <v>0</v>
      </c>
      <c r="S164" s="879">
        <v>0</v>
      </c>
    </row>
    <row r="165" spans="1:19" ht="19.5" customHeight="1">
      <c r="A165" s="2152" t="s">
        <v>222</v>
      </c>
      <c r="B165" s="2113"/>
      <c r="C165" s="2114"/>
      <c r="D165" s="693"/>
      <c r="E165" s="705"/>
      <c r="F165" s="55">
        <f t="shared" si="23"/>
        <v>0</v>
      </c>
      <c r="G165" s="67" t="e">
        <f t="shared" si="24"/>
        <v>#DIV/0!</v>
      </c>
      <c r="H165" s="1239"/>
      <c r="I165" s="1239"/>
      <c r="J165" s="1239"/>
      <c r="K165" s="1553"/>
      <c r="L165" s="1553"/>
      <c r="M165" s="1553"/>
      <c r="N165" s="1553"/>
      <c r="O165" s="882"/>
      <c r="P165" s="882"/>
      <c r="Q165" s="882"/>
      <c r="R165" s="882"/>
      <c r="S165" s="882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3"/>
        <v>0</v>
      </c>
      <c r="G166" s="37" t="e">
        <f t="shared" si="24"/>
        <v>#DIV/0!</v>
      </c>
      <c r="H166" s="1240">
        <v>0</v>
      </c>
      <c r="I166" s="1240">
        <v>0</v>
      </c>
      <c r="J166" s="1240">
        <v>0</v>
      </c>
      <c r="K166" s="1554">
        <v>0</v>
      </c>
      <c r="L166" s="1554">
        <v>0</v>
      </c>
      <c r="M166" s="1554">
        <v>0</v>
      </c>
      <c r="N166" s="1554">
        <v>0</v>
      </c>
      <c r="O166" s="889">
        <v>0</v>
      </c>
      <c r="P166" s="889">
        <v>0</v>
      </c>
      <c r="Q166" s="889">
        <v>0</v>
      </c>
      <c r="R166" s="889">
        <v>0</v>
      </c>
      <c r="S166" s="889">
        <v>0</v>
      </c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3"/>
        <v>0</v>
      </c>
      <c r="G167" s="37" t="e">
        <f t="shared" si="24"/>
        <v>#DIV/0!</v>
      </c>
      <c r="H167" s="1240">
        <v>0</v>
      </c>
      <c r="I167" s="1240">
        <v>0</v>
      </c>
      <c r="J167" s="1240">
        <v>0</v>
      </c>
      <c r="K167" s="1554">
        <v>0</v>
      </c>
      <c r="L167" s="1554">
        <v>0</v>
      </c>
      <c r="M167" s="1554">
        <v>0</v>
      </c>
      <c r="N167" s="1554">
        <v>0</v>
      </c>
      <c r="O167" s="889">
        <v>0</v>
      </c>
      <c r="P167" s="889">
        <v>0</v>
      </c>
      <c r="Q167" s="889">
        <v>0</v>
      </c>
      <c r="R167" s="889">
        <v>0</v>
      </c>
      <c r="S167" s="889">
        <v>0</v>
      </c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3"/>
        <v>0</v>
      </c>
      <c r="G168" s="37" t="e">
        <f t="shared" si="24"/>
        <v>#DIV/0!</v>
      </c>
      <c r="H168" s="471">
        <v>0</v>
      </c>
      <c r="I168" s="471">
        <v>0</v>
      </c>
      <c r="J168" s="471">
        <v>0</v>
      </c>
      <c r="K168" s="471">
        <v>0</v>
      </c>
      <c r="L168" s="471">
        <v>0</v>
      </c>
      <c r="M168" s="471">
        <v>0</v>
      </c>
      <c r="N168" s="471">
        <v>0</v>
      </c>
      <c r="O168" s="879">
        <v>0</v>
      </c>
      <c r="P168" s="879">
        <v>0</v>
      </c>
      <c r="Q168" s="879">
        <v>0</v>
      </c>
      <c r="R168" s="879">
        <v>0</v>
      </c>
      <c r="S168" s="879">
        <v>0</v>
      </c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153">
        <f t="shared" si="23"/>
        <v>0</v>
      </c>
      <c r="G169" s="379" t="e">
        <f t="shared" si="24"/>
        <v>#DIV/0!</v>
      </c>
      <c r="H169" s="1242">
        <f>SUM(H170:H174)</f>
        <v>0</v>
      </c>
      <c r="I169" s="1242">
        <f>SUM(I170:I174)</f>
        <v>0</v>
      </c>
      <c r="J169" s="1242">
        <f>SUM(J170:J174)</f>
        <v>0</v>
      </c>
      <c r="K169" s="1556">
        <f t="shared" ref="K169:S169" si="32">SUM(K170:K174)</f>
        <v>0</v>
      </c>
      <c r="L169" s="1556">
        <f t="shared" si="32"/>
        <v>0</v>
      </c>
      <c r="M169" s="1556">
        <f t="shared" si="32"/>
        <v>0</v>
      </c>
      <c r="N169" s="1556">
        <f t="shared" si="32"/>
        <v>0</v>
      </c>
      <c r="O169" s="1556">
        <f t="shared" si="32"/>
        <v>0</v>
      </c>
      <c r="P169" s="1556">
        <f t="shared" si="32"/>
        <v>0</v>
      </c>
      <c r="Q169" s="1909">
        <f t="shared" si="32"/>
        <v>0</v>
      </c>
      <c r="R169" s="1909">
        <f t="shared" si="32"/>
        <v>0</v>
      </c>
      <c r="S169" s="1909">
        <f t="shared" si="32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3"/>
        <v>0</v>
      </c>
      <c r="G170" s="37" t="e">
        <f t="shared" si="24"/>
        <v>#DIV/0!</v>
      </c>
      <c r="H170" s="471">
        <v>0</v>
      </c>
      <c r="I170" s="471">
        <v>0</v>
      </c>
      <c r="J170" s="471">
        <v>0</v>
      </c>
      <c r="K170" s="471">
        <v>0</v>
      </c>
      <c r="L170" s="471">
        <v>0</v>
      </c>
      <c r="M170" s="471">
        <v>0</v>
      </c>
      <c r="N170" s="471">
        <v>0</v>
      </c>
      <c r="O170" s="879">
        <v>0</v>
      </c>
      <c r="P170" s="879">
        <v>0</v>
      </c>
      <c r="Q170" s="879">
        <v>0</v>
      </c>
      <c r="R170" s="879">
        <v>0</v>
      </c>
      <c r="S170" s="879">
        <v>0</v>
      </c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3"/>
        <v>0</v>
      </c>
      <c r="G171" s="37" t="e">
        <f t="shared" si="24"/>
        <v>#DIV/0!</v>
      </c>
      <c r="H171" s="471">
        <v>0</v>
      </c>
      <c r="I171" s="471">
        <v>0</v>
      </c>
      <c r="J171" s="471">
        <v>0</v>
      </c>
      <c r="K171" s="471">
        <v>0</v>
      </c>
      <c r="L171" s="471">
        <v>0</v>
      </c>
      <c r="M171" s="471">
        <v>0</v>
      </c>
      <c r="N171" s="471">
        <v>0</v>
      </c>
      <c r="O171" s="879">
        <v>0</v>
      </c>
      <c r="P171" s="879">
        <v>0</v>
      </c>
      <c r="Q171" s="879">
        <v>0</v>
      </c>
      <c r="R171" s="879">
        <v>0</v>
      </c>
      <c r="S171" s="879">
        <v>0</v>
      </c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3"/>
        <v>0</v>
      </c>
      <c r="G172" s="37" t="e">
        <f t="shared" si="24"/>
        <v>#DIV/0!</v>
      </c>
      <c r="H172" s="471">
        <v>0</v>
      </c>
      <c r="I172" s="471">
        <v>0</v>
      </c>
      <c r="J172" s="471">
        <v>0</v>
      </c>
      <c r="K172" s="471">
        <v>0</v>
      </c>
      <c r="L172" s="471">
        <v>0</v>
      </c>
      <c r="M172" s="471">
        <v>0</v>
      </c>
      <c r="N172" s="471">
        <v>0</v>
      </c>
      <c r="O172" s="879">
        <v>0</v>
      </c>
      <c r="P172" s="879">
        <v>0</v>
      </c>
      <c r="Q172" s="879">
        <v>0</v>
      </c>
      <c r="R172" s="879">
        <v>0</v>
      </c>
      <c r="S172" s="879">
        <v>0</v>
      </c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3"/>
        <v>0</v>
      </c>
      <c r="G173" s="37" t="e">
        <f t="shared" si="24"/>
        <v>#DIV/0!</v>
      </c>
      <c r="H173" s="471">
        <v>0</v>
      </c>
      <c r="I173" s="471">
        <v>0</v>
      </c>
      <c r="J173" s="471">
        <v>0</v>
      </c>
      <c r="K173" s="471">
        <v>0</v>
      </c>
      <c r="L173" s="471">
        <v>0</v>
      </c>
      <c r="M173" s="471">
        <v>0</v>
      </c>
      <c r="N173" s="471">
        <v>0</v>
      </c>
      <c r="O173" s="879">
        <v>0</v>
      </c>
      <c r="P173" s="879">
        <v>0</v>
      </c>
      <c r="Q173" s="879">
        <v>0</v>
      </c>
      <c r="R173" s="879">
        <v>0</v>
      </c>
      <c r="S173" s="879">
        <v>0</v>
      </c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3"/>
        <v>0</v>
      </c>
      <c r="G174" s="120" t="e">
        <f t="shared" si="24"/>
        <v>#DIV/0!</v>
      </c>
      <c r="H174" s="478">
        <v>0</v>
      </c>
      <c r="I174" s="478">
        <v>0</v>
      </c>
      <c r="J174" s="478">
        <v>0</v>
      </c>
      <c r="K174" s="478">
        <v>0</v>
      </c>
      <c r="L174" s="478">
        <v>0</v>
      </c>
      <c r="M174" s="478">
        <v>0</v>
      </c>
      <c r="N174" s="478">
        <v>0</v>
      </c>
      <c r="O174" s="894">
        <v>0</v>
      </c>
      <c r="P174" s="894">
        <v>0</v>
      </c>
      <c r="Q174" s="894">
        <v>0</v>
      </c>
      <c r="R174" s="894">
        <v>0</v>
      </c>
      <c r="S174" s="894">
        <v>0</v>
      </c>
    </row>
    <row r="175" spans="1:19" ht="27.6" customHeight="1">
      <c r="A175" s="2226" t="s">
        <v>225</v>
      </c>
      <c r="B175" s="2227"/>
      <c r="C175" s="2228"/>
      <c r="D175" s="710"/>
      <c r="E175" s="711">
        <f>E176</f>
        <v>0</v>
      </c>
      <c r="F175" s="92">
        <f t="shared" si="23"/>
        <v>0</v>
      </c>
      <c r="G175" s="631" t="e">
        <f t="shared" si="24"/>
        <v>#DIV/0!</v>
      </c>
      <c r="H175" s="1243"/>
      <c r="I175" s="1243"/>
      <c r="J175" s="1243"/>
      <c r="K175" s="1557"/>
      <c r="L175" s="1557"/>
      <c r="M175" s="1557"/>
      <c r="N175" s="1557"/>
      <c r="O175" s="895"/>
      <c r="P175" s="895"/>
      <c r="Q175" s="895"/>
      <c r="R175" s="895"/>
      <c r="S175" s="895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0</v>
      </c>
      <c r="F176" s="55">
        <f t="shared" si="23"/>
        <v>0</v>
      </c>
      <c r="G176" s="67" t="e">
        <f t="shared" si="24"/>
        <v>#DIV/0!</v>
      </c>
      <c r="H176" s="713">
        <f>H177+H179</f>
        <v>0</v>
      </c>
      <c r="I176" s="713">
        <f>I177+I179</f>
        <v>0</v>
      </c>
      <c r="J176" s="713">
        <f>J177+J179</f>
        <v>0</v>
      </c>
      <c r="K176" s="1567">
        <f t="shared" ref="K176:S176" si="33">K177+K179</f>
        <v>0</v>
      </c>
      <c r="L176" s="1567">
        <f t="shared" si="33"/>
        <v>0</v>
      </c>
      <c r="M176" s="1567">
        <f t="shared" si="33"/>
        <v>0</v>
      </c>
      <c r="N176" s="1567">
        <f t="shared" si="33"/>
        <v>0</v>
      </c>
      <c r="O176" s="1567">
        <f t="shared" si="33"/>
        <v>0</v>
      </c>
      <c r="P176" s="1567">
        <f t="shared" si="33"/>
        <v>0</v>
      </c>
      <c r="Q176" s="1920">
        <f t="shared" si="33"/>
        <v>0</v>
      </c>
      <c r="R176" s="1920">
        <f t="shared" si="33"/>
        <v>0</v>
      </c>
      <c r="S176" s="1920">
        <f t="shared" si="33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36">
        <f t="shared" si="23"/>
        <v>0</v>
      </c>
      <c r="G177" s="37" t="e">
        <f t="shared" si="24"/>
        <v>#DIV/0!</v>
      </c>
      <c r="H177" s="471">
        <v>0</v>
      </c>
      <c r="I177" s="471">
        <v>0</v>
      </c>
      <c r="J177" s="471">
        <v>0</v>
      </c>
      <c r="K177" s="471">
        <v>0</v>
      </c>
      <c r="L177" s="471">
        <v>0</v>
      </c>
      <c r="M177" s="471">
        <v>0</v>
      </c>
      <c r="N177" s="471">
        <v>0</v>
      </c>
      <c r="O177" s="879">
        <v>0</v>
      </c>
      <c r="P177" s="879">
        <v>0</v>
      </c>
      <c r="Q177" s="879">
        <v>0</v>
      </c>
      <c r="R177" s="879">
        <v>0</v>
      </c>
      <c r="S177" s="879">
        <v>0</v>
      </c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36">
        <f t="shared" si="23"/>
        <v>0</v>
      </c>
      <c r="G178" s="37" t="e">
        <f t="shared" si="24"/>
        <v>#DIV/0!</v>
      </c>
      <c r="H178" s="471">
        <v>0</v>
      </c>
      <c r="I178" s="471">
        <v>0</v>
      </c>
      <c r="J178" s="471">
        <v>0</v>
      </c>
      <c r="K178" s="471">
        <v>0</v>
      </c>
      <c r="L178" s="471">
        <v>0</v>
      </c>
      <c r="M178" s="471">
        <v>0</v>
      </c>
      <c r="N178" s="471">
        <v>0</v>
      </c>
      <c r="O178" s="879">
        <v>0</v>
      </c>
      <c r="P178" s="879">
        <v>0</v>
      </c>
      <c r="Q178" s="879">
        <v>0</v>
      </c>
      <c r="R178" s="879">
        <v>0</v>
      </c>
      <c r="S178" s="879">
        <v>0</v>
      </c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36">
        <f t="shared" si="23"/>
        <v>0</v>
      </c>
      <c r="G179" s="37" t="e">
        <f t="shared" si="24"/>
        <v>#DIV/0!</v>
      </c>
      <c r="H179" s="471">
        <f>SUM(H180:H186)</f>
        <v>0</v>
      </c>
      <c r="I179" s="471">
        <f>SUM(I180:I186)</f>
        <v>0</v>
      </c>
      <c r="J179" s="471">
        <f>SUM(J180:J186)</f>
        <v>0</v>
      </c>
      <c r="K179" s="471">
        <f t="shared" ref="K179:R179" si="34">SUM(K180:K186)</f>
        <v>0</v>
      </c>
      <c r="L179" s="471">
        <f t="shared" si="34"/>
        <v>0</v>
      </c>
      <c r="M179" s="471">
        <f t="shared" si="34"/>
        <v>0</v>
      </c>
      <c r="N179" s="471">
        <f t="shared" si="34"/>
        <v>0</v>
      </c>
      <c r="O179" s="879">
        <f t="shared" si="34"/>
        <v>0</v>
      </c>
      <c r="P179" s="879">
        <f t="shared" si="34"/>
        <v>0</v>
      </c>
      <c r="Q179" s="879">
        <f t="shared" si="34"/>
        <v>0</v>
      </c>
      <c r="R179" s="879">
        <f t="shared" si="34"/>
        <v>0</v>
      </c>
      <c r="S179" s="879">
        <f>SUM(S180:S186)</f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3"/>
        <v>0</v>
      </c>
      <c r="G180" s="37" t="e">
        <f t="shared" si="24"/>
        <v>#DIV/0!</v>
      </c>
      <c r="H180" s="471">
        <v>0</v>
      </c>
      <c r="I180" s="471">
        <v>0</v>
      </c>
      <c r="J180" s="471">
        <v>0</v>
      </c>
      <c r="K180" s="471">
        <v>0</v>
      </c>
      <c r="L180" s="471">
        <v>0</v>
      </c>
      <c r="M180" s="471">
        <v>0</v>
      </c>
      <c r="N180" s="471">
        <v>0</v>
      </c>
      <c r="O180" s="879">
        <v>0</v>
      </c>
      <c r="P180" s="879">
        <v>0</v>
      </c>
      <c r="Q180" s="879">
        <v>0</v>
      </c>
      <c r="R180" s="879">
        <v>0</v>
      </c>
      <c r="S180" s="879">
        <v>0</v>
      </c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3"/>
        <v>0</v>
      </c>
      <c r="G181" s="37" t="e">
        <f t="shared" si="24"/>
        <v>#DIV/0!</v>
      </c>
      <c r="H181" s="471">
        <v>0</v>
      </c>
      <c r="I181" s="471">
        <v>0</v>
      </c>
      <c r="J181" s="471">
        <v>0</v>
      </c>
      <c r="K181" s="471">
        <v>0</v>
      </c>
      <c r="L181" s="471">
        <v>0</v>
      </c>
      <c r="M181" s="471">
        <v>0</v>
      </c>
      <c r="N181" s="471">
        <v>0</v>
      </c>
      <c r="O181" s="879">
        <v>0</v>
      </c>
      <c r="P181" s="879">
        <v>0</v>
      </c>
      <c r="Q181" s="879">
        <v>0</v>
      </c>
      <c r="R181" s="879">
        <v>0</v>
      </c>
      <c r="S181" s="879">
        <v>0</v>
      </c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3"/>
        <v>0</v>
      </c>
      <c r="G182" s="37" t="e">
        <f t="shared" si="24"/>
        <v>#DIV/0!</v>
      </c>
      <c r="H182" s="471">
        <v>0</v>
      </c>
      <c r="I182" s="471">
        <v>0</v>
      </c>
      <c r="J182" s="471">
        <v>0</v>
      </c>
      <c r="K182" s="471">
        <v>0</v>
      </c>
      <c r="L182" s="471">
        <v>0</v>
      </c>
      <c r="M182" s="471">
        <v>0</v>
      </c>
      <c r="N182" s="471">
        <v>0</v>
      </c>
      <c r="O182" s="879">
        <v>0</v>
      </c>
      <c r="P182" s="879">
        <v>0</v>
      </c>
      <c r="Q182" s="879">
        <v>0</v>
      </c>
      <c r="R182" s="879">
        <v>0</v>
      </c>
      <c r="S182" s="879">
        <v>0</v>
      </c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3"/>
        <v>0</v>
      </c>
      <c r="G183" s="37" t="e">
        <f t="shared" si="24"/>
        <v>#DIV/0!</v>
      </c>
      <c r="H183" s="471">
        <v>0</v>
      </c>
      <c r="I183" s="471">
        <v>0</v>
      </c>
      <c r="J183" s="471">
        <v>0</v>
      </c>
      <c r="K183" s="471">
        <v>0</v>
      </c>
      <c r="L183" s="471">
        <v>0</v>
      </c>
      <c r="M183" s="471">
        <v>0</v>
      </c>
      <c r="N183" s="471">
        <v>0</v>
      </c>
      <c r="O183" s="879">
        <v>0</v>
      </c>
      <c r="P183" s="879">
        <v>0</v>
      </c>
      <c r="Q183" s="879">
        <v>0</v>
      </c>
      <c r="R183" s="879">
        <v>0</v>
      </c>
      <c r="S183" s="879">
        <v>0</v>
      </c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3"/>
        <v>0</v>
      </c>
      <c r="G184" s="37" t="e">
        <f t="shared" si="24"/>
        <v>#DIV/0!</v>
      </c>
      <c r="H184" s="471">
        <v>0</v>
      </c>
      <c r="I184" s="471">
        <v>0</v>
      </c>
      <c r="J184" s="471">
        <v>0</v>
      </c>
      <c r="K184" s="471">
        <v>0</v>
      </c>
      <c r="L184" s="471">
        <v>0</v>
      </c>
      <c r="M184" s="471">
        <v>0</v>
      </c>
      <c r="N184" s="471">
        <v>0</v>
      </c>
      <c r="O184" s="879">
        <v>0</v>
      </c>
      <c r="P184" s="879">
        <v>0</v>
      </c>
      <c r="Q184" s="879">
        <v>0</v>
      </c>
      <c r="R184" s="879">
        <v>0</v>
      </c>
      <c r="S184" s="879">
        <v>0</v>
      </c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3"/>
        <v>0</v>
      </c>
      <c r="G185" s="37" t="e">
        <f t="shared" si="24"/>
        <v>#DIV/0!</v>
      </c>
      <c r="H185" s="471">
        <v>0</v>
      </c>
      <c r="I185" s="471">
        <v>0</v>
      </c>
      <c r="J185" s="471">
        <v>0</v>
      </c>
      <c r="K185" s="471">
        <v>0</v>
      </c>
      <c r="L185" s="471">
        <v>0</v>
      </c>
      <c r="M185" s="471">
        <v>0</v>
      </c>
      <c r="N185" s="471">
        <v>0</v>
      </c>
      <c r="O185" s="879">
        <v>0</v>
      </c>
      <c r="P185" s="879">
        <v>0</v>
      </c>
      <c r="Q185" s="879">
        <v>0</v>
      </c>
      <c r="R185" s="879">
        <v>0</v>
      </c>
      <c r="S185" s="879">
        <v>0</v>
      </c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3"/>
        <v>0</v>
      </c>
      <c r="G186" s="37" t="e">
        <f t="shared" si="24"/>
        <v>#DIV/0!</v>
      </c>
      <c r="H186" s="478">
        <v>0</v>
      </c>
      <c r="I186" s="478">
        <v>0</v>
      </c>
      <c r="J186" s="478">
        <v>0</v>
      </c>
      <c r="K186" s="478">
        <v>0</v>
      </c>
      <c r="L186" s="478">
        <v>0</v>
      </c>
      <c r="M186" s="478">
        <v>0</v>
      </c>
      <c r="N186" s="478">
        <v>0</v>
      </c>
      <c r="O186" s="894">
        <v>0</v>
      </c>
      <c r="P186" s="894">
        <v>0</v>
      </c>
      <c r="Q186" s="894">
        <v>0</v>
      </c>
      <c r="R186" s="894">
        <v>0</v>
      </c>
      <c r="S186" s="894">
        <v>0</v>
      </c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55">
        <f t="shared" ref="F187:F250" si="35">SUM(H187:S187)</f>
        <v>0</v>
      </c>
      <c r="G187" s="67" t="e">
        <f t="shared" ref="G187:G250" si="36">+F187*100/E187</f>
        <v>#DIV/0!</v>
      </c>
      <c r="H187" s="1239"/>
      <c r="I187" s="1239"/>
      <c r="J187" s="1239"/>
      <c r="K187" s="1553"/>
      <c r="L187" s="1553"/>
      <c r="M187" s="1553"/>
      <c r="N187" s="1553"/>
      <c r="O187" s="882"/>
      <c r="P187" s="882"/>
      <c r="Q187" s="882"/>
      <c r="R187" s="882"/>
      <c r="S187" s="882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35"/>
        <v>0</v>
      </c>
      <c r="G188" s="37" t="e">
        <f t="shared" si="36"/>
        <v>#DIV/0!</v>
      </c>
      <c r="H188" s="471">
        <v>0</v>
      </c>
      <c r="I188" s="471">
        <v>0</v>
      </c>
      <c r="J188" s="471">
        <v>0</v>
      </c>
      <c r="K188" s="471">
        <v>0</v>
      </c>
      <c r="L188" s="471">
        <v>0</v>
      </c>
      <c r="M188" s="471">
        <v>0</v>
      </c>
      <c r="N188" s="471">
        <v>0</v>
      </c>
      <c r="O188" s="879">
        <v>0</v>
      </c>
      <c r="P188" s="879">
        <v>0</v>
      </c>
      <c r="Q188" s="879">
        <v>0</v>
      </c>
      <c r="R188" s="879">
        <v>0</v>
      </c>
      <c r="S188" s="879">
        <v>0</v>
      </c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0</v>
      </c>
      <c r="F189" s="153">
        <f t="shared" si="35"/>
        <v>0</v>
      </c>
      <c r="G189" s="379" t="e">
        <f t="shared" si="36"/>
        <v>#DIV/0!</v>
      </c>
      <c r="H189" s="1242">
        <f>SUM(H190:H194)</f>
        <v>0</v>
      </c>
      <c r="I189" s="1242">
        <f>SUM(I190:I194)</f>
        <v>0</v>
      </c>
      <c r="J189" s="1242">
        <f>SUM(J190:J194)</f>
        <v>0</v>
      </c>
      <c r="K189" s="1556">
        <f t="shared" ref="K189:S189" si="37">SUM(K190:K194)</f>
        <v>0</v>
      </c>
      <c r="L189" s="1556">
        <f t="shared" si="37"/>
        <v>0</v>
      </c>
      <c r="M189" s="1556">
        <f t="shared" si="37"/>
        <v>0</v>
      </c>
      <c r="N189" s="1556">
        <f t="shared" si="37"/>
        <v>0</v>
      </c>
      <c r="O189" s="1556">
        <f t="shared" si="37"/>
        <v>0</v>
      </c>
      <c r="P189" s="1556">
        <f t="shared" si="37"/>
        <v>0</v>
      </c>
      <c r="Q189" s="1909">
        <f t="shared" si="37"/>
        <v>0</v>
      </c>
      <c r="R189" s="1909">
        <f t="shared" si="37"/>
        <v>0</v>
      </c>
      <c r="S189" s="1909">
        <f t="shared" si="37"/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35"/>
        <v>0</v>
      </c>
      <c r="G190" s="37" t="e">
        <f t="shared" si="36"/>
        <v>#DIV/0!</v>
      </c>
      <c r="H190" s="471">
        <v>0</v>
      </c>
      <c r="I190" s="471">
        <v>0</v>
      </c>
      <c r="J190" s="471">
        <v>0</v>
      </c>
      <c r="K190" s="471">
        <v>0</v>
      </c>
      <c r="L190" s="471">
        <v>0</v>
      </c>
      <c r="M190" s="471">
        <v>0</v>
      </c>
      <c r="N190" s="471">
        <v>0</v>
      </c>
      <c r="O190" s="879">
        <v>0</v>
      </c>
      <c r="P190" s="879">
        <v>0</v>
      </c>
      <c r="Q190" s="879">
        <v>0</v>
      </c>
      <c r="R190" s="879">
        <v>0</v>
      </c>
      <c r="S190" s="879">
        <v>0</v>
      </c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0</v>
      </c>
      <c r="F191" s="36">
        <f t="shared" si="35"/>
        <v>0</v>
      </c>
      <c r="G191" s="37" t="e">
        <f t="shared" si="36"/>
        <v>#DIV/0!</v>
      </c>
      <c r="H191" s="471">
        <v>0</v>
      </c>
      <c r="I191" s="471">
        <v>0</v>
      </c>
      <c r="J191" s="471">
        <v>0</v>
      </c>
      <c r="K191" s="471">
        <v>0</v>
      </c>
      <c r="L191" s="471">
        <v>0</v>
      </c>
      <c r="M191" s="471">
        <v>0</v>
      </c>
      <c r="N191" s="471">
        <v>0</v>
      </c>
      <c r="O191" s="879">
        <v>0</v>
      </c>
      <c r="P191" s="879">
        <v>0</v>
      </c>
      <c r="Q191" s="879">
        <v>0</v>
      </c>
      <c r="R191" s="879">
        <v>0</v>
      </c>
      <c r="S191" s="879">
        <v>0</v>
      </c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5"/>
        <v>0</v>
      </c>
      <c r="G192" s="37" t="e">
        <f t="shared" si="36"/>
        <v>#DIV/0!</v>
      </c>
      <c r="H192" s="471">
        <v>0</v>
      </c>
      <c r="I192" s="471">
        <v>0</v>
      </c>
      <c r="J192" s="471">
        <v>0</v>
      </c>
      <c r="K192" s="471">
        <v>0</v>
      </c>
      <c r="L192" s="471">
        <v>0</v>
      </c>
      <c r="M192" s="471">
        <v>0</v>
      </c>
      <c r="N192" s="471">
        <v>0</v>
      </c>
      <c r="O192" s="879">
        <v>0</v>
      </c>
      <c r="P192" s="879">
        <v>0</v>
      </c>
      <c r="Q192" s="879">
        <v>0</v>
      </c>
      <c r="R192" s="879">
        <v>0</v>
      </c>
      <c r="S192" s="879">
        <v>0</v>
      </c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5"/>
        <v>0</v>
      </c>
      <c r="G193" s="37" t="e">
        <f t="shared" si="36"/>
        <v>#DIV/0!</v>
      </c>
      <c r="H193" s="471">
        <v>0</v>
      </c>
      <c r="I193" s="471">
        <v>0</v>
      </c>
      <c r="J193" s="471">
        <v>0</v>
      </c>
      <c r="K193" s="471">
        <v>0</v>
      </c>
      <c r="L193" s="471">
        <v>0</v>
      </c>
      <c r="M193" s="471">
        <v>0</v>
      </c>
      <c r="N193" s="471">
        <v>0</v>
      </c>
      <c r="O193" s="879">
        <v>0</v>
      </c>
      <c r="P193" s="879">
        <v>0</v>
      </c>
      <c r="Q193" s="879">
        <v>0</v>
      </c>
      <c r="R193" s="879">
        <v>0</v>
      </c>
      <c r="S193" s="879">
        <v>0</v>
      </c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5"/>
        <v>0</v>
      </c>
      <c r="G194" s="120" t="e">
        <f t="shared" si="36"/>
        <v>#DIV/0!</v>
      </c>
      <c r="H194" s="478">
        <v>0</v>
      </c>
      <c r="I194" s="478">
        <v>0</v>
      </c>
      <c r="J194" s="478">
        <v>0</v>
      </c>
      <c r="K194" s="478">
        <v>0</v>
      </c>
      <c r="L194" s="478">
        <v>0</v>
      </c>
      <c r="M194" s="478">
        <v>0</v>
      </c>
      <c r="N194" s="478">
        <v>0</v>
      </c>
      <c r="O194" s="894">
        <v>0</v>
      </c>
      <c r="P194" s="894">
        <v>0</v>
      </c>
      <c r="Q194" s="894">
        <v>0</v>
      </c>
      <c r="R194" s="894">
        <v>0</v>
      </c>
      <c r="S194" s="894">
        <v>0</v>
      </c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5"/>
        <v>0</v>
      </c>
      <c r="G195" s="631" t="e">
        <f t="shared" si="36"/>
        <v>#DIV/0!</v>
      </c>
      <c r="H195" s="1243"/>
      <c r="I195" s="1243"/>
      <c r="J195" s="1243"/>
      <c r="K195" s="1557"/>
      <c r="L195" s="1557"/>
      <c r="M195" s="1557"/>
      <c r="N195" s="1557"/>
      <c r="O195" s="895"/>
      <c r="P195" s="895"/>
      <c r="Q195" s="895"/>
      <c r="R195" s="895"/>
      <c r="S195" s="895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5"/>
        <v>0</v>
      </c>
      <c r="G196" s="67" t="e">
        <f t="shared" si="36"/>
        <v>#DIV/0!</v>
      </c>
      <c r="H196" s="1239"/>
      <c r="I196" s="1239"/>
      <c r="J196" s="1239"/>
      <c r="K196" s="1553"/>
      <c r="L196" s="1553"/>
      <c r="M196" s="1553"/>
      <c r="N196" s="1553"/>
      <c r="O196" s="882"/>
      <c r="P196" s="882"/>
      <c r="Q196" s="882"/>
      <c r="R196" s="882"/>
      <c r="S196" s="882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 t="shared" si="35"/>
        <v>0</v>
      </c>
      <c r="G197" s="37" t="e">
        <f t="shared" si="36"/>
        <v>#DIV/0!</v>
      </c>
      <c r="H197" s="471">
        <v>0</v>
      </c>
      <c r="I197" s="471">
        <v>0</v>
      </c>
      <c r="J197" s="471">
        <v>0</v>
      </c>
      <c r="K197" s="471">
        <v>0</v>
      </c>
      <c r="L197" s="471">
        <v>0</v>
      </c>
      <c r="M197" s="471">
        <v>0</v>
      </c>
      <c r="N197" s="471">
        <v>0</v>
      </c>
      <c r="O197" s="879">
        <v>0</v>
      </c>
      <c r="P197" s="879">
        <v>0</v>
      </c>
      <c r="Q197" s="879">
        <v>0</v>
      </c>
      <c r="R197" s="879">
        <v>0</v>
      </c>
      <c r="S197" s="879">
        <v>0</v>
      </c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35"/>
        <v>0</v>
      </c>
      <c r="G198" s="37" t="e">
        <f t="shared" si="36"/>
        <v>#DIV/0!</v>
      </c>
      <c r="H198" s="471">
        <v>0</v>
      </c>
      <c r="I198" s="471">
        <v>0</v>
      </c>
      <c r="J198" s="471">
        <v>0</v>
      </c>
      <c r="K198" s="471">
        <v>0</v>
      </c>
      <c r="L198" s="471">
        <v>0</v>
      </c>
      <c r="M198" s="471">
        <v>0</v>
      </c>
      <c r="N198" s="471">
        <v>0</v>
      </c>
      <c r="O198" s="879">
        <v>0</v>
      </c>
      <c r="P198" s="879">
        <v>0</v>
      </c>
      <c r="Q198" s="879">
        <v>0</v>
      </c>
      <c r="R198" s="879">
        <v>0</v>
      </c>
      <c r="S198" s="879">
        <v>0</v>
      </c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5"/>
        <v>0</v>
      </c>
      <c r="G199" s="37" t="e">
        <f t="shared" si="36"/>
        <v>#DIV/0!</v>
      </c>
      <c r="H199" s="471">
        <v>0</v>
      </c>
      <c r="I199" s="471">
        <v>0</v>
      </c>
      <c r="J199" s="471">
        <v>0</v>
      </c>
      <c r="K199" s="471">
        <v>0</v>
      </c>
      <c r="L199" s="471">
        <v>0</v>
      </c>
      <c r="M199" s="471">
        <v>0</v>
      </c>
      <c r="N199" s="471">
        <v>0</v>
      </c>
      <c r="O199" s="879">
        <v>0</v>
      </c>
      <c r="P199" s="879">
        <v>0</v>
      </c>
      <c r="Q199" s="879">
        <v>0</v>
      </c>
      <c r="R199" s="879">
        <v>0</v>
      </c>
      <c r="S199" s="879">
        <v>0</v>
      </c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5"/>
        <v>0</v>
      </c>
      <c r="G200" s="37" t="e">
        <f t="shared" si="36"/>
        <v>#DIV/0!</v>
      </c>
      <c r="H200" s="471">
        <v>0</v>
      </c>
      <c r="I200" s="471">
        <v>0</v>
      </c>
      <c r="J200" s="471">
        <v>0</v>
      </c>
      <c r="K200" s="471">
        <v>0</v>
      </c>
      <c r="L200" s="471">
        <v>0</v>
      </c>
      <c r="M200" s="471">
        <v>0</v>
      </c>
      <c r="N200" s="471">
        <v>0</v>
      </c>
      <c r="O200" s="879">
        <v>0</v>
      </c>
      <c r="P200" s="879">
        <v>0</v>
      </c>
      <c r="Q200" s="879">
        <v>0</v>
      </c>
      <c r="R200" s="879">
        <v>0</v>
      </c>
      <c r="S200" s="879">
        <v>0</v>
      </c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1</v>
      </c>
      <c r="F201" s="36">
        <f t="shared" si="35"/>
        <v>1</v>
      </c>
      <c r="G201" s="37">
        <f t="shared" si="36"/>
        <v>100</v>
      </c>
      <c r="H201" s="471">
        <v>0</v>
      </c>
      <c r="I201" s="471">
        <v>0</v>
      </c>
      <c r="J201" s="471">
        <v>0</v>
      </c>
      <c r="K201" s="471">
        <v>1</v>
      </c>
      <c r="L201" s="471">
        <v>0</v>
      </c>
      <c r="M201" s="471">
        <v>0</v>
      </c>
      <c r="N201" s="471">
        <v>0</v>
      </c>
      <c r="O201" s="879">
        <v>0</v>
      </c>
      <c r="P201" s="879">
        <v>0</v>
      </c>
      <c r="Q201" s="879">
        <v>0</v>
      </c>
      <c r="R201" s="879">
        <v>0</v>
      </c>
      <c r="S201" s="879">
        <v>0</v>
      </c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1</v>
      </c>
      <c r="F202" s="36">
        <f t="shared" si="35"/>
        <v>1</v>
      </c>
      <c r="G202" s="37">
        <f t="shared" si="36"/>
        <v>100</v>
      </c>
      <c r="H202" s="471">
        <v>0</v>
      </c>
      <c r="I202" s="471">
        <v>0</v>
      </c>
      <c r="J202" s="471">
        <v>0</v>
      </c>
      <c r="K202" s="471">
        <v>1</v>
      </c>
      <c r="L202" s="471">
        <v>0</v>
      </c>
      <c r="M202" s="471">
        <v>0</v>
      </c>
      <c r="N202" s="471">
        <v>0</v>
      </c>
      <c r="O202" s="879">
        <v>0</v>
      </c>
      <c r="P202" s="879">
        <v>0</v>
      </c>
      <c r="Q202" s="879">
        <v>0</v>
      </c>
      <c r="R202" s="879">
        <v>0</v>
      </c>
      <c r="S202" s="879">
        <v>0</v>
      </c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5"/>
        <v>0</v>
      </c>
      <c r="G203" s="37" t="e">
        <f t="shared" si="36"/>
        <v>#DIV/0!</v>
      </c>
      <c r="H203" s="471">
        <v>0</v>
      </c>
      <c r="I203" s="471">
        <v>0</v>
      </c>
      <c r="J203" s="471">
        <v>0</v>
      </c>
      <c r="K203" s="471">
        <v>0</v>
      </c>
      <c r="L203" s="471">
        <v>0</v>
      </c>
      <c r="M203" s="471">
        <v>0</v>
      </c>
      <c r="N203" s="471">
        <v>0</v>
      </c>
      <c r="O203" s="879">
        <v>0</v>
      </c>
      <c r="P203" s="879">
        <v>0</v>
      </c>
      <c r="Q203" s="879">
        <v>0</v>
      </c>
      <c r="R203" s="879">
        <v>0</v>
      </c>
      <c r="S203" s="879">
        <v>0</v>
      </c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5"/>
        <v>0</v>
      </c>
      <c r="G204" s="37" t="e">
        <f t="shared" si="36"/>
        <v>#DIV/0!</v>
      </c>
      <c r="H204" s="471">
        <v>0</v>
      </c>
      <c r="I204" s="471">
        <v>0</v>
      </c>
      <c r="J204" s="471">
        <v>0</v>
      </c>
      <c r="K204" s="471">
        <v>0</v>
      </c>
      <c r="L204" s="471">
        <v>0</v>
      </c>
      <c r="M204" s="471">
        <v>0</v>
      </c>
      <c r="N204" s="471">
        <v>0</v>
      </c>
      <c r="O204" s="879">
        <v>0</v>
      </c>
      <c r="P204" s="879">
        <v>0</v>
      </c>
      <c r="Q204" s="879">
        <v>0</v>
      </c>
      <c r="R204" s="879">
        <v>0</v>
      </c>
      <c r="S204" s="879">
        <v>0</v>
      </c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5"/>
        <v>0</v>
      </c>
      <c r="G205" s="37" t="e">
        <f t="shared" si="36"/>
        <v>#DIV/0!</v>
      </c>
      <c r="H205" s="471">
        <v>0</v>
      </c>
      <c r="I205" s="471">
        <v>0</v>
      </c>
      <c r="J205" s="471">
        <v>0</v>
      </c>
      <c r="K205" s="471">
        <v>0</v>
      </c>
      <c r="L205" s="471">
        <v>0</v>
      </c>
      <c r="M205" s="471">
        <v>0</v>
      </c>
      <c r="N205" s="471">
        <v>0</v>
      </c>
      <c r="O205" s="879">
        <v>0</v>
      </c>
      <c r="P205" s="879">
        <v>0</v>
      </c>
      <c r="Q205" s="879">
        <v>0</v>
      </c>
      <c r="R205" s="879">
        <v>0</v>
      </c>
      <c r="S205" s="879">
        <v>0</v>
      </c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5"/>
        <v>0</v>
      </c>
      <c r="G206" s="37" t="e">
        <f t="shared" si="36"/>
        <v>#DIV/0!</v>
      </c>
      <c r="H206" s="471">
        <v>0</v>
      </c>
      <c r="I206" s="471">
        <v>0</v>
      </c>
      <c r="J206" s="471">
        <v>0</v>
      </c>
      <c r="K206" s="471">
        <v>0</v>
      </c>
      <c r="L206" s="471">
        <v>0</v>
      </c>
      <c r="M206" s="471">
        <v>0</v>
      </c>
      <c r="N206" s="471">
        <v>0</v>
      </c>
      <c r="O206" s="879">
        <v>0</v>
      </c>
      <c r="P206" s="879">
        <v>0</v>
      </c>
      <c r="Q206" s="879">
        <v>0</v>
      </c>
      <c r="R206" s="879">
        <v>0</v>
      </c>
      <c r="S206" s="879">
        <v>0</v>
      </c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5"/>
        <v>0</v>
      </c>
      <c r="G207" s="37" t="e">
        <f t="shared" si="36"/>
        <v>#DIV/0!</v>
      </c>
      <c r="H207" s="471">
        <v>0</v>
      </c>
      <c r="I207" s="471">
        <v>0</v>
      </c>
      <c r="J207" s="471">
        <v>0</v>
      </c>
      <c r="K207" s="471">
        <v>0</v>
      </c>
      <c r="L207" s="471">
        <v>0</v>
      </c>
      <c r="M207" s="471">
        <v>0</v>
      </c>
      <c r="N207" s="471">
        <v>0</v>
      </c>
      <c r="O207" s="879">
        <v>0</v>
      </c>
      <c r="P207" s="879">
        <v>0</v>
      </c>
      <c r="Q207" s="879">
        <v>0</v>
      </c>
      <c r="R207" s="879">
        <v>0</v>
      </c>
      <c r="S207" s="879">
        <v>0</v>
      </c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5"/>
        <v>0</v>
      </c>
      <c r="G208" s="37" t="e">
        <f t="shared" si="36"/>
        <v>#DIV/0!</v>
      </c>
      <c r="H208" s="471">
        <v>0</v>
      </c>
      <c r="I208" s="471">
        <v>0</v>
      </c>
      <c r="J208" s="471">
        <v>0</v>
      </c>
      <c r="K208" s="471">
        <v>0</v>
      </c>
      <c r="L208" s="471">
        <v>0</v>
      </c>
      <c r="M208" s="471">
        <v>0</v>
      </c>
      <c r="N208" s="471">
        <v>0</v>
      </c>
      <c r="O208" s="879">
        <v>0</v>
      </c>
      <c r="P208" s="879">
        <v>0</v>
      </c>
      <c r="Q208" s="879">
        <v>0</v>
      </c>
      <c r="R208" s="879">
        <v>0</v>
      </c>
      <c r="S208" s="879">
        <v>0</v>
      </c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5"/>
        <v>0</v>
      </c>
      <c r="G209" s="37" t="e">
        <f t="shared" si="36"/>
        <v>#DIV/0!</v>
      </c>
      <c r="H209" s="471">
        <v>0</v>
      </c>
      <c r="I209" s="471">
        <v>0</v>
      </c>
      <c r="J209" s="471">
        <v>0</v>
      </c>
      <c r="K209" s="471">
        <v>0</v>
      </c>
      <c r="L209" s="471">
        <v>0</v>
      </c>
      <c r="M209" s="471">
        <v>0</v>
      </c>
      <c r="N209" s="471">
        <v>0</v>
      </c>
      <c r="O209" s="879">
        <v>0</v>
      </c>
      <c r="P209" s="879">
        <v>0</v>
      </c>
      <c r="Q209" s="879">
        <v>0</v>
      </c>
      <c r="R209" s="879">
        <v>0</v>
      </c>
      <c r="S209" s="879">
        <v>0</v>
      </c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5"/>
        <v>0</v>
      </c>
      <c r="G210" s="37" t="e">
        <f t="shared" si="36"/>
        <v>#DIV/0!</v>
      </c>
      <c r="H210" s="471">
        <v>0</v>
      </c>
      <c r="I210" s="471">
        <v>0</v>
      </c>
      <c r="J210" s="471">
        <v>0</v>
      </c>
      <c r="K210" s="471">
        <v>0</v>
      </c>
      <c r="L210" s="471">
        <v>0</v>
      </c>
      <c r="M210" s="471">
        <v>0</v>
      </c>
      <c r="N210" s="471">
        <v>0</v>
      </c>
      <c r="O210" s="879">
        <v>0</v>
      </c>
      <c r="P210" s="879">
        <v>0</v>
      </c>
      <c r="Q210" s="879">
        <v>0</v>
      </c>
      <c r="R210" s="879">
        <v>0</v>
      </c>
      <c r="S210" s="879">
        <v>0</v>
      </c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5"/>
        <v>0</v>
      </c>
      <c r="G211" s="37" t="e">
        <f t="shared" si="36"/>
        <v>#DIV/0!</v>
      </c>
      <c r="H211" s="471">
        <v>0</v>
      </c>
      <c r="I211" s="471">
        <v>0</v>
      </c>
      <c r="J211" s="471">
        <v>0</v>
      </c>
      <c r="K211" s="471">
        <v>0</v>
      </c>
      <c r="L211" s="471">
        <v>0</v>
      </c>
      <c r="M211" s="471">
        <v>0</v>
      </c>
      <c r="N211" s="471">
        <v>0</v>
      </c>
      <c r="O211" s="879">
        <v>0</v>
      </c>
      <c r="P211" s="879">
        <v>0</v>
      </c>
      <c r="Q211" s="879">
        <v>0</v>
      </c>
      <c r="R211" s="879">
        <v>0</v>
      </c>
      <c r="S211" s="879">
        <v>0</v>
      </c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5"/>
        <v>0</v>
      </c>
      <c r="G212" s="37" t="e">
        <f t="shared" si="36"/>
        <v>#DIV/0!</v>
      </c>
      <c r="H212" s="471">
        <v>0</v>
      </c>
      <c r="I212" s="471">
        <v>0</v>
      </c>
      <c r="J212" s="471">
        <v>0</v>
      </c>
      <c r="K212" s="471">
        <v>0</v>
      </c>
      <c r="L212" s="471">
        <v>0</v>
      </c>
      <c r="M212" s="471">
        <v>0</v>
      </c>
      <c r="N212" s="471">
        <v>0</v>
      </c>
      <c r="O212" s="879">
        <v>0</v>
      </c>
      <c r="P212" s="879">
        <v>0</v>
      </c>
      <c r="Q212" s="879">
        <v>0</v>
      </c>
      <c r="R212" s="879">
        <v>0</v>
      </c>
      <c r="S212" s="879">
        <v>0</v>
      </c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1</v>
      </c>
      <c r="F213" s="36">
        <f t="shared" si="35"/>
        <v>1</v>
      </c>
      <c r="G213" s="37">
        <f t="shared" si="36"/>
        <v>100</v>
      </c>
      <c r="H213" s="471">
        <v>0</v>
      </c>
      <c r="I213" s="471">
        <v>0</v>
      </c>
      <c r="J213" s="471">
        <v>0</v>
      </c>
      <c r="K213" s="471">
        <v>1</v>
      </c>
      <c r="L213" s="471">
        <v>0</v>
      </c>
      <c r="M213" s="471">
        <v>0</v>
      </c>
      <c r="N213" s="471">
        <v>0</v>
      </c>
      <c r="O213" s="879">
        <v>0</v>
      </c>
      <c r="P213" s="879">
        <v>0</v>
      </c>
      <c r="Q213" s="879">
        <v>0</v>
      </c>
      <c r="R213" s="879">
        <v>0</v>
      </c>
      <c r="S213" s="879">
        <v>0</v>
      </c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5"/>
        <v>0</v>
      </c>
      <c r="G214" s="37" t="e">
        <f t="shared" si="36"/>
        <v>#DIV/0!</v>
      </c>
      <c r="H214" s="471">
        <v>0</v>
      </c>
      <c r="I214" s="471">
        <v>0</v>
      </c>
      <c r="J214" s="471">
        <v>0</v>
      </c>
      <c r="K214" s="471">
        <v>0</v>
      </c>
      <c r="L214" s="471">
        <v>0</v>
      </c>
      <c r="M214" s="471">
        <v>0</v>
      </c>
      <c r="N214" s="471">
        <v>0</v>
      </c>
      <c r="O214" s="879">
        <v>0</v>
      </c>
      <c r="P214" s="879">
        <v>0</v>
      </c>
      <c r="Q214" s="879">
        <v>0</v>
      </c>
      <c r="R214" s="879">
        <v>0</v>
      </c>
      <c r="S214" s="879">
        <v>0</v>
      </c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5"/>
        <v>0</v>
      </c>
      <c r="G215" s="37" t="e">
        <f t="shared" si="36"/>
        <v>#DIV/0!</v>
      </c>
      <c r="H215" s="471">
        <v>0</v>
      </c>
      <c r="I215" s="471">
        <v>0</v>
      </c>
      <c r="J215" s="471">
        <v>0</v>
      </c>
      <c r="K215" s="471">
        <v>0</v>
      </c>
      <c r="L215" s="471">
        <v>0</v>
      </c>
      <c r="M215" s="471">
        <v>0</v>
      </c>
      <c r="N215" s="471">
        <v>0</v>
      </c>
      <c r="O215" s="879">
        <v>0</v>
      </c>
      <c r="P215" s="879">
        <v>0</v>
      </c>
      <c r="Q215" s="879">
        <v>0</v>
      </c>
      <c r="R215" s="879">
        <v>0</v>
      </c>
      <c r="S215" s="879">
        <v>0</v>
      </c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5"/>
        <v>0</v>
      </c>
      <c r="G216" s="37" t="e">
        <f t="shared" si="36"/>
        <v>#DIV/0!</v>
      </c>
      <c r="H216" s="471">
        <v>0</v>
      </c>
      <c r="I216" s="471">
        <v>0</v>
      </c>
      <c r="J216" s="471">
        <v>0</v>
      </c>
      <c r="K216" s="471">
        <v>0</v>
      </c>
      <c r="L216" s="471">
        <v>0</v>
      </c>
      <c r="M216" s="471">
        <v>0</v>
      </c>
      <c r="N216" s="471">
        <v>0</v>
      </c>
      <c r="O216" s="879">
        <v>0</v>
      </c>
      <c r="P216" s="879">
        <v>0</v>
      </c>
      <c r="Q216" s="879">
        <v>0</v>
      </c>
      <c r="R216" s="879">
        <v>0</v>
      </c>
      <c r="S216" s="879">
        <v>0</v>
      </c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5"/>
        <v>0</v>
      </c>
      <c r="G217" s="37" t="e">
        <f t="shared" si="36"/>
        <v>#DIV/0!</v>
      </c>
      <c r="H217" s="471">
        <v>0</v>
      </c>
      <c r="I217" s="471">
        <v>0</v>
      </c>
      <c r="J217" s="471">
        <v>0</v>
      </c>
      <c r="K217" s="471">
        <v>0</v>
      </c>
      <c r="L217" s="471">
        <v>0</v>
      </c>
      <c r="M217" s="471">
        <v>0</v>
      </c>
      <c r="N217" s="471">
        <v>0</v>
      </c>
      <c r="O217" s="879">
        <v>0</v>
      </c>
      <c r="P217" s="879">
        <v>0</v>
      </c>
      <c r="Q217" s="879">
        <v>0</v>
      </c>
      <c r="R217" s="879">
        <v>0</v>
      </c>
      <c r="S217" s="879">
        <v>0</v>
      </c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5"/>
        <v>0</v>
      </c>
      <c r="G218" s="37" t="e">
        <f t="shared" si="36"/>
        <v>#DIV/0!</v>
      </c>
      <c r="H218" s="471">
        <v>0</v>
      </c>
      <c r="I218" s="471">
        <v>0</v>
      </c>
      <c r="J218" s="471">
        <v>0</v>
      </c>
      <c r="K218" s="471">
        <v>0</v>
      </c>
      <c r="L218" s="471">
        <v>0</v>
      </c>
      <c r="M218" s="471">
        <v>0</v>
      </c>
      <c r="N218" s="471">
        <v>0</v>
      </c>
      <c r="O218" s="879">
        <v>0</v>
      </c>
      <c r="P218" s="879">
        <v>0</v>
      </c>
      <c r="Q218" s="879">
        <v>0</v>
      </c>
      <c r="R218" s="879">
        <v>0</v>
      </c>
      <c r="S218" s="879">
        <v>0</v>
      </c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5"/>
        <v>0</v>
      </c>
      <c r="G219" s="37" t="e">
        <f t="shared" si="36"/>
        <v>#DIV/0!</v>
      </c>
      <c r="H219" s="471">
        <v>0</v>
      </c>
      <c r="I219" s="471">
        <v>0</v>
      </c>
      <c r="J219" s="471">
        <v>0</v>
      </c>
      <c r="K219" s="471">
        <v>0</v>
      </c>
      <c r="L219" s="471">
        <v>0</v>
      </c>
      <c r="M219" s="471">
        <v>0</v>
      </c>
      <c r="N219" s="471">
        <v>0</v>
      </c>
      <c r="O219" s="879">
        <v>0</v>
      </c>
      <c r="P219" s="879">
        <v>0</v>
      </c>
      <c r="Q219" s="879">
        <v>0</v>
      </c>
      <c r="R219" s="879">
        <v>0</v>
      </c>
      <c r="S219" s="879">
        <v>0</v>
      </c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5"/>
        <v>0</v>
      </c>
      <c r="G220" s="37" t="e">
        <f t="shared" si="36"/>
        <v>#DIV/0!</v>
      </c>
      <c r="H220" s="471">
        <v>0</v>
      </c>
      <c r="I220" s="471">
        <v>0</v>
      </c>
      <c r="J220" s="471">
        <v>0</v>
      </c>
      <c r="K220" s="471">
        <v>0</v>
      </c>
      <c r="L220" s="471">
        <v>0</v>
      </c>
      <c r="M220" s="471">
        <v>0</v>
      </c>
      <c r="N220" s="471">
        <v>0</v>
      </c>
      <c r="O220" s="879">
        <v>0</v>
      </c>
      <c r="P220" s="879">
        <v>0</v>
      </c>
      <c r="Q220" s="879">
        <v>0</v>
      </c>
      <c r="R220" s="879">
        <v>0</v>
      </c>
      <c r="S220" s="879">
        <v>0</v>
      </c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5"/>
        <v>1</v>
      </c>
      <c r="G221" s="37">
        <f t="shared" si="36"/>
        <v>100</v>
      </c>
      <c r="H221" s="471">
        <v>0</v>
      </c>
      <c r="I221" s="471">
        <v>1</v>
      </c>
      <c r="J221" s="471">
        <v>0</v>
      </c>
      <c r="K221" s="471">
        <v>0</v>
      </c>
      <c r="L221" s="471">
        <v>0</v>
      </c>
      <c r="M221" s="471">
        <v>0</v>
      </c>
      <c r="N221" s="471">
        <v>0</v>
      </c>
      <c r="O221" s="879">
        <v>0</v>
      </c>
      <c r="P221" s="879">
        <v>0</v>
      </c>
      <c r="Q221" s="879">
        <v>0</v>
      </c>
      <c r="R221" s="879">
        <v>0</v>
      </c>
      <c r="S221" s="879">
        <v>0</v>
      </c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5"/>
        <v>24</v>
      </c>
      <c r="G222" s="37">
        <f t="shared" si="36"/>
        <v>24</v>
      </c>
      <c r="H222" s="471">
        <v>0</v>
      </c>
      <c r="I222" s="471">
        <v>0</v>
      </c>
      <c r="J222" s="471">
        <v>0</v>
      </c>
      <c r="K222" s="471">
        <v>0</v>
      </c>
      <c r="L222" s="471">
        <v>5</v>
      </c>
      <c r="M222" s="471">
        <v>8</v>
      </c>
      <c r="N222" s="471">
        <v>11</v>
      </c>
      <c r="O222" s="879">
        <v>0</v>
      </c>
      <c r="P222" s="879">
        <v>0</v>
      </c>
      <c r="Q222" s="879">
        <v>0</v>
      </c>
      <c r="R222" s="879">
        <v>0</v>
      </c>
      <c r="S222" s="879">
        <v>0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5"/>
        <v>0</v>
      </c>
      <c r="G223" s="37" t="e">
        <f t="shared" si="36"/>
        <v>#DIV/0!</v>
      </c>
      <c r="H223" s="471">
        <v>0</v>
      </c>
      <c r="I223" s="471">
        <v>0</v>
      </c>
      <c r="J223" s="471">
        <v>0</v>
      </c>
      <c r="K223" s="471">
        <v>0</v>
      </c>
      <c r="L223" s="471">
        <v>0</v>
      </c>
      <c r="M223" s="471">
        <v>0</v>
      </c>
      <c r="N223" s="471">
        <v>0</v>
      </c>
      <c r="O223" s="879">
        <v>0</v>
      </c>
      <c r="P223" s="879">
        <v>0</v>
      </c>
      <c r="Q223" s="879">
        <v>0</v>
      </c>
      <c r="R223" s="879">
        <v>0</v>
      </c>
      <c r="S223" s="879">
        <v>0</v>
      </c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5"/>
        <v>0</v>
      </c>
      <c r="G224" s="37" t="e">
        <f t="shared" si="36"/>
        <v>#DIV/0!</v>
      </c>
      <c r="H224" s="471">
        <v>0</v>
      </c>
      <c r="I224" s="471">
        <v>0</v>
      </c>
      <c r="J224" s="471">
        <v>0</v>
      </c>
      <c r="K224" s="471">
        <v>0</v>
      </c>
      <c r="L224" s="471">
        <v>0</v>
      </c>
      <c r="M224" s="471">
        <v>0</v>
      </c>
      <c r="N224" s="471">
        <v>0</v>
      </c>
      <c r="O224" s="879">
        <v>0</v>
      </c>
      <c r="P224" s="879">
        <v>0</v>
      </c>
      <c r="Q224" s="879">
        <v>0</v>
      </c>
      <c r="R224" s="879">
        <v>0</v>
      </c>
      <c r="S224" s="879">
        <v>0</v>
      </c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5"/>
        <v>0</v>
      </c>
      <c r="G225" s="37" t="e">
        <f t="shared" si="36"/>
        <v>#DIV/0!</v>
      </c>
      <c r="H225" s="471">
        <v>0</v>
      </c>
      <c r="I225" s="471">
        <v>0</v>
      </c>
      <c r="J225" s="471">
        <v>0</v>
      </c>
      <c r="K225" s="471">
        <v>0</v>
      </c>
      <c r="L225" s="471">
        <v>0</v>
      </c>
      <c r="M225" s="471">
        <v>0</v>
      </c>
      <c r="N225" s="471">
        <v>0</v>
      </c>
      <c r="O225" s="879">
        <v>0</v>
      </c>
      <c r="P225" s="879">
        <v>0</v>
      </c>
      <c r="Q225" s="879">
        <v>0</v>
      </c>
      <c r="R225" s="879">
        <v>0</v>
      </c>
      <c r="S225" s="879">
        <v>0</v>
      </c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5"/>
        <v>0</v>
      </c>
      <c r="G226" s="37" t="e">
        <f t="shared" si="36"/>
        <v>#DIV/0!</v>
      </c>
      <c r="H226" s="471">
        <v>0</v>
      </c>
      <c r="I226" s="471">
        <v>0</v>
      </c>
      <c r="J226" s="471">
        <v>0</v>
      </c>
      <c r="K226" s="471">
        <v>0</v>
      </c>
      <c r="L226" s="471">
        <v>0</v>
      </c>
      <c r="M226" s="471">
        <v>0</v>
      </c>
      <c r="N226" s="471">
        <v>0</v>
      </c>
      <c r="O226" s="879">
        <v>0</v>
      </c>
      <c r="P226" s="879">
        <v>0</v>
      </c>
      <c r="Q226" s="879">
        <v>0</v>
      </c>
      <c r="R226" s="879">
        <v>0</v>
      </c>
      <c r="S226" s="879">
        <v>0</v>
      </c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113000</v>
      </c>
      <c r="F227" s="153">
        <f t="shared" si="35"/>
        <v>112948</v>
      </c>
      <c r="G227" s="379">
        <f t="shared" si="36"/>
        <v>99.953982300884959</v>
      </c>
      <c r="H227" s="1244">
        <f>SUM(H228:H232)</f>
        <v>0</v>
      </c>
      <c r="I227" s="1244">
        <f>SUM(I228:I232)</f>
        <v>8000</v>
      </c>
      <c r="J227" s="1244">
        <f>SUM(J228:J232)</f>
        <v>27520</v>
      </c>
      <c r="K227" s="1558">
        <f t="shared" ref="K227:S227" si="38">SUM(K228:K232)</f>
        <v>8000</v>
      </c>
      <c r="L227" s="1558">
        <f t="shared" si="38"/>
        <v>0</v>
      </c>
      <c r="M227" s="1558">
        <f t="shared" si="38"/>
        <v>0</v>
      </c>
      <c r="N227" s="1558">
        <f t="shared" si="38"/>
        <v>24650</v>
      </c>
      <c r="O227" s="1558">
        <f t="shared" si="38"/>
        <v>1820</v>
      </c>
      <c r="P227" s="1558">
        <f t="shared" si="38"/>
        <v>8000</v>
      </c>
      <c r="Q227" s="1911">
        <f t="shared" si="38"/>
        <v>34958</v>
      </c>
      <c r="R227" s="1911">
        <f t="shared" si="38"/>
        <v>0</v>
      </c>
      <c r="S227" s="1911">
        <f t="shared" si="38"/>
        <v>0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35"/>
        <v>0</v>
      </c>
      <c r="G228" s="37" t="e">
        <f t="shared" si="36"/>
        <v>#DIV/0!</v>
      </c>
      <c r="H228" s="471">
        <v>0</v>
      </c>
      <c r="I228" s="471">
        <v>0</v>
      </c>
      <c r="J228" s="471">
        <v>0</v>
      </c>
      <c r="K228" s="471">
        <v>0</v>
      </c>
      <c r="L228" s="471">
        <v>0</v>
      </c>
      <c r="M228" s="471">
        <v>0</v>
      </c>
      <c r="N228" s="471">
        <v>0</v>
      </c>
      <c r="O228" s="879">
        <v>0</v>
      </c>
      <c r="P228" s="879">
        <v>0</v>
      </c>
      <c r="Q228" s="879">
        <v>0</v>
      </c>
      <c r="R228" s="879">
        <v>0</v>
      </c>
      <c r="S228" s="879">
        <v>0</v>
      </c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f>63000+50000</f>
        <v>113000</v>
      </c>
      <c r="F229" s="36">
        <f t="shared" si="35"/>
        <v>112948</v>
      </c>
      <c r="G229" s="37">
        <f t="shared" si="36"/>
        <v>99.953982300884959</v>
      </c>
      <c r="H229" s="471">
        <v>0</v>
      </c>
      <c r="I229" s="471">
        <v>8000</v>
      </c>
      <c r="J229" s="471">
        <v>27520</v>
      </c>
      <c r="K229" s="471">
        <v>8000</v>
      </c>
      <c r="L229" s="471">
        <v>0</v>
      </c>
      <c r="M229" s="471">
        <v>0</v>
      </c>
      <c r="N229" s="471">
        <v>24650</v>
      </c>
      <c r="O229" s="879">
        <v>1820</v>
      </c>
      <c r="P229" s="879">
        <v>8000</v>
      </c>
      <c r="Q229" s="879">
        <v>34958</v>
      </c>
      <c r="R229" s="879">
        <v>0</v>
      </c>
      <c r="S229" s="879">
        <v>0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5"/>
        <v>0</v>
      </c>
      <c r="G230" s="37" t="e">
        <f t="shared" si="36"/>
        <v>#DIV/0!</v>
      </c>
      <c r="H230" s="471">
        <v>0</v>
      </c>
      <c r="I230" s="471">
        <v>0</v>
      </c>
      <c r="J230" s="471">
        <v>0</v>
      </c>
      <c r="K230" s="471">
        <v>0</v>
      </c>
      <c r="L230" s="471">
        <v>0</v>
      </c>
      <c r="M230" s="471">
        <v>0</v>
      </c>
      <c r="N230" s="471">
        <v>0</v>
      </c>
      <c r="O230" s="879">
        <v>0</v>
      </c>
      <c r="P230" s="879">
        <v>0</v>
      </c>
      <c r="Q230" s="879">
        <v>0</v>
      </c>
      <c r="R230" s="879">
        <v>0</v>
      </c>
      <c r="S230" s="879">
        <v>0</v>
      </c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5"/>
        <v>0</v>
      </c>
      <c r="G231" s="37" t="e">
        <f t="shared" si="36"/>
        <v>#DIV/0!</v>
      </c>
      <c r="H231" s="471">
        <v>0</v>
      </c>
      <c r="I231" s="471">
        <v>0</v>
      </c>
      <c r="J231" s="471">
        <v>0</v>
      </c>
      <c r="K231" s="471">
        <v>0</v>
      </c>
      <c r="L231" s="471">
        <v>0</v>
      </c>
      <c r="M231" s="471">
        <v>0</v>
      </c>
      <c r="N231" s="471">
        <v>0</v>
      </c>
      <c r="O231" s="879">
        <v>0</v>
      </c>
      <c r="P231" s="879">
        <v>0</v>
      </c>
      <c r="Q231" s="879">
        <v>0</v>
      </c>
      <c r="R231" s="879">
        <v>0</v>
      </c>
      <c r="S231" s="879">
        <v>0</v>
      </c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5"/>
        <v>0</v>
      </c>
      <c r="G232" s="120" t="e">
        <f t="shared" si="36"/>
        <v>#DIV/0!</v>
      </c>
      <c r="H232" s="478">
        <v>0</v>
      </c>
      <c r="I232" s="478">
        <v>0</v>
      </c>
      <c r="J232" s="478">
        <v>0</v>
      </c>
      <c r="K232" s="478">
        <v>0</v>
      </c>
      <c r="L232" s="478">
        <v>0</v>
      </c>
      <c r="M232" s="478">
        <v>0</v>
      </c>
      <c r="N232" s="478">
        <v>0</v>
      </c>
      <c r="O232" s="894">
        <v>0</v>
      </c>
      <c r="P232" s="894">
        <v>0</v>
      </c>
      <c r="Q232" s="894">
        <v>0</v>
      </c>
      <c r="R232" s="894">
        <v>0</v>
      </c>
      <c r="S232" s="894">
        <v>0</v>
      </c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5"/>
        <v>0</v>
      </c>
      <c r="G233" s="631" t="e">
        <f t="shared" si="36"/>
        <v>#DIV/0!</v>
      </c>
      <c r="H233" s="1243"/>
      <c r="I233" s="1243"/>
      <c r="J233" s="1243"/>
      <c r="K233" s="1557"/>
      <c r="L233" s="1557"/>
      <c r="M233" s="1557"/>
      <c r="N233" s="1557"/>
      <c r="O233" s="895"/>
      <c r="P233" s="895"/>
      <c r="Q233" s="895"/>
      <c r="R233" s="895"/>
      <c r="S233" s="895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5"/>
        <v>0</v>
      </c>
      <c r="G234" s="67" t="e">
        <f t="shared" si="36"/>
        <v>#DIV/0!</v>
      </c>
      <c r="H234" s="1239"/>
      <c r="I234" s="1239"/>
      <c r="J234" s="1239"/>
      <c r="K234" s="1553"/>
      <c r="L234" s="1553"/>
      <c r="M234" s="1553"/>
      <c r="N234" s="1553"/>
      <c r="O234" s="882"/>
      <c r="P234" s="882"/>
      <c r="Q234" s="882"/>
      <c r="R234" s="882"/>
      <c r="S234" s="882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5"/>
        <v>0</v>
      </c>
      <c r="G235" s="67" t="e">
        <f t="shared" si="36"/>
        <v>#DIV/0!</v>
      </c>
      <c r="H235" s="1239"/>
      <c r="I235" s="1239"/>
      <c r="J235" s="1239"/>
      <c r="K235" s="1553"/>
      <c r="L235" s="1553"/>
      <c r="M235" s="1553"/>
      <c r="N235" s="1553"/>
      <c r="O235" s="882"/>
      <c r="P235" s="882"/>
      <c r="Q235" s="882"/>
      <c r="R235" s="882"/>
      <c r="S235" s="882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2</v>
      </c>
      <c r="F236" s="36">
        <f t="shared" si="35"/>
        <v>2</v>
      </c>
      <c r="G236" s="37">
        <f t="shared" si="36"/>
        <v>100</v>
      </c>
      <c r="H236" s="476">
        <v>0</v>
      </c>
      <c r="I236" s="476">
        <v>0</v>
      </c>
      <c r="J236" s="476">
        <v>0</v>
      </c>
      <c r="K236" s="476">
        <v>0</v>
      </c>
      <c r="L236" s="476">
        <v>1</v>
      </c>
      <c r="M236" s="476">
        <v>1</v>
      </c>
      <c r="N236" s="476">
        <v>0</v>
      </c>
      <c r="O236" s="893">
        <v>0</v>
      </c>
      <c r="P236" s="893">
        <v>0</v>
      </c>
      <c r="Q236" s="893">
        <v>0</v>
      </c>
      <c r="R236" s="893">
        <v>0</v>
      </c>
      <c r="S236" s="893">
        <v>0</v>
      </c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20</v>
      </c>
      <c r="F237" s="36">
        <f t="shared" si="35"/>
        <v>20</v>
      </c>
      <c r="G237" s="37">
        <f t="shared" si="36"/>
        <v>100</v>
      </c>
      <c r="H237" s="476">
        <v>0</v>
      </c>
      <c r="I237" s="476">
        <v>0</v>
      </c>
      <c r="J237" s="476">
        <v>0</v>
      </c>
      <c r="K237" s="476">
        <v>0</v>
      </c>
      <c r="L237" s="476">
        <v>0</v>
      </c>
      <c r="M237" s="476">
        <v>0</v>
      </c>
      <c r="N237" s="476">
        <v>0</v>
      </c>
      <c r="O237" s="893">
        <v>20</v>
      </c>
      <c r="P237" s="893">
        <v>0</v>
      </c>
      <c r="Q237" s="893">
        <v>0</v>
      </c>
      <c r="R237" s="893">
        <v>0</v>
      </c>
      <c r="S237" s="893">
        <v>0</v>
      </c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2</v>
      </c>
      <c r="F238" s="36">
        <f t="shared" si="35"/>
        <v>2</v>
      </c>
      <c r="G238" s="37">
        <f t="shared" si="36"/>
        <v>100</v>
      </c>
      <c r="H238" s="476">
        <v>0</v>
      </c>
      <c r="I238" s="476">
        <v>0</v>
      </c>
      <c r="J238" s="476">
        <v>0</v>
      </c>
      <c r="K238" s="476">
        <v>0</v>
      </c>
      <c r="L238" s="476">
        <v>1</v>
      </c>
      <c r="M238" s="476">
        <v>1</v>
      </c>
      <c r="N238" s="476">
        <v>0</v>
      </c>
      <c r="O238" s="893">
        <v>0</v>
      </c>
      <c r="P238" s="893">
        <v>0</v>
      </c>
      <c r="Q238" s="893">
        <v>0</v>
      </c>
      <c r="R238" s="893">
        <v>0</v>
      </c>
      <c r="S238" s="893">
        <v>0</v>
      </c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5"/>
        <v>0</v>
      </c>
      <c r="G239" s="37" t="e">
        <f t="shared" si="36"/>
        <v>#DIV/0!</v>
      </c>
      <c r="H239" s="476">
        <v>0</v>
      </c>
      <c r="I239" s="476">
        <v>0</v>
      </c>
      <c r="J239" s="476">
        <v>0</v>
      </c>
      <c r="K239" s="476">
        <v>0</v>
      </c>
      <c r="L239" s="476">
        <v>0</v>
      </c>
      <c r="M239" s="476">
        <v>0</v>
      </c>
      <c r="N239" s="476">
        <v>0</v>
      </c>
      <c r="O239" s="893">
        <v>0</v>
      </c>
      <c r="P239" s="893">
        <v>0</v>
      </c>
      <c r="Q239" s="893">
        <v>0</v>
      </c>
      <c r="R239" s="893">
        <v>0</v>
      </c>
      <c r="S239" s="893">
        <v>0</v>
      </c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21500</v>
      </c>
      <c r="F240" s="153">
        <f t="shared" si="35"/>
        <v>21495</v>
      </c>
      <c r="G240" s="379">
        <f t="shared" si="36"/>
        <v>99.976744186046517</v>
      </c>
      <c r="H240" s="1226">
        <f>SUM(H241:H245)</f>
        <v>0</v>
      </c>
      <c r="I240" s="1226">
        <f>SUM(I241:I245)</f>
        <v>0</v>
      </c>
      <c r="J240" s="1226">
        <f>SUM(J241:J245)</f>
        <v>0</v>
      </c>
      <c r="K240" s="1543">
        <f t="shared" ref="K240:R240" si="39">SUM(K241:K245)</f>
        <v>0</v>
      </c>
      <c r="L240" s="1543">
        <f t="shared" si="39"/>
        <v>0</v>
      </c>
      <c r="M240" s="1543">
        <f t="shared" si="39"/>
        <v>16752</v>
      </c>
      <c r="N240" s="1543">
        <f t="shared" si="39"/>
        <v>480</v>
      </c>
      <c r="O240" s="883">
        <f t="shared" si="39"/>
        <v>0</v>
      </c>
      <c r="P240" s="883">
        <f t="shared" si="39"/>
        <v>0</v>
      </c>
      <c r="Q240" s="883">
        <f t="shared" si="39"/>
        <v>0</v>
      </c>
      <c r="R240" s="883">
        <f t="shared" si="39"/>
        <v>0</v>
      </c>
      <c r="S240" s="883">
        <v>4263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5"/>
        <v>0</v>
      </c>
      <c r="G241" s="37" t="e">
        <f t="shared" si="36"/>
        <v>#DIV/0!</v>
      </c>
      <c r="H241" s="471">
        <v>0</v>
      </c>
      <c r="I241" s="471">
        <v>0</v>
      </c>
      <c r="J241" s="471">
        <v>0</v>
      </c>
      <c r="K241" s="471">
        <v>0</v>
      </c>
      <c r="L241" s="471">
        <v>0</v>
      </c>
      <c r="M241" s="471">
        <v>0</v>
      </c>
      <c r="N241" s="471">
        <v>0</v>
      </c>
      <c r="O241" s="879">
        <v>0</v>
      </c>
      <c r="P241" s="879">
        <v>0</v>
      </c>
      <c r="Q241" s="879">
        <v>0</v>
      </c>
      <c r="R241" s="879">
        <v>0</v>
      </c>
      <c r="S241" s="879">
        <v>0</v>
      </c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1500+20000</f>
        <v>21500</v>
      </c>
      <c r="F242" s="36">
        <f t="shared" si="35"/>
        <v>21495</v>
      </c>
      <c r="G242" s="37">
        <f t="shared" si="36"/>
        <v>99.976744186046517</v>
      </c>
      <c r="H242" s="471">
        <v>0</v>
      </c>
      <c r="I242" s="471">
        <v>0</v>
      </c>
      <c r="J242" s="471">
        <v>0</v>
      </c>
      <c r="K242" s="471">
        <v>0</v>
      </c>
      <c r="L242" s="471">
        <v>0</v>
      </c>
      <c r="M242" s="471">
        <v>16752</v>
      </c>
      <c r="N242" s="471">
        <v>480</v>
      </c>
      <c r="O242" s="879">
        <v>0</v>
      </c>
      <c r="P242" s="879">
        <v>0</v>
      </c>
      <c r="Q242" s="879">
        <v>0</v>
      </c>
      <c r="R242" s="879">
        <v>0</v>
      </c>
      <c r="S242" s="879">
        <v>4263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0</v>
      </c>
      <c r="F243" s="36">
        <f t="shared" si="35"/>
        <v>0</v>
      </c>
      <c r="G243" s="37" t="e">
        <f t="shared" si="36"/>
        <v>#DIV/0!</v>
      </c>
      <c r="H243" s="471">
        <v>0</v>
      </c>
      <c r="I243" s="471">
        <v>0</v>
      </c>
      <c r="J243" s="471">
        <v>0</v>
      </c>
      <c r="K243" s="471">
        <v>0</v>
      </c>
      <c r="L243" s="471">
        <v>0</v>
      </c>
      <c r="M243" s="471">
        <v>0</v>
      </c>
      <c r="N243" s="471">
        <v>0</v>
      </c>
      <c r="O243" s="879">
        <v>0</v>
      </c>
      <c r="P243" s="879">
        <v>0</v>
      </c>
      <c r="Q243" s="879">
        <v>0</v>
      </c>
      <c r="R243" s="879">
        <v>0</v>
      </c>
      <c r="S243" s="879">
        <v>0</v>
      </c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5"/>
        <v>0</v>
      </c>
      <c r="G244" s="37" t="e">
        <f t="shared" si="36"/>
        <v>#DIV/0!</v>
      </c>
      <c r="H244" s="471">
        <v>0</v>
      </c>
      <c r="I244" s="471">
        <v>0</v>
      </c>
      <c r="J244" s="471">
        <v>0</v>
      </c>
      <c r="K244" s="471">
        <v>0</v>
      </c>
      <c r="L244" s="471">
        <v>0</v>
      </c>
      <c r="M244" s="471">
        <v>0</v>
      </c>
      <c r="N244" s="471">
        <v>0</v>
      </c>
      <c r="O244" s="879">
        <v>0</v>
      </c>
      <c r="P244" s="879">
        <v>0</v>
      </c>
      <c r="Q244" s="879">
        <v>0</v>
      </c>
      <c r="R244" s="879">
        <v>0</v>
      </c>
      <c r="S244" s="879">
        <v>0</v>
      </c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5"/>
        <v>0</v>
      </c>
      <c r="G245" s="120" t="e">
        <f t="shared" si="36"/>
        <v>#DIV/0!</v>
      </c>
      <c r="H245" s="478">
        <v>0</v>
      </c>
      <c r="I245" s="478">
        <v>0</v>
      </c>
      <c r="J245" s="478">
        <v>0</v>
      </c>
      <c r="K245" s="478">
        <v>0</v>
      </c>
      <c r="L245" s="478">
        <v>0</v>
      </c>
      <c r="M245" s="478">
        <v>0</v>
      </c>
      <c r="N245" s="478">
        <v>0</v>
      </c>
      <c r="O245" s="894">
        <v>0</v>
      </c>
      <c r="P245" s="894">
        <v>0</v>
      </c>
      <c r="Q245" s="894">
        <v>0</v>
      </c>
      <c r="R245" s="894">
        <v>0</v>
      </c>
      <c r="S245" s="894">
        <v>0</v>
      </c>
    </row>
    <row r="246" spans="1:19" ht="21.75" customHeight="1">
      <c r="A246" s="340" t="s">
        <v>255</v>
      </c>
      <c r="B246" s="430"/>
      <c r="C246" s="754"/>
      <c r="D246" s="755"/>
      <c r="E246" s="756"/>
      <c r="F246" s="360">
        <f t="shared" si="35"/>
        <v>0</v>
      </c>
      <c r="G246" s="636" t="e">
        <f t="shared" si="36"/>
        <v>#DIV/0!</v>
      </c>
      <c r="H246" s="1245"/>
      <c r="I246" s="1245"/>
      <c r="J246" s="1245"/>
      <c r="K246" s="1559"/>
      <c r="L246" s="1559"/>
      <c r="M246" s="1559"/>
      <c r="N246" s="1559"/>
      <c r="O246" s="896"/>
      <c r="P246" s="896"/>
      <c r="Q246" s="896"/>
      <c r="R246" s="896"/>
      <c r="S246" s="896"/>
    </row>
    <row r="247" spans="1:19" ht="21.75" customHeight="1">
      <c r="A247" s="2247" t="s">
        <v>249</v>
      </c>
      <c r="B247" s="2247"/>
      <c r="C247" s="2248"/>
      <c r="D247" s="757"/>
      <c r="E247" s="382"/>
      <c r="F247" s="132">
        <f t="shared" si="35"/>
        <v>0</v>
      </c>
      <c r="G247" s="383" t="e">
        <f t="shared" si="36"/>
        <v>#DIV/0!</v>
      </c>
      <c r="H247" s="1246"/>
      <c r="I247" s="1246"/>
      <c r="J247" s="1246"/>
      <c r="K247" s="1560"/>
      <c r="L247" s="1560"/>
      <c r="M247" s="1560"/>
      <c r="N247" s="1560"/>
      <c r="O247" s="1591"/>
      <c r="P247" s="1591"/>
      <c r="Q247" s="1591"/>
      <c r="R247" s="1591"/>
      <c r="S247" s="1591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5"/>
        <v>0</v>
      </c>
      <c r="G248" s="67" t="e">
        <f t="shared" si="36"/>
        <v>#DIV/0!</v>
      </c>
      <c r="H248" s="1239"/>
      <c r="I248" s="1239"/>
      <c r="J248" s="1239"/>
      <c r="K248" s="1553"/>
      <c r="L248" s="1553"/>
      <c r="M248" s="1553"/>
      <c r="N248" s="1553"/>
      <c r="O248" s="882"/>
      <c r="P248" s="882"/>
      <c r="Q248" s="882"/>
      <c r="R248" s="882"/>
      <c r="S248" s="882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35"/>
        <v>0</v>
      </c>
      <c r="G249" s="37" t="e">
        <f t="shared" si="36"/>
        <v>#DIV/0!</v>
      </c>
      <c r="H249" s="471">
        <v>0</v>
      </c>
      <c r="I249" s="471">
        <v>0</v>
      </c>
      <c r="J249" s="471">
        <v>0</v>
      </c>
      <c r="K249" s="471">
        <v>0</v>
      </c>
      <c r="L249" s="471">
        <v>0</v>
      </c>
      <c r="M249" s="471">
        <v>0</v>
      </c>
      <c r="N249" s="471">
        <v>0</v>
      </c>
      <c r="O249" s="879">
        <v>0</v>
      </c>
      <c r="P249" s="879">
        <v>0</v>
      </c>
      <c r="Q249" s="879">
        <v>0</v>
      </c>
      <c r="R249" s="879">
        <v>0</v>
      </c>
      <c r="S249" s="879">
        <v>0</v>
      </c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5"/>
        <v>0</v>
      </c>
      <c r="G250" s="37" t="e">
        <f t="shared" si="36"/>
        <v>#DIV/0!</v>
      </c>
      <c r="H250" s="471">
        <v>0</v>
      </c>
      <c r="I250" s="471">
        <v>0</v>
      </c>
      <c r="J250" s="471">
        <v>0</v>
      </c>
      <c r="K250" s="471">
        <v>0</v>
      </c>
      <c r="L250" s="471">
        <v>0</v>
      </c>
      <c r="M250" s="471">
        <v>0</v>
      </c>
      <c r="N250" s="471">
        <v>0</v>
      </c>
      <c r="O250" s="879">
        <v>0</v>
      </c>
      <c r="P250" s="879">
        <v>0</v>
      </c>
      <c r="Q250" s="879">
        <v>0</v>
      </c>
      <c r="R250" s="879">
        <v>0</v>
      </c>
      <c r="S250" s="879">
        <v>0</v>
      </c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ref="F251:F314" si="40">SUM(H251:S251)</f>
        <v>1</v>
      </c>
      <c r="G251" s="37">
        <f t="shared" ref="G251:G314" si="41">+F251*100/E251</f>
        <v>100</v>
      </c>
      <c r="H251" s="471">
        <v>0</v>
      </c>
      <c r="I251" s="471">
        <v>0</v>
      </c>
      <c r="J251" s="471">
        <v>0</v>
      </c>
      <c r="K251" s="471">
        <v>0</v>
      </c>
      <c r="L251" s="471">
        <v>0</v>
      </c>
      <c r="M251" s="471">
        <v>0</v>
      </c>
      <c r="N251" s="471">
        <v>0</v>
      </c>
      <c r="O251" s="879">
        <v>0</v>
      </c>
      <c r="P251" s="879">
        <v>1</v>
      </c>
      <c r="Q251" s="879">
        <v>0</v>
      </c>
      <c r="R251" s="879">
        <v>0</v>
      </c>
      <c r="S251" s="879">
        <v>0</v>
      </c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40"/>
        <v>0</v>
      </c>
      <c r="G252" s="37" t="e">
        <f t="shared" si="41"/>
        <v>#DIV/0!</v>
      </c>
      <c r="H252" s="471">
        <v>0</v>
      </c>
      <c r="I252" s="471">
        <v>0</v>
      </c>
      <c r="J252" s="471">
        <v>0</v>
      </c>
      <c r="K252" s="471">
        <v>0</v>
      </c>
      <c r="L252" s="471">
        <v>0</v>
      </c>
      <c r="M252" s="471">
        <v>0</v>
      </c>
      <c r="N252" s="471">
        <v>0</v>
      </c>
      <c r="O252" s="879">
        <v>0</v>
      </c>
      <c r="P252" s="879">
        <v>0</v>
      </c>
      <c r="Q252" s="879">
        <v>0</v>
      </c>
      <c r="R252" s="879">
        <v>0</v>
      </c>
      <c r="S252" s="879">
        <v>0</v>
      </c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si="40"/>
        <v>0</v>
      </c>
      <c r="G253" s="37" t="e">
        <f t="shared" si="41"/>
        <v>#DIV/0!</v>
      </c>
      <c r="H253" s="471">
        <v>0</v>
      </c>
      <c r="I253" s="471">
        <v>0</v>
      </c>
      <c r="J253" s="471">
        <v>0</v>
      </c>
      <c r="K253" s="471">
        <v>0</v>
      </c>
      <c r="L253" s="471">
        <v>0</v>
      </c>
      <c r="M253" s="471">
        <v>0</v>
      </c>
      <c r="N253" s="471">
        <v>0</v>
      </c>
      <c r="O253" s="879">
        <v>0</v>
      </c>
      <c r="P253" s="879">
        <v>0</v>
      </c>
      <c r="Q253" s="879">
        <v>0</v>
      </c>
      <c r="R253" s="879">
        <v>0</v>
      </c>
      <c r="S253" s="879">
        <v>0</v>
      </c>
    </row>
    <row r="254" spans="1:19" ht="31.2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0"/>
        <v>1</v>
      </c>
      <c r="G254" s="37">
        <f t="shared" si="41"/>
        <v>100</v>
      </c>
      <c r="H254" s="471">
        <v>0</v>
      </c>
      <c r="I254" s="471">
        <v>0</v>
      </c>
      <c r="J254" s="471">
        <v>0</v>
      </c>
      <c r="K254" s="471">
        <v>0</v>
      </c>
      <c r="L254" s="471">
        <v>0</v>
      </c>
      <c r="M254" s="471">
        <v>0</v>
      </c>
      <c r="N254" s="471">
        <v>0</v>
      </c>
      <c r="O254" s="879">
        <v>0</v>
      </c>
      <c r="P254" s="879">
        <v>1</v>
      </c>
      <c r="Q254" s="879">
        <v>0</v>
      </c>
      <c r="R254" s="879">
        <v>0</v>
      </c>
      <c r="S254" s="879">
        <v>0</v>
      </c>
    </row>
    <row r="255" spans="1:19" ht="31.2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0"/>
        <v>0</v>
      </c>
      <c r="G255" s="37" t="e">
        <f t="shared" si="41"/>
        <v>#DIV/0!</v>
      </c>
      <c r="H255" s="471">
        <v>0</v>
      </c>
      <c r="I255" s="471">
        <v>0</v>
      </c>
      <c r="J255" s="471">
        <v>0</v>
      </c>
      <c r="K255" s="471">
        <v>0</v>
      </c>
      <c r="L255" s="471">
        <v>0</v>
      </c>
      <c r="M255" s="471">
        <v>0</v>
      </c>
      <c r="N255" s="471">
        <v>0</v>
      </c>
      <c r="O255" s="879">
        <v>0</v>
      </c>
      <c r="P255" s="879">
        <v>0</v>
      </c>
      <c r="Q255" s="879">
        <v>0</v>
      </c>
      <c r="R255" s="879">
        <v>0</v>
      </c>
      <c r="S255" s="879">
        <v>0</v>
      </c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36">
        <f t="shared" si="40"/>
        <v>5</v>
      </c>
      <c r="G256" s="37">
        <f t="shared" si="41"/>
        <v>100</v>
      </c>
      <c r="H256" s="471">
        <v>0</v>
      </c>
      <c r="I256" s="471">
        <v>0</v>
      </c>
      <c r="J256" s="471">
        <v>0</v>
      </c>
      <c r="K256" s="471">
        <v>0</v>
      </c>
      <c r="L256" s="471">
        <v>0</v>
      </c>
      <c r="M256" s="471">
        <v>0</v>
      </c>
      <c r="N256" s="471">
        <v>0</v>
      </c>
      <c r="O256" s="879">
        <v>0</v>
      </c>
      <c r="P256" s="879">
        <v>5</v>
      </c>
      <c r="Q256" s="879">
        <v>0</v>
      </c>
      <c r="R256" s="879">
        <v>0</v>
      </c>
      <c r="S256" s="879">
        <v>0</v>
      </c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0"/>
        <v>0</v>
      </c>
      <c r="G257" s="37" t="e">
        <f t="shared" si="41"/>
        <v>#DIV/0!</v>
      </c>
      <c r="H257" s="471">
        <v>0</v>
      </c>
      <c r="I257" s="471">
        <v>0</v>
      </c>
      <c r="J257" s="471">
        <v>0</v>
      </c>
      <c r="K257" s="471">
        <v>0</v>
      </c>
      <c r="L257" s="471">
        <v>0</v>
      </c>
      <c r="M257" s="471">
        <v>0</v>
      </c>
      <c r="N257" s="471">
        <v>0</v>
      </c>
      <c r="O257" s="879">
        <v>0</v>
      </c>
      <c r="P257" s="879">
        <v>0</v>
      </c>
      <c r="Q257" s="879">
        <v>0</v>
      </c>
      <c r="R257" s="879">
        <v>0</v>
      </c>
      <c r="S257" s="879">
        <v>0</v>
      </c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0"/>
        <v>0</v>
      </c>
      <c r="G258" s="37" t="e">
        <f t="shared" si="41"/>
        <v>#DIV/0!</v>
      </c>
      <c r="H258" s="471">
        <v>0</v>
      </c>
      <c r="I258" s="471">
        <v>0</v>
      </c>
      <c r="J258" s="471">
        <v>0</v>
      </c>
      <c r="K258" s="471">
        <v>0</v>
      </c>
      <c r="L258" s="471">
        <v>0</v>
      </c>
      <c r="M258" s="471">
        <v>0</v>
      </c>
      <c r="N258" s="471">
        <v>0</v>
      </c>
      <c r="O258" s="879">
        <v>0</v>
      </c>
      <c r="P258" s="879">
        <v>0</v>
      </c>
      <c r="Q258" s="879">
        <v>0</v>
      </c>
      <c r="R258" s="879">
        <v>0</v>
      </c>
      <c r="S258" s="879">
        <v>0</v>
      </c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120650</v>
      </c>
      <c r="F259" s="153">
        <f t="shared" si="40"/>
        <v>142321</v>
      </c>
      <c r="G259" s="379">
        <f t="shared" si="41"/>
        <v>117.96187318690427</v>
      </c>
      <c r="H259" s="1226">
        <f>SUM(H260:H264)</f>
        <v>0</v>
      </c>
      <c r="I259" s="1226">
        <f>SUM(I260:I264)</f>
        <v>0</v>
      </c>
      <c r="J259" s="1226">
        <f>SUM(J260:J264)</f>
        <v>5600</v>
      </c>
      <c r="K259" s="1543">
        <f t="shared" ref="K259:S259" si="42">SUM(K260:K264)</f>
        <v>0</v>
      </c>
      <c r="L259" s="1543">
        <f t="shared" si="42"/>
        <v>0</v>
      </c>
      <c r="M259" s="1543">
        <f t="shared" si="42"/>
        <v>7338</v>
      </c>
      <c r="N259" s="1543">
        <f t="shared" si="42"/>
        <v>14133</v>
      </c>
      <c r="O259" s="883">
        <f t="shared" si="42"/>
        <v>0</v>
      </c>
      <c r="P259" s="883">
        <f t="shared" si="42"/>
        <v>0</v>
      </c>
      <c r="Q259" s="883">
        <f t="shared" si="42"/>
        <v>30440</v>
      </c>
      <c r="R259" s="883">
        <f t="shared" si="42"/>
        <v>3845</v>
      </c>
      <c r="S259" s="883">
        <f t="shared" si="42"/>
        <v>80965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0"/>
        <v>0</v>
      </c>
      <c r="G260" s="37" t="e">
        <f t="shared" si="41"/>
        <v>#DIV/0!</v>
      </c>
      <c r="H260" s="471">
        <v>0</v>
      </c>
      <c r="I260" s="471">
        <v>0</v>
      </c>
      <c r="J260" s="471">
        <v>0</v>
      </c>
      <c r="K260" s="471">
        <v>0</v>
      </c>
      <c r="L260" s="471">
        <v>0</v>
      </c>
      <c r="M260" s="471">
        <v>0</v>
      </c>
      <c r="N260" s="471">
        <v>0</v>
      </c>
      <c r="O260" s="879">
        <v>0</v>
      </c>
      <c r="P260" s="879">
        <v>0</v>
      </c>
      <c r="Q260" s="879">
        <v>0</v>
      </c>
      <c r="R260" s="879">
        <v>0</v>
      </c>
      <c r="S260" s="879">
        <v>0</v>
      </c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f>39900+80750</f>
        <v>120650</v>
      </c>
      <c r="F261" s="36">
        <f t="shared" si="40"/>
        <v>142321</v>
      </c>
      <c r="G261" s="37">
        <f t="shared" si="41"/>
        <v>117.96187318690427</v>
      </c>
      <c r="H261" s="471">
        <v>0</v>
      </c>
      <c r="I261" s="471">
        <v>0</v>
      </c>
      <c r="J261" s="471">
        <v>5600</v>
      </c>
      <c r="K261" s="471">
        <v>0</v>
      </c>
      <c r="L261" s="471">
        <v>0</v>
      </c>
      <c r="M261" s="471">
        <v>7338</v>
      </c>
      <c r="N261" s="471">
        <v>14133</v>
      </c>
      <c r="O261" s="879">
        <v>0</v>
      </c>
      <c r="P261" s="879">
        <v>0</v>
      </c>
      <c r="Q261" s="879">
        <v>30440</v>
      </c>
      <c r="R261" s="879">
        <v>3845</v>
      </c>
      <c r="S261" s="879">
        <v>80965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0"/>
        <v>0</v>
      </c>
      <c r="G262" s="37" t="e">
        <f t="shared" si="41"/>
        <v>#DIV/0!</v>
      </c>
      <c r="H262" s="471">
        <v>0</v>
      </c>
      <c r="I262" s="471">
        <v>0</v>
      </c>
      <c r="J262" s="471">
        <v>0</v>
      </c>
      <c r="K262" s="471">
        <v>0</v>
      </c>
      <c r="L262" s="471">
        <v>0</v>
      </c>
      <c r="M262" s="471">
        <v>0</v>
      </c>
      <c r="N262" s="471">
        <v>0</v>
      </c>
      <c r="O262" s="879">
        <v>0</v>
      </c>
      <c r="P262" s="879">
        <v>0</v>
      </c>
      <c r="Q262" s="879">
        <v>0</v>
      </c>
      <c r="R262" s="879">
        <v>0</v>
      </c>
      <c r="S262" s="879">
        <v>0</v>
      </c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0"/>
        <v>0</v>
      </c>
      <c r="G263" s="37" t="e">
        <f t="shared" si="41"/>
        <v>#DIV/0!</v>
      </c>
      <c r="H263" s="471">
        <v>0</v>
      </c>
      <c r="I263" s="471">
        <v>0</v>
      </c>
      <c r="J263" s="471">
        <v>0</v>
      </c>
      <c r="K263" s="471">
        <v>0</v>
      </c>
      <c r="L263" s="471">
        <v>0</v>
      </c>
      <c r="M263" s="471">
        <v>0</v>
      </c>
      <c r="N263" s="471">
        <v>0</v>
      </c>
      <c r="O263" s="879">
        <v>0</v>
      </c>
      <c r="P263" s="879">
        <v>0</v>
      </c>
      <c r="Q263" s="879">
        <v>0</v>
      </c>
      <c r="R263" s="879">
        <v>0</v>
      </c>
      <c r="S263" s="879">
        <v>0</v>
      </c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0"/>
        <v>0</v>
      </c>
      <c r="G264" s="37" t="e">
        <f t="shared" si="41"/>
        <v>#DIV/0!</v>
      </c>
      <c r="H264" s="471">
        <v>0</v>
      </c>
      <c r="I264" s="471">
        <v>0</v>
      </c>
      <c r="J264" s="471">
        <v>0</v>
      </c>
      <c r="K264" s="471">
        <v>0</v>
      </c>
      <c r="L264" s="471">
        <v>0</v>
      </c>
      <c r="M264" s="471">
        <v>0</v>
      </c>
      <c r="N264" s="471">
        <v>0</v>
      </c>
      <c r="O264" s="879">
        <v>0</v>
      </c>
      <c r="P264" s="879">
        <v>0</v>
      </c>
      <c r="Q264" s="879">
        <v>0</v>
      </c>
      <c r="R264" s="879">
        <v>0</v>
      </c>
      <c r="S264" s="879">
        <v>0</v>
      </c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0"/>
        <v>0</v>
      </c>
      <c r="G265" s="67" t="e">
        <f t="shared" si="41"/>
        <v>#DIV/0!</v>
      </c>
      <c r="H265" s="1239"/>
      <c r="I265" s="1239"/>
      <c r="J265" s="1239"/>
      <c r="K265" s="1553"/>
      <c r="L265" s="1553"/>
      <c r="M265" s="1553"/>
      <c r="N265" s="1553"/>
      <c r="O265" s="882"/>
      <c r="P265" s="882"/>
      <c r="Q265" s="882"/>
      <c r="R265" s="882"/>
      <c r="S265" s="882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4</v>
      </c>
      <c r="F266" s="36">
        <f t="shared" si="40"/>
        <v>4</v>
      </c>
      <c r="G266" s="37">
        <f t="shared" si="41"/>
        <v>100</v>
      </c>
      <c r="H266" s="471">
        <v>0</v>
      </c>
      <c r="I266" s="471">
        <v>0</v>
      </c>
      <c r="J266" s="471">
        <v>0</v>
      </c>
      <c r="K266" s="471">
        <v>0</v>
      </c>
      <c r="L266" s="471">
        <v>2</v>
      </c>
      <c r="M266" s="471">
        <v>2</v>
      </c>
      <c r="N266" s="471">
        <v>0</v>
      </c>
      <c r="O266" s="879">
        <v>0</v>
      </c>
      <c r="P266" s="879">
        <v>0</v>
      </c>
      <c r="Q266" s="879">
        <v>0</v>
      </c>
      <c r="R266" s="879">
        <v>0</v>
      </c>
      <c r="S266" s="879">
        <v>0</v>
      </c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40</v>
      </c>
      <c r="F267" s="36">
        <f t="shared" si="40"/>
        <v>40</v>
      </c>
      <c r="G267" s="37">
        <f t="shared" si="41"/>
        <v>100</v>
      </c>
      <c r="H267" s="471">
        <v>0</v>
      </c>
      <c r="I267" s="471">
        <v>15</v>
      </c>
      <c r="J267" s="471">
        <v>1</v>
      </c>
      <c r="K267" s="471">
        <v>4</v>
      </c>
      <c r="L267" s="471">
        <v>11</v>
      </c>
      <c r="M267" s="471">
        <v>5</v>
      </c>
      <c r="N267" s="471">
        <v>0</v>
      </c>
      <c r="O267" s="879">
        <v>4</v>
      </c>
      <c r="P267" s="879">
        <v>0</v>
      </c>
      <c r="Q267" s="879">
        <v>0</v>
      </c>
      <c r="R267" s="879">
        <v>0</v>
      </c>
      <c r="S267" s="879">
        <v>0</v>
      </c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30</v>
      </c>
      <c r="F268" s="36">
        <f t="shared" si="40"/>
        <v>30</v>
      </c>
      <c r="G268" s="37">
        <f t="shared" si="41"/>
        <v>100</v>
      </c>
      <c r="H268" s="471">
        <v>0</v>
      </c>
      <c r="I268" s="471">
        <v>0</v>
      </c>
      <c r="J268" s="471">
        <v>0</v>
      </c>
      <c r="K268" s="471">
        <v>2</v>
      </c>
      <c r="L268" s="471">
        <v>5</v>
      </c>
      <c r="M268" s="471">
        <v>5</v>
      </c>
      <c r="N268" s="471">
        <v>5</v>
      </c>
      <c r="O268" s="879">
        <v>5</v>
      </c>
      <c r="P268" s="879">
        <v>5</v>
      </c>
      <c r="Q268" s="879">
        <v>3</v>
      </c>
      <c r="R268" s="879">
        <v>0</v>
      </c>
      <c r="S268" s="879">
        <v>0</v>
      </c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9</v>
      </c>
      <c r="F269" s="36">
        <f t="shared" si="40"/>
        <v>9</v>
      </c>
      <c r="G269" s="37">
        <f t="shared" si="41"/>
        <v>100</v>
      </c>
      <c r="H269" s="471">
        <v>0</v>
      </c>
      <c r="I269" s="471">
        <v>5</v>
      </c>
      <c r="J269" s="471">
        <v>4</v>
      </c>
      <c r="K269" s="471">
        <v>0</v>
      </c>
      <c r="L269" s="471">
        <v>0</v>
      </c>
      <c r="M269" s="471">
        <v>0</v>
      </c>
      <c r="N269" s="471">
        <v>0</v>
      </c>
      <c r="O269" s="879">
        <v>0</v>
      </c>
      <c r="P269" s="879">
        <v>0</v>
      </c>
      <c r="Q269" s="879">
        <v>0</v>
      </c>
      <c r="R269" s="879">
        <v>0</v>
      </c>
      <c r="S269" s="879">
        <v>0</v>
      </c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0"/>
        <v>0</v>
      </c>
      <c r="G270" s="37" t="e">
        <f t="shared" si="41"/>
        <v>#DIV/0!</v>
      </c>
      <c r="H270" s="471">
        <v>0</v>
      </c>
      <c r="I270" s="471">
        <v>0</v>
      </c>
      <c r="J270" s="471">
        <v>0</v>
      </c>
      <c r="K270" s="471">
        <v>0</v>
      </c>
      <c r="L270" s="471">
        <v>0</v>
      </c>
      <c r="M270" s="471">
        <v>0</v>
      </c>
      <c r="N270" s="471">
        <v>0</v>
      </c>
      <c r="O270" s="879">
        <v>0</v>
      </c>
      <c r="P270" s="879">
        <v>0</v>
      </c>
      <c r="Q270" s="879">
        <v>0</v>
      </c>
      <c r="R270" s="879">
        <v>0</v>
      </c>
      <c r="S270" s="879">
        <v>0</v>
      </c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40900</v>
      </c>
      <c r="F271" s="153">
        <f t="shared" si="40"/>
        <v>62572.1</v>
      </c>
      <c r="G271" s="379">
        <f t="shared" si="41"/>
        <v>152.9880195599022</v>
      </c>
      <c r="H271" s="1226">
        <f>SUM(H272:H276)</f>
        <v>0</v>
      </c>
      <c r="I271" s="1226">
        <f>SUM(I272:I276)</f>
        <v>3660</v>
      </c>
      <c r="J271" s="1226">
        <f>SUM(J272:J276)</f>
        <v>13510</v>
      </c>
      <c r="K271" s="1543">
        <f t="shared" ref="K271:S271" si="43">SUM(K272:K276)</f>
        <v>0</v>
      </c>
      <c r="L271" s="1543">
        <f t="shared" si="43"/>
        <v>7350</v>
      </c>
      <c r="M271" s="1543">
        <f t="shared" si="43"/>
        <v>14539.1</v>
      </c>
      <c r="N271" s="1543">
        <f t="shared" si="43"/>
        <v>16053</v>
      </c>
      <c r="O271" s="883">
        <f t="shared" si="43"/>
        <v>0</v>
      </c>
      <c r="P271" s="883">
        <f t="shared" si="43"/>
        <v>3220</v>
      </c>
      <c r="Q271" s="883">
        <f t="shared" si="43"/>
        <v>0</v>
      </c>
      <c r="R271" s="883">
        <f t="shared" si="43"/>
        <v>0</v>
      </c>
      <c r="S271" s="883">
        <f t="shared" si="43"/>
        <v>4240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0"/>
        <v>0</v>
      </c>
      <c r="G272" s="37" t="e">
        <f t="shared" si="41"/>
        <v>#DIV/0!</v>
      </c>
      <c r="H272" s="471">
        <v>0</v>
      </c>
      <c r="I272" s="471">
        <v>0</v>
      </c>
      <c r="J272" s="471">
        <v>0</v>
      </c>
      <c r="K272" s="471">
        <v>0</v>
      </c>
      <c r="L272" s="471">
        <v>0</v>
      </c>
      <c r="M272" s="471">
        <v>0</v>
      </c>
      <c r="N272" s="471">
        <v>0</v>
      </c>
      <c r="O272" s="879">
        <v>0</v>
      </c>
      <c r="P272" s="879">
        <v>0</v>
      </c>
      <c r="Q272" s="879">
        <v>0</v>
      </c>
      <c r="R272" s="879">
        <v>0</v>
      </c>
      <c r="S272" s="879">
        <v>0</v>
      </c>
    </row>
    <row r="273" spans="1:19" ht="21.75" customHeight="1">
      <c r="A273" s="684"/>
      <c r="B273" s="685"/>
      <c r="C273" s="686" t="s">
        <v>26</v>
      </c>
      <c r="D273" s="687" t="s">
        <v>24</v>
      </c>
      <c r="E273" s="42">
        <v>40900</v>
      </c>
      <c r="F273" s="36">
        <f t="shared" si="40"/>
        <v>62572.1</v>
      </c>
      <c r="G273" s="37">
        <f t="shared" si="41"/>
        <v>152.9880195599022</v>
      </c>
      <c r="H273" s="471">
        <v>0</v>
      </c>
      <c r="I273" s="471">
        <v>3660</v>
      </c>
      <c r="J273" s="471">
        <v>13510</v>
      </c>
      <c r="K273" s="471">
        <v>0</v>
      </c>
      <c r="L273" s="471">
        <v>7350</v>
      </c>
      <c r="M273" s="471">
        <v>14539.1</v>
      </c>
      <c r="N273" s="471">
        <v>16053</v>
      </c>
      <c r="O273" s="879">
        <v>0</v>
      </c>
      <c r="P273" s="879">
        <v>3220</v>
      </c>
      <c r="Q273" s="879">
        <v>0</v>
      </c>
      <c r="R273" s="879">
        <v>0</v>
      </c>
      <c r="S273" s="879">
        <v>4240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0"/>
        <v>0</v>
      </c>
      <c r="G274" s="37" t="e">
        <f t="shared" si="41"/>
        <v>#DIV/0!</v>
      </c>
      <c r="H274" s="471">
        <v>0</v>
      </c>
      <c r="I274" s="471">
        <v>0</v>
      </c>
      <c r="J274" s="471">
        <v>0</v>
      </c>
      <c r="K274" s="471">
        <v>0</v>
      </c>
      <c r="L274" s="471">
        <v>0</v>
      </c>
      <c r="M274" s="471">
        <v>0</v>
      </c>
      <c r="N274" s="471">
        <v>0</v>
      </c>
      <c r="O274" s="879">
        <v>0</v>
      </c>
      <c r="P274" s="879">
        <v>0</v>
      </c>
      <c r="Q274" s="879">
        <v>0</v>
      </c>
      <c r="R274" s="879">
        <v>0</v>
      </c>
      <c r="S274" s="879">
        <v>0</v>
      </c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0"/>
        <v>0</v>
      </c>
      <c r="G275" s="37" t="e">
        <f t="shared" si="41"/>
        <v>#DIV/0!</v>
      </c>
      <c r="H275" s="471">
        <v>0</v>
      </c>
      <c r="I275" s="471">
        <v>0</v>
      </c>
      <c r="J275" s="471">
        <v>0</v>
      </c>
      <c r="K275" s="471">
        <v>0</v>
      </c>
      <c r="L275" s="471">
        <v>0</v>
      </c>
      <c r="M275" s="471">
        <v>0</v>
      </c>
      <c r="N275" s="471">
        <v>0</v>
      </c>
      <c r="O275" s="879">
        <v>0</v>
      </c>
      <c r="P275" s="879">
        <v>0</v>
      </c>
      <c r="Q275" s="879">
        <v>0</v>
      </c>
      <c r="R275" s="879">
        <v>0</v>
      </c>
      <c r="S275" s="879">
        <v>0</v>
      </c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0"/>
        <v>0</v>
      </c>
      <c r="G276" s="37" t="e">
        <f t="shared" si="41"/>
        <v>#DIV/0!</v>
      </c>
      <c r="H276" s="478">
        <v>0</v>
      </c>
      <c r="I276" s="478">
        <v>0</v>
      </c>
      <c r="J276" s="478">
        <v>0</v>
      </c>
      <c r="K276" s="478">
        <v>0</v>
      </c>
      <c r="L276" s="478">
        <v>0</v>
      </c>
      <c r="M276" s="478">
        <v>0</v>
      </c>
      <c r="N276" s="478">
        <v>0</v>
      </c>
      <c r="O276" s="894">
        <v>0</v>
      </c>
      <c r="P276" s="894">
        <v>0</v>
      </c>
      <c r="Q276" s="894">
        <v>0</v>
      </c>
      <c r="R276" s="894">
        <v>0</v>
      </c>
      <c r="S276" s="894">
        <v>0</v>
      </c>
    </row>
    <row r="277" spans="1:19" ht="23.4" customHeight="1">
      <c r="A277" s="509"/>
      <c r="B277" s="2235" t="s">
        <v>302</v>
      </c>
      <c r="C277" s="2236"/>
      <c r="D277" s="770"/>
      <c r="E277" s="511"/>
      <c r="F277" s="55">
        <f t="shared" si="40"/>
        <v>0</v>
      </c>
      <c r="G277" s="67" t="e">
        <f t="shared" si="41"/>
        <v>#DIV/0!</v>
      </c>
      <c r="H277" s="1239"/>
      <c r="I277" s="1239"/>
      <c r="J277" s="1239"/>
      <c r="K277" s="1553"/>
      <c r="L277" s="1553"/>
      <c r="M277" s="1553"/>
      <c r="N277" s="1553"/>
      <c r="O277" s="882"/>
      <c r="P277" s="882"/>
      <c r="Q277" s="882"/>
      <c r="R277" s="882"/>
      <c r="S277" s="882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0</v>
      </c>
      <c r="F278" s="36">
        <f t="shared" si="40"/>
        <v>0</v>
      </c>
      <c r="G278" s="37" t="e">
        <f t="shared" si="41"/>
        <v>#DIV/0!</v>
      </c>
      <c r="H278" s="471">
        <v>0</v>
      </c>
      <c r="I278" s="471">
        <v>0</v>
      </c>
      <c r="J278" s="471">
        <v>0</v>
      </c>
      <c r="K278" s="471">
        <v>0</v>
      </c>
      <c r="L278" s="471">
        <v>0</v>
      </c>
      <c r="M278" s="471">
        <v>0</v>
      </c>
      <c r="N278" s="471">
        <v>0</v>
      </c>
      <c r="O278" s="879">
        <v>0</v>
      </c>
      <c r="P278" s="879">
        <v>0</v>
      </c>
      <c r="Q278" s="879">
        <v>0</v>
      </c>
      <c r="R278" s="879">
        <v>0</v>
      </c>
      <c r="S278" s="879">
        <v>0</v>
      </c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1</v>
      </c>
      <c r="F279" s="36">
        <f t="shared" si="40"/>
        <v>1</v>
      </c>
      <c r="G279" s="37">
        <f t="shared" si="41"/>
        <v>100</v>
      </c>
      <c r="H279" s="471">
        <v>0</v>
      </c>
      <c r="I279" s="471">
        <v>1</v>
      </c>
      <c r="J279" s="471">
        <v>0</v>
      </c>
      <c r="K279" s="471">
        <v>0</v>
      </c>
      <c r="L279" s="471">
        <v>0</v>
      </c>
      <c r="M279" s="471">
        <v>0</v>
      </c>
      <c r="N279" s="471">
        <v>0</v>
      </c>
      <c r="O279" s="879">
        <v>0</v>
      </c>
      <c r="P279" s="879">
        <v>0</v>
      </c>
      <c r="Q279" s="879">
        <v>0</v>
      </c>
      <c r="R279" s="879">
        <v>0</v>
      </c>
      <c r="S279" s="879">
        <v>0</v>
      </c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40"/>
        <v>0</v>
      </c>
      <c r="G280" s="37" t="e">
        <f t="shared" si="41"/>
        <v>#DIV/0!</v>
      </c>
      <c r="H280" s="471">
        <v>0</v>
      </c>
      <c r="I280" s="471">
        <v>0</v>
      </c>
      <c r="J280" s="471">
        <v>0</v>
      </c>
      <c r="K280" s="471">
        <v>0</v>
      </c>
      <c r="L280" s="471">
        <v>0</v>
      </c>
      <c r="M280" s="471">
        <v>0</v>
      </c>
      <c r="N280" s="471">
        <v>0</v>
      </c>
      <c r="O280" s="879">
        <v>0</v>
      </c>
      <c r="P280" s="879">
        <v>0</v>
      </c>
      <c r="Q280" s="879">
        <v>0</v>
      </c>
      <c r="R280" s="879">
        <v>0</v>
      </c>
      <c r="S280" s="879">
        <v>0</v>
      </c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137200</v>
      </c>
      <c r="F281" s="153">
        <f t="shared" si="40"/>
        <v>158897</v>
      </c>
      <c r="G281" s="379">
        <f t="shared" si="41"/>
        <v>115.81413994169097</v>
      </c>
      <c r="H281" s="1248">
        <f>SUM(H282:H286)</f>
        <v>0</v>
      </c>
      <c r="I281" s="1248">
        <f>SUM(I282:I286)</f>
        <v>62155</v>
      </c>
      <c r="J281" s="1248">
        <f>SUM(J282:J286)</f>
        <v>0</v>
      </c>
      <c r="K281" s="1563">
        <f>SUM(K282:K286)</f>
        <v>0</v>
      </c>
      <c r="L281" s="1563">
        <f t="shared" ref="L281:S281" si="44">SUM(L282:L286)</f>
        <v>4950</v>
      </c>
      <c r="M281" s="1563">
        <f t="shared" si="44"/>
        <v>31840</v>
      </c>
      <c r="N281" s="1563">
        <f t="shared" si="44"/>
        <v>16094</v>
      </c>
      <c r="O281" s="898">
        <f t="shared" si="44"/>
        <v>0</v>
      </c>
      <c r="P281" s="898">
        <f t="shared" si="44"/>
        <v>8500</v>
      </c>
      <c r="Q281" s="898">
        <f t="shared" si="44"/>
        <v>8570</v>
      </c>
      <c r="R281" s="898">
        <f t="shared" si="44"/>
        <v>0</v>
      </c>
      <c r="S281" s="898">
        <f t="shared" si="44"/>
        <v>26788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0"/>
        <v>0</v>
      </c>
      <c r="G282" s="37" t="e">
        <f t="shared" si="41"/>
        <v>#DIV/0!</v>
      </c>
      <c r="H282" s="471">
        <v>0</v>
      </c>
      <c r="I282" s="471">
        <v>0</v>
      </c>
      <c r="J282" s="471">
        <v>0</v>
      </c>
      <c r="K282" s="471">
        <v>0</v>
      </c>
      <c r="L282" s="471">
        <v>0</v>
      </c>
      <c r="M282" s="471">
        <v>0</v>
      </c>
      <c r="N282" s="471">
        <v>0</v>
      </c>
      <c r="O282" s="879">
        <v>0</v>
      </c>
      <c r="P282" s="879">
        <v>0</v>
      </c>
      <c r="Q282" s="879">
        <v>0</v>
      </c>
      <c r="R282" s="879">
        <v>0</v>
      </c>
      <c r="S282" s="879">
        <v>0</v>
      </c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f>131200+6000</f>
        <v>137200</v>
      </c>
      <c r="F283" s="36">
        <f t="shared" si="40"/>
        <v>158897</v>
      </c>
      <c r="G283" s="37">
        <f t="shared" si="41"/>
        <v>115.81413994169097</v>
      </c>
      <c r="H283" s="471">
        <v>0</v>
      </c>
      <c r="I283" s="471">
        <v>62155</v>
      </c>
      <c r="J283" s="471">
        <v>0</v>
      </c>
      <c r="K283" s="471">
        <v>0</v>
      </c>
      <c r="L283" s="471">
        <v>4950</v>
      </c>
      <c r="M283" s="471">
        <v>31840</v>
      </c>
      <c r="N283" s="471">
        <v>16094</v>
      </c>
      <c r="O283" s="879">
        <v>0</v>
      </c>
      <c r="P283" s="879">
        <v>8500</v>
      </c>
      <c r="Q283" s="879">
        <v>8570</v>
      </c>
      <c r="R283" s="879">
        <v>0</v>
      </c>
      <c r="S283" s="879">
        <v>26788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0"/>
        <v>0</v>
      </c>
      <c r="G284" s="37" t="e">
        <f t="shared" si="41"/>
        <v>#DIV/0!</v>
      </c>
      <c r="H284" s="471">
        <v>0</v>
      </c>
      <c r="I284" s="471">
        <v>0</v>
      </c>
      <c r="J284" s="471">
        <v>0</v>
      </c>
      <c r="K284" s="471">
        <v>0</v>
      </c>
      <c r="L284" s="471">
        <v>0</v>
      </c>
      <c r="M284" s="471">
        <v>0</v>
      </c>
      <c r="N284" s="471">
        <v>0</v>
      </c>
      <c r="O284" s="879">
        <v>0</v>
      </c>
      <c r="P284" s="879">
        <v>0</v>
      </c>
      <c r="Q284" s="879">
        <v>0</v>
      </c>
      <c r="R284" s="879">
        <v>0</v>
      </c>
      <c r="S284" s="879">
        <v>0</v>
      </c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0</v>
      </c>
      <c r="F285" s="36">
        <f t="shared" si="40"/>
        <v>0</v>
      </c>
      <c r="G285" s="37" t="e">
        <f t="shared" si="41"/>
        <v>#DIV/0!</v>
      </c>
      <c r="H285" s="471">
        <v>0</v>
      </c>
      <c r="I285" s="471">
        <v>0</v>
      </c>
      <c r="J285" s="471">
        <v>0</v>
      </c>
      <c r="K285" s="471">
        <v>0</v>
      </c>
      <c r="L285" s="471">
        <v>0</v>
      </c>
      <c r="M285" s="471">
        <v>0</v>
      </c>
      <c r="N285" s="471">
        <v>0</v>
      </c>
      <c r="O285" s="879">
        <v>0</v>
      </c>
      <c r="P285" s="879">
        <v>0</v>
      </c>
      <c r="Q285" s="879">
        <v>0</v>
      </c>
      <c r="R285" s="879">
        <v>0</v>
      </c>
      <c r="S285" s="879">
        <v>0</v>
      </c>
    </row>
    <row r="286" spans="1:19" ht="21.75" customHeight="1">
      <c r="A286" s="783"/>
      <c r="B286" s="784"/>
      <c r="C286" s="785" t="s">
        <v>29</v>
      </c>
      <c r="D286" s="786" t="s">
        <v>24</v>
      </c>
      <c r="E286" s="102">
        <v>0</v>
      </c>
      <c r="F286" s="116">
        <f t="shared" si="40"/>
        <v>0</v>
      </c>
      <c r="G286" s="120" t="e">
        <f t="shared" si="41"/>
        <v>#DIV/0!</v>
      </c>
      <c r="H286" s="478">
        <v>0</v>
      </c>
      <c r="I286" s="488">
        <v>0</v>
      </c>
      <c r="J286" s="488">
        <v>0</v>
      </c>
      <c r="K286" s="488">
        <v>0</v>
      </c>
      <c r="L286" s="488">
        <v>0</v>
      </c>
      <c r="M286" s="488">
        <v>0</v>
      </c>
      <c r="N286" s="488">
        <v>0</v>
      </c>
      <c r="O286" s="899">
        <v>0</v>
      </c>
      <c r="P286" s="899">
        <v>0</v>
      </c>
      <c r="Q286" s="899">
        <v>0</v>
      </c>
      <c r="R286" s="899">
        <v>0</v>
      </c>
      <c r="S286" s="899">
        <v>0</v>
      </c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0"/>
        <v>0</v>
      </c>
      <c r="G287" s="631" t="e">
        <f t="shared" si="41"/>
        <v>#DIV/0!</v>
      </c>
      <c r="H287" s="1220">
        <f t="shared" ref="H287:S287" si="45">SUM(H288:H296)</f>
        <v>0</v>
      </c>
      <c r="I287" s="1220">
        <f t="shared" si="45"/>
        <v>0</v>
      </c>
      <c r="J287" s="1220">
        <f t="shared" si="45"/>
        <v>0</v>
      </c>
      <c r="K287" s="1538">
        <f t="shared" si="45"/>
        <v>0</v>
      </c>
      <c r="L287" s="1538">
        <f t="shared" si="45"/>
        <v>0</v>
      </c>
      <c r="M287" s="1538">
        <f t="shared" si="45"/>
        <v>0</v>
      </c>
      <c r="N287" s="1538">
        <f t="shared" si="45"/>
        <v>0</v>
      </c>
      <c r="O287" s="900">
        <f t="shared" si="45"/>
        <v>0</v>
      </c>
      <c r="P287" s="900">
        <f t="shared" si="45"/>
        <v>0</v>
      </c>
      <c r="Q287" s="900">
        <f t="shared" si="45"/>
        <v>0</v>
      </c>
      <c r="R287" s="900">
        <f t="shared" si="45"/>
        <v>0</v>
      </c>
      <c r="S287" s="900">
        <f t="shared" si="45"/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55">
        <f t="shared" si="40"/>
        <v>0</v>
      </c>
      <c r="G288" s="67" t="e">
        <f t="shared" si="41"/>
        <v>#DIV/0!</v>
      </c>
      <c r="H288" s="1239"/>
      <c r="I288" s="1239"/>
      <c r="J288" s="1239"/>
      <c r="K288" s="1553"/>
      <c r="L288" s="1553"/>
      <c r="M288" s="1553"/>
      <c r="N288" s="1553"/>
      <c r="O288" s="882"/>
      <c r="P288" s="882"/>
      <c r="Q288" s="882"/>
      <c r="R288" s="882"/>
      <c r="S288" s="882"/>
    </row>
    <row r="289" spans="1:19" ht="28.2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 t="shared" si="40"/>
        <v>0</v>
      </c>
      <c r="G289" s="37" t="e">
        <f t="shared" si="41"/>
        <v>#DIV/0!</v>
      </c>
      <c r="H289" s="471">
        <v>0</v>
      </c>
      <c r="I289" s="471">
        <v>0</v>
      </c>
      <c r="J289" s="471">
        <v>0</v>
      </c>
      <c r="K289" s="471">
        <v>0</v>
      </c>
      <c r="L289" s="471">
        <v>0</v>
      </c>
      <c r="M289" s="471">
        <v>0</v>
      </c>
      <c r="N289" s="471">
        <v>0</v>
      </c>
      <c r="O289" s="879">
        <v>0</v>
      </c>
      <c r="P289" s="879">
        <v>0</v>
      </c>
      <c r="Q289" s="879">
        <v>0</v>
      </c>
      <c r="R289" s="879">
        <v>0</v>
      </c>
      <c r="S289" s="879">
        <v>0</v>
      </c>
    </row>
    <row r="290" spans="1:19" ht="25.5" customHeight="1">
      <c r="A290" s="723"/>
      <c r="B290" s="452" t="s">
        <v>180</v>
      </c>
      <c r="C290" s="789"/>
      <c r="D290" s="455" t="s">
        <v>87</v>
      </c>
      <c r="E290" s="42">
        <v>0</v>
      </c>
      <c r="F290" s="36">
        <f t="shared" si="40"/>
        <v>0</v>
      </c>
      <c r="G290" s="37" t="e">
        <f t="shared" si="41"/>
        <v>#DIV/0!</v>
      </c>
      <c r="H290" s="471">
        <v>0</v>
      </c>
      <c r="I290" s="471">
        <v>0</v>
      </c>
      <c r="J290" s="471">
        <v>0</v>
      </c>
      <c r="K290" s="471">
        <v>0</v>
      </c>
      <c r="L290" s="471">
        <v>0</v>
      </c>
      <c r="M290" s="471">
        <v>0</v>
      </c>
      <c r="N290" s="471">
        <v>0</v>
      </c>
      <c r="O290" s="879">
        <v>0</v>
      </c>
      <c r="P290" s="879">
        <v>0</v>
      </c>
      <c r="Q290" s="879">
        <v>0</v>
      </c>
      <c r="R290" s="879">
        <v>0</v>
      </c>
      <c r="S290" s="879">
        <v>0</v>
      </c>
    </row>
    <row r="291" spans="1:19" ht="25.5" customHeight="1">
      <c r="A291" s="790"/>
      <c r="B291" s="2193" t="s">
        <v>292</v>
      </c>
      <c r="C291" s="2194"/>
      <c r="D291" s="455" t="s">
        <v>114</v>
      </c>
      <c r="E291" s="42">
        <v>0</v>
      </c>
      <c r="F291" s="36">
        <f t="shared" si="40"/>
        <v>0</v>
      </c>
      <c r="G291" s="37" t="e">
        <f t="shared" si="41"/>
        <v>#DIV/0!</v>
      </c>
      <c r="H291" s="471">
        <v>0</v>
      </c>
      <c r="I291" s="471">
        <v>0</v>
      </c>
      <c r="J291" s="471">
        <v>0</v>
      </c>
      <c r="K291" s="471">
        <v>0</v>
      </c>
      <c r="L291" s="471">
        <v>0</v>
      </c>
      <c r="M291" s="471">
        <v>0</v>
      </c>
      <c r="N291" s="471">
        <v>0</v>
      </c>
      <c r="O291" s="879">
        <v>0</v>
      </c>
      <c r="P291" s="879">
        <v>0</v>
      </c>
      <c r="Q291" s="879">
        <v>0</v>
      </c>
      <c r="R291" s="879">
        <v>0</v>
      </c>
      <c r="S291" s="879">
        <v>0</v>
      </c>
    </row>
    <row r="292" spans="1:19" ht="25.5" customHeight="1">
      <c r="A292" s="723"/>
      <c r="B292" s="452" t="s">
        <v>293</v>
      </c>
      <c r="C292" s="791"/>
      <c r="D292" s="420" t="s">
        <v>294</v>
      </c>
      <c r="E292" s="42">
        <v>0</v>
      </c>
      <c r="F292" s="36">
        <f t="shared" si="40"/>
        <v>0</v>
      </c>
      <c r="G292" s="37" t="e">
        <f t="shared" si="41"/>
        <v>#DIV/0!</v>
      </c>
      <c r="H292" s="471">
        <v>0</v>
      </c>
      <c r="I292" s="471">
        <v>0</v>
      </c>
      <c r="J292" s="471">
        <v>0</v>
      </c>
      <c r="K292" s="471">
        <v>0</v>
      </c>
      <c r="L292" s="471">
        <v>0</v>
      </c>
      <c r="M292" s="471">
        <v>0</v>
      </c>
      <c r="N292" s="471">
        <v>0</v>
      </c>
      <c r="O292" s="879">
        <v>0</v>
      </c>
      <c r="P292" s="879">
        <v>0</v>
      </c>
      <c r="Q292" s="879">
        <v>0</v>
      </c>
      <c r="R292" s="879">
        <v>0</v>
      </c>
      <c r="S292" s="879">
        <v>0</v>
      </c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0"/>
        <v>0</v>
      </c>
      <c r="G293" s="37" t="e">
        <f t="shared" si="41"/>
        <v>#DIV/0!</v>
      </c>
      <c r="H293" s="471">
        <v>0</v>
      </c>
      <c r="I293" s="471">
        <v>0</v>
      </c>
      <c r="J293" s="471">
        <v>0</v>
      </c>
      <c r="K293" s="471">
        <v>0</v>
      </c>
      <c r="L293" s="471">
        <v>0</v>
      </c>
      <c r="M293" s="471">
        <v>0</v>
      </c>
      <c r="N293" s="471">
        <v>0</v>
      </c>
      <c r="O293" s="879">
        <v>0</v>
      </c>
      <c r="P293" s="879">
        <v>0</v>
      </c>
      <c r="Q293" s="879">
        <v>0</v>
      </c>
      <c r="R293" s="879">
        <v>0</v>
      </c>
      <c r="S293" s="879">
        <v>0</v>
      </c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153">
        <f t="shared" si="40"/>
        <v>0</v>
      </c>
      <c r="G294" s="379" t="e">
        <f t="shared" si="41"/>
        <v>#DIV/0!</v>
      </c>
      <c r="H294" s="1226">
        <f t="shared" ref="H294:S294" si="46">SUM(H295:H299)</f>
        <v>0</v>
      </c>
      <c r="I294" s="1226">
        <f t="shared" si="46"/>
        <v>0</v>
      </c>
      <c r="J294" s="1226">
        <f t="shared" si="46"/>
        <v>0</v>
      </c>
      <c r="K294" s="1543">
        <f t="shared" si="46"/>
        <v>0</v>
      </c>
      <c r="L294" s="1543">
        <f t="shared" si="46"/>
        <v>0</v>
      </c>
      <c r="M294" s="1543">
        <f t="shared" si="46"/>
        <v>0</v>
      </c>
      <c r="N294" s="1543">
        <f t="shared" si="46"/>
        <v>0</v>
      </c>
      <c r="O294" s="883">
        <f t="shared" si="46"/>
        <v>0</v>
      </c>
      <c r="P294" s="883">
        <f t="shared" si="46"/>
        <v>0</v>
      </c>
      <c r="Q294" s="883">
        <f t="shared" si="46"/>
        <v>0</v>
      </c>
      <c r="R294" s="883">
        <f t="shared" si="46"/>
        <v>0</v>
      </c>
      <c r="S294" s="883">
        <f t="shared" si="46"/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0"/>
        <v>0</v>
      </c>
      <c r="G295" s="37" t="e">
        <f t="shared" si="41"/>
        <v>#DIV/0!</v>
      </c>
      <c r="H295" s="471">
        <v>0</v>
      </c>
      <c r="I295" s="471">
        <v>0</v>
      </c>
      <c r="J295" s="471">
        <v>0</v>
      </c>
      <c r="K295" s="471">
        <v>0</v>
      </c>
      <c r="L295" s="471">
        <v>0</v>
      </c>
      <c r="M295" s="471">
        <v>0</v>
      </c>
      <c r="N295" s="471">
        <v>0</v>
      </c>
      <c r="O295" s="879">
        <v>0</v>
      </c>
      <c r="P295" s="879">
        <v>0</v>
      </c>
      <c r="Q295" s="879">
        <v>0</v>
      </c>
      <c r="R295" s="879">
        <v>0</v>
      </c>
      <c r="S295" s="879">
        <v>0</v>
      </c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36">
        <f t="shared" si="40"/>
        <v>0</v>
      </c>
      <c r="G296" s="37" t="e">
        <f t="shared" si="41"/>
        <v>#DIV/0!</v>
      </c>
      <c r="H296" s="471">
        <v>0</v>
      </c>
      <c r="I296" s="471">
        <v>0</v>
      </c>
      <c r="J296" s="471">
        <v>0</v>
      </c>
      <c r="K296" s="471">
        <v>0</v>
      </c>
      <c r="L296" s="471">
        <v>0</v>
      </c>
      <c r="M296" s="471">
        <v>0</v>
      </c>
      <c r="N296" s="471">
        <v>0</v>
      </c>
      <c r="O296" s="879">
        <v>0</v>
      </c>
      <c r="P296" s="879">
        <v>0</v>
      </c>
      <c r="Q296" s="879">
        <v>0</v>
      </c>
      <c r="R296" s="879">
        <v>0</v>
      </c>
      <c r="S296" s="879">
        <v>0</v>
      </c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0"/>
        <v>0</v>
      </c>
      <c r="G297" s="37" t="e">
        <f t="shared" si="41"/>
        <v>#DIV/0!</v>
      </c>
      <c r="H297" s="471">
        <v>0</v>
      </c>
      <c r="I297" s="471">
        <v>0</v>
      </c>
      <c r="J297" s="471">
        <v>0</v>
      </c>
      <c r="K297" s="471">
        <v>0</v>
      </c>
      <c r="L297" s="471">
        <v>0</v>
      </c>
      <c r="M297" s="471">
        <v>0</v>
      </c>
      <c r="N297" s="471">
        <v>0</v>
      </c>
      <c r="O297" s="879">
        <v>0</v>
      </c>
      <c r="P297" s="879">
        <v>0</v>
      </c>
      <c r="Q297" s="879">
        <v>0</v>
      </c>
      <c r="R297" s="879">
        <v>0</v>
      </c>
      <c r="S297" s="879">
        <v>0</v>
      </c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0"/>
        <v>0</v>
      </c>
      <c r="G298" s="37" t="e">
        <f t="shared" si="41"/>
        <v>#DIV/0!</v>
      </c>
      <c r="H298" s="471">
        <v>0</v>
      </c>
      <c r="I298" s="471">
        <v>0</v>
      </c>
      <c r="J298" s="471">
        <v>0</v>
      </c>
      <c r="K298" s="471">
        <v>0</v>
      </c>
      <c r="L298" s="471">
        <v>0</v>
      </c>
      <c r="M298" s="471">
        <v>0</v>
      </c>
      <c r="N298" s="471">
        <v>0</v>
      </c>
      <c r="O298" s="879">
        <v>0</v>
      </c>
      <c r="P298" s="879">
        <v>0</v>
      </c>
      <c r="Q298" s="879">
        <v>0</v>
      </c>
      <c r="R298" s="879">
        <v>0</v>
      </c>
      <c r="S298" s="879">
        <v>0</v>
      </c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0"/>
        <v>0</v>
      </c>
      <c r="G299" s="37" t="e">
        <f t="shared" si="41"/>
        <v>#DIV/0!</v>
      </c>
      <c r="H299" s="471">
        <v>0</v>
      </c>
      <c r="I299" s="471">
        <v>0</v>
      </c>
      <c r="J299" s="471">
        <v>0</v>
      </c>
      <c r="K299" s="471">
        <v>0</v>
      </c>
      <c r="L299" s="471">
        <v>0</v>
      </c>
      <c r="M299" s="471">
        <v>0</v>
      </c>
      <c r="N299" s="471">
        <v>0</v>
      </c>
      <c r="O299" s="879">
        <v>0</v>
      </c>
      <c r="P299" s="879">
        <v>0</v>
      </c>
      <c r="Q299" s="879">
        <v>0</v>
      </c>
      <c r="R299" s="879">
        <v>0</v>
      </c>
      <c r="S299" s="879">
        <v>0</v>
      </c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40"/>
        <v>0</v>
      </c>
      <c r="G300" s="67" t="e">
        <f t="shared" si="41"/>
        <v>#DIV/0!</v>
      </c>
      <c r="H300" s="1239"/>
      <c r="I300" s="1239"/>
      <c r="J300" s="1239"/>
      <c r="K300" s="1553"/>
      <c r="L300" s="1553"/>
      <c r="M300" s="1553"/>
      <c r="N300" s="1553"/>
      <c r="O300" s="882"/>
      <c r="P300" s="882"/>
      <c r="Q300" s="882"/>
      <c r="R300" s="882"/>
      <c r="S300" s="882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0"/>
        <v>0</v>
      </c>
      <c r="G301" s="37" t="e">
        <f t="shared" si="41"/>
        <v>#DIV/0!</v>
      </c>
      <c r="H301" s="471">
        <v>0</v>
      </c>
      <c r="I301" s="471">
        <v>0</v>
      </c>
      <c r="J301" s="471">
        <v>0</v>
      </c>
      <c r="K301" s="471">
        <v>0</v>
      </c>
      <c r="L301" s="471">
        <v>0</v>
      </c>
      <c r="M301" s="471">
        <v>0</v>
      </c>
      <c r="N301" s="471">
        <v>0</v>
      </c>
      <c r="O301" s="879">
        <v>0</v>
      </c>
      <c r="P301" s="879">
        <v>0</v>
      </c>
      <c r="Q301" s="879">
        <v>0</v>
      </c>
      <c r="R301" s="879">
        <v>0</v>
      </c>
      <c r="S301" s="879">
        <v>0</v>
      </c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40"/>
        <v>0</v>
      </c>
      <c r="G302" s="37" t="e">
        <f t="shared" si="41"/>
        <v>#DIV/0!</v>
      </c>
      <c r="H302" s="471">
        <v>0</v>
      </c>
      <c r="I302" s="471">
        <v>0</v>
      </c>
      <c r="J302" s="471">
        <v>0</v>
      </c>
      <c r="K302" s="471">
        <v>0</v>
      </c>
      <c r="L302" s="471">
        <v>0</v>
      </c>
      <c r="M302" s="471">
        <v>0</v>
      </c>
      <c r="N302" s="471">
        <v>0</v>
      </c>
      <c r="O302" s="879">
        <v>0</v>
      </c>
      <c r="P302" s="879">
        <v>0</v>
      </c>
      <c r="Q302" s="879">
        <v>0</v>
      </c>
      <c r="R302" s="879">
        <v>0</v>
      </c>
      <c r="S302" s="879">
        <v>0</v>
      </c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0"/>
        <v>0</v>
      </c>
      <c r="G303" s="37" t="e">
        <f t="shared" si="41"/>
        <v>#DIV/0!</v>
      </c>
      <c r="H303" s="471">
        <v>0</v>
      </c>
      <c r="I303" s="471">
        <v>0</v>
      </c>
      <c r="J303" s="471">
        <v>0</v>
      </c>
      <c r="K303" s="471">
        <v>0</v>
      </c>
      <c r="L303" s="471">
        <v>0</v>
      </c>
      <c r="M303" s="471">
        <v>0</v>
      </c>
      <c r="N303" s="471">
        <v>0</v>
      </c>
      <c r="O303" s="879">
        <v>0</v>
      </c>
      <c r="P303" s="879">
        <v>0</v>
      </c>
      <c r="Q303" s="879">
        <v>0</v>
      </c>
      <c r="R303" s="879">
        <v>0</v>
      </c>
      <c r="S303" s="879">
        <v>0</v>
      </c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0"/>
        <v>0</v>
      </c>
      <c r="G304" s="37" t="e">
        <f t="shared" si="41"/>
        <v>#DIV/0!</v>
      </c>
      <c r="H304" s="471">
        <v>0</v>
      </c>
      <c r="I304" s="471">
        <v>0</v>
      </c>
      <c r="J304" s="471">
        <v>0</v>
      </c>
      <c r="K304" s="471">
        <v>0</v>
      </c>
      <c r="L304" s="471">
        <v>0</v>
      </c>
      <c r="M304" s="471">
        <v>0</v>
      </c>
      <c r="N304" s="471">
        <v>0</v>
      </c>
      <c r="O304" s="879">
        <v>0</v>
      </c>
      <c r="P304" s="879">
        <v>0</v>
      </c>
      <c r="Q304" s="879">
        <v>0</v>
      </c>
      <c r="R304" s="879">
        <v>0</v>
      </c>
      <c r="S304" s="879">
        <v>0</v>
      </c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0"/>
        <v>0</v>
      </c>
      <c r="G305" s="37" t="e">
        <f t="shared" si="41"/>
        <v>#DIV/0!</v>
      </c>
      <c r="H305" s="471">
        <v>0</v>
      </c>
      <c r="I305" s="471">
        <v>0</v>
      </c>
      <c r="J305" s="471">
        <v>0</v>
      </c>
      <c r="K305" s="471">
        <v>0</v>
      </c>
      <c r="L305" s="471">
        <v>0</v>
      </c>
      <c r="M305" s="471">
        <v>0</v>
      </c>
      <c r="N305" s="471">
        <v>0</v>
      </c>
      <c r="O305" s="879">
        <v>0</v>
      </c>
      <c r="P305" s="879">
        <v>0</v>
      </c>
      <c r="Q305" s="879">
        <v>0</v>
      </c>
      <c r="R305" s="879">
        <v>0</v>
      </c>
      <c r="S305" s="879">
        <v>0</v>
      </c>
    </row>
    <row r="306" spans="1:19" ht="27" customHeight="1">
      <c r="A306" s="735"/>
      <c r="B306" s="777" t="s">
        <v>37</v>
      </c>
      <c r="C306" s="793"/>
      <c r="D306" s="738" t="s">
        <v>24</v>
      </c>
      <c r="E306" s="153"/>
      <c r="F306" s="153">
        <f t="shared" si="40"/>
        <v>0</v>
      </c>
      <c r="G306" s="379" t="e">
        <f t="shared" si="41"/>
        <v>#DIV/0!</v>
      </c>
      <c r="H306" s="1249">
        <f t="shared" ref="H306:S306" si="47">SUM(H307:H311)</f>
        <v>0</v>
      </c>
      <c r="I306" s="1249">
        <f t="shared" si="47"/>
        <v>0</v>
      </c>
      <c r="J306" s="1249">
        <f t="shared" si="47"/>
        <v>0</v>
      </c>
      <c r="K306" s="1249">
        <f t="shared" si="47"/>
        <v>0</v>
      </c>
      <c r="L306" s="1249">
        <f t="shared" si="47"/>
        <v>0</v>
      </c>
      <c r="M306" s="1249">
        <f t="shared" si="47"/>
        <v>0</v>
      </c>
      <c r="N306" s="1249">
        <f t="shared" si="47"/>
        <v>0</v>
      </c>
      <c r="O306" s="1592">
        <f t="shared" si="47"/>
        <v>0</v>
      </c>
      <c r="P306" s="1592">
        <f t="shared" si="47"/>
        <v>0</v>
      </c>
      <c r="Q306" s="1592">
        <f t="shared" si="47"/>
        <v>0</v>
      </c>
      <c r="R306" s="1592">
        <f t="shared" si="47"/>
        <v>0</v>
      </c>
      <c r="S306" s="1592">
        <f t="shared" si="47"/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0"/>
        <v>0</v>
      </c>
      <c r="G307" s="37" t="e">
        <f t="shared" si="41"/>
        <v>#DIV/0!</v>
      </c>
      <c r="H307" s="471">
        <v>0</v>
      </c>
      <c r="I307" s="471">
        <v>0</v>
      </c>
      <c r="J307" s="471">
        <v>0</v>
      </c>
      <c r="K307" s="471">
        <v>0</v>
      </c>
      <c r="L307" s="471">
        <v>0</v>
      </c>
      <c r="M307" s="471">
        <v>0</v>
      </c>
      <c r="N307" s="471">
        <v>0</v>
      </c>
      <c r="O307" s="879">
        <v>0</v>
      </c>
      <c r="P307" s="879">
        <v>0</v>
      </c>
      <c r="Q307" s="879">
        <v>0</v>
      </c>
      <c r="R307" s="879">
        <v>0</v>
      </c>
      <c r="S307" s="879">
        <v>0</v>
      </c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si="40"/>
        <v>0</v>
      </c>
      <c r="G308" s="37" t="e">
        <f t="shared" si="41"/>
        <v>#DIV/0!</v>
      </c>
      <c r="H308" s="471">
        <v>0</v>
      </c>
      <c r="I308" s="471">
        <v>0</v>
      </c>
      <c r="J308" s="471">
        <v>0</v>
      </c>
      <c r="K308" s="471">
        <v>0</v>
      </c>
      <c r="L308" s="471">
        <v>0</v>
      </c>
      <c r="M308" s="471">
        <v>0</v>
      </c>
      <c r="N308" s="471">
        <v>0</v>
      </c>
      <c r="O308" s="879">
        <v>0</v>
      </c>
      <c r="P308" s="879">
        <v>0</v>
      </c>
      <c r="Q308" s="879">
        <v>0</v>
      </c>
      <c r="R308" s="879">
        <v>0</v>
      </c>
      <c r="S308" s="879">
        <v>0</v>
      </c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0"/>
        <v>0</v>
      </c>
      <c r="G309" s="37" t="e">
        <f t="shared" si="41"/>
        <v>#DIV/0!</v>
      </c>
      <c r="H309" s="471">
        <v>0</v>
      </c>
      <c r="I309" s="471">
        <v>0</v>
      </c>
      <c r="J309" s="471">
        <v>0</v>
      </c>
      <c r="K309" s="471">
        <v>0</v>
      </c>
      <c r="L309" s="471">
        <v>0</v>
      </c>
      <c r="M309" s="471">
        <v>0</v>
      </c>
      <c r="N309" s="471">
        <v>0</v>
      </c>
      <c r="O309" s="879">
        <v>0</v>
      </c>
      <c r="P309" s="879">
        <v>0</v>
      </c>
      <c r="Q309" s="879">
        <v>0</v>
      </c>
      <c r="R309" s="879">
        <v>0</v>
      </c>
      <c r="S309" s="879">
        <v>0</v>
      </c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0"/>
        <v>0</v>
      </c>
      <c r="G310" s="37" t="e">
        <f t="shared" si="41"/>
        <v>#DIV/0!</v>
      </c>
      <c r="H310" s="471">
        <v>0</v>
      </c>
      <c r="I310" s="471">
        <v>0</v>
      </c>
      <c r="J310" s="471">
        <v>0</v>
      </c>
      <c r="K310" s="471">
        <v>0</v>
      </c>
      <c r="L310" s="471">
        <v>0</v>
      </c>
      <c r="M310" s="471">
        <v>0</v>
      </c>
      <c r="N310" s="471">
        <v>0</v>
      </c>
      <c r="O310" s="879">
        <v>0</v>
      </c>
      <c r="P310" s="879">
        <v>0</v>
      </c>
      <c r="Q310" s="879">
        <v>0</v>
      </c>
      <c r="R310" s="879">
        <v>0</v>
      </c>
      <c r="S310" s="879">
        <v>0</v>
      </c>
    </row>
    <row r="311" spans="1:19" ht="27" customHeight="1">
      <c r="A311" s="794"/>
      <c r="B311" s="784"/>
      <c r="C311" s="795" t="s">
        <v>29</v>
      </c>
      <c r="D311" s="786" t="s">
        <v>24</v>
      </c>
      <c r="E311" s="116"/>
      <c r="F311" s="116">
        <f t="shared" si="40"/>
        <v>0</v>
      </c>
      <c r="G311" s="120" t="e">
        <f t="shared" si="41"/>
        <v>#DIV/0!</v>
      </c>
      <c r="H311" s="478">
        <v>0</v>
      </c>
      <c r="I311" s="488">
        <v>0</v>
      </c>
      <c r="J311" s="488">
        <v>0</v>
      </c>
      <c r="K311" s="488">
        <v>0</v>
      </c>
      <c r="L311" s="488">
        <v>0</v>
      </c>
      <c r="M311" s="488">
        <v>0</v>
      </c>
      <c r="N311" s="488">
        <v>0</v>
      </c>
      <c r="O311" s="899">
        <v>0</v>
      </c>
      <c r="P311" s="899">
        <v>0</v>
      </c>
      <c r="Q311" s="899">
        <v>0</v>
      </c>
      <c r="R311" s="899">
        <v>0</v>
      </c>
      <c r="S311" s="899">
        <v>0</v>
      </c>
    </row>
    <row r="312" spans="1:19" ht="26.4" customHeight="1">
      <c r="A312" s="375" t="s">
        <v>325</v>
      </c>
      <c r="B312" s="796"/>
      <c r="C312" s="797"/>
      <c r="D312" s="798"/>
      <c r="E312" s="386"/>
      <c r="F312" s="386">
        <f t="shared" si="40"/>
        <v>0</v>
      </c>
      <c r="G312" s="633" t="e">
        <f t="shared" si="41"/>
        <v>#DIV/0!</v>
      </c>
      <c r="H312" s="1247"/>
      <c r="I312" s="1247"/>
      <c r="J312" s="1247"/>
      <c r="K312" s="1561"/>
      <c r="L312" s="1561"/>
      <c r="M312" s="1561"/>
      <c r="N312" s="1561"/>
      <c r="O312" s="897"/>
      <c r="P312" s="897"/>
      <c r="Q312" s="897"/>
      <c r="R312" s="897"/>
      <c r="S312" s="897"/>
    </row>
    <row r="313" spans="1:19" ht="33.6" customHeight="1">
      <c r="A313" s="2110" t="s">
        <v>257</v>
      </c>
      <c r="B313" s="2111"/>
      <c r="C313" s="2111"/>
      <c r="D313" s="2112"/>
      <c r="E313" s="92"/>
      <c r="F313" s="92">
        <f t="shared" si="40"/>
        <v>0</v>
      </c>
      <c r="G313" s="631" t="e">
        <f t="shared" si="41"/>
        <v>#DIV/0!</v>
      </c>
      <c r="H313" s="1243"/>
      <c r="I313" s="1243"/>
      <c r="J313" s="1243"/>
      <c r="K313" s="1557"/>
      <c r="L313" s="1557"/>
      <c r="M313" s="1557"/>
      <c r="N313" s="1557"/>
      <c r="O313" s="895"/>
      <c r="P313" s="895"/>
      <c r="Q313" s="895"/>
      <c r="R313" s="895"/>
      <c r="S313" s="895"/>
    </row>
    <row r="314" spans="1:19" ht="27" customHeight="1">
      <c r="A314" s="388"/>
      <c r="B314" s="2177" t="s">
        <v>251</v>
      </c>
      <c r="C314" s="2178"/>
      <c r="D314" s="799"/>
      <c r="E314" s="106">
        <f>E315</f>
        <v>0</v>
      </c>
      <c r="F314" s="55">
        <f t="shared" si="40"/>
        <v>0</v>
      </c>
      <c r="G314" s="67" t="e">
        <f t="shared" si="41"/>
        <v>#DIV/0!</v>
      </c>
      <c r="H314" s="1239"/>
      <c r="I314" s="1239"/>
      <c r="J314" s="1239"/>
      <c r="K314" s="1553"/>
      <c r="L314" s="1553"/>
      <c r="M314" s="1553"/>
      <c r="N314" s="1553"/>
      <c r="O314" s="882"/>
      <c r="P314" s="882"/>
      <c r="Q314" s="882"/>
      <c r="R314" s="882"/>
      <c r="S314" s="882"/>
    </row>
    <row r="315" spans="1:19" ht="27" customHeight="1">
      <c r="A315" s="660"/>
      <c r="B315" s="730"/>
      <c r="C315" s="800" t="s">
        <v>139</v>
      </c>
      <c r="D315" s="679" t="s">
        <v>88</v>
      </c>
      <c r="E315" s="77">
        <v>0</v>
      </c>
      <c r="F315" s="36">
        <f t="shared" ref="F315:F378" si="48">SUM(H315:S315)</f>
        <v>0</v>
      </c>
      <c r="G315" s="37" t="e">
        <f t="shared" ref="G315:G378" si="49">+F315*100/E315</f>
        <v>#DIV/0!</v>
      </c>
      <c r="H315" s="471">
        <v>0</v>
      </c>
      <c r="I315" s="471">
        <v>0</v>
      </c>
      <c r="J315" s="471">
        <v>0</v>
      </c>
      <c r="K315" s="471">
        <v>0</v>
      </c>
      <c r="L315" s="471">
        <v>0</v>
      </c>
      <c r="M315" s="471">
        <v>0</v>
      </c>
      <c r="N315" s="471">
        <v>0</v>
      </c>
      <c r="O315" s="879">
        <v>0</v>
      </c>
      <c r="P315" s="879">
        <v>0</v>
      </c>
      <c r="Q315" s="879">
        <v>0</v>
      </c>
      <c r="R315" s="879">
        <v>0</v>
      </c>
      <c r="S315" s="879">
        <v>0</v>
      </c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8"/>
        <v>0</v>
      </c>
      <c r="G316" s="37" t="e">
        <f t="shared" si="49"/>
        <v>#DIV/0!</v>
      </c>
      <c r="H316" s="471">
        <v>0</v>
      </c>
      <c r="I316" s="471">
        <v>0</v>
      </c>
      <c r="J316" s="471">
        <v>0</v>
      </c>
      <c r="K316" s="471">
        <v>0</v>
      </c>
      <c r="L316" s="471">
        <v>0</v>
      </c>
      <c r="M316" s="471">
        <v>0</v>
      </c>
      <c r="N316" s="471">
        <v>0</v>
      </c>
      <c r="O316" s="879">
        <v>0</v>
      </c>
      <c r="P316" s="879">
        <v>0</v>
      </c>
      <c r="Q316" s="879">
        <v>0</v>
      </c>
      <c r="R316" s="879">
        <v>0</v>
      </c>
      <c r="S316" s="879">
        <v>0</v>
      </c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0</v>
      </c>
      <c r="F317" s="153">
        <f t="shared" si="48"/>
        <v>0</v>
      </c>
      <c r="G317" s="379" t="e">
        <f t="shared" si="49"/>
        <v>#DIV/0!</v>
      </c>
      <c r="H317" s="1228">
        <f>SUM(H318:H322)</f>
        <v>0</v>
      </c>
      <c r="I317" s="1228">
        <f>SUM(I318:I322)</f>
        <v>0</v>
      </c>
      <c r="J317" s="1228">
        <f>SUM(J318:J322)</f>
        <v>0</v>
      </c>
      <c r="K317" s="1545">
        <f t="shared" ref="K317:S317" si="50">SUM(K318:K322)</f>
        <v>0</v>
      </c>
      <c r="L317" s="1545">
        <f t="shared" si="50"/>
        <v>0</v>
      </c>
      <c r="M317" s="1545">
        <f t="shared" si="50"/>
        <v>0</v>
      </c>
      <c r="N317" s="1545">
        <f t="shared" si="50"/>
        <v>0</v>
      </c>
      <c r="O317" s="892">
        <f t="shared" si="50"/>
        <v>0</v>
      </c>
      <c r="P317" s="892">
        <f t="shared" si="50"/>
        <v>0</v>
      </c>
      <c r="Q317" s="892">
        <f t="shared" si="50"/>
        <v>0</v>
      </c>
      <c r="R317" s="892">
        <f t="shared" si="50"/>
        <v>0</v>
      </c>
      <c r="S317" s="892">
        <f t="shared" si="50"/>
        <v>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48"/>
        <v>0</v>
      </c>
      <c r="G318" s="37" t="e">
        <f t="shared" si="49"/>
        <v>#DIV/0!</v>
      </c>
      <c r="H318" s="471">
        <v>0</v>
      </c>
      <c r="I318" s="471">
        <v>0</v>
      </c>
      <c r="J318" s="471">
        <v>0</v>
      </c>
      <c r="K318" s="471">
        <v>0</v>
      </c>
      <c r="L318" s="471">
        <v>0</v>
      </c>
      <c r="M318" s="471">
        <v>0</v>
      </c>
      <c r="N318" s="471">
        <v>0</v>
      </c>
      <c r="O318" s="879">
        <v>0</v>
      </c>
      <c r="P318" s="879">
        <v>0</v>
      </c>
      <c r="Q318" s="879">
        <v>0</v>
      </c>
      <c r="R318" s="879">
        <v>0</v>
      </c>
      <c r="S318" s="879">
        <v>0</v>
      </c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0</v>
      </c>
      <c r="F319" s="36">
        <f t="shared" si="48"/>
        <v>0</v>
      </c>
      <c r="G319" s="37" t="e">
        <f t="shared" si="49"/>
        <v>#DIV/0!</v>
      </c>
      <c r="H319" s="471">
        <v>0</v>
      </c>
      <c r="I319" s="471">
        <v>0</v>
      </c>
      <c r="J319" s="471">
        <v>0</v>
      </c>
      <c r="K319" s="471">
        <v>0</v>
      </c>
      <c r="L319" s="471">
        <v>0</v>
      </c>
      <c r="M319" s="471">
        <v>0</v>
      </c>
      <c r="N319" s="471">
        <v>0</v>
      </c>
      <c r="O319" s="879">
        <v>0</v>
      </c>
      <c r="P319" s="879">
        <v>0</v>
      </c>
      <c r="Q319" s="879">
        <v>0</v>
      </c>
      <c r="R319" s="879">
        <v>0</v>
      </c>
      <c r="S319" s="879">
        <v>0</v>
      </c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48"/>
        <v>0</v>
      </c>
      <c r="G320" s="37" t="e">
        <f t="shared" si="49"/>
        <v>#DIV/0!</v>
      </c>
      <c r="H320" s="471">
        <v>0</v>
      </c>
      <c r="I320" s="471">
        <v>0</v>
      </c>
      <c r="J320" s="471">
        <v>0</v>
      </c>
      <c r="K320" s="471">
        <v>0</v>
      </c>
      <c r="L320" s="471">
        <v>0</v>
      </c>
      <c r="M320" s="471">
        <v>0</v>
      </c>
      <c r="N320" s="471">
        <v>0</v>
      </c>
      <c r="O320" s="879">
        <v>0</v>
      </c>
      <c r="P320" s="879">
        <v>0</v>
      </c>
      <c r="Q320" s="879">
        <v>0</v>
      </c>
      <c r="R320" s="879">
        <v>0</v>
      </c>
      <c r="S320" s="879">
        <v>0</v>
      </c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48"/>
        <v>0</v>
      </c>
      <c r="G321" s="37" t="e">
        <f t="shared" si="49"/>
        <v>#DIV/0!</v>
      </c>
      <c r="H321" s="471">
        <v>0</v>
      </c>
      <c r="I321" s="471">
        <v>0</v>
      </c>
      <c r="J321" s="471">
        <v>0</v>
      </c>
      <c r="K321" s="471">
        <v>0</v>
      </c>
      <c r="L321" s="471">
        <v>0</v>
      </c>
      <c r="M321" s="471">
        <v>0</v>
      </c>
      <c r="N321" s="471">
        <v>0</v>
      </c>
      <c r="O321" s="879">
        <v>0</v>
      </c>
      <c r="P321" s="879">
        <v>0</v>
      </c>
      <c r="Q321" s="879">
        <v>0</v>
      </c>
      <c r="R321" s="879">
        <v>0</v>
      </c>
      <c r="S321" s="879">
        <v>0</v>
      </c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48"/>
        <v>0</v>
      </c>
      <c r="G322" s="37" t="e">
        <f t="shared" si="49"/>
        <v>#DIV/0!</v>
      </c>
      <c r="H322" s="471">
        <v>0</v>
      </c>
      <c r="I322" s="471">
        <v>0</v>
      </c>
      <c r="J322" s="471">
        <v>0</v>
      </c>
      <c r="K322" s="471">
        <v>0</v>
      </c>
      <c r="L322" s="471">
        <v>0</v>
      </c>
      <c r="M322" s="471">
        <v>0</v>
      </c>
      <c r="N322" s="471">
        <v>0</v>
      </c>
      <c r="O322" s="879">
        <v>0</v>
      </c>
      <c r="P322" s="879">
        <v>0</v>
      </c>
      <c r="Q322" s="879">
        <v>0</v>
      </c>
      <c r="R322" s="879">
        <v>0</v>
      </c>
      <c r="S322" s="879">
        <v>0</v>
      </c>
    </row>
    <row r="323" spans="1:19" ht="24.6" customHeight="1">
      <c r="A323" s="225"/>
      <c r="B323" s="2179" t="s">
        <v>252</v>
      </c>
      <c r="C323" s="2180"/>
      <c r="D323" s="693"/>
      <c r="E323" s="27">
        <f>E325</f>
        <v>10</v>
      </c>
      <c r="F323" s="1218">
        <f t="shared" si="48"/>
        <v>5</v>
      </c>
      <c r="G323" s="67">
        <f t="shared" si="49"/>
        <v>50</v>
      </c>
      <c r="H323" s="1239">
        <f>H325</f>
        <v>0</v>
      </c>
      <c r="I323" s="1239">
        <f>I325</f>
        <v>0</v>
      </c>
      <c r="J323" s="1239">
        <f>J325</f>
        <v>0</v>
      </c>
      <c r="K323" s="1553">
        <f t="shared" ref="K323:S323" si="51">K325</f>
        <v>0</v>
      </c>
      <c r="L323" s="1553">
        <f t="shared" si="51"/>
        <v>0</v>
      </c>
      <c r="M323" s="1553">
        <f t="shared" si="51"/>
        <v>0</v>
      </c>
      <c r="N323" s="1553">
        <f t="shared" si="51"/>
        <v>0</v>
      </c>
      <c r="O323" s="882">
        <f t="shared" si="51"/>
        <v>0</v>
      </c>
      <c r="P323" s="882">
        <f t="shared" si="51"/>
        <v>0</v>
      </c>
      <c r="Q323" s="882">
        <f t="shared" si="51"/>
        <v>4</v>
      </c>
      <c r="R323" s="882">
        <f t="shared" si="51"/>
        <v>0</v>
      </c>
      <c r="S323" s="882">
        <f t="shared" si="51"/>
        <v>1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10</v>
      </c>
      <c r="F324" s="36">
        <f t="shared" si="48"/>
        <v>10</v>
      </c>
      <c r="G324" s="37">
        <f t="shared" si="49"/>
        <v>100</v>
      </c>
      <c r="H324" s="471">
        <v>0</v>
      </c>
      <c r="I324" s="471">
        <v>0</v>
      </c>
      <c r="J324" s="471">
        <v>0</v>
      </c>
      <c r="K324" s="471">
        <v>0</v>
      </c>
      <c r="L324" s="471">
        <v>10</v>
      </c>
      <c r="M324" s="471">
        <v>0</v>
      </c>
      <c r="N324" s="471">
        <v>0</v>
      </c>
      <c r="O324" s="879">
        <v>0</v>
      </c>
      <c r="P324" s="879">
        <v>0</v>
      </c>
      <c r="Q324" s="879">
        <v>0</v>
      </c>
      <c r="R324" s="879">
        <v>0</v>
      </c>
      <c r="S324" s="879">
        <v>0</v>
      </c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10</v>
      </c>
      <c r="F325" s="36">
        <f t="shared" si="48"/>
        <v>5</v>
      </c>
      <c r="G325" s="37">
        <f t="shared" si="49"/>
        <v>50</v>
      </c>
      <c r="H325" s="471">
        <v>0</v>
      </c>
      <c r="I325" s="471">
        <v>0</v>
      </c>
      <c r="J325" s="471">
        <v>0</v>
      </c>
      <c r="K325" s="471">
        <v>0</v>
      </c>
      <c r="L325" s="471">
        <v>0</v>
      </c>
      <c r="M325" s="471">
        <v>0</v>
      </c>
      <c r="N325" s="471">
        <v>0</v>
      </c>
      <c r="O325" s="879">
        <v>0</v>
      </c>
      <c r="P325" s="879">
        <v>0</v>
      </c>
      <c r="Q325" s="879">
        <v>4</v>
      </c>
      <c r="R325" s="879">
        <v>0</v>
      </c>
      <c r="S325" s="879">
        <v>1</v>
      </c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48"/>
        <v>0</v>
      </c>
      <c r="G326" s="37" t="e">
        <f t="shared" si="49"/>
        <v>#DIV/0!</v>
      </c>
      <c r="H326" s="471">
        <v>0</v>
      </c>
      <c r="I326" s="471">
        <v>0</v>
      </c>
      <c r="J326" s="471">
        <v>0</v>
      </c>
      <c r="K326" s="471">
        <v>0</v>
      </c>
      <c r="L326" s="471">
        <v>0</v>
      </c>
      <c r="M326" s="471">
        <v>0</v>
      </c>
      <c r="N326" s="471"/>
      <c r="O326" s="879">
        <v>0</v>
      </c>
      <c r="P326" s="879">
        <v>0</v>
      </c>
      <c r="Q326" s="879">
        <v>0</v>
      </c>
      <c r="R326" s="879">
        <v>0</v>
      </c>
      <c r="S326" s="879">
        <v>0</v>
      </c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338500</v>
      </c>
      <c r="F327" s="153">
        <f t="shared" si="48"/>
        <v>338499</v>
      </c>
      <c r="G327" s="379">
        <f t="shared" si="49"/>
        <v>99.999704579025106</v>
      </c>
      <c r="H327" s="1226">
        <f>SUM(H328:H332)</f>
        <v>0</v>
      </c>
      <c r="I327" s="1228">
        <f>SUM(I328:I332)</f>
        <v>0</v>
      </c>
      <c r="J327" s="1228">
        <f>SUM(J328:J332)</f>
        <v>0</v>
      </c>
      <c r="K327" s="1545">
        <f t="shared" ref="K327:S327" si="52">SUM(K328:K332)</f>
        <v>30491</v>
      </c>
      <c r="L327" s="1545">
        <f t="shared" si="52"/>
        <v>4986</v>
      </c>
      <c r="M327" s="1545">
        <f t="shared" si="52"/>
        <v>710</v>
      </c>
      <c r="N327" s="1545">
        <f t="shared" si="52"/>
        <v>191511</v>
      </c>
      <c r="O327" s="892">
        <f t="shared" si="52"/>
        <v>29000</v>
      </c>
      <c r="P327" s="892">
        <f t="shared" si="52"/>
        <v>11250</v>
      </c>
      <c r="Q327" s="892">
        <f t="shared" si="52"/>
        <v>34965</v>
      </c>
      <c r="R327" s="892">
        <f t="shared" si="52"/>
        <v>34974</v>
      </c>
      <c r="S327" s="892">
        <f t="shared" si="52"/>
        <v>612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48"/>
        <v>0</v>
      </c>
      <c r="G328" s="37" t="e">
        <f t="shared" si="49"/>
        <v>#DIV/0!</v>
      </c>
      <c r="H328" s="471">
        <v>0</v>
      </c>
      <c r="I328" s="471">
        <v>0</v>
      </c>
      <c r="J328" s="471">
        <v>0</v>
      </c>
      <c r="K328" s="471">
        <v>0</v>
      </c>
      <c r="L328" s="471">
        <v>0</v>
      </c>
      <c r="M328" s="471">
        <v>0</v>
      </c>
      <c r="N328" s="471">
        <v>0</v>
      </c>
      <c r="O328" s="879">
        <v>0</v>
      </c>
      <c r="P328" s="879">
        <v>0</v>
      </c>
      <c r="Q328" s="879">
        <v>0</v>
      </c>
      <c r="R328" s="879">
        <v>0</v>
      </c>
      <c r="S328" s="879">
        <v>0</v>
      </c>
    </row>
    <row r="329" spans="1:19" ht="26.4" customHeight="1">
      <c r="A329" s="684"/>
      <c r="B329" s="685"/>
      <c r="C329" s="686" t="s">
        <v>26</v>
      </c>
      <c r="D329" s="687" t="s">
        <v>24</v>
      </c>
      <c r="E329" s="42">
        <f>228500+110000</f>
        <v>338500</v>
      </c>
      <c r="F329" s="36">
        <f t="shared" si="48"/>
        <v>338499</v>
      </c>
      <c r="G329" s="37">
        <f t="shared" si="49"/>
        <v>99.999704579025106</v>
      </c>
      <c r="H329" s="471">
        <v>0</v>
      </c>
      <c r="I329" s="471">
        <v>0</v>
      </c>
      <c r="J329" s="471">
        <v>0</v>
      </c>
      <c r="K329" s="471">
        <v>30491</v>
      </c>
      <c r="L329" s="471">
        <v>4986</v>
      </c>
      <c r="M329" s="471">
        <v>710</v>
      </c>
      <c r="N329" s="471">
        <v>191511</v>
      </c>
      <c r="O329" s="879">
        <v>29000</v>
      </c>
      <c r="P329" s="879">
        <v>11250</v>
      </c>
      <c r="Q329" s="879">
        <v>34965</v>
      </c>
      <c r="R329" s="879">
        <v>34974</v>
      </c>
      <c r="S329" s="879">
        <v>612</v>
      </c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48"/>
        <v>0</v>
      </c>
      <c r="G330" s="37" t="e">
        <f t="shared" si="49"/>
        <v>#DIV/0!</v>
      </c>
      <c r="H330" s="471">
        <v>0</v>
      </c>
      <c r="I330" s="471">
        <v>0</v>
      </c>
      <c r="J330" s="471">
        <v>0</v>
      </c>
      <c r="K330" s="471">
        <v>0</v>
      </c>
      <c r="L330" s="471">
        <v>0</v>
      </c>
      <c r="M330" s="471">
        <v>0</v>
      </c>
      <c r="N330" s="471">
        <v>0</v>
      </c>
      <c r="O330" s="879">
        <v>0</v>
      </c>
      <c r="P330" s="879">
        <v>0</v>
      </c>
      <c r="Q330" s="879">
        <v>0</v>
      </c>
      <c r="R330" s="879">
        <v>0</v>
      </c>
      <c r="S330" s="879">
        <v>0</v>
      </c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48"/>
        <v>0</v>
      </c>
      <c r="G331" s="37" t="e">
        <f t="shared" si="49"/>
        <v>#DIV/0!</v>
      </c>
      <c r="H331" s="471">
        <v>0</v>
      </c>
      <c r="I331" s="471">
        <v>0</v>
      </c>
      <c r="J331" s="471">
        <v>0</v>
      </c>
      <c r="K331" s="471">
        <v>0</v>
      </c>
      <c r="L331" s="471">
        <v>0</v>
      </c>
      <c r="M331" s="471">
        <v>0</v>
      </c>
      <c r="N331" s="471">
        <v>0</v>
      </c>
      <c r="O331" s="879">
        <v>0</v>
      </c>
      <c r="P331" s="879">
        <v>0</v>
      </c>
      <c r="Q331" s="879">
        <v>0</v>
      </c>
      <c r="R331" s="879">
        <v>0</v>
      </c>
      <c r="S331" s="879">
        <v>0</v>
      </c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48"/>
        <v>0</v>
      </c>
      <c r="G332" s="120" t="e">
        <f t="shared" si="49"/>
        <v>#DIV/0!</v>
      </c>
      <c r="H332" s="478">
        <v>0</v>
      </c>
      <c r="I332" s="478">
        <v>0</v>
      </c>
      <c r="J332" s="478">
        <v>0</v>
      </c>
      <c r="K332" s="478">
        <v>0</v>
      </c>
      <c r="L332" s="478">
        <v>0</v>
      </c>
      <c r="M332" s="478">
        <v>0</v>
      </c>
      <c r="N332" s="478">
        <v>0</v>
      </c>
      <c r="O332" s="894">
        <v>0</v>
      </c>
      <c r="P332" s="894">
        <v>0</v>
      </c>
      <c r="Q332" s="894">
        <v>0</v>
      </c>
      <c r="R332" s="894">
        <v>0</v>
      </c>
      <c r="S332" s="894">
        <v>0</v>
      </c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48"/>
        <v>0</v>
      </c>
      <c r="G333" s="631" t="e">
        <f t="shared" si="49"/>
        <v>#DIV/0!</v>
      </c>
      <c r="H333" s="1233"/>
      <c r="I333" s="1227"/>
      <c r="J333" s="1227"/>
      <c r="K333" s="1544"/>
      <c r="L333" s="1544"/>
      <c r="M333" s="1544"/>
      <c r="N333" s="1544"/>
      <c r="O333" s="1363"/>
      <c r="P333" s="1363"/>
      <c r="Q333" s="1363"/>
      <c r="R333" s="1363"/>
      <c r="S333" s="1363"/>
    </row>
    <row r="334" spans="1:19" ht="26.4" customHeight="1">
      <c r="A334" s="225"/>
      <c r="B334" s="2113" t="s">
        <v>260</v>
      </c>
      <c r="C334" s="2114"/>
      <c r="D334" s="788"/>
      <c r="E334" s="54">
        <f>E335</f>
        <v>0</v>
      </c>
      <c r="F334" s="55">
        <f t="shared" si="48"/>
        <v>0</v>
      </c>
      <c r="G334" s="67" t="e">
        <f t="shared" si="49"/>
        <v>#DIV/0!</v>
      </c>
      <c r="H334" s="1234">
        <f>H335</f>
        <v>0</v>
      </c>
      <c r="I334" s="1234">
        <f>I335</f>
        <v>0</v>
      </c>
      <c r="J334" s="1234">
        <f>J335</f>
        <v>0</v>
      </c>
      <c r="K334" s="1549">
        <f t="shared" ref="K334:S334" si="53">K335</f>
        <v>0</v>
      </c>
      <c r="L334" s="1549">
        <f t="shared" si="53"/>
        <v>0</v>
      </c>
      <c r="M334" s="1549">
        <f t="shared" si="53"/>
        <v>0</v>
      </c>
      <c r="N334" s="1549">
        <f t="shared" si="53"/>
        <v>0</v>
      </c>
      <c r="O334" s="901">
        <f t="shared" si="53"/>
        <v>0</v>
      </c>
      <c r="P334" s="901">
        <f t="shared" si="53"/>
        <v>0</v>
      </c>
      <c r="Q334" s="901">
        <f t="shared" si="53"/>
        <v>0</v>
      </c>
      <c r="R334" s="901">
        <f t="shared" si="53"/>
        <v>0</v>
      </c>
      <c r="S334" s="901">
        <f t="shared" si="53"/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>
        <v>0</v>
      </c>
      <c r="F335" s="36">
        <f t="shared" si="48"/>
        <v>0</v>
      </c>
      <c r="G335" s="37" t="e">
        <f t="shared" si="49"/>
        <v>#DIV/0!</v>
      </c>
      <c r="H335" s="158">
        <v>0</v>
      </c>
      <c r="I335" s="152">
        <v>0</v>
      </c>
      <c r="J335" s="152">
        <v>0</v>
      </c>
      <c r="K335" s="152">
        <v>0</v>
      </c>
      <c r="L335" s="152">
        <v>0</v>
      </c>
      <c r="M335" s="152">
        <v>0</v>
      </c>
      <c r="N335" s="152">
        <v>0</v>
      </c>
      <c r="O335" s="903">
        <v>0</v>
      </c>
      <c r="P335" s="903">
        <v>0</v>
      </c>
      <c r="Q335" s="903">
        <v>0</v>
      </c>
      <c r="R335" s="903">
        <v>0</v>
      </c>
      <c r="S335" s="903">
        <v>0</v>
      </c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48"/>
        <v>0</v>
      </c>
      <c r="G336" s="37" t="e">
        <f t="shared" si="49"/>
        <v>#DIV/0!</v>
      </c>
      <c r="H336" s="158">
        <v>0</v>
      </c>
      <c r="I336" s="152">
        <v>0</v>
      </c>
      <c r="J336" s="152">
        <v>0</v>
      </c>
      <c r="K336" s="152">
        <v>0</v>
      </c>
      <c r="L336" s="152">
        <v>0</v>
      </c>
      <c r="M336" s="152">
        <v>0</v>
      </c>
      <c r="N336" s="152">
        <v>0</v>
      </c>
      <c r="O336" s="903">
        <v>0</v>
      </c>
      <c r="P336" s="903">
        <v>0</v>
      </c>
      <c r="Q336" s="903">
        <v>0</v>
      </c>
      <c r="R336" s="903">
        <v>0</v>
      </c>
      <c r="S336" s="903">
        <v>0</v>
      </c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0</v>
      </c>
      <c r="F337" s="153">
        <f t="shared" si="48"/>
        <v>0</v>
      </c>
      <c r="G337" s="379" t="e">
        <f t="shared" si="49"/>
        <v>#DIV/0!</v>
      </c>
      <c r="H337" s="1226">
        <f t="shared" ref="H337:S337" si="54">SUM(H338:H342)</f>
        <v>0</v>
      </c>
      <c r="I337" s="1226">
        <f t="shared" si="54"/>
        <v>0</v>
      </c>
      <c r="J337" s="1226">
        <f t="shared" si="54"/>
        <v>0</v>
      </c>
      <c r="K337" s="1543">
        <f t="shared" si="54"/>
        <v>0</v>
      </c>
      <c r="L337" s="1543">
        <f t="shared" si="54"/>
        <v>0</v>
      </c>
      <c r="M337" s="1543">
        <f t="shared" si="54"/>
        <v>0</v>
      </c>
      <c r="N337" s="1543">
        <f t="shared" si="54"/>
        <v>0</v>
      </c>
      <c r="O337" s="883">
        <f t="shared" si="54"/>
        <v>0</v>
      </c>
      <c r="P337" s="883">
        <f t="shared" si="54"/>
        <v>0</v>
      </c>
      <c r="Q337" s="883">
        <f t="shared" si="54"/>
        <v>0</v>
      </c>
      <c r="R337" s="883">
        <f t="shared" si="54"/>
        <v>0</v>
      </c>
      <c r="S337" s="883">
        <f t="shared" si="54"/>
        <v>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48"/>
        <v>0</v>
      </c>
      <c r="G338" s="37" t="e">
        <f t="shared" si="49"/>
        <v>#DIV/0!</v>
      </c>
      <c r="H338" s="158">
        <v>0</v>
      </c>
      <c r="I338" s="152">
        <v>0</v>
      </c>
      <c r="J338" s="152">
        <v>0</v>
      </c>
      <c r="K338" s="152">
        <v>0</v>
      </c>
      <c r="L338" s="152">
        <v>0</v>
      </c>
      <c r="M338" s="152">
        <v>0</v>
      </c>
      <c r="N338" s="152">
        <v>0</v>
      </c>
      <c r="O338" s="903">
        <v>0</v>
      </c>
      <c r="P338" s="903">
        <v>0</v>
      </c>
      <c r="Q338" s="903">
        <v>0</v>
      </c>
      <c r="R338" s="903">
        <v>0</v>
      </c>
      <c r="S338" s="903">
        <v>0</v>
      </c>
    </row>
    <row r="339" spans="1:19" ht="26.4" customHeight="1">
      <c r="A339" s="684"/>
      <c r="B339" s="685"/>
      <c r="C339" s="686" t="s">
        <v>26</v>
      </c>
      <c r="D339" s="687" t="s">
        <v>24</v>
      </c>
      <c r="E339" s="36">
        <v>0</v>
      </c>
      <c r="F339" s="36">
        <f t="shared" si="48"/>
        <v>0</v>
      </c>
      <c r="G339" s="37" t="e">
        <f t="shared" si="49"/>
        <v>#DIV/0!</v>
      </c>
      <c r="H339" s="158">
        <v>0</v>
      </c>
      <c r="I339" s="152">
        <v>0</v>
      </c>
      <c r="J339" s="152">
        <v>0</v>
      </c>
      <c r="K339" s="152">
        <v>0</v>
      </c>
      <c r="L339" s="152">
        <v>0</v>
      </c>
      <c r="M339" s="152">
        <v>0</v>
      </c>
      <c r="N339" s="152">
        <v>0</v>
      </c>
      <c r="O339" s="903">
        <v>0</v>
      </c>
      <c r="P339" s="903">
        <v>0</v>
      </c>
      <c r="Q339" s="903">
        <v>0</v>
      </c>
      <c r="R339" s="903">
        <v>0</v>
      </c>
      <c r="S339" s="903">
        <v>0</v>
      </c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48"/>
        <v>0</v>
      </c>
      <c r="G340" s="37" t="e">
        <f t="shared" si="49"/>
        <v>#DIV/0!</v>
      </c>
      <c r="H340" s="158">
        <v>0</v>
      </c>
      <c r="I340" s="152">
        <v>0</v>
      </c>
      <c r="J340" s="152">
        <v>0</v>
      </c>
      <c r="K340" s="152">
        <v>0</v>
      </c>
      <c r="L340" s="152">
        <v>0</v>
      </c>
      <c r="M340" s="152">
        <v>0</v>
      </c>
      <c r="N340" s="152">
        <v>0</v>
      </c>
      <c r="O340" s="903">
        <v>0</v>
      </c>
      <c r="P340" s="903">
        <v>0</v>
      </c>
      <c r="Q340" s="903">
        <v>0</v>
      </c>
      <c r="R340" s="903">
        <v>0</v>
      </c>
      <c r="S340" s="903">
        <v>0</v>
      </c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>SUM(H341:S341)</f>
        <v>0</v>
      </c>
      <c r="G341" s="37" t="e">
        <f t="shared" si="49"/>
        <v>#DIV/0!</v>
      </c>
      <c r="H341" s="158">
        <v>0</v>
      </c>
      <c r="I341" s="152">
        <v>0</v>
      </c>
      <c r="J341" s="152">
        <v>0</v>
      </c>
      <c r="K341" s="152">
        <v>0</v>
      </c>
      <c r="L341" s="152">
        <v>0</v>
      </c>
      <c r="M341" s="152">
        <v>0</v>
      </c>
      <c r="N341" s="152">
        <v>0</v>
      </c>
      <c r="O341" s="903">
        <v>0</v>
      </c>
      <c r="P341" s="903">
        <v>0</v>
      </c>
      <c r="Q341" s="903">
        <v>0</v>
      </c>
      <c r="R341" s="903">
        <v>0</v>
      </c>
      <c r="S341" s="903">
        <v>0</v>
      </c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48"/>
        <v>0</v>
      </c>
      <c r="G342" s="120" t="e">
        <f t="shared" si="49"/>
        <v>#DIV/0!</v>
      </c>
      <c r="H342" s="467">
        <v>0</v>
      </c>
      <c r="I342" s="361">
        <v>0</v>
      </c>
      <c r="J342" s="361">
        <v>0</v>
      </c>
      <c r="K342" s="361">
        <v>0</v>
      </c>
      <c r="L342" s="361">
        <v>0</v>
      </c>
      <c r="M342" s="361">
        <v>0</v>
      </c>
      <c r="N342" s="361">
        <v>0</v>
      </c>
      <c r="O342" s="905">
        <v>0</v>
      </c>
      <c r="P342" s="905">
        <v>0</v>
      </c>
      <c r="Q342" s="905">
        <v>0</v>
      </c>
      <c r="R342" s="905">
        <v>0</v>
      </c>
      <c r="S342" s="905">
        <v>0</v>
      </c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386">
        <f t="shared" si="48"/>
        <v>0</v>
      </c>
      <c r="G343" s="633" t="e">
        <f t="shared" si="49"/>
        <v>#DIV/0!</v>
      </c>
      <c r="H343" s="1235"/>
      <c r="I343" s="1250"/>
      <c r="J343" s="1250"/>
      <c r="K343" s="1564"/>
      <c r="L343" s="1564"/>
      <c r="M343" s="1564"/>
      <c r="N343" s="1564"/>
      <c r="O343" s="906"/>
      <c r="P343" s="906"/>
      <c r="Q343" s="906"/>
      <c r="R343" s="906"/>
      <c r="S343" s="906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48"/>
        <v>0</v>
      </c>
      <c r="G344" s="631" t="e">
        <f t="shared" si="49"/>
        <v>#DIV/0!</v>
      </c>
      <c r="H344" s="1253"/>
      <c r="I344" s="1105"/>
      <c r="J344" s="1105"/>
      <c r="K344" s="1562"/>
      <c r="L344" s="1562"/>
      <c r="M344" s="1562"/>
      <c r="N344" s="1562"/>
      <c r="O344" s="908"/>
      <c r="P344" s="908"/>
      <c r="Q344" s="908"/>
      <c r="R344" s="908"/>
      <c r="S344" s="908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1</v>
      </c>
      <c r="F345" s="55">
        <f t="shared" si="48"/>
        <v>1</v>
      </c>
      <c r="G345" s="67">
        <f t="shared" si="49"/>
        <v>100</v>
      </c>
      <c r="H345" s="1218">
        <f>SUM(H346:'24.สุพรรณบุรี'!H349)</f>
        <v>1</v>
      </c>
      <c r="I345" s="1218">
        <f>SUM(I346:I349)</f>
        <v>0</v>
      </c>
      <c r="J345" s="1218">
        <f>SUM(J346:J349)</f>
        <v>0</v>
      </c>
      <c r="K345" s="1536">
        <f t="shared" ref="K345:S345" si="55">SUM(K346:K349)</f>
        <v>0</v>
      </c>
      <c r="L345" s="1536">
        <f t="shared" si="55"/>
        <v>0</v>
      </c>
      <c r="M345" s="1536">
        <f t="shared" si="55"/>
        <v>0</v>
      </c>
      <c r="N345" s="1536">
        <f t="shared" si="55"/>
        <v>0</v>
      </c>
      <c r="O345" s="909">
        <f t="shared" si="55"/>
        <v>0</v>
      </c>
      <c r="P345" s="909">
        <f t="shared" si="55"/>
        <v>0</v>
      </c>
      <c r="Q345" s="909">
        <f t="shared" si="55"/>
        <v>0</v>
      </c>
      <c r="R345" s="909">
        <f t="shared" si="55"/>
        <v>0</v>
      </c>
      <c r="S345" s="909">
        <f t="shared" si="55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48"/>
        <v>0</v>
      </c>
      <c r="G346" s="37" t="e">
        <f t="shared" si="49"/>
        <v>#DIV/0!</v>
      </c>
      <c r="H346" s="471">
        <v>0</v>
      </c>
      <c r="I346" s="471">
        <v>0</v>
      </c>
      <c r="J346" s="471">
        <v>0</v>
      </c>
      <c r="K346" s="471">
        <v>0</v>
      </c>
      <c r="L346" s="471">
        <v>0</v>
      </c>
      <c r="M346" s="471">
        <v>0</v>
      </c>
      <c r="N346" s="471">
        <v>0</v>
      </c>
      <c r="O346" s="879">
        <v>0</v>
      </c>
      <c r="P346" s="879">
        <v>0</v>
      </c>
      <c r="Q346" s="879">
        <v>0</v>
      </c>
      <c r="R346" s="879">
        <v>0</v>
      </c>
      <c r="S346" s="879">
        <v>0</v>
      </c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48"/>
        <v>0</v>
      </c>
      <c r="G347" s="37" t="e">
        <f t="shared" si="49"/>
        <v>#DIV/0!</v>
      </c>
      <c r="H347" s="471">
        <v>0</v>
      </c>
      <c r="I347" s="471">
        <v>0</v>
      </c>
      <c r="J347" s="471">
        <v>0</v>
      </c>
      <c r="K347" s="471">
        <v>0</v>
      </c>
      <c r="L347" s="471">
        <v>0</v>
      </c>
      <c r="M347" s="471">
        <v>0</v>
      </c>
      <c r="N347" s="471">
        <v>0</v>
      </c>
      <c r="O347" s="879">
        <v>0</v>
      </c>
      <c r="P347" s="879">
        <v>0</v>
      </c>
      <c r="Q347" s="879">
        <v>0</v>
      </c>
      <c r="R347" s="879">
        <v>0</v>
      </c>
      <c r="S347" s="879">
        <v>0</v>
      </c>
    </row>
    <row r="348" spans="1:19" ht="26.25" customHeight="1">
      <c r="A348" s="684"/>
      <c r="B348" s="2101" t="s">
        <v>315</v>
      </c>
      <c r="C348" s="2102"/>
      <c r="D348" s="687" t="s">
        <v>36</v>
      </c>
      <c r="E348" s="38">
        <v>1</v>
      </c>
      <c r="F348" s="36">
        <f t="shared" si="48"/>
        <v>1</v>
      </c>
      <c r="G348" s="37">
        <f t="shared" si="49"/>
        <v>100</v>
      </c>
      <c r="H348" s="471">
        <v>1</v>
      </c>
      <c r="I348" s="471">
        <v>0</v>
      </c>
      <c r="J348" s="471">
        <v>0</v>
      </c>
      <c r="K348" s="471">
        <v>0</v>
      </c>
      <c r="L348" s="471">
        <v>0</v>
      </c>
      <c r="M348" s="471">
        <v>0</v>
      </c>
      <c r="N348" s="471">
        <v>0</v>
      </c>
      <c r="O348" s="879">
        <v>0</v>
      </c>
      <c r="P348" s="879">
        <v>0</v>
      </c>
      <c r="Q348" s="879">
        <v>0</v>
      </c>
      <c r="R348" s="879">
        <v>0</v>
      </c>
      <c r="S348" s="879">
        <v>0</v>
      </c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48"/>
        <v>0</v>
      </c>
      <c r="G349" s="37" t="e">
        <f t="shared" si="49"/>
        <v>#DIV/0!</v>
      </c>
      <c r="H349" s="471">
        <v>0</v>
      </c>
      <c r="I349" s="471">
        <v>0</v>
      </c>
      <c r="J349" s="471">
        <v>0</v>
      </c>
      <c r="K349" s="471">
        <v>0</v>
      </c>
      <c r="L349" s="471">
        <v>0</v>
      </c>
      <c r="M349" s="471">
        <v>0</v>
      </c>
      <c r="N349" s="471">
        <v>0</v>
      </c>
      <c r="O349" s="879">
        <v>0</v>
      </c>
      <c r="P349" s="879">
        <v>0</v>
      </c>
      <c r="Q349" s="879">
        <v>0</v>
      </c>
      <c r="R349" s="879">
        <v>0</v>
      </c>
      <c r="S349" s="879">
        <v>0</v>
      </c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48"/>
        <v>0</v>
      </c>
      <c r="G350" s="37" t="e">
        <f t="shared" si="49"/>
        <v>#DIV/0!</v>
      </c>
      <c r="H350" s="471">
        <v>0</v>
      </c>
      <c r="I350" s="471">
        <v>0</v>
      </c>
      <c r="J350" s="471">
        <v>0</v>
      </c>
      <c r="K350" s="471">
        <v>0</v>
      </c>
      <c r="L350" s="471">
        <v>0</v>
      </c>
      <c r="M350" s="471">
        <v>0</v>
      </c>
      <c r="N350" s="471">
        <v>0</v>
      </c>
      <c r="O350" s="879">
        <v>0</v>
      </c>
      <c r="P350" s="879">
        <v>0</v>
      </c>
      <c r="Q350" s="879">
        <v>0</v>
      </c>
      <c r="R350" s="879">
        <v>0</v>
      </c>
      <c r="S350" s="879">
        <v>0</v>
      </c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48"/>
        <v>0</v>
      </c>
      <c r="G351" s="37" t="e">
        <f t="shared" si="49"/>
        <v>#DIV/0!</v>
      </c>
      <c r="H351" s="471">
        <v>0</v>
      </c>
      <c r="I351" s="471">
        <v>0</v>
      </c>
      <c r="J351" s="471">
        <v>0</v>
      </c>
      <c r="K351" s="471">
        <v>0</v>
      </c>
      <c r="L351" s="471">
        <v>0</v>
      </c>
      <c r="M351" s="471">
        <v>0</v>
      </c>
      <c r="N351" s="471">
        <v>0</v>
      </c>
      <c r="O351" s="879">
        <v>0</v>
      </c>
      <c r="P351" s="879">
        <v>0</v>
      </c>
      <c r="Q351" s="879">
        <v>0</v>
      </c>
      <c r="R351" s="879">
        <v>0</v>
      </c>
      <c r="S351" s="879">
        <v>0</v>
      </c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87300</v>
      </c>
      <c r="F352" s="153">
        <f t="shared" si="48"/>
        <v>87300</v>
      </c>
      <c r="G352" s="379">
        <f t="shared" si="49"/>
        <v>100</v>
      </c>
      <c r="H352" s="1248">
        <f>SUM(H353:H357)</f>
        <v>0</v>
      </c>
      <c r="I352" s="1248">
        <f>SUM(I353:I357)</f>
        <v>20040</v>
      </c>
      <c r="J352" s="1248">
        <f>SUM(J353:J357)</f>
        <v>28200</v>
      </c>
      <c r="K352" s="1563">
        <f t="shared" ref="K352:S352" si="56">SUM(K353:K357)</f>
        <v>39060</v>
      </c>
      <c r="L352" s="1563">
        <f t="shared" si="56"/>
        <v>0</v>
      </c>
      <c r="M352" s="1563">
        <f t="shared" si="56"/>
        <v>0</v>
      </c>
      <c r="N352" s="1563">
        <f t="shared" si="56"/>
        <v>0</v>
      </c>
      <c r="O352" s="898">
        <f t="shared" si="56"/>
        <v>0</v>
      </c>
      <c r="P352" s="898">
        <f t="shared" si="56"/>
        <v>0</v>
      </c>
      <c r="Q352" s="898">
        <f t="shared" si="56"/>
        <v>0</v>
      </c>
      <c r="R352" s="898">
        <f t="shared" si="56"/>
        <v>0</v>
      </c>
      <c r="S352" s="898">
        <f t="shared" si="56"/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48"/>
        <v>0</v>
      </c>
      <c r="G353" s="37" t="e">
        <f t="shared" si="49"/>
        <v>#DIV/0!</v>
      </c>
      <c r="H353" s="471">
        <v>0</v>
      </c>
      <c r="I353" s="471">
        <v>0</v>
      </c>
      <c r="J353" s="471">
        <v>0</v>
      </c>
      <c r="K353" s="471">
        <v>0</v>
      </c>
      <c r="L353" s="471">
        <v>0</v>
      </c>
      <c r="M353" s="471">
        <v>0</v>
      </c>
      <c r="N353" s="471">
        <v>0</v>
      </c>
      <c r="O353" s="879">
        <v>0</v>
      </c>
      <c r="P353" s="879">
        <v>0</v>
      </c>
      <c r="Q353" s="879">
        <v>0</v>
      </c>
      <c r="R353" s="879">
        <v>0</v>
      </c>
      <c r="S353" s="879">
        <v>0</v>
      </c>
    </row>
    <row r="354" spans="1:19" ht="26.25" customHeight="1">
      <c r="A354" s="684"/>
      <c r="B354" s="685"/>
      <c r="C354" s="686" t="s">
        <v>26</v>
      </c>
      <c r="D354" s="687" t="s">
        <v>24</v>
      </c>
      <c r="E354" s="38">
        <v>87300</v>
      </c>
      <c r="F354" s="36">
        <f t="shared" si="48"/>
        <v>87300</v>
      </c>
      <c r="G354" s="37">
        <f t="shared" si="49"/>
        <v>100</v>
      </c>
      <c r="H354" s="471">
        <v>0</v>
      </c>
      <c r="I354" s="471">
        <v>20040</v>
      </c>
      <c r="J354" s="471">
        <v>28200</v>
      </c>
      <c r="K354" s="471">
        <v>39060</v>
      </c>
      <c r="L354" s="471">
        <v>0</v>
      </c>
      <c r="M354" s="471">
        <v>0</v>
      </c>
      <c r="N354" s="471">
        <v>0</v>
      </c>
      <c r="O354" s="879">
        <v>0</v>
      </c>
      <c r="P354" s="879">
        <v>0</v>
      </c>
      <c r="Q354" s="879">
        <v>0</v>
      </c>
      <c r="R354" s="879">
        <v>0</v>
      </c>
      <c r="S354" s="879">
        <v>0</v>
      </c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48"/>
        <v>0</v>
      </c>
      <c r="G355" s="37" t="e">
        <f t="shared" si="49"/>
        <v>#DIV/0!</v>
      </c>
      <c r="H355" s="471">
        <v>0</v>
      </c>
      <c r="I355" s="471">
        <v>0</v>
      </c>
      <c r="J355" s="471">
        <v>0</v>
      </c>
      <c r="K355" s="471">
        <v>0</v>
      </c>
      <c r="L355" s="471">
        <v>0</v>
      </c>
      <c r="M355" s="471">
        <v>0</v>
      </c>
      <c r="N355" s="471">
        <v>0</v>
      </c>
      <c r="O355" s="879">
        <v>0</v>
      </c>
      <c r="P355" s="879">
        <v>0</v>
      </c>
      <c r="Q355" s="879">
        <v>0</v>
      </c>
      <c r="R355" s="879">
        <v>0</v>
      </c>
      <c r="S355" s="879">
        <v>0</v>
      </c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48"/>
        <v>0</v>
      </c>
      <c r="G356" s="37" t="e">
        <f t="shared" si="49"/>
        <v>#DIV/0!</v>
      </c>
      <c r="H356" s="471">
        <v>0</v>
      </c>
      <c r="I356" s="471">
        <v>0</v>
      </c>
      <c r="J356" s="471">
        <v>0</v>
      </c>
      <c r="K356" s="471">
        <v>0</v>
      </c>
      <c r="L356" s="471">
        <v>0</v>
      </c>
      <c r="M356" s="471">
        <v>0</v>
      </c>
      <c r="N356" s="471">
        <v>0</v>
      </c>
      <c r="O356" s="879">
        <v>0</v>
      </c>
      <c r="P356" s="879">
        <v>0</v>
      </c>
      <c r="Q356" s="879">
        <v>0</v>
      </c>
      <c r="R356" s="879">
        <v>0</v>
      </c>
      <c r="S356" s="879">
        <v>0</v>
      </c>
    </row>
    <row r="357" spans="1:19" ht="26.25" customHeight="1">
      <c r="A357" s="794"/>
      <c r="B357" s="809"/>
      <c r="C357" s="810" t="s">
        <v>29</v>
      </c>
      <c r="D357" s="786" t="s">
        <v>24</v>
      </c>
      <c r="E357" s="373"/>
      <c r="F357" s="116">
        <f t="shared" si="48"/>
        <v>0</v>
      </c>
      <c r="G357" s="120" t="e">
        <f t="shared" si="49"/>
        <v>#DIV/0!</v>
      </c>
      <c r="H357" s="488">
        <v>0</v>
      </c>
      <c r="I357" s="488">
        <v>0</v>
      </c>
      <c r="J357" s="488">
        <v>0</v>
      </c>
      <c r="K357" s="488">
        <v>0</v>
      </c>
      <c r="L357" s="488">
        <v>0</v>
      </c>
      <c r="M357" s="488">
        <v>0</v>
      </c>
      <c r="N357" s="488">
        <v>0</v>
      </c>
      <c r="O357" s="899">
        <v>0</v>
      </c>
      <c r="P357" s="899">
        <v>0</v>
      </c>
      <c r="Q357" s="899">
        <v>0</v>
      </c>
      <c r="R357" s="899">
        <v>0</v>
      </c>
      <c r="S357" s="899">
        <v>0</v>
      </c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60">
        <f t="shared" si="48"/>
        <v>0</v>
      </c>
      <c r="G358" s="636" t="e">
        <f t="shared" si="49"/>
        <v>#DIV/0!</v>
      </c>
      <c r="H358" s="1235"/>
      <c r="I358" s="1235"/>
      <c r="J358" s="1235"/>
      <c r="K358" s="1550"/>
      <c r="L358" s="1550"/>
      <c r="M358" s="1550"/>
      <c r="N358" s="1550"/>
      <c r="O358" s="910"/>
      <c r="P358" s="910"/>
      <c r="Q358" s="910"/>
      <c r="R358" s="910"/>
      <c r="S358" s="910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48"/>
        <v>0</v>
      </c>
      <c r="G359" s="631" t="e">
        <f t="shared" si="49"/>
        <v>#DIV/0!</v>
      </c>
      <c r="H359" s="1252"/>
      <c r="I359" s="1252"/>
      <c r="J359" s="1252"/>
      <c r="K359" s="1565"/>
      <c r="L359" s="1565"/>
      <c r="M359" s="1565"/>
      <c r="N359" s="1565"/>
      <c r="O359" s="911"/>
      <c r="P359" s="911"/>
      <c r="Q359" s="911"/>
      <c r="R359" s="911"/>
      <c r="S359" s="911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48"/>
        <v>0</v>
      </c>
      <c r="G360" s="37" t="e">
        <f t="shared" si="49"/>
        <v>#DIV/0!</v>
      </c>
      <c r="H360" s="484">
        <v>0</v>
      </c>
      <c r="I360" s="484">
        <v>0</v>
      </c>
      <c r="J360" s="484">
        <v>0</v>
      </c>
      <c r="K360" s="484">
        <v>0</v>
      </c>
      <c r="L360" s="484">
        <v>0</v>
      </c>
      <c r="M360" s="484">
        <v>0</v>
      </c>
      <c r="N360" s="484">
        <v>0</v>
      </c>
      <c r="O360" s="912">
        <v>0</v>
      </c>
      <c r="P360" s="912">
        <v>0</v>
      </c>
      <c r="Q360" s="912">
        <v>0</v>
      </c>
      <c r="R360" s="912">
        <v>0</v>
      </c>
      <c r="S360" s="912">
        <v>0</v>
      </c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48"/>
        <v>0</v>
      </c>
      <c r="G361" s="37" t="e">
        <f t="shared" si="49"/>
        <v>#DIV/0!</v>
      </c>
      <c r="H361" s="484">
        <v>0</v>
      </c>
      <c r="I361" s="484">
        <v>0</v>
      </c>
      <c r="J361" s="484">
        <v>0</v>
      </c>
      <c r="K361" s="484">
        <v>0</v>
      </c>
      <c r="L361" s="484">
        <v>0</v>
      </c>
      <c r="M361" s="484">
        <v>0</v>
      </c>
      <c r="N361" s="484">
        <v>0</v>
      </c>
      <c r="O361" s="912">
        <v>0</v>
      </c>
      <c r="P361" s="912">
        <v>0</v>
      </c>
      <c r="Q361" s="912">
        <v>0</v>
      </c>
      <c r="R361" s="912">
        <v>0</v>
      </c>
      <c r="S361" s="912">
        <v>0</v>
      </c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48"/>
        <v>0</v>
      </c>
      <c r="G362" s="379" t="e">
        <f t="shared" si="49"/>
        <v>#DIV/0!</v>
      </c>
      <c r="H362" s="1251">
        <f>SUM(H363:H367)</f>
        <v>0</v>
      </c>
      <c r="I362" s="1251">
        <f>SUM(I363:I367)</f>
        <v>0</v>
      </c>
      <c r="J362" s="1251">
        <f>SUM(J363:J367)</f>
        <v>0</v>
      </c>
      <c r="K362" s="1570">
        <f t="shared" ref="K362:S362" si="57">SUM(K363:K367)</f>
        <v>0</v>
      </c>
      <c r="L362" s="1570">
        <f t="shared" si="57"/>
        <v>0</v>
      </c>
      <c r="M362" s="1570">
        <f t="shared" si="57"/>
        <v>0</v>
      </c>
      <c r="N362" s="1570">
        <f t="shared" si="57"/>
        <v>0</v>
      </c>
      <c r="O362" s="913">
        <f t="shared" si="57"/>
        <v>0</v>
      </c>
      <c r="P362" s="913">
        <f t="shared" si="57"/>
        <v>0</v>
      </c>
      <c r="Q362" s="913">
        <f t="shared" si="57"/>
        <v>0</v>
      </c>
      <c r="R362" s="913">
        <f t="shared" si="57"/>
        <v>0</v>
      </c>
      <c r="S362" s="913">
        <f t="shared" si="57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48"/>
        <v>0</v>
      </c>
      <c r="G363" s="37" t="e">
        <f t="shared" si="49"/>
        <v>#DIV/0!</v>
      </c>
      <c r="H363" s="484">
        <v>0</v>
      </c>
      <c r="I363" s="484">
        <v>0</v>
      </c>
      <c r="J363" s="484">
        <v>0</v>
      </c>
      <c r="K363" s="484">
        <v>0</v>
      </c>
      <c r="L363" s="484">
        <v>0</v>
      </c>
      <c r="M363" s="484">
        <v>0</v>
      </c>
      <c r="N363" s="484">
        <v>0</v>
      </c>
      <c r="O363" s="912">
        <v>0</v>
      </c>
      <c r="P363" s="912">
        <v>0</v>
      </c>
      <c r="Q363" s="912">
        <v>0</v>
      </c>
      <c r="R363" s="912">
        <v>0</v>
      </c>
      <c r="S363" s="912">
        <v>0</v>
      </c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48"/>
        <v>0</v>
      </c>
      <c r="G364" s="37" t="e">
        <f t="shared" si="49"/>
        <v>#DIV/0!</v>
      </c>
      <c r="H364" s="484">
        <v>0</v>
      </c>
      <c r="I364" s="484">
        <v>0</v>
      </c>
      <c r="J364" s="484">
        <v>0</v>
      </c>
      <c r="K364" s="484">
        <v>0</v>
      </c>
      <c r="L364" s="484">
        <v>0</v>
      </c>
      <c r="M364" s="484">
        <v>0</v>
      </c>
      <c r="N364" s="484">
        <v>0</v>
      </c>
      <c r="O364" s="912">
        <v>0</v>
      </c>
      <c r="P364" s="912">
        <v>0</v>
      </c>
      <c r="Q364" s="912">
        <v>0</v>
      </c>
      <c r="R364" s="912">
        <v>0</v>
      </c>
      <c r="S364" s="912">
        <v>0</v>
      </c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48"/>
        <v>0</v>
      </c>
      <c r="G365" s="37" t="e">
        <f t="shared" si="49"/>
        <v>#DIV/0!</v>
      </c>
      <c r="H365" s="484">
        <v>0</v>
      </c>
      <c r="I365" s="484">
        <v>0</v>
      </c>
      <c r="J365" s="484">
        <v>0</v>
      </c>
      <c r="K365" s="484">
        <v>0</v>
      </c>
      <c r="L365" s="484">
        <v>0</v>
      </c>
      <c r="M365" s="484">
        <v>0</v>
      </c>
      <c r="N365" s="484">
        <v>0</v>
      </c>
      <c r="O365" s="912">
        <v>0</v>
      </c>
      <c r="P365" s="912">
        <v>0</v>
      </c>
      <c r="Q365" s="912">
        <v>0</v>
      </c>
      <c r="R365" s="912">
        <v>0</v>
      </c>
      <c r="S365" s="912">
        <v>0</v>
      </c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48"/>
        <v>0</v>
      </c>
      <c r="G366" s="37" t="e">
        <f t="shared" si="49"/>
        <v>#DIV/0!</v>
      </c>
      <c r="H366" s="484">
        <v>0</v>
      </c>
      <c r="I366" s="484">
        <v>0</v>
      </c>
      <c r="J366" s="484">
        <v>0</v>
      </c>
      <c r="K366" s="484">
        <v>0</v>
      </c>
      <c r="L366" s="484">
        <v>0</v>
      </c>
      <c r="M366" s="484">
        <v>0</v>
      </c>
      <c r="N366" s="484">
        <v>0</v>
      </c>
      <c r="O366" s="912">
        <v>0</v>
      </c>
      <c r="P366" s="912">
        <v>0</v>
      </c>
      <c r="Q366" s="912">
        <v>0</v>
      </c>
      <c r="R366" s="912">
        <v>0</v>
      </c>
      <c r="S366" s="912">
        <v>0</v>
      </c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48"/>
        <v>0</v>
      </c>
      <c r="G367" s="120" t="e">
        <f t="shared" si="49"/>
        <v>#DIV/0!</v>
      </c>
      <c r="H367" s="485">
        <v>0</v>
      </c>
      <c r="I367" s="484">
        <v>0</v>
      </c>
      <c r="J367" s="484">
        <v>0</v>
      </c>
      <c r="K367" s="484">
        <v>0</v>
      </c>
      <c r="L367" s="484">
        <v>0</v>
      </c>
      <c r="M367" s="484">
        <v>0</v>
      </c>
      <c r="N367" s="484">
        <v>0</v>
      </c>
      <c r="O367" s="912">
        <v>0</v>
      </c>
      <c r="P367" s="912">
        <v>0</v>
      </c>
      <c r="Q367" s="912">
        <v>0</v>
      </c>
      <c r="R367" s="912">
        <v>0</v>
      </c>
      <c r="S367" s="912">
        <v>0</v>
      </c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48"/>
        <v>0</v>
      </c>
      <c r="G368" s="631" t="e">
        <f t="shared" si="49"/>
        <v>#DIV/0!</v>
      </c>
      <c r="H368" s="1252"/>
      <c r="I368" s="1252"/>
      <c r="J368" s="1252"/>
      <c r="K368" s="1565"/>
      <c r="L368" s="1565"/>
      <c r="M368" s="1565"/>
      <c r="N368" s="1565"/>
      <c r="O368" s="911"/>
      <c r="P368" s="911"/>
      <c r="Q368" s="911"/>
      <c r="R368" s="911"/>
      <c r="S368" s="911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48"/>
        <v>0</v>
      </c>
      <c r="G369" s="37" t="e">
        <f t="shared" si="49"/>
        <v>#DIV/0!</v>
      </c>
      <c r="H369" s="484">
        <v>0</v>
      </c>
      <c r="I369" s="484">
        <v>0</v>
      </c>
      <c r="J369" s="484">
        <v>0</v>
      </c>
      <c r="K369" s="484">
        <v>0</v>
      </c>
      <c r="L369" s="484">
        <v>0</v>
      </c>
      <c r="M369" s="484">
        <v>0</v>
      </c>
      <c r="N369" s="484">
        <v>0</v>
      </c>
      <c r="O369" s="912">
        <v>0</v>
      </c>
      <c r="P369" s="912">
        <v>0</v>
      </c>
      <c r="Q369" s="912">
        <v>0</v>
      </c>
      <c r="R369" s="912">
        <v>0</v>
      </c>
      <c r="S369" s="912">
        <v>0</v>
      </c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48"/>
        <v>0</v>
      </c>
      <c r="G370" s="37" t="e">
        <f t="shared" si="49"/>
        <v>#DIV/0!</v>
      </c>
      <c r="H370" s="484">
        <v>0</v>
      </c>
      <c r="I370" s="484">
        <v>0</v>
      </c>
      <c r="J370" s="484">
        <v>0</v>
      </c>
      <c r="K370" s="484">
        <v>0</v>
      </c>
      <c r="L370" s="484">
        <v>0</v>
      </c>
      <c r="M370" s="484">
        <v>0</v>
      </c>
      <c r="N370" s="484">
        <v>0</v>
      </c>
      <c r="O370" s="912">
        <v>0</v>
      </c>
      <c r="P370" s="912">
        <v>0</v>
      </c>
      <c r="Q370" s="912">
        <v>0</v>
      </c>
      <c r="R370" s="912">
        <v>0</v>
      </c>
      <c r="S370" s="912">
        <v>0</v>
      </c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48"/>
        <v>0</v>
      </c>
      <c r="G371" s="379" t="e">
        <f t="shared" si="49"/>
        <v>#DIV/0!</v>
      </c>
      <c r="H371" s="1251">
        <f>SUM(H372:H376)</f>
        <v>0</v>
      </c>
      <c r="I371" s="1251">
        <f>SUM(I372:I376)</f>
        <v>0</v>
      </c>
      <c r="J371" s="1251">
        <f>SUM(J372:J376)</f>
        <v>0</v>
      </c>
      <c r="K371" s="1570">
        <f>SUM(K372:K376)</f>
        <v>0</v>
      </c>
      <c r="L371" s="1570">
        <f t="shared" ref="L371:Q371" si="58">SUM(L372:L376)</f>
        <v>0</v>
      </c>
      <c r="M371" s="1570">
        <f t="shared" si="58"/>
        <v>0</v>
      </c>
      <c r="N371" s="1570">
        <f t="shared" si="58"/>
        <v>0</v>
      </c>
      <c r="O371" s="913">
        <f t="shared" si="58"/>
        <v>0</v>
      </c>
      <c r="P371" s="913">
        <f t="shared" si="58"/>
        <v>0</v>
      </c>
      <c r="Q371" s="913">
        <f t="shared" si="58"/>
        <v>0</v>
      </c>
      <c r="R371" s="913">
        <f>SUM(R372:R376)</f>
        <v>0</v>
      </c>
      <c r="S371" s="913">
        <f>SUM(S372:S376)</f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48"/>
        <v>0</v>
      </c>
      <c r="G372" s="37" t="e">
        <f t="shared" si="49"/>
        <v>#DIV/0!</v>
      </c>
      <c r="H372" s="484">
        <v>0</v>
      </c>
      <c r="I372" s="484">
        <v>0</v>
      </c>
      <c r="J372" s="484">
        <v>0</v>
      </c>
      <c r="K372" s="484">
        <v>0</v>
      </c>
      <c r="L372" s="484">
        <v>0</v>
      </c>
      <c r="M372" s="484">
        <v>0</v>
      </c>
      <c r="N372" s="484">
        <v>0</v>
      </c>
      <c r="O372" s="912">
        <v>0</v>
      </c>
      <c r="P372" s="912">
        <v>0</v>
      </c>
      <c r="Q372" s="912">
        <v>0</v>
      </c>
      <c r="R372" s="912">
        <v>0</v>
      </c>
      <c r="S372" s="912">
        <v>0</v>
      </c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48"/>
        <v>0</v>
      </c>
      <c r="G373" s="37" t="e">
        <f t="shared" si="49"/>
        <v>#DIV/0!</v>
      </c>
      <c r="H373" s="484">
        <v>0</v>
      </c>
      <c r="I373" s="484">
        <v>0</v>
      </c>
      <c r="J373" s="484">
        <v>0</v>
      </c>
      <c r="K373" s="484">
        <v>0</v>
      </c>
      <c r="L373" s="484">
        <v>0</v>
      </c>
      <c r="M373" s="484">
        <v>0</v>
      </c>
      <c r="N373" s="484">
        <v>0</v>
      </c>
      <c r="O373" s="912">
        <v>0</v>
      </c>
      <c r="P373" s="912">
        <v>0</v>
      </c>
      <c r="Q373" s="912">
        <v>0</v>
      </c>
      <c r="R373" s="912">
        <v>0</v>
      </c>
      <c r="S373" s="912">
        <v>0</v>
      </c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48"/>
        <v>0</v>
      </c>
      <c r="G374" s="37" t="e">
        <f t="shared" si="49"/>
        <v>#DIV/0!</v>
      </c>
      <c r="H374" s="484">
        <v>0</v>
      </c>
      <c r="I374" s="484">
        <v>0</v>
      </c>
      <c r="J374" s="484">
        <v>0</v>
      </c>
      <c r="K374" s="484">
        <v>0</v>
      </c>
      <c r="L374" s="484">
        <v>0</v>
      </c>
      <c r="M374" s="484">
        <v>0</v>
      </c>
      <c r="N374" s="484">
        <v>0</v>
      </c>
      <c r="O374" s="912">
        <v>0</v>
      </c>
      <c r="P374" s="912">
        <v>0</v>
      </c>
      <c r="Q374" s="912">
        <v>0</v>
      </c>
      <c r="R374" s="912">
        <v>0</v>
      </c>
      <c r="S374" s="912">
        <v>0</v>
      </c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48"/>
        <v>0</v>
      </c>
      <c r="G375" s="37" t="e">
        <f t="shared" si="49"/>
        <v>#DIV/0!</v>
      </c>
      <c r="H375" s="484">
        <v>0</v>
      </c>
      <c r="I375" s="484">
        <v>0</v>
      </c>
      <c r="J375" s="484">
        <v>0</v>
      </c>
      <c r="K375" s="484">
        <v>0</v>
      </c>
      <c r="L375" s="484">
        <v>0</v>
      </c>
      <c r="M375" s="484">
        <v>0</v>
      </c>
      <c r="N375" s="484">
        <v>0</v>
      </c>
      <c r="O375" s="912">
        <v>0</v>
      </c>
      <c r="P375" s="912">
        <v>0</v>
      </c>
      <c r="Q375" s="912">
        <v>0</v>
      </c>
      <c r="R375" s="912">
        <v>0</v>
      </c>
      <c r="S375" s="912">
        <v>0</v>
      </c>
    </row>
    <row r="376" spans="1:19" ht="25.5" customHeight="1">
      <c r="A376" s="525"/>
      <c r="B376" s="532"/>
      <c r="C376" s="533" t="s">
        <v>29</v>
      </c>
      <c r="D376" s="527" t="s">
        <v>24</v>
      </c>
      <c r="E376" s="36">
        <v>0</v>
      </c>
      <c r="F376" s="116">
        <f t="shared" si="48"/>
        <v>0</v>
      </c>
      <c r="G376" s="120" t="e">
        <f t="shared" si="49"/>
        <v>#DIV/0!</v>
      </c>
      <c r="H376" s="485">
        <v>0</v>
      </c>
      <c r="I376" s="484">
        <v>0</v>
      </c>
      <c r="J376" s="484">
        <v>0</v>
      </c>
      <c r="K376" s="484">
        <v>0</v>
      </c>
      <c r="L376" s="484">
        <v>0</v>
      </c>
      <c r="M376" s="484">
        <v>0</v>
      </c>
      <c r="N376" s="484">
        <v>0</v>
      </c>
      <c r="O376" s="912">
        <v>0</v>
      </c>
      <c r="P376" s="912">
        <v>0</v>
      </c>
      <c r="Q376" s="912">
        <v>0</v>
      </c>
      <c r="R376" s="912">
        <v>0</v>
      </c>
      <c r="S376" s="912">
        <v>0</v>
      </c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 t="shared" si="48"/>
        <v>0</v>
      </c>
      <c r="G377" s="631" t="e">
        <f t="shared" si="49"/>
        <v>#DIV/0!</v>
      </c>
      <c r="H377" s="1252"/>
      <c r="I377" s="1252"/>
      <c r="J377" s="1252"/>
      <c r="K377" s="1565"/>
      <c r="L377" s="1565"/>
      <c r="M377" s="1565"/>
      <c r="N377" s="1565"/>
      <c r="O377" s="911"/>
      <c r="P377" s="911"/>
      <c r="Q377" s="911"/>
      <c r="R377" s="911"/>
      <c r="S377" s="911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48"/>
        <v>0</v>
      </c>
      <c r="G378" s="37" t="e">
        <f t="shared" si="49"/>
        <v>#DIV/0!</v>
      </c>
      <c r="H378" s="484">
        <v>0</v>
      </c>
      <c r="I378" s="484">
        <v>0</v>
      </c>
      <c r="J378" s="484">
        <v>0</v>
      </c>
      <c r="K378" s="484">
        <v>0</v>
      </c>
      <c r="L378" s="484">
        <v>0</v>
      </c>
      <c r="M378" s="484">
        <v>0</v>
      </c>
      <c r="N378" s="484">
        <v>0</v>
      </c>
      <c r="O378" s="912">
        <v>0</v>
      </c>
      <c r="P378" s="912">
        <v>0</v>
      </c>
      <c r="Q378" s="912">
        <v>0</v>
      </c>
      <c r="R378" s="912">
        <v>0</v>
      </c>
      <c r="S378" s="912">
        <v>0</v>
      </c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ref="F379:F394" si="59">SUM(H379:S379)</f>
        <v>0</v>
      </c>
      <c r="G379" s="37" t="e">
        <f t="shared" ref="G379:G394" si="60">+F379*100/E379</f>
        <v>#DIV/0!</v>
      </c>
      <c r="H379" s="484">
        <v>0</v>
      </c>
      <c r="I379" s="484">
        <v>0</v>
      </c>
      <c r="J379" s="484">
        <v>0</v>
      </c>
      <c r="K379" s="484">
        <v>0</v>
      </c>
      <c r="L379" s="484">
        <v>0</v>
      </c>
      <c r="M379" s="484">
        <v>0</v>
      </c>
      <c r="N379" s="484">
        <v>0</v>
      </c>
      <c r="O379" s="912">
        <v>0</v>
      </c>
      <c r="P379" s="912">
        <v>0</v>
      </c>
      <c r="Q379" s="912">
        <v>0</v>
      </c>
      <c r="R379" s="912">
        <v>0</v>
      </c>
      <c r="S379" s="912">
        <v>0</v>
      </c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59"/>
        <v>0</v>
      </c>
      <c r="G380" s="379" t="e">
        <f t="shared" si="60"/>
        <v>#DIV/0!</v>
      </c>
      <c r="H380" s="1251">
        <f t="shared" ref="H380:S380" si="61">SUM(H381:H385)</f>
        <v>0</v>
      </c>
      <c r="I380" s="1251">
        <f t="shared" si="61"/>
        <v>0</v>
      </c>
      <c r="J380" s="1251">
        <f t="shared" si="61"/>
        <v>0</v>
      </c>
      <c r="K380" s="1570">
        <f t="shared" si="61"/>
        <v>0</v>
      </c>
      <c r="L380" s="1570">
        <f t="shared" si="61"/>
        <v>0</v>
      </c>
      <c r="M380" s="1570">
        <f t="shared" si="61"/>
        <v>0</v>
      </c>
      <c r="N380" s="1570">
        <f t="shared" si="61"/>
        <v>0</v>
      </c>
      <c r="O380" s="913">
        <f t="shared" si="61"/>
        <v>0</v>
      </c>
      <c r="P380" s="913">
        <f t="shared" si="61"/>
        <v>0</v>
      </c>
      <c r="Q380" s="913">
        <f t="shared" si="61"/>
        <v>0</v>
      </c>
      <c r="R380" s="913">
        <f t="shared" si="61"/>
        <v>0</v>
      </c>
      <c r="S380" s="913">
        <f t="shared" si="61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59"/>
        <v>0</v>
      </c>
      <c r="G381" s="37" t="e">
        <f t="shared" si="60"/>
        <v>#DIV/0!</v>
      </c>
      <c r="H381" s="484">
        <v>0</v>
      </c>
      <c r="I381" s="484">
        <v>0</v>
      </c>
      <c r="J381" s="484">
        <v>0</v>
      </c>
      <c r="K381" s="484">
        <v>0</v>
      </c>
      <c r="L381" s="484">
        <v>0</v>
      </c>
      <c r="M381" s="484">
        <v>0</v>
      </c>
      <c r="N381" s="484">
        <v>0</v>
      </c>
      <c r="O381" s="912">
        <v>0</v>
      </c>
      <c r="P381" s="912">
        <v>0</v>
      </c>
      <c r="Q381" s="912">
        <v>0</v>
      </c>
      <c r="R381" s="912">
        <v>0</v>
      </c>
      <c r="S381" s="912">
        <v>0</v>
      </c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59"/>
        <v>0</v>
      </c>
      <c r="G382" s="37" t="e">
        <f t="shared" si="60"/>
        <v>#DIV/0!</v>
      </c>
      <c r="H382" s="484">
        <v>0</v>
      </c>
      <c r="I382" s="484">
        <v>0</v>
      </c>
      <c r="J382" s="484">
        <v>0</v>
      </c>
      <c r="K382" s="484">
        <v>0</v>
      </c>
      <c r="L382" s="484">
        <v>0</v>
      </c>
      <c r="M382" s="484">
        <v>0</v>
      </c>
      <c r="N382" s="484">
        <v>0</v>
      </c>
      <c r="O382" s="912">
        <v>0</v>
      </c>
      <c r="P382" s="912">
        <v>0</v>
      </c>
      <c r="Q382" s="912">
        <v>0</v>
      </c>
      <c r="R382" s="912">
        <v>0</v>
      </c>
      <c r="S382" s="912">
        <v>0</v>
      </c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59"/>
        <v>0</v>
      </c>
      <c r="G383" s="37" t="e">
        <f t="shared" si="60"/>
        <v>#DIV/0!</v>
      </c>
      <c r="H383" s="484">
        <v>0</v>
      </c>
      <c r="I383" s="484">
        <v>0</v>
      </c>
      <c r="J383" s="484">
        <v>0</v>
      </c>
      <c r="K383" s="484">
        <v>0</v>
      </c>
      <c r="L383" s="484">
        <v>0</v>
      </c>
      <c r="M383" s="484">
        <v>0</v>
      </c>
      <c r="N383" s="484">
        <v>0</v>
      </c>
      <c r="O383" s="912">
        <v>0</v>
      </c>
      <c r="P383" s="912">
        <v>0</v>
      </c>
      <c r="Q383" s="912">
        <v>0</v>
      </c>
      <c r="R383" s="912">
        <v>0</v>
      </c>
      <c r="S383" s="912">
        <v>0</v>
      </c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59"/>
        <v>0</v>
      </c>
      <c r="G384" s="37" t="e">
        <f t="shared" si="60"/>
        <v>#DIV/0!</v>
      </c>
      <c r="H384" s="484">
        <v>0</v>
      </c>
      <c r="I384" s="484">
        <v>0</v>
      </c>
      <c r="J384" s="484">
        <v>0</v>
      </c>
      <c r="K384" s="484">
        <v>0</v>
      </c>
      <c r="L384" s="484">
        <v>0</v>
      </c>
      <c r="M384" s="484">
        <v>0</v>
      </c>
      <c r="N384" s="484">
        <v>0</v>
      </c>
      <c r="O384" s="912">
        <v>0</v>
      </c>
      <c r="P384" s="912">
        <v>0</v>
      </c>
      <c r="Q384" s="912">
        <v>0</v>
      </c>
      <c r="R384" s="912">
        <v>0</v>
      </c>
      <c r="S384" s="912">
        <v>0</v>
      </c>
    </row>
    <row r="385" spans="1:19" ht="25.5" customHeight="1">
      <c r="A385" s="525"/>
      <c r="B385" s="532"/>
      <c r="C385" s="533" t="s">
        <v>29</v>
      </c>
      <c r="D385" s="527" t="s">
        <v>24</v>
      </c>
      <c r="E385" s="116">
        <v>0</v>
      </c>
      <c r="F385" s="116">
        <f t="shared" si="59"/>
        <v>0</v>
      </c>
      <c r="G385" s="120" t="e">
        <f t="shared" si="60"/>
        <v>#DIV/0!</v>
      </c>
      <c r="H385" s="485">
        <v>0</v>
      </c>
      <c r="I385" s="484">
        <v>0</v>
      </c>
      <c r="J385" s="484">
        <v>0</v>
      </c>
      <c r="K385" s="484">
        <v>0</v>
      </c>
      <c r="L385" s="484">
        <v>0</v>
      </c>
      <c r="M385" s="484">
        <v>0</v>
      </c>
      <c r="N385" s="484">
        <v>0</v>
      </c>
      <c r="O385" s="912">
        <v>0</v>
      </c>
      <c r="P385" s="912">
        <v>0</v>
      </c>
      <c r="Q385" s="912">
        <v>0</v>
      </c>
      <c r="R385" s="912">
        <v>0</v>
      </c>
      <c r="S385" s="912">
        <v>0</v>
      </c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59"/>
        <v>0</v>
      </c>
      <c r="G386" s="631" t="e">
        <f t="shared" si="60"/>
        <v>#DIV/0!</v>
      </c>
      <c r="H386" s="1252"/>
      <c r="I386" s="1252"/>
      <c r="J386" s="1252"/>
      <c r="K386" s="1565"/>
      <c r="L386" s="1565"/>
      <c r="M386" s="1565"/>
      <c r="N386" s="1565"/>
      <c r="O386" s="911"/>
      <c r="P386" s="911"/>
      <c r="Q386" s="911"/>
      <c r="R386" s="911"/>
      <c r="S386" s="911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59"/>
        <v>0</v>
      </c>
      <c r="G387" s="37" t="e">
        <f t="shared" si="60"/>
        <v>#DIV/0!</v>
      </c>
      <c r="H387" s="484">
        <v>0</v>
      </c>
      <c r="I387" s="484">
        <v>0</v>
      </c>
      <c r="J387" s="484">
        <v>0</v>
      </c>
      <c r="K387" s="484">
        <v>0</v>
      </c>
      <c r="L387" s="484">
        <v>0</v>
      </c>
      <c r="M387" s="484">
        <v>0</v>
      </c>
      <c r="N387" s="484">
        <v>0</v>
      </c>
      <c r="O387" s="912">
        <v>0</v>
      </c>
      <c r="P387" s="912">
        <v>0</v>
      </c>
      <c r="Q387" s="912">
        <v>0</v>
      </c>
      <c r="R387" s="912">
        <v>0</v>
      </c>
      <c r="S387" s="912">
        <v>0</v>
      </c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59"/>
        <v>0</v>
      </c>
      <c r="G388" s="37" t="e">
        <f t="shared" si="60"/>
        <v>#DIV/0!</v>
      </c>
      <c r="H388" s="484">
        <v>0</v>
      </c>
      <c r="I388" s="484">
        <v>0</v>
      </c>
      <c r="J388" s="484">
        <v>0</v>
      </c>
      <c r="K388" s="484">
        <v>0</v>
      </c>
      <c r="L388" s="484">
        <v>0</v>
      </c>
      <c r="M388" s="484">
        <v>0</v>
      </c>
      <c r="N388" s="484">
        <v>0</v>
      </c>
      <c r="O388" s="912">
        <v>0</v>
      </c>
      <c r="P388" s="912">
        <v>0</v>
      </c>
      <c r="Q388" s="912">
        <v>0</v>
      </c>
      <c r="R388" s="912">
        <v>0</v>
      </c>
      <c r="S388" s="912">
        <v>0</v>
      </c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59"/>
        <v>0</v>
      </c>
      <c r="G389" s="379" t="e">
        <f t="shared" si="60"/>
        <v>#DIV/0!</v>
      </c>
      <c r="H389" s="1251">
        <f t="shared" ref="H389:S389" si="62">SUM(H390:H394)</f>
        <v>0</v>
      </c>
      <c r="I389" s="1251">
        <f t="shared" si="62"/>
        <v>0</v>
      </c>
      <c r="J389" s="1251">
        <f t="shared" si="62"/>
        <v>0</v>
      </c>
      <c r="K389" s="1570">
        <f t="shared" si="62"/>
        <v>0</v>
      </c>
      <c r="L389" s="1570">
        <f t="shared" si="62"/>
        <v>0</v>
      </c>
      <c r="M389" s="1570">
        <f t="shared" si="62"/>
        <v>0</v>
      </c>
      <c r="N389" s="1570">
        <f t="shared" si="62"/>
        <v>0</v>
      </c>
      <c r="O389" s="913">
        <f t="shared" si="62"/>
        <v>0</v>
      </c>
      <c r="P389" s="913">
        <f t="shared" si="62"/>
        <v>0</v>
      </c>
      <c r="Q389" s="913">
        <f t="shared" si="62"/>
        <v>0</v>
      </c>
      <c r="R389" s="913">
        <f t="shared" si="62"/>
        <v>0</v>
      </c>
      <c r="S389" s="913">
        <f t="shared" si="62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>SUM(H390:S390)</f>
        <v>0</v>
      </c>
      <c r="G390" s="37" t="e">
        <f t="shared" si="60"/>
        <v>#DIV/0!</v>
      </c>
      <c r="H390" s="484">
        <v>0</v>
      </c>
      <c r="I390" s="484">
        <v>0</v>
      </c>
      <c r="J390" s="484">
        <v>0</v>
      </c>
      <c r="K390" s="484">
        <v>0</v>
      </c>
      <c r="L390" s="484">
        <v>0</v>
      </c>
      <c r="M390" s="484">
        <v>0</v>
      </c>
      <c r="N390" s="484">
        <v>0</v>
      </c>
      <c r="O390" s="912">
        <v>0</v>
      </c>
      <c r="P390" s="912">
        <v>0</v>
      </c>
      <c r="Q390" s="912">
        <v>0</v>
      </c>
      <c r="R390" s="912">
        <v>0</v>
      </c>
      <c r="S390" s="912">
        <v>0</v>
      </c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>SUM(H391:S391)</f>
        <v>0</v>
      </c>
      <c r="G391" s="37" t="e">
        <f t="shared" si="60"/>
        <v>#DIV/0!</v>
      </c>
      <c r="H391" s="484">
        <v>0</v>
      </c>
      <c r="I391" s="484">
        <v>0</v>
      </c>
      <c r="J391" s="484">
        <v>0</v>
      </c>
      <c r="K391" s="484">
        <v>0</v>
      </c>
      <c r="L391" s="484">
        <v>0</v>
      </c>
      <c r="M391" s="484">
        <v>0</v>
      </c>
      <c r="N391" s="484">
        <v>0</v>
      </c>
      <c r="O391" s="912">
        <v>0</v>
      </c>
      <c r="P391" s="912">
        <v>0</v>
      </c>
      <c r="Q391" s="912">
        <v>0</v>
      </c>
      <c r="R391" s="912">
        <v>0</v>
      </c>
      <c r="S391" s="912">
        <v>0</v>
      </c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59"/>
        <v>0</v>
      </c>
      <c r="G392" s="37" t="e">
        <f t="shared" si="60"/>
        <v>#DIV/0!</v>
      </c>
      <c r="H392" s="484">
        <v>0</v>
      </c>
      <c r="I392" s="484">
        <v>0</v>
      </c>
      <c r="J392" s="484">
        <v>0</v>
      </c>
      <c r="K392" s="484">
        <v>0</v>
      </c>
      <c r="L392" s="484">
        <v>0</v>
      </c>
      <c r="M392" s="484">
        <v>0</v>
      </c>
      <c r="N392" s="484">
        <v>0</v>
      </c>
      <c r="O392" s="912">
        <v>0</v>
      </c>
      <c r="P392" s="912">
        <v>0</v>
      </c>
      <c r="Q392" s="912">
        <v>0</v>
      </c>
      <c r="R392" s="912">
        <v>0</v>
      </c>
      <c r="S392" s="912">
        <v>0</v>
      </c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59"/>
        <v>0</v>
      </c>
      <c r="G393" s="37" t="e">
        <f t="shared" si="60"/>
        <v>#DIV/0!</v>
      </c>
      <c r="H393" s="484">
        <v>0</v>
      </c>
      <c r="I393" s="484">
        <v>0</v>
      </c>
      <c r="J393" s="484">
        <v>0</v>
      </c>
      <c r="K393" s="484">
        <v>0</v>
      </c>
      <c r="L393" s="484">
        <v>0</v>
      </c>
      <c r="M393" s="484">
        <v>0</v>
      </c>
      <c r="N393" s="484">
        <v>0</v>
      </c>
      <c r="O393" s="912">
        <v>0</v>
      </c>
      <c r="P393" s="912">
        <v>0</v>
      </c>
      <c r="Q393" s="912">
        <v>0</v>
      </c>
      <c r="R393" s="912">
        <v>0</v>
      </c>
      <c r="S393" s="912">
        <v>0</v>
      </c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59"/>
        <v>0</v>
      </c>
      <c r="G394" s="503" t="e">
        <f t="shared" si="60"/>
        <v>#DIV/0!</v>
      </c>
      <c r="H394" s="566">
        <v>0</v>
      </c>
      <c r="I394" s="566">
        <v>0</v>
      </c>
      <c r="J394" s="566">
        <v>0</v>
      </c>
      <c r="K394" s="566">
        <v>0</v>
      </c>
      <c r="L394" s="566">
        <v>0</v>
      </c>
      <c r="M394" s="566">
        <v>0</v>
      </c>
      <c r="N394" s="566">
        <v>0</v>
      </c>
      <c r="O394" s="916">
        <v>0</v>
      </c>
      <c r="P394" s="916">
        <v>0</v>
      </c>
      <c r="Q394" s="916">
        <v>0</v>
      </c>
      <c r="R394" s="916">
        <v>0</v>
      </c>
      <c r="S394" s="916">
        <v>0</v>
      </c>
    </row>
  </sheetData>
  <mergeCells count="57">
    <mergeCell ref="B335:C335"/>
    <mergeCell ref="B277:C277"/>
    <mergeCell ref="B347:C347"/>
    <mergeCell ref="B348:C348"/>
    <mergeCell ref="B349:C349"/>
    <mergeCell ref="B350:C350"/>
    <mergeCell ref="B289:C289"/>
    <mergeCell ref="B291:C291"/>
    <mergeCell ref="B293:C293"/>
    <mergeCell ref="B323:C323"/>
    <mergeCell ref="B351:C351"/>
    <mergeCell ref="A333:D333"/>
    <mergeCell ref="A344:C344"/>
    <mergeCell ref="B346:C346"/>
    <mergeCell ref="B334:C334"/>
    <mergeCell ref="B199:C199"/>
    <mergeCell ref="B336:C336"/>
    <mergeCell ref="A224:C224"/>
    <mergeCell ref="A287:C287"/>
    <mergeCell ref="B288:C288"/>
    <mergeCell ref="H3:S3"/>
    <mergeCell ref="A8:C8"/>
    <mergeCell ref="A131:C131"/>
    <mergeCell ref="A142:C142"/>
    <mergeCell ref="A153:C153"/>
    <mergeCell ref="A201:C201"/>
    <mergeCell ref="B200:C200"/>
    <mergeCell ref="B188:C188"/>
    <mergeCell ref="A195:C195"/>
    <mergeCell ref="A197:C197"/>
    <mergeCell ref="A109:C109"/>
    <mergeCell ref="A225:C225"/>
    <mergeCell ref="B118:C118"/>
    <mergeCell ref="A165:C165"/>
    <mergeCell ref="B166:C166"/>
    <mergeCell ref="A175:C175"/>
    <mergeCell ref="B176:C176"/>
    <mergeCell ref="B187:C187"/>
    <mergeCell ref="B214:C214"/>
    <mergeCell ref="A221:C221"/>
    <mergeCell ref="D1:G1"/>
    <mergeCell ref="A3:C4"/>
    <mergeCell ref="F3:F4"/>
    <mergeCell ref="G3:G4"/>
    <mergeCell ref="A74:C74"/>
    <mergeCell ref="B101:C101"/>
    <mergeCell ref="B154:C154"/>
    <mergeCell ref="B198:C198"/>
    <mergeCell ref="B300:C300"/>
    <mergeCell ref="B305:C305"/>
    <mergeCell ref="A313:D313"/>
    <mergeCell ref="B314:C314"/>
    <mergeCell ref="A233:C233"/>
    <mergeCell ref="A223:C223"/>
    <mergeCell ref="B235:C235"/>
    <mergeCell ref="A247:C247"/>
    <mergeCell ref="B265:C265"/>
  </mergeCell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90" zoomScaleNormal="90" workbookViewId="0">
      <pane xSplit="4" ySplit="5" topLeftCell="E186" activePane="bottomRight" state="frozen"/>
      <selection pane="topRight" activeCell="E1" sqref="E1"/>
      <selection pane="bottomLeft" activeCell="A6" sqref="A6"/>
      <selection pane="bottomRight" activeCell="E70" sqref="E70"/>
    </sheetView>
  </sheetViews>
  <sheetFormatPr defaultColWidth="9.125" defaultRowHeight="18.600000000000001"/>
  <cols>
    <col min="1" max="2" width="4.625" style="12" customWidth="1"/>
    <col min="3" max="3" width="95" style="12" customWidth="1"/>
    <col min="4" max="4" width="9.125" style="12"/>
    <col min="5" max="5" width="11.75" style="12" customWidth="1"/>
    <col min="6" max="6" width="12.375" style="12" customWidth="1"/>
    <col min="7" max="7" width="8.125" style="12" customWidth="1"/>
    <col min="8" max="19" width="8.12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209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1261500</v>
      </c>
      <c r="F6" s="670">
        <f>SUM(F8+F74+F109+F153+F247)</f>
        <v>1292850</v>
      </c>
      <c r="G6" s="135">
        <f>+F6*100/E6</f>
        <v>102.48513674197385</v>
      </c>
      <c r="H6" s="873">
        <f t="shared" ref="H6:S6" si="0">SUM(H8+H74+H109+H153+H247)</f>
        <v>12350</v>
      </c>
      <c r="I6" s="873">
        <f t="shared" si="0"/>
        <v>152400</v>
      </c>
      <c r="J6" s="1254">
        <f t="shared" si="0"/>
        <v>136450</v>
      </c>
      <c r="K6" s="1566">
        <f t="shared" si="0"/>
        <v>191800</v>
      </c>
      <c r="L6" s="1566">
        <f t="shared" si="0"/>
        <v>89000</v>
      </c>
      <c r="M6" s="1566">
        <f t="shared" si="0"/>
        <v>97800</v>
      </c>
      <c r="N6" s="1566">
        <f t="shared" si="0"/>
        <v>104800</v>
      </c>
      <c r="O6" s="1566">
        <f t="shared" si="0"/>
        <v>142550</v>
      </c>
      <c r="P6" s="1566">
        <f t="shared" si="0"/>
        <v>102800</v>
      </c>
      <c r="Q6" s="1566">
        <f t="shared" si="0"/>
        <v>199900</v>
      </c>
      <c r="R6" s="1919">
        <f t="shared" si="0"/>
        <v>0</v>
      </c>
      <c r="S6" s="1919">
        <f t="shared" si="0"/>
        <v>63000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874"/>
      <c r="I7" s="874"/>
      <c r="J7" s="1223"/>
      <c r="K7" s="1539"/>
      <c r="L7" s="1539"/>
      <c r="M7" s="1539"/>
      <c r="N7" s="1539"/>
      <c r="O7" s="1539"/>
      <c r="P7" s="1539"/>
      <c r="Q7" s="1539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175500</v>
      </c>
      <c r="F8" s="137">
        <f>SUM(H8:S8)</f>
        <v>173850</v>
      </c>
      <c r="G8" s="140">
        <f>+F8*100/E8</f>
        <v>99.059829059829056</v>
      </c>
      <c r="H8" s="875">
        <f>SUM(H10+H57)</f>
        <v>10000</v>
      </c>
      <c r="I8" s="875">
        <f t="shared" ref="I8:S8" si="1">SUM(I10+I57)</f>
        <v>5000</v>
      </c>
      <c r="J8" s="463">
        <f t="shared" si="1"/>
        <v>5000</v>
      </c>
      <c r="K8" s="463">
        <f t="shared" si="1"/>
        <v>6000</v>
      </c>
      <c r="L8" s="463">
        <f t="shared" si="1"/>
        <v>6000</v>
      </c>
      <c r="M8" s="463">
        <f t="shared" si="1"/>
        <v>10000</v>
      </c>
      <c r="N8" s="463">
        <f t="shared" si="1"/>
        <v>20000</v>
      </c>
      <c r="O8" s="463">
        <f t="shared" si="1"/>
        <v>33750</v>
      </c>
      <c r="P8" s="463">
        <f t="shared" si="1"/>
        <v>30000</v>
      </c>
      <c r="Q8" s="463">
        <f t="shared" si="1"/>
        <v>48100</v>
      </c>
      <c r="R8" s="463">
        <f t="shared" si="1"/>
        <v>0</v>
      </c>
      <c r="S8" s="463">
        <f t="shared" si="1"/>
        <v>0</v>
      </c>
    </row>
    <row r="9" spans="1:19" ht="21.75" customHeight="1">
      <c r="A9" s="127"/>
      <c r="B9" s="128"/>
      <c r="C9" s="2" t="s">
        <v>42</v>
      </c>
      <c r="D9" s="130"/>
      <c r="E9" s="141">
        <v>5500</v>
      </c>
      <c r="F9" s="58">
        <f>SUM(H9:S9)</f>
        <v>5500</v>
      </c>
      <c r="G9" s="47"/>
      <c r="H9" s="876">
        <v>0</v>
      </c>
      <c r="I9" s="877">
        <v>0</v>
      </c>
      <c r="J9" s="1237">
        <v>200</v>
      </c>
      <c r="K9" s="1551">
        <v>1000</v>
      </c>
      <c r="L9" s="1551">
        <v>1000</v>
      </c>
      <c r="M9" s="1551">
        <v>1000</v>
      </c>
      <c r="N9" s="1551">
        <v>1000</v>
      </c>
      <c r="O9" s="1551">
        <v>1000</v>
      </c>
      <c r="P9" s="1236">
        <v>300</v>
      </c>
      <c r="Q9" s="1236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5500</v>
      </c>
      <c r="F10" s="134">
        <f>SUM(F11+F23+F39)</f>
        <v>3850</v>
      </c>
      <c r="G10" s="142">
        <f>+F10*100/E10</f>
        <v>70</v>
      </c>
      <c r="H10" s="878">
        <f t="shared" ref="H10:S10" si="2">SUM(H11+H23+H39)</f>
        <v>0</v>
      </c>
      <c r="I10" s="878">
        <f t="shared" si="2"/>
        <v>0</v>
      </c>
      <c r="J10" s="1224">
        <f t="shared" si="2"/>
        <v>0</v>
      </c>
      <c r="K10" s="1541">
        <f t="shared" si="2"/>
        <v>0</v>
      </c>
      <c r="L10" s="1541">
        <f t="shared" si="2"/>
        <v>0</v>
      </c>
      <c r="M10" s="1541">
        <f t="shared" si="2"/>
        <v>0</v>
      </c>
      <c r="N10" s="1541">
        <f t="shared" si="2"/>
        <v>0</v>
      </c>
      <c r="O10" s="1541">
        <f t="shared" si="2"/>
        <v>3850</v>
      </c>
      <c r="P10" s="1541">
        <f t="shared" si="2"/>
        <v>0</v>
      </c>
      <c r="Q10" s="1541">
        <f t="shared" si="2"/>
        <v>0</v>
      </c>
      <c r="R10" s="1894">
        <f t="shared" si="2"/>
        <v>0</v>
      </c>
      <c r="S10" s="1894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0</v>
      </c>
      <c r="F11" s="134">
        <f>SUM(F12:F22)</f>
        <v>0</v>
      </c>
      <c r="G11" s="140" t="e">
        <f>+F11*100/E11</f>
        <v>#DIV/0!</v>
      </c>
      <c r="H11" s="878">
        <f>SUM(H12:H22)</f>
        <v>0</v>
      </c>
      <c r="I11" s="878">
        <f t="shared" ref="I11:S11" si="3">SUM(I12:I22)</f>
        <v>0</v>
      </c>
      <c r="J11" s="878">
        <f t="shared" si="3"/>
        <v>0</v>
      </c>
      <c r="K11" s="878">
        <f t="shared" si="3"/>
        <v>0</v>
      </c>
      <c r="L11" s="878">
        <f t="shared" si="3"/>
        <v>0</v>
      </c>
      <c r="M11" s="878">
        <f t="shared" si="3"/>
        <v>0</v>
      </c>
      <c r="N11" s="878">
        <f t="shared" si="3"/>
        <v>0</v>
      </c>
      <c r="O11" s="878">
        <f t="shared" si="3"/>
        <v>0</v>
      </c>
      <c r="P11" s="878">
        <f t="shared" si="3"/>
        <v>0</v>
      </c>
      <c r="Q11" s="878">
        <f t="shared" si="3"/>
        <v>0</v>
      </c>
      <c r="R11" s="878">
        <f t="shared" si="3"/>
        <v>0</v>
      </c>
      <c r="S11" s="878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879"/>
      <c r="I12" s="879"/>
      <c r="J12" s="471"/>
      <c r="K12" s="471"/>
      <c r="L12" s="471"/>
      <c r="M12" s="471"/>
      <c r="N12" s="471"/>
      <c r="O12" s="471"/>
      <c r="P12" s="471"/>
      <c r="Q12" s="471"/>
      <c r="R12" s="471"/>
      <c r="S12" s="471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879"/>
      <c r="I13" s="879"/>
      <c r="J13" s="471"/>
      <c r="K13" s="471"/>
      <c r="L13" s="471"/>
      <c r="M13" s="471"/>
      <c r="N13" s="471"/>
      <c r="O13" s="471"/>
      <c r="P13" s="471"/>
      <c r="Q13" s="471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879"/>
      <c r="I14" s="879"/>
      <c r="J14" s="471"/>
      <c r="K14" s="471"/>
      <c r="L14" s="471"/>
      <c r="M14" s="471"/>
      <c r="N14" s="471"/>
      <c r="O14" s="471"/>
      <c r="P14" s="471"/>
      <c r="Q14" s="471"/>
      <c r="R14" s="471"/>
      <c r="S14" s="471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879"/>
      <c r="I15" s="879"/>
      <c r="J15" s="471"/>
      <c r="K15" s="471"/>
      <c r="L15" s="471"/>
      <c r="M15" s="471"/>
      <c r="N15" s="471"/>
      <c r="O15" s="471"/>
      <c r="P15" s="471"/>
      <c r="Q15" s="471"/>
      <c r="R15" s="471"/>
      <c r="S15" s="471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879"/>
      <c r="I16" s="879"/>
      <c r="J16" s="471"/>
      <c r="K16" s="471"/>
      <c r="L16" s="471"/>
      <c r="M16" s="471"/>
      <c r="N16" s="471"/>
      <c r="O16" s="471"/>
      <c r="P16" s="471"/>
      <c r="Q16" s="471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879"/>
      <c r="I17" s="879"/>
      <c r="J17" s="471"/>
      <c r="K17" s="471"/>
      <c r="L17" s="471"/>
      <c r="M17" s="471"/>
      <c r="N17" s="471"/>
      <c r="O17" s="471"/>
      <c r="P17" s="471"/>
      <c r="Q17" s="471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879"/>
      <c r="I18" s="879"/>
      <c r="J18" s="471"/>
      <c r="K18" s="471"/>
      <c r="L18" s="471"/>
      <c r="M18" s="471"/>
      <c r="N18" s="471"/>
      <c r="O18" s="471"/>
      <c r="P18" s="471"/>
      <c r="Q18" s="471"/>
      <c r="R18" s="471"/>
      <c r="S18" s="471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879"/>
      <c r="I19" s="879"/>
      <c r="J19" s="471"/>
      <c r="K19" s="471"/>
      <c r="L19" s="471"/>
      <c r="M19" s="471"/>
      <c r="N19" s="471"/>
      <c r="O19" s="471"/>
      <c r="P19" s="471"/>
      <c r="Q19" s="471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879"/>
      <c r="I20" s="879"/>
      <c r="J20" s="471"/>
      <c r="K20" s="471"/>
      <c r="L20" s="471"/>
      <c r="M20" s="471"/>
      <c r="N20" s="471"/>
      <c r="O20" s="471"/>
      <c r="P20" s="471"/>
      <c r="Q20" s="471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879"/>
      <c r="I21" s="879"/>
      <c r="J21" s="471"/>
      <c r="K21" s="471"/>
      <c r="L21" s="471"/>
      <c r="M21" s="471"/>
      <c r="N21" s="471"/>
      <c r="O21" s="471"/>
      <c r="P21" s="471"/>
      <c r="Q21" s="471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879"/>
      <c r="I22" s="879"/>
      <c r="J22" s="471"/>
      <c r="K22" s="471"/>
      <c r="L22" s="471"/>
      <c r="M22" s="471"/>
      <c r="N22" s="471"/>
      <c r="O22" s="471"/>
      <c r="P22" s="471"/>
      <c r="Q22" s="471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0</v>
      </c>
      <c r="F23" s="134">
        <f>SUM(F24:F38)</f>
        <v>0</v>
      </c>
      <c r="G23" s="140" t="e">
        <f t="shared" si="5"/>
        <v>#DIV/0!</v>
      </c>
      <c r="H23" s="878">
        <f>SUM(H24:H38)</f>
        <v>0</v>
      </c>
      <c r="I23" s="878">
        <f t="shared" ref="I23:S23" si="6">SUM(I24:I38)</f>
        <v>0</v>
      </c>
      <c r="J23" s="1224">
        <f t="shared" si="6"/>
        <v>0</v>
      </c>
      <c r="K23" s="1541">
        <f t="shared" si="6"/>
        <v>0</v>
      </c>
      <c r="L23" s="1541">
        <f t="shared" si="6"/>
        <v>0</v>
      </c>
      <c r="M23" s="1541">
        <f t="shared" si="6"/>
        <v>0</v>
      </c>
      <c r="N23" s="1541">
        <f t="shared" si="6"/>
        <v>0</v>
      </c>
      <c r="O23" s="1541">
        <f t="shared" si="6"/>
        <v>0</v>
      </c>
      <c r="P23" s="1541">
        <f t="shared" si="6"/>
        <v>0</v>
      </c>
      <c r="Q23" s="1541">
        <f t="shared" si="6"/>
        <v>0</v>
      </c>
      <c r="R23" s="1894">
        <f t="shared" si="6"/>
        <v>0</v>
      </c>
      <c r="S23" s="1894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>SUM(H24:S24)</f>
        <v>0</v>
      </c>
      <c r="G24" s="37" t="e">
        <f t="shared" si="5"/>
        <v>#DIV/0!</v>
      </c>
      <c r="H24" s="879"/>
      <c r="I24" s="879"/>
      <c r="J24" s="471"/>
      <c r="K24" s="471"/>
      <c r="L24" s="471"/>
      <c r="M24" s="471"/>
      <c r="N24" s="471"/>
      <c r="O24" s="471"/>
      <c r="P24" s="471"/>
      <c r="Q24" s="471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879"/>
      <c r="I25" s="879"/>
      <c r="J25" s="471"/>
      <c r="K25" s="471"/>
      <c r="L25" s="471"/>
      <c r="M25" s="471"/>
      <c r="N25" s="471"/>
      <c r="O25" s="471"/>
      <c r="P25" s="471"/>
      <c r="Q25" s="471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879"/>
      <c r="I26" s="879"/>
      <c r="J26" s="471"/>
      <c r="K26" s="471"/>
      <c r="L26" s="471"/>
      <c r="M26" s="471"/>
      <c r="N26" s="471"/>
      <c r="O26" s="471"/>
      <c r="P26" s="471"/>
      <c r="Q26" s="471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879"/>
      <c r="I27" s="879"/>
      <c r="J27" s="471"/>
      <c r="K27" s="471"/>
      <c r="L27" s="471"/>
      <c r="M27" s="471"/>
      <c r="N27" s="471"/>
      <c r="O27" s="471"/>
      <c r="P27" s="471"/>
      <c r="Q27" s="471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879"/>
      <c r="I28" s="879"/>
      <c r="J28" s="471"/>
      <c r="K28" s="471"/>
      <c r="L28" s="471"/>
      <c r="M28" s="471"/>
      <c r="N28" s="471"/>
      <c r="O28" s="471"/>
      <c r="P28" s="471"/>
      <c r="Q28" s="471"/>
      <c r="R28" s="471"/>
      <c r="S28" s="471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879"/>
      <c r="I29" s="879"/>
      <c r="J29" s="471"/>
      <c r="K29" s="471"/>
      <c r="L29" s="471"/>
      <c r="M29" s="471"/>
      <c r="N29" s="471"/>
      <c r="O29" s="471"/>
      <c r="P29" s="471"/>
      <c r="Q29" s="471"/>
      <c r="R29" s="471"/>
      <c r="S29" s="471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879"/>
      <c r="I30" s="879"/>
      <c r="J30" s="471"/>
      <c r="K30" s="471"/>
      <c r="L30" s="471"/>
      <c r="M30" s="471"/>
      <c r="N30" s="471"/>
      <c r="O30" s="471"/>
      <c r="P30" s="471"/>
      <c r="Q30" s="471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879"/>
      <c r="I31" s="879"/>
      <c r="J31" s="471"/>
      <c r="K31" s="471"/>
      <c r="L31" s="471"/>
      <c r="M31" s="471"/>
      <c r="N31" s="471"/>
      <c r="O31" s="471"/>
      <c r="P31" s="471"/>
      <c r="Q31" s="471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879"/>
      <c r="I32" s="879"/>
      <c r="J32" s="471"/>
      <c r="K32" s="471"/>
      <c r="L32" s="471"/>
      <c r="M32" s="471"/>
      <c r="N32" s="471"/>
      <c r="O32" s="471"/>
      <c r="P32" s="471"/>
      <c r="Q32" s="471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37" t="e">
        <f t="shared" si="5"/>
        <v>#DIV/0!</v>
      </c>
      <c r="H33" s="879"/>
      <c r="I33" s="879"/>
      <c r="J33" s="471"/>
      <c r="K33" s="471"/>
      <c r="L33" s="471"/>
      <c r="M33" s="471"/>
      <c r="N33" s="471"/>
      <c r="O33" s="471"/>
      <c r="P33" s="471"/>
      <c r="Q33" s="471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9">
        <v>0</v>
      </c>
      <c r="F34" s="36">
        <f t="shared" si="4"/>
        <v>0</v>
      </c>
      <c r="G34" s="37" t="e">
        <f t="shared" si="5"/>
        <v>#DIV/0!</v>
      </c>
      <c r="H34" s="879"/>
      <c r="I34" s="879"/>
      <c r="J34" s="471"/>
      <c r="K34" s="471"/>
      <c r="L34" s="471"/>
      <c r="M34" s="471"/>
      <c r="N34" s="471"/>
      <c r="O34" s="471"/>
      <c r="P34" s="471"/>
      <c r="Q34" s="471"/>
      <c r="R34" s="471"/>
      <c r="S34" s="471"/>
    </row>
    <row r="35" spans="1:19" ht="21.75" customHeight="1">
      <c r="A35" s="32"/>
      <c r="B35" s="33"/>
      <c r="C35" s="320" t="s">
        <v>17</v>
      </c>
      <c r="D35" s="35" t="s">
        <v>47</v>
      </c>
      <c r="E35" s="39">
        <v>0</v>
      </c>
      <c r="F35" s="36">
        <f t="shared" si="4"/>
        <v>0</v>
      </c>
      <c r="G35" s="37" t="e">
        <f t="shared" si="5"/>
        <v>#DIV/0!</v>
      </c>
      <c r="H35" s="879"/>
      <c r="I35" s="879"/>
      <c r="J35" s="471"/>
      <c r="K35" s="471"/>
      <c r="L35" s="471"/>
      <c r="M35" s="471"/>
      <c r="N35" s="471"/>
      <c r="O35" s="471"/>
      <c r="P35" s="471"/>
      <c r="Q35" s="471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9">
        <v>0</v>
      </c>
      <c r="F36" s="36">
        <f t="shared" si="4"/>
        <v>0</v>
      </c>
      <c r="G36" s="37" t="e">
        <f t="shared" si="5"/>
        <v>#DIV/0!</v>
      </c>
      <c r="H36" s="879"/>
      <c r="I36" s="879"/>
      <c r="J36" s="471"/>
      <c r="K36" s="471"/>
      <c r="L36" s="471"/>
      <c r="M36" s="471"/>
      <c r="N36" s="471"/>
      <c r="O36" s="471"/>
      <c r="P36" s="471"/>
      <c r="Q36" s="471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9">
        <v>0</v>
      </c>
      <c r="F37" s="36">
        <f t="shared" si="4"/>
        <v>0</v>
      </c>
      <c r="G37" s="37" t="e">
        <f t="shared" si="5"/>
        <v>#DIV/0!</v>
      </c>
      <c r="H37" s="879"/>
      <c r="I37" s="879"/>
      <c r="J37" s="471"/>
      <c r="K37" s="471"/>
      <c r="L37" s="471"/>
      <c r="M37" s="471"/>
      <c r="N37" s="471"/>
      <c r="O37" s="471"/>
      <c r="P37" s="471"/>
      <c r="Q37" s="471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9">
        <v>0</v>
      </c>
      <c r="F38" s="36">
        <f t="shared" si="4"/>
        <v>0</v>
      </c>
      <c r="G38" s="37" t="e">
        <f t="shared" si="5"/>
        <v>#DIV/0!</v>
      </c>
      <c r="H38" s="879"/>
      <c r="I38" s="879"/>
      <c r="J38" s="471"/>
      <c r="K38" s="471"/>
      <c r="L38" s="471"/>
      <c r="M38" s="471"/>
      <c r="N38" s="471"/>
      <c r="O38" s="471"/>
      <c r="P38" s="471"/>
      <c r="Q38" s="471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5500</v>
      </c>
      <c r="F39" s="134">
        <f>SUM(F40:F53)</f>
        <v>3850</v>
      </c>
      <c r="G39" s="140">
        <f t="shared" si="5"/>
        <v>70</v>
      </c>
      <c r="H39" s="878">
        <f>SUM(H40:H53)</f>
        <v>0</v>
      </c>
      <c r="I39" s="878">
        <f t="shared" ref="I39:S39" si="7">SUM(I40:I53)</f>
        <v>0</v>
      </c>
      <c r="J39" s="878">
        <f t="shared" si="7"/>
        <v>0</v>
      </c>
      <c r="K39" s="878">
        <f t="shared" si="7"/>
        <v>0</v>
      </c>
      <c r="L39" s="878">
        <f t="shared" si="7"/>
        <v>0</v>
      </c>
      <c r="M39" s="878">
        <f t="shared" si="7"/>
        <v>0</v>
      </c>
      <c r="N39" s="878">
        <f t="shared" si="7"/>
        <v>0</v>
      </c>
      <c r="O39" s="878">
        <f t="shared" si="7"/>
        <v>3850</v>
      </c>
      <c r="P39" s="878">
        <f t="shared" si="7"/>
        <v>0</v>
      </c>
      <c r="Q39" s="878">
        <f t="shared" si="7"/>
        <v>0</v>
      </c>
      <c r="R39" s="878">
        <f t="shared" si="7"/>
        <v>0</v>
      </c>
      <c r="S39" s="878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3500</v>
      </c>
      <c r="F40" s="36">
        <f t="shared" si="4"/>
        <v>3850</v>
      </c>
      <c r="G40" s="37">
        <f t="shared" si="5"/>
        <v>110</v>
      </c>
      <c r="H40" s="879">
        <v>0</v>
      </c>
      <c r="I40" s="879">
        <v>0</v>
      </c>
      <c r="J40" s="471">
        <v>0</v>
      </c>
      <c r="K40" s="471">
        <v>0</v>
      </c>
      <c r="L40" s="471">
        <v>0</v>
      </c>
      <c r="M40" s="471">
        <v>0</v>
      </c>
      <c r="N40" s="471">
        <v>0</v>
      </c>
      <c r="O40" s="471">
        <v>3850</v>
      </c>
      <c r="P40" s="471">
        <v>0</v>
      </c>
      <c r="Q40" s="471">
        <v>0</v>
      </c>
      <c r="R40" s="471">
        <v>0</v>
      </c>
      <c r="S40" s="471">
        <v>0</v>
      </c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879"/>
      <c r="I41" s="879"/>
      <c r="J41" s="471"/>
      <c r="K41" s="471"/>
      <c r="L41" s="471"/>
      <c r="M41" s="471"/>
      <c r="N41" s="471"/>
      <c r="O41" s="471"/>
      <c r="P41" s="471"/>
      <c r="Q41" s="471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879"/>
      <c r="I42" s="879"/>
      <c r="J42" s="471"/>
      <c r="K42" s="471"/>
      <c r="L42" s="471"/>
      <c r="M42" s="471"/>
      <c r="N42" s="471"/>
      <c r="O42" s="471"/>
      <c r="P42" s="471"/>
      <c r="Q42" s="471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879"/>
      <c r="I43" s="879"/>
      <c r="J43" s="471"/>
      <c r="K43" s="471"/>
      <c r="L43" s="471"/>
      <c r="M43" s="471"/>
      <c r="N43" s="471"/>
      <c r="O43" s="471"/>
      <c r="P43" s="471"/>
      <c r="Q43" s="471"/>
      <c r="R43" s="471"/>
      <c r="S43" s="471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879"/>
      <c r="I44" s="879"/>
      <c r="J44" s="471"/>
      <c r="K44" s="471"/>
      <c r="L44" s="471"/>
      <c r="M44" s="471"/>
      <c r="N44" s="471"/>
      <c r="O44" s="471"/>
      <c r="P44" s="471"/>
      <c r="Q44" s="471"/>
      <c r="R44" s="471"/>
      <c r="S44" s="471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879"/>
      <c r="I45" s="879"/>
      <c r="J45" s="471"/>
      <c r="K45" s="471"/>
      <c r="L45" s="471"/>
      <c r="M45" s="471"/>
      <c r="N45" s="471"/>
      <c r="O45" s="471"/>
      <c r="P45" s="471"/>
      <c r="Q45" s="471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879"/>
      <c r="I46" s="879"/>
      <c r="J46" s="471"/>
      <c r="K46" s="471"/>
      <c r="L46" s="471"/>
      <c r="M46" s="471"/>
      <c r="N46" s="471"/>
      <c r="O46" s="471"/>
      <c r="P46" s="471"/>
      <c r="Q46" s="471"/>
      <c r="R46" s="471"/>
      <c r="S46" s="471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879"/>
      <c r="I47" s="879"/>
      <c r="J47" s="471"/>
      <c r="K47" s="471"/>
      <c r="L47" s="471"/>
      <c r="M47" s="471"/>
      <c r="N47" s="471"/>
      <c r="O47" s="471"/>
      <c r="P47" s="471"/>
      <c r="Q47" s="471"/>
      <c r="R47" s="471"/>
      <c r="S47" s="471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879"/>
      <c r="I48" s="879"/>
      <c r="J48" s="471"/>
      <c r="K48" s="471"/>
      <c r="L48" s="471"/>
      <c r="M48" s="471"/>
      <c r="N48" s="471"/>
      <c r="O48" s="471"/>
      <c r="P48" s="471"/>
      <c r="Q48" s="471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879"/>
      <c r="I49" s="879"/>
      <c r="J49" s="471"/>
      <c r="K49" s="471"/>
      <c r="L49" s="471"/>
      <c r="M49" s="471"/>
      <c r="N49" s="471"/>
      <c r="O49" s="471"/>
      <c r="P49" s="471"/>
      <c r="Q49" s="471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879"/>
      <c r="I50" s="879"/>
      <c r="J50" s="471"/>
      <c r="K50" s="471"/>
      <c r="L50" s="471"/>
      <c r="M50" s="471"/>
      <c r="N50" s="471"/>
      <c r="O50" s="471"/>
      <c r="P50" s="471"/>
      <c r="Q50" s="471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879"/>
      <c r="I51" s="879"/>
      <c r="J51" s="471"/>
      <c r="K51" s="471"/>
      <c r="L51" s="471"/>
      <c r="M51" s="471"/>
      <c r="N51" s="471"/>
      <c r="O51" s="471"/>
      <c r="P51" s="471"/>
      <c r="Q51" s="471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879"/>
      <c r="I52" s="879"/>
      <c r="J52" s="471"/>
      <c r="K52" s="471"/>
      <c r="L52" s="471"/>
      <c r="M52" s="471"/>
      <c r="N52" s="471"/>
      <c r="O52" s="471"/>
      <c r="P52" s="471"/>
      <c r="Q52" s="471"/>
      <c r="R52" s="471"/>
      <c r="S52" s="471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2000</v>
      </c>
      <c r="F53" s="36">
        <f>SUM(H53:S53)</f>
        <v>0</v>
      </c>
      <c r="G53" s="124">
        <f t="shared" si="5"/>
        <v>0</v>
      </c>
      <c r="H53" s="879">
        <v>0</v>
      </c>
      <c r="I53" s="879">
        <v>0</v>
      </c>
      <c r="J53" s="471">
        <v>0</v>
      </c>
      <c r="K53" s="471">
        <v>0</v>
      </c>
      <c r="L53" s="471">
        <v>0</v>
      </c>
      <c r="M53" s="471">
        <v>0</v>
      </c>
      <c r="N53" s="471">
        <v>0</v>
      </c>
      <c r="O53" s="471">
        <v>0</v>
      </c>
      <c r="P53" s="471">
        <v>0</v>
      </c>
      <c r="Q53" s="471">
        <v>0</v>
      </c>
      <c r="R53" s="471">
        <v>0</v>
      </c>
      <c r="S53" s="471">
        <v>0</v>
      </c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879"/>
      <c r="I54" s="879"/>
      <c r="J54" s="471"/>
      <c r="K54" s="471"/>
      <c r="L54" s="471"/>
      <c r="M54" s="471"/>
      <c r="N54" s="471"/>
      <c r="O54" s="471"/>
      <c r="P54" s="471"/>
      <c r="Q54" s="471"/>
      <c r="R54" s="471"/>
      <c r="S54" s="471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500</v>
      </c>
      <c r="F55" s="36">
        <f t="shared" si="4"/>
        <v>125</v>
      </c>
      <c r="G55" s="43">
        <f>+F55*100/E55</f>
        <v>25</v>
      </c>
      <c r="H55" s="879">
        <v>2</v>
      </c>
      <c r="I55" s="879">
        <v>21</v>
      </c>
      <c r="J55" s="471">
        <v>0</v>
      </c>
      <c r="K55" s="471">
        <v>0</v>
      </c>
      <c r="L55" s="471">
        <v>0</v>
      </c>
      <c r="M55" s="471">
        <v>2</v>
      </c>
      <c r="N55" s="471">
        <v>0</v>
      </c>
      <c r="O55" s="471">
        <v>0</v>
      </c>
      <c r="P55" s="471">
        <v>100</v>
      </c>
      <c r="Q55" s="471">
        <v>0</v>
      </c>
      <c r="R55" s="471">
        <v>0</v>
      </c>
      <c r="S55" s="471">
        <v>0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170000</v>
      </c>
      <c r="F56" s="58">
        <f>SUM(H56:S56)</f>
        <v>170000</v>
      </c>
      <c r="G56" s="47"/>
      <c r="H56" s="880">
        <v>5000</v>
      </c>
      <c r="I56" s="880">
        <v>5000</v>
      </c>
      <c r="J56" s="1238">
        <v>5000</v>
      </c>
      <c r="K56" s="1552">
        <v>6000</v>
      </c>
      <c r="L56" s="1552">
        <v>6000</v>
      </c>
      <c r="M56" s="1552">
        <v>10000</v>
      </c>
      <c r="N56" s="1552">
        <v>20000</v>
      </c>
      <c r="O56" s="1552">
        <v>23000</v>
      </c>
      <c r="P56" s="1552">
        <v>25000</v>
      </c>
      <c r="Q56" s="1552">
        <v>25000</v>
      </c>
      <c r="R56" s="1906">
        <v>25000</v>
      </c>
      <c r="S56" s="1906">
        <v>15000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170000</v>
      </c>
      <c r="F57" s="134">
        <f>SUM(F58:F64)</f>
        <v>170000</v>
      </c>
      <c r="G57" s="142">
        <f>+F57*100/E57</f>
        <v>100</v>
      </c>
      <c r="H57" s="881">
        <f>SUM(H58:H64)</f>
        <v>10000</v>
      </c>
      <c r="I57" s="881">
        <f t="shared" ref="I57:S57" si="8">SUM(I58:I64)</f>
        <v>5000</v>
      </c>
      <c r="J57" s="881">
        <f t="shared" si="8"/>
        <v>5000</v>
      </c>
      <c r="K57" s="881">
        <f t="shared" si="8"/>
        <v>6000</v>
      </c>
      <c r="L57" s="881">
        <f t="shared" si="8"/>
        <v>6000</v>
      </c>
      <c r="M57" s="881">
        <f t="shared" si="8"/>
        <v>10000</v>
      </c>
      <c r="N57" s="881">
        <f t="shared" si="8"/>
        <v>20000</v>
      </c>
      <c r="O57" s="881">
        <f t="shared" si="8"/>
        <v>29900</v>
      </c>
      <c r="P57" s="881">
        <f t="shared" si="8"/>
        <v>30000</v>
      </c>
      <c r="Q57" s="881">
        <f t="shared" si="8"/>
        <v>48100</v>
      </c>
      <c r="R57" s="881">
        <f t="shared" si="8"/>
        <v>0</v>
      </c>
      <c r="S57" s="881">
        <f t="shared" si="8"/>
        <v>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102000</v>
      </c>
      <c r="F58" s="36">
        <f t="shared" ref="F58:F72" si="9">SUM(H58:S58)</f>
        <v>114900</v>
      </c>
      <c r="G58" s="43">
        <f t="shared" ref="G58:G74" si="10">+F58*100/E58</f>
        <v>112.64705882352941</v>
      </c>
      <c r="H58" s="879">
        <v>10000</v>
      </c>
      <c r="I58" s="879">
        <v>5000</v>
      </c>
      <c r="J58" s="471">
        <v>5000</v>
      </c>
      <c r="K58" s="471">
        <v>6000</v>
      </c>
      <c r="L58" s="471">
        <v>6000</v>
      </c>
      <c r="M58" s="471">
        <v>9500</v>
      </c>
      <c r="N58" s="471">
        <v>15900</v>
      </c>
      <c r="O58" s="471">
        <v>29500</v>
      </c>
      <c r="P58" s="471">
        <v>28000</v>
      </c>
      <c r="Q58" s="471">
        <v>0</v>
      </c>
      <c r="R58" s="471">
        <v>0</v>
      </c>
      <c r="S58" s="471">
        <v>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66000</v>
      </c>
      <c r="F59" s="36">
        <f t="shared" si="9"/>
        <v>53100</v>
      </c>
      <c r="G59" s="43">
        <f t="shared" si="10"/>
        <v>80.454545454545453</v>
      </c>
      <c r="H59" s="879">
        <v>0</v>
      </c>
      <c r="I59" s="879">
        <v>0</v>
      </c>
      <c r="J59" s="471"/>
      <c r="K59" s="471">
        <v>0</v>
      </c>
      <c r="L59" s="471">
        <v>0</v>
      </c>
      <c r="M59" s="471"/>
      <c r="N59" s="471">
        <v>3000</v>
      </c>
      <c r="O59" s="471">
        <v>0</v>
      </c>
      <c r="P59" s="471">
        <v>2000</v>
      </c>
      <c r="Q59" s="471">
        <v>48100</v>
      </c>
      <c r="R59" s="471">
        <v>0</v>
      </c>
      <c r="S59" s="471">
        <v>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879"/>
      <c r="I60" s="879"/>
      <c r="J60" s="471"/>
      <c r="K60" s="471"/>
      <c r="L60" s="471"/>
      <c r="M60" s="471"/>
      <c r="N60" s="471"/>
      <c r="O60" s="471"/>
      <c r="P60" s="471"/>
      <c r="Q60" s="471"/>
      <c r="R60" s="471"/>
      <c r="S60" s="471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879"/>
      <c r="I61" s="879"/>
      <c r="J61" s="471"/>
      <c r="K61" s="471"/>
      <c r="L61" s="471"/>
      <c r="M61" s="471"/>
      <c r="N61" s="471"/>
      <c r="O61" s="471"/>
      <c r="P61" s="471"/>
      <c r="Q61" s="471"/>
      <c r="R61" s="471"/>
      <c r="S61" s="471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879"/>
      <c r="I62" s="879"/>
      <c r="J62" s="471"/>
      <c r="K62" s="471"/>
      <c r="L62" s="471"/>
      <c r="M62" s="471"/>
      <c r="N62" s="471"/>
      <c r="O62" s="471"/>
      <c r="P62" s="471"/>
      <c r="Q62" s="471"/>
      <c r="R62" s="471"/>
      <c r="S62" s="471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879">
        <v>0</v>
      </c>
      <c r="I63" s="879">
        <v>0</v>
      </c>
      <c r="J63" s="471">
        <v>0</v>
      </c>
      <c r="K63" s="471"/>
      <c r="L63" s="471">
        <v>0</v>
      </c>
      <c r="M63" s="471">
        <v>500</v>
      </c>
      <c r="N63" s="471">
        <v>1100</v>
      </c>
      <c r="O63" s="471">
        <v>400</v>
      </c>
      <c r="P63" s="471">
        <v>0</v>
      </c>
      <c r="Q63" s="471">
        <v>0</v>
      </c>
      <c r="R63" s="471">
        <v>0</v>
      </c>
      <c r="S63" s="471">
        <v>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879"/>
      <c r="I64" s="879"/>
      <c r="J64" s="471"/>
      <c r="K64" s="471"/>
      <c r="L64" s="471"/>
      <c r="M64" s="471"/>
      <c r="N64" s="471"/>
      <c r="O64" s="471"/>
      <c r="P64" s="471"/>
      <c r="Q64" s="471"/>
      <c r="R64" s="471"/>
      <c r="S64" s="471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4000</v>
      </c>
      <c r="F65" s="55">
        <f t="shared" si="9"/>
        <v>4000</v>
      </c>
      <c r="G65" s="28">
        <f t="shared" si="10"/>
        <v>100</v>
      </c>
      <c r="H65" s="882">
        <v>0</v>
      </c>
      <c r="I65" s="882">
        <v>0</v>
      </c>
      <c r="J65" s="1239">
        <v>500</v>
      </c>
      <c r="K65" s="1553">
        <v>500</v>
      </c>
      <c r="L65" s="1553">
        <v>0</v>
      </c>
      <c r="M65" s="1553">
        <v>1000</v>
      </c>
      <c r="N65" s="1553">
        <v>1000</v>
      </c>
      <c r="O65" s="1553">
        <v>1000</v>
      </c>
      <c r="P65" s="1553">
        <v>0</v>
      </c>
      <c r="Q65" s="1553">
        <v>0</v>
      </c>
      <c r="R65" s="1907">
        <v>0</v>
      </c>
      <c r="S65" s="1907">
        <v>0</v>
      </c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340</v>
      </c>
      <c r="F66" s="55">
        <f t="shared" si="9"/>
        <v>284</v>
      </c>
      <c r="G66" s="28">
        <f t="shared" si="10"/>
        <v>83.529411764705884</v>
      </c>
      <c r="H66" s="882">
        <v>20</v>
      </c>
      <c r="I66" s="882">
        <v>10</v>
      </c>
      <c r="J66" s="1239">
        <v>10</v>
      </c>
      <c r="K66" s="1553">
        <v>12</v>
      </c>
      <c r="L66" s="1553">
        <v>22</v>
      </c>
      <c r="M66" s="1553">
        <v>22</v>
      </c>
      <c r="N66" s="1553">
        <v>50</v>
      </c>
      <c r="O66" s="1553">
        <v>63</v>
      </c>
      <c r="P66" s="1553">
        <v>75</v>
      </c>
      <c r="Q66" s="1553">
        <v>0</v>
      </c>
      <c r="R66" s="1907">
        <v>0</v>
      </c>
      <c r="S66" s="1907">
        <v>0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879"/>
      <c r="I67" s="879"/>
      <c r="J67" s="471"/>
      <c r="K67" s="471"/>
      <c r="L67" s="471"/>
      <c r="M67" s="471"/>
      <c r="N67" s="471"/>
      <c r="O67" s="471"/>
      <c r="P67" s="471"/>
      <c r="Q67" s="471"/>
      <c r="R67" s="471"/>
      <c r="S67" s="471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569900</v>
      </c>
      <c r="F68" s="50">
        <f>SUM(H68:S68)</f>
        <v>562018</v>
      </c>
      <c r="G68" s="112">
        <f t="shared" si="10"/>
        <v>98.616950342165296</v>
      </c>
      <c r="H68" s="883">
        <f>SUM(H69:H73)</f>
        <v>0</v>
      </c>
      <c r="I68" s="883">
        <f t="shared" ref="I68:S68" si="11">SUM(I69:I73)</f>
        <v>153780</v>
      </c>
      <c r="J68" s="1226">
        <f t="shared" si="11"/>
        <v>38750</v>
      </c>
      <c r="K68" s="1543">
        <f t="shared" si="11"/>
        <v>66720</v>
      </c>
      <c r="L68" s="1543">
        <f t="shared" si="11"/>
        <v>32200</v>
      </c>
      <c r="M68" s="1543">
        <f t="shared" si="11"/>
        <v>72638</v>
      </c>
      <c r="N68" s="1543">
        <f t="shared" si="11"/>
        <v>32200</v>
      </c>
      <c r="O68" s="1543">
        <f t="shared" si="11"/>
        <v>32200</v>
      </c>
      <c r="P68" s="1543">
        <f t="shared" si="11"/>
        <v>35200</v>
      </c>
      <c r="Q68" s="1543">
        <f t="shared" si="11"/>
        <v>32200</v>
      </c>
      <c r="R68" s="1896">
        <f t="shared" si="11"/>
        <v>32200</v>
      </c>
      <c r="S68" s="1896">
        <f t="shared" si="11"/>
        <v>33930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879"/>
      <c r="I69" s="879"/>
      <c r="J69" s="471"/>
      <c r="K69" s="471"/>
      <c r="L69" s="471"/>
      <c r="M69" s="471"/>
      <c r="N69" s="471"/>
      <c r="O69" s="471"/>
      <c r="P69" s="471"/>
      <c r="Q69" s="471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556100+13800</f>
        <v>569900</v>
      </c>
      <c r="F70" s="36">
        <f t="shared" si="9"/>
        <v>562018</v>
      </c>
      <c r="G70" s="43">
        <f t="shared" si="10"/>
        <v>98.616950342165296</v>
      </c>
      <c r="H70" s="879">
        <v>0</v>
      </c>
      <c r="I70" s="879">
        <v>153780</v>
      </c>
      <c r="J70" s="471">
        <v>38750</v>
      </c>
      <c r="K70" s="471">
        <v>66720</v>
      </c>
      <c r="L70" s="1600">
        <v>32200</v>
      </c>
      <c r="M70" s="471">
        <v>72638</v>
      </c>
      <c r="N70" s="471">
        <v>32200</v>
      </c>
      <c r="O70" s="471">
        <v>32200</v>
      </c>
      <c r="P70" s="471">
        <v>35200</v>
      </c>
      <c r="Q70" s="471">
        <v>32200</v>
      </c>
      <c r="R70" s="471">
        <v>32200</v>
      </c>
      <c r="S70" s="471">
        <v>33930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879"/>
      <c r="I71" s="879"/>
      <c r="J71" s="471"/>
      <c r="K71" s="471"/>
      <c r="L71" s="471"/>
      <c r="M71" s="471"/>
      <c r="N71" s="471"/>
      <c r="O71" s="471"/>
      <c r="P71" s="471"/>
      <c r="Q71" s="471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879"/>
      <c r="I72" s="879"/>
      <c r="J72" s="471"/>
      <c r="K72" s="471"/>
      <c r="L72" s="471"/>
      <c r="M72" s="471"/>
      <c r="N72" s="471"/>
      <c r="O72" s="471"/>
      <c r="P72" s="471"/>
      <c r="Q72" s="471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879"/>
      <c r="I73" s="879"/>
      <c r="J73" s="471"/>
      <c r="K73" s="471"/>
      <c r="L73" s="471"/>
      <c r="M73" s="471"/>
      <c r="N73" s="471"/>
      <c r="O73" s="471"/>
      <c r="P73" s="471"/>
      <c r="Q73" s="471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219000</v>
      </c>
      <c r="F74" s="55">
        <f>SUM(H74:S74)</f>
        <v>252000</v>
      </c>
      <c r="G74" s="142">
        <f t="shared" si="10"/>
        <v>115.06849315068493</v>
      </c>
      <c r="H74" s="884">
        <f>H75</f>
        <v>2350</v>
      </c>
      <c r="I74" s="884">
        <f t="shared" ref="I74:S74" si="12">I75</f>
        <v>2400</v>
      </c>
      <c r="J74" s="1224">
        <f t="shared" si="12"/>
        <v>51450</v>
      </c>
      <c r="K74" s="1541">
        <f t="shared" si="12"/>
        <v>105800</v>
      </c>
      <c r="L74" s="1541">
        <f t="shared" si="12"/>
        <v>3000</v>
      </c>
      <c r="M74" s="1541">
        <f t="shared" si="12"/>
        <v>4800</v>
      </c>
      <c r="N74" s="1541">
        <f t="shared" si="12"/>
        <v>3800</v>
      </c>
      <c r="O74" s="1541">
        <f t="shared" si="12"/>
        <v>4800</v>
      </c>
      <c r="P74" s="1541">
        <f t="shared" si="12"/>
        <v>5300</v>
      </c>
      <c r="Q74" s="1541">
        <f t="shared" si="12"/>
        <v>5300</v>
      </c>
      <c r="R74" s="1894">
        <f t="shared" si="12"/>
        <v>0</v>
      </c>
      <c r="S74" s="1894">
        <f t="shared" si="12"/>
        <v>63000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252000</v>
      </c>
      <c r="G75" s="142"/>
      <c r="H75" s="885">
        <f>H77+H79+H81+H83+H85+H87</f>
        <v>2350</v>
      </c>
      <c r="I75" s="885">
        <f t="shared" ref="I75:S75" si="13">I77+I79+I81+I83+I85+I87</f>
        <v>2400</v>
      </c>
      <c r="J75" s="1225">
        <f t="shared" si="13"/>
        <v>51450</v>
      </c>
      <c r="K75" s="1542">
        <f t="shared" si="13"/>
        <v>105800</v>
      </c>
      <c r="L75" s="1542">
        <f t="shared" si="13"/>
        <v>3000</v>
      </c>
      <c r="M75" s="1542">
        <f t="shared" si="13"/>
        <v>4800</v>
      </c>
      <c r="N75" s="1542">
        <f t="shared" si="13"/>
        <v>3800</v>
      </c>
      <c r="O75" s="1542">
        <f t="shared" si="13"/>
        <v>4800</v>
      </c>
      <c r="P75" s="1542">
        <f t="shared" si="13"/>
        <v>5300</v>
      </c>
      <c r="Q75" s="1542">
        <f t="shared" si="13"/>
        <v>5300</v>
      </c>
      <c r="R75" s="1895">
        <f t="shared" si="13"/>
        <v>0</v>
      </c>
      <c r="S75" s="1895">
        <f t="shared" si="13"/>
        <v>63000</v>
      </c>
    </row>
    <row r="76" spans="1:19" ht="21" customHeight="1">
      <c r="A76" s="44"/>
      <c r="B76" s="56"/>
      <c r="C76" s="3" t="s">
        <v>38</v>
      </c>
      <c r="D76" s="57"/>
      <c r="E76" s="147">
        <v>150000</v>
      </c>
      <c r="F76" s="58">
        <f>SUM(H76:S76)</f>
        <v>150000</v>
      </c>
      <c r="G76" s="47"/>
      <c r="H76" s="880">
        <v>10000</v>
      </c>
      <c r="I76" s="880">
        <v>15000</v>
      </c>
      <c r="J76" s="1238">
        <v>15000</v>
      </c>
      <c r="K76" s="1552">
        <v>15000</v>
      </c>
      <c r="L76" s="1552">
        <v>15000</v>
      </c>
      <c r="M76" s="1552">
        <v>15000</v>
      </c>
      <c r="N76" s="1552">
        <v>20000</v>
      </c>
      <c r="O76" s="1552">
        <v>20000</v>
      </c>
      <c r="P76" s="1552">
        <v>10000</v>
      </c>
      <c r="Q76" s="1552">
        <v>5000</v>
      </c>
      <c r="R76" s="1906">
        <v>5000</v>
      </c>
      <c r="S76" s="190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150000</v>
      </c>
      <c r="F77" s="36">
        <f t="shared" ref="F77:F83" si="14">SUM(H77:S77)</f>
        <v>183000</v>
      </c>
      <c r="G77" s="43">
        <f>F77*100/E77</f>
        <v>122</v>
      </c>
      <c r="H77" s="879">
        <v>0</v>
      </c>
      <c r="I77" s="879">
        <v>0</v>
      </c>
      <c r="J77" s="1264">
        <v>47200</v>
      </c>
      <c r="K77" s="471">
        <v>102800</v>
      </c>
      <c r="L77" s="471">
        <v>0</v>
      </c>
      <c r="M77" s="471">
        <v>0</v>
      </c>
      <c r="N77" s="471">
        <v>0</v>
      </c>
      <c r="O77" s="471"/>
      <c r="P77" s="471">
        <v>0</v>
      </c>
      <c r="Q77" s="471">
        <v>0</v>
      </c>
      <c r="R77" s="471">
        <v>0</v>
      </c>
      <c r="S77" s="973">
        <v>33000</v>
      </c>
    </row>
    <row r="78" spans="1:19" ht="21.75" customHeight="1">
      <c r="A78" s="60"/>
      <c r="B78" s="61"/>
      <c r="C78" s="2" t="s">
        <v>118</v>
      </c>
      <c r="D78" s="46"/>
      <c r="E78" s="147">
        <v>10000</v>
      </c>
      <c r="F78" s="58">
        <f>SUM(H78:S78)</f>
        <v>10000</v>
      </c>
      <c r="G78" s="62"/>
      <c r="H78" s="886"/>
      <c r="I78" s="886">
        <v>2000</v>
      </c>
      <c r="J78" s="1229">
        <v>2000</v>
      </c>
      <c r="K78" s="1546">
        <v>2000</v>
      </c>
      <c r="L78" s="1546">
        <v>2000</v>
      </c>
      <c r="M78" s="1546">
        <v>2000</v>
      </c>
      <c r="N78" s="1546">
        <v>0</v>
      </c>
      <c r="O78" s="1546">
        <v>0</v>
      </c>
      <c r="P78" s="1546">
        <v>0</v>
      </c>
      <c r="Q78" s="1546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10000</v>
      </c>
      <c r="F79" s="36">
        <f t="shared" si="14"/>
        <v>10000</v>
      </c>
      <c r="G79" s="43">
        <f>F79*100/E79</f>
        <v>100</v>
      </c>
      <c r="H79" s="879">
        <v>0</v>
      </c>
      <c r="I79" s="879">
        <v>0</v>
      </c>
      <c r="J79" s="471">
        <v>0</v>
      </c>
      <c r="K79" s="471">
        <v>0</v>
      </c>
      <c r="L79" s="471">
        <v>0</v>
      </c>
      <c r="M79" s="471">
        <v>0</v>
      </c>
      <c r="N79" s="471">
        <v>0</v>
      </c>
      <c r="O79" s="471"/>
      <c r="P79" s="471">
        <v>0</v>
      </c>
      <c r="Q79" s="471">
        <v>0</v>
      </c>
      <c r="R79" s="471">
        <v>0</v>
      </c>
      <c r="S79" s="973">
        <v>10000</v>
      </c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887">
        <v>0</v>
      </c>
      <c r="I80" s="887">
        <v>0</v>
      </c>
      <c r="J80" s="1230">
        <v>0</v>
      </c>
      <c r="K80" s="1547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547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879"/>
      <c r="I81" s="879"/>
      <c r="J81" s="471"/>
      <c r="K81" s="471"/>
      <c r="L81" s="471"/>
      <c r="M81" s="471"/>
      <c r="N81" s="471"/>
      <c r="O81" s="471"/>
      <c r="P81" s="471"/>
      <c r="Q81" s="471"/>
      <c r="R81" s="471"/>
      <c r="S81" s="471"/>
    </row>
    <row r="82" spans="1:19" ht="21.75" customHeight="1">
      <c r="A82" s="60"/>
      <c r="B82" s="61"/>
      <c r="C82" s="2" t="s">
        <v>39</v>
      </c>
      <c r="D82" s="46"/>
      <c r="E82" s="147">
        <v>15000</v>
      </c>
      <c r="F82" s="58">
        <f>SUM(H82:S82)</f>
        <v>15000</v>
      </c>
      <c r="G82" s="47">
        <f>F82*100/E82</f>
        <v>100</v>
      </c>
      <c r="H82" s="888">
        <v>1000</v>
      </c>
      <c r="I82" s="888">
        <v>1000</v>
      </c>
      <c r="J82" s="1231">
        <v>1000</v>
      </c>
      <c r="K82" s="1548">
        <v>1000</v>
      </c>
      <c r="L82" s="1548">
        <v>1000</v>
      </c>
      <c r="M82" s="1548">
        <v>1000</v>
      </c>
      <c r="N82" s="1548">
        <v>1500</v>
      </c>
      <c r="O82" s="1548">
        <v>1500</v>
      </c>
      <c r="P82" s="1548">
        <v>1500</v>
      </c>
      <c r="Q82" s="1548">
        <v>1500</v>
      </c>
      <c r="R82" s="1901">
        <v>1500</v>
      </c>
      <c r="S82" s="1901">
        <v>1500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15000</v>
      </c>
      <c r="F83" s="36">
        <f t="shared" si="14"/>
        <v>15000</v>
      </c>
      <c r="G83" s="43">
        <v>0</v>
      </c>
      <c r="H83" s="879">
        <v>0</v>
      </c>
      <c r="I83" s="879">
        <v>0</v>
      </c>
      <c r="J83" s="471">
        <v>0</v>
      </c>
      <c r="K83" s="471">
        <v>0</v>
      </c>
      <c r="L83" s="471">
        <v>0</v>
      </c>
      <c r="M83" s="471">
        <v>0</v>
      </c>
      <c r="N83" s="471">
        <v>0</v>
      </c>
      <c r="O83" s="471"/>
      <c r="P83" s="471">
        <v>0</v>
      </c>
      <c r="Q83" s="471">
        <v>0</v>
      </c>
      <c r="R83" s="471">
        <v>0</v>
      </c>
      <c r="S83" s="471">
        <v>15000</v>
      </c>
    </row>
    <row r="84" spans="1:19" ht="21.75" customHeight="1">
      <c r="A84" s="60"/>
      <c r="B84" s="61"/>
      <c r="C84" s="2" t="s">
        <v>40</v>
      </c>
      <c r="D84" s="46"/>
      <c r="E84" s="147">
        <v>39000</v>
      </c>
      <c r="F84" s="58">
        <f>SUM(H84:S84)</f>
        <v>39000</v>
      </c>
      <c r="G84" s="47">
        <f>F84*100/E84</f>
        <v>100</v>
      </c>
      <c r="H84" s="880">
        <v>3000</v>
      </c>
      <c r="I84" s="880">
        <v>3000</v>
      </c>
      <c r="J84" s="1238">
        <v>3000</v>
      </c>
      <c r="K84" s="1552">
        <v>3000</v>
      </c>
      <c r="L84" s="1552">
        <v>3000</v>
      </c>
      <c r="M84" s="1552">
        <v>3000</v>
      </c>
      <c r="N84" s="1552">
        <v>3500</v>
      </c>
      <c r="O84" s="1552">
        <v>3500</v>
      </c>
      <c r="P84" s="1552">
        <v>3500</v>
      </c>
      <c r="Q84" s="1552">
        <v>3500</v>
      </c>
      <c r="R84" s="1906">
        <v>3500</v>
      </c>
      <c r="S84" s="1906">
        <v>3500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39000</v>
      </c>
      <c r="F85" s="36">
        <f>SUM(H85:S85)</f>
        <v>39000</v>
      </c>
      <c r="G85" s="43">
        <f>F85*100/E85</f>
        <v>100</v>
      </c>
      <c r="H85" s="879">
        <v>2350</v>
      </c>
      <c r="I85" s="879">
        <v>2400</v>
      </c>
      <c r="J85" s="471">
        <v>4250</v>
      </c>
      <c r="K85" s="471">
        <v>3000</v>
      </c>
      <c r="L85" s="471">
        <v>3000</v>
      </c>
      <c r="M85" s="471">
        <v>4800</v>
      </c>
      <c r="N85" s="471">
        <v>3800</v>
      </c>
      <c r="O85" s="471">
        <v>4800</v>
      </c>
      <c r="P85" s="471">
        <v>5300</v>
      </c>
      <c r="Q85" s="471">
        <v>5300</v>
      </c>
      <c r="R85" s="471">
        <v>0</v>
      </c>
      <c r="S85" s="471">
        <v>0</v>
      </c>
    </row>
    <row r="86" spans="1:19" ht="21.75" customHeight="1">
      <c r="A86" s="170"/>
      <c r="B86" s="3"/>
      <c r="C86" s="171" t="s">
        <v>217</v>
      </c>
      <c r="D86" s="126"/>
      <c r="E86" s="147">
        <v>5000</v>
      </c>
      <c r="F86" s="58">
        <f>SUM(H86:S86)</f>
        <v>5000</v>
      </c>
      <c r="G86" s="47"/>
      <c r="H86" s="888">
        <v>0</v>
      </c>
      <c r="I86" s="888">
        <v>1000</v>
      </c>
      <c r="J86" s="1231">
        <v>1000</v>
      </c>
      <c r="K86" s="1548">
        <v>1000</v>
      </c>
      <c r="L86" s="1548">
        <v>1000</v>
      </c>
      <c r="M86" s="1548">
        <v>1000</v>
      </c>
      <c r="N86" s="1548">
        <v>0</v>
      </c>
      <c r="O86" s="1548">
        <v>0</v>
      </c>
      <c r="P86" s="1548">
        <v>0</v>
      </c>
      <c r="Q86" s="1548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5000</v>
      </c>
      <c r="F87" s="36">
        <f>SUM(H87:S87)</f>
        <v>5000</v>
      </c>
      <c r="G87" s="43">
        <f>F87*100/E87</f>
        <v>100</v>
      </c>
      <c r="H87" s="879">
        <v>0</v>
      </c>
      <c r="I87" s="879">
        <v>0</v>
      </c>
      <c r="J87" s="471">
        <v>0</v>
      </c>
      <c r="K87" s="471">
        <v>0</v>
      </c>
      <c r="L87" s="471">
        <v>0</v>
      </c>
      <c r="M87" s="471">
        <v>0</v>
      </c>
      <c r="N87" s="471">
        <v>0</v>
      </c>
      <c r="O87" s="471">
        <v>0</v>
      </c>
      <c r="P87" s="471">
        <v>0</v>
      </c>
      <c r="Q87" s="471">
        <v>0</v>
      </c>
      <c r="R87" s="471"/>
      <c r="S87" s="471">
        <v>5000</v>
      </c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746</v>
      </c>
      <c r="F88" s="1216">
        <f>F89+F91+F93+F95+F97+F99</f>
        <v>1148</v>
      </c>
      <c r="G88" s="146">
        <f>+F88*100/E88</f>
        <v>153.88739946380696</v>
      </c>
      <c r="H88" s="874">
        <f>H89+H91+H93+H95+H97+H99</f>
        <v>733</v>
      </c>
      <c r="I88" s="874">
        <f t="shared" ref="I88:S88" si="15">I89+I91+I93+I95+I97+I99</f>
        <v>238</v>
      </c>
      <c r="J88" s="874">
        <f t="shared" si="15"/>
        <v>20</v>
      </c>
      <c r="K88" s="874">
        <f t="shared" si="15"/>
        <v>84</v>
      </c>
      <c r="L88" s="874">
        <f t="shared" si="15"/>
        <v>11</v>
      </c>
      <c r="M88" s="874">
        <f t="shared" si="15"/>
        <v>18</v>
      </c>
      <c r="N88" s="874">
        <f t="shared" si="15"/>
        <v>12</v>
      </c>
      <c r="O88" s="874">
        <f t="shared" si="15"/>
        <v>13</v>
      </c>
      <c r="P88" s="874">
        <f t="shared" si="15"/>
        <v>14</v>
      </c>
      <c r="Q88" s="874">
        <f t="shared" si="15"/>
        <v>3</v>
      </c>
      <c r="R88" s="874">
        <f t="shared" si="15"/>
        <v>0</v>
      </c>
      <c r="S88" s="874">
        <f t="shared" si="15"/>
        <v>2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500</v>
      </c>
      <c r="F89" s="36">
        <f>SUM(H89:S89)</f>
        <v>1021</v>
      </c>
      <c r="G89" s="37">
        <f t="shared" ref="G89:G103" si="16">+F89*100/E89</f>
        <v>204.2</v>
      </c>
      <c r="H89" s="879">
        <v>704</v>
      </c>
      <c r="I89" s="879">
        <v>230</v>
      </c>
      <c r="J89" s="1265">
        <v>6</v>
      </c>
      <c r="K89" s="1586">
        <f>55+14</f>
        <v>69</v>
      </c>
      <c r="L89" s="471">
        <v>1</v>
      </c>
      <c r="M89" s="471">
        <v>2</v>
      </c>
      <c r="N89" s="471">
        <v>2</v>
      </c>
      <c r="O89" s="471">
        <v>1</v>
      </c>
      <c r="P89" s="471">
        <v>1</v>
      </c>
      <c r="Q89" s="471">
        <v>3</v>
      </c>
      <c r="R89" s="471">
        <v>0</v>
      </c>
      <c r="S89" s="471">
        <v>2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0</v>
      </c>
      <c r="G90" s="37" t="e">
        <f t="shared" si="16"/>
        <v>#DIV/0!</v>
      </c>
      <c r="H90" s="879"/>
      <c r="I90" s="879"/>
      <c r="J90" s="471"/>
      <c r="K90" s="471"/>
      <c r="L90" s="471"/>
      <c r="M90" s="471"/>
      <c r="N90" s="471"/>
      <c r="O90" s="471"/>
      <c r="P90" s="471"/>
      <c r="Q90" s="471"/>
      <c r="R90" s="471"/>
      <c r="S90" s="471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33</v>
      </c>
      <c r="F91" s="36">
        <f t="shared" si="17"/>
        <v>0</v>
      </c>
      <c r="G91" s="37">
        <f t="shared" si="16"/>
        <v>0</v>
      </c>
      <c r="H91" s="879">
        <v>0</v>
      </c>
      <c r="I91" s="879">
        <v>0</v>
      </c>
      <c r="J91" s="471">
        <v>0</v>
      </c>
      <c r="K91" s="471">
        <v>0</v>
      </c>
      <c r="L91" s="471">
        <v>0</v>
      </c>
      <c r="M91" s="471">
        <v>0</v>
      </c>
      <c r="N91" s="471">
        <v>0</v>
      </c>
      <c r="O91" s="471">
        <v>0</v>
      </c>
      <c r="P91" s="471">
        <v>0</v>
      </c>
      <c r="Q91" s="471">
        <v>0</v>
      </c>
      <c r="R91" s="471">
        <v>0</v>
      </c>
      <c r="S91" s="471">
        <v>0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0</v>
      </c>
      <c r="G92" s="37" t="e">
        <f t="shared" si="16"/>
        <v>#DIV/0!</v>
      </c>
      <c r="H92" s="879"/>
      <c r="I92" s="879"/>
      <c r="J92" s="471"/>
      <c r="K92" s="471"/>
      <c r="L92" s="471"/>
      <c r="M92" s="471"/>
      <c r="N92" s="471"/>
      <c r="O92" s="471"/>
      <c r="P92" s="471"/>
      <c r="Q92" s="471"/>
      <c r="R92" s="471"/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6"/>
        <v>#DIV/0!</v>
      </c>
      <c r="H93" s="879"/>
      <c r="I93" s="879"/>
      <c r="J93" s="471"/>
      <c r="K93" s="471"/>
      <c r="L93" s="471"/>
      <c r="M93" s="471"/>
      <c r="N93" s="471"/>
      <c r="O93" s="471"/>
      <c r="P93" s="471"/>
      <c r="Q93" s="471"/>
      <c r="R93" s="471"/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879"/>
      <c r="I94" s="879"/>
      <c r="J94" s="471"/>
      <c r="K94" s="471"/>
      <c r="L94" s="471"/>
      <c r="M94" s="471"/>
      <c r="N94" s="471"/>
      <c r="O94" s="471"/>
      <c r="P94" s="471"/>
      <c r="Q94" s="471"/>
      <c r="R94" s="471"/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30</v>
      </c>
      <c r="F95" s="36">
        <f t="shared" si="17"/>
        <v>21</v>
      </c>
      <c r="G95" s="37">
        <f t="shared" si="16"/>
        <v>70</v>
      </c>
      <c r="H95" s="879">
        <v>21</v>
      </c>
      <c r="I95" s="879">
        <v>0</v>
      </c>
      <c r="J95" s="471">
        <v>0</v>
      </c>
      <c r="K95" s="471">
        <v>0</v>
      </c>
      <c r="L95" s="471">
        <v>0</v>
      </c>
      <c r="M95" s="471">
        <v>0</v>
      </c>
      <c r="N95" s="471">
        <v>0</v>
      </c>
      <c r="O95" s="471">
        <v>0</v>
      </c>
      <c r="P95" s="471">
        <v>0</v>
      </c>
      <c r="Q95" s="471">
        <v>0</v>
      </c>
      <c r="R95" s="471">
        <v>0</v>
      </c>
      <c r="S95" s="471">
        <v>0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0</v>
      </c>
      <c r="G96" s="37" t="e">
        <f t="shared" si="16"/>
        <v>#DIV/0!</v>
      </c>
      <c r="H96" s="879"/>
      <c r="I96" s="879"/>
      <c r="J96" s="471"/>
      <c r="K96" s="471"/>
      <c r="L96" s="471"/>
      <c r="M96" s="471"/>
      <c r="N96" s="471"/>
      <c r="O96" s="471"/>
      <c r="P96" s="471"/>
      <c r="Q96" s="471"/>
      <c r="R96" s="471"/>
      <c r="S96" s="471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133</v>
      </c>
      <c r="F97" s="36">
        <f t="shared" si="17"/>
        <v>106</v>
      </c>
      <c r="G97" s="37">
        <f t="shared" si="16"/>
        <v>79.699248120300751</v>
      </c>
      <c r="H97" s="879">
        <v>8</v>
      </c>
      <c r="I97" s="879">
        <v>8</v>
      </c>
      <c r="J97" s="471">
        <v>14</v>
      </c>
      <c r="K97" s="471">
        <v>15</v>
      </c>
      <c r="L97" s="471">
        <v>10</v>
      </c>
      <c r="M97" s="471">
        <v>16</v>
      </c>
      <c r="N97" s="471">
        <v>10</v>
      </c>
      <c r="O97" s="471">
        <v>12</v>
      </c>
      <c r="P97" s="471">
        <v>13</v>
      </c>
      <c r="Q97" s="471">
        <v>0</v>
      </c>
      <c r="R97" s="471">
        <v>0</v>
      </c>
      <c r="S97" s="471">
        <v>0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0</v>
      </c>
      <c r="G98" s="37" t="e">
        <f t="shared" si="16"/>
        <v>#DIV/0!</v>
      </c>
      <c r="H98" s="879"/>
      <c r="I98" s="879"/>
      <c r="J98" s="471"/>
      <c r="K98" s="471"/>
      <c r="L98" s="471"/>
      <c r="M98" s="471"/>
      <c r="N98" s="471"/>
      <c r="O98" s="471"/>
      <c r="P98" s="471"/>
      <c r="Q98" s="471"/>
      <c r="R98" s="471"/>
      <c r="S98" s="471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50</v>
      </c>
      <c r="F99" s="36">
        <f t="shared" si="17"/>
        <v>0</v>
      </c>
      <c r="G99" s="37">
        <f t="shared" si="16"/>
        <v>0</v>
      </c>
      <c r="H99" s="879">
        <v>0</v>
      </c>
      <c r="I99" s="879">
        <v>0</v>
      </c>
      <c r="J99" s="471">
        <v>0</v>
      </c>
      <c r="K99" s="471">
        <v>0</v>
      </c>
      <c r="L99" s="471">
        <v>0</v>
      </c>
      <c r="M99" s="471">
        <v>0</v>
      </c>
      <c r="N99" s="471">
        <v>0</v>
      </c>
      <c r="O99" s="471"/>
      <c r="P99" s="471">
        <v>0</v>
      </c>
      <c r="Q99" s="471">
        <v>0</v>
      </c>
      <c r="R99" s="471">
        <v>0</v>
      </c>
      <c r="S99" s="471">
        <v>0</v>
      </c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0</v>
      </c>
      <c r="G100" s="37" t="e">
        <f t="shared" si="16"/>
        <v>#DIV/0!</v>
      </c>
      <c r="H100" s="879"/>
      <c r="I100" s="879"/>
      <c r="J100" s="471"/>
      <c r="K100" s="471"/>
      <c r="L100" s="471"/>
      <c r="M100" s="471"/>
      <c r="N100" s="471"/>
      <c r="O100" s="471"/>
      <c r="P100" s="471"/>
      <c r="Q100" s="471"/>
      <c r="R100" s="471"/>
      <c r="S100" s="471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6"/>
        <v>100</v>
      </c>
      <c r="H101" s="882">
        <v>0</v>
      </c>
      <c r="I101" s="882">
        <v>0</v>
      </c>
      <c r="J101" s="1239">
        <v>0</v>
      </c>
      <c r="K101" s="1553">
        <v>0</v>
      </c>
      <c r="L101" s="1553">
        <v>0</v>
      </c>
      <c r="M101" s="1553">
        <v>0</v>
      </c>
      <c r="N101" s="1553">
        <v>0</v>
      </c>
      <c r="O101" s="1553">
        <v>1</v>
      </c>
      <c r="P101" s="1553"/>
      <c r="Q101" s="1553">
        <v>0</v>
      </c>
      <c r="R101" s="1907">
        <v>0</v>
      </c>
      <c r="S101" s="1907">
        <v>1</v>
      </c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18">SUM(H102:S102)</f>
        <v>0</v>
      </c>
      <c r="G102" s="78" t="e">
        <f t="shared" si="16"/>
        <v>#DIV/0!</v>
      </c>
      <c r="H102" s="889"/>
      <c r="I102" s="889"/>
      <c r="J102" s="1240"/>
      <c r="K102" s="1554"/>
      <c r="L102" s="1554"/>
      <c r="M102" s="1554"/>
      <c r="N102" s="1554"/>
      <c r="O102" s="1554"/>
      <c r="P102" s="1554"/>
      <c r="Q102" s="1554"/>
      <c r="R102" s="1908"/>
      <c r="S102" s="190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234300</v>
      </c>
      <c r="F103" s="153">
        <f>SUM(H103:S103)</f>
        <v>234278</v>
      </c>
      <c r="G103" s="112">
        <f t="shared" si="16"/>
        <v>99.990610328638496</v>
      </c>
      <c r="H103" s="883">
        <f>SUM(H104:H108)</f>
        <v>0</v>
      </c>
      <c r="I103" s="883">
        <f>SUM(I104:I108)</f>
        <v>39129</v>
      </c>
      <c r="J103" s="883">
        <f>SUM(J104:J108)</f>
        <v>34420</v>
      </c>
      <c r="K103" s="883">
        <f>SUM(K104:K108)</f>
        <v>70560</v>
      </c>
      <c r="L103" s="883">
        <f>SUM(L104:L108)</f>
        <v>18950</v>
      </c>
      <c r="M103" s="883">
        <f t="shared" ref="M103:S103" si="19">SUM(M104:M108)</f>
        <v>45750</v>
      </c>
      <c r="N103" s="883">
        <f t="shared" si="19"/>
        <v>0</v>
      </c>
      <c r="O103" s="883">
        <f t="shared" si="19"/>
        <v>0</v>
      </c>
      <c r="P103" s="883">
        <f t="shared" si="19"/>
        <v>2940</v>
      </c>
      <c r="Q103" s="883">
        <f t="shared" si="19"/>
        <v>7829</v>
      </c>
      <c r="R103" s="883">
        <f t="shared" si="19"/>
        <v>0</v>
      </c>
      <c r="S103" s="883">
        <f t="shared" si="19"/>
        <v>14700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8"/>
        <v>0</v>
      </c>
      <c r="G104" s="43" t="e">
        <f t="shared" ref="G104:G110" si="20">+F104*100/E104</f>
        <v>#DIV/0!</v>
      </c>
      <c r="H104" s="879"/>
      <c r="I104" s="879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234300</v>
      </c>
      <c r="F105" s="36">
        <f t="shared" si="18"/>
        <v>234278</v>
      </c>
      <c r="G105" s="43">
        <f t="shared" si="20"/>
        <v>99.990610328638496</v>
      </c>
      <c r="H105" s="879">
        <v>0</v>
      </c>
      <c r="I105" s="879">
        <v>39129</v>
      </c>
      <c r="J105" s="471">
        <v>34420</v>
      </c>
      <c r="K105" s="471">
        <v>70560</v>
      </c>
      <c r="L105" s="872">
        <v>18950</v>
      </c>
      <c r="M105" s="471">
        <v>45750</v>
      </c>
      <c r="N105" s="471">
        <v>0</v>
      </c>
      <c r="O105" s="471">
        <v>0</v>
      </c>
      <c r="P105" s="471">
        <v>2940</v>
      </c>
      <c r="Q105" s="471">
        <v>7829</v>
      </c>
      <c r="R105" s="471">
        <v>0</v>
      </c>
      <c r="S105" s="471">
        <v>14700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/>
      <c r="F106" s="36">
        <f t="shared" si="18"/>
        <v>0</v>
      </c>
      <c r="G106" s="43" t="e">
        <f t="shared" si="20"/>
        <v>#DIV/0!</v>
      </c>
      <c r="H106" s="879"/>
      <c r="I106" s="879"/>
      <c r="J106" s="471"/>
      <c r="K106" s="471"/>
      <c r="L106" s="471"/>
      <c r="M106" s="471"/>
      <c r="N106" s="471"/>
      <c r="O106" s="471"/>
      <c r="P106" s="471"/>
      <c r="Q106" s="471"/>
      <c r="R106" s="471"/>
      <c r="S106" s="471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879"/>
      <c r="I107" s="879"/>
      <c r="J107" s="471"/>
      <c r="K107" s="471"/>
      <c r="L107" s="471"/>
      <c r="M107" s="471"/>
      <c r="N107" s="471"/>
      <c r="O107" s="471"/>
      <c r="P107" s="471"/>
      <c r="Q107" s="471"/>
      <c r="R107" s="471"/>
      <c r="S107" s="471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8"/>
        <v>0</v>
      </c>
      <c r="G108" s="43" t="e">
        <f t="shared" si="20"/>
        <v>#DIV/0!</v>
      </c>
      <c r="H108" s="879"/>
      <c r="I108" s="879"/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867000</v>
      </c>
      <c r="F109" s="54">
        <f>SUM(H109:S109)</f>
        <v>867000</v>
      </c>
      <c r="G109" s="140">
        <f t="shared" si="20"/>
        <v>100</v>
      </c>
      <c r="H109" s="890">
        <f>SUM(H113+H117)</f>
        <v>0</v>
      </c>
      <c r="I109" s="890">
        <f t="shared" ref="I109:S109" si="21">SUM(I113+I117)</f>
        <v>145000</v>
      </c>
      <c r="J109" s="890">
        <f t="shared" si="21"/>
        <v>80000</v>
      </c>
      <c r="K109" s="890">
        <f t="shared" si="21"/>
        <v>80000</v>
      </c>
      <c r="L109" s="149">
        <f t="shared" si="21"/>
        <v>80000</v>
      </c>
      <c r="M109" s="149">
        <f t="shared" si="21"/>
        <v>83000</v>
      </c>
      <c r="N109" s="149">
        <f t="shared" si="21"/>
        <v>81000</v>
      </c>
      <c r="O109" s="149">
        <f t="shared" si="21"/>
        <v>104000</v>
      </c>
      <c r="P109" s="149">
        <f t="shared" si="21"/>
        <v>67500</v>
      </c>
      <c r="Q109" s="149">
        <f t="shared" si="21"/>
        <v>146500</v>
      </c>
      <c r="R109" s="1860">
        <f t="shared" si="21"/>
        <v>0</v>
      </c>
      <c r="S109" s="1860">
        <f t="shared" si="21"/>
        <v>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12000</v>
      </c>
      <c r="F110" s="58">
        <f>SUM(H110:S110)</f>
        <v>12000</v>
      </c>
      <c r="G110" s="47">
        <f t="shared" si="20"/>
        <v>100</v>
      </c>
      <c r="H110" s="891">
        <v>0</v>
      </c>
      <c r="I110" s="891">
        <v>0</v>
      </c>
      <c r="J110" s="1241">
        <v>0</v>
      </c>
      <c r="K110" s="1555">
        <v>0</v>
      </c>
      <c r="L110" s="1555">
        <v>0</v>
      </c>
      <c r="M110" s="1555">
        <v>0</v>
      </c>
      <c r="N110" s="1555">
        <v>0</v>
      </c>
      <c r="O110" s="1552">
        <v>2000</v>
      </c>
      <c r="P110" s="1552">
        <v>2000</v>
      </c>
      <c r="Q110" s="1552">
        <v>2000</v>
      </c>
      <c r="R110" s="1906">
        <v>3000</v>
      </c>
      <c r="S110" s="1906">
        <v>3000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882"/>
      <c r="I111" s="882"/>
      <c r="J111" s="1239"/>
      <c r="K111" s="1553"/>
      <c r="L111" s="1553"/>
      <c r="M111" s="1553"/>
      <c r="N111" s="1553"/>
      <c r="O111" s="1553"/>
      <c r="P111" s="1553"/>
      <c r="Q111" s="1553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5</v>
      </c>
      <c r="F112" s="36">
        <f>SUM(H112:S112)</f>
        <v>5</v>
      </c>
      <c r="G112" s="37">
        <f>+F112*100/E112</f>
        <v>100</v>
      </c>
      <c r="H112" s="879">
        <v>0</v>
      </c>
      <c r="I112" s="879">
        <v>5</v>
      </c>
      <c r="J112" s="471">
        <v>0</v>
      </c>
      <c r="K112" s="471">
        <v>0</v>
      </c>
      <c r="L112" s="471">
        <v>0</v>
      </c>
      <c r="M112" s="471">
        <v>0</v>
      </c>
      <c r="N112" s="471">
        <v>0</v>
      </c>
      <c r="O112" s="471">
        <v>0</v>
      </c>
      <c r="P112" s="471">
        <v>0</v>
      </c>
      <c r="Q112" s="471">
        <v>0</v>
      </c>
      <c r="R112" s="471">
        <v>0</v>
      </c>
      <c r="S112" s="471">
        <v>0</v>
      </c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12000</v>
      </c>
      <c r="F113" s="36">
        <f>SUM(H113:S113)</f>
        <v>12000</v>
      </c>
      <c r="G113" s="37">
        <f>+F113*100/E113</f>
        <v>100</v>
      </c>
      <c r="H113" s="879">
        <v>0</v>
      </c>
      <c r="I113" s="879">
        <v>0</v>
      </c>
      <c r="J113" s="471">
        <v>0</v>
      </c>
      <c r="K113" s="471">
        <v>0</v>
      </c>
      <c r="L113" s="471">
        <v>0</v>
      </c>
      <c r="M113" s="471">
        <v>3000</v>
      </c>
      <c r="N113" s="471">
        <v>1000</v>
      </c>
      <c r="O113" s="471">
        <v>4000</v>
      </c>
      <c r="P113" s="471">
        <v>2500</v>
      </c>
      <c r="Q113" s="471">
        <v>1500</v>
      </c>
      <c r="R113" s="471">
        <v>0</v>
      </c>
      <c r="S113" s="471">
        <v>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855000</v>
      </c>
      <c r="F114" s="58">
        <f>SUM(H114:S114)</f>
        <v>855000</v>
      </c>
      <c r="G114" s="47">
        <f>+F114*100/E114</f>
        <v>100</v>
      </c>
      <c r="H114" s="880">
        <v>65000</v>
      </c>
      <c r="I114" s="880">
        <v>80000</v>
      </c>
      <c r="J114" s="1238">
        <v>80000</v>
      </c>
      <c r="K114" s="1552">
        <v>80000</v>
      </c>
      <c r="L114" s="1552">
        <v>80000</v>
      </c>
      <c r="M114" s="1552">
        <v>80000</v>
      </c>
      <c r="N114" s="1552">
        <v>80000</v>
      </c>
      <c r="O114" s="1552">
        <v>80000</v>
      </c>
      <c r="P114" s="1552">
        <v>50000</v>
      </c>
      <c r="Q114" s="1552">
        <v>50000</v>
      </c>
      <c r="R114" s="1906">
        <v>50000</v>
      </c>
      <c r="S114" s="1906">
        <v>80000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882"/>
      <c r="I115" s="882"/>
      <c r="J115" s="1239"/>
      <c r="K115" s="1553"/>
      <c r="L115" s="1553"/>
      <c r="M115" s="1553"/>
      <c r="N115" s="1553"/>
      <c r="O115" s="1553"/>
      <c r="P115" s="1553"/>
      <c r="Q115" s="1553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30</v>
      </c>
      <c r="F116" s="36">
        <f>SUM(H116:S116)</f>
        <v>30</v>
      </c>
      <c r="G116" s="37">
        <f t="shared" ref="G116:G124" si="22">+F116*100/E116</f>
        <v>100</v>
      </c>
      <c r="H116" s="879">
        <v>0</v>
      </c>
      <c r="I116" s="879">
        <v>30</v>
      </c>
      <c r="J116" s="471">
        <v>0</v>
      </c>
      <c r="K116" s="471">
        <v>0</v>
      </c>
      <c r="L116" s="471">
        <v>0</v>
      </c>
      <c r="M116" s="471">
        <v>0</v>
      </c>
      <c r="N116" s="471">
        <v>0</v>
      </c>
      <c r="O116" s="471">
        <v>0</v>
      </c>
      <c r="P116" s="471"/>
      <c r="Q116" s="471">
        <v>0</v>
      </c>
      <c r="R116" s="471">
        <v>0</v>
      </c>
      <c r="S116" s="471">
        <v>0</v>
      </c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855000</v>
      </c>
      <c r="F117" s="36">
        <f>SUM(H117:S117)</f>
        <v>855000</v>
      </c>
      <c r="G117" s="37">
        <f t="shared" si="22"/>
        <v>100</v>
      </c>
      <c r="H117" s="879">
        <v>0</v>
      </c>
      <c r="I117" s="879">
        <v>145000</v>
      </c>
      <c r="J117" s="471">
        <v>80000</v>
      </c>
      <c r="K117" s="471">
        <v>80000</v>
      </c>
      <c r="L117" s="471">
        <v>80000</v>
      </c>
      <c r="M117" s="471">
        <v>80000</v>
      </c>
      <c r="N117" s="471">
        <v>80000</v>
      </c>
      <c r="O117" s="471">
        <v>100000</v>
      </c>
      <c r="P117" s="471">
        <v>65000</v>
      </c>
      <c r="Q117" s="471">
        <v>145000</v>
      </c>
      <c r="R117" s="471">
        <v>0</v>
      </c>
      <c r="S117" s="471">
        <v>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882"/>
      <c r="I118" s="882"/>
      <c r="J118" s="1239"/>
      <c r="K118" s="1553"/>
      <c r="L118" s="1553"/>
      <c r="M118" s="1553"/>
      <c r="N118" s="1553"/>
      <c r="O118" s="1553"/>
      <c r="P118" s="1553"/>
      <c r="Q118" s="1553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 t="shared" ref="F119:F124" si="23">SUM(H119:S119)</f>
        <v>1</v>
      </c>
      <c r="G119" s="37">
        <f t="shared" si="22"/>
        <v>100</v>
      </c>
      <c r="H119" s="879">
        <v>1</v>
      </c>
      <c r="I119" s="879">
        <v>0</v>
      </c>
      <c r="J119" s="471">
        <v>0</v>
      </c>
      <c r="K119" s="471">
        <v>0</v>
      </c>
      <c r="L119" s="471">
        <v>0</v>
      </c>
      <c r="M119" s="471">
        <v>0</v>
      </c>
      <c r="N119" s="471">
        <v>0</v>
      </c>
      <c r="O119" s="471">
        <v>0</v>
      </c>
      <c r="P119" s="471">
        <v>0</v>
      </c>
      <c r="Q119" s="471">
        <v>0</v>
      </c>
      <c r="R119" s="471">
        <v>0</v>
      </c>
      <c r="S119" s="471">
        <v>0</v>
      </c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1</v>
      </c>
      <c r="F120" s="36">
        <f t="shared" si="23"/>
        <v>1</v>
      </c>
      <c r="G120" s="37">
        <f t="shared" si="22"/>
        <v>100</v>
      </c>
      <c r="H120" s="879">
        <v>1</v>
      </c>
      <c r="I120" s="879">
        <v>0</v>
      </c>
      <c r="J120" s="471">
        <v>0</v>
      </c>
      <c r="K120" s="471">
        <v>0</v>
      </c>
      <c r="L120" s="471">
        <v>0</v>
      </c>
      <c r="M120" s="471">
        <v>0</v>
      </c>
      <c r="N120" s="471">
        <v>0</v>
      </c>
      <c r="O120" s="471">
        <v>0</v>
      </c>
      <c r="P120" s="471">
        <v>0</v>
      </c>
      <c r="Q120" s="471">
        <v>0</v>
      </c>
      <c r="R120" s="471">
        <v>0</v>
      </c>
      <c r="S120" s="471">
        <v>0</v>
      </c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1</v>
      </c>
      <c r="F121" s="36">
        <f t="shared" si="23"/>
        <v>1</v>
      </c>
      <c r="G121" s="37">
        <f t="shared" si="22"/>
        <v>100</v>
      </c>
      <c r="H121" s="879">
        <v>0</v>
      </c>
      <c r="I121" s="879">
        <v>0</v>
      </c>
      <c r="J121" s="471">
        <v>0</v>
      </c>
      <c r="K121" s="471">
        <v>0</v>
      </c>
      <c r="L121" s="471">
        <v>0</v>
      </c>
      <c r="M121" s="471">
        <v>0</v>
      </c>
      <c r="N121" s="471">
        <v>0</v>
      </c>
      <c r="O121" s="471">
        <v>0</v>
      </c>
      <c r="P121" s="471">
        <v>1</v>
      </c>
      <c r="Q121" s="471">
        <v>0</v>
      </c>
      <c r="R121" s="471">
        <v>0</v>
      </c>
      <c r="S121" s="471">
        <v>0</v>
      </c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10</v>
      </c>
      <c r="F122" s="36">
        <f t="shared" si="23"/>
        <v>10</v>
      </c>
      <c r="G122" s="37">
        <f t="shared" si="22"/>
        <v>100</v>
      </c>
      <c r="H122" s="879">
        <v>0</v>
      </c>
      <c r="I122" s="879">
        <v>0</v>
      </c>
      <c r="J122" s="471">
        <v>0</v>
      </c>
      <c r="K122" s="471">
        <v>0</v>
      </c>
      <c r="L122" s="471">
        <v>0</v>
      </c>
      <c r="M122" s="471">
        <v>0</v>
      </c>
      <c r="N122" s="1264">
        <v>0</v>
      </c>
      <c r="O122" s="471">
        <v>0</v>
      </c>
      <c r="P122" s="471">
        <v>0</v>
      </c>
      <c r="Q122" s="471">
        <v>10</v>
      </c>
      <c r="R122" s="471">
        <v>0</v>
      </c>
      <c r="S122" s="471">
        <v>0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3"/>
        <v>0</v>
      </c>
      <c r="G123" s="66"/>
      <c r="H123" s="693"/>
      <c r="I123" s="693"/>
      <c r="J123" s="1219"/>
      <c r="K123" s="1537"/>
      <c r="L123" s="1537"/>
      <c r="M123" s="1537"/>
      <c r="N123" s="1537"/>
      <c r="O123" s="1537"/>
      <c r="P123" s="1537"/>
      <c r="Q123" s="1537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2"/>
        <v>#DIV/0!</v>
      </c>
      <c r="H124" s="879"/>
      <c r="I124" s="879"/>
      <c r="J124" s="471"/>
      <c r="K124" s="471"/>
      <c r="L124" s="471"/>
      <c r="M124" s="471"/>
      <c r="N124" s="471"/>
      <c r="O124" s="471"/>
      <c r="P124" s="471"/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50">
        <f>SUM(E126:E130)</f>
        <v>24300</v>
      </c>
      <c r="F125" s="163">
        <f t="shared" ref="F125:F188" si="24">SUM(H125:S125)</f>
        <v>24284</v>
      </c>
      <c r="G125" s="90">
        <f t="shared" ref="G125:G188" si="25">+F125*100/E125</f>
        <v>99.934156378600818</v>
      </c>
      <c r="H125" s="892">
        <f>SUM(H126:H130)</f>
        <v>0</v>
      </c>
      <c r="I125" s="892">
        <f t="shared" ref="I125:S125" si="26">SUM(I126:I130)</f>
        <v>1500</v>
      </c>
      <c r="J125" s="892">
        <f t="shared" si="26"/>
        <v>4280</v>
      </c>
      <c r="K125" s="892">
        <f t="shared" si="26"/>
        <v>2600</v>
      </c>
      <c r="L125" s="892">
        <f t="shared" si="26"/>
        <v>2700</v>
      </c>
      <c r="M125" s="892">
        <f t="shared" si="26"/>
        <v>12024</v>
      </c>
      <c r="N125" s="892">
        <f t="shared" si="26"/>
        <v>1180</v>
      </c>
      <c r="O125" s="892">
        <f t="shared" si="26"/>
        <v>0</v>
      </c>
      <c r="P125" s="892">
        <f t="shared" si="26"/>
        <v>0</v>
      </c>
      <c r="Q125" s="892">
        <f t="shared" si="26"/>
        <v>0</v>
      </c>
      <c r="R125" s="892">
        <f t="shared" si="26"/>
        <v>0</v>
      </c>
      <c r="S125" s="892">
        <f t="shared" si="26"/>
        <v>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4"/>
        <v>0</v>
      </c>
      <c r="G126" s="37" t="e">
        <f t="shared" si="25"/>
        <v>#DIV/0!</v>
      </c>
      <c r="H126" s="879"/>
      <c r="I126" s="879"/>
      <c r="J126" s="471"/>
      <c r="K126" s="471"/>
      <c r="L126" s="471"/>
      <c r="M126" s="471"/>
      <c r="N126" s="471"/>
      <c r="O126" s="471"/>
      <c r="P126" s="471"/>
      <c r="Q126" s="471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24300</v>
      </c>
      <c r="F127" s="36">
        <f t="shared" si="24"/>
        <v>24284</v>
      </c>
      <c r="G127" s="37">
        <f t="shared" si="25"/>
        <v>99.934156378600818</v>
      </c>
      <c r="H127" s="879">
        <v>0</v>
      </c>
      <c r="I127" s="879">
        <v>1500</v>
      </c>
      <c r="J127" s="471">
        <v>4280</v>
      </c>
      <c r="K127" s="471">
        <v>2600</v>
      </c>
      <c r="L127" s="872">
        <v>2700</v>
      </c>
      <c r="M127" s="471">
        <v>12024</v>
      </c>
      <c r="N127" s="471">
        <v>1180</v>
      </c>
      <c r="O127" s="471">
        <v>0</v>
      </c>
      <c r="P127" s="471">
        <v>0</v>
      </c>
      <c r="Q127" s="471">
        <v>0</v>
      </c>
      <c r="R127" s="471">
        <v>0</v>
      </c>
      <c r="S127" s="471">
        <v>0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4"/>
        <v>0</v>
      </c>
      <c r="G128" s="37" t="e">
        <f t="shared" si="25"/>
        <v>#DIV/0!</v>
      </c>
      <c r="H128" s="879"/>
      <c r="I128" s="879"/>
      <c r="J128" s="471"/>
      <c r="K128" s="471"/>
      <c r="L128" s="471"/>
      <c r="M128" s="471"/>
      <c r="N128" s="471"/>
      <c r="O128" s="471"/>
      <c r="P128" s="471"/>
      <c r="Q128" s="471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4"/>
        <v>0</v>
      </c>
      <c r="G129" s="37" t="e">
        <f t="shared" si="25"/>
        <v>#DIV/0!</v>
      </c>
      <c r="H129" s="879"/>
      <c r="I129" s="879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4"/>
        <v>0</v>
      </c>
      <c r="G130" s="37" t="e">
        <f t="shared" si="25"/>
        <v>#DIV/0!</v>
      </c>
      <c r="H130" s="879"/>
      <c r="I130" s="879"/>
      <c r="J130" s="471"/>
      <c r="K130" s="471"/>
      <c r="L130" s="471"/>
      <c r="M130" s="471"/>
      <c r="N130" s="471"/>
      <c r="O130" s="471"/>
      <c r="P130" s="471"/>
      <c r="Q130" s="471"/>
      <c r="R130" s="471"/>
      <c r="S130" s="471"/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4"/>
        <v>0</v>
      </c>
      <c r="G131" s="67" t="e">
        <f t="shared" si="25"/>
        <v>#DIV/0!</v>
      </c>
      <c r="H131" s="882"/>
      <c r="I131" s="882"/>
      <c r="J131" s="1239"/>
      <c r="K131" s="1553"/>
      <c r="L131" s="1553"/>
      <c r="M131" s="1553"/>
      <c r="N131" s="1553"/>
      <c r="O131" s="1553"/>
      <c r="P131" s="1553"/>
      <c r="Q131" s="1553"/>
      <c r="R131" s="1907"/>
      <c r="S131" s="1907"/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1</v>
      </c>
      <c r="F132" s="55">
        <f t="shared" si="24"/>
        <v>1</v>
      </c>
      <c r="G132" s="67">
        <f t="shared" si="25"/>
        <v>100</v>
      </c>
      <c r="H132" s="884">
        <f>SUM(H133:H134)</f>
        <v>0</v>
      </c>
      <c r="I132" s="878">
        <f t="shared" ref="I132:S132" si="27">SUM(I133:I134)</f>
        <v>0</v>
      </c>
      <c r="J132" s="1224">
        <f t="shared" si="27"/>
        <v>1</v>
      </c>
      <c r="K132" s="1541">
        <f t="shared" si="27"/>
        <v>0</v>
      </c>
      <c r="L132" s="1541">
        <f t="shared" si="27"/>
        <v>0</v>
      </c>
      <c r="M132" s="1541">
        <f t="shared" si="27"/>
        <v>0</v>
      </c>
      <c r="N132" s="1541">
        <f t="shared" si="27"/>
        <v>0</v>
      </c>
      <c r="O132" s="1541">
        <f t="shared" si="27"/>
        <v>0</v>
      </c>
      <c r="P132" s="1541">
        <f t="shared" si="27"/>
        <v>0</v>
      </c>
      <c r="Q132" s="1541">
        <f t="shared" si="27"/>
        <v>0</v>
      </c>
      <c r="R132" s="1894">
        <f t="shared" si="27"/>
        <v>0</v>
      </c>
      <c r="S132" s="1894">
        <f t="shared" si="27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1</v>
      </c>
      <c r="F133" s="36">
        <f t="shared" si="24"/>
        <v>1</v>
      </c>
      <c r="G133" s="37">
        <f t="shared" si="25"/>
        <v>100</v>
      </c>
      <c r="H133" s="879">
        <v>0</v>
      </c>
      <c r="I133" s="879">
        <v>0</v>
      </c>
      <c r="J133" s="471">
        <v>1</v>
      </c>
      <c r="K133" s="471">
        <v>0</v>
      </c>
      <c r="L133" s="471">
        <v>0</v>
      </c>
      <c r="M133" s="471">
        <v>0</v>
      </c>
      <c r="N133" s="471">
        <v>0</v>
      </c>
      <c r="O133" s="471">
        <v>0</v>
      </c>
      <c r="P133" s="471"/>
      <c r="Q133" s="471">
        <v>0</v>
      </c>
      <c r="R133" s="471">
        <v>0</v>
      </c>
      <c r="S133" s="471">
        <v>0</v>
      </c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4"/>
        <v>0</v>
      </c>
      <c r="G134" s="37" t="e">
        <f t="shared" si="25"/>
        <v>#DIV/0!</v>
      </c>
      <c r="H134" s="879"/>
      <c r="I134" s="879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4"/>
        <v>0</v>
      </c>
      <c r="G135" s="37" t="e">
        <f t="shared" si="25"/>
        <v>#DIV/0!</v>
      </c>
      <c r="H135" s="879"/>
      <c r="I135" s="879"/>
      <c r="J135" s="471"/>
      <c r="K135" s="471"/>
      <c r="L135" s="471"/>
      <c r="M135" s="471"/>
      <c r="N135" s="471"/>
      <c r="O135" s="471"/>
      <c r="P135" s="471"/>
      <c r="Q135" s="471"/>
      <c r="R135" s="471"/>
      <c r="S135" s="471"/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52200</v>
      </c>
      <c r="F136" s="153">
        <f t="shared" si="24"/>
        <v>52200</v>
      </c>
      <c r="G136" s="379">
        <f t="shared" si="25"/>
        <v>100</v>
      </c>
      <c r="H136" s="883">
        <f>SUM(H137:H141)</f>
        <v>0</v>
      </c>
      <c r="I136" s="883">
        <f t="shared" ref="I136:S136" si="28">SUM(I137:I141)</f>
        <v>0</v>
      </c>
      <c r="J136" s="883">
        <f t="shared" si="28"/>
        <v>0</v>
      </c>
      <c r="K136" s="883">
        <f t="shared" si="28"/>
        <v>0</v>
      </c>
      <c r="L136" s="883">
        <f t="shared" si="28"/>
        <v>0</v>
      </c>
      <c r="M136" s="883">
        <f t="shared" si="28"/>
        <v>0</v>
      </c>
      <c r="N136" s="883">
        <f t="shared" si="28"/>
        <v>2440</v>
      </c>
      <c r="O136" s="883">
        <f t="shared" si="28"/>
        <v>0</v>
      </c>
      <c r="P136" s="883">
        <f t="shared" si="28"/>
        <v>1860</v>
      </c>
      <c r="Q136" s="883">
        <f t="shared" si="28"/>
        <v>19730</v>
      </c>
      <c r="R136" s="883">
        <f t="shared" si="28"/>
        <v>25770</v>
      </c>
      <c r="S136" s="883">
        <f t="shared" si="28"/>
        <v>2400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4"/>
        <v>0</v>
      </c>
      <c r="G137" s="37" t="e">
        <f t="shared" si="25"/>
        <v>#DIV/0!</v>
      </c>
      <c r="H137" s="879"/>
      <c r="I137" s="879"/>
      <c r="J137" s="471"/>
      <c r="K137" s="471"/>
      <c r="L137" s="471"/>
      <c r="M137" s="471"/>
      <c r="N137" s="471"/>
      <c r="O137" s="471"/>
      <c r="P137" s="471"/>
      <c r="Q137" s="471"/>
      <c r="R137" s="471"/>
      <c r="S137" s="471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52200</v>
      </c>
      <c r="F138" s="36">
        <f t="shared" si="24"/>
        <v>52200</v>
      </c>
      <c r="G138" s="37">
        <f t="shared" si="25"/>
        <v>100</v>
      </c>
      <c r="H138" s="879">
        <v>0</v>
      </c>
      <c r="I138" s="879">
        <v>0</v>
      </c>
      <c r="J138" s="471">
        <v>0</v>
      </c>
      <c r="K138" s="471">
        <v>0</v>
      </c>
      <c r="L138" s="471">
        <v>0</v>
      </c>
      <c r="M138" s="471">
        <v>0</v>
      </c>
      <c r="N138" s="471">
        <v>2440</v>
      </c>
      <c r="O138" s="471">
        <v>0</v>
      </c>
      <c r="P138" s="471">
        <v>1860</v>
      </c>
      <c r="Q138" s="471">
        <v>19730</v>
      </c>
      <c r="R138" s="471">
        <v>25770</v>
      </c>
      <c r="S138" s="471">
        <v>2400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4"/>
        <v>0</v>
      </c>
      <c r="G139" s="37" t="e">
        <f t="shared" si="25"/>
        <v>#DIV/0!</v>
      </c>
      <c r="H139" s="879"/>
      <c r="I139" s="879"/>
      <c r="J139" s="471"/>
      <c r="K139" s="471"/>
      <c r="L139" s="471"/>
      <c r="M139" s="471"/>
      <c r="N139" s="471"/>
      <c r="O139" s="471"/>
      <c r="P139" s="471"/>
      <c r="Q139" s="471"/>
      <c r="R139" s="471"/>
      <c r="S139" s="471"/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4"/>
        <v>0</v>
      </c>
      <c r="G140" s="37" t="e">
        <f t="shared" si="25"/>
        <v>#DIV/0!</v>
      </c>
      <c r="H140" s="879"/>
      <c r="I140" s="879"/>
      <c r="J140" s="471"/>
      <c r="K140" s="471"/>
      <c r="L140" s="471"/>
      <c r="M140" s="471"/>
      <c r="N140" s="471"/>
      <c r="O140" s="471"/>
      <c r="P140" s="471"/>
      <c r="Q140" s="471"/>
      <c r="R140" s="471"/>
      <c r="S140" s="471"/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4"/>
        <v>0</v>
      </c>
      <c r="G141" s="37" t="e">
        <f t="shared" si="25"/>
        <v>#DIV/0!</v>
      </c>
      <c r="H141" s="879"/>
      <c r="I141" s="879"/>
      <c r="J141" s="471"/>
      <c r="K141" s="471"/>
      <c r="L141" s="471"/>
      <c r="M141" s="471"/>
      <c r="N141" s="471"/>
      <c r="O141" s="471"/>
      <c r="P141" s="471"/>
      <c r="Q141" s="471"/>
      <c r="R141" s="471"/>
      <c r="S141" s="471"/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4"/>
        <v>0</v>
      </c>
      <c r="G142" s="67" t="e">
        <f t="shared" si="25"/>
        <v>#DIV/0!</v>
      </c>
      <c r="H142" s="874">
        <f t="shared" ref="H142:S142" si="29">H145</f>
        <v>0</v>
      </c>
      <c r="I142" s="874">
        <f t="shared" si="29"/>
        <v>0</v>
      </c>
      <c r="J142" s="1223">
        <f t="shared" si="29"/>
        <v>0</v>
      </c>
      <c r="K142" s="1539">
        <f t="shared" si="29"/>
        <v>0</v>
      </c>
      <c r="L142" s="1539">
        <f t="shared" si="29"/>
        <v>0</v>
      </c>
      <c r="M142" s="1539">
        <f t="shared" si="29"/>
        <v>0</v>
      </c>
      <c r="N142" s="1539">
        <f t="shared" si="29"/>
        <v>0</v>
      </c>
      <c r="O142" s="1539">
        <f t="shared" si="29"/>
        <v>0</v>
      </c>
      <c r="P142" s="1539">
        <f t="shared" si="29"/>
        <v>0</v>
      </c>
      <c r="Q142" s="1539">
        <f t="shared" si="29"/>
        <v>0</v>
      </c>
      <c r="R142" s="1892">
        <f t="shared" si="29"/>
        <v>0</v>
      </c>
      <c r="S142" s="1892">
        <f t="shared" si="29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4"/>
        <v>0</v>
      </c>
      <c r="G143" s="67" t="e">
        <f t="shared" si="25"/>
        <v>#DIV/0!</v>
      </c>
      <c r="H143" s="874"/>
      <c r="I143" s="874"/>
      <c r="J143" s="1223"/>
      <c r="K143" s="1539"/>
      <c r="L143" s="1539"/>
      <c r="M143" s="1539"/>
      <c r="N143" s="1539"/>
      <c r="O143" s="1539"/>
      <c r="P143" s="1539"/>
      <c r="Q143" s="1539"/>
      <c r="R143" s="1892"/>
      <c r="S143" s="189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4"/>
        <v>0</v>
      </c>
      <c r="G144" s="37" t="e">
        <f t="shared" si="25"/>
        <v>#DIV/0!</v>
      </c>
      <c r="H144" s="879"/>
      <c r="I144" s="879"/>
      <c r="J144" s="471"/>
      <c r="K144" s="471"/>
      <c r="L144" s="471"/>
      <c r="M144" s="471"/>
      <c r="N144" s="471"/>
      <c r="O144" s="471"/>
      <c r="P144" s="471"/>
      <c r="Q144" s="471"/>
      <c r="R144" s="471"/>
      <c r="S144" s="471"/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4"/>
        <v>0</v>
      </c>
      <c r="G145" s="37" t="e">
        <f t="shared" si="25"/>
        <v>#DIV/0!</v>
      </c>
      <c r="H145" s="879"/>
      <c r="I145" s="879"/>
      <c r="J145" s="471"/>
      <c r="K145" s="471"/>
      <c r="L145" s="471"/>
      <c r="M145" s="471"/>
      <c r="N145" s="471"/>
      <c r="O145" s="471"/>
      <c r="P145" s="471"/>
      <c r="Q145" s="471"/>
      <c r="R145" s="471"/>
      <c r="S145" s="471"/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4"/>
        <v>0</v>
      </c>
      <c r="G146" s="37" t="e">
        <f t="shared" si="25"/>
        <v>#DIV/0!</v>
      </c>
      <c r="H146" s="879"/>
      <c r="I146" s="879"/>
      <c r="J146" s="471"/>
      <c r="K146" s="471"/>
      <c r="L146" s="471"/>
      <c r="M146" s="471"/>
      <c r="N146" s="471"/>
      <c r="O146" s="471"/>
      <c r="P146" s="471"/>
      <c r="Q146" s="471"/>
      <c r="R146" s="471"/>
      <c r="S146" s="471"/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4"/>
        <v>0</v>
      </c>
      <c r="G147" s="379" t="e">
        <f t="shared" si="25"/>
        <v>#DIV/0!</v>
      </c>
      <c r="H147" s="883">
        <f>SUM(H148:H152)</f>
        <v>0</v>
      </c>
      <c r="I147" s="883">
        <f t="shared" ref="I147:S147" si="30">SUM(I148:I152)</f>
        <v>0</v>
      </c>
      <c r="J147" s="883">
        <f t="shared" si="30"/>
        <v>0</v>
      </c>
      <c r="K147" s="883">
        <f t="shared" si="30"/>
        <v>0</v>
      </c>
      <c r="L147" s="883">
        <f t="shared" si="30"/>
        <v>0</v>
      </c>
      <c r="M147" s="883">
        <f t="shared" si="30"/>
        <v>0</v>
      </c>
      <c r="N147" s="883">
        <f t="shared" si="30"/>
        <v>0</v>
      </c>
      <c r="O147" s="883">
        <f t="shared" si="30"/>
        <v>0</v>
      </c>
      <c r="P147" s="883">
        <f t="shared" si="30"/>
        <v>0</v>
      </c>
      <c r="Q147" s="883">
        <f t="shared" si="30"/>
        <v>0</v>
      </c>
      <c r="R147" s="883">
        <f t="shared" si="30"/>
        <v>0</v>
      </c>
      <c r="S147" s="883">
        <f t="shared" si="30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4"/>
        <v>0</v>
      </c>
      <c r="G148" s="37" t="e">
        <f t="shared" si="25"/>
        <v>#DIV/0!</v>
      </c>
      <c r="H148" s="879"/>
      <c r="I148" s="879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4"/>
        <v>0</v>
      </c>
      <c r="G149" s="37" t="e">
        <f t="shared" si="25"/>
        <v>#DIV/0!</v>
      </c>
      <c r="H149" s="879"/>
      <c r="I149" s="879"/>
      <c r="J149" s="471"/>
      <c r="K149" s="471"/>
      <c r="L149" s="471"/>
      <c r="M149" s="471"/>
      <c r="N149" s="471"/>
      <c r="O149" s="471"/>
      <c r="P149" s="471"/>
      <c r="Q149" s="471"/>
      <c r="R149" s="471"/>
      <c r="S149" s="471"/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4"/>
        <v>0</v>
      </c>
      <c r="G150" s="37" t="e">
        <f t="shared" si="25"/>
        <v>#DIV/0!</v>
      </c>
      <c r="H150" s="879"/>
      <c r="I150" s="879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4"/>
        <v>0</v>
      </c>
      <c r="G151" s="37" t="e">
        <f t="shared" si="25"/>
        <v>#DIV/0!</v>
      </c>
      <c r="H151" s="879"/>
      <c r="I151" s="879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4"/>
        <v>0</v>
      </c>
      <c r="G152" s="37" t="e">
        <f t="shared" si="25"/>
        <v>#DIV/0!</v>
      </c>
      <c r="H152" s="879"/>
      <c r="I152" s="879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4"/>
        <v>0</v>
      </c>
      <c r="G153" s="67" t="e">
        <f t="shared" si="25"/>
        <v>#DIV/0!</v>
      </c>
      <c r="H153" s="874">
        <f>H154</f>
        <v>0</v>
      </c>
      <c r="I153" s="874">
        <f t="shared" ref="I153:S153" si="31">I154</f>
        <v>0</v>
      </c>
      <c r="J153" s="1223">
        <f t="shared" si="31"/>
        <v>0</v>
      </c>
      <c r="K153" s="1539">
        <f t="shared" si="31"/>
        <v>0</v>
      </c>
      <c r="L153" s="1539">
        <f t="shared" si="31"/>
        <v>0</v>
      </c>
      <c r="M153" s="1539">
        <f t="shared" si="31"/>
        <v>0</v>
      </c>
      <c r="N153" s="1539">
        <f t="shared" si="31"/>
        <v>0</v>
      </c>
      <c r="O153" s="1539">
        <f t="shared" si="31"/>
        <v>0</v>
      </c>
      <c r="P153" s="1539">
        <f t="shared" si="31"/>
        <v>0</v>
      </c>
      <c r="Q153" s="1539">
        <f t="shared" si="31"/>
        <v>0</v>
      </c>
      <c r="R153" s="1892">
        <f t="shared" si="31"/>
        <v>0</v>
      </c>
      <c r="S153" s="1892">
        <f t="shared" si="31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4"/>
        <v>0</v>
      </c>
      <c r="G154" s="37" t="e">
        <f t="shared" si="25"/>
        <v>#DIV/0!</v>
      </c>
      <c r="H154" s="893"/>
      <c r="I154" s="893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4"/>
        <v>0</v>
      </c>
      <c r="G155" s="37" t="e">
        <f t="shared" si="25"/>
        <v>#DIV/0!</v>
      </c>
      <c r="H155" s="893"/>
      <c r="I155" s="893"/>
      <c r="J155" s="476"/>
      <c r="K155" s="476"/>
      <c r="L155" s="476"/>
      <c r="M155" s="476"/>
      <c r="N155" s="476"/>
      <c r="O155" s="476"/>
      <c r="P155" s="476"/>
      <c r="Q155" s="476"/>
      <c r="R155" s="476"/>
      <c r="S155" s="476"/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4"/>
        <v>0</v>
      </c>
      <c r="G156" s="37" t="e">
        <f t="shared" si="25"/>
        <v>#DIV/0!</v>
      </c>
      <c r="H156" s="893"/>
      <c r="I156" s="893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4"/>
        <v>0</v>
      </c>
      <c r="G157" s="37" t="e">
        <f t="shared" si="25"/>
        <v>#DIV/0!</v>
      </c>
      <c r="H157" s="893"/>
      <c r="I157" s="893"/>
      <c r="J157" s="476"/>
      <c r="K157" s="476"/>
      <c r="L157" s="476"/>
      <c r="M157" s="476"/>
      <c r="N157" s="476"/>
      <c r="O157" s="476"/>
      <c r="P157" s="476"/>
      <c r="Q157" s="476"/>
      <c r="R157" s="476"/>
      <c r="S157" s="476"/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4"/>
        <v>0</v>
      </c>
      <c r="G158" s="37" t="e">
        <f t="shared" si="25"/>
        <v>#DIV/0!</v>
      </c>
      <c r="H158" s="879"/>
      <c r="I158" s="879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4"/>
        <v>0</v>
      </c>
      <c r="G159" s="379" t="e">
        <f t="shared" si="25"/>
        <v>#DIV/0!</v>
      </c>
      <c r="H159" s="883">
        <f>SUM(H160:H164)</f>
        <v>0</v>
      </c>
      <c r="I159" s="883">
        <f t="shared" ref="I159:S159" si="32">SUM(I160:I164)</f>
        <v>0</v>
      </c>
      <c r="J159" s="883">
        <f t="shared" si="32"/>
        <v>0</v>
      </c>
      <c r="K159" s="883">
        <f t="shared" si="32"/>
        <v>0</v>
      </c>
      <c r="L159" s="883">
        <f t="shared" si="32"/>
        <v>0</v>
      </c>
      <c r="M159" s="883">
        <f t="shared" si="32"/>
        <v>0</v>
      </c>
      <c r="N159" s="883">
        <f t="shared" si="32"/>
        <v>0</v>
      </c>
      <c r="O159" s="883">
        <f t="shared" si="32"/>
        <v>0</v>
      </c>
      <c r="P159" s="883">
        <f t="shared" si="32"/>
        <v>0</v>
      </c>
      <c r="Q159" s="883">
        <f t="shared" si="32"/>
        <v>0</v>
      </c>
      <c r="R159" s="883">
        <f t="shared" si="32"/>
        <v>0</v>
      </c>
      <c r="S159" s="883">
        <f t="shared" si="32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4"/>
        <v>0</v>
      </c>
      <c r="G160" s="37" t="e">
        <f t="shared" si="25"/>
        <v>#DIV/0!</v>
      </c>
      <c r="H160" s="879"/>
      <c r="I160" s="879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4"/>
        <v>0</v>
      </c>
      <c r="G161" s="37" t="e">
        <f t="shared" si="25"/>
        <v>#DIV/0!</v>
      </c>
      <c r="H161" s="879"/>
      <c r="I161" s="879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4"/>
        <v>0</v>
      </c>
      <c r="G162" s="37" t="e">
        <f t="shared" si="25"/>
        <v>#DIV/0!</v>
      </c>
      <c r="H162" s="879"/>
      <c r="I162" s="879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4"/>
        <v>0</v>
      </c>
      <c r="G163" s="37" t="e">
        <f t="shared" si="25"/>
        <v>#DIV/0!</v>
      </c>
      <c r="H163" s="879"/>
      <c r="I163" s="879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4"/>
        <v>0</v>
      </c>
      <c r="G164" s="37" t="e">
        <f t="shared" si="25"/>
        <v>#DIV/0!</v>
      </c>
      <c r="H164" s="879"/>
      <c r="I164" s="879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</row>
    <row r="165" spans="1:19" ht="19.5" customHeight="1">
      <c r="A165" s="2152" t="s">
        <v>222</v>
      </c>
      <c r="B165" s="2113"/>
      <c r="C165" s="2114"/>
      <c r="D165" s="693"/>
      <c r="E165" s="705"/>
      <c r="F165" s="55">
        <f t="shared" si="24"/>
        <v>0</v>
      </c>
      <c r="G165" s="67" t="e">
        <f t="shared" si="25"/>
        <v>#DIV/0!</v>
      </c>
      <c r="H165" s="882"/>
      <c r="I165" s="882"/>
      <c r="J165" s="1239"/>
      <c r="K165" s="1553"/>
      <c r="L165" s="1553"/>
      <c r="M165" s="1553"/>
      <c r="N165" s="1553"/>
      <c r="O165" s="1553"/>
      <c r="P165" s="1553"/>
      <c r="Q165" s="1553"/>
      <c r="R165" s="1907"/>
      <c r="S165" s="190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4"/>
        <v>0</v>
      </c>
      <c r="G166" s="37" t="e">
        <f t="shared" si="25"/>
        <v>#DIV/0!</v>
      </c>
      <c r="H166" s="889"/>
      <c r="I166" s="889"/>
      <c r="J166" s="1240"/>
      <c r="K166" s="1554"/>
      <c r="L166" s="1554"/>
      <c r="M166" s="1554"/>
      <c r="N166" s="1554"/>
      <c r="O166" s="1554"/>
      <c r="P166" s="1554"/>
      <c r="Q166" s="1554"/>
      <c r="R166" s="1908"/>
      <c r="S166" s="1908"/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4"/>
        <v>0</v>
      </c>
      <c r="G167" s="37" t="e">
        <f t="shared" si="25"/>
        <v>#DIV/0!</v>
      </c>
      <c r="H167" s="889"/>
      <c r="I167" s="889"/>
      <c r="J167" s="1240"/>
      <c r="K167" s="1554"/>
      <c r="L167" s="1554"/>
      <c r="M167" s="1554"/>
      <c r="N167" s="1554"/>
      <c r="O167" s="1554"/>
      <c r="P167" s="1554"/>
      <c r="Q167" s="1554"/>
      <c r="R167" s="1908"/>
      <c r="S167" s="1908"/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4"/>
        <v>0</v>
      </c>
      <c r="G168" s="37" t="e">
        <f t="shared" si="25"/>
        <v>#DIV/0!</v>
      </c>
      <c r="H168" s="879"/>
      <c r="I168" s="879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153">
        <f t="shared" si="24"/>
        <v>0</v>
      </c>
      <c r="G169" s="379" t="e">
        <f t="shared" si="25"/>
        <v>#DIV/0!</v>
      </c>
      <c r="H169" s="1242">
        <f>SUM(H170:H174)</f>
        <v>0</v>
      </c>
      <c r="I169" s="1242">
        <f t="shared" ref="I169:S169" si="33">SUM(I170:I174)</f>
        <v>0</v>
      </c>
      <c r="J169" s="1242">
        <f t="shared" si="33"/>
        <v>0</v>
      </c>
      <c r="K169" s="1556">
        <f t="shared" si="33"/>
        <v>0</v>
      </c>
      <c r="L169" s="1556">
        <f t="shared" si="33"/>
        <v>0</v>
      </c>
      <c r="M169" s="1556">
        <f t="shared" si="33"/>
        <v>0</v>
      </c>
      <c r="N169" s="1556">
        <f t="shared" si="33"/>
        <v>0</v>
      </c>
      <c r="O169" s="1556">
        <f t="shared" si="33"/>
        <v>0</v>
      </c>
      <c r="P169" s="1556">
        <f t="shared" si="33"/>
        <v>0</v>
      </c>
      <c r="Q169" s="1556">
        <f t="shared" si="33"/>
        <v>0</v>
      </c>
      <c r="R169" s="1909">
        <f t="shared" si="33"/>
        <v>0</v>
      </c>
      <c r="S169" s="1909">
        <f t="shared" si="33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4"/>
        <v>0</v>
      </c>
      <c r="G170" s="37" t="e">
        <f t="shared" si="25"/>
        <v>#DIV/0!</v>
      </c>
      <c r="H170" s="879"/>
      <c r="I170" s="879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4"/>
        <v>0</v>
      </c>
      <c r="G171" s="37" t="e">
        <f t="shared" si="25"/>
        <v>#DIV/0!</v>
      </c>
      <c r="H171" s="879"/>
      <c r="I171" s="879"/>
      <c r="J171" s="471"/>
      <c r="K171" s="471"/>
      <c r="L171" s="471"/>
      <c r="M171" s="471"/>
      <c r="N171" s="471"/>
      <c r="O171" s="471"/>
      <c r="P171" s="471"/>
      <c r="Q171" s="471"/>
      <c r="R171" s="471"/>
      <c r="S171" s="471"/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4"/>
        <v>0</v>
      </c>
      <c r="G172" s="37" t="e">
        <f t="shared" si="25"/>
        <v>#DIV/0!</v>
      </c>
      <c r="H172" s="879"/>
      <c r="I172" s="879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4"/>
        <v>0</v>
      </c>
      <c r="G173" s="37" t="e">
        <f t="shared" si="25"/>
        <v>#DIV/0!</v>
      </c>
      <c r="H173" s="879"/>
      <c r="I173" s="879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4"/>
        <v>0</v>
      </c>
      <c r="G174" s="120" t="e">
        <f t="shared" si="25"/>
        <v>#DIV/0!</v>
      </c>
      <c r="H174" s="894"/>
      <c r="I174" s="894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</row>
    <row r="175" spans="1:19" ht="27.6" customHeight="1">
      <c r="A175" s="2226" t="s">
        <v>225</v>
      </c>
      <c r="B175" s="2227"/>
      <c r="C175" s="2228"/>
      <c r="D175" s="710"/>
      <c r="E175" s="711">
        <f>E176</f>
        <v>0</v>
      </c>
      <c r="F175" s="92">
        <f t="shared" si="24"/>
        <v>0</v>
      </c>
      <c r="G175" s="631" t="e">
        <f t="shared" si="25"/>
        <v>#DIV/0!</v>
      </c>
      <c r="H175" s="895"/>
      <c r="I175" s="895"/>
      <c r="J175" s="1243"/>
      <c r="K175" s="1557"/>
      <c r="L175" s="1557"/>
      <c r="M175" s="1557"/>
      <c r="N175" s="1557"/>
      <c r="O175" s="1557"/>
      <c r="P175" s="1557"/>
      <c r="Q175" s="1557"/>
      <c r="R175" s="1910"/>
      <c r="S175" s="1910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0</v>
      </c>
      <c r="F176" s="55">
        <f t="shared" si="24"/>
        <v>0</v>
      </c>
      <c r="G176" s="67" t="e">
        <f t="shared" si="25"/>
        <v>#DIV/0!</v>
      </c>
      <c r="H176" s="713">
        <f>H177+H179</f>
        <v>0</v>
      </c>
      <c r="I176" s="713">
        <f t="shared" ref="I176:S176" si="34">I177+I179</f>
        <v>0</v>
      </c>
      <c r="J176" s="713">
        <f t="shared" si="34"/>
        <v>0</v>
      </c>
      <c r="K176" s="1567">
        <f t="shared" si="34"/>
        <v>0</v>
      </c>
      <c r="L176" s="1567">
        <f t="shared" si="34"/>
        <v>0</v>
      </c>
      <c r="M176" s="1567">
        <f t="shared" si="34"/>
        <v>0</v>
      </c>
      <c r="N176" s="1567">
        <f t="shared" si="34"/>
        <v>0</v>
      </c>
      <c r="O176" s="1567">
        <f t="shared" si="34"/>
        <v>0</v>
      </c>
      <c r="P176" s="1567">
        <f t="shared" si="34"/>
        <v>0</v>
      </c>
      <c r="Q176" s="1567">
        <f t="shared" si="34"/>
        <v>0</v>
      </c>
      <c r="R176" s="1920">
        <f t="shared" si="34"/>
        <v>0</v>
      </c>
      <c r="S176" s="1920">
        <f t="shared" si="34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36">
        <f t="shared" si="24"/>
        <v>0</v>
      </c>
      <c r="G177" s="37" t="e">
        <f t="shared" si="25"/>
        <v>#DIV/0!</v>
      </c>
      <c r="H177" s="879"/>
      <c r="I177" s="879"/>
      <c r="J177" s="471"/>
      <c r="K177" s="471"/>
      <c r="L177" s="471"/>
      <c r="M177" s="471"/>
      <c r="N177" s="471"/>
      <c r="O177" s="471"/>
      <c r="P177" s="471"/>
      <c r="Q177" s="471"/>
      <c r="R177" s="471"/>
      <c r="S177" s="471"/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36">
        <f t="shared" si="24"/>
        <v>0</v>
      </c>
      <c r="G178" s="37" t="e">
        <f t="shared" si="25"/>
        <v>#DIV/0!</v>
      </c>
      <c r="H178" s="879"/>
      <c r="I178" s="879"/>
      <c r="J178" s="471"/>
      <c r="K178" s="471"/>
      <c r="L178" s="471"/>
      <c r="M178" s="471"/>
      <c r="N178" s="471"/>
      <c r="O178" s="471"/>
      <c r="P178" s="471"/>
      <c r="Q178" s="471"/>
      <c r="R178" s="471"/>
      <c r="S178" s="471"/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36">
        <f t="shared" si="24"/>
        <v>0</v>
      </c>
      <c r="G179" s="37" t="e">
        <f t="shared" si="25"/>
        <v>#DIV/0!</v>
      </c>
      <c r="H179" s="879">
        <f>SUM(H181:H186)</f>
        <v>0</v>
      </c>
      <c r="I179" s="879">
        <f t="shared" ref="I179:P179" si="35">SUM(I181:I186)</f>
        <v>0</v>
      </c>
      <c r="J179" s="471">
        <f t="shared" si="35"/>
        <v>0</v>
      </c>
      <c r="K179" s="471">
        <f t="shared" si="35"/>
        <v>0</v>
      </c>
      <c r="L179" s="471">
        <f t="shared" si="35"/>
        <v>0</v>
      </c>
      <c r="M179" s="471">
        <f t="shared" si="35"/>
        <v>0</v>
      </c>
      <c r="N179" s="471">
        <f t="shared" si="35"/>
        <v>0</v>
      </c>
      <c r="O179" s="471">
        <f t="shared" si="35"/>
        <v>0</v>
      </c>
      <c r="P179" s="471">
        <f t="shared" si="35"/>
        <v>0</v>
      </c>
      <c r="Q179" s="471">
        <f>SUM(Q181:Q186)</f>
        <v>0</v>
      </c>
      <c r="R179" s="471">
        <f>SUM(R181:R186)</f>
        <v>0</v>
      </c>
      <c r="S179" s="471">
        <f>SUM(S181:S186)</f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4"/>
        <v>0</v>
      </c>
      <c r="G180" s="37" t="e">
        <f t="shared" si="25"/>
        <v>#DIV/0!</v>
      </c>
      <c r="H180" s="879"/>
      <c r="I180" s="879"/>
      <c r="J180" s="471"/>
      <c r="K180" s="471"/>
      <c r="L180" s="471"/>
      <c r="M180" s="471"/>
      <c r="N180" s="471"/>
      <c r="O180" s="471"/>
      <c r="P180" s="471"/>
      <c r="Q180" s="471"/>
      <c r="R180" s="471"/>
      <c r="S180" s="471"/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4"/>
        <v>0</v>
      </c>
      <c r="G181" s="37" t="e">
        <f t="shared" si="25"/>
        <v>#DIV/0!</v>
      </c>
      <c r="H181" s="879"/>
      <c r="I181" s="879"/>
      <c r="J181" s="471"/>
      <c r="K181" s="471"/>
      <c r="L181" s="471"/>
      <c r="M181" s="471"/>
      <c r="N181" s="471"/>
      <c r="O181" s="471"/>
      <c r="P181" s="471"/>
      <c r="Q181" s="471"/>
      <c r="R181" s="471"/>
      <c r="S181" s="471"/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4"/>
        <v>0</v>
      </c>
      <c r="G182" s="37" t="e">
        <f t="shared" si="25"/>
        <v>#DIV/0!</v>
      </c>
      <c r="H182" s="879"/>
      <c r="I182" s="879"/>
      <c r="J182" s="471"/>
      <c r="K182" s="471"/>
      <c r="L182" s="471"/>
      <c r="M182" s="471"/>
      <c r="N182" s="471"/>
      <c r="O182" s="471"/>
      <c r="P182" s="471"/>
      <c r="Q182" s="471"/>
      <c r="R182" s="471"/>
      <c r="S182" s="471"/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4"/>
        <v>0</v>
      </c>
      <c r="G183" s="37" t="e">
        <f t="shared" si="25"/>
        <v>#DIV/0!</v>
      </c>
      <c r="H183" s="879"/>
      <c r="I183" s="879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4"/>
        <v>0</v>
      </c>
      <c r="G184" s="37" t="e">
        <f t="shared" si="25"/>
        <v>#DIV/0!</v>
      </c>
      <c r="H184" s="879"/>
      <c r="I184" s="879"/>
      <c r="J184" s="471"/>
      <c r="K184" s="471"/>
      <c r="L184" s="471"/>
      <c r="M184" s="471"/>
      <c r="N184" s="471"/>
      <c r="O184" s="471"/>
      <c r="P184" s="471"/>
      <c r="Q184" s="471"/>
      <c r="R184" s="471"/>
      <c r="S184" s="471"/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4"/>
        <v>0</v>
      </c>
      <c r="G185" s="37" t="e">
        <f t="shared" si="25"/>
        <v>#DIV/0!</v>
      </c>
      <c r="H185" s="879"/>
      <c r="I185" s="879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4"/>
        <v>0</v>
      </c>
      <c r="G186" s="37" t="e">
        <f t="shared" si="25"/>
        <v>#DIV/0!</v>
      </c>
      <c r="H186" s="894"/>
      <c r="I186" s="894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55">
        <f t="shared" si="24"/>
        <v>0</v>
      </c>
      <c r="G187" s="67" t="e">
        <f t="shared" si="25"/>
        <v>#DIV/0!</v>
      </c>
      <c r="H187" s="882"/>
      <c r="I187" s="882"/>
      <c r="J187" s="1239"/>
      <c r="K187" s="1553"/>
      <c r="L187" s="1553"/>
      <c r="M187" s="1553"/>
      <c r="N187" s="1553"/>
      <c r="O187" s="1553"/>
      <c r="P187" s="1553"/>
      <c r="Q187" s="1553"/>
      <c r="R187" s="1907"/>
      <c r="S187" s="1907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24"/>
        <v>0</v>
      </c>
      <c r="G188" s="37" t="e">
        <f t="shared" si="25"/>
        <v>#DIV/0!</v>
      </c>
      <c r="H188" s="879"/>
      <c r="I188" s="879"/>
      <c r="J188" s="471"/>
      <c r="K188" s="471"/>
      <c r="L188" s="471"/>
      <c r="M188" s="471"/>
      <c r="N188" s="471"/>
      <c r="O188" s="471"/>
      <c r="P188" s="471"/>
      <c r="Q188" s="471"/>
      <c r="R188" s="471"/>
      <c r="S188" s="471"/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0</v>
      </c>
      <c r="F189" s="153">
        <f t="shared" ref="F189:F252" si="36">SUM(H189:S189)</f>
        <v>0</v>
      </c>
      <c r="G189" s="379" t="e">
        <f t="shared" ref="G189:G252" si="37">+F189*100/E189</f>
        <v>#DIV/0!</v>
      </c>
      <c r="H189" s="1242">
        <f>SUM(H190:H194)</f>
        <v>0</v>
      </c>
      <c r="I189" s="1242">
        <f t="shared" ref="I189:S189" si="38">SUM(I190:I194)</f>
        <v>0</v>
      </c>
      <c r="J189" s="1242">
        <f t="shared" si="38"/>
        <v>0</v>
      </c>
      <c r="K189" s="1556">
        <f t="shared" si="38"/>
        <v>0</v>
      </c>
      <c r="L189" s="1556">
        <f t="shared" si="38"/>
        <v>0</v>
      </c>
      <c r="M189" s="1556">
        <f t="shared" si="38"/>
        <v>0</v>
      </c>
      <c r="N189" s="1556">
        <f t="shared" si="38"/>
        <v>0</v>
      </c>
      <c r="O189" s="1556">
        <f t="shared" si="38"/>
        <v>0</v>
      </c>
      <c r="P189" s="1556">
        <f t="shared" si="38"/>
        <v>0</v>
      </c>
      <c r="Q189" s="1556">
        <f t="shared" si="38"/>
        <v>0</v>
      </c>
      <c r="R189" s="1909">
        <f t="shared" si="38"/>
        <v>0</v>
      </c>
      <c r="S189" s="1909">
        <f t="shared" si="38"/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36"/>
        <v>0</v>
      </c>
      <c r="G190" s="37" t="e">
        <f t="shared" si="37"/>
        <v>#DIV/0!</v>
      </c>
      <c r="H190" s="879"/>
      <c r="I190" s="879"/>
      <c r="J190" s="471"/>
      <c r="K190" s="471"/>
      <c r="L190" s="471"/>
      <c r="M190" s="471"/>
      <c r="N190" s="471"/>
      <c r="O190" s="471"/>
      <c r="P190" s="471"/>
      <c r="Q190" s="471"/>
      <c r="R190" s="471"/>
      <c r="S190" s="471"/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0</v>
      </c>
      <c r="F191" s="36">
        <f t="shared" si="36"/>
        <v>0</v>
      </c>
      <c r="G191" s="37" t="e">
        <f t="shared" si="37"/>
        <v>#DIV/0!</v>
      </c>
      <c r="H191" s="879"/>
      <c r="I191" s="879"/>
      <c r="J191" s="471"/>
      <c r="K191" s="471"/>
      <c r="L191" s="471"/>
      <c r="M191" s="471"/>
      <c r="N191" s="471"/>
      <c r="O191" s="471"/>
      <c r="P191" s="471"/>
      <c r="Q191" s="471"/>
      <c r="R191" s="471"/>
      <c r="S191" s="471"/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6"/>
        <v>0</v>
      </c>
      <c r="G192" s="37" t="e">
        <f t="shared" si="37"/>
        <v>#DIV/0!</v>
      </c>
      <c r="H192" s="879"/>
      <c r="I192" s="879"/>
      <c r="J192" s="471"/>
      <c r="K192" s="471"/>
      <c r="L192" s="471"/>
      <c r="M192" s="471"/>
      <c r="N192" s="471"/>
      <c r="O192" s="471"/>
      <c r="P192" s="471"/>
      <c r="Q192" s="471"/>
      <c r="R192" s="471"/>
      <c r="S192" s="471"/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6"/>
        <v>0</v>
      </c>
      <c r="G193" s="37" t="e">
        <f t="shared" si="37"/>
        <v>#DIV/0!</v>
      </c>
      <c r="H193" s="879"/>
      <c r="I193" s="879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6"/>
        <v>0</v>
      </c>
      <c r="G194" s="120" t="e">
        <f t="shared" si="37"/>
        <v>#DIV/0!</v>
      </c>
      <c r="H194" s="894"/>
      <c r="I194" s="894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6"/>
        <v>0</v>
      </c>
      <c r="G195" s="631" t="e">
        <f t="shared" si="37"/>
        <v>#DIV/0!</v>
      </c>
      <c r="H195" s="895"/>
      <c r="I195" s="895"/>
      <c r="J195" s="1243"/>
      <c r="K195" s="1557"/>
      <c r="L195" s="1557"/>
      <c r="M195" s="1557"/>
      <c r="N195" s="1557"/>
      <c r="O195" s="1557"/>
      <c r="P195" s="1557"/>
      <c r="Q195" s="1557"/>
      <c r="R195" s="1910"/>
      <c r="S195" s="1910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6"/>
        <v>0</v>
      </c>
      <c r="G196" s="67" t="e">
        <f t="shared" si="37"/>
        <v>#DIV/0!</v>
      </c>
      <c r="H196" s="882"/>
      <c r="I196" s="882"/>
      <c r="J196" s="1239"/>
      <c r="K196" s="1553"/>
      <c r="L196" s="1553"/>
      <c r="M196" s="1553"/>
      <c r="N196" s="1553"/>
      <c r="O196" s="1553"/>
      <c r="P196" s="1553"/>
      <c r="Q196" s="1553"/>
      <c r="R196" s="1907"/>
      <c r="S196" s="190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 t="shared" si="36"/>
        <v>0</v>
      </c>
      <c r="G197" s="37" t="e">
        <f t="shared" si="37"/>
        <v>#DIV/0!</v>
      </c>
      <c r="H197" s="879"/>
      <c r="I197" s="879"/>
      <c r="J197" s="471"/>
      <c r="K197" s="471"/>
      <c r="L197" s="471"/>
      <c r="M197" s="471"/>
      <c r="N197" s="471"/>
      <c r="O197" s="471"/>
      <c r="P197" s="471"/>
      <c r="Q197" s="471"/>
      <c r="R197" s="471"/>
      <c r="S197" s="471"/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36"/>
        <v>0</v>
      </c>
      <c r="G198" s="37" t="e">
        <f t="shared" si="37"/>
        <v>#DIV/0!</v>
      </c>
      <c r="H198" s="879"/>
      <c r="I198" s="879"/>
      <c r="J198" s="471"/>
      <c r="K198" s="471"/>
      <c r="L198" s="471"/>
      <c r="M198" s="471"/>
      <c r="N198" s="471"/>
      <c r="O198" s="471"/>
      <c r="P198" s="471"/>
      <c r="Q198" s="471"/>
      <c r="R198" s="471"/>
      <c r="S198" s="471"/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6"/>
        <v>0</v>
      </c>
      <c r="G199" s="37" t="e">
        <f t="shared" si="37"/>
        <v>#DIV/0!</v>
      </c>
      <c r="H199" s="879"/>
      <c r="I199" s="879"/>
      <c r="J199" s="471"/>
      <c r="K199" s="471"/>
      <c r="L199" s="471"/>
      <c r="M199" s="471"/>
      <c r="N199" s="471"/>
      <c r="O199" s="471"/>
      <c r="P199" s="471"/>
      <c r="Q199" s="471"/>
      <c r="R199" s="471"/>
      <c r="S199" s="471"/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6"/>
        <v>0</v>
      </c>
      <c r="G200" s="37" t="e">
        <f t="shared" si="37"/>
        <v>#DIV/0!</v>
      </c>
      <c r="H200" s="879"/>
      <c r="I200" s="879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36">
        <f t="shared" si="36"/>
        <v>0</v>
      </c>
      <c r="G201" s="37" t="e">
        <f t="shared" si="37"/>
        <v>#DIV/0!</v>
      </c>
      <c r="H201" s="879"/>
      <c r="I201" s="879"/>
      <c r="J201" s="471"/>
      <c r="K201" s="471"/>
      <c r="L201" s="471"/>
      <c r="M201" s="471"/>
      <c r="N201" s="471"/>
      <c r="O201" s="471"/>
      <c r="P201" s="471"/>
      <c r="Q201" s="471"/>
      <c r="R201" s="471"/>
      <c r="S201" s="471"/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36">
        <f t="shared" si="36"/>
        <v>0</v>
      </c>
      <c r="G202" s="37" t="e">
        <f t="shared" si="37"/>
        <v>#DIV/0!</v>
      </c>
      <c r="H202" s="879"/>
      <c r="I202" s="879"/>
      <c r="J202" s="471"/>
      <c r="K202" s="471"/>
      <c r="L202" s="471"/>
      <c r="M202" s="471"/>
      <c r="N202" s="471"/>
      <c r="O202" s="471"/>
      <c r="P202" s="471"/>
      <c r="Q202" s="471"/>
      <c r="R202" s="471"/>
      <c r="S202" s="471"/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6"/>
        <v>0</v>
      </c>
      <c r="G203" s="37" t="e">
        <f t="shared" si="37"/>
        <v>#DIV/0!</v>
      </c>
      <c r="H203" s="879"/>
      <c r="I203" s="879"/>
      <c r="J203" s="471"/>
      <c r="K203" s="471"/>
      <c r="L203" s="471"/>
      <c r="M203" s="471"/>
      <c r="N203" s="471"/>
      <c r="O203" s="471"/>
      <c r="P203" s="471"/>
      <c r="Q203" s="471"/>
      <c r="R203" s="471"/>
      <c r="S203" s="471"/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6"/>
        <v>0</v>
      </c>
      <c r="G204" s="37" t="e">
        <f t="shared" si="37"/>
        <v>#DIV/0!</v>
      </c>
      <c r="H204" s="879"/>
      <c r="I204" s="879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6"/>
        <v>0</v>
      </c>
      <c r="G205" s="37" t="e">
        <f t="shared" si="37"/>
        <v>#DIV/0!</v>
      </c>
      <c r="H205" s="879"/>
      <c r="I205" s="879"/>
      <c r="J205" s="471"/>
      <c r="K205" s="471"/>
      <c r="L205" s="471"/>
      <c r="M205" s="471"/>
      <c r="N205" s="471"/>
      <c r="O205" s="471"/>
      <c r="P205" s="471"/>
      <c r="Q205" s="471"/>
      <c r="R205" s="471"/>
      <c r="S205" s="471"/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6"/>
        <v>0</v>
      </c>
      <c r="G206" s="37" t="e">
        <f t="shared" si="37"/>
        <v>#DIV/0!</v>
      </c>
      <c r="H206" s="879"/>
      <c r="I206" s="879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6"/>
        <v>0</v>
      </c>
      <c r="G207" s="37" t="e">
        <f t="shared" si="37"/>
        <v>#DIV/0!</v>
      </c>
      <c r="H207" s="879"/>
      <c r="I207" s="879"/>
      <c r="J207" s="471"/>
      <c r="K207" s="471"/>
      <c r="L207" s="471"/>
      <c r="M207" s="471"/>
      <c r="N207" s="471"/>
      <c r="O207" s="471"/>
      <c r="P207" s="471"/>
      <c r="Q207" s="471"/>
      <c r="R207" s="471"/>
      <c r="S207" s="471"/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6"/>
        <v>0</v>
      </c>
      <c r="G208" s="37" t="e">
        <f t="shared" si="37"/>
        <v>#DIV/0!</v>
      </c>
      <c r="H208" s="879"/>
      <c r="I208" s="879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6"/>
        <v>0</v>
      </c>
      <c r="G209" s="37" t="e">
        <f t="shared" si="37"/>
        <v>#DIV/0!</v>
      </c>
      <c r="H209" s="879"/>
      <c r="I209" s="879"/>
      <c r="J209" s="471"/>
      <c r="K209" s="471"/>
      <c r="L209" s="471"/>
      <c r="M209" s="471"/>
      <c r="N209" s="471"/>
      <c r="O209" s="471"/>
      <c r="P209" s="471"/>
      <c r="Q209" s="471"/>
      <c r="R209" s="471"/>
      <c r="S209" s="471"/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6"/>
        <v>0</v>
      </c>
      <c r="G210" s="37" t="e">
        <f t="shared" si="37"/>
        <v>#DIV/0!</v>
      </c>
      <c r="H210" s="879"/>
      <c r="I210" s="879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6"/>
        <v>0</v>
      </c>
      <c r="G211" s="37" t="e">
        <f t="shared" si="37"/>
        <v>#DIV/0!</v>
      </c>
      <c r="H211" s="879"/>
      <c r="I211" s="879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6"/>
        <v>0</v>
      </c>
      <c r="G212" s="37" t="e">
        <f t="shared" si="37"/>
        <v>#DIV/0!</v>
      </c>
      <c r="H212" s="879"/>
      <c r="I212" s="879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6"/>
        <v>0</v>
      </c>
      <c r="G213" s="37" t="e">
        <f t="shared" si="37"/>
        <v>#DIV/0!</v>
      </c>
      <c r="H213" s="879"/>
      <c r="I213" s="879"/>
      <c r="J213" s="471"/>
      <c r="K213" s="471"/>
      <c r="L213" s="471"/>
      <c r="M213" s="471"/>
      <c r="N213" s="471"/>
      <c r="O213" s="471"/>
      <c r="P213" s="471"/>
      <c r="Q213" s="471"/>
      <c r="R213" s="471"/>
      <c r="S213" s="471"/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6"/>
        <v>0</v>
      </c>
      <c r="G214" s="37" t="e">
        <f t="shared" si="37"/>
        <v>#DIV/0!</v>
      </c>
      <c r="H214" s="879"/>
      <c r="I214" s="879"/>
      <c r="J214" s="471"/>
      <c r="K214" s="471"/>
      <c r="L214" s="471"/>
      <c r="M214" s="471"/>
      <c r="N214" s="471"/>
      <c r="O214" s="471"/>
      <c r="P214" s="471"/>
      <c r="Q214" s="471"/>
      <c r="R214" s="471"/>
      <c r="S214" s="471"/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6"/>
        <v>0</v>
      </c>
      <c r="G215" s="37" t="e">
        <f t="shared" si="37"/>
        <v>#DIV/0!</v>
      </c>
      <c r="H215" s="879"/>
      <c r="I215" s="879"/>
      <c r="J215" s="471"/>
      <c r="K215" s="471"/>
      <c r="L215" s="471"/>
      <c r="M215" s="471"/>
      <c r="N215" s="471"/>
      <c r="O215" s="471"/>
      <c r="P215" s="471"/>
      <c r="Q215" s="471"/>
      <c r="R215" s="471"/>
      <c r="S215" s="471"/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6"/>
        <v>0</v>
      </c>
      <c r="G216" s="37" t="e">
        <f t="shared" si="37"/>
        <v>#DIV/0!</v>
      </c>
      <c r="H216" s="879"/>
      <c r="I216" s="879"/>
      <c r="J216" s="471"/>
      <c r="K216" s="471"/>
      <c r="L216" s="471"/>
      <c r="M216" s="471"/>
      <c r="N216" s="471"/>
      <c r="O216" s="471"/>
      <c r="P216" s="471"/>
      <c r="Q216" s="471"/>
      <c r="R216" s="471"/>
      <c r="S216" s="471"/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6"/>
        <v>0</v>
      </c>
      <c r="G217" s="37" t="e">
        <f t="shared" si="37"/>
        <v>#DIV/0!</v>
      </c>
      <c r="H217" s="879"/>
      <c r="I217" s="879"/>
      <c r="J217" s="471"/>
      <c r="K217" s="471"/>
      <c r="L217" s="471"/>
      <c r="M217" s="471"/>
      <c r="N217" s="471"/>
      <c r="O217" s="471"/>
      <c r="P217" s="471"/>
      <c r="Q217" s="471"/>
      <c r="R217" s="471"/>
      <c r="S217" s="471"/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6"/>
        <v>0</v>
      </c>
      <c r="G218" s="37" t="e">
        <f t="shared" si="37"/>
        <v>#DIV/0!</v>
      </c>
      <c r="H218" s="879"/>
      <c r="I218" s="879"/>
      <c r="J218" s="471"/>
      <c r="K218" s="471"/>
      <c r="L218" s="471"/>
      <c r="M218" s="471"/>
      <c r="N218" s="471"/>
      <c r="O218" s="471"/>
      <c r="P218" s="471"/>
      <c r="Q218" s="471"/>
      <c r="R218" s="471"/>
      <c r="S218" s="471"/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6"/>
        <v>0</v>
      </c>
      <c r="G219" s="37" t="e">
        <f t="shared" si="37"/>
        <v>#DIV/0!</v>
      </c>
      <c r="H219" s="879"/>
      <c r="I219" s="879"/>
      <c r="J219" s="471"/>
      <c r="K219" s="471"/>
      <c r="L219" s="471"/>
      <c r="M219" s="471"/>
      <c r="N219" s="471"/>
      <c r="O219" s="471"/>
      <c r="P219" s="471"/>
      <c r="Q219" s="471"/>
      <c r="R219" s="471"/>
      <c r="S219" s="471"/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6"/>
        <v>0</v>
      </c>
      <c r="G220" s="37" t="e">
        <f t="shared" si="37"/>
        <v>#DIV/0!</v>
      </c>
      <c r="H220" s="879"/>
      <c r="I220" s="879"/>
      <c r="J220" s="471"/>
      <c r="K220" s="471"/>
      <c r="L220" s="471"/>
      <c r="M220" s="471"/>
      <c r="N220" s="471"/>
      <c r="O220" s="471"/>
      <c r="P220" s="471"/>
      <c r="Q220" s="471"/>
      <c r="R220" s="471"/>
      <c r="S220" s="471"/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6"/>
        <v>1</v>
      </c>
      <c r="G221" s="37">
        <f t="shared" si="37"/>
        <v>100</v>
      </c>
      <c r="H221" s="879">
        <v>0</v>
      </c>
      <c r="I221" s="879">
        <v>1</v>
      </c>
      <c r="J221" s="471">
        <v>0</v>
      </c>
      <c r="K221" s="471">
        <v>0</v>
      </c>
      <c r="L221" s="471">
        <v>0</v>
      </c>
      <c r="M221" s="471">
        <v>0</v>
      </c>
      <c r="N221" s="471">
        <v>0</v>
      </c>
      <c r="O221" s="471">
        <v>0</v>
      </c>
      <c r="P221" s="471">
        <v>0</v>
      </c>
      <c r="Q221" s="471">
        <v>0</v>
      </c>
      <c r="R221" s="471">
        <v>0</v>
      </c>
      <c r="S221" s="471"/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6"/>
        <v>100</v>
      </c>
      <c r="G222" s="37">
        <f t="shared" si="37"/>
        <v>100</v>
      </c>
      <c r="H222" s="879">
        <v>0</v>
      </c>
      <c r="I222" s="879">
        <v>10</v>
      </c>
      <c r="J222" s="471">
        <v>5</v>
      </c>
      <c r="K222" s="471">
        <v>9</v>
      </c>
      <c r="L222" s="471">
        <v>6</v>
      </c>
      <c r="M222" s="471">
        <v>20</v>
      </c>
      <c r="N222" s="471">
        <v>10</v>
      </c>
      <c r="O222" s="471">
        <v>15</v>
      </c>
      <c r="P222" s="471">
        <v>9</v>
      </c>
      <c r="Q222" s="471">
        <v>16</v>
      </c>
      <c r="R222" s="471">
        <v>0</v>
      </c>
      <c r="S222" s="471">
        <v>0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6"/>
        <v>0</v>
      </c>
      <c r="G223" s="37" t="e">
        <f t="shared" si="37"/>
        <v>#DIV/0!</v>
      </c>
      <c r="H223" s="879"/>
      <c r="I223" s="879"/>
      <c r="J223" s="471"/>
      <c r="K223" s="471"/>
      <c r="L223" s="471"/>
      <c r="M223" s="471"/>
      <c r="N223" s="471"/>
      <c r="O223" s="471"/>
      <c r="P223" s="471"/>
      <c r="Q223" s="471"/>
      <c r="R223" s="471"/>
      <c r="S223" s="471"/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6"/>
        <v>0</v>
      </c>
      <c r="G224" s="37" t="e">
        <f t="shared" si="37"/>
        <v>#DIV/0!</v>
      </c>
      <c r="H224" s="879"/>
      <c r="I224" s="879"/>
      <c r="J224" s="471"/>
      <c r="K224" s="471"/>
      <c r="L224" s="471"/>
      <c r="M224" s="471"/>
      <c r="N224" s="471"/>
      <c r="O224" s="471"/>
      <c r="P224" s="471"/>
      <c r="Q224" s="471"/>
      <c r="R224" s="471"/>
      <c r="S224" s="471"/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6"/>
        <v>0</v>
      </c>
      <c r="G225" s="37" t="e">
        <f t="shared" si="37"/>
        <v>#DIV/0!</v>
      </c>
      <c r="H225" s="879"/>
      <c r="I225" s="879"/>
      <c r="J225" s="471"/>
      <c r="K225" s="471"/>
      <c r="L225" s="471"/>
      <c r="M225" s="471"/>
      <c r="N225" s="471"/>
      <c r="O225" s="471"/>
      <c r="P225" s="471"/>
      <c r="Q225" s="471"/>
      <c r="R225" s="471"/>
      <c r="S225" s="471"/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6"/>
        <v>0</v>
      </c>
      <c r="G226" s="37" t="e">
        <f t="shared" si="37"/>
        <v>#DIV/0!</v>
      </c>
      <c r="H226" s="879"/>
      <c r="I226" s="879"/>
      <c r="J226" s="471"/>
      <c r="K226" s="471"/>
      <c r="L226" s="471"/>
      <c r="M226" s="471"/>
      <c r="N226" s="471"/>
      <c r="O226" s="471"/>
      <c r="P226" s="471"/>
      <c r="Q226" s="471"/>
      <c r="R226" s="471"/>
      <c r="S226" s="471"/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20500</v>
      </c>
      <c r="F227" s="153">
        <f t="shared" si="36"/>
        <v>20500</v>
      </c>
      <c r="G227" s="379">
        <f t="shared" si="37"/>
        <v>100</v>
      </c>
      <c r="H227" s="1244">
        <f>SUM(H228:H232)</f>
        <v>0</v>
      </c>
      <c r="I227" s="1244">
        <f t="shared" ref="I227:S227" si="39">SUM(I228:I232)</f>
        <v>0</v>
      </c>
      <c r="J227" s="1244">
        <f t="shared" si="39"/>
        <v>0</v>
      </c>
      <c r="K227" s="1558">
        <f t="shared" si="39"/>
        <v>15000</v>
      </c>
      <c r="L227" s="1558">
        <f t="shared" si="39"/>
        <v>0</v>
      </c>
      <c r="M227" s="1558">
        <f t="shared" si="39"/>
        <v>4680</v>
      </c>
      <c r="N227" s="1558">
        <f t="shared" si="39"/>
        <v>0</v>
      </c>
      <c r="O227" s="1558">
        <f t="shared" si="39"/>
        <v>820</v>
      </c>
      <c r="P227" s="1558">
        <f t="shared" si="39"/>
        <v>0</v>
      </c>
      <c r="Q227" s="1558">
        <f t="shared" si="39"/>
        <v>0</v>
      </c>
      <c r="R227" s="1911">
        <f t="shared" si="39"/>
        <v>0</v>
      </c>
      <c r="S227" s="1911">
        <f t="shared" si="39"/>
        <v>0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36"/>
        <v>0</v>
      </c>
      <c r="G228" s="37" t="e">
        <f t="shared" si="37"/>
        <v>#DIV/0!</v>
      </c>
      <c r="H228" s="879"/>
      <c r="I228" s="879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20500</v>
      </c>
      <c r="F229" s="36">
        <f t="shared" si="36"/>
        <v>20500</v>
      </c>
      <c r="G229" s="37">
        <f t="shared" si="37"/>
        <v>100</v>
      </c>
      <c r="H229" s="879">
        <v>0</v>
      </c>
      <c r="I229" s="879">
        <v>0</v>
      </c>
      <c r="J229" s="471">
        <v>0</v>
      </c>
      <c r="K229" s="471">
        <v>15000</v>
      </c>
      <c r="L229" s="471">
        <v>0</v>
      </c>
      <c r="M229" s="471">
        <v>4680</v>
      </c>
      <c r="N229" s="471">
        <v>0</v>
      </c>
      <c r="O229" s="471">
        <v>820</v>
      </c>
      <c r="P229" s="471">
        <v>0</v>
      </c>
      <c r="Q229" s="471">
        <v>0</v>
      </c>
      <c r="R229" s="471">
        <v>0</v>
      </c>
      <c r="S229" s="471">
        <v>0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6"/>
        <v>0</v>
      </c>
      <c r="G230" s="37" t="e">
        <f t="shared" si="37"/>
        <v>#DIV/0!</v>
      </c>
      <c r="H230" s="879"/>
      <c r="I230" s="879"/>
      <c r="J230" s="471"/>
      <c r="K230" s="471"/>
      <c r="L230" s="471"/>
      <c r="M230" s="471"/>
      <c r="N230" s="471"/>
      <c r="O230" s="471"/>
      <c r="P230" s="471"/>
      <c r="Q230" s="471"/>
      <c r="R230" s="471"/>
      <c r="S230" s="471"/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6"/>
        <v>0</v>
      </c>
      <c r="G231" s="37" t="e">
        <f t="shared" si="37"/>
        <v>#DIV/0!</v>
      </c>
      <c r="H231" s="879"/>
      <c r="I231" s="879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6"/>
        <v>0</v>
      </c>
      <c r="G232" s="120" t="e">
        <f t="shared" si="37"/>
        <v>#DIV/0!</v>
      </c>
      <c r="H232" s="894"/>
      <c r="I232" s="894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6"/>
        <v>0</v>
      </c>
      <c r="G233" s="631" t="e">
        <f t="shared" si="37"/>
        <v>#DIV/0!</v>
      </c>
      <c r="H233" s="895"/>
      <c r="I233" s="895"/>
      <c r="J233" s="1243"/>
      <c r="K233" s="1557"/>
      <c r="L233" s="1557"/>
      <c r="M233" s="1557"/>
      <c r="N233" s="1557"/>
      <c r="O233" s="1557"/>
      <c r="P233" s="1557"/>
      <c r="Q233" s="1557"/>
      <c r="R233" s="1910"/>
      <c r="S233" s="1910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6"/>
        <v>0</v>
      </c>
      <c r="G234" s="67" t="e">
        <f t="shared" si="37"/>
        <v>#DIV/0!</v>
      </c>
      <c r="H234" s="882"/>
      <c r="I234" s="882"/>
      <c r="J234" s="1239"/>
      <c r="K234" s="1553"/>
      <c r="L234" s="1553"/>
      <c r="M234" s="1553"/>
      <c r="N234" s="1553"/>
      <c r="O234" s="1553"/>
      <c r="P234" s="1553"/>
      <c r="Q234" s="1553"/>
      <c r="R234" s="1907"/>
      <c r="S234" s="1907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6"/>
        <v>0</v>
      </c>
      <c r="G235" s="67" t="e">
        <f t="shared" si="37"/>
        <v>#DIV/0!</v>
      </c>
      <c r="H235" s="882"/>
      <c r="I235" s="882"/>
      <c r="J235" s="1239"/>
      <c r="K235" s="1553"/>
      <c r="L235" s="1553"/>
      <c r="M235" s="1553"/>
      <c r="N235" s="1553"/>
      <c r="O235" s="1553"/>
      <c r="P235" s="1553"/>
      <c r="Q235" s="1553"/>
      <c r="R235" s="1907"/>
      <c r="S235" s="190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1</v>
      </c>
      <c r="F236" s="36">
        <f t="shared" si="36"/>
        <v>1</v>
      </c>
      <c r="G236" s="37">
        <f t="shared" si="37"/>
        <v>100</v>
      </c>
      <c r="H236" s="893">
        <v>0</v>
      </c>
      <c r="I236" s="893">
        <v>0</v>
      </c>
      <c r="J236" s="476">
        <v>0</v>
      </c>
      <c r="K236" s="476">
        <v>0</v>
      </c>
      <c r="L236" s="476">
        <v>1</v>
      </c>
      <c r="M236" s="476">
        <v>0</v>
      </c>
      <c r="N236" s="476">
        <v>0</v>
      </c>
      <c r="O236" s="476">
        <v>0</v>
      </c>
      <c r="P236" s="476">
        <v>0</v>
      </c>
      <c r="Q236" s="476">
        <v>0</v>
      </c>
      <c r="R236" s="476">
        <v>0</v>
      </c>
      <c r="S236" s="476">
        <v>0</v>
      </c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10</v>
      </c>
      <c r="F237" s="36">
        <f t="shared" si="36"/>
        <v>10</v>
      </c>
      <c r="G237" s="37">
        <f t="shared" si="37"/>
        <v>100</v>
      </c>
      <c r="H237" s="893">
        <v>0</v>
      </c>
      <c r="I237" s="893">
        <v>0</v>
      </c>
      <c r="J237" s="476">
        <v>0</v>
      </c>
      <c r="K237" s="476">
        <v>0</v>
      </c>
      <c r="L237" s="476">
        <v>0</v>
      </c>
      <c r="M237" s="476">
        <v>0</v>
      </c>
      <c r="N237" s="476">
        <v>0</v>
      </c>
      <c r="O237" s="476">
        <v>0</v>
      </c>
      <c r="P237" s="476">
        <v>10</v>
      </c>
      <c r="Q237" s="476">
        <v>0</v>
      </c>
      <c r="R237" s="476">
        <v>0</v>
      </c>
      <c r="S237" s="476">
        <v>0</v>
      </c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1</v>
      </c>
      <c r="F238" s="36">
        <f t="shared" si="36"/>
        <v>1</v>
      </c>
      <c r="G238" s="37">
        <f t="shared" si="37"/>
        <v>100</v>
      </c>
      <c r="H238" s="893">
        <v>0</v>
      </c>
      <c r="I238" s="893">
        <v>0</v>
      </c>
      <c r="J238" s="476">
        <v>0</v>
      </c>
      <c r="K238" s="476">
        <v>0</v>
      </c>
      <c r="L238" s="476">
        <v>1</v>
      </c>
      <c r="M238" s="476">
        <v>0</v>
      </c>
      <c r="N238" s="476">
        <v>0</v>
      </c>
      <c r="O238" s="476">
        <v>0</v>
      </c>
      <c r="P238" s="476">
        <v>0</v>
      </c>
      <c r="Q238" s="476">
        <v>0</v>
      </c>
      <c r="R238" s="476">
        <v>0</v>
      </c>
      <c r="S238" s="476">
        <v>0</v>
      </c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6"/>
        <v>0</v>
      </c>
      <c r="G239" s="37" t="e">
        <f t="shared" si="37"/>
        <v>#DIV/0!</v>
      </c>
      <c r="H239" s="893"/>
      <c r="I239" s="893"/>
      <c r="J239" s="476"/>
      <c r="K239" s="476"/>
      <c r="L239" s="476"/>
      <c r="M239" s="476"/>
      <c r="N239" s="476"/>
      <c r="O239" s="476"/>
      <c r="P239" s="476"/>
      <c r="Q239" s="476"/>
      <c r="R239" s="476"/>
      <c r="S239" s="476"/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834500</v>
      </c>
      <c r="F240" s="153">
        <f t="shared" si="36"/>
        <v>616500</v>
      </c>
      <c r="G240" s="379">
        <f t="shared" si="37"/>
        <v>73.876572798082691</v>
      </c>
      <c r="H240" s="883">
        <f>SUM(H241:H245)</f>
        <v>0</v>
      </c>
      <c r="I240" s="883">
        <f t="shared" ref="I240:S240" si="40">SUM(I241:I245)</f>
        <v>0</v>
      </c>
      <c r="J240" s="883">
        <f t="shared" si="40"/>
        <v>0</v>
      </c>
      <c r="K240" s="883">
        <f t="shared" si="40"/>
        <v>0</v>
      </c>
      <c r="L240" s="883">
        <f t="shared" si="40"/>
        <v>605000</v>
      </c>
      <c r="M240" s="883">
        <f t="shared" si="40"/>
        <v>0</v>
      </c>
      <c r="N240" s="883">
        <f t="shared" si="40"/>
        <v>9000</v>
      </c>
      <c r="O240" s="883">
        <f t="shared" si="40"/>
        <v>0</v>
      </c>
      <c r="P240" s="883">
        <f t="shared" si="40"/>
        <v>0</v>
      </c>
      <c r="Q240" s="883">
        <f t="shared" si="40"/>
        <v>1160</v>
      </c>
      <c r="R240" s="883">
        <f t="shared" si="40"/>
        <v>1340</v>
      </c>
      <c r="S240" s="883">
        <f t="shared" si="40"/>
        <v>0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6"/>
        <v>0</v>
      </c>
      <c r="G241" s="37" t="e">
        <f t="shared" si="37"/>
        <v>#DIV/0!</v>
      </c>
      <c r="H241" s="879"/>
      <c r="I241" s="879"/>
      <c r="J241" s="471"/>
      <c r="K241" s="471"/>
      <c r="L241" s="471"/>
      <c r="M241" s="471"/>
      <c r="N241" s="471"/>
      <c r="O241" s="471"/>
      <c r="P241" s="471"/>
      <c r="Q241" s="471"/>
      <c r="R241" s="471"/>
      <c r="S241" s="471"/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1500+10000</f>
        <v>11500</v>
      </c>
      <c r="F242" s="36">
        <f t="shared" si="36"/>
        <v>11500</v>
      </c>
      <c r="G242" s="37">
        <f t="shared" si="37"/>
        <v>100</v>
      </c>
      <c r="H242" s="879">
        <v>0</v>
      </c>
      <c r="I242" s="879">
        <v>0</v>
      </c>
      <c r="J242" s="471">
        <v>0</v>
      </c>
      <c r="K242" s="471">
        <v>0</v>
      </c>
      <c r="L242" s="471">
        <v>0</v>
      </c>
      <c r="M242" s="471">
        <v>0</v>
      </c>
      <c r="N242" s="471">
        <v>9000</v>
      </c>
      <c r="O242" s="471">
        <v>0</v>
      </c>
      <c r="P242" s="471">
        <v>0</v>
      </c>
      <c r="Q242" s="471">
        <v>1160</v>
      </c>
      <c r="R242" s="471">
        <v>1340</v>
      </c>
      <c r="S242" s="471">
        <v>0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823000</v>
      </c>
      <c r="F243" s="36">
        <f t="shared" si="36"/>
        <v>605000</v>
      </c>
      <c r="G243" s="37">
        <f t="shared" si="37"/>
        <v>73.511543134872412</v>
      </c>
      <c r="H243" s="879">
        <v>0</v>
      </c>
      <c r="I243" s="879">
        <v>0</v>
      </c>
      <c r="J243" s="471">
        <v>0</v>
      </c>
      <c r="K243" s="471">
        <v>0</v>
      </c>
      <c r="L243" s="872">
        <v>605000</v>
      </c>
      <c r="M243" s="471">
        <v>0</v>
      </c>
      <c r="N243" s="471">
        <v>0</v>
      </c>
      <c r="O243" s="471">
        <v>0</v>
      </c>
      <c r="P243" s="471">
        <v>0</v>
      </c>
      <c r="Q243" s="471">
        <v>0</v>
      </c>
      <c r="R243" s="471">
        <v>0</v>
      </c>
      <c r="S243" s="471"/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6"/>
        <v>0</v>
      </c>
      <c r="G244" s="37" t="e">
        <f t="shared" si="37"/>
        <v>#DIV/0!</v>
      </c>
      <c r="H244" s="879"/>
      <c r="I244" s="879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6"/>
        <v>0</v>
      </c>
      <c r="G245" s="120" t="e">
        <f t="shared" si="37"/>
        <v>#DIV/0!</v>
      </c>
      <c r="H245" s="894"/>
      <c r="I245" s="894"/>
      <c r="J245" s="478"/>
      <c r="K245" s="478"/>
      <c r="L245" s="478"/>
      <c r="M245" s="478"/>
      <c r="N245" s="478"/>
      <c r="O245" s="478"/>
      <c r="P245" s="478"/>
      <c r="Q245" s="478"/>
      <c r="R245" s="478"/>
      <c r="S245" s="478"/>
    </row>
    <row r="246" spans="1:19" ht="21.75" customHeight="1">
      <c r="A246" s="340" t="s">
        <v>255</v>
      </c>
      <c r="B246" s="430"/>
      <c r="C246" s="754"/>
      <c r="D246" s="755"/>
      <c r="E246" s="756"/>
      <c r="F246" s="360">
        <f t="shared" si="36"/>
        <v>0</v>
      </c>
      <c r="G246" s="636" t="e">
        <f t="shared" si="37"/>
        <v>#DIV/0!</v>
      </c>
      <c r="H246" s="896"/>
      <c r="I246" s="897"/>
      <c r="J246" s="1245"/>
      <c r="K246" s="1559"/>
      <c r="L246" s="1559"/>
      <c r="M246" s="1559"/>
      <c r="N246" s="1559"/>
      <c r="O246" s="1559"/>
      <c r="P246" s="1559"/>
      <c r="Q246" s="1559"/>
      <c r="R246" s="1912"/>
      <c r="S246" s="1912"/>
    </row>
    <row r="247" spans="1:19" ht="21.75" customHeight="1">
      <c r="A247" s="2247" t="s">
        <v>249</v>
      </c>
      <c r="B247" s="2247"/>
      <c r="C247" s="2248"/>
      <c r="D247" s="757"/>
      <c r="E247" s="658"/>
      <c r="F247" s="92">
        <f t="shared" si="36"/>
        <v>0</v>
      </c>
      <c r="G247" s="631" t="e">
        <f t="shared" si="37"/>
        <v>#DIV/0!</v>
      </c>
      <c r="H247" s="895"/>
      <c r="I247" s="895"/>
      <c r="J247" s="1246"/>
      <c r="K247" s="1560"/>
      <c r="L247" s="1560"/>
      <c r="M247" s="1560"/>
      <c r="N247" s="1560"/>
      <c r="O247" s="1560"/>
      <c r="P247" s="1560"/>
      <c r="Q247" s="1560"/>
      <c r="R247" s="1913"/>
      <c r="S247" s="191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6"/>
        <v>0</v>
      </c>
      <c r="G248" s="67" t="e">
        <f t="shared" si="37"/>
        <v>#DIV/0!</v>
      </c>
      <c r="H248" s="882"/>
      <c r="I248" s="882"/>
      <c r="J248" s="1239"/>
      <c r="K248" s="1553"/>
      <c r="L248" s="1553"/>
      <c r="M248" s="1553"/>
      <c r="N248" s="1553"/>
      <c r="O248" s="1553"/>
      <c r="P248" s="1553"/>
      <c r="Q248" s="1553"/>
      <c r="R248" s="1907"/>
      <c r="S248" s="1907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36"/>
        <v>0</v>
      </c>
      <c r="G249" s="37" t="e">
        <f t="shared" si="37"/>
        <v>#DIV/0!</v>
      </c>
      <c r="H249" s="879"/>
      <c r="I249" s="879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6"/>
        <v>0</v>
      </c>
      <c r="G250" s="37" t="e">
        <f t="shared" si="37"/>
        <v>#DIV/0!</v>
      </c>
      <c r="H250" s="879"/>
      <c r="I250" s="879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si="36"/>
        <v>1</v>
      </c>
      <c r="G251" s="37">
        <f t="shared" si="37"/>
        <v>100</v>
      </c>
      <c r="H251" s="879">
        <v>0</v>
      </c>
      <c r="I251" s="879">
        <v>0</v>
      </c>
      <c r="J251" s="471">
        <v>0</v>
      </c>
      <c r="K251" s="471">
        <v>0</v>
      </c>
      <c r="L251" s="471">
        <v>0</v>
      </c>
      <c r="M251" s="471">
        <v>0</v>
      </c>
      <c r="N251" s="471">
        <v>0</v>
      </c>
      <c r="O251" s="471">
        <v>0</v>
      </c>
      <c r="P251" s="471">
        <v>0</v>
      </c>
      <c r="Q251" s="471">
        <v>0</v>
      </c>
      <c r="R251" s="471">
        <v>1</v>
      </c>
      <c r="S251" s="471">
        <v>0</v>
      </c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36"/>
        <v>0</v>
      </c>
      <c r="G252" s="37" t="e">
        <f t="shared" si="37"/>
        <v>#DIV/0!</v>
      </c>
      <c r="H252" s="879"/>
      <c r="I252" s="879"/>
      <c r="J252" s="471"/>
      <c r="K252" s="471"/>
      <c r="L252" s="471"/>
      <c r="M252" s="471"/>
      <c r="N252" s="471"/>
      <c r="O252" s="471"/>
      <c r="P252" s="471"/>
      <c r="Q252" s="471"/>
      <c r="R252" s="471"/>
      <c r="S252" s="471"/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ref="F253:F316" si="41">SUM(H253:S253)</f>
        <v>0</v>
      </c>
      <c r="G253" s="37" t="e">
        <f t="shared" ref="G253:G316" si="42">+F253*100/E253</f>
        <v>#DIV/0!</v>
      </c>
      <c r="H253" s="879"/>
      <c r="I253" s="879"/>
      <c r="J253" s="471"/>
      <c r="K253" s="471"/>
      <c r="L253" s="471"/>
      <c r="M253" s="471"/>
      <c r="N253" s="471"/>
      <c r="O253" s="471"/>
      <c r="P253" s="471"/>
      <c r="Q253" s="471"/>
      <c r="R253" s="471"/>
      <c r="S253" s="471"/>
    </row>
    <row r="254" spans="1:19" ht="36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1"/>
        <v>1</v>
      </c>
      <c r="G254" s="37">
        <f t="shared" si="42"/>
        <v>100</v>
      </c>
      <c r="H254" s="879">
        <v>0</v>
      </c>
      <c r="I254" s="879">
        <v>0</v>
      </c>
      <c r="J254" s="471">
        <v>0</v>
      </c>
      <c r="K254" s="471">
        <v>0</v>
      </c>
      <c r="L254" s="471">
        <v>0</v>
      </c>
      <c r="M254" s="471">
        <v>0</v>
      </c>
      <c r="N254" s="471">
        <v>0</v>
      </c>
      <c r="O254" s="471">
        <v>0</v>
      </c>
      <c r="P254" s="471">
        <v>0</v>
      </c>
      <c r="Q254" s="471">
        <v>0</v>
      </c>
      <c r="R254" s="471">
        <v>1</v>
      </c>
      <c r="S254" s="471">
        <v>0</v>
      </c>
    </row>
    <row r="255" spans="1:19" ht="36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1"/>
        <v>0</v>
      </c>
      <c r="G255" s="37" t="e">
        <f t="shared" si="42"/>
        <v>#DIV/0!</v>
      </c>
      <c r="H255" s="879"/>
      <c r="I255" s="879"/>
      <c r="J255" s="471"/>
      <c r="K255" s="471"/>
      <c r="L255" s="471"/>
      <c r="M255" s="471"/>
      <c r="N255" s="471"/>
      <c r="O255" s="471"/>
      <c r="P255" s="471"/>
      <c r="Q255" s="471"/>
      <c r="R255" s="471"/>
      <c r="S255" s="471"/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36">
        <f t="shared" si="41"/>
        <v>5</v>
      </c>
      <c r="G256" s="37">
        <f t="shared" si="42"/>
        <v>100</v>
      </c>
      <c r="H256" s="879">
        <v>0</v>
      </c>
      <c r="I256" s="879">
        <v>0</v>
      </c>
      <c r="J256" s="471">
        <v>0</v>
      </c>
      <c r="K256" s="471">
        <v>0</v>
      </c>
      <c r="L256" s="471">
        <v>0</v>
      </c>
      <c r="M256" s="471">
        <v>0</v>
      </c>
      <c r="N256" s="471">
        <v>0</v>
      </c>
      <c r="O256" s="471">
        <v>0</v>
      </c>
      <c r="P256" s="471">
        <v>0</v>
      </c>
      <c r="Q256" s="471">
        <v>0</v>
      </c>
      <c r="R256" s="471">
        <v>3</v>
      </c>
      <c r="S256" s="471">
        <v>2</v>
      </c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1"/>
        <v>0</v>
      </c>
      <c r="G257" s="37" t="e">
        <f t="shared" si="42"/>
        <v>#DIV/0!</v>
      </c>
      <c r="H257" s="879"/>
      <c r="I257" s="879"/>
      <c r="J257" s="471"/>
      <c r="K257" s="471"/>
      <c r="L257" s="471"/>
      <c r="M257" s="471"/>
      <c r="N257" s="471"/>
      <c r="O257" s="471"/>
      <c r="P257" s="471"/>
      <c r="Q257" s="471"/>
      <c r="R257" s="471"/>
      <c r="S257" s="471"/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1"/>
        <v>0</v>
      </c>
      <c r="G258" s="37" t="e">
        <f t="shared" si="42"/>
        <v>#DIV/0!</v>
      </c>
      <c r="H258" s="879"/>
      <c r="I258" s="879"/>
      <c r="J258" s="471"/>
      <c r="K258" s="471"/>
      <c r="L258" s="471"/>
      <c r="M258" s="471"/>
      <c r="N258" s="471"/>
      <c r="O258" s="471"/>
      <c r="P258" s="471"/>
      <c r="Q258" s="471"/>
      <c r="R258" s="471"/>
      <c r="S258" s="471"/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153">
        <f t="shared" si="41"/>
        <v>39900</v>
      </c>
      <c r="G259" s="379">
        <f t="shared" si="42"/>
        <v>100</v>
      </c>
      <c r="H259" s="883">
        <f>SUM(H260:H264)</f>
        <v>0</v>
      </c>
      <c r="I259" s="883">
        <f t="shared" ref="I259:S259" si="43">SUM(I260:I264)</f>
        <v>0</v>
      </c>
      <c r="J259" s="883">
        <f t="shared" si="43"/>
        <v>0</v>
      </c>
      <c r="K259" s="883">
        <f t="shared" si="43"/>
        <v>0</v>
      </c>
      <c r="L259" s="883">
        <f t="shared" si="43"/>
        <v>0</v>
      </c>
      <c r="M259" s="883">
        <f t="shared" si="43"/>
        <v>0</v>
      </c>
      <c r="N259" s="883">
        <f t="shared" si="43"/>
        <v>0</v>
      </c>
      <c r="O259" s="883">
        <f t="shared" si="43"/>
        <v>0</v>
      </c>
      <c r="P259" s="883">
        <f t="shared" si="43"/>
        <v>0</v>
      </c>
      <c r="Q259" s="883">
        <f t="shared" si="43"/>
        <v>0</v>
      </c>
      <c r="R259" s="883">
        <f t="shared" si="43"/>
        <v>3055</v>
      </c>
      <c r="S259" s="883">
        <f t="shared" si="43"/>
        <v>36845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1"/>
        <v>0</v>
      </c>
      <c r="G260" s="37" t="e">
        <f t="shared" si="42"/>
        <v>#DIV/0!</v>
      </c>
      <c r="H260" s="879"/>
      <c r="I260" s="879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36">
        <f t="shared" si="41"/>
        <v>39900</v>
      </c>
      <c r="G261" s="37">
        <f t="shared" si="42"/>
        <v>100</v>
      </c>
      <c r="H261" s="879">
        <v>0</v>
      </c>
      <c r="I261" s="879">
        <v>0</v>
      </c>
      <c r="J261" s="471">
        <v>0</v>
      </c>
      <c r="K261" s="471">
        <v>0</v>
      </c>
      <c r="L261" s="471">
        <v>0</v>
      </c>
      <c r="M261" s="471">
        <v>0</v>
      </c>
      <c r="N261" s="471">
        <v>0</v>
      </c>
      <c r="O261" s="471">
        <v>0</v>
      </c>
      <c r="P261" s="471">
        <v>0</v>
      </c>
      <c r="Q261" s="471">
        <v>0</v>
      </c>
      <c r="R261" s="471">
        <v>3055</v>
      </c>
      <c r="S261" s="471">
        <v>36845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1"/>
        <v>0</v>
      </c>
      <c r="G262" s="37" t="e">
        <f t="shared" si="42"/>
        <v>#DIV/0!</v>
      </c>
      <c r="H262" s="879"/>
      <c r="I262" s="879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1"/>
        <v>0</v>
      </c>
      <c r="G263" s="37" t="e">
        <f t="shared" si="42"/>
        <v>#DIV/0!</v>
      </c>
      <c r="H263" s="879"/>
      <c r="I263" s="879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1"/>
        <v>0</v>
      </c>
      <c r="G264" s="37" t="e">
        <f t="shared" si="42"/>
        <v>#DIV/0!</v>
      </c>
      <c r="H264" s="879"/>
      <c r="I264" s="879"/>
      <c r="J264" s="471"/>
      <c r="K264" s="471"/>
      <c r="L264" s="471"/>
      <c r="M264" s="471"/>
      <c r="N264" s="471"/>
      <c r="O264" s="471"/>
      <c r="P264" s="471"/>
      <c r="Q264" s="471"/>
      <c r="R264" s="471"/>
      <c r="S264" s="471"/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1"/>
        <v>0</v>
      </c>
      <c r="G265" s="67" t="e">
        <f t="shared" si="42"/>
        <v>#DIV/0!</v>
      </c>
      <c r="H265" s="882"/>
      <c r="I265" s="882"/>
      <c r="J265" s="1239"/>
      <c r="K265" s="1553"/>
      <c r="L265" s="1553"/>
      <c r="M265" s="1553"/>
      <c r="N265" s="1553"/>
      <c r="O265" s="1553"/>
      <c r="P265" s="1553"/>
      <c r="Q265" s="1553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4</v>
      </c>
      <c r="F266" s="36">
        <f t="shared" si="41"/>
        <v>4</v>
      </c>
      <c r="G266" s="37">
        <f t="shared" si="42"/>
        <v>100</v>
      </c>
      <c r="H266" s="879">
        <v>0</v>
      </c>
      <c r="I266" s="879">
        <v>0</v>
      </c>
      <c r="J266" s="471">
        <v>4</v>
      </c>
      <c r="K266" s="471">
        <v>0</v>
      </c>
      <c r="L266" s="471">
        <v>0</v>
      </c>
      <c r="M266" s="471">
        <v>0</v>
      </c>
      <c r="N266" s="471">
        <v>0</v>
      </c>
      <c r="O266" s="471">
        <v>0</v>
      </c>
      <c r="P266" s="471">
        <v>0</v>
      </c>
      <c r="Q266" s="471">
        <v>0</v>
      </c>
      <c r="R266" s="471">
        <v>0</v>
      </c>
      <c r="S266" s="471">
        <v>0</v>
      </c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120</v>
      </c>
      <c r="F267" s="36">
        <f t="shared" si="41"/>
        <v>120</v>
      </c>
      <c r="G267" s="37">
        <f t="shared" si="42"/>
        <v>100</v>
      </c>
      <c r="H267" s="879">
        <v>0</v>
      </c>
      <c r="I267" s="879">
        <v>0</v>
      </c>
      <c r="J267" s="471">
        <v>8</v>
      </c>
      <c r="K267" s="471">
        <v>7</v>
      </c>
      <c r="L267" s="471">
        <v>10</v>
      </c>
      <c r="M267" s="471">
        <v>10</v>
      </c>
      <c r="N267" s="471">
        <v>10</v>
      </c>
      <c r="O267" s="471">
        <v>21</v>
      </c>
      <c r="P267" s="471">
        <v>20</v>
      </c>
      <c r="Q267" s="471">
        <v>12</v>
      </c>
      <c r="R267" s="471">
        <v>22</v>
      </c>
      <c r="S267" s="471">
        <v>0</v>
      </c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65</v>
      </c>
      <c r="F268" s="36">
        <f t="shared" si="41"/>
        <v>65</v>
      </c>
      <c r="G268" s="37">
        <f t="shared" si="42"/>
        <v>100</v>
      </c>
      <c r="H268" s="879">
        <v>0</v>
      </c>
      <c r="I268" s="879">
        <v>0</v>
      </c>
      <c r="J268" s="471">
        <v>0</v>
      </c>
      <c r="K268" s="471">
        <v>0</v>
      </c>
      <c r="L268" s="471">
        <v>0</v>
      </c>
      <c r="M268" s="471">
        <v>12</v>
      </c>
      <c r="N268" s="471">
        <v>10</v>
      </c>
      <c r="O268" s="471">
        <v>21</v>
      </c>
      <c r="P268" s="471">
        <v>0</v>
      </c>
      <c r="Q268" s="471">
        <v>12</v>
      </c>
      <c r="R268" s="471">
        <v>10</v>
      </c>
      <c r="S268" s="471">
        <v>0</v>
      </c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9</v>
      </c>
      <c r="F269" s="36">
        <f t="shared" si="41"/>
        <v>9</v>
      </c>
      <c r="G269" s="37">
        <f t="shared" si="42"/>
        <v>100</v>
      </c>
      <c r="H269" s="879">
        <v>0</v>
      </c>
      <c r="I269" s="879">
        <v>0</v>
      </c>
      <c r="J269" s="471">
        <v>0</v>
      </c>
      <c r="K269" s="471">
        <v>0</v>
      </c>
      <c r="L269" s="471">
        <v>5</v>
      </c>
      <c r="M269" s="471">
        <v>0</v>
      </c>
      <c r="N269" s="471">
        <v>0</v>
      </c>
      <c r="O269" s="471">
        <v>0</v>
      </c>
      <c r="P269" s="471">
        <v>0</v>
      </c>
      <c r="Q269" s="471">
        <v>0</v>
      </c>
      <c r="R269" s="471">
        <v>4</v>
      </c>
      <c r="S269" s="471">
        <v>0</v>
      </c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1"/>
        <v>0</v>
      </c>
      <c r="G270" s="37" t="e">
        <f t="shared" si="42"/>
        <v>#DIV/0!</v>
      </c>
      <c r="H270" s="879"/>
      <c r="I270" s="879"/>
      <c r="J270" s="471"/>
      <c r="K270" s="471"/>
      <c r="L270" s="471"/>
      <c r="M270" s="471"/>
      <c r="N270" s="471"/>
      <c r="O270" s="471"/>
      <c r="P270" s="471"/>
      <c r="Q270" s="471"/>
      <c r="R270" s="471"/>
      <c r="S270" s="471"/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48700</v>
      </c>
      <c r="F271" s="153">
        <f t="shared" si="41"/>
        <v>48697.99</v>
      </c>
      <c r="G271" s="379">
        <f t="shared" si="42"/>
        <v>99.995872689938395</v>
      </c>
      <c r="H271" s="883">
        <f>SUM(H272:H276)</f>
        <v>0</v>
      </c>
      <c r="I271" s="883">
        <f t="shared" ref="I271:S271" si="44">SUM(I272:I276)</f>
        <v>0</v>
      </c>
      <c r="J271" s="883">
        <f t="shared" si="44"/>
        <v>480</v>
      </c>
      <c r="K271" s="883">
        <f t="shared" si="44"/>
        <v>0</v>
      </c>
      <c r="L271" s="883">
        <f t="shared" si="44"/>
        <v>12720</v>
      </c>
      <c r="M271" s="883">
        <f t="shared" si="44"/>
        <v>14640</v>
      </c>
      <c r="N271" s="883">
        <f t="shared" si="44"/>
        <v>1060</v>
      </c>
      <c r="O271" s="883">
        <f t="shared" si="44"/>
        <v>240</v>
      </c>
      <c r="P271" s="883">
        <f t="shared" si="44"/>
        <v>14098</v>
      </c>
      <c r="Q271" s="883">
        <f t="shared" si="44"/>
        <v>5459.99</v>
      </c>
      <c r="R271" s="883">
        <f t="shared" si="44"/>
        <v>0</v>
      </c>
      <c r="S271" s="883">
        <f t="shared" si="44"/>
        <v>0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1"/>
        <v>0</v>
      </c>
      <c r="G272" s="37" t="e">
        <f t="shared" si="42"/>
        <v>#DIV/0!</v>
      </c>
      <c r="H272" s="879"/>
      <c r="I272" s="879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</row>
    <row r="273" spans="1:19" ht="21.75" customHeight="1">
      <c r="A273" s="684"/>
      <c r="B273" s="685"/>
      <c r="C273" s="686" t="s">
        <v>26</v>
      </c>
      <c r="D273" s="687" t="s">
        <v>24</v>
      </c>
      <c r="E273" s="42">
        <v>48700</v>
      </c>
      <c r="F273" s="36">
        <f t="shared" si="41"/>
        <v>48697.99</v>
      </c>
      <c r="G273" s="37">
        <f t="shared" si="42"/>
        <v>99.995872689938395</v>
      </c>
      <c r="H273" s="879">
        <v>0</v>
      </c>
      <c r="I273" s="879"/>
      <c r="J273" s="471">
        <v>480</v>
      </c>
      <c r="K273" s="471">
        <v>0</v>
      </c>
      <c r="L273" s="872">
        <v>12720</v>
      </c>
      <c r="M273" s="471">
        <v>14640</v>
      </c>
      <c r="N273" s="471">
        <v>1060</v>
      </c>
      <c r="O273" s="471">
        <v>240</v>
      </c>
      <c r="P273" s="471">
        <v>14098</v>
      </c>
      <c r="Q273" s="471">
        <v>5459.99</v>
      </c>
      <c r="R273" s="471">
        <v>0</v>
      </c>
      <c r="S273" s="471">
        <v>0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1"/>
        <v>0</v>
      </c>
      <c r="G274" s="37" t="e">
        <f t="shared" si="42"/>
        <v>#DIV/0!</v>
      </c>
      <c r="H274" s="879"/>
      <c r="I274" s="879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1"/>
        <v>0</v>
      </c>
      <c r="G275" s="37" t="e">
        <f t="shared" si="42"/>
        <v>#DIV/0!</v>
      </c>
      <c r="H275" s="879"/>
      <c r="I275" s="879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1"/>
        <v>0</v>
      </c>
      <c r="G276" s="37" t="e">
        <f t="shared" si="42"/>
        <v>#DIV/0!</v>
      </c>
      <c r="H276" s="894"/>
      <c r="I276" s="894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</row>
    <row r="277" spans="1:19" ht="22.2" customHeight="1">
      <c r="A277" s="509"/>
      <c r="B277" s="2235" t="s">
        <v>302</v>
      </c>
      <c r="C277" s="2236"/>
      <c r="D277" s="770"/>
      <c r="E277" s="511"/>
      <c r="F277" s="55">
        <f t="shared" si="41"/>
        <v>0</v>
      </c>
      <c r="G277" s="67" t="e">
        <f t="shared" si="42"/>
        <v>#DIV/0!</v>
      </c>
      <c r="H277" s="882"/>
      <c r="I277" s="882"/>
      <c r="J277" s="1239"/>
      <c r="K277" s="1553"/>
      <c r="L277" s="1553"/>
      <c r="M277" s="1553"/>
      <c r="N277" s="1553"/>
      <c r="O277" s="1553"/>
      <c r="P277" s="1553"/>
      <c r="Q277" s="1553"/>
      <c r="R277" s="1907"/>
      <c r="S277" s="190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2</v>
      </c>
      <c r="F278" s="36">
        <f t="shared" si="41"/>
        <v>2</v>
      </c>
      <c r="G278" s="37">
        <f t="shared" si="42"/>
        <v>100</v>
      </c>
      <c r="H278" s="879">
        <v>0</v>
      </c>
      <c r="I278" s="879">
        <v>0</v>
      </c>
      <c r="J278" s="471">
        <v>0</v>
      </c>
      <c r="K278" s="471">
        <v>0</v>
      </c>
      <c r="L278" s="471">
        <v>0</v>
      </c>
      <c r="M278" s="471">
        <v>2</v>
      </c>
      <c r="N278" s="471">
        <v>0</v>
      </c>
      <c r="O278" s="471">
        <v>0</v>
      </c>
      <c r="P278" s="471">
        <v>0</v>
      </c>
      <c r="Q278" s="471">
        <v>0</v>
      </c>
      <c r="R278" s="471">
        <v>0</v>
      </c>
      <c r="S278" s="471">
        <v>0</v>
      </c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1</v>
      </c>
      <c r="F279" s="36">
        <f t="shared" si="41"/>
        <v>1</v>
      </c>
      <c r="G279" s="37">
        <f t="shared" si="42"/>
        <v>100</v>
      </c>
      <c r="H279" s="879">
        <v>0</v>
      </c>
      <c r="I279" s="879">
        <v>0</v>
      </c>
      <c r="J279" s="471">
        <v>1</v>
      </c>
      <c r="K279" s="471">
        <v>0</v>
      </c>
      <c r="L279" s="471">
        <v>0</v>
      </c>
      <c r="M279" s="471">
        <v>0</v>
      </c>
      <c r="N279" s="471">
        <v>0</v>
      </c>
      <c r="O279" s="471">
        <v>0</v>
      </c>
      <c r="P279" s="471">
        <v>0</v>
      </c>
      <c r="Q279" s="471">
        <v>0</v>
      </c>
      <c r="R279" s="471">
        <v>0</v>
      </c>
      <c r="S279" s="471">
        <v>0</v>
      </c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41"/>
        <v>0</v>
      </c>
      <c r="G280" s="37" t="e">
        <f t="shared" si="42"/>
        <v>#DIV/0!</v>
      </c>
      <c r="H280" s="879"/>
      <c r="I280" s="879"/>
      <c r="J280" s="471"/>
      <c r="K280" s="471"/>
      <c r="L280" s="471"/>
      <c r="M280" s="471"/>
      <c r="N280" s="471"/>
      <c r="O280" s="471"/>
      <c r="P280" s="471"/>
      <c r="Q280" s="471"/>
      <c r="R280" s="471"/>
      <c r="S280" s="471"/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230000</v>
      </c>
      <c r="F281" s="153">
        <f t="shared" si="41"/>
        <v>230000</v>
      </c>
      <c r="G281" s="379">
        <f t="shared" si="42"/>
        <v>100</v>
      </c>
      <c r="H281" s="898">
        <f>SUM(H282:H286)</f>
        <v>0</v>
      </c>
      <c r="I281" s="898">
        <f t="shared" ref="I281:S281" si="45">SUM(I282:I286)</f>
        <v>0</v>
      </c>
      <c r="J281" s="898">
        <f t="shared" si="45"/>
        <v>5440</v>
      </c>
      <c r="K281" s="898">
        <f t="shared" si="45"/>
        <v>0</v>
      </c>
      <c r="L281" s="898">
        <f t="shared" si="45"/>
        <v>13260</v>
      </c>
      <c r="M281" s="898">
        <f t="shared" si="45"/>
        <v>147200</v>
      </c>
      <c r="N281" s="898">
        <f t="shared" si="45"/>
        <v>10280</v>
      </c>
      <c r="O281" s="898">
        <f t="shared" si="45"/>
        <v>7800</v>
      </c>
      <c r="P281" s="898">
        <f t="shared" si="45"/>
        <v>8100</v>
      </c>
      <c r="Q281" s="898">
        <f t="shared" si="45"/>
        <v>7500</v>
      </c>
      <c r="R281" s="898">
        <f t="shared" si="45"/>
        <v>8100</v>
      </c>
      <c r="S281" s="898">
        <f t="shared" si="45"/>
        <v>22320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1"/>
        <v>0</v>
      </c>
      <c r="G282" s="37" t="e">
        <f t="shared" si="42"/>
        <v>#DIV/0!</v>
      </c>
      <c r="H282" s="879"/>
      <c r="I282" s="879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90000</v>
      </c>
      <c r="F283" s="36">
        <f t="shared" si="41"/>
        <v>90000</v>
      </c>
      <c r="G283" s="37">
        <f t="shared" si="42"/>
        <v>100</v>
      </c>
      <c r="H283" s="879">
        <v>0</v>
      </c>
      <c r="I283" s="879">
        <v>0</v>
      </c>
      <c r="J283" s="471">
        <v>5440</v>
      </c>
      <c r="K283" s="471">
        <v>0</v>
      </c>
      <c r="L283" s="872">
        <v>13260</v>
      </c>
      <c r="M283" s="471">
        <v>7200</v>
      </c>
      <c r="N283" s="471">
        <v>10280</v>
      </c>
      <c r="O283" s="471">
        <v>7800</v>
      </c>
      <c r="P283" s="471">
        <v>8100</v>
      </c>
      <c r="Q283" s="471">
        <v>7500</v>
      </c>
      <c r="R283" s="471">
        <v>8100</v>
      </c>
      <c r="S283" s="471">
        <v>22320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1"/>
        <v>0</v>
      </c>
      <c r="G284" s="37" t="e">
        <f t="shared" si="42"/>
        <v>#DIV/0!</v>
      </c>
      <c r="H284" s="879"/>
      <c r="I284" s="879"/>
      <c r="J284" s="471"/>
      <c r="K284" s="471"/>
      <c r="L284" s="471"/>
      <c r="M284" s="471"/>
      <c r="N284" s="471"/>
      <c r="O284" s="471"/>
      <c r="P284" s="471"/>
      <c r="Q284" s="471"/>
      <c r="R284" s="471"/>
      <c r="S284" s="471"/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140000</v>
      </c>
      <c r="F285" s="36">
        <f t="shared" si="41"/>
        <v>140000</v>
      </c>
      <c r="G285" s="37">
        <f t="shared" si="42"/>
        <v>100</v>
      </c>
      <c r="H285" s="879">
        <v>0</v>
      </c>
      <c r="I285" s="879">
        <v>0</v>
      </c>
      <c r="J285" s="471">
        <v>0</v>
      </c>
      <c r="K285" s="471"/>
      <c r="L285" s="471"/>
      <c r="M285" s="471">
        <v>140000</v>
      </c>
      <c r="N285" s="471">
        <v>0</v>
      </c>
      <c r="O285" s="471">
        <v>0</v>
      </c>
      <c r="P285" s="471">
        <v>0</v>
      </c>
      <c r="Q285" s="471">
        <v>0</v>
      </c>
      <c r="R285" s="471">
        <v>0</v>
      </c>
      <c r="S285" s="471">
        <v>0</v>
      </c>
    </row>
    <row r="286" spans="1:19" ht="21.75" customHeight="1">
      <c r="A286" s="783"/>
      <c r="B286" s="784"/>
      <c r="C286" s="785" t="s">
        <v>29</v>
      </c>
      <c r="D286" s="786" t="s">
        <v>24</v>
      </c>
      <c r="E286" s="102">
        <v>0</v>
      </c>
      <c r="F286" s="116">
        <f t="shared" si="41"/>
        <v>0</v>
      </c>
      <c r="G286" s="120" t="e">
        <f t="shared" si="42"/>
        <v>#DIV/0!</v>
      </c>
      <c r="H286" s="894"/>
      <c r="I286" s="899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1"/>
        <v>0</v>
      </c>
      <c r="G287" s="631" t="e">
        <f t="shared" si="42"/>
        <v>#DIV/0!</v>
      </c>
      <c r="H287" s="900">
        <f t="shared" ref="H287:S287" si="46">SUM(H288:H296)</f>
        <v>0</v>
      </c>
      <c r="I287" s="900">
        <f t="shared" si="46"/>
        <v>0</v>
      </c>
      <c r="J287" s="1220">
        <f t="shared" si="46"/>
        <v>0</v>
      </c>
      <c r="K287" s="1538">
        <f t="shared" si="46"/>
        <v>0</v>
      </c>
      <c r="L287" s="1538">
        <f t="shared" si="46"/>
        <v>0</v>
      </c>
      <c r="M287" s="1538">
        <f t="shared" si="46"/>
        <v>0</v>
      </c>
      <c r="N287" s="1538">
        <f t="shared" si="46"/>
        <v>0</v>
      </c>
      <c r="O287" s="1538">
        <f t="shared" si="46"/>
        <v>0</v>
      </c>
      <c r="P287" s="1538">
        <f t="shared" si="46"/>
        <v>0</v>
      </c>
      <c r="Q287" s="1538">
        <f t="shared" si="46"/>
        <v>0</v>
      </c>
      <c r="R287" s="1891">
        <f t="shared" si="46"/>
        <v>0</v>
      </c>
      <c r="S287" s="1891">
        <f t="shared" si="46"/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55">
        <f t="shared" si="41"/>
        <v>0</v>
      </c>
      <c r="G288" s="67" t="e">
        <f t="shared" si="42"/>
        <v>#DIV/0!</v>
      </c>
      <c r="H288" s="882"/>
      <c r="I288" s="882"/>
      <c r="J288" s="1239"/>
      <c r="K288" s="1553"/>
      <c r="L288" s="1553"/>
      <c r="M288" s="1553"/>
      <c r="N288" s="1553"/>
      <c r="O288" s="1553"/>
      <c r="P288" s="1553"/>
      <c r="Q288" s="1553"/>
      <c r="R288" s="1907"/>
      <c r="S288" s="1907"/>
    </row>
    <row r="289" spans="1:19" ht="25.5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 t="shared" si="41"/>
        <v>0</v>
      </c>
      <c r="G289" s="37" t="e">
        <f t="shared" si="42"/>
        <v>#DIV/0!</v>
      </c>
      <c r="H289" s="879"/>
      <c r="I289" s="879"/>
      <c r="J289" s="471"/>
      <c r="K289" s="471"/>
      <c r="L289" s="471"/>
      <c r="M289" s="471"/>
      <c r="N289" s="471"/>
      <c r="O289" s="471"/>
      <c r="P289" s="471"/>
      <c r="Q289" s="471"/>
      <c r="R289" s="471"/>
      <c r="S289" s="471"/>
    </row>
    <row r="290" spans="1:19" ht="25.5" customHeight="1">
      <c r="A290" s="723"/>
      <c r="B290" s="452" t="s">
        <v>180</v>
      </c>
      <c r="C290" s="789"/>
      <c r="D290" s="455" t="s">
        <v>87</v>
      </c>
      <c r="E290" s="42"/>
      <c r="F290" s="36">
        <f t="shared" si="41"/>
        <v>0</v>
      </c>
      <c r="G290" s="37" t="e">
        <f t="shared" si="42"/>
        <v>#DIV/0!</v>
      </c>
      <c r="H290" s="879"/>
      <c r="I290" s="879"/>
      <c r="J290" s="471"/>
      <c r="K290" s="471"/>
      <c r="L290" s="471"/>
      <c r="M290" s="471"/>
      <c r="N290" s="471"/>
      <c r="O290" s="471"/>
      <c r="P290" s="471"/>
      <c r="Q290" s="471"/>
      <c r="R290" s="471"/>
      <c r="S290" s="471"/>
    </row>
    <row r="291" spans="1:19" ht="25.5" customHeight="1">
      <c r="A291" s="790"/>
      <c r="B291" s="2193" t="s">
        <v>292</v>
      </c>
      <c r="C291" s="2194"/>
      <c r="D291" s="455" t="s">
        <v>114</v>
      </c>
      <c r="E291" s="42"/>
      <c r="F291" s="36">
        <f t="shared" si="41"/>
        <v>0</v>
      </c>
      <c r="G291" s="37" t="e">
        <f t="shared" si="42"/>
        <v>#DIV/0!</v>
      </c>
      <c r="H291" s="879"/>
      <c r="I291" s="879"/>
      <c r="J291" s="471"/>
      <c r="K291" s="471"/>
      <c r="L291" s="471"/>
      <c r="M291" s="471"/>
      <c r="N291" s="471"/>
      <c r="O291" s="471"/>
      <c r="P291" s="471"/>
      <c r="Q291" s="471"/>
      <c r="R291" s="471"/>
      <c r="S291" s="471"/>
    </row>
    <row r="292" spans="1:19" ht="25.5" customHeight="1">
      <c r="A292" s="723"/>
      <c r="B292" s="452" t="s">
        <v>293</v>
      </c>
      <c r="C292" s="791"/>
      <c r="D292" s="420" t="s">
        <v>294</v>
      </c>
      <c r="E292" s="164"/>
      <c r="F292" s="36">
        <f t="shared" si="41"/>
        <v>0</v>
      </c>
      <c r="G292" s="37" t="e">
        <f t="shared" si="42"/>
        <v>#DIV/0!</v>
      </c>
      <c r="H292" s="879"/>
      <c r="I292" s="879"/>
      <c r="J292" s="471"/>
      <c r="K292" s="471"/>
      <c r="L292" s="471"/>
      <c r="M292" s="471"/>
      <c r="N292" s="471"/>
      <c r="O292" s="471"/>
      <c r="P292" s="471"/>
      <c r="Q292" s="471"/>
      <c r="R292" s="471"/>
      <c r="S292" s="471"/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1"/>
        <v>0</v>
      </c>
      <c r="G293" s="37" t="e">
        <f t="shared" si="42"/>
        <v>#DIV/0!</v>
      </c>
      <c r="H293" s="879"/>
      <c r="I293" s="879"/>
      <c r="J293" s="471"/>
      <c r="K293" s="471"/>
      <c r="L293" s="471"/>
      <c r="M293" s="471"/>
      <c r="N293" s="471"/>
      <c r="O293" s="471"/>
      <c r="P293" s="471"/>
      <c r="Q293" s="471"/>
      <c r="R293" s="471"/>
      <c r="S293" s="471"/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153">
        <f t="shared" si="41"/>
        <v>0</v>
      </c>
      <c r="G294" s="379" t="e">
        <f t="shared" si="42"/>
        <v>#DIV/0!</v>
      </c>
      <c r="H294" s="883">
        <f>SUM(H295:H299)</f>
        <v>0</v>
      </c>
      <c r="I294" s="883">
        <f t="shared" ref="I294:S294" si="47">SUM(I295:I299)</f>
        <v>0</v>
      </c>
      <c r="J294" s="883">
        <f t="shared" si="47"/>
        <v>0</v>
      </c>
      <c r="K294" s="883">
        <f t="shared" si="47"/>
        <v>0</v>
      </c>
      <c r="L294" s="883">
        <f t="shared" si="47"/>
        <v>0</v>
      </c>
      <c r="M294" s="883">
        <f t="shared" si="47"/>
        <v>0</v>
      </c>
      <c r="N294" s="883">
        <f t="shared" si="47"/>
        <v>0</v>
      </c>
      <c r="O294" s="883">
        <f t="shared" si="47"/>
        <v>0</v>
      </c>
      <c r="P294" s="883">
        <f t="shared" si="47"/>
        <v>0</v>
      </c>
      <c r="Q294" s="883">
        <f t="shared" si="47"/>
        <v>0</v>
      </c>
      <c r="R294" s="883">
        <f t="shared" si="47"/>
        <v>0</v>
      </c>
      <c r="S294" s="883">
        <f t="shared" si="47"/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1"/>
        <v>0</v>
      </c>
      <c r="G295" s="37" t="e">
        <f t="shared" si="42"/>
        <v>#DIV/0!</v>
      </c>
      <c r="H295" s="879"/>
      <c r="I295" s="879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36">
        <f t="shared" si="41"/>
        <v>0</v>
      </c>
      <c r="G296" s="37" t="e">
        <f t="shared" si="42"/>
        <v>#DIV/0!</v>
      </c>
      <c r="H296" s="879"/>
      <c r="I296" s="879"/>
      <c r="J296" s="471"/>
      <c r="K296" s="471"/>
      <c r="L296" s="471"/>
      <c r="M296" s="471"/>
      <c r="N296" s="471"/>
      <c r="O296" s="471"/>
      <c r="P296" s="471"/>
      <c r="Q296" s="471"/>
      <c r="R296" s="471"/>
      <c r="S296" s="471"/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1"/>
        <v>0</v>
      </c>
      <c r="G297" s="37" t="e">
        <f t="shared" si="42"/>
        <v>#DIV/0!</v>
      </c>
      <c r="H297" s="879"/>
      <c r="I297" s="879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1"/>
        <v>0</v>
      </c>
      <c r="G298" s="37" t="e">
        <f t="shared" si="42"/>
        <v>#DIV/0!</v>
      </c>
      <c r="H298" s="879"/>
      <c r="I298" s="879"/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1"/>
        <v>0</v>
      </c>
      <c r="G299" s="37" t="e">
        <f t="shared" si="42"/>
        <v>#DIV/0!</v>
      </c>
      <c r="H299" s="879"/>
      <c r="I299" s="879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41"/>
        <v>0</v>
      </c>
      <c r="G300" s="67" t="e">
        <f t="shared" si="42"/>
        <v>#DIV/0!</v>
      </c>
      <c r="H300" s="882"/>
      <c r="I300" s="882"/>
      <c r="J300" s="1239"/>
      <c r="K300" s="1553"/>
      <c r="L300" s="1553"/>
      <c r="M300" s="1553"/>
      <c r="N300" s="1553"/>
      <c r="O300" s="1553"/>
      <c r="P300" s="1553"/>
      <c r="Q300" s="1553"/>
      <c r="R300" s="1907"/>
      <c r="S300" s="1907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1"/>
        <v>0</v>
      </c>
      <c r="G301" s="37" t="e">
        <f t="shared" si="42"/>
        <v>#DIV/0!</v>
      </c>
      <c r="H301" s="879"/>
      <c r="I301" s="879"/>
      <c r="J301" s="471"/>
      <c r="K301" s="471"/>
      <c r="L301" s="471"/>
      <c r="M301" s="471"/>
      <c r="N301" s="471"/>
      <c r="O301" s="471"/>
      <c r="P301" s="471"/>
      <c r="Q301" s="471"/>
      <c r="R301" s="471"/>
      <c r="S301" s="471"/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41"/>
        <v>0</v>
      </c>
      <c r="G302" s="37" t="e">
        <f t="shared" si="42"/>
        <v>#DIV/0!</v>
      </c>
      <c r="H302" s="879"/>
      <c r="I302" s="879"/>
      <c r="J302" s="471"/>
      <c r="K302" s="471"/>
      <c r="L302" s="471"/>
      <c r="M302" s="471"/>
      <c r="N302" s="471"/>
      <c r="O302" s="471"/>
      <c r="P302" s="471"/>
      <c r="Q302" s="471"/>
      <c r="R302" s="471"/>
      <c r="S302" s="471"/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1"/>
        <v>0</v>
      </c>
      <c r="G303" s="37" t="e">
        <f t="shared" si="42"/>
        <v>#DIV/0!</v>
      </c>
      <c r="H303" s="879"/>
      <c r="I303" s="879"/>
      <c r="J303" s="471"/>
      <c r="K303" s="471"/>
      <c r="L303" s="471"/>
      <c r="M303" s="471"/>
      <c r="N303" s="471"/>
      <c r="O303" s="471"/>
      <c r="P303" s="471"/>
      <c r="Q303" s="471"/>
      <c r="R303" s="471"/>
      <c r="S303" s="471"/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1"/>
        <v>0</v>
      </c>
      <c r="G304" s="37" t="e">
        <f t="shared" si="42"/>
        <v>#DIV/0!</v>
      </c>
      <c r="H304" s="879"/>
      <c r="I304" s="879"/>
      <c r="J304" s="471"/>
      <c r="K304" s="471"/>
      <c r="L304" s="471"/>
      <c r="M304" s="471"/>
      <c r="N304" s="471"/>
      <c r="O304" s="471"/>
      <c r="P304" s="471"/>
      <c r="Q304" s="471"/>
      <c r="R304" s="471"/>
      <c r="S304" s="471"/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1"/>
        <v>0</v>
      </c>
      <c r="G305" s="37" t="e">
        <f t="shared" si="42"/>
        <v>#DIV/0!</v>
      </c>
      <c r="H305" s="879"/>
      <c r="I305" s="879"/>
      <c r="J305" s="471"/>
      <c r="K305" s="471"/>
      <c r="L305" s="471"/>
      <c r="M305" s="471"/>
      <c r="N305" s="471"/>
      <c r="O305" s="471"/>
      <c r="P305" s="471"/>
      <c r="Q305" s="471"/>
      <c r="R305" s="471"/>
      <c r="S305" s="471"/>
    </row>
    <row r="306" spans="1:19" ht="27" customHeight="1">
      <c r="A306" s="735"/>
      <c r="B306" s="777" t="s">
        <v>37</v>
      </c>
      <c r="C306" s="793"/>
      <c r="D306" s="738" t="s">
        <v>24</v>
      </c>
      <c r="E306" s="153"/>
      <c r="F306" s="153">
        <f t="shared" si="41"/>
        <v>0</v>
      </c>
      <c r="G306" s="379" t="e">
        <f t="shared" si="42"/>
        <v>#DIV/0!</v>
      </c>
      <c r="H306" s="898">
        <f>SUM(H307:H311)</f>
        <v>0</v>
      </c>
      <c r="I306" s="898">
        <f t="shared" ref="I306:S306" si="48">SUM(I307:I311)</f>
        <v>0</v>
      </c>
      <c r="J306" s="898">
        <f t="shared" si="48"/>
        <v>0</v>
      </c>
      <c r="K306" s="898">
        <f t="shared" si="48"/>
        <v>0</v>
      </c>
      <c r="L306" s="898">
        <f t="shared" si="48"/>
        <v>0</v>
      </c>
      <c r="M306" s="898">
        <f t="shared" si="48"/>
        <v>0</v>
      </c>
      <c r="N306" s="898">
        <f t="shared" si="48"/>
        <v>0</v>
      </c>
      <c r="O306" s="898">
        <f t="shared" si="48"/>
        <v>0</v>
      </c>
      <c r="P306" s="898">
        <f t="shared" si="48"/>
        <v>0</v>
      </c>
      <c r="Q306" s="898">
        <f t="shared" si="48"/>
        <v>0</v>
      </c>
      <c r="R306" s="898">
        <f t="shared" si="48"/>
        <v>0</v>
      </c>
      <c r="S306" s="898">
        <f t="shared" si="48"/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1"/>
        <v>0</v>
      </c>
      <c r="G307" s="37" t="e">
        <f t="shared" si="42"/>
        <v>#DIV/0!</v>
      </c>
      <c r="H307" s="879"/>
      <c r="I307" s="879"/>
      <c r="J307" s="471"/>
      <c r="K307" s="471"/>
      <c r="L307" s="471"/>
      <c r="M307" s="471"/>
      <c r="N307" s="471"/>
      <c r="O307" s="471"/>
      <c r="P307" s="471"/>
      <c r="Q307" s="471"/>
      <c r="R307" s="471"/>
      <c r="S307" s="471"/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si="41"/>
        <v>0</v>
      </c>
      <c r="G308" s="37" t="e">
        <f t="shared" si="42"/>
        <v>#DIV/0!</v>
      </c>
      <c r="H308" s="879"/>
      <c r="I308" s="879"/>
      <c r="J308" s="471"/>
      <c r="K308" s="471"/>
      <c r="L308" s="471"/>
      <c r="M308" s="471"/>
      <c r="N308" s="471"/>
      <c r="O308" s="471"/>
      <c r="P308" s="471"/>
      <c r="Q308" s="471"/>
      <c r="R308" s="471"/>
      <c r="S308" s="471"/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1"/>
        <v>0</v>
      </c>
      <c r="G309" s="37" t="e">
        <f t="shared" si="42"/>
        <v>#DIV/0!</v>
      </c>
      <c r="H309" s="879"/>
      <c r="I309" s="879"/>
      <c r="J309" s="471"/>
      <c r="K309" s="471"/>
      <c r="L309" s="471"/>
      <c r="M309" s="471"/>
      <c r="N309" s="471"/>
      <c r="O309" s="471"/>
      <c r="P309" s="471"/>
      <c r="Q309" s="471"/>
      <c r="R309" s="471"/>
      <c r="S309" s="471"/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1"/>
        <v>0</v>
      </c>
      <c r="G310" s="37" t="e">
        <f t="shared" si="42"/>
        <v>#DIV/0!</v>
      </c>
      <c r="H310" s="879"/>
      <c r="I310" s="879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</row>
    <row r="311" spans="1:19" ht="27" customHeight="1">
      <c r="A311" s="794"/>
      <c r="B311" s="784"/>
      <c r="C311" s="795" t="s">
        <v>29</v>
      </c>
      <c r="D311" s="786" t="s">
        <v>24</v>
      </c>
      <c r="E311" s="97"/>
      <c r="F311" s="116">
        <f t="shared" si="41"/>
        <v>0</v>
      </c>
      <c r="G311" s="120" t="e">
        <f t="shared" si="42"/>
        <v>#DIV/0!</v>
      </c>
      <c r="H311" s="899"/>
      <c r="I311" s="899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</row>
    <row r="312" spans="1:19" ht="26.4" customHeight="1">
      <c r="A312" s="375" t="s">
        <v>325</v>
      </c>
      <c r="B312" s="796"/>
      <c r="C312" s="797"/>
      <c r="D312" s="798"/>
      <c r="E312" s="386"/>
      <c r="F312" s="360">
        <f t="shared" si="41"/>
        <v>0</v>
      </c>
      <c r="G312" s="636" t="e">
        <f t="shared" si="42"/>
        <v>#DIV/0!</v>
      </c>
      <c r="H312" s="897"/>
      <c r="I312" s="897"/>
      <c r="J312" s="1247"/>
      <c r="K312" s="1561"/>
      <c r="L312" s="1561"/>
      <c r="M312" s="1561"/>
      <c r="N312" s="1561"/>
      <c r="O312" s="1561"/>
      <c r="P312" s="1561"/>
      <c r="Q312" s="1561"/>
      <c r="R312" s="1914"/>
      <c r="S312" s="1914"/>
    </row>
    <row r="313" spans="1:19" ht="27" customHeight="1">
      <c r="A313" s="2110" t="s">
        <v>257</v>
      </c>
      <c r="B313" s="2111"/>
      <c r="C313" s="2111"/>
      <c r="D313" s="2112"/>
      <c r="E313" s="92"/>
      <c r="F313" s="92">
        <f t="shared" si="41"/>
        <v>0</v>
      </c>
      <c r="G313" s="631" t="e">
        <f t="shared" si="42"/>
        <v>#DIV/0!</v>
      </c>
      <c r="H313" s="882"/>
      <c r="I313" s="882"/>
      <c r="J313" s="1239"/>
      <c r="K313" s="1553"/>
      <c r="L313" s="1553"/>
      <c r="M313" s="1553"/>
      <c r="N313" s="1553"/>
      <c r="O313" s="1553"/>
      <c r="P313" s="1553"/>
      <c r="Q313" s="1553"/>
      <c r="R313" s="1907"/>
      <c r="S313" s="1907"/>
    </row>
    <row r="314" spans="1:19" ht="21" customHeight="1">
      <c r="A314" s="388"/>
      <c r="B314" s="2177" t="s">
        <v>251</v>
      </c>
      <c r="C314" s="2178"/>
      <c r="D314" s="799"/>
      <c r="E314" s="106">
        <f>E315</f>
        <v>0</v>
      </c>
      <c r="F314" s="55">
        <f t="shared" si="41"/>
        <v>0</v>
      </c>
      <c r="G314" s="67" t="e">
        <f t="shared" si="42"/>
        <v>#DIV/0!</v>
      </c>
      <c r="H314" s="882"/>
      <c r="I314" s="882"/>
      <c r="J314" s="1239"/>
      <c r="K314" s="1553"/>
      <c r="L314" s="1553"/>
      <c r="M314" s="1553"/>
      <c r="N314" s="1553"/>
      <c r="O314" s="1553"/>
      <c r="P314" s="1553"/>
      <c r="Q314" s="1553"/>
      <c r="R314" s="1907"/>
      <c r="S314" s="1907"/>
    </row>
    <row r="315" spans="1:19" ht="27" customHeight="1">
      <c r="A315" s="660"/>
      <c r="B315" s="730"/>
      <c r="C315" s="800" t="s">
        <v>139</v>
      </c>
      <c r="D315" s="679" t="s">
        <v>88</v>
      </c>
      <c r="E315" s="77">
        <v>0</v>
      </c>
      <c r="F315" s="36">
        <f t="shared" si="41"/>
        <v>0</v>
      </c>
      <c r="G315" s="37" t="e">
        <f t="shared" si="42"/>
        <v>#DIV/0!</v>
      </c>
      <c r="H315" s="889"/>
      <c r="I315" s="889"/>
      <c r="J315" s="471"/>
      <c r="K315" s="471"/>
      <c r="L315" s="471"/>
      <c r="M315" s="471"/>
      <c r="N315" s="471"/>
      <c r="O315" s="471"/>
      <c r="P315" s="471"/>
      <c r="Q315" s="471"/>
      <c r="R315" s="471"/>
      <c r="S315" s="471"/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1"/>
        <v>0</v>
      </c>
      <c r="G316" s="37" t="e">
        <f t="shared" si="42"/>
        <v>#DIV/0!</v>
      </c>
      <c r="H316" s="879"/>
      <c r="I316" s="879"/>
      <c r="J316" s="471"/>
      <c r="K316" s="471"/>
      <c r="L316" s="471"/>
      <c r="M316" s="471"/>
      <c r="N316" s="471"/>
      <c r="O316" s="471"/>
      <c r="P316" s="471"/>
      <c r="Q316" s="471"/>
      <c r="R316" s="471"/>
      <c r="S316" s="471"/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0</v>
      </c>
      <c r="F317" s="153">
        <f>SUM(H317:S317)</f>
        <v>0</v>
      </c>
      <c r="G317" s="379" t="e">
        <f t="shared" ref="G317:G380" si="49">+F317*100/E317</f>
        <v>#DIV/0!</v>
      </c>
      <c r="H317" s="883">
        <f>SUM(H318:H322)</f>
        <v>0</v>
      </c>
      <c r="I317" s="883">
        <f t="shared" ref="I317:S317" si="50">SUM(I318:I322)</f>
        <v>0</v>
      </c>
      <c r="J317" s="1228">
        <f t="shared" si="50"/>
        <v>0</v>
      </c>
      <c r="K317" s="1545">
        <f t="shared" si="50"/>
        <v>0</v>
      </c>
      <c r="L317" s="1545">
        <f t="shared" si="50"/>
        <v>0</v>
      </c>
      <c r="M317" s="1545">
        <f t="shared" si="50"/>
        <v>0</v>
      </c>
      <c r="N317" s="1545">
        <f t="shared" si="50"/>
        <v>0</v>
      </c>
      <c r="O317" s="1545">
        <f t="shared" si="50"/>
        <v>0</v>
      </c>
      <c r="P317" s="1545">
        <f t="shared" si="50"/>
        <v>0</v>
      </c>
      <c r="Q317" s="1545">
        <f t="shared" si="50"/>
        <v>0</v>
      </c>
      <c r="R317" s="1898">
        <f t="shared" si="50"/>
        <v>0</v>
      </c>
      <c r="S317" s="1898">
        <f t="shared" si="50"/>
        <v>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ref="F318:F380" si="51">SUM(H318:S318)</f>
        <v>0</v>
      </c>
      <c r="G318" s="37" t="e">
        <f t="shared" si="49"/>
        <v>#DIV/0!</v>
      </c>
      <c r="H318" s="879"/>
      <c r="I318" s="879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0</v>
      </c>
      <c r="F319" s="36">
        <f t="shared" si="51"/>
        <v>0</v>
      </c>
      <c r="G319" s="37" t="e">
        <f t="shared" si="49"/>
        <v>#DIV/0!</v>
      </c>
      <c r="H319" s="879"/>
      <c r="I319" s="879"/>
      <c r="J319" s="471"/>
      <c r="K319" s="471"/>
      <c r="L319" s="471"/>
      <c r="M319" s="471"/>
      <c r="N319" s="471"/>
      <c r="O319" s="471"/>
      <c r="P319" s="471"/>
      <c r="Q319" s="471"/>
      <c r="R319" s="471"/>
      <c r="S319" s="471"/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51"/>
        <v>0</v>
      </c>
      <c r="G320" s="37" t="e">
        <f t="shared" si="49"/>
        <v>#DIV/0!</v>
      </c>
      <c r="H320" s="879"/>
      <c r="I320" s="879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51"/>
        <v>0</v>
      </c>
      <c r="G321" s="37" t="e">
        <f t="shared" si="49"/>
        <v>#DIV/0!</v>
      </c>
      <c r="H321" s="879"/>
      <c r="I321" s="879"/>
      <c r="J321" s="471"/>
      <c r="K321" s="471"/>
      <c r="L321" s="471"/>
      <c r="M321" s="471"/>
      <c r="N321" s="471"/>
      <c r="O321" s="471"/>
      <c r="P321" s="471"/>
      <c r="Q321" s="471"/>
      <c r="R321" s="471"/>
      <c r="S321" s="471"/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51"/>
        <v>0</v>
      </c>
      <c r="G322" s="37" t="e">
        <f t="shared" si="49"/>
        <v>#DIV/0!</v>
      </c>
      <c r="H322" s="879"/>
      <c r="I322" s="879"/>
      <c r="J322" s="471"/>
      <c r="K322" s="471"/>
      <c r="L322" s="471"/>
      <c r="M322" s="471"/>
      <c r="N322" s="471"/>
      <c r="O322" s="471"/>
      <c r="P322" s="471"/>
      <c r="Q322" s="471"/>
      <c r="R322" s="471"/>
      <c r="S322" s="471"/>
    </row>
    <row r="323" spans="1:19" ht="24" customHeight="1">
      <c r="A323" s="225"/>
      <c r="B323" s="2179" t="s">
        <v>252</v>
      </c>
      <c r="C323" s="2180"/>
      <c r="D323" s="693"/>
      <c r="E323" s="54">
        <f>E325</f>
        <v>10</v>
      </c>
      <c r="F323" s="55">
        <f t="shared" si="51"/>
        <v>10</v>
      </c>
      <c r="G323" s="67">
        <f t="shared" si="49"/>
        <v>100</v>
      </c>
      <c r="H323" s="882">
        <f>H325</f>
        <v>0</v>
      </c>
      <c r="I323" s="882">
        <f t="shared" ref="I323:S323" si="52">I325</f>
        <v>0</v>
      </c>
      <c r="J323" s="1239">
        <f t="shared" si="52"/>
        <v>0</v>
      </c>
      <c r="K323" s="1553">
        <f t="shared" si="52"/>
        <v>0</v>
      </c>
      <c r="L323" s="1553">
        <f t="shared" si="52"/>
        <v>0</v>
      </c>
      <c r="M323" s="1553">
        <f t="shared" si="52"/>
        <v>10</v>
      </c>
      <c r="N323" s="1553">
        <f t="shared" si="52"/>
        <v>0</v>
      </c>
      <c r="O323" s="1553">
        <f t="shared" si="52"/>
        <v>0</v>
      </c>
      <c r="P323" s="1553">
        <f t="shared" si="52"/>
        <v>0</v>
      </c>
      <c r="Q323" s="1553">
        <f t="shared" si="52"/>
        <v>0</v>
      </c>
      <c r="R323" s="1907">
        <f t="shared" si="52"/>
        <v>0</v>
      </c>
      <c r="S323" s="1907">
        <f t="shared" si="52"/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10</v>
      </c>
      <c r="F324" s="36">
        <f t="shared" si="51"/>
        <v>10</v>
      </c>
      <c r="G324" s="37">
        <f t="shared" si="49"/>
        <v>100</v>
      </c>
      <c r="H324" s="879">
        <v>0</v>
      </c>
      <c r="I324" s="879"/>
      <c r="J324" s="471">
        <v>0</v>
      </c>
      <c r="K324" s="471">
        <v>0</v>
      </c>
      <c r="L324" s="471">
        <v>0</v>
      </c>
      <c r="M324" s="471">
        <v>10</v>
      </c>
      <c r="N324" s="471">
        <v>0</v>
      </c>
      <c r="O324" s="471">
        <v>0</v>
      </c>
      <c r="P324" s="471">
        <v>0</v>
      </c>
      <c r="Q324" s="471">
        <v>0</v>
      </c>
      <c r="R324" s="471">
        <v>0</v>
      </c>
      <c r="S324" s="471">
        <v>0</v>
      </c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10</v>
      </c>
      <c r="F325" s="36">
        <f t="shared" si="51"/>
        <v>10</v>
      </c>
      <c r="G325" s="37">
        <f t="shared" si="49"/>
        <v>100</v>
      </c>
      <c r="H325" s="879">
        <v>0</v>
      </c>
      <c r="I325" s="879"/>
      <c r="J325" s="471">
        <v>0</v>
      </c>
      <c r="K325" s="471">
        <v>0</v>
      </c>
      <c r="L325" s="471">
        <v>0</v>
      </c>
      <c r="M325" s="471">
        <v>10</v>
      </c>
      <c r="N325" s="471">
        <v>0</v>
      </c>
      <c r="O325" s="471">
        <v>0</v>
      </c>
      <c r="P325" s="471">
        <v>0</v>
      </c>
      <c r="Q325" s="471">
        <v>0</v>
      </c>
      <c r="R325" s="471">
        <v>0</v>
      </c>
      <c r="S325" s="471">
        <v>0</v>
      </c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51"/>
        <v>0</v>
      </c>
      <c r="G326" s="37" t="e">
        <f t="shared" si="49"/>
        <v>#DIV/0!</v>
      </c>
      <c r="H326" s="879"/>
      <c r="I326" s="879"/>
      <c r="J326" s="471"/>
      <c r="K326" s="471"/>
      <c r="L326" s="471"/>
      <c r="M326" s="471"/>
      <c r="N326" s="471"/>
      <c r="O326" s="471"/>
      <c r="P326" s="471"/>
      <c r="Q326" s="471"/>
      <c r="R326" s="471"/>
      <c r="S326" s="471"/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228500</v>
      </c>
      <c r="F327" s="153">
        <f t="shared" si="51"/>
        <v>228452</v>
      </c>
      <c r="G327" s="379">
        <f t="shared" si="49"/>
        <v>99.978993435448572</v>
      </c>
      <c r="H327" s="883">
        <f>SUM(H328:H332)</f>
        <v>0</v>
      </c>
      <c r="I327" s="883">
        <f t="shared" ref="I327:S327" si="53">SUM(I328:I332)</f>
        <v>0</v>
      </c>
      <c r="J327" s="1228">
        <f t="shared" si="53"/>
        <v>4240</v>
      </c>
      <c r="K327" s="1545">
        <f t="shared" si="53"/>
        <v>0</v>
      </c>
      <c r="L327" s="1545">
        <f t="shared" si="53"/>
        <v>15170</v>
      </c>
      <c r="M327" s="1545">
        <f t="shared" si="53"/>
        <v>6500</v>
      </c>
      <c r="N327" s="1545">
        <f t="shared" si="53"/>
        <v>96360</v>
      </c>
      <c r="O327" s="1545">
        <f t="shared" si="53"/>
        <v>24800</v>
      </c>
      <c r="P327" s="1545">
        <f t="shared" si="53"/>
        <v>0</v>
      </c>
      <c r="Q327" s="1545">
        <f t="shared" si="53"/>
        <v>49460</v>
      </c>
      <c r="R327" s="1898">
        <f t="shared" si="53"/>
        <v>29702</v>
      </c>
      <c r="S327" s="1898">
        <f t="shared" si="53"/>
        <v>2220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51"/>
        <v>0</v>
      </c>
      <c r="G328" s="37" t="e">
        <f t="shared" si="49"/>
        <v>#DIV/0!</v>
      </c>
      <c r="H328" s="879"/>
      <c r="I328" s="879"/>
      <c r="J328" s="471"/>
      <c r="K328" s="471"/>
      <c r="L328" s="471"/>
      <c r="M328" s="471"/>
      <c r="N328" s="471"/>
      <c r="O328" s="471"/>
      <c r="P328" s="471"/>
      <c r="Q328" s="471"/>
      <c r="R328" s="471"/>
      <c r="S328" s="471"/>
    </row>
    <row r="329" spans="1:19" ht="26.4" customHeight="1">
      <c r="A329" s="684"/>
      <c r="B329" s="685"/>
      <c r="C329" s="686" t="s">
        <v>26</v>
      </c>
      <c r="D329" s="687" t="s">
        <v>24</v>
      </c>
      <c r="E329" s="42">
        <v>228500</v>
      </c>
      <c r="F329" s="36">
        <f t="shared" si="51"/>
        <v>228452</v>
      </c>
      <c r="G329" s="37">
        <f t="shared" si="49"/>
        <v>99.978993435448572</v>
      </c>
      <c r="H329" s="879">
        <v>0</v>
      </c>
      <c r="I329" s="879">
        <v>0</v>
      </c>
      <c r="J329" s="471">
        <v>4240</v>
      </c>
      <c r="K329" s="471">
        <v>0</v>
      </c>
      <c r="L329" s="872">
        <v>15170</v>
      </c>
      <c r="M329" s="471">
        <v>6500</v>
      </c>
      <c r="N329" s="471">
        <v>96360</v>
      </c>
      <c r="O329" s="471">
        <v>24800</v>
      </c>
      <c r="P329" s="471">
        <v>0</v>
      </c>
      <c r="Q329" s="471">
        <v>49460</v>
      </c>
      <c r="R329" s="471">
        <v>29702</v>
      </c>
      <c r="S329" s="471">
        <v>2220</v>
      </c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51"/>
        <v>0</v>
      </c>
      <c r="G330" s="37" t="e">
        <f t="shared" si="49"/>
        <v>#DIV/0!</v>
      </c>
      <c r="H330" s="879"/>
      <c r="I330" s="879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51"/>
        <v>0</v>
      </c>
      <c r="G331" s="37" t="e">
        <f t="shared" si="49"/>
        <v>#DIV/0!</v>
      </c>
      <c r="H331" s="879"/>
      <c r="I331" s="879"/>
      <c r="J331" s="471"/>
      <c r="K331" s="471"/>
      <c r="L331" s="471"/>
      <c r="M331" s="471"/>
      <c r="N331" s="471"/>
      <c r="O331" s="471"/>
      <c r="P331" s="471"/>
      <c r="Q331" s="471"/>
      <c r="R331" s="471"/>
      <c r="S331" s="471"/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51"/>
        <v>0</v>
      </c>
      <c r="G332" s="120" t="e">
        <f t="shared" si="49"/>
        <v>#DIV/0!</v>
      </c>
      <c r="H332" s="894"/>
      <c r="I332" s="894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</row>
    <row r="333" spans="1:19" ht="26.4" customHeight="1">
      <c r="A333" s="2110" t="s">
        <v>259</v>
      </c>
      <c r="B333" s="2111"/>
      <c r="C333" s="2111"/>
      <c r="D333" s="2112"/>
      <c r="E333" s="92"/>
      <c r="F333" s="1220">
        <f t="shared" si="51"/>
        <v>0</v>
      </c>
      <c r="G333" s="631" t="e">
        <f t="shared" si="49"/>
        <v>#DIV/0!</v>
      </c>
      <c r="H333" s="1362"/>
      <c r="I333" s="1363"/>
      <c r="J333" s="1227"/>
      <c r="K333" s="1544"/>
      <c r="L333" s="1544"/>
      <c r="M333" s="1544"/>
      <c r="N333" s="1544"/>
      <c r="O333" s="1544"/>
      <c r="P333" s="1544"/>
      <c r="Q333" s="1544"/>
      <c r="R333" s="1897"/>
      <c r="S333" s="1897"/>
    </row>
    <row r="334" spans="1:19" ht="26.4" customHeight="1">
      <c r="A334" s="225"/>
      <c r="B334" s="2113" t="s">
        <v>260</v>
      </c>
      <c r="C334" s="2114"/>
      <c r="D334" s="788"/>
      <c r="E334" s="54">
        <f>E335</f>
        <v>0</v>
      </c>
      <c r="F334" s="1218">
        <f t="shared" si="51"/>
        <v>0</v>
      </c>
      <c r="G334" s="67" t="e">
        <f t="shared" si="49"/>
        <v>#DIV/0!</v>
      </c>
      <c r="H334" s="901">
        <f>H335</f>
        <v>0</v>
      </c>
      <c r="I334" s="901">
        <f>I335</f>
        <v>0</v>
      </c>
      <c r="J334" s="1234">
        <f t="shared" ref="J334:S334" si="54">J335</f>
        <v>0</v>
      </c>
      <c r="K334" s="1549">
        <f t="shared" si="54"/>
        <v>0</v>
      </c>
      <c r="L334" s="1549">
        <f t="shared" si="54"/>
        <v>0</v>
      </c>
      <c r="M334" s="1549">
        <f t="shared" si="54"/>
        <v>0</v>
      </c>
      <c r="N334" s="1549">
        <f t="shared" si="54"/>
        <v>0</v>
      </c>
      <c r="O334" s="1549">
        <f t="shared" si="54"/>
        <v>0</v>
      </c>
      <c r="P334" s="1549">
        <f t="shared" si="54"/>
        <v>0</v>
      </c>
      <c r="Q334" s="1549">
        <f t="shared" si="54"/>
        <v>0</v>
      </c>
      <c r="R334" s="1903">
        <f t="shared" si="54"/>
        <v>0</v>
      </c>
      <c r="S334" s="1903">
        <f t="shared" si="54"/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/>
      <c r="F335" s="36">
        <f t="shared" si="51"/>
        <v>0</v>
      </c>
      <c r="G335" s="37" t="e">
        <f t="shared" si="49"/>
        <v>#DIV/0!</v>
      </c>
      <c r="H335" s="902"/>
      <c r="I335" s="903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51"/>
        <v>0</v>
      </c>
      <c r="G336" s="37" t="e">
        <f t="shared" si="49"/>
        <v>#DIV/0!</v>
      </c>
      <c r="H336" s="902"/>
      <c r="I336" s="903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0</v>
      </c>
      <c r="F337" s="153">
        <f t="shared" si="51"/>
        <v>0</v>
      </c>
      <c r="G337" s="379" t="e">
        <f t="shared" si="49"/>
        <v>#DIV/0!</v>
      </c>
      <c r="H337" s="883">
        <f>SUM(H338:H342)</f>
        <v>0</v>
      </c>
      <c r="I337" s="883">
        <f t="shared" ref="I337:S337" si="55">SUM(I338:I342)</f>
        <v>0</v>
      </c>
      <c r="J337" s="1226">
        <f t="shared" si="55"/>
        <v>0</v>
      </c>
      <c r="K337" s="1543">
        <f t="shared" si="55"/>
        <v>0</v>
      </c>
      <c r="L337" s="1543">
        <f t="shared" si="55"/>
        <v>0</v>
      </c>
      <c r="M337" s="1543">
        <f t="shared" si="55"/>
        <v>0</v>
      </c>
      <c r="N337" s="1543">
        <f t="shared" si="55"/>
        <v>0</v>
      </c>
      <c r="O337" s="1543">
        <f t="shared" si="55"/>
        <v>0</v>
      </c>
      <c r="P337" s="1543">
        <f t="shared" si="55"/>
        <v>0</v>
      </c>
      <c r="Q337" s="1543">
        <f t="shared" si="55"/>
        <v>0</v>
      </c>
      <c r="R337" s="1896">
        <f t="shared" si="55"/>
        <v>0</v>
      </c>
      <c r="S337" s="1896">
        <f t="shared" si="55"/>
        <v>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51"/>
        <v>0</v>
      </c>
      <c r="G338" s="37" t="e">
        <f t="shared" si="49"/>
        <v>#DIV/0!</v>
      </c>
      <c r="H338" s="902"/>
      <c r="I338" s="903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</row>
    <row r="339" spans="1:19" ht="26.4" customHeight="1">
      <c r="A339" s="684"/>
      <c r="B339" s="685"/>
      <c r="C339" s="686" t="s">
        <v>26</v>
      </c>
      <c r="D339" s="687" t="s">
        <v>24</v>
      </c>
      <c r="E339" s="36"/>
      <c r="F339" s="36">
        <f t="shared" si="51"/>
        <v>0</v>
      </c>
      <c r="G339" s="37" t="e">
        <f t="shared" si="49"/>
        <v>#DIV/0!</v>
      </c>
      <c r="H339" s="902"/>
      <c r="I339" s="903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51"/>
        <v>0</v>
      </c>
      <c r="G340" s="37" t="e">
        <f t="shared" si="49"/>
        <v>#DIV/0!</v>
      </c>
      <c r="H340" s="902"/>
      <c r="I340" s="903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51"/>
        <v>0</v>
      </c>
      <c r="G341" s="37" t="e">
        <f t="shared" si="49"/>
        <v>#DIV/0!</v>
      </c>
      <c r="H341" s="902"/>
      <c r="I341" s="903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51"/>
        <v>0</v>
      </c>
      <c r="G342" s="120" t="e">
        <f t="shared" si="49"/>
        <v>#DIV/0!</v>
      </c>
      <c r="H342" s="904"/>
      <c r="I342" s="905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</row>
    <row r="343" spans="1:19" s="154" customFormat="1" ht="26.25" customHeight="1">
      <c r="A343" s="375" t="s">
        <v>254</v>
      </c>
      <c r="B343" s="796"/>
      <c r="C343" s="797"/>
      <c r="D343" s="803"/>
      <c r="E343" s="635"/>
      <c r="F343" s="360">
        <f t="shared" si="51"/>
        <v>0</v>
      </c>
      <c r="G343" s="636" t="e">
        <f t="shared" si="49"/>
        <v>#DIV/0!</v>
      </c>
      <c r="H343" s="906"/>
      <c r="I343" s="906"/>
      <c r="J343" s="1250"/>
      <c r="K343" s="1564"/>
      <c r="L343" s="1564"/>
      <c r="M343" s="1564"/>
      <c r="N343" s="1564"/>
      <c r="O343" s="1564"/>
      <c r="P343" s="1564"/>
      <c r="Q343" s="1564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51"/>
        <v>0</v>
      </c>
      <c r="G344" s="631" t="e">
        <f t="shared" si="49"/>
        <v>#DIV/0!</v>
      </c>
      <c r="H344" s="907"/>
      <c r="I344" s="908"/>
      <c r="J344" s="1105"/>
      <c r="K344" s="1562"/>
      <c r="L344" s="1562"/>
      <c r="M344" s="1562"/>
      <c r="N344" s="1562"/>
      <c r="O344" s="1562"/>
      <c r="P344" s="1562"/>
      <c r="Q344" s="1562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51"/>
        <v>0</v>
      </c>
      <c r="G345" s="67" t="e">
        <f t="shared" si="49"/>
        <v>#DIV/0!</v>
      </c>
      <c r="H345" s="909">
        <f>SUM(H346:H349)</f>
        <v>0</v>
      </c>
      <c r="I345" s="909">
        <f t="shared" ref="I345:S345" si="56">SUM(I346:I349)</f>
        <v>0</v>
      </c>
      <c r="J345" s="1218">
        <f t="shared" si="56"/>
        <v>0</v>
      </c>
      <c r="K345" s="1536">
        <f t="shared" si="56"/>
        <v>0</v>
      </c>
      <c r="L345" s="1536">
        <f t="shared" si="56"/>
        <v>0</v>
      </c>
      <c r="M345" s="1536">
        <f t="shared" si="56"/>
        <v>0</v>
      </c>
      <c r="N345" s="1536">
        <f t="shared" si="56"/>
        <v>0</v>
      </c>
      <c r="O345" s="1536">
        <f t="shared" si="56"/>
        <v>0</v>
      </c>
      <c r="P345" s="1536">
        <f t="shared" si="56"/>
        <v>0</v>
      </c>
      <c r="Q345" s="1536">
        <f t="shared" si="56"/>
        <v>0</v>
      </c>
      <c r="R345" s="1889">
        <f t="shared" si="56"/>
        <v>0</v>
      </c>
      <c r="S345" s="1889">
        <f t="shared" si="56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51"/>
        <v>0</v>
      </c>
      <c r="G346" s="37" t="e">
        <f t="shared" si="49"/>
        <v>#DIV/0!</v>
      </c>
      <c r="H346" s="879"/>
      <c r="I346" s="879"/>
      <c r="J346" s="471"/>
      <c r="K346" s="471"/>
      <c r="L346" s="471"/>
      <c r="M346" s="471"/>
      <c r="N346" s="471"/>
      <c r="O346" s="471"/>
      <c r="P346" s="471"/>
      <c r="Q346" s="471"/>
      <c r="R346" s="471"/>
      <c r="S346" s="471"/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51"/>
        <v>0</v>
      </c>
      <c r="G347" s="37" t="e">
        <f t="shared" si="49"/>
        <v>#DIV/0!</v>
      </c>
      <c r="H347" s="879"/>
      <c r="I347" s="879"/>
      <c r="J347" s="471"/>
      <c r="K347" s="471"/>
      <c r="L347" s="471"/>
      <c r="M347" s="471"/>
      <c r="N347" s="471"/>
      <c r="O347" s="471"/>
      <c r="P347" s="471"/>
      <c r="Q347" s="471"/>
      <c r="R347" s="471"/>
      <c r="S347" s="471"/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51"/>
        <v>0</v>
      </c>
      <c r="G348" s="37" t="e">
        <f t="shared" si="49"/>
        <v>#DIV/0!</v>
      </c>
      <c r="H348" s="879"/>
      <c r="I348" s="879"/>
      <c r="J348" s="471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51"/>
        <v>0</v>
      </c>
      <c r="G349" s="37" t="e">
        <f t="shared" si="49"/>
        <v>#DIV/0!</v>
      </c>
      <c r="H349" s="879"/>
      <c r="I349" s="879"/>
      <c r="J349" s="471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51"/>
        <v>0</v>
      </c>
      <c r="G350" s="37" t="e">
        <f t="shared" si="49"/>
        <v>#DIV/0!</v>
      </c>
      <c r="H350" s="879"/>
      <c r="I350" s="879"/>
      <c r="J350" s="471"/>
      <c r="K350" s="471"/>
      <c r="L350" s="471"/>
      <c r="M350" s="471"/>
      <c r="N350" s="471"/>
      <c r="O350" s="471"/>
      <c r="P350" s="471"/>
      <c r="Q350" s="471"/>
      <c r="R350" s="471"/>
      <c r="S350" s="471"/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51"/>
        <v>0</v>
      </c>
      <c r="G351" s="37" t="e">
        <f t="shared" si="49"/>
        <v>#DIV/0!</v>
      </c>
      <c r="H351" s="879"/>
      <c r="I351" s="879"/>
      <c r="J351" s="471"/>
      <c r="K351" s="471"/>
      <c r="L351" s="471"/>
      <c r="M351" s="471"/>
      <c r="N351" s="471"/>
      <c r="O351" s="471"/>
      <c r="P351" s="471"/>
      <c r="Q351" s="471"/>
      <c r="R351" s="471"/>
      <c r="S351" s="471"/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153">
        <f t="shared" si="51"/>
        <v>0</v>
      </c>
      <c r="G352" s="379" t="e">
        <f t="shared" si="49"/>
        <v>#DIV/0!</v>
      </c>
      <c r="H352" s="898">
        <f>SUM(H353:H357)</f>
        <v>0</v>
      </c>
      <c r="I352" s="898">
        <f t="shared" ref="I352:N352" si="57">SUM(I353:I357)</f>
        <v>0</v>
      </c>
      <c r="J352" s="1248">
        <f t="shared" si="57"/>
        <v>0</v>
      </c>
      <c r="K352" s="1563">
        <f t="shared" si="57"/>
        <v>0</v>
      </c>
      <c r="L352" s="1563">
        <f t="shared" si="57"/>
        <v>0</v>
      </c>
      <c r="M352" s="1563">
        <f t="shared" si="57"/>
        <v>0</v>
      </c>
      <c r="N352" s="1563">
        <f t="shared" si="57"/>
        <v>0</v>
      </c>
      <c r="O352" s="1563">
        <f>SUM(O353:O357)</f>
        <v>0</v>
      </c>
      <c r="P352" s="1563">
        <f>SUM(P353:P357)</f>
        <v>0</v>
      </c>
      <c r="Q352" s="1563">
        <f>SUM(Q353:Q357)</f>
        <v>0</v>
      </c>
      <c r="R352" s="1916">
        <f>SUM(R353:R357)</f>
        <v>0</v>
      </c>
      <c r="S352" s="1916">
        <f>SUM(S353:S357)</f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51"/>
        <v>0</v>
      </c>
      <c r="G353" s="37" t="e">
        <f t="shared" si="49"/>
        <v>#DIV/0!</v>
      </c>
      <c r="H353" s="879"/>
      <c r="I353" s="879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51"/>
        <v>0</v>
      </c>
      <c r="G354" s="37" t="e">
        <f t="shared" si="49"/>
        <v>#DIV/0!</v>
      </c>
      <c r="H354" s="879"/>
      <c r="I354" s="879"/>
      <c r="J354" s="471"/>
      <c r="K354" s="471"/>
      <c r="L354" s="471"/>
      <c r="M354" s="471"/>
      <c r="N354" s="471"/>
      <c r="O354" s="471"/>
      <c r="P354" s="471"/>
      <c r="Q354" s="471"/>
      <c r="R354" s="471"/>
      <c r="S354" s="471"/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51"/>
        <v>0</v>
      </c>
      <c r="G355" s="37" t="e">
        <f t="shared" si="49"/>
        <v>#DIV/0!</v>
      </c>
      <c r="H355" s="879"/>
      <c r="I355" s="879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51"/>
        <v>0</v>
      </c>
      <c r="G356" s="37" t="e">
        <f t="shared" si="49"/>
        <v>#DIV/0!</v>
      </c>
      <c r="H356" s="879"/>
      <c r="I356" s="879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116">
        <f t="shared" si="51"/>
        <v>0</v>
      </c>
      <c r="G357" s="120" t="e">
        <f t="shared" si="49"/>
        <v>#DIV/0!</v>
      </c>
      <c r="H357" s="894"/>
      <c r="I357" s="894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86">
        <f t="shared" si="51"/>
        <v>0</v>
      </c>
      <c r="G358" s="633" t="e">
        <f t="shared" si="49"/>
        <v>#DIV/0!</v>
      </c>
      <c r="H358" s="910"/>
      <c r="I358" s="910"/>
      <c r="J358" s="1235"/>
      <c r="K358" s="1550"/>
      <c r="L358" s="1550"/>
      <c r="M358" s="1550"/>
      <c r="N358" s="1550"/>
      <c r="O358" s="1550"/>
      <c r="P358" s="1550"/>
      <c r="Q358" s="1550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51"/>
        <v>0</v>
      </c>
      <c r="G359" s="631" t="e">
        <f t="shared" si="49"/>
        <v>#DIV/0!</v>
      </c>
      <c r="H359" s="911"/>
      <c r="I359" s="911"/>
      <c r="J359" s="1252"/>
      <c r="K359" s="1565"/>
      <c r="L359" s="1565"/>
      <c r="M359" s="1565"/>
      <c r="N359" s="1565"/>
      <c r="O359" s="1565"/>
      <c r="P359" s="1565"/>
      <c r="Q359" s="1565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51"/>
        <v>0</v>
      </c>
      <c r="G360" s="37" t="e">
        <f t="shared" si="49"/>
        <v>#DIV/0!</v>
      </c>
      <c r="H360" s="912"/>
      <c r="I360" s="912"/>
      <c r="J360" s="484"/>
      <c r="K360" s="484"/>
      <c r="L360" s="484"/>
      <c r="M360" s="484"/>
      <c r="N360" s="484"/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51"/>
        <v>0</v>
      </c>
      <c r="G361" s="37" t="e">
        <f t="shared" si="49"/>
        <v>#DIV/0!</v>
      </c>
      <c r="H361" s="912"/>
      <c r="I361" s="912"/>
      <c r="J361" s="484"/>
      <c r="K361" s="484"/>
      <c r="L361" s="484"/>
      <c r="M361" s="484"/>
      <c r="N361" s="484"/>
      <c r="O361" s="484"/>
      <c r="P361" s="484"/>
      <c r="Q361" s="484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51"/>
        <v>0</v>
      </c>
      <c r="G362" s="379" t="e">
        <f t="shared" si="49"/>
        <v>#DIV/0!</v>
      </c>
      <c r="H362" s="913">
        <f>SUM(H363:H367)</f>
        <v>0</v>
      </c>
      <c r="I362" s="913">
        <f t="shared" ref="I362:N362" si="58">SUM(I363:I367)</f>
        <v>0</v>
      </c>
      <c r="J362" s="913">
        <f t="shared" si="58"/>
        <v>0</v>
      </c>
      <c r="K362" s="913">
        <f t="shared" si="58"/>
        <v>0</v>
      </c>
      <c r="L362" s="913">
        <f t="shared" si="58"/>
        <v>0</v>
      </c>
      <c r="M362" s="913">
        <f t="shared" si="58"/>
        <v>0</v>
      </c>
      <c r="N362" s="913">
        <f t="shared" si="58"/>
        <v>0</v>
      </c>
      <c r="O362" s="913">
        <f>SUM(O363:O367)</f>
        <v>0</v>
      </c>
      <c r="P362" s="913">
        <f>SUM(P363:P367)</f>
        <v>0</v>
      </c>
      <c r="Q362" s="913">
        <f>SUM(Q363:Q367)</f>
        <v>0</v>
      </c>
      <c r="R362" s="913">
        <f>SUM(R363:R367)</f>
        <v>0</v>
      </c>
      <c r="S362" s="913">
        <f>SUM(S363:S367)</f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51"/>
        <v>0</v>
      </c>
      <c r="G363" s="37" t="e">
        <f t="shared" si="49"/>
        <v>#DIV/0!</v>
      </c>
      <c r="H363" s="912"/>
      <c r="I363" s="912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51"/>
        <v>0</v>
      </c>
      <c r="G364" s="37" t="e">
        <f t="shared" si="49"/>
        <v>#DIV/0!</v>
      </c>
      <c r="H364" s="912"/>
      <c r="I364" s="912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51"/>
        <v>0</v>
      </c>
      <c r="G365" s="37" t="e">
        <f t="shared" si="49"/>
        <v>#DIV/0!</v>
      </c>
      <c r="H365" s="912"/>
      <c r="I365" s="912"/>
      <c r="J365" s="484"/>
      <c r="K365" s="484"/>
      <c r="L365" s="484"/>
      <c r="M365" s="484"/>
      <c r="N365" s="484"/>
      <c r="O365" s="484"/>
      <c r="P365" s="484"/>
      <c r="Q365" s="484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51"/>
        <v>0</v>
      </c>
      <c r="G366" s="37" t="e">
        <f t="shared" si="49"/>
        <v>#DIV/0!</v>
      </c>
      <c r="H366" s="912"/>
      <c r="I366" s="912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51"/>
        <v>0</v>
      </c>
      <c r="G367" s="120" t="e">
        <f t="shared" si="49"/>
        <v>#DIV/0!</v>
      </c>
      <c r="H367" s="914"/>
      <c r="I367" s="914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51"/>
        <v>0</v>
      </c>
      <c r="G368" s="631" t="e">
        <f t="shared" si="49"/>
        <v>#DIV/0!</v>
      </c>
      <c r="H368" s="911"/>
      <c r="I368" s="911"/>
      <c r="J368" s="1252"/>
      <c r="K368" s="1565"/>
      <c r="L368" s="1565"/>
      <c r="M368" s="1565"/>
      <c r="N368" s="1565"/>
      <c r="O368" s="1565"/>
      <c r="P368" s="1565"/>
      <c r="Q368" s="1565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51"/>
        <v>0</v>
      </c>
      <c r="G369" s="37" t="e">
        <f t="shared" si="49"/>
        <v>#DIV/0!</v>
      </c>
      <c r="H369" s="912"/>
      <c r="I369" s="912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51"/>
        <v>0</v>
      </c>
      <c r="G370" s="37" t="e">
        <f t="shared" si="49"/>
        <v>#DIV/0!</v>
      </c>
      <c r="H370" s="912"/>
      <c r="I370" s="912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51"/>
        <v>0</v>
      </c>
      <c r="G371" s="379" t="e">
        <f t="shared" si="49"/>
        <v>#DIV/0!</v>
      </c>
      <c r="H371" s="913">
        <f>SUM(H372:H376)</f>
        <v>0</v>
      </c>
      <c r="I371" s="913">
        <f t="shared" ref="I371:N371" si="59">SUM(I372:I376)</f>
        <v>0</v>
      </c>
      <c r="J371" s="913">
        <f t="shared" si="59"/>
        <v>0</v>
      </c>
      <c r="K371" s="913">
        <f t="shared" si="59"/>
        <v>0</v>
      </c>
      <c r="L371" s="913">
        <f t="shared" si="59"/>
        <v>0</v>
      </c>
      <c r="M371" s="913">
        <f t="shared" si="59"/>
        <v>0</v>
      </c>
      <c r="N371" s="913">
        <f t="shared" si="59"/>
        <v>0</v>
      </c>
      <c r="O371" s="913">
        <f>SUM(O372:O376)</f>
        <v>0</v>
      </c>
      <c r="P371" s="913">
        <f>SUM(P372:P376)</f>
        <v>0</v>
      </c>
      <c r="Q371" s="913">
        <f>SUM(Q372:Q376)</f>
        <v>0</v>
      </c>
      <c r="R371" s="913">
        <f>SUM(R372:R376)</f>
        <v>0</v>
      </c>
      <c r="S371" s="913">
        <f>SUM(S372:S376)</f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51"/>
        <v>0</v>
      </c>
      <c r="G372" s="37" t="e">
        <f t="shared" si="49"/>
        <v>#DIV/0!</v>
      </c>
      <c r="H372" s="912"/>
      <c r="I372" s="912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96">
        <v>0</v>
      </c>
      <c r="F373" s="36">
        <f t="shared" si="51"/>
        <v>0</v>
      </c>
      <c r="G373" s="37" t="e">
        <f t="shared" si="49"/>
        <v>#DIV/0!</v>
      </c>
      <c r="H373" s="912"/>
      <c r="I373" s="912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51"/>
        <v>0</v>
      </c>
      <c r="G374" s="37" t="e">
        <f t="shared" si="49"/>
        <v>#DIV/0!</v>
      </c>
      <c r="H374" s="912"/>
      <c r="I374" s="912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51"/>
        <v>0</v>
      </c>
      <c r="G375" s="37" t="e">
        <f t="shared" si="49"/>
        <v>#DIV/0!</v>
      </c>
      <c r="H375" s="912"/>
      <c r="I375" s="912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36">
        <v>0</v>
      </c>
      <c r="F376" s="116">
        <f t="shared" si="51"/>
        <v>0</v>
      </c>
      <c r="G376" s="120" t="e">
        <f t="shared" si="49"/>
        <v>#DIV/0!</v>
      </c>
      <c r="H376" s="914"/>
      <c r="I376" s="912"/>
      <c r="J376" s="484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>SUM(H377:S377)</f>
        <v>0</v>
      </c>
      <c r="G377" s="631" t="e">
        <f t="shared" si="49"/>
        <v>#DIV/0!</v>
      </c>
      <c r="H377" s="911"/>
      <c r="I377" s="911"/>
      <c r="J377" s="1252"/>
      <c r="K377" s="1565"/>
      <c r="L377" s="1565"/>
      <c r="M377" s="1565"/>
      <c r="N377" s="1565"/>
      <c r="O377" s="1565"/>
      <c r="P377" s="1565"/>
      <c r="Q377" s="1565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51"/>
        <v>0</v>
      </c>
      <c r="G378" s="37" t="e">
        <f t="shared" si="49"/>
        <v>#DIV/0!</v>
      </c>
      <c r="H378" s="912"/>
      <c r="I378" s="912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51"/>
        <v>0</v>
      </c>
      <c r="G379" s="37" t="e">
        <f t="shared" si="49"/>
        <v>#DIV/0!</v>
      </c>
      <c r="H379" s="912"/>
      <c r="I379" s="912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51"/>
        <v>0</v>
      </c>
      <c r="G380" s="379" t="e">
        <f t="shared" si="49"/>
        <v>#DIV/0!</v>
      </c>
      <c r="H380" s="913">
        <f t="shared" ref="H380:S380" si="60">SUM(H381:H385)</f>
        <v>0</v>
      </c>
      <c r="I380" s="913">
        <f t="shared" si="60"/>
        <v>0</v>
      </c>
      <c r="J380" s="913">
        <f t="shared" si="60"/>
        <v>0</v>
      </c>
      <c r="K380" s="913">
        <f t="shared" si="60"/>
        <v>0</v>
      </c>
      <c r="L380" s="913">
        <f t="shared" si="60"/>
        <v>0</v>
      </c>
      <c r="M380" s="913">
        <f t="shared" si="60"/>
        <v>0</v>
      </c>
      <c r="N380" s="913">
        <f t="shared" si="60"/>
        <v>0</v>
      </c>
      <c r="O380" s="913">
        <f t="shared" si="60"/>
        <v>0</v>
      </c>
      <c r="P380" s="913">
        <f t="shared" si="60"/>
        <v>0</v>
      </c>
      <c r="Q380" s="913">
        <f t="shared" si="60"/>
        <v>0</v>
      </c>
      <c r="R380" s="913">
        <f t="shared" si="60"/>
        <v>0</v>
      </c>
      <c r="S380" s="913">
        <f t="shared" si="60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ref="F381:F394" si="61">SUM(H381:S381)</f>
        <v>0</v>
      </c>
      <c r="G381" s="37" t="e">
        <f t="shared" ref="G381:G394" si="62">+F381*100/E381</f>
        <v>#DIV/0!</v>
      </c>
      <c r="H381" s="912"/>
      <c r="I381" s="912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96">
        <v>0</v>
      </c>
      <c r="F382" s="36">
        <f t="shared" si="61"/>
        <v>0</v>
      </c>
      <c r="G382" s="37" t="e">
        <f t="shared" si="62"/>
        <v>#DIV/0!</v>
      </c>
      <c r="H382" s="912"/>
      <c r="I382" s="912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96">
        <v>0</v>
      </c>
      <c r="F383" s="36">
        <f t="shared" si="61"/>
        <v>0</v>
      </c>
      <c r="G383" s="37" t="e">
        <f t="shared" si="62"/>
        <v>#DIV/0!</v>
      </c>
      <c r="H383" s="912"/>
      <c r="I383" s="912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61"/>
        <v>0</v>
      </c>
      <c r="G384" s="37" t="e">
        <f t="shared" si="62"/>
        <v>#DIV/0!</v>
      </c>
      <c r="H384" s="912"/>
      <c r="I384" s="912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25"/>
      <c r="B385" s="532"/>
      <c r="C385" s="533" t="s">
        <v>29</v>
      </c>
      <c r="D385" s="527" t="s">
        <v>24</v>
      </c>
      <c r="E385" s="116">
        <v>0</v>
      </c>
      <c r="F385" s="116">
        <f t="shared" si="61"/>
        <v>0</v>
      </c>
      <c r="G385" s="120" t="e">
        <f t="shared" si="62"/>
        <v>#DIV/0!</v>
      </c>
      <c r="H385" s="914"/>
      <c r="I385" s="914"/>
      <c r="J385" s="484"/>
      <c r="K385" s="484"/>
      <c r="L385" s="484"/>
      <c r="M385" s="484"/>
      <c r="N385" s="484"/>
      <c r="O385" s="484"/>
      <c r="P385" s="484"/>
      <c r="Q385" s="484"/>
      <c r="R385" s="484"/>
      <c r="S385" s="484"/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61"/>
        <v>0</v>
      </c>
      <c r="G386" s="631" t="e">
        <f t="shared" si="62"/>
        <v>#DIV/0!</v>
      </c>
      <c r="H386" s="911"/>
      <c r="I386" s="911"/>
      <c r="J386" s="1252"/>
      <c r="K386" s="1565"/>
      <c r="L386" s="1565"/>
      <c r="M386" s="1565"/>
      <c r="N386" s="1565"/>
      <c r="O386" s="1565"/>
      <c r="P386" s="1565"/>
      <c r="Q386" s="1565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839"/>
      <c r="F387" s="561">
        <f t="shared" si="61"/>
        <v>0</v>
      </c>
      <c r="G387" s="840" t="e">
        <f t="shared" si="62"/>
        <v>#DIV/0!</v>
      </c>
      <c r="H387" s="915"/>
      <c r="I387" s="915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61"/>
        <v>0</v>
      </c>
      <c r="G388" s="37" t="e">
        <f t="shared" si="62"/>
        <v>#DIV/0!</v>
      </c>
      <c r="H388" s="912"/>
      <c r="I388" s="912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61"/>
        <v>0</v>
      </c>
      <c r="G389" s="379" t="e">
        <f t="shared" si="62"/>
        <v>#DIV/0!</v>
      </c>
      <c r="H389" s="913">
        <f>SUM(H390:H394)</f>
        <v>0</v>
      </c>
      <c r="I389" s="913">
        <f>SUM(I390:I394)</f>
        <v>0</v>
      </c>
      <c r="J389" s="913">
        <f>SUM(J390:J394)</f>
        <v>0</v>
      </c>
      <c r="K389" s="913">
        <f>SUM(K390:K394)</f>
        <v>0</v>
      </c>
      <c r="L389" s="913">
        <f>SUM(L390:L394)</f>
        <v>0</v>
      </c>
      <c r="M389" s="913">
        <f t="shared" ref="M389:S389" si="63">SUM(M390:M394)</f>
        <v>0</v>
      </c>
      <c r="N389" s="913">
        <f t="shared" si="63"/>
        <v>0</v>
      </c>
      <c r="O389" s="913">
        <f t="shared" si="63"/>
        <v>0</v>
      </c>
      <c r="P389" s="913">
        <f t="shared" si="63"/>
        <v>0</v>
      </c>
      <c r="Q389" s="913">
        <f t="shared" si="63"/>
        <v>0</v>
      </c>
      <c r="R389" s="913">
        <f t="shared" si="63"/>
        <v>0</v>
      </c>
      <c r="S389" s="913">
        <f t="shared" si="63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61"/>
        <v>0</v>
      </c>
      <c r="G390" s="37" t="e">
        <f t="shared" si="62"/>
        <v>#DIV/0!</v>
      </c>
      <c r="H390" s="912"/>
      <c r="I390" s="912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96">
        <v>0</v>
      </c>
      <c r="F391" s="36">
        <f t="shared" si="61"/>
        <v>0</v>
      </c>
      <c r="G391" s="37" t="e">
        <f t="shared" si="62"/>
        <v>#DIV/0!</v>
      </c>
      <c r="H391" s="912"/>
      <c r="I391" s="912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61"/>
        <v>0</v>
      </c>
      <c r="G392" s="37" t="e">
        <f t="shared" si="62"/>
        <v>#DIV/0!</v>
      </c>
      <c r="H392" s="912"/>
      <c r="I392" s="912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61"/>
        <v>0</v>
      </c>
      <c r="G393" s="37" t="e">
        <f t="shared" si="62"/>
        <v>#DIV/0!</v>
      </c>
      <c r="H393" s="912"/>
      <c r="I393" s="912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61"/>
        <v>0</v>
      </c>
      <c r="G394" s="503" t="e">
        <f t="shared" si="62"/>
        <v>#DIV/0!</v>
      </c>
      <c r="H394" s="916"/>
      <c r="I394" s="91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57">
    <mergeCell ref="B335:C335"/>
    <mergeCell ref="B277:C277"/>
    <mergeCell ref="B347:C347"/>
    <mergeCell ref="B348:C348"/>
    <mergeCell ref="B349:C349"/>
    <mergeCell ref="B350:C350"/>
    <mergeCell ref="B289:C289"/>
    <mergeCell ref="B291:C291"/>
    <mergeCell ref="B293:C293"/>
    <mergeCell ref="B323:C323"/>
    <mergeCell ref="B351:C351"/>
    <mergeCell ref="A333:D333"/>
    <mergeCell ref="A344:C344"/>
    <mergeCell ref="B346:C346"/>
    <mergeCell ref="B334:C334"/>
    <mergeCell ref="B199:C199"/>
    <mergeCell ref="B336:C336"/>
    <mergeCell ref="A224:C224"/>
    <mergeCell ref="A287:C287"/>
    <mergeCell ref="B288:C288"/>
    <mergeCell ref="H3:S3"/>
    <mergeCell ref="A8:C8"/>
    <mergeCell ref="A131:C131"/>
    <mergeCell ref="A142:C142"/>
    <mergeCell ref="A153:C153"/>
    <mergeCell ref="A201:C201"/>
    <mergeCell ref="B200:C200"/>
    <mergeCell ref="B188:C188"/>
    <mergeCell ref="A195:C195"/>
    <mergeCell ref="A197:C197"/>
    <mergeCell ref="A109:C109"/>
    <mergeCell ref="A225:C225"/>
    <mergeCell ref="B118:C118"/>
    <mergeCell ref="A165:C165"/>
    <mergeCell ref="B166:C166"/>
    <mergeCell ref="A175:C175"/>
    <mergeCell ref="B176:C176"/>
    <mergeCell ref="B187:C187"/>
    <mergeCell ref="B214:C214"/>
    <mergeCell ref="A221:C221"/>
    <mergeCell ref="D1:G1"/>
    <mergeCell ref="A3:C4"/>
    <mergeCell ref="F3:F4"/>
    <mergeCell ref="G3:G4"/>
    <mergeCell ref="A74:C74"/>
    <mergeCell ref="B101:C101"/>
    <mergeCell ref="B154:C154"/>
    <mergeCell ref="B198:C198"/>
    <mergeCell ref="B300:C300"/>
    <mergeCell ref="B305:C305"/>
    <mergeCell ref="A313:D313"/>
    <mergeCell ref="B314:C314"/>
    <mergeCell ref="A233:C233"/>
    <mergeCell ref="A223:C223"/>
    <mergeCell ref="B235:C235"/>
    <mergeCell ref="A247:C247"/>
    <mergeCell ref="B265:C265"/>
  </mergeCells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92D050"/>
  </sheetPr>
  <dimension ref="A1:BK394"/>
  <sheetViews>
    <sheetView zoomScale="80" zoomScaleNormal="80" workbookViewId="0">
      <pane xSplit="4" ySplit="5" topLeftCell="E282" activePane="bottomRight" state="frozen"/>
      <selection pane="topRight" activeCell="E1" sqref="E1"/>
      <selection pane="bottomLeft" activeCell="A6" sqref="A6"/>
      <selection pane="bottomRight" activeCell="I291" sqref="I291"/>
    </sheetView>
  </sheetViews>
  <sheetFormatPr defaultColWidth="9.125" defaultRowHeight="18.600000000000001"/>
  <cols>
    <col min="1" max="2" width="4.625" style="12" customWidth="1"/>
    <col min="3" max="3" width="49.375" style="12" customWidth="1"/>
    <col min="4" max="4" width="9.125" style="12"/>
    <col min="5" max="5" width="11.75" style="12" customWidth="1"/>
    <col min="6" max="6" width="9.75" style="12" customWidth="1"/>
    <col min="7" max="7" width="7.25" style="12" customWidth="1"/>
    <col min="8" max="18" width="7.875" style="129" customWidth="1"/>
    <col min="19" max="19" width="8.125" style="129" bestFit="1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318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316600</v>
      </c>
      <c r="F6" s="670">
        <f>SUM(F8+F74+F109+F153+F247)</f>
        <v>292513</v>
      </c>
      <c r="G6" s="135">
        <f>+F6*100/E6</f>
        <v>92.39197725837019</v>
      </c>
      <c r="H6" s="1254">
        <f t="shared" ref="H6:S6" si="0">SUM(H8+H74+H109+H153+H247)</f>
        <v>0</v>
      </c>
      <c r="I6" s="1254">
        <f t="shared" si="0"/>
        <v>1600</v>
      </c>
      <c r="J6" s="1254">
        <f t="shared" si="0"/>
        <v>16000</v>
      </c>
      <c r="K6" s="1566">
        <f t="shared" si="0"/>
        <v>11400</v>
      </c>
      <c r="L6" s="1566">
        <f t="shared" si="0"/>
        <v>140400</v>
      </c>
      <c r="M6" s="1566">
        <f t="shared" si="0"/>
        <v>9200</v>
      </c>
      <c r="N6" s="671">
        <f t="shared" si="0"/>
        <v>0</v>
      </c>
      <c r="O6" s="1566">
        <f t="shared" si="0"/>
        <v>26300</v>
      </c>
      <c r="P6" s="1566">
        <f t="shared" si="0"/>
        <v>26013</v>
      </c>
      <c r="Q6" s="1919">
        <f t="shared" si="0"/>
        <v>22600</v>
      </c>
      <c r="R6" s="1919">
        <f t="shared" si="0"/>
        <v>29100</v>
      </c>
      <c r="S6" s="1919">
        <f t="shared" si="0"/>
        <v>9900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223"/>
      <c r="I7" s="1223"/>
      <c r="J7" s="1223"/>
      <c r="K7" s="1539"/>
      <c r="L7" s="1539"/>
      <c r="M7" s="1539"/>
      <c r="N7" s="139"/>
      <c r="O7" s="1539"/>
      <c r="P7" s="1539"/>
      <c r="Q7" s="1892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78600</v>
      </c>
      <c r="F8" s="137">
        <f>SUM(H8:S8)</f>
        <v>67513</v>
      </c>
      <c r="G8" s="140">
        <f>+F8*100/E8</f>
        <v>85.894402035623415</v>
      </c>
      <c r="H8" s="463">
        <f t="shared" ref="H8:M8" si="1">SUM(H10+H57)</f>
        <v>0</v>
      </c>
      <c r="I8" s="463">
        <f t="shared" si="1"/>
        <v>1500</v>
      </c>
      <c r="J8" s="463">
        <f t="shared" si="1"/>
        <v>5000</v>
      </c>
      <c r="K8" s="463">
        <f t="shared" si="1"/>
        <v>5400</v>
      </c>
      <c r="L8" s="463">
        <f t="shared" si="1"/>
        <v>2000</v>
      </c>
      <c r="M8" s="463">
        <f t="shared" si="1"/>
        <v>3200</v>
      </c>
      <c r="N8" s="463">
        <f t="shared" ref="N8:S8" si="2">SUM(N10+N57)</f>
        <v>0</v>
      </c>
      <c r="O8" s="463">
        <f t="shared" si="2"/>
        <v>12300</v>
      </c>
      <c r="P8" s="463">
        <f t="shared" si="2"/>
        <v>13013</v>
      </c>
      <c r="Q8" s="463">
        <f t="shared" si="2"/>
        <v>12600</v>
      </c>
      <c r="R8" s="463">
        <f t="shared" si="2"/>
        <v>12500</v>
      </c>
      <c r="S8" s="463">
        <f t="shared" si="2"/>
        <v>0</v>
      </c>
    </row>
    <row r="9" spans="1:19" ht="21.75" customHeight="1">
      <c r="A9" s="127"/>
      <c r="B9" s="128"/>
      <c r="C9" s="2" t="s">
        <v>42</v>
      </c>
      <c r="D9" s="130"/>
      <c r="E9" s="141">
        <v>600</v>
      </c>
      <c r="F9" s="58">
        <f>SUM(H9:S9)</f>
        <v>600</v>
      </c>
      <c r="G9" s="47"/>
      <c r="H9" s="1236">
        <v>0</v>
      </c>
      <c r="I9" s="1237">
        <v>0</v>
      </c>
      <c r="J9" s="1237">
        <v>0</v>
      </c>
      <c r="K9" s="1551">
        <v>0</v>
      </c>
      <c r="L9" s="1551">
        <v>600</v>
      </c>
      <c r="M9" s="1236">
        <v>0</v>
      </c>
      <c r="N9" s="469">
        <v>0</v>
      </c>
      <c r="O9" s="1236">
        <v>0</v>
      </c>
      <c r="P9" s="1236">
        <v>0</v>
      </c>
      <c r="Q9" s="1905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600</v>
      </c>
      <c r="F10" s="134">
        <f>SUM(F11+F23+F39)</f>
        <v>613</v>
      </c>
      <c r="G10" s="142">
        <f>+F10*100/E10</f>
        <v>102.16666666666667</v>
      </c>
      <c r="H10" s="1224">
        <f t="shared" ref="H10:M10" si="3">SUM(H11+H23+H39)</f>
        <v>0</v>
      </c>
      <c r="I10" s="1224">
        <f t="shared" si="3"/>
        <v>0</v>
      </c>
      <c r="J10" s="1224">
        <f t="shared" si="3"/>
        <v>0</v>
      </c>
      <c r="K10" s="1541">
        <f t="shared" si="3"/>
        <v>0</v>
      </c>
      <c r="L10" s="1541">
        <f t="shared" si="3"/>
        <v>0</v>
      </c>
      <c r="M10" s="1541">
        <f t="shared" si="3"/>
        <v>0</v>
      </c>
      <c r="N10" s="144">
        <f t="shared" ref="N10:S10" si="4">SUM(N11+N23+N39)</f>
        <v>0</v>
      </c>
      <c r="O10" s="1541">
        <f t="shared" si="4"/>
        <v>0</v>
      </c>
      <c r="P10" s="1541">
        <f t="shared" si="4"/>
        <v>613</v>
      </c>
      <c r="Q10" s="1894">
        <f t="shared" si="4"/>
        <v>0</v>
      </c>
      <c r="R10" s="1894">
        <f t="shared" si="4"/>
        <v>0</v>
      </c>
      <c r="S10" s="1894">
        <f t="shared" si="4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0</v>
      </c>
      <c r="F11" s="134">
        <f>SUM(F12:F22)</f>
        <v>0</v>
      </c>
      <c r="G11" s="140" t="e">
        <f>+F11*100/E11</f>
        <v>#DIV/0!</v>
      </c>
      <c r="H11" s="1224">
        <f t="shared" ref="H11:M11" si="5">SUM(H12:H22)</f>
        <v>0</v>
      </c>
      <c r="I11" s="1224">
        <f t="shared" si="5"/>
        <v>0</v>
      </c>
      <c r="J11" s="1224">
        <f t="shared" si="5"/>
        <v>0</v>
      </c>
      <c r="K11" s="1541">
        <f t="shared" si="5"/>
        <v>0</v>
      </c>
      <c r="L11" s="1541">
        <f t="shared" si="5"/>
        <v>0</v>
      </c>
      <c r="M11" s="1541">
        <f t="shared" si="5"/>
        <v>0</v>
      </c>
      <c r="N11" s="144">
        <f t="shared" ref="N11:S11" si="6">SUM(N12:N22)</f>
        <v>0</v>
      </c>
      <c r="O11" s="1541">
        <f t="shared" si="6"/>
        <v>0</v>
      </c>
      <c r="P11" s="1541">
        <f t="shared" si="6"/>
        <v>0</v>
      </c>
      <c r="Q11" s="1894">
        <f t="shared" si="6"/>
        <v>0</v>
      </c>
      <c r="R11" s="1894">
        <f t="shared" si="6"/>
        <v>0</v>
      </c>
      <c r="S11" s="1894">
        <f t="shared" si="6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/>
      <c r="I12" s="471"/>
      <c r="J12" s="471"/>
      <c r="K12" s="471"/>
      <c r="L12" s="471"/>
      <c r="M12" s="471"/>
      <c r="N12" s="471"/>
      <c r="O12" s="471"/>
      <c r="P12" s="471"/>
      <c r="Q12" s="471"/>
      <c r="R12" s="471"/>
      <c r="S12" s="471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7">SUM(H13:S13)</f>
        <v>0</v>
      </c>
      <c r="G13" s="37" t="e">
        <f t="shared" ref="G13:G53" si="8">+F13*100/E13</f>
        <v>#DIV/0!</v>
      </c>
      <c r="H13" s="471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7"/>
        <v>0</v>
      </c>
      <c r="G14" s="37" t="e">
        <f t="shared" si="8"/>
        <v>#DIV/0!</v>
      </c>
      <c r="H14" s="471"/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7"/>
        <v>0</v>
      </c>
      <c r="G15" s="37" t="e">
        <f t="shared" si="8"/>
        <v>#DIV/0!</v>
      </c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7"/>
        <v>0</v>
      </c>
      <c r="G16" s="37" t="e">
        <f t="shared" si="8"/>
        <v>#DIV/0!</v>
      </c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7"/>
        <v>0</v>
      </c>
      <c r="G17" s="37" t="e">
        <f t="shared" si="8"/>
        <v>#DIV/0!</v>
      </c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7"/>
        <v>0</v>
      </c>
      <c r="G18" s="37" t="e">
        <f t="shared" si="8"/>
        <v>#DIV/0!</v>
      </c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7"/>
        <v>0</v>
      </c>
      <c r="G19" s="37" t="e">
        <f t="shared" si="8"/>
        <v>#DIV/0!</v>
      </c>
      <c r="H19" s="471"/>
      <c r="I19" s="471"/>
      <c r="J19" s="471"/>
      <c r="K19" s="471"/>
      <c r="L19" s="471"/>
      <c r="M19" s="471"/>
      <c r="N19" s="471"/>
      <c r="O19" s="471"/>
      <c r="P19" s="471"/>
      <c r="Q19" s="471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7"/>
        <v>0</v>
      </c>
      <c r="G20" s="37" t="e">
        <f t="shared" si="8"/>
        <v>#DIV/0!</v>
      </c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7"/>
        <v>0</v>
      </c>
      <c r="G21" s="37" t="e">
        <f t="shared" si="8"/>
        <v>#DIV/0!</v>
      </c>
      <c r="H21" s="471"/>
      <c r="I21" s="471"/>
      <c r="J21" s="471"/>
      <c r="K21" s="471"/>
      <c r="L21" s="471"/>
      <c r="M21" s="471"/>
      <c r="N21" s="471"/>
      <c r="O21" s="471"/>
      <c r="P21" s="471"/>
      <c r="Q21" s="471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7"/>
        <v>0</v>
      </c>
      <c r="G22" s="37" t="e">
        <f t="shared" si="8"/>
        <v>#DIV/0!</v>
      </c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550</v>
      </c>
      <c r="F23" s="134">
        <f>SUM(F24:F38)</f>
        <v>613</v>
      </c>
      <c r="G23" s="140">
        <f t="shared" si="8"/>
        <v>111.45454545454545</v>
      </c>
      <c r="H23" s="1224">
        <f>SUM(H24:H38)</f>
        <v>0</v>
      </c>
      <c r="I23" s="1224">
        <f t="shared" ref="I23:S23" si="9">SUM(I24:I38)</f>
        <v>0</v>
      </c>
      <c r="J23" s="1224">
        <f t="shared" si="9"/>
        <v>0</v>
      </c>
      <c r="K23" s="1541">
        <f t="shared" si="9"/>
        <v>0</v>
      </c>
      <c r="L23" s="1541">
        <f t="shared" si="9"/>
        <v>0</v>
      </c>
      <c r="M23" s="1541">
        <f t="shared" si="9"/>
        <v>0</v>
      </c>
      <c r="N23" s="1224">
        <f t="shared" si="9"/>
        <v>0</v>
      </c>
      <c r="O23" s="1541">
        <f t="shared" si="9"/>
        <v>0</v>
      </c>
      <c r="P23" s="1541">
        <f t="shared" si="9"/>
        <v>613</v>
      </c>
      <c r="Q23" s="1894">
        <f t="shared" si="9"/>
        <v>0</v>
      </c>
      <c r="R23" s="1894">
        <f t="shared" si="9"/>
        <v>0</v>
      </c>
      <c r="S23" s="1894">
        <f t="shared" si="9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7"/>
        <v>0</v>
      </c>
      <c r="G24" s="37" t="e">
        <f t="shared" si="8"/>
        <v>#DIV/0!</v>
      </c>
      <c r="H24" s="471"/>
      <c r="I24" s="471"/>
      <c r="J24" s="471"/>
      <c r="K24" s="471"/>
      <c r="L24" s="471"/>
      <c r="M24" s="471"/>
      <c r="N24" s="471"/>
      <c r="O24" s="471"/>
      <c r="P24" s="471"/>
      <c r="Q24" s="471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7"/>
        <v>0</v>
      </c>
      <c r="G25" s="37" t="e">
        <f t="shared" si="8"/>
        <v>#DIV/0!</v>
      </c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7"/>
        <v>0</v>
      </c>
      <c r="G26" s="37" t="e">
        <f t="shared" si="8"/>
        <v>#DIV/0!</v>
      </c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7"/>
        <v>0</v>
      </c>
      <c r="G27" s="37" t="e">
        <f t="shared" si="8"/>
        <v>#DIV/0!</v>
      </c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7"/>
        <v>0</v>
      </c>
      <c r="G28" s="37" t="e">
        <f t="shared" si="8"/>
        <v>#DIV/0!</v>
      </c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7"/>
        <v>0</v>
      </c>
      <c r="G29" s="37" t="e">
        <f t="shared" si="8"/>
        <v>#DIV/0!</v>
      </c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1"/>
      <c r="S29" s="471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7"/>
        <v>0</v>
      </c>
      <c r="G30" s="37" t="e">
        <f t="shared" si="8"/>
        <v>#DIV/0!</v>
      </c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7"/>
        <v>0</v>
      </c>
      <c r="G31" s="37" t="e">
        <f t="shared" si="8"/>
        <v>#DIV/0!</v>
      </c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7"/>
        <v>0</v>
      </c>
      <c r="G32" s="37" t="e">
        <f t="shared" si="8"/>
        <v>#DIV/0!</v>
      </c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50</v>
      </c>
      <c r="F33" s="36">
        <f t="shared" si="7"/>
        <v>0</v>
      </c>
      <c r="G33" s="37">
        <f t="shared" si="8"/>
        <v>0</v>
      </c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0</v>
      </c>
      <c r="F34" s="36">
        <f t="shared" si="7"/>
        <v>0</v>
      </c>
      <c r="G34" s="37" t="e">
        <f t="shared" si="8"/>
        <v>#DIV/0!</v>
      </c>
      <c r="H34" s="471"/>
      <c r="I34" s="471"/>
      <c r="J34" s="471"/>
      <c r="K34" s="471"/>
      <c r="L34" s="471"/>
      <c r="M34" s="471"/>
      <c r="N34" s="471"/>
      <c r="O34" s="471"/>
      <c r="P34" s="471"/>
      <c r="Q34" s="471"/>
      <c r="R34" s="471"/>
      <c r="S34" s="471"/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0</v>
      </c>
      <c r="F35" s="36">
        <f t="shared" si="7"/>
        <v>0</v>
      </c>
      <c r="G35" s="37" t="e">
        <f t="shared" si="8"/>
        <v>#DIV/0!</v>
      </c>
      <c r="H35" s="471"/>
      <c r="I35" s="471"/>
      <c r="J35" s="471"/>
      <c r="K35" s="471"/>
      <c r="L35" s="471"/>
      <c r="M35" s="471"/>
      <c r="N35" s="471"/>
      <c r="O35" s="471"/>
      <c r="P35" s="471"/>
      <c r="Q35" s="471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 t="shared" si="7"/>
        <v>0</v>
      </c>
      <c r="G36" s="37" t="e">
        <f t="shared" si="8"/>
        <v>#DIV/0!</v>
      </c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6">
        <v>500</v>
      </c>
      <c r="F37" s="36">
        <f t="shared" si="7"/>
        <v>613</v>
      </c>
      <c r="G37" s="37">
        <f t="shared" si="8"/>
        <v>122.6</v>
      </c>
      <c r="H37" s="471"/>
      <c r="I37" s="471"/>
      <c r="J37" s="471"/>
      <c r="K37" s="471"/>
      <c r="L37" s="471"/>
      <c r="M37" s="471"/>
      <c r="N37" s="471"/>
      <c r="O37" s="471"/>
      <c r="P37" s="471">
        <v>613</v>
      </c>
      <c r="Q37" s="471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6"/>
      <c r="F38" s="36">
        <f t="shared" si="7"/>
        <v>0</v>
      </c>
      <c r="G38" s="37" t="e">
        <f t="shared" si="8"/>
        <v>#DIV/0!</v>
      </c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50</v>
      </c>
      <c r="F39" s="134">
        <f>SUM(F40:F53)</f>
        <v>0</v>
      </c>
      <c r="G39" s="140">
        <f t="shared" si="8"/>
        <v>0</v>
      </c>
      <c r="H39" s="1224">
        <f>SUM(H40:H53)</f>
        <v>0</v>
      </c>
      <c r="I39" s="1224">
        <f t="shared" ref="I39:S39" si="10">SUM(I40:I53)</f>
        <v>0</v>
      </c>
      <c r="J39" s="1224">
        <f t="shared" si="10"/>
        <v>0</v>
      </c>
      <c r="K39" s="1541">
        <f t="shared" si="10"/>
        <v>0</v>
      </c>
      <c r="L39" s="1541">
        <f t="shared" si="10"/>
        <v>0</v>
      </c>
      <c r="M39" s="1541">
        <f t="shared" si="10"/>
        <v>0</v>
      </c>
      <c r="N39" s="1224">
        <f t="shared" si="10"/>
        <v>0</v>
      </c>
      <c r="O39" s="1541">
        <f t="shared" si="10"/>
        <v>0</v>
      </c>
      <c r="P39" s="1541">
        <f t="shared" si="10"/>
        <v>0</v>
      </c>
      <c r="Q39" s="1894">
        <f t="shared" si="10"/>
        <v>0</v>
      </c>
      <c r="R39" s="1894">
        <f t="shared" si="10"/>
        <v>0</v>
      </c>
      <c r="S39" s="1894">
        <f t="shared" si="10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7"/>
        <v>0</v>
      </c>
      <c r="G40" s="37" t="e">
        <f t="shared" si="8"/>
        <v>#DIV/0!</v>
      </c>
      <c r="H40" s="471"/>
      <c r="I40" s="471"/>
      <c r="J40" s="471"/>
      <c r="K40" s="471"/>
      <c r="L40" s="471"/>
      <c r="M40" s="471"/>
      <c r="N40" s="471"/>
      <c r="O40" s="471"/>
      <c r="P40" s="471"/>
      <c r="Q40" s="471"/>
      <c r="R40" s="471"/>
      <c r="S40" s="471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7"/>
        <v>0</v>
      </c>
      <c r="G41" s="37" t="e">
        <f t="shared" si="8"/>
        <v>#DIV/0!</v>
      </c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7"/>
        <v>0</v>
      </c>
      <c r="G42" s="37" t="e">
        <f t="shared" si="8"/>
        <v>#DIV/0!</v>
      </c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7"/>
        <v>0</v>
      </c>
      <c r="G43" s="37" t="e">
        <f t="shared" si="8"/>
        <v>#DIV/0!</v>
      </c>
      <c r="H43" s="471"/>
      <c r="I43" s="471"/>
      <c r="J43" s="471"/>
      <c r="K43" s="471"/>
      <c r="L43" s="471"/>
      <c r="M43" s="471"/>
      <c r="N43" s="471"/>
      <c r="O43" s="471"/>
      <c r="P43" s="471"/>
      <c r="Q43" s="471"/>
      <c r="R43" s="471"/>
      <c r="S43" s="471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7"/>
        <v>0</v>
      </c>
      <c r="G44" s="37" t="e">
        <f t="shared" si="8"/>
        <v>#DIV/0!</v>
      </c>
      <c r="H44" s="471"/>
      <c r="I44" s="471"/>
      <c r="J44" s="471"/>
      <c r="K44" s="471"/>
      <c r="L44" s="471"/>
      <c r="M44" s="471"/>
      <c r="N44" s="471"/>
      <c r="O44" s="471"/>
      <c r="P44" s="471"/>
      <c r="Q44" s="471"/>
      <c r="R44" s="471"/>
      <c r="S44" s="471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7"/>
        <v>0</v>
      </c>
      <c r="G45" s="37" t="e">
        <f t="shared" si="8"/>
        <v>#DIV/0!</v>
      </c>
      <c r="H45" s="471"/>
      <c r="I45" s="471"/>
      <c r="J45" s="471"/>
      <c r="K45" s="471"/>
      <c r="L45" s="471"/>
      <c r="M45" s="471"/>
      <c r="N45" s="471"/>
      <c r="O45" s="471"/>
      <c r="P45" s="471"/>
      <c r="Q45" s="471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7"/>
        <v>0</v>
      </c>
      <c r="G46" s="37" t="e">
        <f t="shared" si="8"/>
        <v>#DIV/0!</v>
      </c>
      <c r="H46" s="471"/>
      <c r="I46" s="471"/>
      <c r="J46" s="471"/>
      <c r="K46" s="471"/>
      <c r="L46" s="471"/>
      <c r="M46" s="471"/>
      <c r="N46" s="471"/>
      <c r="O46" s="471"/>
      <c r="P46" s="471"/>
      <c r="Q46" s="471"/>
      <c r="R46" s="471"/>
      <c r="S46" s="471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7"/>
        <v>0</v>
      </c>
      <c r="G47" s="37" t="e">
        <f t="shared" si="8"/>
        <v>#DIV/0!</v>
      </c>
      <c r="H47" s="471"/>
      <c r="I47" s="471"/>
      <c r="J47" s="471"/>
      <c r="K47" s="471"/>
      <c r="L47" s="471"/>
      <c r="M47" s="471"/>
      <c r="N47" s="471"/>
      <c r="O47" s="471"/>
      <c r="P47" s="471"/>
      <c r="Q47" s="471"/>
      <c r="R47" s="471"/>
      <c r="S47" s="471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7"/>
        <v>0</v>
      </c>
      <c r="G48" s="37" t="e">
        <f t="shared" si="8"/>
        <v>#DIV/0!</v>
      </c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7"/>
        <v>0</v>
      </c>
      <c r="G49" s="37" t="e">
        <f t="shared" si="8"/>
        <v>#DIV/0!</v>
      </c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7"/>
        <v>0</v>
      </c>
      <c r="G50" s="37" t="e">
        <f t="shared" si="8"/>
        <v>#DIV/0!</v>
      </c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7"/>
        <v>0</v>
      </c>
      <c r="G51" s="37" t="e">
        <f t="shared" si="8"/>
        <v>#DIV/0!</v>
      </c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50</v>
      </c>
      <c r="F52" s="36">
        <f t="shared" si="7"/>
        <v>0</v>
      </c>
      <c r="G52" s="37">
        <f t="shared" si="8"/>
        <v>0</v>
      </c>
      <c r="H52" s="471"/>
      <c r="I52" s="471"/>
      <c r="J52" s="471"/>
      <c r="K52" s="471"/>
      <c r="L52" s="471"/>
      <c r="M52" s="471"/>
      <c r="N52" s="471"/>
      <c r="O52" s="471"/>
      <c r="P52" s="471"/>
      <c r="Q52" s="471"/>
      <c r="R52" s="471"/>
      <c r="S52" s="471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8"/>
        <v>#DIV/0!</v>
      </c>
      <c r="H53" s="471"/>
      <c r="I53" s="471"/>
      <c r="J53" s="471"/>
      <c r="K53" s="471"/>
      <c r="L53" s="471"/>
      <c r="M53" s="471"/>
      <c r="N53" s="471"/>
      <c r="O53" s="471"/>
      <c r="P53" s="471"/>
      <c r="Q53" s="471"/>
      <c r="R53" s="471"/>
      <c r="S53" s="471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7"/>
        <v>613</v>
      </c>
      <c r="G54" s="43" t="e">
        <f>+F54*100/E54</f>
        <v>#DIV/0!</v>
      </c>
      <c r="H54" s="471"/>
      <c r="I54" s="471"/>
      <c r="J54" s="471"/>
      <c r="K54" s="471"/>
      <c r="L54" s="471"/>
      <c r="M54" s="471"/>
      <c r="N54" s="471"/>
      <c r="O54" s="471"/>
      <c r="P54" s="471">
        <v>613</v>
      </c>
      <c r="Q54" s="471"/>
      <c r="R54" s="471"/>
      <c r="S54" s="471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200</v>
      </c>
      <c r="F55" s="36">
        <f t="shared" si="7"/>
        <v>0</v>
      </c>
      <c r="G55" s="43">
        <f>+F55*100/E55</f>
        <v>0</v>
      </c>
      <c r="H55" s="471"/>
      <c r="I55" s="471"/>
      <c r="J55" s="471"/>
      <c r="K55" s="471"/>
      <c r="L55" s="471"/>
      <c r="M55" s="471"/>
      <c r="N55" s="471"/>
      <c r="O55" s="471"/>
      <c r="P55" s="471"/>
      <c r="Q55" s="471"/>
      <c r="R55" s="471"/>
      <c r="S55" s="471"/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78000</v>
      </c>
      <c r="F56" s="58">
        <f>SUM(H56:S56)</f>
        <v>78000</v>
      </c>
      <c r="G56" s="47"/>
      <c r="H56" s="1238">
        <v>3000</v>
      </c>
      <c r="I56" s="1238">
        <v>3000</v>
      </c>
      <c r="J56" s="1238">
        <v>3000</v>
      </c>
      <c r="K56" s="1552">
        <v>3000</v>
      </c>
      <c r="L56" s="1552">
        <v>3000</v>
      </c>
      <c r="M56" s="1552">
        <v>3000</v>
      </c>
      <c r="N56" s="472">
        <v>3000</v>
      </c>
      <c r="O56" s="1552">
        <v>5000</v>
      </c>
      <c r="P56" s="1552">
        <v>13000</v>
      </c>
      <c r="Q56" s="1906">
        <v>13000</v>
      </c>
      <c r="R56" s="1906">
        <v>16000</v>
      </c>
      <c r="S56" s="1906">
        <v>10000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78000</v>
      </c>
      <c r="F57" s="134">
        <f>SUM(F58:F64)</f>
        <v>66900</v>
      </c>
      <c r="G57" s="142">
        <f>+F57*100/E57</f>
        <v>85.769230769230774</v>
      </c>
      <c r="H57" s="1232">
        <f>SUM(H58:H64)</f>
        <v>0</v>
      </c>
      <c r="I57" s="1232">
        <f t="shared" ref="I57:S57" si="11">SUM(I58:I64)</f>
        <v>1500</v>
      </c>
      <c r="J57" s="1232">
        <f t="shared" si="11"/>
        <v>5000</v>
      </c>
      <c r="K57" s="1569">
        <f t="shared" si="11"/>
        <v>5400</v>
      </c>
      <c r="L57" s="1569">
        <f t="shared" si="11"/>
        <v>2000</v>
      </c>
      <c r="M57" s="1569">
        <f t="shared" si="11"/>
        <v>3200</v>
      </c>
      <c r="N57" s="1232">
        <f t="shared" si="11"/>
        <v>0</v>
      </c>
      <c r="O57" s="1569">
        <f t="shared" si="11"/>
        <v>12300</v>
      </c>
      <c r="P57" s="1569">
        <f t="shared" si="11"/>
        <v>12400</v>
      </c>
      <c r="Q57" s="1902">
        <f t="shared" si="11"/>
        <v>12600</v>
      </c>
      <c r="R57" s="1902">
        <f t="shared" si="11"/>
        <v>12500</v>
      </c>
      <c r="S57" s="1902">
        <f t="shared" si="11"/>
        <v>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21000</v>
      </c>
      <c r="F58" s="36">
        <f t="shared" ref="F58:F71" si="12">SUM(H58:S58)</f>
        <v>0</v>
      </c>
      <c r="G58" s="43">
        <f t="shared" ref="G58:G74" si="13">+F58*100/E58</f>
        <v>0</v>
      </c>
      <c r="H58" s="471">
        <v>0</v>
      </c>
      <c r="I58" s="471">
        <v>0</v>
      </c>
      <c r="J58" s="471"/>
      <c r="K58" s="471"/>
      <c r="L58" s="471">
        <v>0</v>
      </c>
      <c r="M58" s="471"/>
      <c r="N58" s="471"/>
      <c r="O58" s="471"/>
      <c r="P58" s="471"/>
      <c r="Q58" s="471"/>
      <c r="R58" s="471"/>
      <c r="S58" s="471"/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30000</v>
      </c>
      <c r="F59" s="36">
        <f t="shared" si="12"/>
        <v>64500</v>
      </c>
      <c r="G59" s="43">
        <f t="shared" si="13"/>
        <v>215</v>
      </c>
      <c r="H59" s="471">
        <v>0</v>
      </c>
      <c r="I59" s="471">
        <v>1500</v>
      </c>
      <c r="J59" s="471">
        <v>5000</v>
      </c>
      <c r="K59" s="471">
        <v>5000</v>
      </c>
      <c r="L59" s="471">
        <v>2000</v>
      </c>
      <c r="M59" s="471">
        <v>3000</v>
      </c>
      <c r="N59" s="471"/>
      <c r="O59" s="471">
        <v>12000</v>
      </c>
      <c r="P59" s="471">
        <v>12000</v>
      </c>
      <c r="Q59" s="471">
        <v>12000</v>
      </c>
      <c r="R59" s="471">
        <v>12000</v>
      </c>
      <c r="S59" s="471"/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12"/>
        <v>0</v>
      </c>
      <c r="G60" s="43" t="e">
        <f t="shared" si="13"/>
        <v>#DIV/0!</v>
      </c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12"/>
        <v>0</v>
      </c>
      <c r="G61" s="43" t="e">
        <f t="shared" si="13"/>
        <v>#DIV/0!</v>
      </c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1"/>
      <c r="S61" s="471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12"/>
        <v>0</v>
      </c>
      <c r="G62" s="43" t="e">
        <f t="shared" si="13"/>
        <v>#DIV/0!</v>
      </c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12"/>
        <v>2000</v>
      </c>
      <c r="G63" s="43">
        <f t="shared" si="13"/>
        <v>100</v>
      </c>
      <c r="H63" s="471"/>
      <c r="I63" s="471"/>
      <c r="J63" s="471"/>
      <c r="K63" s="471">
        <v>400</v>
      </c>
      <c r="L63" s="471"/>
      <c r="M63" s="471">
        <v>200</v>
      </c>
      <c r="N63" s="471"/>
      <c r="O63" s="471">
        <v>300</v>
      </c>
      <c r="P63" s="471"/>
      <c r="Q63" s="471">
        <v>600</v>
      </c>
      <c r="R63" s="471">
        <v>500</v>
      </c>
      <c r="S63" s="471"/>
    </row>
    <row r="64" spans="1:19" ht="21.75" customHeight="1">
      <c r="A64" s="32"/>
      <c r="B64" s="49"/>
      <c r="C64" s="320" t="s">
        <v>281</v>
      </c>
      <c r="D64" s="35" t="s">
        <v>47</v>
      </c>
      <c r="E64" s="42">
        <v>25000</v>
      </c>
      <c r="F64" s="36">
        <f t="shared" si="12"/>
        <v>400</v>
      </c>
      <c r="G64" s="43">
        <f t="shared" si="13"/>
        <v>1.6</v>
      </c>
      <c r="H64" s="471"/>
      <c r="I64" s="471"/>
      <c r="J64" s="471"/>
      <c r="K64" s="471"/>
      <c r="L64" s="471"/>
      <c r="M64" s="471"/>
      <c r="N64" s="471"/>
      <c r="O64" s="471"/>
      <c r="P64" s="471">
        <v>400</v>
      </c>
      <c r="Q64" s="471"/>
      <c r="R64" s="471"/>
      <c r="S64" s="471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1000</v>
      </c>
      <c r="F65" s="55">
        <f t="shared" si="12"/>
        <v>1000</v>
      </c>
      <c r="G65" s="28">
        <f t="shared" si="13"/>
        <v>100</v>
      </c>
      <c r="H65" s="1239"/>
      <c r="I65" s="1239"/>
      <c r="J65" s="1239">
        <v>1000</v>
      </c>
      <c r="K65" s="1553"/>
      <c r="L65" s="1553"/>
      <c r="M65" s="1553"/>
      <c r="N65" s="473"/>
      <c r="O65" s="1553"/>
      <c r="P65" s="1553"/>
      <c r="Q65" s="1907"/>
      <c r="R65" s="1907"/>
      <c r="S65" s="1907"/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156</v>
      </c>
      <c r="F66" s="55">
        <f t="shared" si="12"/>
        <v>142</v>
      </c>
      <c r="G66" s="28">
        <f t="shared" si="13"/>
        <v>91.025641025641022</v>
      </c>
      <c r="H66" s="1239"/>
      <c r="I66" s="1239">
        <v>3</v>
      </c>
      <c r="J66" s="1239">
        <v>14</v>
      </c>
      <c r="K66" s="1553">
        <v>10</v>
      </c>
      <c r="L66" s="1553">
        <v>4</v>
      </c>
      <c r="M66" s="1553">
        <v>8</v>
      </c>
      <c r="N66" s="473"/>
      <c r="O66" s="1553">
        <v>27</v>
      </c>
      <c r="P66" s="1553">
        <v>22</v>
      </c>
      <c r="Q66" s="1907">
        <v>27</v>
      </c>
      <c r="R66" s="1907">
        <v>27</v>
      </c>
      <c r="S66" s="1907"/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12"/>
        <v>0</v>
      </c>
      <c r="G67" s="43" t="e">
        <f t="shared" si="13"/>
        <v>#DIV/0!</v>
      </c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1"/>
      <c r="S67" s="471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411000</v>
      </c>
      <c r="F68" s="50">
        <f>SUM(H68:S68)</f>
        <v>0</v>
      </c>
      <c r="G68" s="112">
        <f t="shared" si="13"/>
        <v>0</v>
      </c>
      <c r="H68" s="1226">
        <f>SUM(H69:H73)</f>
        <v>0</v>
      </c>
      <c r="I68" s="1226">
        <f t="shared" ref="I68:S68" si="14">SUM(I69:I73)</f>
        <v>0</v>
      </c>
      <c r="J68" s="1226">
        <f t="shared" si="14"/>
        <v>0</v>
      </c>
      <c r="K68" s="1543">
        <f t="shared" si="14"/>
        <v>0</v>
      </c>
      <c r="L68" s="1543">
        <f t="shared" si="14"/>
        <v>0</v>
      </c>
      <c r="M68" s="1543">
        <f t="shared" si="14"/>
        <v>0</v>
      </c>
      <c r="N68" s="1226">
        <f t="shared" si="14"/>
        <v>0</v>
      </c>
      <c r="O68" s="1543">
        <f t="shared" si="14"/>
        <v>0</v>
      </c>
      <c r="P68" s="1543">
        <f t="shared" si="14"/>
        <v>0</v>
      </c>
      <c r="Q68" s="1896">
        <f t="shared" si="14"/>
        <v>0</v>
      </c>
      <c r="R68" s="1896">
        <f t="shared" si="14"/>
        <v>0</v>
      </c>
      <c r="S68" s="1896">
        <f t="shared" si="14"/>
        <v>0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12"/>
        <v>0</v>
      </c>
      <c r="G69" s="43" t="e">
        <f t="shared" si="13"/>
        <v>#DIV/0!</v>
      </c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409500+1500</f>
        <v>411000</v>
      </c>
      <c r="F70" s="36">
        <f t="shared" si="12"/>
        <v>0</v>
      </c>
      <c r="G70" s="43">
        <f t="shared" si="13"/>
        <v>0</v>
      </c>
      <c r="H70" s="471"/>
      <c r="I70" s="471"/>
      <c r="J70" s="471"/>
      <c r="K70" s="471"/>
      <c r="L70" s="471"/>
      <c r="M70" s="471"/>
      <c r="N70" s="471"/>
      <c r="O70" s="471"/>
      <c r="P70" s="471"/>
      <c r="Q70" s="471"/>
      <c r="R70" s="471"/>
      <c r="S70" s="471"/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12"/>
        <v>0</v>
      </c>
      <c r="G71" s="43" t="e">
        <f t="shared" si="13"/>
        <v>#DIV/0!</v>
      </c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>SUM(H72:S72)</f>
        <v>0</v>
      </c>
      <c r="G72" s="43" t="e">
        <f t="shared" si="13"/>
        <v>#DIV/0!</v>
      </c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3"/>
        <v>#DIV/0!</v>
      </c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90000</v>
      </c>
      <c r="F74" s="55">
        <f>SUM(H74:S74)</f>
        <v>83000</v>
      </c>
      <c r="G74" s="142">
        <f t="shared" si="13"/>
        <v>92.222222222222229</v>
      </c>
      <c r="H74" s="1224">
        <f t="shared" ref="H74:M74" si="15">H75</f>
        <v>0</v>
      </c>
      <c r="I74" s="1224">
        <f t="shared" si="15"/>
        <v>100</v>
      </c>
      <c r="J74" s="1224">
        <f t="shared" si="15"/>
        <v>11000</v>
      </c>
      <c r="K74" s="1541">
        <f t="shared" si="15"/>
        <v>6000</v>
      </c>
      <c r="L74" s="1541">
        <f t="shared" si="15"/>
        <v>3000</v>
      </c>
      <c r="M74" s="1541">
        <f t="shared" si="15"/>
        <v>6000</v>
      </c>
      <c r="N74" s="144">
        <f t="shared" ref="N74:S74" si="16">N75</f>
        <v>0</v>
      </c>
      <c r="O74" s="1541">
        <f t="shared" si="16"/>
        <v>14000</v>
      </c>
      <c r="P74" s="1541">
        <f t="shared" si="16"/>
        <v>13000</v>
      </c>
      <c r="Q74" s="1894">
        <f t="shared" si="16"/>
        <v>10000</v>
      </c>
      <c r="R74" s="1894">
        <f t="shared" si="16"/>
        <v>10000</v>
      </c>
      <c r="S74" s="1894">
        <f t="shared" si="16"/>
        <v>9900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83000</v>
      </c>
      <c r="G75" s="142"/>
      <c r="H75" s="1225">
        <f t="shared" ref="H75:M75" si="17">H77+H79+H81+H83+H85+H87</f>
        <v>0</v>
      </c>
      <c r="I75" s="1225">
        <f t="shared" si="17"/>
        <v>100</v>
      </c>
      <c r="J75" s="1225">
        <f t="shared" si="17"/>
        <v>11000</v>
      </c>
      <c r="K75" s="1542">
        <f t="shared" si="17"/>
        <v>6000</v>
      </c>
      <c r="L75" s="1542">
        <f t="shared" si="17"/>
        <v>3000</v>
      </c>
      <c r="M75" s="1542">
        <f t="shared" si="17"/>
        <v>6000</v>
      </c>
      <c r="N75" s="145">
        <f t="shared" ref="N75:S75" si="18">N77+N79+N81+N83+N85+N87</f>
        <v>0</v>
      </c>
      <c r="O75" s="1542">
        <f t="shared" si="18"/>
        <v>14000</v>
      </c>
      <c r="P75" s="1542">
        <f t="shared" si="18"/>
        <v>13000</v>
      </c>
      <c r="Q75" s="1895">
        <f t="shared" si="18"/>
        <v>10000</v>
      </c>
      <c r="R75" s="1895">
        <f t="shared" si="18"/>
        <v>10000</v>
      </c>
      <c r="S75" s="1895">
        <f t="shared" si="18"/>
        <v>9900</v>
      </c>
    </row>
    <row r="76" spans="1:19" ht="21" customHeight="1">
      <c r="A76" s="44"/>
      <c r="B76" s="56"/>
      <c r="C76" s="3" t="s">
        <v>38</v>
      </c>
      <c r="D76" s="57"/>
      <c r="E76" s="147">
        <v>20000</v>
      </c>
      <c r="F76" s="58">
        <f>SUM(H76:S76)</f>
        <v>20000</v>
      </c>
      <c r="G76" s="47"/>
      <c r="H76" s="1238">
        <v>0</v>
      </c>
      <c r="I76" s="1238">
        <v>2000</v>
      </c>
      <c r="J76" s="1238">
        <v>2000</v>
      </c>
      <c r="K76" s="1552">
        <v>2000</v>
      </c>
      <c r="L76" s="1552">
        <v>2000</v>
      </c>
      <c r="M76" s="1552">
        <v>2000</v>
      </c>
      <c r="N76" s="472">
        <v>2000</v>
      </c>
      <c r="O76" s="1552">
        <v>2000</v>
      </c>
      <c r="P76" s="1552">
        <v>1000</v>
      </c>
      <c r="Q76" s="1906">
        <v>1000</v>
      </c>
      <c r="R76" s="1906">
        <v>2000</v>
      </c>
      <c r="S76" s="1906">
        <v>2000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20000</v>
      </c>
      <c r="F77" s="36">
        <f t="shared" ref="F77:F83" si="19">SUM(H77:S77)</f>
        <v>13000</v>
      </c>
      <c r="G77" s="43">
        <f>F77*100/E77</f>
        <v>65</v>
      </c>
      <c r="H77" s="471"/>
      <c r="I77" s="471"/>
      <c r="J77" s="471">
        <v>3000</v>
      </c>
      <c r="K77" s="471"/>
      <c r="L77" s="471"/>
      <c r="M77" s="471"/>
      <c r="N77" s="471"/>
      <c r="O77" s="471">
        <v>5000</v>
      </c>
      <c r="P77" s="471">
        <v>5000</v>
      </c>
      <c r="Q77" s="471"/>
      <c r="R77" s="471"/>
      <c r="S77" s="471"/>
    </row>
    <row r="78" spans="1:19" ht="21.75" customHeight="1">
      <c r="A78" s="60"/>
      <c r="B78" s="61"/>
      <c r="C78" s="2" t="s">
        <v>118</v>
      </c>
      <c r="D78" s="46"/>
      <c r="E78" s="147">
        <v>0</v>
      </c>
      <c r="F78" s="58">
        <f>SUM(H78:S78)</f>
        <v>0</v>
      </c>
      <c r="G78" s="62"/>
      <c r="H78" s="1229">
        <v>0</v>
      </c>
      <c r="I78" s="1229">
        <v>0</v>
      </c>
      <c r="J78" s="1229">
        <v>0</v>
      </c>
      <c r="K78" s="1546">
        <v>0</v>
      </c>
      <c r="L78" s="1546">
        <v>0</v>
      </c>
      <c r="M78" s="1546">
        <v>0</v>
      </c>
      <c r="N78" s="167">
        <v>0</v>
      </c>
      <c r="O78" s="1546">
        <v>0</v>
      </c>
      <c r="P78" s="1546">
        <v>0</v>
      </c>
      <c r="Q78" s="1899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0</v>
      </c>
      <c r="F79" s="36">
        <f t="shared" si="19"/>
        <v>0</v>
      </c>
      <c r="G79" s="43" t="e">
        <f>F79*100/E79</f>
        <v>#DIV/0!</v>
      </c>
      <c r="H79" s="471"/>
      <c r="I79" s="471"/>
      <c r="J79" s="471"/>
      <c r="K79" s="471"/>
      <c r="L79" s="471"/>
      <c r="M79" s="471"/>
      <c r="N79" s="471"/>
      <c r="O79" s="471"/>
      <c r="P79" s="471"/>
      <c r="Q79" s="471"/>
      <c r="R79" s="471"/>
      <c r="S79" s="471"/>
    </row>
    <row r="80" spans="1:19" ht="21.75" customHeight="1">
      <c r="A80" s="60"/>
      <c r="B80" s="61"/>
      <c r="C80" s="2" t="s">
        <v>44</v>
      </c>
      <c r="D80" s="46"/>
      <c r="E80" s="147">
        <v>6000</v>
      </c>
      <c r="F80" s="58">
        <f>SUM(H80:S80)</f>
        <v>6000</v>
      </c>
      <c r="G80" s="62"/>
      <c r="H80" s="1230">
        <v>0</v>
      </c>
      <c r="I80" s="1230">
        <v>500</v>
      </c>
      <c r="J80" s="1230">
        <v>1000</v>
      </c>
      <c r="K80" s="1547">
        <v>1000</v>
      </c>
      <c r="L80" s="1547">
        <v>1000</v>
      </c>
      <c r="M80" s="1547">
        <v>1000</v>
      </c>
      <c r="N80" s="168">
        <v>1000</v>
      </c>
      <c r="O80" s="1547">
        <v>500</v>
      </c>
      <c r="P80" s="1547">
        <v>0</v>
      </c>
      <c r="Q80" s="1900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6000</v>
      </c>
      <c r="F81" s="36">
        <f>SUM(H81:S81)</f>
        <v>6000</v>
      </c>
      <c r="G81" s="43">
        <f>F81*100/E81</f>
        <v>100</v>
      </c>
      <c r="H81" s="471"/>
      <c r="I81" s="471">
        <v>100</v>
      </c>
      <c r="J81" s="471"/>
      <c r="K81" s="471"/>
      <c r="L81" s="471"/>
      <c r="M81" s="471"/>
      <c r="N81" s="471"/>
      <c r="O81" s="471"/>
      <c r="P81" s="471"/>
      <c r="Q81" s="471">
        <v>2000</v>
      </c>
      <c r="R81" s="471">
        <v>2000</v>
      </c>
      <c r="S81" s="471">
        <v>1900</v>
      </c>
    </row>
    <row r="82" spans="1:19" ht="21.75" customHeight="1">
      <c r="A82" s="60"/>
      <c r="B82" s="61"/>
      <c r="C82" s="2" t="s">
        <v>39</v>
      </c>
      <c r="D82" s="46"/>
      <c r="E82" s="147">
        <v>58000</v>
      </c>
      <c r="F82" s="58">
        <f>SUM(H82:S82)</f>
        <v>58000</v>
      </c>
      <c r="G82" s="47">
        <f>F82*100/E82</f>
        <v>100</v>
      </c>
      <c r="H82" s="1231">
        <v>1000</v>
      </c>
      <c r="I82" s="1231">
        <v>5000</v>
      </c>
      <c r="J82" s="1231">
        <v>5000</v>
      </c>
      <c r="K82" s="1548">
        <v>5000</v>
      </c>
      <c r="L82" s="1548">
        <v>5000</v>
      </c>
      <c r="M82" s="1548">
        <v>5000</v>
      </c>
      <c r="N82" s="459">
        <v>5000</v>
      </c>
      <c r="O82" s="1548">
        <v>5000</v>
      </c>
      <c r="P82" s="1548">
        <v>6000</v>
      </c>
      <c r="Q82" s="1901">
        <v>6000</v>
      </c>
      <c r="R82" s="1901">
        <v>5000</v>
      </c>
      <c r="S82" s="1901">
        <v>5000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58000</v>
      </c>
      <c r="F83" s="36">
        <f t="shared" si="19"/>
        <v>58000</v>
      </c>
      <c r="G83" s="43">
        <v>0</v>
      </c>
      <c r="H83" s="471"/>
      <c r="I83" s="471"/>
      <c r="J83" s="471">
        <v>7000</v>
      </c>
      <c r="K83" s="471">
        <v>5000</v>
      </c>
      <c r="L83" s="471">
        <v>1000</v>
      </c>
      <c r="M83" s="471">
        <v>5000</v>
      </c>
      <c r="N83" s="471"/>
      <c r="O83" s="471">
        <v>8000</v>
      </c>
      <c r="P83" s="471">
        <v>8000</v>
      </c>
      <c r="Q83" s="471">
        <v>8000</v>
      </c>
      <c r="R83" s="471">
        <v>8000</v>
      </c>
      <c r="S83" s="471">
        <v>8000</v>
      </c>
    </row>
    <row r="84" spans="1:19" ht="21.75" customHeight="1">
      <c r="A84" s="60"/>
      <c r="B84" s="61"/>
      <c r="C84" s="2" t="s">
        <v>40</v>
      </c>
      <c r="D84" s="46"/>
      <c r="E84" s="147">
        <v>6000</v>
      </c>
      <c r="F84" s="58">
        <f>SUM(H84:S84)</f>
        <v>6000</v>
      </c>
      <c r="G84" s="47">
        <f>F84*100/E84</f>
        <v>100</v>
      </c>
      <c r="H84" s="1238">
        <v>0</v>
      </c>
      <c r="I84" s="1238">
        <v>1000</v>
      </c>
      <c r="J84" s="1238">
        <v>1000</v>
      </c>
      <c r="K84" s="1552">
        <v>1000</v>
      </c>
      <c r="L84" s="1552">
        <v>1000</v>
      </c>
      <c r="M84" s="1552">
        <v>1000</v>
      </c>
      <c r="N84" s="472">
        <v>1000</v>
      </c>
      <c r="O84" s="1552">
        <v>0</v>
      </c>
      <c r="P84" s="1552">
        <v>0</v>
      </c>
      <c r="Q84" s="1906">
        <v>0</v>
      </c>
      <c r="R84" s="1906">
        <v>0</v>
      </c>
      <c r="S84" s="1906">
        <v>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6000</v>
      </c>
      <c r="F85" s="36">
        <f>SUM(H85:S85)</f>
        <v>6000</v>
      </c>
      <c r="G85" s="43">
        <f>F85*100/E85</f>
        <v>100</v>
      </c>
      <c r="H85" s="471"/>
      <c r="I85" s="471"/>
      <c r="J85" s="471">
        <v>1000</v>
      </c>
      <c r="K85" s="471">
        <v>1000</v>
      </c>
      <c r="L85" s="471">
        <v>2000</v>
      </c>
      <c r="M85" s="471">
        <v>1000</v>
      </c>
      <c r="N85" s="471"/>
      <c r="O85" s="471">
        <v>1000</v>
      </c>
      <c r="P85" s="471"/>
      <c r="Q85" s="471"/>
      <c r="R85" s="471"/>
      <c r="S85" s="471"/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/>
      <c r="H86" s="1231">
        <v>0</v>
      </c>
      <c r="I86" s="1231">
        <v>0</v>
      </c>
      <c r="J86" s="1231">
        <v>0</v>
      </c>
      <c r="K86" s="1548">
        <v>0</v>
      </c>
      <c r="L86" s="1548">
        <v>0</v>
      </c>
      <c r="M86" s="1548">
        <v>0</v>
      </c>
      <c r="N86" s="459">
        <v>0</v>
      </c>
      <c r="O86" s="1548">
        <v>0</v>
      </c>
      <c r="P86" s="1548">
        <v>0</v>
      </c>
      <c r="Q86" s="1901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471"/>
      <c r="S87" s="471"/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219</v>
      </c>
      <c r="F88" s="1216">
        <f>F89+F91+F93+F95+F97+F99</f>
        <v>124</v>
      </c>
      <c r="G88" s="146">
        <f>+F88*100/E88</f>
        <v>56.621004566210047</v>
      </c>
      <c r="H88" s="1216">
        <f>H89+H91+H93+H95+H97+H99</f>
        <v>0</v>
      </c>
      <c r="I88" s="1216">
        <f t="shared" ref="I88:Q88" si="20">I89+I91+I93+I95+I97+I99</f>
        <v>3</v>
      </c>
      <c r="J88" s="1216">
        <f>J89+J91+J93+J95+J97+J99</f>
        <v>0</v>
      </c>
      <c r="K88" s="1568">
        <f>K89+K91+K93+K95+K97+K99</f>
        <v>6</v>
      </c>
      <c r="L88" s="1568">
        <f>L89+L91+L93+L95+L97+L99</f>
        <v>8</v>
      </c>
      <c r="M88" s="1568">
        <f>M89+M91+M93+M95+M97+M99</f>
        <v>5</v>
      </c>
      <c r="N88" s="1216">
        <f t="shared" si="20"/>
        <v>0</v>
      </c>
      <c r="O88" s="1568">
        <f t="shared" si="20"/>
        <v>24</v>
      </c>
      <c r="P88" s="1568">
        <f t="shared" si="20"/>
        <v>8</v>
      </c>
      <c r="Q88" s="1888">
        <f t="shared" si="20"/>
        <v>40</v>
      </c>
      <c r="R88" s="1888">
        <v>0</v>
      </c>
      <c r="S88" s="1888">
        <f>S89+S91+S93+S95+S97+S99</f>
        <v>0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67</v>
      </c>
      <c r="F89" s="36">
        <f>SUM(H89:S89)</f>
        <v>0</v>
      </c>
      <c r="G89" s="37">
        <f t="shared" ref="G89:G103" si="21">+F89*100/E89</f>
        <v>0</v>
      </c>
      <c r="H89" s="471"/>
      <c r="I89" s="471"/>
      <c r="J89" s="471"/>
      <c r="K89" s="471"/>
      <c r="L89" s="471"/>
      <c r="M89" s="471"/>
      <c r="N89" s="471"/>
      <c r="O89" s="471"/>
      <c r="P89" s="471"/>
      <c r="Q89" s="471"/>
      <c r="R89" s="471"/>
      <c r="S89" s="471"/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22">SUM(H90:S90)</f>
        <v>0</v>
      </c>
      <c r="G90" s="37" t="e">
        <f t="shared" si="21"/>
        <v>#DIV/0!</v>
      </c>
      <c r="H90" s="471"/>
      <c r="I90" s="471"/>
      <c r="J90" s="471"/>
      <c r="K90" s="471"/>
      <c r="L90" s="471"/>
      <c r="M90" s="471"/>
      <c r="N90" s="471"/>
      <c r="O90" s="471"/>
      <c r="P90" s="471"/>
      <c r="Q90" s="471"/>
      <c r="R90" s="471"/>
      <c r="S90" s="471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0</v>
      </c>
      <c r="F91" s="36">
        <f t="shared" si="22"/>
        <v>0</v>
      </c>
      <c r="G91" s="37" t="e">
        <f t="shared" si="21"/>
        <v>#DIV/0!</v>
      </c>
      <c r="H91" s="471"/>
      <c r="I91" s="471"/>
      <c r="J91" s="471"/>
      <c r="K91" s="471"/>
      <c r="L91" s="471"/>
      <c r="M91" s="471"/>
      <c r="N91" s="471"/>
      <c r="O91" s="471"/>
      <c r="P91" s="471"/>
      <c r="Q91" s="471"/>
      <c r="R91" s="471"/>
      <c r="S91" s="471"/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22"/>
        <v>0</v>
      </c>
      <c r="G92" s="37" t="e">
        <f t="shared" si="21"/>
        <v>#DIV/0!</v>
      </c>
      <c r="H92" s="471"/>
      <c r="I92" s="471"/>
      <c r="J92" s="471"/>
      <c r="K92" s="471"/>
      <c r="L92" s="471"/>
      <c r="M92" s="471"/>
      <c r="N92" s="471"/>
      <c r="O92" s="471"/>
      <c r="P92" s="471"/>
      <c r="Q92" s="471"/>
      <c r="R92" s="471"/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20</v>
      </c>
      <c r="F93" s="36">
        <f t="shared" si="22"/>
        <v>20</v>
      </c>
      <c r="G93" s="37">
        <f t="shared" si="21"/>
        <v>100</v>
      </c>
      <c r="H93" s="471"/>
      <c r="I93" s="471"/>
      <c r="J93" s="471"/>
      <c r="K93" s="471"/>
      <c r="L93" s="471"/>
      <c r="M93" s="471"/>
      <c r="N93" s="471"/>
      <c r="O93" s="471"/>
      <c r="P93" s="471"/>
      <c r="Q93" s="471">
        <v>10</v>
      </c>
      <c r="R93" s="471">
        <v>10</v>
      </c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22"/>
        <v>0</v>
      </c>
      <c r="G94" s="37" t="e">
        <f t="shared" si="21"/>
        <v>#DIV/0!</v>
      </c>
      <c r="H94" s="471"/>
      <c r="I94" s="471"/>
      <c r="J94" s="471"/>
      <c r="K94" s="471"/>
      <c r="L94" s="471"/>
      <c r="M94" s="471"/>
      <c r="N94" s="471"/>
      <c r="O94" s="471"/>
      <c r="P94" s="471"/>
      <c r="Q94" s="471"/>
      <c r="R94" s="471"/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116</v>
      </c>
      <c r="F95" s="36">
        <f t="shared" si="22"/>
        <v>88</v>
      </c>
      <c r="G95" s="37">
        <f t="shared" si="21"/>
        <v>75.862068965517238</v>
      </c>
      <c r="H95" s="471"/>
      <c r="I95" s="471"/>
      <c r="J95" s="471"/>
      <c r="K95" s="471">
        <v>3</v>
      </c>
      <c r="L95" s="471">
        <v>4</v>
      </c>
      <c r="M95" s="471">
        <v>3</v>
      </c>
      <c r="N95" s="471"/>
      <c r="O95" s="471">
        <v>20</v>
      </c>
      <c r="P95" s="471">
        <v>8</v>
      </c>
      <c r="Q95" s="471">
        <v>30</v>
      </c>
      <c r="R95" s="471">
        <v>20</v>
      </c>
      <c r="S95" s="471"/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22"/>
        <v>0</v>
      </c>
      <c r="G96" s="37" t="e">
        <f t="shared" si="21"/>
        <v>#DIV/0!</v>
      </c>
      <c r="H96" s="471"/>
      <c r="I96" s="471"/>
      <c r="J96" s="471"/>
      <c r="K96" s="471"/>
      <c r="L96" s="471"/>
      <c r="M96" s="471"/>
      <c r="N96" s="471"/>
      <c r="O96" s="471"/>
      <c r="P96" s="471"/>
      <c r="Q96" s="471"/>
      <c r="R96" s="471"/>
      <c r="S96" s="471"/>
    </row>
    <row r="97" spans="1:63" ht="21.75" customHeight="1">
      <c r="A97" s="68"/>
      <c r="B97" s="49"/>
      <c r="C97" s="70" t="s">
        <v>51</v>
      </c>
      <c r="D97" s="35" t="s">
        <v>9</v>
      </c>
      <c r="E97" s="42">
        <v>16</v>
      </c>
      <c r="F97" s="36">
        <f t="shared" si="22"/>
        <v>16</v>
      </c>
      <c r="G97" s="37">
        <f t="shared" si="21"/>
        <v>100</v>
      </c>
      <c r="H97" s="471"/>
      <c r="I97" s="471">
        <v>3</v>
      </c>
      <c r="J97" s="471"/>
      <c r="K97" s="471">
        <v>3</v>
      </c>
      <c r="L97" s="471">
        <v>4</v>
      </c>
      <c r="M97" s="471">
        <v>2</v>
      </c>
      <c r="N97" s="471"/>
      <c r="O97" s="471">
        <v>4</v>
      </c>
      <c r="P97" s="471"/>
      <c r="Q97" s="471"/>
      <c r="R97" s="471"/>
      <c r="S97" s="471"/>
    </row>
    <row r="98" spans="1:63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22"/>
        <v>0</v>
      </c>
      <c r="G98" s="37" t="e">
        <f t="shared" si="21"/>
        <v>#DIV/0!</v>
      </c>
      <c r="H98" s="471"/>
      <c r="I98" s="471"/>
      <c r="J98" s="471"/>
      <c r="K98" s="471"/>
      <c r="L98" s="471"/>
      <c r="M98" s="471"/>
      <c r="N98" s="471"/>
      <c r="O98" s="471"/>
      <c r="P98" s="471"/>
      <c r="Q98" s="471"/>
      <c r="R98" s="471"/>
      <c r="S98" s="471"/>
    </row>
    <row r="99" spans="1:63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22"/>
        <v>0</v>
      </c>
      <c r="G99" s="37" t="e">
        <f t="shared" si="21"/>
        <v>#DIV/0!</v>
      </c>
      <c r="H99" s="471"/>
      <c r="I99" s="471"/>
      <c r="J99" s="471"/>
      <c r="K99" s="471"/>
      <c r="L99" s="471"/>
      <c r="M99" s="471"/>
      <c r="N99" s="471"/>
      <c r="O99" s="471"/>
      <c r="P99" s="471"/>
      <c r="Q99" s="471"/>
      <c r="R99" s="471"/>
      <c r="S99" s="471"/>
    </row>
    <row r="100" spans="1:63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22"/>
        <v>0</v>
      </c>
      <c r="G100" s="37" t="e">
        <f t="shared" si="21"/>
        <v>#DIV/0!</v>
      </c>
      <c r="H100" s="471"/>
      <c r="I100" s="471"/>
      <c r="J100" s="471"/>
      <c r="K100" s="471"/>
      <c r="L100" s="471"/>
      <c r="M100" s="471"/>
      <c r="N100" s="471"/>
      <c r="O100" s="471"/>
      <c r="P100" s="471"/>
      <c r="Q100" s="471"/>
      <c r="R100" s="471"/>
      <c r="S100" s="471"/>
    </row>
    <row r="101" spans="1:63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21"/>
        <v>100</v>
      </c>
      <c r="H101" s="1239"/>
      <c r="I101" s="1239"/>
      <c r="J101" s="1239"/>
      <c r="K101" s="1553"/>
      <c r="L101" s="1553"/>
      <c r="M101" s="1553">
        <v>2</v>
      </c>
      <c r="N101" s="473"/>
      <c r="O101" s="1553"/>
      <c r="P101" s="1553"/>
      <c r="Q101" s="1907"/>
      <c r="R101" s="1907"/>
      <c r="S101" s="1907"/>
    </row>
    <row r="102" spans="1:63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9" si="23">SUM(H102:S102)</f>
        <v>0</v>
      </c>
      <c r="G102" s="78" t="e">
        <f t="shared" si="21"/>
        <v>#DIV/0!</v>
      </c>
      <c r="H102" s="1240"/>
      <c r="I102" s="1240"/>
      <c r="J102" s="1240"/>
      <c r="K102" s="1554"/>
      <c r="L102" s="1554"/>
      <c r="M102" s="1554"/>
      <c r="N102" s="474"/>
      <c r="O102" s="1554"/>
      <c r="P102" s="1554"/>
      <c r="Q102" s="1908"/>
      <c r="R102" s="1908"/>
      <c r="S102" s="1908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</row>
    <row r="103" spans="1:63" ht="21.75" customHeight="1">
      <c r="A103" s="107"/>
      <c r="B103" s="108" t="s">
        <v>37</v>
      </c>
      <c r="C103" s="109"/>
      <c r="D103" s="110" t="s">
        <v>24</v>
      </c>
      <c r="E103" s="111">
        <f>SUM(E104:E108)</f>
        <v>2382100</v>
      </c>
      <c r="F103" s="153">
        <f>SUM(H103:S103)</f>
        <v>0</v>
      </c>
      <c r="G103" s="112">
        <f t="shared" si="21"/>
        <v>0</v>
      </c>
      <c r="H103" s="1226">
        <f>SUM(H104:H108)</f>
        <v>0</v>
      </c>
      <c r="I103" s="1226">
        <f t="shared" ref="I103:O103" si="24">SUM(I104:I108)</f>
        <v>0</v>
      </c>
      <c r="J103" s="1226">
        <f t="shared" si="24"/>
        <v>0</v>
      </c>
      <c r="K103" s="1543">
        <f t="shared" si="24"/>
        <v>0</v>
      </c>
      <c r="L103" s="1543">
        <f t="shared" si="24"/>
        <v>0</v>
      </c>
      <c r="M103" s="1543">
        <f t="shared" si="24"/>
        <v>0</v>
      </c>
      <c r="N103" s="1226">
        <f t="shared" si="24"/>
        <v>0</v>
      </c>
      <c r="O103" s="1543">
        <f t="shared" si="24"/>
        <v>0</v>
      </c>
      <c r="P103" s="1543">
        <f>SUM(P104:P108)</f>
        <v>0</v>
      </c>
      <c r="Q103" s="1896">
        <f>SUM(Q104:Q108)</f>
        <v>0</v>
      </c>
      <c r="R103" s="1896">
        <f>SUM(R104:R108)</f>
        <v>0</v>
      </c>
      <c r="S103" s="1896">
        <f>SUM(S104:S108)</f>
        <v>0</v>
      </c>
    </row>
    <row r="104" spans="1:63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23"/>
        <v>0</v>
      </c>
      <c r="G104" s="43" t="e">
        <f t="shared" ref="G104:G110" si="25">+F104*100/E104</f>
        <v>#DIV/0!</v>
      </c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</row>
    <row r="105" spans="1:63" ht="21.75" customHeight="1">
      <c r="A105" s="32"/>
      <c r="B105" s="33"/>
      <c r="C105" s="52" t="s">
        <v>26</v>
      </c>
      <c r="D105" s="35" t="s">
        <v>24</v>
      </c>
      <c r="E105" s="42">
        <v>62100</v>
      </c>
      <c r="F105" s="36">
        <f t="shared" si="23"/>
        <v>0</v>
      </c>
      <c r="G105" s="43">
        <f t="shared" si="25"/>
        <v>0</v>
      </c>
      <c r="H105" s="471"/>
      <c r="I105" s="471"/>
      <c r="J105" s="471"/>
      <c r="K105" s="471"/>
      <c r="L105" s="471"/>
      <c r="M105" s="471"/>
      <c r="N105" s="471"/>
      <c r="O105" s="471"/>
      <c r="P105" s="471"/>
      <c r="Q105" s="471"/>
      <c r="R105" s="471"/>
      <c r="S105" s="471"/>
    </row>
    <row r="106" spans="1:63" ht="21.75" customHeight="1">
      <c r="A106" s="32"/>
      <c r="B106" s="33"/>
      <c r="C106" s="52" t="s">
        <v>27</v>
      </c>
      <c r="D106" s="35" t="s">
        <v>24</v>
      </c>
      <c r="E106" s="42">
        <v>2320000</v>
      </c>
      <c r="F106" s="36">
        <f t="shared" si="23"/>
        <v>0</v>
      </c>
      <c r="G106" s="43">
        <f t="shared" si="25"/>
        <v>0</v>
      </c>
      <c r="H106" s="471"/>
      <c r="I106" s="471"/>
      <c r="J106" s="471"/>
      <c r="K106" s="471"/>
      <c r="L106" s="471"/>
      <c r="M106" s="471"/>
      <c r="N106" s="471"/>
      <c r="O106" s="471"/>
      <c r="P106" s="471"/>
      <c r="Q106" s="471"/>
      <c r="R106" s="471"/>
      <c r="S106" s="471"/>
    </row>
    <row r="107" spans="1:63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23"/>
        <v>0</v>
      </c>
      <c r="G107" s="43" t="e">
        <f t="shared" si="25"/>
        <v>#DIV/0!</v>
      </c>
      <c r="H107" s="471"/>
      <c r="I107" s="471"/>
      <c r="J107" s="471"/>
      <c r="K107" s="471"/>
      <c r="L107" s="471"/>
      <c r="M107" s="471"/>
      <c r="N107" s="471"/>
      <c r="O107" s="471"/>
      <c r="P107" s="471"/>
      <c r="Q107" s="471"/>
      <c r="R107" s="471"/>
      <c r="S107" s="471"/>
    </row>
    <row r="108" spans="1:63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23"/>
        <v>0</v>
      </c>
      <c r="G108" s="43" t="e">
        <f t="shared" si="25"/>
        <v>#DIV/0!</v>
      </c>
      <c r="H108" s="471"/>
      <c r="I108" s="471"/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</row>
    <row r="109" spans="1:63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148000</v>
      </c>
      <c r="F109" s="54">
        <f t="shared" si="23"/>
        <v>142000</v>
      </c>
      <c r="G109" s="140">
        <f t="shared" si="25"/>
        <v>95.945945945945951</v>
      </c>
      <c r="H109" s="149">
        <f>SUM(H113+H117)</f>
        <v>0</v>
      </c>
      <c r="I109" s="149">
        <f t="shared" ref="I109:S109" si="26">SUM(I113+I117)</f>
        <v>0</v>
      </c>
      <c r="J109" s="149">
        <f t="shared" si="26"/>
        <v>0</v>
      </c>
      <c r="K109" s="149">
        <f t="shared" si="26"/>
        <v>0</v>
      </c>
      <c r="L109" s="149">
        <f t="shared" si="26"/>
        <v>135400</v>
      </c>
      <c r="M109" s="149">
        <f t="shared" si="26"/>
        <v>0</v>
      </c>
      <c r="N109" s="149">
        <f t="shared" si="26"/>
        <v>0</v>
      </c>
      <c r="O109" s="149">
        <f t="shared" si="26"/>
        <v>0</v>
      </c>
      <c r="P109" s="149">
        <f t="shared" si="26"/>
        <v>0</v>
      </c>
      <c r="Q109" s="1860">
        <f t="shared" si="26"/>
        <v>0</v>
      </c>
      <c r="R109" s="1860">
        <f t="shared" si="26"/>
        <v>6600</v>
      </c>
      <c r="S109" s="1860">
        <f t="shared" si="26"/>
        <v>0</v>
      </c>
    </row>
    <row r="110" spans="1:63" ht="21.75" customHeight="1">
      <c r="A110" s="84"/>
      <c r="B110" s="45"/>
      <c r="C110" s="3" t="s">
        <v>41</v>
      </c>
      <c r="D110" s="46" t="s">
        <v>47</v>
      </c>
      <c r="E110" s="147">
        <v>20000</v>
      </c>
      <c r="F110" s="58">
        <f>SUM(H110:S110)</f>
        <v>20000</v>
      </c>
      <c r="G110" s="47">
        <f t="shared" si="25"/>
        <v>100</v>
      </c>
      <c r="H110" s="1241">
        <v>0</v>
      </c>
      <c r="I110" s="1241">
        <v>0</v>
      </c>
      <c r="J110" s="1241">
        <v>0</v>
      </c>
      <c r="K110" s="1555">
        <v>0</v>
      </c>
      <c r="L110" s="1555">
        <v>0</v>
      </c>
      <c r="M110" s="1555">
        <v>0</v>
      </c>
      <c r="N110" s="475">
        <v>0</v>
      </c>
      <c r="O110" s="1552">
        <v>4000</v>
      </c>
      <c r="P110" s="1552">
        <v>4000</v>
      </c>
      <c r="Q110" s="1906">
        <v>4000</v>
      </c>
      <c r="R110" s="1906">
        <v>4000</v>
      </c>
      <c r="S110" s="1906">
        <v>4000</v>
      </c>
    </row>
    <row r="111" spans="1:63" ht="21.75" customHeight="1">
      <c r="A111" s="99"/>
      <c r="B111" s="406" t="s">
        <v>155</v>
      </c>
      <c r="C111" s="407"/>
      <c r="D111" s="66"/>
      <c r="E111" s="55"/>
      <c r="F111" s="55"/>
      <c r="G111" s="67"/>
      <c r="H111" s="1239"/>
      <c r="I111" s="1239"/>
      <c r="J111" s="1239"/>
      <c r="K111" s="1553"/>
      <c r="L111" s="1553"/>
      <c r="M111" s="1553"/>
      <c r="N111" s="473"/>
      <c r="O111" s="1553"/>
      <c r="P111" s="1553"/>
      <c r="Q111" s="1907"/>
      <c r="R111" s="1907"/>
      <c r="S111" s="1907"/>
    </row>
    <row r="112" spans="1:63" ht="21.75" customHeight="1">
      <c r="A112" s="32"/>
      <c r="B112" s="85"/>
      <c r="C112" s="52" t="s">
        <v>120</v>
      </c>
      <c r="D112" s="35" t="s">
        <v>9</v>
      </c>
      <c r="E112" s="36">
        <v>10</v>
      </c>
      <c r="F112" s="36">
        <f>SUM(H112:S112)</f>
        <v>6</v>
      </c>
      <c r="G112" s="37">
        <f>+F112*100/E112</f>
        <v>60</v>
      </c>
      <c r="H112" s="471"/>
      <c r="I112" s="471"/>
      <c r="J112" s="471"/>
      <c r="K112" s="471"/>
      <c r="L112" s="471">
        <v>3</v>
      </c>
      <c r="M112" s="471"/>
      <c r="N112" s="471"/>
      <c r="O112" s="471"/>
      <c r="P112" s="471"/>
      <c r="Q112" s="471"/>
      <c r="R112" s="471">
        <v>3</v>
      </c>
      <c r="S112" s="471"/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20000</v>
      </c>
      <c r="F113" s="36">
        <f>SUM(H113:S113)</f>
        <v>14000</v>
      </c>
      <c r="G113" s="37">
        <f>+F113*100/E113</f>
        <v>70</v>
      </c>
      <c r="H113" s="471"/>
      <c r="I113" s="471"/>
      <c r="J113" s="471"/>
      <c r="K113" s="471"/>
      <c r="L113" s="471">
        <v>10000</v>
      </c>
      <c r="M113" s="471"/>
      <c r="N113" s="471"/>
      <c r="O113" s="471"/>
      <c r="P113" s="471"/>
      <c r="Q113" s="471"/>
      <c r="R113" s="471">
        <v>4000</v>
      </c>
      <c r="S113" s="471"/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128000</v>
      </c>
      <c r="F114" s="58">
        <f>SUM(H114:S114)</f>
        <v>128000</v>
      </c>
      <c r="G114" s="47">
        <f>+F114*100/E114</f>
        <v>100</v>
      </c>
      <c r="H114" s="1238">
        <v>10000</v>
      </c>
      <c r="I114" s="1238">
        <v>10000</v>
      </c>
      <c r="J114" s="1238">
        <v>10000</v>
      </c>
      <c r="K114" s="1552">
        <v>10000</v>
      </c>
      <c r="L114" s="1552">
        <v>10000</v>
      </c>
      <c r="M114" s="1552">
        <v>10000</v>
      </c>
      <c r="N114" s="472">
        <v>10000</v>
      </c>
      <c r="O114" s="1552">
        <v>10000</v>
      </c>
      <c r="P114" s="1552">
        <v>10000</v>
      </c>
      <c r="Q114" s="1906">
        <v>10000</v>
      </c>
      <c r="R114" s="1906">
        <v>10000</v>
      </c>
      <c r="S114" s="1906">
        <v>18000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239"/>
      <c r="I115" s="1239"/>
      <c r="J115" s="1239"/>
      <c r="K115" s="1553"/>
      <c r="L115" s="1553"/>
      <c r="M115" s="1553"/>
      <c r="N115" s="473"/>
      <c r="O115" s="1553"/>
      <c r="P115" s="1553"/>
      <c r="Q115" s="1907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5</v>
      </c>
      <c r="F116" s="36">
        <f>SUM(H116:S116)</f>
        <v>5</v>
      </c>
      <c r="G116" s="37">
        <f>+F116*100/E116</f>
        <v>100</v>
      </c>
      <c r="H116" s="471"/>
      <c r="I116" s="471"/>
      <c r="J116" s="471"/>
      <c r="K116" s="471"/>
      <c r="L116" s="471">
        <v>4</v>
      </c>
      <c r="M116" s="471"/>
      <c r="N116" s="471"/>
      <c r="O116" s="471"/>
      <c r="P116" s="471"/>
      <c r="Q116" s="471"/>
      <c r="R116" s="471">
        <v>1</v>
      </c>
      <c r="S116" s="471"/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128000</v>
      </c>
      <c r="F117" s="36">
        <f>SUM(H117:S117)</f>
        <v>128000</v>
      </c>
      <c r="G117" s="37">
        <f>+F117*100/E117</f>
        <v>100</v>
      </c>
      <c r="H117" s="471"/>
      <c r="I117" s="471"/>
      <c r="J117" s="471"/>
      <c r="K117" s="471"/>
      <c r="L117" s="471">
        <v>125400</v>
      </c>
      <c r="M117" s="471"/>
      <c r="N117" s="471"/>
      <c r="O117" s="471"/>
      <c r="P117" s="471"/>
      <c r="Q117" s="471"/>
      <c r="R117" s="471">
        <v>2600</v>
      </c>
      <c r="S117" s="471"/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239"/>
      <c r="I118" s="1239"/>
      <c r="J118" s="1239"/>
      <c r="K118" s="1553"/>
      <c r="L118" s="1553"/>
      <c r="M118" s="1553"/>
      <c r="N118" s="473"/>
      <c r="O118" s="1553"/>
      <c r="P118" s="1553"/>
      <c r="Q118" s="1907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/>
      <c r="F119" s="36">
        <f>SUM(H119:S119)</f>
        <v>0</v>
      </c>
      <c r="G119" s="37" t="e">
        <f>+F119*100/E119</f>
        <v>#DIV/0!</v>
      </c>
      <c r="H119" s="471"/>
      <c r="I119" s="471"/>
      <c r="J119" s="471"/>
      <c r="K119" s="471"/>
      <c r="L119" s="471"/>
      <c r="M119" s="471"/>
      <c r="N119" s="471"/>
      <c r="O119" s="471"/>
      <c r="P119" s="471"/>
      <c r="Q119" s="471"/>
      <c r="R119" s="471"/>
      <c r="S119" s="471"/>
    </row>
    <row r="120" spans="1:19" ht="21.75" customHeight="1">
      <c r="A120" s="59"/>
      <c r="B120" s="319"/>
      <c r="C120" s="7" t="s">
        <v>127</v>
      </c>
      <c r="D120" s="35" t="s">
        <v>35</v>
      </c>
      <c r="E120" s="36"/>
      <c r="F120" s="36">
        <f>SUM(H120:S120)</f>
        <v>0</v>
      </c>
      <c r="G120" s="37" t="e">
        <f>+F120*100/E120</f>
        <v>#DIV/0!</v>
      </c>
      <c r="H120" s="471"/>
      <c r="I120" s="471"/>
      <c r="J120" s="471"/>
      <c r="K120" s="471"/>
      <c r="L120" s="471"/>
      <c r="M120" s="471"/>
      <c r="N120" s="471"/>
      <c r="O120" s="471"/>
      <c r="P120" s="471"/>
      <c r="Q120" s="471"/>
      <c r="R120" s="471"/>
      <c r="S120" s="471"/>
    </row>
    <row r="121" spans="1:19" ht="21.75" customHeight="1">
      <c r="A121" s="59"/>
      <c r="B121" s="319"/>
      <c r="C121" s="7" t="s">
        <v>125</v>
      </c>
      <c r="D121" s="35" t="s">
        <v>9</v>
      </c>
      <c r="E121" s="36"/>
      <c r="F121" s="36">
        <f t="shared" ref="F121:F184" si="27">SUM(H121:S121)</f>
        <v>0</v>
      </c>
      <c r="G121" s="37" t="e">
        <f t="shared" ref="G121:G184" si="28">+F121*100/E121</f>
        <v>#DIV/0!</v>
      </c>
      <c r="H121" s="471"/>
      <c r="I121" s="471"/>
      <c r="J121" s="471"/>
      <c r="K121" s="471"/>
      <c r="L121" s="471"/>
      <c r="M121" s="471"/>
      <c r="N121" s="471"/>
      <c r="O121" s="471"/>
      <c r="P121" s="471"/>
      <c r="Q121" s="471"/>
      <c r="R121" s="471"/>
      <c r="S121" s="471"/>
    </row>
    <row r="122" spans="1:19" ht="21.75" customHeight="1">
      <c r="A122" s="59"/>
      <c r="B122" s="319"/>
      <c r="C122" s="89" t="s">
        <v>126</v>
      </c>
      <c r="D122" s="35" t="s">
        <v>32</v>
      </c>
      <c r="E122" s="36"/>
      <c r="F122" s="36">
        <f t="shared" si="27"/>
        <v>0</v>
      </c>
      <c r="G122" s="37" t="e">
        <f t="shared" si="28"/>
        <v>#DIV/0!</v>
      </c>
      <c r="H122" s="471"/>
      <c r="I122" s="471"/>
      <c r="J122" s="471"/>
      <c r="K122" s="471"/>
      <c r="L122" s="471"/>
      <c r="M122" s="471"/>
      <c r="N122" s="471"/>
      <c r="O122" s="471"/>
      <c r="P122" s="471"/>
      <c r="Q122" s="471"/>
      <c r="R122" s="471"/>
      <c r="S122" s="471"/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55">
        <f t="shared" si="27"/>
        <v>0</v>
      </c>
      <c r="G123" s="67" t="e">
        <f t="shared" si="28"/>
        <v>#DIV/0!</v>
      </c>
      <c r="H123" s="1219"/>
      <c r="I123" s="1219"/>
      <c r="J123" s="1219"/>
      <c r="K123" s="1537"/>
      <c r="L123" s="1537"/>
      <c r="M123" s="1537"/>
      <c r="N123" s="66"/>
      <c r="O123" s="1537"/>
      <c r="P123" s="1537"/>
      <c r="Q123" s="1890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7"/>
        <v>0</v>
      </c>
      <c r="G124" s="37" t="e">
        <f t="shared" si="28"/>
        <v>#DIV/0!</v>
      </c>
      <c r="H124" s="471"/>
      <c r="I124" s="471"/>
      <c r="J124" s="471"/>
      <c r="K124" s="471"/>
      <c r="L124" s="471"/>
      <c r="M124" s="471"/>
      <c r="N124" s="471"/>
      <c r="O124" s="471"/>
      <c r="P124" s="471"/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8300</v>
      </c>
      <c r="F125" s="153">
        <f t="shared" si="27"/>
        <v>0</v>
      </c>
      <c r="G125" s="379">
        <f t="shared" si="28"/>
        <v>0</v>
      </c>
      <c r="H125" s="1226">
        <f>SUM(H126:H130)</f>
        <v>0</v>
      </c>
      <c r="I125" s="1226">
        <f t="shared" ref="I125:S125" si="29">SUM(I126:I130)</f>
        <v>0</v>
      </c>
      <c r="J125" s="1226">
        <f t="shared" si="29"/>
        <v>0</v>
      </c>
      <c r="K125" s="1543">
        <f t="shared" si="29"/>
        <v>0</v>
      </c>
      <c r="L125" s="1543">
        <f t="shared" si="29"/>
        <v>0</v>
      </c>
      <c r="M125" s="1543">
        <f t="shared" si="29"/>
        <v>0</v>
      </c>
      <c r="N125" s="1226">
        <f t="shared" si="29"/>
        <v>0</v>
      </c>
      <c r="O125" s="1543">
        <f t="shared" si="29"/>
        <v>0</v>
      </c>
      <c r="P125" s="1543">
        <f t="shared" si="29"/>
        <v>0</v>
      </c>
      <c r="Q125" s="1896">
        <f t="shared" si="29"/>
        <v>0</v>
      </c>
      <c r="R125" s="1896">
        <f t="shared" si="29"/>
        <v>0</v>
      </c>
      <c r="S125" s="1896">
        <f t="shared" si="29"/>
        <v>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7"/>
        <v>0</v>
      </c>
      <c r="G126" s="37" t="e">
        <f t="shared" si="28"/>
        <v>#DIV/0!</v>
      </c>
      <c r="H126" s="471"/>
      <c r="I126" s="471"/>
      <c r="J126" s="471"/>
      <c r="K126" s="471"/>
      <c r="L126" s="471"/>
      <c r="M126" s="471"/>
      <c r="N126" s="471"/>
      <c r="O126" s="471"/>
      <c r="P126" s="471"/>
      <c r="Q126" s="471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8300</v>
      </c>
      <c r="F127" s="36">
        <f t="shared" si="27"/>
        <v>0</v>
      </c>
      <c r="G127" s="37">
        <f t="shared" si="28"/>
        <v>0</v>
      </c>
      <c r="H127" s="471"/>
      <c r="I127" s="471"/>
      <c r="J127" s="471"/>
      <c r="K127" s="471"/>
      <c r="L127" s="471"/>
      <c r="M127" s="471"/>
      <c r="N127" s="471"/>
      <c r="O127" s="471"/>
      <c r="P127" s="471"/>
      <c r="Q127" s="471"/>
      <c r="R127" s="471"/>
      <c r="S127" s="471"/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7"/>
        <v>0</v>
      </c>
      <c r="G128" s="37" t="e">
        <f t="shared" si="28"/>
        <v>#DIV/0!</v>
      </c>
      <c r="H128" s="471"/>
      <c r="I128" s="471"/>
      <c r="J128" s="471"/>
      <c r="K128" s="471"/>
      <c r="L128" s="471"/>
      <c r="M128" s="471"/>
      <c r="N128" s="471"/>
      <c r="O128" s="471"/>
      <c r="P128" s="471"/>
      <c r="Q128" s="471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7"/>
        <v>0</v>
      </c>
      <c r="G129" s="37" t="e">
        <f t="shared" si="28"/>
        <v>#DIV/0!</v>
      </c>
      <c r="H129" s="471"/>
      <c r="I129" s="471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7"/>
        <v>0</v>
      </c>
      <c r="G130" s="37" t="e">
        <f t="shared" si="28"/>
        <v>#DIV/0!</v>
      </c>
      <c r="H130" s="471"/>
      <c r="I130" s="471"/>
      <c r="J130" s="471"/>
      <c r="K130" s="471"/>
      <c r="L130" s="471"/>
      <c r="M130" s="471"/>
      <c r="N130" s="471"/>
      <c r="O130" s="471"/>
      <c r="P130" s="471"/>
      <c r="Q130" s="471"/>
      <c r="R130" s="471"/>
      <c r="S130" s="471"/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7"/>
        <v>0</v>
      </c>
      <c r="G131" s="67" t="e">
        <f t="shared" si="28"/>
        <v>#DIV/0!</v>
      </c>
      <c r="H131" s="1239"/>
      <c r="I131" s="1239"/>
      <c r="J131" s="1239"/>
      <c r="K131" s="1553"/>
      <c r="L131" s="1553"/>
      <c r="M131" s="1553"/>
      <c r="N131" s="473"/>
      <c r="O131" s="1553"/>
      <c r="P131" s="1553"/>
      <c r="Q131" s="1907"/>
      <c r="R131" s="1907"/>
      <c r="S131" s="1907"/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1</v>
      </c>
      <c r="F132" s="55">
        <f t="shared" si="27"/>
        <v>0</v>
      </c>
      <c r="G132" s="67">
        <f t="shared" si="28"/>
        <v>0</v>
      </c>
      <c r="H132" s="1224">
        <f t="shared" ref="H132:M132" si="30">SUM(H133:H134)</f>
        <v>0</v>
      </c>
      <c r="I132" s="1224">
        <f t="shared" si="30"/>
        <v>0</v>
      </c>
      <c r="J132" s="1224">
        <f t="shared" si="30"/>
        <v>0</v>
      </c>
      <c r="K132" s="1541">
        <f t="shared" si="30"/>
        <v>0</v>
      </c>
      <c r="L132" s="1541">
        <f t="shared" si="30"/>
        <v>0</v>
      </c>
      <c r="M132" s="1541">
        <f t="shared" si="30"/>
        <v>0</v>
      </c>
      <c r="N132" s="144">
        <f t="shared" ref="N132:S132" si="31">SUM(N133:N134)</f>
        <v>0</v>
      </c>
      <c r="O132" s="1541">
        <f t="shared" si="31"/>
        <v>0</v>
      </c>
      <c r="P132" s="1541">
        <f t="shared" si="31"/>
        <v>0</v>
      </c>
      <c r="Q132" s="1894">
        <f t="shared" si="31"/>
        <v>0</v>
      </c>
      <c r="R132" s="1894">
        <f t="shared" si="31"/>
        <v>0</v>
      </c>
      <c r="S132" s="1894">
        <f t="shared" si="31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1</v>
      </c>
      <c r="F133" s="36">
        <f t="shared" si="27"/>
        <v>0</v>
      </c>
      <c r="G133" s="37">
        <f t="shared" si="28"/>
        <v>0</v>
      </c>
      <c r="H133" s="471"/>
      <c r="I133" s="471"/>
      <c r="J133" s="471"/>
      <c r="K133" s="471"/>
      <c r="L133" s="471"/>
      <c r="M133" s="471"/>
      <c r="N133" s="471"/>
      <c r="O133" s="471"/>
      <c r="P133" s="471"/>
      <c r="Q133" s="471"/>
      <c r="R133" s="471"/>
      <c r="S133" s="471"/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7"/>
        <v>0</v>
      </c>
      <c r="G134" s="37" t="e">
        <f t="shared" si="28"/>
        <v>#DIV/0!</v>
      </c>
      <c r="H134" s="471"/>
      <c r="I134" s="471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7"/>
        <v>0</v>
      </c>
      <c r="G135" s="37" t="e">
        <f t="shared" si="28"/>
        <v>#DIV/0!</v>
      </c>
      <c r="H135" s="471"/>
      <c r="I135" s="471"/>
      <c r="J135" s="471"/>
      <c r="K135" s="471"/>
      <c r="L135" s="471"/>
      <c r="M135" s="471"/>
      <c r="N135" s="471"/>
      <c r="O135" s="471"/>
      <c r="P135" s="471"/>
      <c r="Q135" s="471"/>
      <c r="R135" s="471"/>
      <c r="S135" s="471"/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59700</v>
      </c>
      <c r="F136" s="153">
        <f t="shared" si="27"/>
        <v>0</v>
      </c>
      <c r="G136" s="379">
        <f t="shared" si="28"/>
        <v>0</v>
      </c>
      <c r="H136" s="1226">
        <f>SUM(H137:H141)</f>
        <v>0</v>
      </c>
      <c r="I136" s="1226">
        <f t="shared" ref="I136:S136" si="32">SUM(I137:I141)</f>
        <v>0</v>
      </c>
      <c r="J136" s="1226">
        <f t="shared" si="32"/>
        <v>0</v>
      </c>
      <c r="K136" s="1543">
        <f t="shared" si="32"/>
        <v>0</v>
      </c>
      <c r="L136" s="1543">
        <f t="shared" si="32"/>
        <v>0</v>
      </c>
      <c r="M136" s="1543">
        <f t="shared" si="32"/>
        <v>0</v>
      </c>
      <c r="N136" s="1226">
        <f t="shared" si="32"/>
        <v>0</v>
      </c>
      <c r="O136" s="1543">
        <f t="shared" si="32"/>
        <v>0</v>
      </c>
      <c r="P136" s="1543">
        <f t="shared" si="32"/>
        <v>0</v>
      </c>
      <c r="Q136" s="1896">
        <f t="shared" si="32"/>
        <v>0</v>
      </c>
      <c r="R136" s="1896">
        <f t="shared" si="32"/>
        <v>0</v>
      </c>
      <c r="S136" s="1896">
        <f t="shared" si="32"/>
        <v>0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7"/>
        <v>0</v>
      </c>
      <c r="G137" s="37" t="e">
        <f t="shared" si="28"/>
        <v>#DIV/0!</v>
      </c>
      <c r="H137" s="471"/>
      <c r="I137" s="471"/>
      <c r="J137" s="471"/>
      <c r="K137" s="471"/>
      <c r="L137" s="471"/>
      <c r="M137" s="471"/>
      <c r="N137" s="471"/>
      <c r="O137" s="471"/>
      <c r="P137" s="471"/>
      <c r="Q137" s="471"/>
      <c r="R137" s="471"/>
      <c r="S137" s="471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59700</v>
      </c>
      <c r="F138" s="36">
        <f t="shared" si="27"/>
        <v>0</v>
      </c>
      <c r="G138" s="37">
        <f t="shared" si="28"/>
        <v>0</v>
      </c>
      <c r="H138" s="471"/>
      <c r="I138" s="471"/>
      <c r="J138" s="471"/>
      <c r="K138" s="471"/>
      <c r="L138" s="471"/>
      <c r="M138" s="471"/>
      <c r="N138" s="471"/>
      <c r="O138" s="471"/>
      <c r="P138" s="471"/>
      <c r="Q138" s="471"/>
      <c r="R138" s="471"/>
      <c r="S138" s="471"/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7"/>
        <v>0</v>
      </c>
      <c r="G139" s="37" t="e">
        <f t="shared" si="28"/>
        <v>#DIV/0!</v>
      </c>
      <c r="H139" s="471"/>
      <c r="I139" s="471"/>
      <c r="J139" s="471"/>
      <c r="K139" s="471"/>
      <c r="L139" s="471"/>
      <c r="M139" s="471"/>
      <c r="N139" s="471"/>
      <c r="O139" s="471"/>
      <c r="P139" s="471"/>
      <c r="Q139" s="471"/>
      <c r="R139" s="471"/>
      <c r="S139" s="471"/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7"/>
        <v>0</v>
      </c>
      <c r="G140" s="37" t="e">
        <f t="shared" si="28"/>
        <v>#DIV/0!</v>
      </c>
      <c r="H140" s="471"/>
      <c r="I140" s="471"/>
      <c r="J140" s="471"/>
      <c r="K140" s="471"/>
      <c r="L140" s="471"/>
      <c r="M140" s="471"/>
      <c r="N140" s="471"/>
      <c r="O140" s="471"/>
      <c r="P140" s="471"/>
      <c r="Q140" s="471"/>
      <c r="R140" s="471"/>
      <c r="S140" s="471"/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7"/>
        <v>0</v>
      </c>
      <c r="G141" s="37" t="e">
        <f t="shared" si="28"/>
        <v>#DIV/0!</v>
      </c>
      <c r="H141" s="471"/>
      <c r="I141" s="471"/>
      <c r="J141" s="471"/>
      <c r="K141" s="471"/>
      <c r="L141" s="471"/>
      <c r="M141" s="471"/>
      <c r="N141" s="471"/>
      <c r="O141" s="471"/>
      <c r="P141" s="471"/>
      <c r="Q141" s="471"/>
      <c r="R141" s="471"/>
      <c r="S141" s="471"/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7"/>
        <v>0</v>
      </c>
      <c r="G142" s="67" t="e">
        <f t="shared" si="28"/>
        <v>#DIV/0!</v>
      </c>
      <c r="H142" s="1223">
        <f t="shared" ref="H142:M142" si="33">H145</f>
        <v>0</v>
      </c>
      <c r="I142" s="1223">
        <f t="shared" si="33"/>
        <v>0</v>
      </c>
      <c r="J142" s="1223">
        <f t="shared" si="33"/>
        <v>0</v>
      </c>
      <c r="K142" s="1539">
        <f t="shared" si="33"/>
        <v>0</v>
      </c>
      <c r="L142" s="1539">
        <f t="shared" si="33"/>
        <v>0</v>
      </c>
      <c r="M142" s="1539">
        <f t="shared" si="33"/>
        <v>0</v>
      </c>
      <c r="N142" s="139">
        <f t="shared" ref="N142:S142" si="34">N145</f>
        <v>0</v>
      </c>
      <c r="O142" s="1539">
        <f t="shared" si="34"/>
        <v>0</v>
      </c>
      <c r="P142" s="1539">
        <f t="shared" si="34"/>
        <v>0</v>
      </c>
      <c r="Q142" s="1892">
        <f t="shared" si="34"/>
        <v>0</v>
      </c>
      <c r="R142" s="1892">
        <f t="shared" si="34"/>
        <v>0</v>
      </c>
      <c r="S142" s="1892">
        <f t="shared" si="34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7"/>
        <v>0</v>
      </c>
      <c r="G143" s="67" t="e">
        <f t="shared" si="28"/>
        <v>#DIV/0!</v>
      </c>
      <c r="H143" s="1223"/>
      <c r="I143" s="1223"/>
      <c r="J143" s="1223"/>
      <c r="K143" s="1539"/>
      <c r="L143" s="1539"/>
      <c r="M143" s="1539"/>
      <c r="N143" s="139"/>
      <c r="O143" s="1539"/>
      <c r="P143" s="1539"/>
      <c r="Q143" s="1892"/>
      <c r="R143" s="1892"/>
      <c r="S143" s="189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7"/>
        <v>0</v>
      </c>
      <c r="G144" s="37" t="e">
        <f t="shared" si="28"/>
        <v>#DIV/0!</v>
      </c>
      <c r="H144" s="471"/>
      <c r="I144" s="471"/>
      <c r="J144" s="471"/>
      <c r="K144" s="471"/>
      <c r="L144" s="471"/>
      <c r="M144" s="471"/>
      <c r="N144" s="471"/>
      <c r="O144" s="471"/>
      <c r="P144" s="471"/>
      <c r="Q144" s="471"/>
      <c r="R144" s="471"/>
      <c r="S144" s="471"/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7"/>
        <v>0</v>
      </c>
      <c r="G145" s="37" t="e">
        <f t="shared" si="28"/>
        <v>#DIV/0!</v>
      </c>
      <c r="H145" s="471"/>
      <c r="I145" s="471"/>
      <c r="J145" s="471"/>
      <c r="K145" s="471"/>
      <c r="L145" s="471"/>
      <c r="M145" s="471"/>
      <c r="N145" s="471"/>
      <c r="O145" s="471"/>
      <c r="P145" s="471"/>
      <c r="Q145" s="471"/>
      <c r="R145" s="471"/>
      <c r="S145" s="471"/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7"/>
        <v>0</v>
      </c>
      <c r="G146" s="37" t="e">
        <f t="shared" si="28"/>
        <v>#DIV/0!</v>
      </c>
      <c r="H146" s="471"/>
      <c r="I146" s="471"/>
      <c r="J146" s="471"/>
      <c r="K146" s="471"/>
      <c r="L146" s="471"/>
      <c r="M146" s="471"/>
      <c r="N146" s="471"/>
      <c r="O146" s="471"/>
      <c r="P146" s="471"/>
      <c r="Q146" s="471"/>
      <c r="R146" s="471"/>
      <c r="S146" s="471"/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7"/>
        <v>0</v>
      </c>
      <c r="G147" s="379" t="e">
        <f t="shared" si="28"/>
        <v>#DIV/0!</v>
      </c>
      <c r="H147" s="1226">
        <f>SUM(H148:H152)</f>
        <v>0</v>
      </c>
      <c r="I147" s="1226">
        <f t="shared" ref="I147:S147" si="35">SUM(I148:I152)</f>
        <v>0</v>
      </c>
      <c r="J147" s="1226">
        <f t="shared" si="35"/>
        <v>0</v>
      </c>
      <c r="K147" s="1543">
        <f t="shared" si="35"/>
        <v>0</v>
      </c>
      <c r="L147" s="1543">
        <f t="shared" si="35"/>
        <v>0</v>
      </c>
      <c r="M147" s="1543">
        <f t="shared" si="35"/>
        <v>0</v>
      </c>
      <c r="N147" s="1226">
        <f t="shared" si="35"/>
        <v>0</v>
      </c>
      <c r="O147" s="1543">
        <f t="shared" si="35"/>
        <v>0</v>
      </c>
      <c r="P147" s="1543">
        <f t="shared" si="35"/>
        <v>0</v>
      </c>
      <c r="Q147" s="1896">
        <f t="shared" si="35"/>
        <v>0</v>
      </c>
      <c r="R147" s="1896">
        <f t="shared" si="35"/>
        <v>0</v>
      </c>
      <c r="S147" s="1896">
        <f t="shared" si="35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7"/>
        <v>0</v>
      </c>
      <c r="G148" s="37" t="e">
        <f t="shared" si="28"/>
        <v>#DIV/0!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7"/>
        <v>0</v>
      </c>
      <c r="G149" s="37" t="e">
        <f t="shared" si="28"/>
        <v>#DIV/0!</v>
      </c>
      <c r="H149" s="471"/>
      <c r="I149" s="471"/>
      <c r="J149" s="471"/>
      <c r="K149" s="471"/>
      <c r="L149" s="471"/>
      <c r="M149" s="471"/>
      <c r="N149" s="471"/>
      <c r="O149" s="471"/>
      <c r="P149" s="471"/>
      <c r="Q149" s="471"/>
      <c r="R149" s="471"/>
      <c r="S149" s="471"/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7"/>
        <v>0</v>
      </c>
      <c r="G150" s="37" t="e">
        <f t="shared" si="28"/>
        <v>#DIV/0!</v>
      </c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7"/>
        <v>0</v>
      </c>
      <c r="G151" s="37" t="e">
        <f t="shared" si="28"/>
        <v>#DIV/0!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7"/>
        <v>0</v>
      </c>
      <c r="G152" s="37" t="e">
        <f t="shared" si="28"/>
        <v>#DIV/0!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7"/>
        <v>0</v>
      </c>
      <c r="G153" s="67" t="e">
        <f t="shared" si="28"/>
        <v>#DIV/0!</v>
      </c>
      <c r="H153" s="1223">
        <f t="shared" ref="H153:M153" si="36">H154</f>
        <v>0</v>
      </c>
      <c r="I153" s="1223">
        <f t="shared" si="36"/>
        <v>0</v>
      </c>
      <c r="J153" s="1223">
        <f t="shared" si="36"/>
        <v>0</v>
      </c>
      <c r="K153" s="1539">
        <f t="shared" si="36"/>
        <v>0</v>
      </c>
      <c r="L153" s="1539">
        <f t="shared" si="36"/>
        <v>0</v>
      </c>
      <c r="M153" s="1539">
        <f t="shared" si="36"/>
        <v>0</v>
      </c>
      <c r="N153" s="139">
        <f t="shared" ref="N153:S153" si="37">N154</f>
        <v>0</v>
      </c>
      <c r="O153" s="1539">
        <f t="shared" si="37"/>
        <v>0</v>
      </c>
      <c r="P153" s="1539">
        <f t="shared" si="37"/>
        <v>0</v>
      </c>
      <c r="Q153" s="1892">
        <f t="shared" si="37"/>
        <v>0</v>
      </c>
      <c r="R153" s="1892">
        <f t="shared" si="37"/>
        <v>0</v>
      </c>
      <c r="S153" s="1892">
        <f t="shared" si="37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7"/>
        <v>0</v>
      </c>
      <c r="G154" s="37" t="e">
        <f t="shared" si="28"/>
        <v>#DIV/0!</v>
      </c>
      <c r="H154" s="476"/>
      <c r="I154" s="476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7"/>
        <v>0</v>
      </c>
      <c r="G155" s="37" t="e">
        <f t="shared" si="28"/>
        <v>#DIV/0!</v>
      </c>
      <c r="H155" s="476"/>
      <c r="I155" s="476"/>
      <c r="J155" s="476"/>
      <c r="K155" s="476"/>
      <c r="L155" s="476"/>
      <c r="M155" s="476"/>
      <c r="N155" s="476"/>
      <c r="O155" s="476"/>
      <c r="P155" s="476"/>
      <c r="Q155" s="476"/>
      <c r="R155" s="476"/>
      <c r="S155" s="476"/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7"/>
        <v>0</v>
      </c>
      <c r="G156" s="37" t="e">
        <f t="shared" si="28"/>
        <v>#DIV/0!</v>
      </c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7"/>
        <v>0</v>
      </c>
      <c r="G157" s="37" t="e">
        <f t="shared" si="28"/>
        <v>#DIV/0!</v>
      </c>
      <c r="H157" s="476"/>
      <c r="I157" s="476"/>
      <c r="J157" s="476"/>
      <c r="K157" s="476"/>
      <c r="L157" s="476"/>
      <c r="M157" s="476"/>
      <c r="N157" s="476"/>
      <c r="O157" s="476"/>
      <c r="P157" s="476"/>
      <c r="Q157" s="476"/>
      <c r="R157" s="476"/>
      <c r="S157" s="476"/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7"/>
        <v>0</v>
      </c>
      <c r="G158" s="37" t="e">
        <f t="shared" si="28"/>
        <v>#DIV/0!</v>
      </c>
      <c r="H158" s="471"/>
      <c r="I158" s="471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7"/>
        <v>0</v>
      </c>
      <c r="G159" s="379" t="e">
        <f t="shared" si="28"/>
        <v>#DIV/0!</v>
      </c>
      <c r="H159" s="1226">
        <f>SUM(H160:H164)</f>
        <v>0</v>
      </c>
      <c r="I159" s="1226">
        <f t="shared" ref="I159:S159" si="38">SUM(I160:I164)</f>
        <v>0</v>
      </c>
      <c r="J159" s="1226">
        <f>SUM(J160:J164)</f>
        <v>0</v>
      </c>
      <c r="K159" s="1543">
        <f>SUM(K160:K164)</f>
        <v>0</v>
      </c>
      <c r="L159" s="1543">
        <f>SUM(L160:L164)</f>
        <v>0</v>
      </c>
      <c r="M159" s="1543">
        <f>SUM(M160:M164)</f>
        <v>0</v>
      </c>
      <c r="N159" s="1226">
        <f t="shared" si="38"/>
        <v>0</v>
      </c>
      <c r="O159" s="1543">
        <f t="shared" si="38"/>
        <v>0</v>
      </c>
      <c r="P159" s="1543">
        <f t="shared" si="38"/>
        <v>0</v>
      </c>
      <c r="Q159" s="1896">
        <f t="shared" si="38"/>
        <v>0</v>
      </c>
      <c r="R159" s="1896">
        <f t="shared" si="38"/>
        <v>0</v>
      </c>
      <c r="S159" s="1896">
        <f t="shared" si="38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7"/>
        <v>0</v>
      </c>
      <c r="G160" s="37" t="e">
        <f t="shared" si="28"/>
        <v>#DIV/0!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7"/>
        <v>0</v>
      </c>
      <c r="G161" s="37" t="e">
        <f t="shared" si="28"/>
        <v>#DIV/0!</v>
      </c>
      <c r="H161" s="471"/>
      <c r="I161" s="471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7"/>
        <v>0</v>
      </c>
      <c r="G162" s="37" t="e">
        <f t="shared" si="28"/>
        <v>#DIV/0!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7"/>
        <v>0</v>
      </c>
      <c r="G163" s="37" t="e">
        <f t="shared" si="28"/>
        <v>#DIV/0!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7"/>
        <v>0</v>
      </c>
      <c r="G164" s="37" t="e">
        <f t="shared" si="28"/>
        <v>#DIV/0!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</row>
    <row r="165" spans="1:19" ht="19.5" customHeight="1">
      <c r="A165" s="2152" t="s">
        <v>222</v>
      </c>
      <c r="B165" s="2113"/>
      <c r="C165" s="2114"/>
      <c r="D165" s="693"/>
      <c r="E165" s="705"/>
      <c r="F165" s="55">
        <f t="shared" si="27"/>
        <v>0</v>
      </c>
      <c r="G165" s="67" t="e">
        <f t="shared" si="28"/>
        <v>#DIV/0!</v>
      </c>
      <c r="H165" s="1239"/>
      <c r="I165" s="1239"/>
      <c r="J165" s="1239"/>
      <c r="K165" s="1553"/>
      <c r="L165" s="1553"/>
      <c r="M165" s="1553"/>
      <c r="N165" s="473"/>
      <c r="O165" s="1553"/>
      <c r="P165" s="1553"/>
      <c r="Q165" s="1907"/>
      <c r="R165" s="1907"/>
      <c r="S165" s="190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7"/>
        <v>0</v>
      </c>
      <c r="G166" s="37" t="e">
        <f t="shared" si="28"/>
        <v>#DIV/0!</v>
      </c>
      <c r="H166" s="1240"/>
      <c r="I166" s="1240"/>
      <c r="J166" s="1240"/>
      <c r="K166" s="1554"/>
      <c r="L166" s="1554"/>
      <c r="M166" s="1554"/>
      <c r="N166" s="474"/>
      <c r="O166" s="1554"/>
      <c r="P166" s="1554"/>
      <c r="Q166" s="1908"/>
      <c r="R166" s="1908"/>
      <c r="S166" s="1908"/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7"/>
        <v>0</v>
      </c>
      <c r="G167" s="37" t="e">
        <f t="shared" si="28"/>
        <v>#DIV/0!</v>
      </c>
      <c r="H167" s="1240"/>
      <c r="I167" s="1240"/>
      <c r="J167" s="1240"/>
      <c r="K167" s="1554"/>
      <c r="L167" s="1554"/>
      <c r="M167" s="1554"/>
      <c r="N167" s="474"/>
      <c r="O167" s="1554"/>
      <c r="P167" s="1554"/>
      <c r="Q167" s="1908"/>
      <c r="R167" s="1908"/>
      <c r="S167" s="1908"/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7"/>
        <v>0</v>
      </c>
      <c r="G168" s="37" t="e">
        <f t="shared" si="28"/>
        <v>#DIV/0!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153">
        <f t="shared" si="27"/>
        <v>0</v>
      </c>
      <c r="G169" s="379" t="e">
        <f t="shared" si="28"/>
        <v>#DIV/0!</v>
      </c>
      <c r="H169" s="1242">
        <f>SUM(H170:H174)</f>
        <v>0</v>
      </c>
      <c r="I169" s="1242">
        <f t="shared" ref="I169:S169" si="39">SUM(I170:I174)</f>
        <v>0</v>
      </c>
      <c r="J169" s="1242">
        <f>SUM(J170:J174)</f>
        <v>0</v>
      </c>
      <c r="K169" s="1556">
        <f>SUM(K170:K174)</f>
        <v>0</v>
      </c>
      <c r="L169" s="1556">
        <f>SUM(L170:L174)</f>
        <v>0</v>
      </c>
      <c r="M169" s="1556">
        <f>SUM(M170:M174)</f>
        <v>0</v>
      </c>
      <c r="N169" s="1242">
        <f t="shared" si="39"/>
        <v>0</v>
      </c>
      <c r="O169" s="1556">
        <f t="shared" si="39"/>
        <v>0</v>
      </c>
      <c r="P169" s="1556">
        <f t="shared" si="39"/>
        <v>0</v>
      </c>
      <c r="Q169" s="1909">
        <f t="shared" si="39"/>
        <v>0</v>
      </c>
      <c r="R169" s="1909">
        <f t="shared" si="39"/>
        <v>0</v>
      </c>
      <c r="S169" s="1909">
        <f t="shared" si="39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7"/>
        <v>0</v>
      </c>
      <c r="G170" s="37" t="e">
        <f t="shared" si="28"/>
        <v>#DIV/0!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7"/>
        <v>0</v>
      </c>
      <c r="G171" s="37" t="e">
        <f t="shared" si="28"/>
        <v>#DIV/0!</v>
      </c>
      <c r="H171" s="471"/>
      <c r="I171" s="471"/>
      <c r="J171" s="471"/>
      <c r="K171" s="471"/>
      <c r="L171" s="471"/>
      <c r="M171" s="471"/>
      <c r="N171" s="471"/>
      <c r="O171" s="471"/>
      <c r="P171" s="471"/>
      <c r="Q171" s="471"/>
      <c r="R171" s="471"/>
      <c r="S171" s="471"/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7"/>
        <v>0</v>
      </c>
      <c r="G172" s="37" t="e">
        <f t="shared" si="28"/>
        <v>#DIV/0!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7"/>
        <v>0</v>
      </c>
      <c r="G173" s="37" t="e">
        <f t="shared" si="28"/>
        <v>#DIV/0!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7"/>
        <v>0</v>
      </c>
      <c r="G174" s="120" t="e">
        <f t="shared" si="28"/>
        <v>#DIV/0!</v>
      </c>
      <c r="H174" s="478"/>
      <c r="I174" s="478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</row>
    <row r="175" spans="1:19" ht="27" customHeight="1">
      <c r="A175" s="2226" t="s">
        <v>225</v>
      </c>
      <c r="B175" s="2227"/>
      <c r="C175" s="2228"/>
      <c r="D175" s="710"/>
      <c r="E175" s="711">
        <f>E176</f>
        <v>0</v>
      </c>
      <c r="F175" s="92">
        <f t="shared" si="27"/>
        <v>0</v>
      </c>
      <c r="G175" s="631" t="e">
        <f t="shared" si="28"/>
        <v>#DIV/0!</v>
      </c>
      <c r="H175" s="1243"/>
      <c r="I175" s="1243"/>
      <c r="J175" s="1243"/>
      <c r="K175" s="1557"/>
      <c r="L175" s="1557"/>
      <c r="M175" s="1557"/>
      <c r="N175" s="479"/>
      <c r="O175" s="1557"/>
      <c r="P175" s="1557"/>
      <c r="Q175" s="1910"/>
      <c r="R175" s="1910"/>
      <c r="S175" s="1910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0</v>
      </c>
      <c r="F176" s="55">
        <f t="shared" si="27"/>
        <v>0</v>
      </c>
      <c r="G176" s="67" t="e">
        <f t="shared" si="28"/>
        <v>#DIV/0!</v>
      </c>
      <c r="H176" s="713">
        <f>H177+H179</f>
        <v>0</v>
      </c>
      <c r="I176" s="713">
        <f t="shared" ref="I176:S176" si="40">I177+I179</f>
        <v>0</v>
      </c>
      <c r="J176" s="713">
        <f t="shared" si="40"/>
        <v>0</v>
      </c>
      <c r="K176" s="1567">
        <f t="shared" si="40"/>
        <v>0</v>
      </c>
      <c r="L176" s="1567">
        <f t="shared" si="40"/>
        <v>0</v>
      </c>
      <c r="M176" s="1567">
        <f t="shared" si="40"/>
        <v>0</v>
      </c>
      <c r="N176" s="713">
        <f t="shared" si="40"/>
        <v>0</v>
      </c>
      <c r="O176" s="1567">
        <f t="shared" si="40"/>
        <v>0</v>
      </c>
      <c r="P176" s="1567">
        <f t="shared" si="40"/>
        <v>0</v>
      </c>
      <c r="Q176" s="1920">
        <f t="shared" si="40"/>
        <v>0</v>
      </c>
      <c r="R176" s="1920">
        <f t="shared" si="40"/>
        <v>0</v>
      </c>
      <c r="S176" s="1920">
        <f t="shared" si="40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36">
        <f t="shared" si="27"/>
        <v>0</v>
      </c>
      <c r="G177" s="37" t="e">
        <f t="shared" si="28"/>
        <v>#DIV/0!</v>
      </c>
      <c r="H177" s="471"/>
      <c r="I177" s="471"/>
      <c r="J177" s="471"/>
      <c r="K177" s="471"/>
      <c r="L177" s="471"/>
      <c r="M177" s="471"/>
      <c r="N177" s="471"/>
      <c r="O177" s="471"/>
      <c r="P177" s="471"/>
      <c r="Q177" s="471"/>
      <c r="R177" s="471"/>
      <c r="S177" s="471"/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36">
        <f t="shared" si="27"/>
        <v>0</v>
      </c>
      <c r="G178" s="37" t="e">
        <f t="shared" si="28"/>
        <v>#DIV/0!</v>
      </c>
      <c r="H178" s="471"/>
      <c r="I178" s="471"/>
      <c r="J178" s="471"/>
      <c r="K178" s="471"/>
      <c r="L178" s="471"/>
      <c r="M178" s="471"/>
      <c r="N178" s="471"/>
      <c r="O178" s="471"/>
      <c r="P178" s="471"/>
      <c r="Q178" s="471"/>
      <c r="R178" s="471"/>
      <c r="S178" s="471"/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36">
        <f t="shared" si="27"/>
        <v>0</v>
      </c>
      <c r="G179" s="37" t="e">
        <f t="shared" si="28"/>
        <v>#DIV/0!</v>
      </c>
      <c r="H179" s="471">
        <f t="shared" ref="H179:S179" si="41">SUM(H180:H186)</f>
        <v>0</v>
      </c>
      <c r="I179" s="471">
        <f t="shared" si="41"/>
        <v>0</v>
      </c>
      <c r="J179" s="471">
        <f t="shared" si="41"/>
        <v>0</v>
      </c>
      <c r="K179" s="471">
        <f t="shared" si="41"/>
        <v>0</v>
      </c>
      <c r="L179" s="471">
        <f t="shared" si="41"/>
        <v>0</v>
      </c>
      <c r="M179" s="471">
        <f t="shared" si="41"/>
        <v>0</v>
      </c>
      <c r="N179" s="471">
        <f t="shared" si="41"/>
        <v>0</v>
      </c>
      <c r="O179" s="471">
        <f t="shared" si="41"/>
        <v>0</v>
      </c>
      <c r="P179" s="471">
        <f t="shared" si="41"/>
        <v>0</v>
      </c>
      <c r="Q179" s="471">
        <f t="shared" si="41"/>
        <v>0</v>
      </c>
      <c r="R179" s="471">
        <f t="shared" si="41"/>
        <v>0</v>
      </c>
      <c r="S179" s="471">
        <f t="shared" si="41"/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7"/>
        <v>0</v>
      </c>
      <c r="G180" s="37" t="e">
        <f t="shared" si="28"/>
        <v>#DIV/0!</v>
      </c>
      <c r="H180" s="471"/>
      <c r="I180" s="471"/>
      <c r="J180" s="471"/>
      <c r="K180" s="471"/>
      <c r="L180" s="471"/>
      <c r="M180" s="471"/>
      <c r="N180" s="471"/>
      <c r="O180" s="471"/>
      <c r="P180" s="471"/>
      <c r="Q180" s="471"/>
      <c r="R180" s="471"/>
      <c r="S180" s="471"/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7"/>
        <v>0</v>
      </c>
      <c r="G181" s="37" t="e">
        <f t="shared" si="28"/>
        <v>#DIV/0!</v>
      </c>
      <c r="H181" s="471"/>
      <c r="I181" s="471"/>
      <c r="J181" s="471"/>
      <c r="K181" s="471"/>
      <c r="L181" s="471"/>
      <c r="M181" s="471"/>
      <c r="N181" s="471"/>
      <c r="O181" s="471"/>
      <c r="P181" s="471"/>
      <c r="Q181" s="471"/>
      <c r="R181" s="471"/>
      <c r="S181" s="471"/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7"/>
        <v>0</v>
      </c>
      <c r="G182" s="37" t="e">
        <f t="shared" si="28"/>
        <v>#DIV/0!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471"/>
      <c r="R182" s="471"/>
      <c r="S182" s="471"/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7"/>
        <v>0</v>
      </c>
      <c r="G183" s="37" t="e">
        <f t="shared" si="28"/>
        <v>#DIV/0!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7"/>
        <v>0</v>
      </c>
      <c r="G184" s="37" t="e">
        <f t="shared" si="28"/>
        <v>#DIV/0!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471"/>
      <c r="R184" s="471"/>
      <c r="S184" s="471"/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ref="F185:F248" si="42">SUM(H185:S185)</f>
        <v>0</v>
      </c>
      <c r="G185" s="37" t="e">
        <f t="shared" ref="G185:G248" si="43">+F185*100/E185</f>
        <v>#DIV/0!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42"/>
        <v>0</v>
      </c>
      <c r="G186" s="37" t="e">
        <f t="shared" si="43"/>
        <v>#DIV/0!</v>
      </c>
      <c r="H186" s="478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55">
        <f t="shared" si="42"/>
        <v>0</v>
      </c>
      <c r="G187" s="67" t="e">
        <f t="shared" si="43"/>
        <v>#DIV/0!</v>
      </c>
      <c r="H187" s="1239"/>
      <c r="I187" s="1239"/>
      <c r="J187" s="1239"/>
      <c r="K187" s="1553"/>
      <c r="L187" s="1553"/>
      <c r="M187" s="1553"/>
      <c r="N187" s="473"/>
      <c r="O187" s="1553"/>
      <c r="P187" s="1553"/>
      <c r="Q187" s="1907"/>
      <c r="R187" s="1907"/>
      <c r="S187" s="1907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42"/>
        <v>0</v>
      </c>
      <c r="G188" s="37" t="e">
        <f t="shared" si="43"/>
        <v>#DIV/0!</v>
      </c>
      <c r="H188" s="471"/>
      <c r="I188" s="471"/>
      <c r="J188" s="471"/>
      <c r="K188" s="471"/>
      <c r="L188" s="471"/>
      <c r="M188" s="471"/>
      <c r="N188" s="471"/>
      <c r="O188" s="471"/>
      <c r="P188" s="471"/>
      <c r="Q188" s="471"/>
      <c r="R188" s="471"/>
      <c r="S188" s="471"/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0</v>
      </c>
      <c r="F189" s="153">
        <f t="shared" si="42"/>
        <v>0</v>
      </c>
      <c r="G189" s="379" t="e">
        <f t="shared" si="43"/>
        <v>#DIV/0!</v>
      </c>
      <c r="H189" s="1242">
        <f t="shared" ref="H189:S189" si="44">SUM(H190:H194)</f>
        <v>0</v>
      </c>
      <c r="I189" s="1242">
        <f t="shared" si="44"/>
        <v>0</v>
      </c>
      <c r="J189" s="1242">
        <f t="shared" si="44"/>
        <v>0</v>
      </c>
      <c r="K189" s="1556">
        <f t="shared" si="44"/>
        <v>0</v>
      </c>
      <c r="L189" s="1556">
        <f t="shared" si="44"/>
        <v>0</v>
      </c>
      <c r="M189" s="1556">
        <f t="shared" si="44"/>
        <v>0</v>
      </c>
      <c r="N189" s="477">
        <f t="shared" si="44"/>
        <v>0</v>
      </c>
      <c r="O189" s="1556">
        <f t="shared" si="44"/>
        <v>0</v>
      </c>
      <c r="P189" s="1556">
        <f t="shared" si="44"/>
        <v>0</v>
      </c>
      <c r="Q189" s="1909">
        <f t="shared" si="44"/>
        <v>0</v>
      </c>
      <c r="R189" s="1909">
        <f t="shared" si="44"/>
        <v>0</v>
      </c>
      <c r="S189" s="1911">
        <f t="shared" si="44"/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42"/>
        <v>0</v>
      </c>
      <c r="G190" s="37" t="e">
        <f t="shared" si="43"/>
        <v>#DIV/0!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471"/>
      <c r="R190" s="471"/>
      <c r="S190" s="471"/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0</v>
      </c>
      <c r="F191" s="36">
        <f t="shared" si="42"/>
        <v>0</v>
      </c>
      <c r="G191" s="37" t="e">
        <f t="shared" si="43"/>
        <v>#DIV/0!</v>
      </c>
      <c r="H191" s="471"/>
      <c r="I191" s="471"/>
      <c r="J191" s="471"/>
      <c r="K191" s="471"/>
      <c r="L191" s="471"/>
      <c r="M191" s="471"/>
      <c r="N191" s="471"/>
      <c r="O191" s="471"/>
      <c r="P191" s="471"/>
      <c r="Q191" s="471"/>
      <c r="R191" s="471"/>
      <c r="S191" s="471"/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42"/>
        <v>0</v>
      </c>
      <c r="G192" s="37" t="e">
        <f t="shared" si="43"/>
        <v>#DIV/0!</v>
      </c>
      <c r="H192" s="471"/>
      <c r="I192" s="471"/>
      <c r="J192" s="471"/>
      <c r="K192" s="471"/>
      <c r="L192" s="471"/>
      <c r="M192" s="471"/>
      <c r="N192" s="471"/>
      <c r="O192" s="471"/>
      <c r="P192" s="471"/>
      <c r="Q192" s="471"/>
      <c r="R192" s="471"/>
      <c r="S192" s="471"/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42"/>
        <v>0</v>
      </c>
      <c r="G193" s="37" t="e">
        <f t="shared" si="43"/>
        <v>#DIV/0!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42"/>
        <v>0</v>
      </c>
      <c r="G194" s="120" t="e">
        <f t="shared" si="43"/>
        <v>#DIV/0!</v>
      </c>
      <c r="H194" s="478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42"/>
        <v>0</v>
      </c>
      <c r="G195" s="631" t="e">
        <f t="shared" si="43"/>
        <v>#DIV/0!</v>
      </c>
      <c r="H195" s="1243"/>
      <c r="I195" s="1243"/>
      <c r="J195" s="1243"/>
      <c r="K195" s="1557"/>
      <c r="L195" s="1557"/>
      <c r="M195" s="1557"/>
      <c r="N195" s="479"/>
      <c r="O195" s="1557"/>
      <c r="P195" s="1557"/>
      <c r="Q195" s="1910"/>
      <c r="R195" s="1910"/>
      <c r="S195" s="1910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42"/>
        <v>0</v>
      </c>
      <c r="G196" s="67" t="e">
        <f t="shared" si="43"/>
        <v>#DIV/0!</v>
      </c>
      <c r="H196" s="1239"/>
      <c r="I196" s="1239"/>
      <c r="J196" s="1239"/>
      <c r="K196" s="1553"/>
      <c r="L196" s="1553"/>
      <c r="M196" s="1553"/>
      <c r="N196" s="473"/>
      <c r="O196" s="1553"/>
      <c r="P196" s="1553"/>
      <c r="Q196" s="1907"/>
      <c r="R196" s="1907"/>
      <c r="S196" s="190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 t="shared" si="42"/>
        <v>0</v>
      </c>
      <c r="G197" s="37" t="e">
        <f t="shared" si="43"/>
        <v>#DIV/0!</v>
      </c>
      <c r="H197" s="471"/>
      <c r="I197" s="471"/>
      <c r="J197" s="471"/>
      <c r="K197" s="471"/>
      <c r="L197" s="471"/>
      <c r="M197" s="471"/>
      <c r="N197" s="471"/>
      <c r="O197" s="471"/>
      <c r="P197" s="471"/>
      <c r="Q197" s="471"/>
      <c r="R197" s="471"/>
      <c r="S197" s="471"/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42"/>
        <v>0</v>
      </c>
      <c r="G198" s="37" t="e">
        <f t="shared" si="43"/>
        <v>#DIV/0!</v>
      </c>
      <c r="H198" s="471"/>
      <c r="I198" s="471"/>
      <c r="J198" s="471"/>
      <c r="K198" s="471"/>
      <c r="L198" s="471"/>
      <c r="M198" s="471"/>
      <c r="N198" s="471"/>
      <c r="O198" s="471"/>
      <c r="P198" s="471"/>
      <c r="Q198" s="471"/>
      <c r="R198" s="471"/>
      <c r="S198" s="471"/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42"/>
        <v>0</v>
      </c>
      <c r="G199" s="37" t="e">
        <f t="shared" si="43"/>
        <v>#DIV/0!</v>
      </c>
      <c r="H199" s="471"/>
      <c r="I199" s="471"/>
      <c r="J199" s="471"/>
      <c r="K199" s="471"/>
      <c r="L199" s="471"/>
      <c r="M199" s="471"/>
      <c r="N199" s="471"/>
      <c r="O199" s="471"/>
      <c r="P199" s="471"/>
      <c r="Q199" s="471"/>
      <c r="R199" s="471"/>
      <c r="S199" s="471"/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42"/>
        <v>0</v>
      </c>
      <c r="G200" s="37" t="e">
        <f t="shared" si="43"/>
        <v>#DIV/0!</v>
      </c>
      <c r="H200" s="471"/>
      <c r="I200" s="471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36">
        <f t="shared" si="42"/>
        <v>0</v>
      </c>
      <c r="G201" s="37" t="e">
        <f t="shared" si="43"/>
        <v>#DIV/0!</v>
      </c>
      <c r="H201" s="471"/>
      <c r="I201" s="471"/>
      <c r="J201" s="471"/>
      <c r="K201" s="471"/>
      <c r="L201" s="471"/>
      <c r="M201" s="471"/>
      <c r="N201" s="471"/>
      <c r="O201" s="471"/>
      <c r="P201" s="471"/>
      <c r="Q201" s="471"/>
      <c r="R201" s="471"/>
      <c r="S201" s="471"/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36">
        <f t="shared" si="42"/>
        <v>0</v>
      </c>
      <c r="G202" s="37" t="e">
        <f t="shared" si="43"/>
        <v>#DIV/0!</v>
      </c>
      <c r="H202" s="471"/>
      <c r="I202" s="471"/>
      <c r="J202" s="471"/>
      <c r="K202" s="471"/>
      <c r="L202" s="471"/>
      <c r="M202" s="471"/>
      <c r="N202" s="471"/>
      <c r="O202" s="471"/>
      <c r="P202" s="471"/>
      <c r="Q202" s="471"/>
      <c r="R202" s="471"/>
      <c r="S202" s="471"/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42"/>
        <v>0</v>
      </c>
      <c r="G203" s="37" t="e">
        <f t="shared" si="43"/>
        <v>#DIV/0!</v>
      </c>
      <c r="H203" s="471"/>
      <c r="I203" s="471"/>
      <c r="J203" s="471"/>
      <c r="K203" s="471"/>
      <c r="L203" s="471"/>
      <c r="M203" s="471"/>
      <c r="N203" s="471"/>
      <c r="O203" s="471"/>
      <c r="P203" s="471"/>
      <c r="Q203" s="471"/>
      <c r="R203" s="471"/>
      <c r="S203" s="471"/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42"/>
        <v>0</v>
      </c>
      <c r="G204" s="37" t="e">
        <f t="shared" si="43"/>
        <v>#DIV/0!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42"/>
        <v>0</v>
      </c>
      <c r="G205" s="37" t="e">
        <f t="shared" si="43"/>
        <v>#DIV/0!</v>
      </c>
      <c r="H205" s="471"/>
      <c r="I205" s="471"/>
      <c r="J205" s="471"/>
      <c r="K205" s="471"/>
      <c r="L205" s="471"/>
      <c r="M205" s="471"/>
      <c r="N205" s="471"/>
      <c r="O205" s="471"/>
      <c r="P205" s="471"/>
      <c r="Q205" s="471"/>
      <c r="R205" s="471"/>
      <c r="S205" s="471"/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42"/>
        <v>0</v>
      </c>
      <c r="G206" s="37" t="e">
        <f t="shared" si="43"/>
        <v>#DIV/0!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42"/>
        <v>0</v>
      </c>
      <c r="G207" s="37" t="e">
        <f t="shared" si="43"/>
        <v>#DIV/0!</v>
      </c>
      <c r="H207" s="471"/>
      <c r="I207" s="471"/>
      <c r="J207" s="471"/>
      <c r="K207" s="471"/>
      <c r="L207" s="471"/>
      <c r="M207" s="471"/>
      <c r="N207" s="471"/>
      <c r="O207" s="471"/>
      <c r="P207" s="471"/>
      <c r="Q207" s="471"/>
      <c r="R207" s="471"/>
      <c r="S207" s="471"/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42"/>
        <v>0</v>
      </c>
      <c r="G208" s="37" t="e">
        <f t="shared" si="43"/>
        <v>#DIV/0!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42"/>
        <v>0</v>
      </c>
      <c r="G209" s="37" t="e">
        <f t="shared" si="43"/>
        <v>#DIV/0!</v>
      </c>
      <c r="H209" s="471"/>
      <c r="I209" s="471"/>
      <c r="J209" s="471"/>
      <c r="K209" s="471"/>
      <c r="L209" s="471"/>
      <c r="M209" s="471"/>
      <c r="N209" s="471"/>
      <c r="O209" s="471"/>
      <c r="P209" s="471"/>
      <c r="Q209" s="471"/>
      <c r="R209" s="471"/>
      <c r="S209" s="471"/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42"/>
        <v>0</v>
      </c>
      <c r="G210" s="37" t="e">
        <f t="shared" si="43"/>
        <v>#DIV/0!</v>
      </c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42"/>
        <v>0</v>
      </c>
      <c r="G211" s="37" t="e">
        <f t="shared" si="43"/>
        <v>#DIV/0!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42"/>
        <v>0</v>
      </c>
      <c r="G212" s="37" t="e">
        <f t="shared" si="43"/>
        <v>#DIV/0!</v>
      </c>
      <c r="H212" s="471"/>
      <c r="I212" s="471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42"/>
        <v>0</v>
      </c>
      <c r="G213" s="37" t="e">
        <f t="shared" si="43"/>
        <v>#DIV/0!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471"/>
      <c r="R213" s="471"/>
      <c r="S213" s="471"/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42"/>
        <v>0</v>
      </c>
      <c r="G214" s="37" t="e">
        <f t="shared" si="43"/>
        <v>#DIV/0!</v>
      </c>
      <c r="H214" s="471"/>
      <c r="I214" s="471"/>
      <c r="J214" s="471"/>
      <c r="K214" s="471"/>
      <c r="L214" s="471"/>
      <c r="M214" s="471"/>
      <c r="N214" s="471"/>
      <c r="O214" s="471"/>
      <c r="P214" s="471"/>
      <c r="Q214" s="471"/>
      <c r="R214" s="471"/>
      <c r="S214" s="471"/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42"/>
        <v>0</v>
      </c>
      <c r="G215" s="37" t="e">
        <f t="shared" si="43"/>
        <v>#DIV/0!</v>
      </c>
      <c r="H215" s="471"/>
      <c r="I215" s="471"/>
      <c r="J215" s="471"/>
      <c r="K215" s="471"/>
      <c r="L215" s="471"/>
      <c r="M215" s="471"/>
      <c r="N215" s="471"/>
      <c r="O215" s="471"/>
      <c r="P215" s="471"/>
      <c r="Q215" s="471"/>
      <c r="R215" s="471"/>
      <c r="S215" s="471"/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42"/>
        <v>0</v>
      </c>
      <c r="G216" s="37" t="e">
        <f t="shared" si="43"/>
        <v>#DIV/0!</v>
      </c>
      <c r="H216" s="471"/>
      <c r="I216" s="471"/>
      <c r="J216" s="471"/>
      <c r="K216" s="471"/>
      <c r="L216" s="471"/>
      <c r="M216" s="471"/>
      <c r="N216" s="471"/>
      <c r="O216" s="471"/>
      <c r="P216" s="471"/>
      <c r="Q216" s="471"/>
      <c r="R216" s="471"/>
      <c r="S216" s="471"/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42"/>
        <v>0</v>
      </c>
      <c r="G217" s="37" t="e">
        <f t="shared" si="43"/>
        <v>#DIV/0!</v>
      </c>
      <c r="H217" s="471"/>
      <c r="I217" s="471"/>
      <c r="J217" s="471"/>
      <c r="K217" s="471"/>
      <c r="L217" s="471"/>
      <c r="M217" s="471"/>
      <c r="N217" s="471"/>
      <c r="O217" s="471"/>
      <c r="P217" s="471"/>
      <c r="Q217" s="471"/>
      <c r="R217" s="471"/>
      <c r="S217" s="471"/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42"/>
        <v>0</v>
      </c>
      <c r="G218" s="37" t="e">
        <f t="shared" si="43"/>
        <v>#DIV/0!</v>
      </c>
      <c r="H218" s="471"/>
      <c r="I218" s="471"/>
      <c r="J218" s="471"/>
      <c r="K218" s="471"/>
      <c r="L218" s="471"/>
      <c r="M218" s="471"/>
      <c r="N218" s="471"/>
      <c r="O218" s="471"/>
      <c r="P218" s="471"/>
      <c r="Q218" s="471"/>
      <c r="R218" s="471"/>
      <c r="S218" s="471"/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42"/>
        <v>0</v>
      </c>
      <c r="G219" s="37" t="e">
        <f t="shared" si="43"/>
        <v>#DIV/0!</v>
      </c>
      <c r="H219" s="471"/>
      <c r="I219" s="471"/>
      <c r="J219" s="471"/>
      <c r="K219" s="471"/>
      <c r="L219" s="471"/>
      <c r="M219" s="471"/>
      <c r="N219" s="471"/>
      <c r="O219" s="471"/>
      <c r="P219" s="471"/>
      <c r="Q219" s="471"/>
      <c r="R219" s="471"/>
      <c r="S219" s="471"/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42"/>
        <v>0</v>
      </c>
      <c r="G220" s="37" t="e">
        <f t="shared" si="43"/>
        <v>#DIV/0!</v>
      </c>
      <c r="H220" s="471"/>
      <c r="I220" s="471"/>
      <c r="J220" s="471"/>
      <c r="K220" s="471"/>
      <c r="L220" s="471"/>
      <c r="M220" s="471"/>
      <c r="N220" s="471"/>
      <c r="O220" s="471"/>
      <c r="P220" s="471"/>
      <c r="Q220" s="471"/>
      <c r="R220" s="471"/>
      <c r="S220" s="471"/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42"/>
        <v>1</v>
      </c>
      <c r="G221" s="37">
        <f t="shared" si="43"/>
        <v>100</v>
      </c>
      <c r="H221" s="471"/>
      <c r="I221" s="471"/>
      <c r="J221" s="471"/>
      <c r="K221" s="471">
        <v>1</v>
      </c>
      <c r="L221" s="471"/>
      <c r="M221" s="471"/>
      <c r="N221" s="471"/>
      <c r="O221" s="471"/>
      <c r="P221" s="471"/>
      <c r="Q221" s="471"/>
      <c r="R221" s="471"/>
      <c r="S221" s="471"/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42"/>
        <v>0</v>
      </c>
      <c r="G222" s="37">
        <f t="shared" si="43"/>
        <v>0</v>
      </c>
      <c r="H222" s="471"/>
      <c r="I222" s="471"/>
      <c r="J222" s="471"/>
      <c r="K222" s="471"/>
      <c r="L222" s="471"/>
      <c r="M222" s="471"/>
      <c r="N222" s="471"/>
      <c r="O222" s="471"/>
      <c r="P222" s="471"/>
      <c r="Q222" s="471"/>
      <c r="R222" s="471"/>
      <c r="S222" s="471"/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42"/>
        <v>0</v>
      </c>
      <c r="G223" s="37" t="e">
        <f t="shared" si="43"/>
        <v>#DIV/0!</v>
      </c>
      <c r="H223" s="471"/>
      <c r="I223" s="471"/>
      <c r="J223" s="471"/>
      <c r="K223" s="471"/>
      <c r="L223" s="471"/>
      <c r="M223" s="471"/>
      <c r="N223" s="471"/>
      <c r="O223" s="471"/>
      <c r="P223" s="471"/>
      <c r="Q223" s="471"/>
      <c r="R223" s="471"/>
      <c r="S223" s="471"/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42"/>
        <v>0</v>
      </c>
      <c r="G224" s="37" t="e">
        <f t="shared" si="43"/>
        <v>#DIV/0!</v>
      </c>
      <c r="H224" s="471"/>
      <c r="I224" s="471"/>
      <c r="J224" s="471"/>
      <c r="K224" s="471"/>
      <c r="L224" s="471"/>
      <c r="M224" s="471"/>
      <c r="N224" s="471"/>
      <c r="O224" s="471"/>
      <c r="P224" s="471"/>
      <c r="Q224" s="471"/>
      <c r="R224" s="471"/>
      <c r="S224" s="471"/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42"/>
        <v>0</v>
      </c>
      <c r="G225" s="37" t="e">
        <f t="shared" si="43"/>
        <v>#DIV/0!</v>
      </c>
      <c r="H225" s="471"/>
      <c r="I225" s="471"/>
      <c r="J225" s="471"/>
      <c r="K225" s="471"/>
      <c r="L225" s="471"/>
      <c r="M225" s="471"/>
      <c r="N225" s="471"/>
      <c r="O225" s="471"/>
      <c r="P225" s="471"/>
      <c r="Q225" s="471"/>
      <c r="R225" s="471"/>
      <c r="S225" s="471"/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42"/>
        <v>0</v>
      </c>
      <c r="G226" s="37" t="e">
        <f t="shared" si="43"/>
        <v>#DIV/0!</v>
      </c>
      <c r="H226" s="471"/>
      <c r="I226" s="471"/>
      <c r="J226" s="471"/>
      <c r="K226" s="471"/>
      <c r="L226" s="471"/>
      <c r="M226" s="471"/>
      <c r="N226" s="471"/>
      <c r="O226" s="471"/>
      <c r="P226" s="471"/>
      <c r="Q226" s="471"/>
      <c r="R226" s="471"/>
      <c r="S226" s="471"/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20500</v>
      </c>
      <c r="F227" s="153">
        <f>SUM(H227:S227)</f>
        <v>0</v>
      </c>
      <c r="G227" s="379">
        <f t="shared" si="43"/>
        <v>0</v>
      </c>
      <c r="H227" s="1244">
        <f t="shared" ref="H227:M227" si="45">SUM(H228:H232)</f>
        <v>0</v>
      </c>
      <c r="I227" s="1244">
        <f t="shared" si="45"/>
        <v>0</v>
      </c>
      <c r="J227" s="1244">
        <f t="shared" si="45"/>
        <v>0</v>
      </c>
      <c r="K227" s="1558">
        <f t="shared" si="45"/>
        <v>0</v>
      </c>
      <c r="L227" s="1558">
        <f t="shared" si="45"/>
        <v>0</v>
      </c>
      <c r="M227" s="1558">
        <f t="shared" si="45"/>
        <v>0</v>
      </c>
      <c r="N227" s="480">
        <f t="shared" ref="N227:S227" si="46">SUM(N228:N232)</f>
        <v>0</v>
      </c>
      <c r="O227" s="1558">
        <f t="shared" si="46"/>
        <v>0</v>
      </c>
      <c r="P227" s="1558">
        <f t="shared" si="46"/>
        <v>0</v>
      </c>
      <c r="Q227" s="1911">
        <f t="shared" si="46"/>
        <v>0</v>
      </c>
      <c r="R227" s="1911">
        <f t="shared" si="46"/>
        <v>0</v>
      </c>
      <c r="S227" s="1911">
        <f t="shared" si="46"/>
        <v>0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42"/>
        <v>0</v>
      </c>
      <c r="G228" s="37" t="e">
        <f t="shared" si="43"/>
        <v>#DIV/0!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20500</v>
      </c>
      <c r="F229" s="36">
        <f t="shared" si="42"/>
        <v>0</v>
      </c>
      <c r="G229" s="37">
        <f t="shared" si="43"/>
        <v>0</v>
      </c>
      <c r="H229" s="471"/>
      <c r="I229" s="471"/>
      <c r="J229" s="471"/>
      <c r="K229" s="471"/>
      <c r="L229" s="471"/>
      <c r="M229" s="471"/>
      <c r="N229" s="471"/>
      <c r="O229" s="471"/>
      <c r="P229" s="471"/>
      <c r="Q229" s="471"/>
      <c r="R229" s="471"/>
      <c r="S229" s="471"/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42"/>
        <v>0</v>
      </c>
      <c r="G230" s="37" t="e">
        <f t="shared" si="43"/>
        <v>#DIV/0!</v>
      </c>
      <c r="H230" s="471"/>
      <c r="I230" s="471"/>
      <c r="J230" s="471"/>
      <c r="K230" s="471"/>
      <c r="L230" s="471"/>
      <c r="M230" s="471"/>
      <c r="N230" s="471"/>
      <c r="O230" s="471"/>
      <c r="P230" s="471"/>
      <c r="Q230" s="471"/>
      <c r="R230" s="471"/>
      <c r="S230" s="471"/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42"/>
        <v>0</v>
      </c>
      <c r="G231" s="37" t="e">
        <f t="shared" si="43"/>
        <v>#DIV/0!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42"/>
        <v>0</v>
      </c>
      <c r="G232" s="120" t="e">
        <f t="shared" si="43"/>
        <v>#DIV/0!</v>
      </c>
      <c r="H232" s="478"/>
      <c r="I232" s="478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42"/>
        <v>0</v>
      </c>
      <c r="G233" s="631" t="e">
        <f t="shared" si="43"/>
        <v>#DIV/0!</v>
      </c>
      <c r="H233" s="1243"/>
      <c r="I233" s="1243"/>
      <c r="J233" s="1243"/>
      <c r="K233" s="1557"/>
      <c r="L233" s="1557"/>
      <c r="M233" s="1557"/>
      <c r="N233" s="479"/>
      <c r="O233" s="1557"/>
      <c r="P233" s="1557"/>
      <c r="Q233" s="1910"/>
      <c r="R233" s="1910"/>
      <c r="S233" s="1910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42"/>
        <v>0</v>
      </c>
      <c r="G234" s="67" t="e">
        <f t="shared" si="43"/>
        <v>#DIV/0!</v>
      </c>
      <c r="H234" s="1239"/>
      <c r="I234" s="1239"/>
      <c r="J234" s="1239"/>
      <c r="K234" s="1553"/>
      <c r="L234" s="1553"/>
      <c r="M234" s="1553"/>
      <c r="N234" s="473"/>
      <c r="O234" s="1553"/>
      <c r="P234" s="1553"/>
      <c r="Q234" s="1907"/>
      <c r="R234" s="1907"/>
      <c r="S234" s="1907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42"/>
        <v>0</v>
      </c>
      <c r="G235" s="67" t="e">
        <f t="shared" si="43"/>
        <v>#DIV/0!</v>
      </c>
      <c r="H235" s="1239"/>
      <c r="I235" s="1239"/>
      <c r="J235" s="1239"/>
      <c r="K235" s="1553"/>
      <c r="L235" s="1553"/>
      <c r="M235" s="1553"/>
      <c r="N235" s="473"/>
      <c r="O235" s="1553"/>
      <c r="P235" s="1553"/>
      <c r="Q235" s="1907"/>
      <c r="R235" s="1907"/>
      <c r="S235" s="190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1</v>
      </c>
      <c r="F236" s="36">
        <f t="shared" si="42"/>
        <v>1</v>
      </c>
      <c r="G236" s="37">
        <f t="shared" si="43"/>
        <v>100</v>
      </c>
      <c r="H236" s="476"/>
      <c r="I236" s="476"/>
      <c r="J236" s="476"/>
      <c r="K236" s="476"/>
      <c r="L236" s="476"/>
      <c r="M236" s="476"/>
      <c r="N236" s="476"/>
      <c r="O236" s="476">
        <v>1</v>
      </c>
      <c r="P236" s="476"/>
      <c r="Q236" s="476"/>
      <c r="R236" s="476"/>
      <c r="S236" s="476"/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10</v>
      </c>
      <c r="F237" s="36">
        <f t="shared" si="42"/>
        <v>10</v>
      </c>
      <c r="G237" s="37">
        <f t="shared" si="43"/>
        <v>100</v>
      </c>
      <c r="H237" s="476"/>
      <c r="I237" s="476"/>
      <c r="J237" s="476"/>
      <c r="K237" s="476"/>
      <c r="L237" s="476"/>
      <c r="M237" s="476"/>
      <c r="N237" s="476"/>
      <c r="O237" s="476">
        <v>10</v>
      </c>
      <c r="P237" s="476"/>
      <c r="Q237" s="476"/>
      <c r="R237" s="476"/>
      <c r="S237" s="476"/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1</v>
      </c>
      <c r="F238" s="36">
        <f t="shared" si="42"/>
        <v>0</v>
      </c>
      <c r="G238" s="37">
        <f t="shared" si="43"/>
        <v>0</v>
      </c>
      <c r="H238" s="476"/>
      <c r="I238" s="476"/>
      <c r="J238" s="476"/>
      <c r="K238" s="476"/>
      <c r="L238" s="476"/>
      <c r="M238" s="476"/>
      <c r="N238" s="476"/>
      <c r="O238" s="476"/>
      <c r="P238" s="476"/>
      <c r="Q238" s="476"/>
      <c r="R238" s="476"/>
      <c r="S238" s="476"/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42"/>
        <v>0</v>
      </c>
      <c r="G239" s="37" t="e">
        <f t="shared" si="43"/>
        <v>#DIV/0!</v>
      </c>
      <c r="H239" s="476"/>
      <c r="I239" s="476"/>
      <c r="J239" s="476"/>
      <c r="K239" s="476"/>
      <c r="L239" s="476"/>
      <c r="M239" s="476"/>
      <c r="N239" s="476"/>
      <c r="O239" s="476"/>
      <c r="P239" s="476"/>
      <c r="Q239" s="476"/>
      <c r="R239" s="476"/>
      <c r="S239" s="476"/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243500</v>
      </c>
      <c r="F240" s="153">
        <f t="shared" si="42"/>
        <v>0</v>
      </c>
      <c r="G240" s="379">
        <f t="shared" si="43"/>
        <v>0</v>
      </c>
      <c r="H240" s="1226">
        <f>SUM(H241:H245)</f>
        <v>0</v>
      </c>
      <c r="I240" s="1226">
        <f t="shared" ref="I240:S240" si="47">SUM(I241:I245)</f>
        <v>0</v>
      </c>
      <c r="J240" s="1226">
        <f t="shared" si="47"/>
        <v>0</v>
      </c>
      <c r="K240" s="1543">
        <f t="shared" si="47"/>
        <v>0</v>
      </c>
      <c r="L240" s="1543">
        <f t="shared" si="47"/>
        <v>0</v>
      </c>
      <c r="M240" s="1543">
        <f t="shared" si="47"/>
        <v>0</v>
      </c>
      <c r="N240" s="1226">
        <f t="shared" si="47"/>
        <v>0</v>
      </c>
      <c r="O240" s="1543">
        <f t="shared" si="47"/>
        <v>0</v>
      </c>
      <c r="P240" s="1543">
        <f t="shared" si="47"/>
        <v>0</v>
      </c>
      <c r="Q240" s="1896">
        <f t="shared" si="47"/>
        <v>0</v>
      </c>
      <c r="R240" s="1896">
        <f t="shared" si="47"/>
        <v>0</v>
      </c>
      <c r="S240" s="1896">
        <f t="shared" si="47"/>
        <v>0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42"/>
        <v>0</v>
      </c>
      <c r="G241" s="37" t="e">
        <f t="shared" si="43"/>
        <v>#DIV/0!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471"/>
      <c r="R241" s="471"/>
      <c r="S241" s="471"/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1500+242000</f>
        <v>243500</v>
      </c>
      <c r="F242" s="36">
        <f t="shared" si="42"/>
        <v>0</v>
      </c>
      <c r="G242" s="37">
        <f t="shared" si="43"/>
        <v>0</v>
      </c>
      <c r="H242" s="471"/>
      <c r="I242" s="471"/>
      <c r="J242" s="471"/>
      <c r="K242" s="471"/>
      <c r="L242" s="471"/>
      <c r="M242" s="471"/>
      <c r="N242" s="471"/>
      <c r="O242" s="471"/>
      <c r="P242" s="471"/>
      <c r="Q242" s="471"/>
      <c r="R242" s="471"/>
      <c r="S242" s="471"/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0</v>
      </c>
      <c r="F243" s="36">
        <f t="shared" si="42"/>
        <v>0</v>
      </c>
      <c r="G243" s="37" t="e">
        <f t="shared" si="43"/>
        <v>#DIV/0!</v>
      </c>
      <c r="H243" s="471"/>
      <c r="I243" s="471"/>
      <c r="J243" s="471"/>
      <c r="K243" s="471"/>
      <c r="L243" s="471"/>
      <c r="M243" s="471"/>
      <c r="N243" s="471"/>
      <c r="O243" s="471"/>
      <c r="P243" s="471"/>
      <c r="Q243" s="471"/>
      <c r="R243" s="471"/>
      <c r="S243" s="471"/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42"/>
        <v>0</v>
      </c>
      <c r="G244" s="37" t="e">
        <f t="shared" si="43"/>
        <v>#DIV/0!</v>
      </c>
      <c r="H244" s="471"/>
      <c r="I244" s="471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42"/>
        <v>0</v>
      </c>
      <c r="G245" s="120" t="e">
        <f t="shared" si="43"/>
        <v>#DIV/0!</v>
      </c>
      <c r="H245" s="478"/>
      <c r="I245" s="478"/>
      <c r="J245" s="478"/>
      <c r="K245" s="478"/>
      <c r="L245" s="478"/>
      <c r="M245" s="478"/>
      <c r="N245" s="478"/>
      <c r="O245" s="478"/>
      <c r="P245" s="478"/>
      <c r="Q245" s="478"/>
      <c r="R245" s="478"/>
      <c r="S245" s="478"/>
    </row>
    <row r="246" spans="1:19" ht="21.75" customHeight="1">
      <c r="A246" s="340" t="s">
        <v>255</v>
      </c>
      <c r="B246" s="430"/>
      <c r="C246" s="754"/>
      <c r="D246" s="755"/>
      <c r="E246" s="837"/>
      <c r="F246" s="386">
        <f t="shared" si="42"/>
        <v>0</v>
      </c>
      <c r="G246" s="633" t="e">
        <f t="shared" si="43"/>
        <v>#DIV/0!</v>
      </c>
      <c r="H246" s="1247"/>
      <c r="I246" s="1245"/>
      <c r="J246" s="1245"/>
      <c r="K246" s="1559"/>
      <c r="L246" s="1559"/>
      <c r="M246" s="1559"/>
      <c r="N246" s="481"/>
      <c r="O246" s="1559"/>
      <c r="P246" s="1559"/>
      <c r="Q246" s="1912"/>
      <c r="R246" s="1912"/>
      <c r="S246" s="1912"/>
    </row>
    <row r="247" spans="1:19" ht="21.75" customHeight="1">
      <c r="A247" s="2247" t="s">
        <v>249</v>
      </c>
      <c r="B247" s="2247"/>
      <c r="C247" s="2248"/>
      <c r="D247" s="757"/>
      <c r="E247" s="658"/>
      <c r="F247" s="92">
        <f t="shared" si="42"/>
        <v>0</v>
      </c>
      <c r="G247" s="631" t="e">
        <f t="shared" si="43"/>
        <v>#DIV/0!</v>
      </c>
      <c r="H247" s="1243"/>
      <c r="I247" s="1246"/>
      <c r="J247" s="1246"/>
      <c r="K247" s="1560"/>
      <c r="L247" s="1560"/>
      <c r="M247" s="1560"/>
      <c r="N247" s="482"/>
      <c r="O247" s="1560"/>
      <c r="P247" s="1560"/>
      <c r="Q247" s="1913"/>
      <c r="R247" s="1913"/>
      <c r="S247" s="191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42"/>
        <v>0</v>
      </c>
      <c r="G248" s="67" t="e">
        <f t="shared" si="43"/>
        <v>#DIV/0!</v>
      </c>
      <c r="H248" s="1239"/>
      <c r="I248" s="1239"/>
      <c r="J248" s="1239"/>
      <c r="K248" s="1553"/>
      <c r="L248" s="1553"/>
      <c r="M248" s="1553"/>
      <c r="N248" s="473"/>
      <c r="O248" s="1553"/>
      <c r="P248" s="1553"/>
      <c r="Q248" s="1907"/>
      <c r="R248" s="1907"/>
      <c r="S248" s="1907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ref="F249:F312" si="48">SUM(H249:S249)</f>
        <v>0</v>
      </c>
      <c r="G249" s="37" t="e">
        <f t="shared" ref="G249:G312" si="49">+F249*100/E249</f>
        <v>#DIV/0!</v>
      </c>
      <c r="H249" s="471"/>
      <c r="I249" s="471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48"/>
        <v>0</v>
      </c>
      <c r="G250" s="37" t="e">
        <f t="shared" si="49"/>
        <v>#DIV/0!</v>
      </c>
      <c r="H250" s="471"/>
      <c r="I250" s="471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si="48"/>
        <v>0</v>
      </c>
      <c r="G251" s="37">
        <f t="shared" si="49"/>
        <v>0</v>
      </c>
      <c r="H251" s="471"/>
      <c r="I251" s="471"/>
      <c r="J251" s="471"/>
      <c r="K251" s="471"/>
      <c r="L251" s="471"/>
      <c r="M251" s="471"/>
      <c r="N251" s="471"/>
      <c r="O251" s="471"/>
      <c r="P251" s="471"/>
      <c r="Q251" s="471"/>
      <c r="R251" s="471"/>
      <c r="S251" s="471"/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48"/>
        <v>0</v>
      </c>
      <c r="G252" s="37" t="e">
        <f t="shared" si="49"/>
        <v>#DIV/0!</v>
      </c>
      <c r="H252" s="471"/>
      <c r="I252" s="471"/>
      <c r="J252" s="471"/>
      <c r="K252" s="471"/>
      <c r="L252" s="471"/>
      <c r="M252" s="471"/>
      <c r="N252" s="471"/>
      <c r="O252" s="471"/>
      <c r="P252" s="471"/>
      <c r="Q252" s="471"/>
      <c r="R252" s="471"/>
      <c r="S252" s="471"/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si="48"/>
        <v>0</v>
      </c>
      <c r="G253" s="37" t="e">
        <f t="shared" si="49"/>
        <v>#DIV/0!</v>
      </c>
      <c r="H253" s="471"/>
      <c r="I253" s="471"/>
      <c r="J253" s="471"/>
      <c r="K253" s="471"/>
      <c r="L253" s="471"/>
      <c r="M253" s="471"/>
      <c r="N253" s="471"/>
      <c r="O253" s="471"/>
      <c r="P253" s="471"/>
      <c r="Q253" s="471"/>
      <c r="R253" s="471"/>
      <c r="S253" s="471"/>
    </row>
    <row r="254" spans="1:19" ht="31.95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8"/>
        <v>0</v>
      </c>
      <c r="G254" s="37">
        <f t="shared" si="49"/>
        <v>0</v>
      </c>
      <c r="H254" s="471"/>
      <c r="I254" s="471"/>
      <c r="J254" s="471"/>
      <c r="K254" s="471"/>
      <c r="L254" s="471"/>
      <c r="M254" s="471"/>
      <c r="N254" s="471"/>
      <c r="O254" s="471"/>
      <c r="P254" s="471"/>
      <c r="Q254" s="471"/>
      <c r="R254" s="471"/>
      <c r="S254" s="471"/>
    </row>
    <row r="255" spans="1:19" ht="31.95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8"/>
        <v>0</v>
      </c>
      <c r="G255" s="37" t="e">
        <f t="shared" si="49"/>
        <v>#DIV/0!</v>
      </c>
      <c r="H255" s="471"/>
      <c r="I255" s="471"/>
      <c r="J255" s="471"/>
      <c r="K255" s="471"/>
      <c r="L255" s="471"/>
      <c r="M255" s="471"/>
      <c r="N255" s="471"/>
      <c r="O255" s="471"/>
      <c r="P255" s="471"/>
      <c r="Q255" s="471"/>
      <c r="R255" s="471"/>
      <c r="S255" s="471"/>
    </row>
    <row r="256" spans="1:19" ht="31.95" customHeight="1">
      <c r="A256" s="684"/>
      <c r="B256" s="685"/>
      <c r="C256" s="458"/>
      <c r="D256" s="161" t="s">
        <v>9</v>
      </c>
      <c r="E256" s="95">
        <v>5</v>
      </c>
      <c r="F256" s="36">
        <f t="shared" si="48"/>
        <v>0</v>
      </c>
      <c r="G256" s="37">
        <f t="shared" si="49"/>
        <v>0</v>
      </c>
      <c r="H256" s="471"/>
      <c r="I256" s="471"/>
      <c r="J256" s="471"/>
      <c r="K256" s="471"/>
      <c r="L256" s="471"/>
      <c r="M256" s="471"/>
      <c r="N256" s="471"/>
      <c r="O256" s="471"/>
      <c r="P256" s="471"/>
      <c r="Q256" s="471"/>
      <c r="R256" s="471"/>
      <c r="S256" s="471"/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8"/>
        <v>0</v>
      </c>
      <c r="G257" s="37" t="e">
        <f t="shared" si="49"/>
        <v>#DIV/0!</v>
      </c>
      <c r="H257" s="471"/>
      <c r="I257" s="471"/>
      <c r="J257" s="471"/>
      <c r="K257" s="471"/>
      <c r="L257" s="471"/>
      <c r="M257" s="471"/>
      <c r="N257" s="471"/>
      <c r="O257" s="471"/>
      <c r="P257" s="471"/>
      <c r="Q257" s="471"/>
      <c r="R257" s="471"/>
      <c r="S257" s="471"/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8"/>
        <v>0</v>
      </c>
      <c r="G258" s="37" t="e">
        <f t="shared" si="49"/>
        <v>#DIV/0!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471"/>
      <c r="R258" s="471"/>
      <c r="S258" s="471"/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153">
        <f t="shared" si="48"/>
        <v>0</v>
      </c>
      <c r="G259" s="379">
        <f t="shared" si="49"/>
        <v>0</v>
      </c>
      <c r="H259" s="1226">
        <f>SUM(H260:H264)</f>
        <v>0</v>
      </c>
      <c r="I259" s="1226">
        <f t="shared" ref="I259:S259" si="50">SUM(I260:I264)</f>
        <v>0</v>
      </c>
      <c r="J259" s="1226">
        <f t="shared" si="50"/>
        <v>0</v>
      </c>
      <c r="K259" s="1543">
        <f t="shared" si="50"/>
        <v>0</v>
      </c>
      <c r="L259" s="1543">
        <f t="shared" si="50"/>
        <v>0</v>
      </c>
      <c r="M259" s="1543">
        <f t="shared" si="50"/>
        <v>0</v>
      </c>
      <c r="N259" s="1226">
        <f t="shared" si="50"/>
        <v>0</v>
      </c>
      <c r="O259" s="1543">
        <f t="shared" si="50"/>
        <v>0</v>
      </c>
      <c r="P259" s="1543">
        <f t="shared" si="50"/>
        <v>0</v>
      </c>
      <c r="Q259" s="1896">
        <f t="shared" si="50"/>
        <v>0</v>
      </c>
      <c r="R259" s="1896">
        <f t="shared" si="50"/>
        <v>0</v>
      </c>
      <c r="S259" s="1896">
        <f t="shared" si="50"/>
        <v>0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8"/>
        <v>0</v>
      </c>
      <c r="G260" s="37" t="e">
        <f t="shared" si="49"/>
        <v>#DIV/0!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36">
        <f t="shared" si="48"/>
        <v>0</v>
      </c>
      <c r="G261" s="37">
        <f t="shared" si="49"/>
        <v>0</v>
      </c>
      <c r="H261" s="471"/>
      <c r="I261" s="471"/>
      <c r="J261" s="471"/>
      <c r="K261" s="471"/>
      <c r="L261" s="471"/>
      <c r="M261" s="471"/>
      <c r="N261" s="471"/>
      <c r="O261" s="471"/>
      <c r="P261" s="471"/>
      <c r="Q261" s="471"/>
      <c r="R261" s="471"/>
      <c r="S261" s="471"/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8"/>
        <v>0</v>
      </c>
      <c r="G262" s="37" t="e">
        <f t="shared" si="49"/>
        <v>#DIV/0!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8"/>
        <v>0</v>
      </c>
      <c r="G263" s="37" t="e">
        <f t="shared" si="49"/>
        <v>#DIV/0!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8"/>
        <v>0</v>
      </c>
      <c r="G264" s="37" t="e">
        <f t="shared" si="49"/>
        <v>#DIV/0!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471"/>
      <c r="R264" s="471"/>
      <c r="S264" s="471"/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8"/>
        <v>0</v>
      </c>
      <c r="G265" s="67" t="e">
        <f t="shared" si="49"/>
        <v>#DIV/0!</v>
      </c>
      <c r="H265" s="1239"/>
      <c r="I265" s="1239"/>
      <c r="J265" s="1239"/>
      <c r="K265" s="1553"/>
      <c r="L265" s="1553"/>
      <c r="M265" s="1553"/>
      <c r="N265" s="473"/>
      <c r="O265" s="1553"/>
      <c r="P265" s="1553"/>
      <c r="Q265" s="1907"/>
      <c r="R265" s="1907"/>
      <c r="S265" s="1907"/>
    </row>
    <row r="266" spans="1:19" ht="31.95" customHeight="1">
      <c r="A266" s="684"/>
      <c r="B266" s="685"/>
      <c r="C266" s="768" t="s">
        <v>135</v>
      </c>
      <c r="D266" s="761" t="s">
        <v>87</v>
      </c>
      <c r="E266" s="93"/>
      <c r="F266" s="36">
        <f t="shared" si="48"/>
        <v>0</v>
      </c>
      <c r="G266" s="37" t="e">
        <f t="shared" si="49"/>
        <v>#DIV/0!</v>
      </c>
      <c r="H266" s="471"/>
      <c r="I266" s="471"/>
      <c r="J266" s="471"/>
      <c r="K266" s="471"/>
      <c r="L266" s="471"/>
      <c r="M266" s="471"/>
      <c r="N266" s="471"/>
      <c r="O266" s="471"/>
      <c r="P266" s="471"/>
      <c r="Q266" s="471"/>
      <c r="R266" s="471"/>
      <c r="S266" s="471"/>
    </row>
    <row r="267" spans="1:19" ht="31.95" customHeight="1">
      <c r="A267" s="684"/>
      <c r="B267" s="685"/>
      <c r="C267" s="769" t="s">
        <v>136</v>
      </c>
      <c r="D267" s="762" t="s">
        <v>87</v>
      </c>
      <c r="E267" s="93"/>
      <c r="F267" s="36">
        <f t="shared" si="48"/>
        <v>0</v>
      </c>
      <c r="G267" s="37" t="e">
        <f t="shared" si="49"/>
        <v>#DIV/0!</v>
      </c>
      <c r="H267" s="471"/>
      <c r="I267" s="471"/>
      <c r="J267" s="471"/>
      <c r="K267" s="471"/>
      <c r="L267" s="471"/>
      <c r="M267" s="471"/>
      <c r="N267" s="471"/>
      <c r="O267" s="471"/>
      <c r="P267" s="471"/>
      <c r="Q267" s="471"/>
      <c r="R267" s="471"/>
      <c r="S267" s="471"/>
    </row>
    <row r="268" spans="1:19" ht="23.25" customHeight="1">
      <c r="A268" s="684"/>
      <c r="B268" s="685"/>
      <c r="C268" s="769" t="s">
        <v>137</v>
      </c>
      <c r="D268" s="762" t="s">
        <v>32</v>
      </c>
      <c r="E268" s="93"/>
      <c r="F268" s="36">
        <f t="shared" si="48"/>
        <v>0</v>
      </c>
      <c r="G268" s="37" t="e">
        <f t="shared" si="49"/>
        <v>#DIV/0!</v>
      </c>
      <c r="H268" s="47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</row>
    <row r="269" spans="1:19" ht="23.25" customHeight="1">
      <c r="A269" s="684"/>
      <c r="B269" s="685"/>
      <c r="C269" s="769" t="s">
        <v>138</v>
      </c>
      <c r="D269" s="762" t="s">
        <v>32</v>
      </c>
      <c r="E269" s="93"/>
      <c r="F269" s="36">
        <f t="shared" si="48"/>
        <v>0</v>
      </c>
      <c r="G269" s="37" t="e">
        <f t="shared" si="49"/>
        <v>#DIV/0!</v>
      </c>
      <c r="H269" s="471"/>
      <c r="I269" s="471"/>
      <c r="J269" s="471"/>
      <c r="K269" s="471"/>
      <c r="L269" s="471"/>
      <c r="M269" s="471"/>
      <c r="N269" s="471"/>
      <c r="O269" s="471"/>
      <c r="P269" s="471"/>
      <c r="Q269" s="471"/>
      <c r="R269" s="471"/>
      <c r="S269" s="471"/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8"/>
        <v>0</v>
      </c>
      <c r="G270" s="37" t="e">
        <f t="shared" si="49"/>
        <v>#DIV/0!</v>
      </c>
      <c r="H270" s="471"/>
      <c r="I270" s="471"/>
      <c r="J270" s="471"/>
      <c r="K270" s="471"/>
      <c r="L270" s="471"/>
      <c r="M270" s="471"/>
      <c r="N270" s="471"/>
      <c r="O270" s="471"/>
      <c r="P270" s="471"/>
      <c r="Q270" s="471"/>
      <c r="R270" s="471"/>
      <c r="S270" s="471"/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0</v>
      </c>
      <c r="F271" s="153">
        <f t="shared" si="48"/>
        <v>0</v>
      </c>
      <c r="G271" s="379" t="e">
        <f t="shared" si="49"/>
        <v>#DIV/0!</v>
      </c>
      <c r="H271" s="1226">
        <f>SUM(H272:H276)</f>
        <v>0</v>
      </c>
      <c r="I271" s="1226">
        <f t="shared" ref="I271:S271" si="51">SUM(I272:I276)</f>
        <v>0</v>
      </c>
      <c r="J271" s="1226">
        <f t="shared" si="51"/>
        <v>0</v>
      </c>
      <c r="K271" s="1543">
        <f t="shared" si="51"/>
        <v>0</v>
      </c>
      <c r="L271" s="1543">
        <f t="shared" si="51"/>
        <v>0</v>
      </c>
      <c r="M271" s="1543">
        <f t="shared" si="51"/>
        <v>0</v>
      </c>
      <c r="N271" s="1226">
        <f t="shared" si="51"/>
        <v>0</v>
      </c>
      <c r="O271" s="1543">
        <f t="shared" si="51"/>
        <v>0</v>
      </c>
      <c r="P271" s="1543">
        <f t="shared" si="51"/>
        <v>0</v>
      </c>
      <c r="Q271" s="1896">
        <f t="shared" si="51"/>
        <v>0</v>
      </c>
      <c r="R271" s="1896">
        <f t="shared" si="51"/>
        <v>0</v>
      </c>
      <c r="S271" s="1896">
        <f t="shared" si="51"/>
        <v>0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8"/>
        <v>0</v>
      </c>
      <c r="G272" s="37" t="e">
        <f t="shared" si="49"/>
        <v>#DIV/0!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</row>
    <row r="273" spans="1:19" ht="21.75" customHeight="1">
      <c r="A273" s="684"/>
      <c r="B273" s="685"/>
      <c r="C273" s="686" t="s">
        <v>26</v>
      </c>
      <c r="D273" s="687" t="s">
        <v>24</v>
      </c>
      <c r="E273" s="42"/>
      <c r="F273" s="36">
        <f t="shared" si="48"/>
        <v>0</v>
      </c>
      <c r="G273" s="37" t="e">
        <f t="shared" si="49"/>
        <v>#DIV/0!</v>
      </c>
      <c r="H273" s="471"/>
      <c r="I273" s="471"/>
      <c r="J273" s="471"/>
      <c r="K273" s="471"/>
      <c r="L273" s="471"/>
      <c r="M273" s="471"/>
      <c r="N273" s="471"/>
      <c r="O273" s="471"/>
      <c r="P273" s="471"/>
      <c r="Q273" s="471"/>
      <c r="R273" s="471"/>
      <c r="S273" s="471"/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8"/>
        <v>0</v>
      </c>
      <c r="G274" s="37" t="e">
        <f t="shared" si="49"/>
        <v>#DIV/0!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8"/>
        <v>0</v>
      </c>
      <c r="G275" s="37" t="e">
        <f t="shared" si="49"/>
        <v>#DIV/0!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8"/>
        <v>0</v>
      </c>
      <c r="G276" s="37" t="e">
        <f t="shared" si="49"/>
        <v>#DIV/0!</v>
      </c>
      <c r="H276" s="478"/>
      <c r="I276" s="478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</row>
    <row r="277" spans="1:19" ht="21" customHeight="1">
      <c r="A277" s="509"/>
      <c r="B277" s="2235" t="s">
        <v>302</v>
      </c>
      <c r="C277" s="2236"/>
      <c r="D277" s="770"/>
      <c r="E277" s="511"/>
      <c r="F277" s="55">
        <f t="shared" si="48"/>
        <v>0</v>
      </c>
      <c r="G277" s="67" t="e">
        <f t="shared" si="49"/>
        <v>#DIV/0!</v>
      </c>
      <c r="H277" s="1239"/>
      <c r="I277" s="1239"/>
      <c r="J277" s="1239"/>
      <c r="K277" s="1553"/>
      <c r="L277" s="1553"/>
      <c r="M277" s="1553"/>
      <c r="N277" s="473"/>
      <c r="O277" s="1553"/>
      <c r="P277" s="1553"/>
      <c r="Q277" s="1907"/>
      <c r="R277" s="1907"/>
      <c r="S277" s="190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0</v>
      </c>
      <c r="F278" s="36">
        <f t="shared" si="48"/>
        <v>0</v>
      </c>
      <c r="G278" s="37" t="e">
        <f t="shared" si="49"/>
        <v>#DIV/0!</v>
      </c>
      <c r="H278" s="471"/>
      <c r="I278" s="471"/>
      <c r="J278" s="471"/>
      <c r="K278" s="471"/>
      <c r="L278" s="471"/>
      <c r="M278" s="471"/>
      <c r="N278" s="471"/>
      <c r="O278" s="471"/>
      <c r="P278" s="471"/>
      <c r="Q278" s="471"/>
      <c r="R278" s="471"/>
      <c r="S278" s="471"/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0</v>
      </c>
      <c r="F279" s="36">
        <f t="shared" si="48"/>
        <v>0</v>
      </c>
      <c r="G279" s="37" t="e">
        <f t="shared" si="49"/>
        <v>#DIV/0!</v>
      </c>
      <c r="H279" s="471"/>
      <c r="I279" s="471"/>
      <c r="J279" s="471"/>
      <c r="K279" s="471"/>
      <c r="L279" s="471"/>
      <c r="M279" s="471"/>
      <c r="N279" s="471"/>
      <c r="O279" s="471"/>
      <c r="P279" s="471"/>
      <c r="Q279" s="471"/>
      <c r="R279" s="471"/>
      <c r="S279" s="471"/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48"/>
        <v>0</v>
      </c>
      <c r="G280" s="37" t="e">
        <f t="shared" si="49"/>
        <v>#DIV/0!</v>
      </c>
      <c r="H280" s="471"/>
      <c r="I280" s="471"/>
      <c r="J280" s="471"/>
      <c r="K280" s="471"/>
      <c r="L280" s="471"/>
      <c r="M280" s="471"/>
      <c r="N280" s="471"/>
      <c r="O280" s="471"/>
      <c r="P280" s="471"/>
      <c r="Q280" s="471"/>
      <c r="R280" s="471"/>
      <c r="S280" s="471"/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0</v>
      </c>
      <c r="F281" s="153">
        <f t="shared" si="48"/>
        <v>0</v>
      </c>
      <c r="G281" s="379" t="e">
        <f t="shared" si="49"/>
        <v>#DIV/0!</v>
      </c>
      <c r="H281" s="1248">
        <f>SUM(H282:H286)</f>
        <v>0</v>
      </c>
      <c r="I281" s="1248">
        <f t="shared" ref="I281:Q281" si="52">SUM(I282:I286)</f>
        <v>0</v>
      </c>
      <c r="J281" s="1248">
        <f t="shared" si="52"/>
        <v>0</v>
      </c>
      <c r="K281" s="1563">
        <f t="shared" si="52"/>
        <v>0</v>
      </c>
      <c r="L281" s="1563">
        <f t="shared" si="52"/>
        <v>0</v>
      </c>
      <c r="M281" s="1563">
        <f t="shared" si="52"/>
        <v>0</v>
      </c>
      <c r="N281" s="1248">
        <f t="shared" si="52"/>
        <v>0</v>
      </c>
      <c r="O281" s="1563">
        <f t="shared" si="52"/>
        <v>0</v>
      </c>
      <c r="P281" s="1563">
        <f t="shared" si="52"/>
        <v>0</v>
      </c>
      <c r="Q281" s="1916">
        <f t="shared" si="52"/>
        <v>0</v>
      </c>
      <c r="R281" s="1916">
        <f>SUM(R282:R286)</f>
        <v>0</v>
      </c>
      <c r="S281" s="1916">
        <f>SUM(S282:S286)</f>
        <v>0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8"/>
        <v>0</v>
      </c>
      <c r="G282" s="37" t="e">
        <f t="shared" si="49"/>
        <v>#DIV/0!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0</v>
      </c>
      <c r="F283" s="36">
        <f t="shared" si="48"/>
        <v>0</v>
      </c>
      <c r="G283" s="37" t="e">
        <f t="shared" si="49"/>
        <v>#DIV/0!</v>
      </c>
      <c r="H283" s="471"/>
      <c r="I283" s="471"/>
      <c r="J283" s="471"/>
      <c r="K283" s="471"/>
      <c r="L283" s="471"/>
      <c r="M283" s="471"/>
      <c r="N283" s="471"/>
      <c r="O283" s="471"/>
      <c r="P283" s="471"/>
      <c r="Q283" s="471"/>
      <c r="R283" s="471"/>
      <c r="S283" s="471"/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8"/>
        <v>0</v>
      </c>
      <c r="G284" s="37" t="e">
        <f t="shared" si="49"/>
        <v>#DIV/0!</v>
      </c>
      <c r="H284" s="471"/>
      <c r="I284" s="471"/>
      <c r="J284" s="471"/>
      <c r="K284" s="471"/>
      <c r="L284" s="471"/>
      <c r="M284" s="471"/>
      <c r="N284" s="471"/>
      <c r="O284" s="471"/>
      <c r="P284" s="471"/>
      <c r="Q284" s="471"/>
      <c r="R284" s="471"/>
      <c r="S284" s="471"/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0</v>
      </c>
      <c r="F285" s="36">
        <f t="shared" si="48"/>
        <v>0</v>
      </c>
      <c r="G285" s="37" t="e">
        <f t="shared" si="49"/>
        <v>#DIV/0!</v>
      </c>
      <c r="H285" s="471"/>
      <c r="I285" s="471"/>
      <c r="J285" s="471"/>
      <c r="K285" s="471"/>
      <c r="L285" s="471"/>
      <c r="M285" s="471"/>
      <c r="N285" s="471"/>
      <c r="O285" s="471"/>
      <c r="P285" s="471"/>
      <c r="Q285" s="471"/>
      <c r="R285" s="471"/>
      <c r="S285" s="471"/>
    </row>
    <row r="286" spans="1:19" ht="21.75" customHeight="1">
      <c r="A286" s="783"/>
      <c r="B286" s="784"/>
      <c r="C286" s="785" t="s">
        <v>29</v>
      </c>
      <c r="D286" s="786" t="s">
        <v>24</v>
      </c>
      <c r="E286" s="117">
        <v>0</v>
      </c>
      <c r="F286" s="116">
        <f t="shared" si="48"/>
        <v>0</v>
      </c>
      <c r="G286" s="120" t="e">
        <f t="shared" si="49"/>
        <v>#DIV/0!</v>
      </c>
      <c r="H286" s="478"/>
      <c r="I286" s="48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8"/>
        <v>22</v>
      </c>
      <c r="G287" s="631" t="e">
        <f t="shared" si="49"/>
        <v>#DIV/0!</v>
      </c>
      <c r="H287" s="1220">
        <f t="shared" ref="H287:M287" si="53">SUM(H288:H296)</f>
        <v>0</v>
      </c>
      <c r="I287" s="1220">
        <f t="shared" si="53"/>
        <v>0</v>
      </c>
      <c r="J287" s="1220">
        <f t="shared" si="53"/>
        <v>22</v>
      </c>
      <c r="K287" s="1538">
        <f t="shared" si="53"/>
        <v>0</v>
      </c>
      <c r="L287" s="1538">
        <f t="shared" si="53"/>
        <v>0</v>
      </c>
      <c r="M287" s="1538">
        <f t="shared" si="53"/>
        <v>0</v>
      </c>
      <c r="N287" s="92">
        <f t="shared" ref="N287:S287" si="54">SUM(N288:N296)</f>
        <v>0</v>
      </c>
      <c r="O287" s="1538">
        <f t="shared" si="54"/>
        <v>0</v>
      </c>
      <c r="P287" s="1538">
        <f t="shared" si="54"/>
        <v>0</v>
      </c>
      <c r="Q287" s="1891">
        <f t="shared" si="54"/>
        <v>0</v>
      </c>
      <c r="R287" s="1891">
        <f t="shared" si="54"/>
        <v>0</v>
      </c>
      <c r="S287" s="1891">
        <f t="shared" si="54"/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6</v>
      </c>
      <c r="F288" s="55">
        <f t="shared" si="48"/>
        <v>0</v>
      </c>
      <c r="G288" s="67">
        <f t="shared" si="49"/>
        <v>0</v>
      </c>
      <c r="H288" s="1239"/>
      <c r="I288" s="1239"/>
      <c r="J288" s="1239"/>
      <c r="K288" s="1553"/>
      <c r="L288" s="1553"/>
      <c r="M288" s="1553"/>
      <c r="N288" s="473"/>
      <c r="O288" s="1553"/>
      <c r="P288" s="1553"/>
      <c r="Q288" s="1907"/>
      <c r="R288" s="1907"/>
      <c r="S288" s="1907"/>
    </row>
    <row r="289" spans="1:19" ht="25.5" customHeight="1">
      <c r="A289" s="723"/>
      <c r="B289" s="2170" t="s">
        <v>179</v>
      </c>
      <c r="C289" s="2171"/>
      <c r="D289" s="455" t="s">
        <v>87</v>
      </c>
      <c r="E289" s="42">
        <v>6</v>
      </c>
      <c r="F289" s="36">
        <f t="shared" si="48"/>
        <v>6</v>
      </c>
      <c r="G289" s="37">
        <f t="shared" si="49"/>
        <v>100</v>
      </c>
      <c r="H289" s="471"/>
      <c r="I289" s="471"/>
      <c r="J289" s="471">
        <v>6</v>
      </c>
      <c r="K289" s="471"/>
      <c r="L289" s="471"/>
      <c r="M289" s="471"/>
      <c r="N289" s="471"/>
      <c r="O289" s="471"/>
      <c r="P289" s="471"/>
      <c r="Q289" s="471"/>
      <c r="R289" s="471"/>
      <c r="S289" s="471"/>
    </row>
    <row r="290" spans="1:19" ht="25.5" customHeight="1">
      <c r="A290" s="723"/>
      <c r="B290" s="452" t="s">
        <v>180</v>
      </c>
      <c r="C290" s="789"/>
      <c r="D290" s="455" t="s">
        <v>87</v>
      </c>
      <c r="E290" s="42"/>
      <c r="F290" s="36">
        <f t="shared" si="48"/>
        <v>0</v>
      </c>
      <c r="G290" s="37" t="e">
        <f t="shared" si="49"/>
        <v>#DIV/0!</v>
      </c>
      <c r="H290" s="471"/>
      <c r="I290" s="471"/>
      <c r="J290" s="471"/>
      <c r="K290" s="471"/>
      <c r="L290" s="471"/>
      <c r="M290" s="471"/>
      <c r="N290" s="471"/>
      <c r="O290" s="471"/>
      <c r="P290" s="471"/>
      <c r="Q290" s="471"/>
      <c r="R290" s="471"/>
      <c r="S290" s="471"/>
    </row>
    <row r="291" spans="1:19" ht="25.5" customHeight="1">
      <c r="A291" s="790"/>
      <c r="B291" s="2193" t="s">
        <v>292</v>
      </c>
      <c r="C291" s="2194"/>
      <c r="D291" s="455" t="s">
        <v>114</v>
      </c>
      <c r="E291" s="42">
        <v>20</v>
      </c>
      <c r="F291" s="36">
        <f t="shared" si="48"/>
        <v>15</v>
      </c>
      <c r="G291" s="37">
        <f t="shared" si="49"/>
        <v>75</v>
      </c>
      <c r="H291" s="471"/>
      <c r="I291" s="471"/>
      <c r="J291" s="471">
        <v>15</v>
      </c>
      <c r="K291" s="471"/>
      <c r="L291" s="471"/>
      <c r="M291" s="471"/>
      <c r="N291" s="471"/>
      <c r="O291" s="471"/>
      <c r="P291" s="471"/>
      <c r="Q291" s="471"/>
      <c r="R291" s="471"/>
      <c r="S291" s="471"/>
    </row>
    <row r="292" spans="1:19" ht="25.5" customHeight="1">
      <c r="A292" s="723"/>
      <c r="B292" s="452" t="s">
        <v>293</v>
      </c>
      <c r="C292" s="791"/>
      <c r="D292" s="420" t="s">
        <v>294</v>
      </c>
      <c r="E292" s="164">
        <v>1</v>
      </c>
      <c r="F292" s="36">
        <f t="shared" si="48"/>
        <v>1</v>
      </c>
      <c r="G292" s="37">
        <f t="shared" si="49"/>
        <v>100</v>
      </c>
      <c r="H292" s="471"/>
      <c r="I292" s="471"/>
      <c r="J292" s="471">
        <v>1</v>
      </c>
      <c r="K292" s="471"/>
      <c r="L292" s="471"/>
      <c r="M292" s="471"/>
      <c r="N292" s="471"/>
      <c r="O292" s="471"/>
      <c r="P292" s="471"/>
      <c r="Q292" s="471"/>
      <c r="R292" s="471"/>
      <c r="S292" s="471"/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8"/>
        <v>0</v>
      </c>
      <c r="G293" s="37" t="e">
        <f t="shared" si="49"/>
        <v>#DIV/0!</v>
      </c>
      <c r="H293" s="471"/>
      <c r="I293" s="471"/>
      <c r="J293" s="471"/>
      <c r="K293" s="471"/>
      <c r="L293" s="471"/>
      <c r="M293" s="471"/>
      <c r="N293" s="471"/>
      <c r="O293" s="471"/>
      <c r="P293" s="471"/>
      <c r="Q293" s="471"/>
      <c r="R293" s="471"/>
      <c r="S293" s="471"/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136950</v>
      </c>
      <c r="F294" s="153">
        <f t="shared" si="48"/>
        <v>0</v>
      </c>
      <c r="G294" s="379">
        <f t="shared" si="49"/>
        <v>0</v>
      </c>
      <c r="H294" s="1226">
        <f>SUM(H295:H299)</f>
        <v>0</v>
      </c>
      <c r="I294" s="1226">
        <f t="shared" ref="I294:Q294" si="55">SUM(I295:I299)</f>
        <v>0</v>
      </c>
      <c r="J294" s="1226">
        <f t="shared" si="55"/>
        <v>0</v>
      </c>
      <c r="K294" s="1543">
        <f t="shared" si="55"/>
        <v>0</v>
      </c>
      <c r="L294" s="1543">
        <f t="shared" si="55"/>
        <v>0</v>
      </c>
      <c r="M294" s="1543">
        <f t="shared" si="55"/>
        <v>0</v>
      </c>
      <c r="N294" s="1226">
        <f t="shared" si="55"/>
        <v>0</v>
      </c>
      <c r="O294" s="1543">
        <f t="shared" si="55"/>
        <v>0</v>
      </c>
      <c r="P294" s="1543">
        <f t="shared" si="55"/>
        <v>0</v>
      </c>
      <c r="Q294" s="1896">
        <f t="shared" si="55"/>
        <v>0</v>
      </c>
      <c r="R294" s="1896">
        <f>SUM(R295:R299)</f>
        <v>0</v>
      </c>
      <c r="S294" s="1896">
        <f>SUM(S295:S299)</f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8"/>
        <v>0</v>
      </c>
      <c r="G295" s="37" t="e">
        <f t="shared" si="49"/>
        <v>#DIV/0!</v>
      </c>
      <c r="H295" s="471"/>
      <c r="I295" s="471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f>88950+48000</f>
        <v>136950</v>
      </c>
      <c r="F296" s="36">
        <f t="shared" si="48"/>
        <v>0</v>
      </c>
      <c r="G296" s="37">
        <f t="shared" si="49"/>
        <v>0</v>
      </c>
      <c r="H296" s="471"/>
      <c r="I296" s="471"/>
      <c r="J296" s="471"/>
      <c r="K296" s="471"/>
      <c r="L296" s="471"/>
      <c r="M296" s="471"/>
      <c r="N296" s="471"/>
      <c r="O296" s="471"/>
      <c r="P296" s="471"/>
      <c r="Q296" s="471"/>
      <c r="R296" s="471"/>
      <c r="S296" s="471"/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8"/>
        <v>0</v>
      </c>
      <c r="G297" s="37" t="e">
        <f t="shared" si="49"/>
        <v>#DIV/0!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8"/>
        <v>0</v>
      </c>
      <c r="G298" s="37" t="e">
        <f t="shared" si="49"/>
        <v>#DIV/0!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8"/>
        <v>0</v>
      </c>
      <c r="G299" s="37" t="e">
        <f t="shared" si="49"/>
        <v>#DIV/0!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</row>
    <row r="300" spans="1:19" ht="24" customHeight="1">
      <c r="A300" s="758"/>
      <c r="B300" s="2252" t="s">
        <v>295</v>
      </c>
      <c r="C300" s="2278"/>
      <c r="D300" s="693"/>
      <c r="E300" s="55"/>
      <c r="F300" s="55">
        <f t="shared" si="48"/>
        <v>0</v>
      </c>
      <c r="G300" s="67" t="e">
        <f t="shared" si="49"/>
        <v>#DIV/0!</v>
      </c>
      <c r="H300" s="1239"/>
      <c r="I300" s="1239"/>
      <c r="J300" s="1239"/>
      <c r="K300" s="1553"/>
      <c r="L300" s="1553"/>
      <c r="M300" s="1553"/>
      <c r="N300" s="473"/>
      <c r="O300" s="1553"/>
      <c r="P300" s="1553"/>
      <c r="Q300" s="1907"/>
      <c r="R300" s="1907"/>
      <c r="S300" s="1907"/>
    </row>
    <row r="301" spans="1:19" ht="27" customHeight="1">
      <c r="A301" s="684"/>
      <c r="B301" s="454"/>
      <c r="C301" s="515" t="s">
        <v>296</v>
      </c>
      <c r="D301" s="456" t="s">
        <v>297</v>
      </c>
      <c r="E301" s="36">
        <v>1</v>
      </c>
      <c r="F301" s="36">
        <f t="shared" si="48"/>
        <v>1</v>
      </c>
      <c r="G301" s="37">
        <f t="shared" si="49"/>
        <v>100</v>
      </c>
      <c r="H301" s="471"/>
      <c r="I301" s="471"/>
      <c r="J301" s="471"/>
      <c r="K301" s="471"/>
      <c r="L301" s="471"/>
      <c r="M301" s="471"/>
      <c r="N301" s="471"/>
      <c r="O301" s="471"/>
      <c r="P301" s="471"/>
      <c r="Q301" s="471"/>
      <c r="R301" s="471"/>
      <c r="S301" s="471">
        <v>1</v>
      </c>
    </row>
    <row r="302" spans="1:19" ht="27" customHeight="1">
      <c r="A302" s="684"/>
      <c r="B302" s="454"/>
      <c r="C302" s="516" t="s">
        <v>298</v>
      </c>
      <c r="D302" s="456" t="s">
        <v>299</v>
      </c>
      <c r="E302" s="36">
        <v>40</v>
      </c>
      <c r="F302" s="36">
        <f t="shared" si="48"/>
        <v>40</v>
      </c>
      <c r="G302" s="37">
        <f t="shared" si="49"/>
        <v>100</v>
      </c>
      <c r="H302" s="471"/>
      <c r="I302" s="471"/>
      <c r="J302" s="471"/>
      <c r="K302" s="471"/>
      <c r="L302" s="471"/>
      <c r="M302" s="471"/>
      <c r="N302" s="471"/>
      <c r="O302" s="471"/>
      <c r="P302" s="471"/>
      <c r="Q302" s="471"/>
      <c r="R302" s="471"/>
      <c r="S302" s="471">
        <v>40</v>
      </c>
    </row>
    <row r="303" spans="1:19" ht="27" customHeight="1">
      <c r="A303" s="684"/>
      <c r="B303" s="454"/>
      <c r="C303" s="516" t="s">
        <v>300</v>
      </c>
      <c r="D303" s="456" t="s">
        <v>87</v>
      </c>
      <c r="E303" s="36">
        <v>10</v>
      </c>
      <c r="F303" s="36">
        <f t="shared" si="48"/>
        <v>10</v>
      </c>
      <c r="G303" s="37">
        <f t="shared" si="49"/>
        <v>100</v>
      </c>
      <c r="H303" s="471"/>
      <c r="I303" s="471"/>
      <c r="J303" s="471"/>
      <c r="K303" s="471"/>
      <c r="L303" s="471"/>
      <c r="M303" s="471"/>
      <c r="N303" s="471"/>
      <c r="O303" s="471"/>
      <c r="P303" s="471"/>
      <c r="Q303" s="471"/>
      <c r="R303" s="471"/>
      <c r="S303" s="471">
        <v>10</v>
      </c>
    </row>
    <row r="304" spans="1:19" ht="27" customHeight="1">
      <c r="A304" s="684"/>
      <c r="B304" s="454"/>
      <c r="C304" s="516" t="s">
        <v>290</v>
      </c>
      <c r="D304" s="456" t="s">
        <v>114</v>
      </c>
      <c r="E304" s="36">
        <v>3</v>
      </c>
      <c r="F304" s="36">
        <f t="shared" si="48"/>
        <v>3</v>
      </c>
      <c r="G304" s="37">
        <f t="shared" si="49"/>
        <v>100</v>
      </c>
      <c r="H304" s="471"/>
      <c r="I304" s="471"/>
      <c r="J304" s="471"/>
      <c r="K304" s="471"/>
      <c r="L304" s="471"/>
      <c r="M304" s="471"/>
      <c r="N304" s="471"/>
      <c r="O304" s="471"/>
      <c r="P304" s="471"/>
      <c r="Q304" s="471"/>
      <c r="R304" s="471"/>
      <c r="S304" s="471">
        <v>3</v>
      </c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8"/>
        <v>0</v>
      </c>
      <c r="G305" s="37" t="e">
        <f t="shared" si="49"/>
        <v>#DIV/0!</v>
      </c>
      <c r="H305" s="471"/>
      <c r="I305" s="471"/>
      <c r="J305" s="471"/>
      <c r="K305" s="471"/>
      <c r="L305" s="471"/>
      <c r="M305" s="471"/>
      <c r="N305" s="471"/>
      <c r="O305" s="471"/>
      <c r="P305" s="471"/>
      <c r="Q305" s="471"/>
      <c r="R305" s="471"/>
      <c r="S305" s="471"/>
    </row>
    <row r="306" spans="1:19" ht="27" customHeight="1">
      <c r="A306" s="735"/>
      <c r="B306" s="777" t="s">
        <v>37</v>
      </c>
      <c r="C306" s="793"/>
      <c r="D306" s="738" t="s">
        <v>24</v>
      </c>
      <c r="E306" s="153">
        <f>SUM(E307:E311)</f>
        <v>73500</v>
      </c>
      <c r="F306" s="153">
        <f t="shared" si="48"/>
        <v>0</v>
      </c>
      <c r="G306" s="379">
        <f t="shared" si="49"/>
        <v>0</v>
      </c>
      <c r="H306" s="1248">
        <f>SUM(H307:H311)</f>
        <v>0</v>
      </c>
      <c r="I306" s="1248">
        <f t="shared" ref="I306:Q306" si="56">SUM(I307:I311)</f>
        <v>0</v>
      </c>
      <c r="J306" s="1248">
        <f t="shared" si="56"/>
        <v>0</v>
      </c>
      <c r="K306" s="1563">
        <f t="shared" si="56"/>
        <v>0</v>
      </c>
      <c r="L306" s="1563">
        <f t="shared" si="56"/>
        <v>0</v>
      </c>
      <c r="M306" s="1563">
        <f t="shared" si="56"/>
        <v>0</v>
      </c>
      <c r="N306" s="1248">
        <f t="shared" si="56"/>
        <v>0</v>
      </c>
      <c r="O306" s="1563">
        <f t="shared" si="56"/>
        <v>0</v>
      </c>
      <c r="P306" s="1563">
        <f t="shared" si="56"/>
        <v>0</v>
      </c>
      <c r="Q306" s="1916">
        <f t="shared" si="56"/>
        <v>0</v>
      </c>
      <c r="R306" s="1916">
        <f>SUM(R307:R311)</f>
        <v>0</v>
      </c>
      <c r="S306" s="1916">
        <f>SUM(S307:S311)</f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8"/>
        <v>0</v>
      </c>
      <c r="G307" s="37" t="e">
        <f t="shared" si="49"/>
        <v>#DIV/0!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471"/>
      <c r="R307" s="471"/>
      <c r="S307" s="471"/>
    </row>
    <row r="308" spans="1:19" ht="27" customHeight="1">
      <c r="A308" s="684"/>
      <c r="B308" s="781"/>
      <c r="C308" s="792" t="s">
        <v>26</v>
      </c>
      <c r="D308" s="687" t="s">
        <v>24</v>
      </c>
      <c r="E308" s="36">
        <v>73500</v>
      </c>
      <c r="F308" s="36">
        <f t="shared" si="48"/>
        <v>0</v>
      </c>
      <c r="G308" s="37">
        <f t="shared" si="49"/>
        <v>0</v>
      </c>
      <c r="H308" s="471"/>
      <c r="I308" s="471"/>
      <c r="J308" s="471"/>
      <c r="K308" s="471"/>
      <c r="L308" s="471"/>
      <c r="M308" s="471"/>
      <c r="N308" s="471"/>
      <c r="O308" s="471"/>
      <c r="P308" s="471"/>
      <c r="Q308" s="471"/>
      <c r="R308" s="471"/>
      <c r="S308" s="471"/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8"/>
        <v>0</v>
      </c>
      <c r="G309" s="37" t="e">
        <f t="shared" si="49"/>
        <v>#DIV/0!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471"/>
      <c r="R309" s="471"/>
      <c r="S309" s="471"/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8"/>
        <v>0</v>
      </c>
      <c r="G310" s="37" t="e">
        <f t="shared" si="49"/>
        <v>#DIV/0!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</row>
    <row r="311" spans="1:19" ht="27" customHeight="1">
      <c r="A311" s="794"/>
      <c r="B311" s="784"/>
      <c r="C311" s="795" t="s">
        <v>29</v>
      </c>
      <c r="D311" s="786" t="s">
        <v>24</v>
      </c>
      <c r="E311" s="116"/>
      <c r="F311" s="116">
        <f t="shared" si="48"/>
        <v>0</v>
      </c>
      <c r="G311" s="120" t="e">
        <f t="shared" si="49"/>
        <v>#DIV/0!</v>
      </c>
      <c r="H311" s="488"/>
      <c r="I311" s="488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</row>
    <row r="312" spans="1:19" ht="26.4" customHeight="1">
      <c r="A312" s="375" t="s">
        <v>325</v>
      </c>
      <c r="B312" s="796"/>
      <c r="C312" s="797"/>
      <c r="D312" s="798"/>
      <c r="E312" s="360"/>
      <c r="F312" s="360">
        <f t="shared" si="48"/>
        <v>0</v>
      </c>
      <c r="G312" s="636" t="e">
        <f t="shared" si="49"/>
        <v>#DIV/0!</v>
      </c>
      <c r="H312" s="1247"/>
      <c r="I312" s="1247"/>
      <c r="J312" s="1247"/>
      <c r="K312" s="1561"/>
      <c r="L312" s="1561"/>
      <c r="M312" s="1561"/>
      <c r="N312" s="483"/>
      <c r="O312" s="1561"/>
      <c r="P312" s="1561"/>
      <c r="Q312" s="1914"/>
      <c r="R312" s="1914"/>
      <c r="S312" s="1914"/>
    </row>
    <row r="313" spans="1:19" ht="27" customHeight="1">
      <c r="A313" s="2110" t="s">
        <v>257</v>
      </c>
      <c r="B313" s="2111"/>
      <c r="C313" s="2111"/>
      <c r="D313" s="2112"/>
      <c r="E313" s="92"/>
      <c r="F313" s="92">
        <f t="shared" ref="F313:F376" si="57">SUM(H313:S313)</f>
        <v>0</v>
      </c>
      <c r="G313" s="631" t="e">
        <f t="shared" ref="G313:G376" si="58">+F313*100/E313</f>
        <v>#DIV/0!</v>
      </c>
      <c r="H313" s="1243"/>
      <c r="I313" s="1243"/>
      <c r="J313" s="1243"/>
      <c r="K313" s="1557"/>
      <c r="L313" s="1557"/>
      <c r="M313" s="1557"/>
      <c r="N313" s="479"/>
      <c r="O313" s="1557"/>
      <c r="P313" s="1557"/>
      <c r="Q313" s="1910"/>
      <c r="R313" s="1910"/>
      <c r="S313" s="1910"/>
    </row>
    <row r="314" spans="1:19" ht="27" customHeight="1">
      <c r="A314" s="388"/>
      <c r="B314" s="2177" t="s">
        <v>251</v>
      </c>
      <c r="C314" s="2178"/>
      <c r="D314" s="799"/>
      <c r="E314" s="106">
        <f>E315</f>
        <v>0</v>
      </c>
      <c r="F314" s="55">
        <f t="shared" si="57"/>
        <v>0</v>
      </c>
      <c r="G314" s="67" t="e">
        <f t="shared" si="58"/>
        <v>#DIV/0!</v>
      </c>
      <c r="H314" s="1239"/>
      <c r="I314" s="1239"/>
      <c r="J314" s="1239"/>
      <c r="K314" s="1553"/>
      <c r="L314" s="1553"/>
      <c r="M314" s="1553"/>
      <c r="N314" s="473"/>
      <c r="O314" s="1553"/>
      <c r="P314" s="1553"/>
      <c r="Q314" s="1907"/>
      <c r="R314" s="1907"/>
      <c r="S314" s="1907"/>
    </row>
    <row r="315" spans="1:19" ht="27" customHeight="1">
      <c r="A315" s="660"/>
      <c r="B315" s="730"/>
      <c r="C315" s="800" t="s">
        <v>139</v>
      </c>
      <c r="D315" s="679" t="s">
        <v>88</v>
      </c>
      <c r="E315" s="77"/>
      <c r="F315" s="36">
        <f t="shared" si="57"/>
        <v>0</v>
      </c>
      <c r="G315" s="37" t="e">
        <f t="shared" si="58"/>
        <v>#DIV/0!</v>
      </c>
      <c r="H315" s="471"/>
      <c r="I315" s="471"/>
      <c r="J315" s="471"/>
      <c r="K315" s="471"/>
      <c r="L315" s="471"/>
      <c r="M315" s="471"/>
      <c r="N315" s="471"/>
      <c r="O315" s="471"/>
      <c r="P315" s="471"/>
      <c r="Q315" s="471"/>
      <c r="R315" s="471"/>
      <c r="S315" s="471"/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57"/>
        <v>0</v>
      </c>
      <c r="G316" s="37" t="e">
        <f t="shared" si="58"/>
        <v>#DIV/0!</v>
      </c>
      <c r="H316" s="471"/>
      <c r="I316" s="471"/>
      <c r="J316" s="471"/>
      <c r="K316" s="471"/>
      <c r="L316" s="471"/>
      <c r="M316" s="471"/>
      <c r="N316" s="471"/>
      <c r="O316" s="471"/>
      <c r="P316" s="471"/>
      <c r="Q316" s="471"/>
      <c r="R316" s="471"/>
      <c r="S316" s="471"/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0</v>
      </c>
      <c r="F317" s="153">
        <f t="shared" si="57"/>
        <v>0</v>
      </c>
      <c r="G317" s="379" t="e">
        <f t="shared" si="58"/>
        <v>#DIV/0!</v>
      </c>
      <c r="H317" s="1228">
        <f t="shared" ref="H317:M317" si="59">SUM(H318:H322)</f>
        <v>0</v>
      </c>
      <c r="I317" s="1228">
        <f t="shared" si="59"/>
        <v>0</v>
      </c>
      <c r="J317" s="1228">
        <f t="shared" si="59"/>
        <v>0</v>
      </c>
      <c r="K317" s="1545">
        <f t="shared" si="59"/>
        <v>0</v>
      </c>
      <c r="L317" s="1545">
        <f t="shared" si="59"/>
        <v>0</v>
      </c>
      <c r="M317" s="1545">
        <f t="shared" si="59"/>
        <v>0</v>
      </c>
      <c r="N317" s="163">
        <f t="shared" ref="N317:S317" si="60">SUM(N318:N322)</f>
        <v>0</v>
      </c>
      <c r="O317" s="1545">
        <f t="shared" si="60"/>
        <v>0</v>
      </c>
      <c r="P317" s="1545">
        <f t="shared" si="60"/>
        <v>0</v>
      </c>
      <c r="Q317" s="1898">
        <f t="shared" si="60"/>
        <v>0</v>
      </c>
      <c r="R317" s="1898">
        <f t="shared" si="60"/>
        <v>0</v>
      </c>
      <c r="S317" s="1898">
        <f t="shared" si="60"/>
        <v>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57"/>
        <v>0</v>
      </c>
      <c r="G318" s="37" t="e">
        <f t="shared" si="58"/>
        <v>#DIV/0!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0</v>
      </c>
      <c r="F319" s="36">
        <f t="shared" si="57"/>
        <v>0</v>
      </c>
      <c r="G319" s="37" t="e">
        <f t="shared" si="58"/>
        <v>#DIV/0!</v>
      </c>
      <c r="H319" s="471"/>
      <c r="I319" s="471"/>
      <c r="J319" s="471"/>
      <c r="K319" s="471"/>
      <c r="L319" s="471"/>
      <c r="M319" s="471"/>
      <c r="N319" s="471"/>
      <c r="O319" s="471"/>
      <c r="P319" s="471"/>
      <c r="Q319" s="471"/>
      <c r="R319" s="471"/>
      <c r="S319" s="471"/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57"/>
        <v>0</v>
      </c>
      <c r="G320" s="37" t="e">
        <f t="shared" si="58"/>
        <v>#DIV/0!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57"/>
        <v>0</v>
      </c>
      <c r="G321" s="37" t="e">
        <f t="shared" si="58"/>
        <v>#DIV/0!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471"/>
      <c r="R321" s="471"/>
      <c r="S321" s="471"/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57"/>
        <v>0</v>
      </c>
      <c r="G322" s="37" t="e">
        <f t="shared" si="58"/>
        <v>#DIV/0!</v>
      </c>
      <c r="H322" s="471"/>
      <c r="I322" s="471"/>
      <c r="J322" s="471"/>
      <c r="K322" s="471"/>
      <c r="L322" s="471"/>
      <c r="M322" s="471"/>
      <c r="N322" s="471"/>
      <c r="O322" s="471"/>
      <c r="P322" s="471"/>
      <c r="Q322" s="471"/>
      <c r="R322" s="471"/>
      <c r="S322" s="471"/>
    </row>
    <row r="323" spans="1:19" ht="27" customHeight="1">
      <c r="A323" s="225"/>
      <c r="B323" s="2179" t="s">
        <v>252</v>
      </c>
      <c r="C323" s="2180"/>
      <c r="D323" s="693"/>
      <c r="E323" s="27">
        <f>E325</f>
        <v>0</v>
      </c>
      <c r="F323" s="55">
        <f t="shared" si="57"/>
        <v>0</v>
      </c>
      <c r="G323" s="67" t="e">
        <f t="shared" si="58"/>
        <v>#DIV/0!</v>
      </c>
      <c r="H323" s="1239">
        <f t="shared" ref="H323:M323" si="61">H325</f>
        <v>0</v>
      </c>
      <c r="I323" s="1239">
        <f t="shared" si="61"/>
        <v>0</v>
      </c>
      <c r="J323" s="1239">
        <f t="shared" si="61"/>
        <v>0</v>
      </c>
      <c r="K323" s="1553">
        <f t="shared" si="61"/>
        <v>0</v>
      </c>
      <c r="L323" s="1553">
        <f t="shared" si="61"/>
        <v>0</v>
      </c>
      <c r="M323" s="1553">
        <f t="shared" si="61"/>
        <v>0</v>
      </c>
      <c r="N323" s="473">
        <f t="shared" ref="N323:S323" si="62">N325</f>
        <v>0</v>
      </c>
      <c r="O323" s="1553">
        <f t="shared" si="62"/>
        <v>0</v>
      </c>
      <c r="P323" s="1553">
        <f t="shared" si="62"/>
        <v>0</v>
      </c>
      <c r="Q323" s="1907">
        <f t="shared" si="62"/>
        <v>0</v>
      </c>
      <c r="R323" s="1907">
        <f t="shared" si="62"/>
        <v>0</v>
      </c>
      <c r="S323" s="1907">
        <f t="shared" si="62"/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0</v>
      </c>
      <c r="F324" s="36">
        <f t="shared" si="57"/>
        <v>0</v>
      </c>
      <c r="G324" s="37" t="e">
        <f t="shared" si="58"/>
        <v>#DIV/0!</v>
      </c>
      <c r="H324" s="471"/>
      <c r="I324" s="471"/>
      <c r="J324" s="471"/>
      <c r="K324" s="471"/>
      <c r="L324" s="471"/>
      <c r="M324" s="471"/>
      <c r="N324" s="471"/>
      <c r="O324" s="471"/>
      <c r="P324" s="471"/>
      <c r="Q324" s="471"/>
      <c r="R324" s="471"/>
      <c r="S324" s="471"/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0</v>
      </c>
      <c r="F325" s="36">
        <f t="shared" si="57"/>
        <v>0</v>
      </c>
      <c r="G325" s="37" t="e">
        <f t="shared" si="58"/>
        <v>#DIV/0!</v>
      </c>
      <c r="H325" s="471"/>
      <c r="I325" s="471"/>
      <c r="J325" s="471"/>
      <c r="K325" s="471"/>
      <c r="L325" s="471"/>
      <c r="M325" s="471"/>
      <c r="N325" s="471"/>
      <c r="O325" s="471"/>
      <c r="P325" s="471"/>
      <c r="Q325" s="471"/>
      <c r="R325" s="471"/>
      <c r="S325" s="471"/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57"/>
        <v>0</v>
      </c>
      <c r="G326" s="37" t="e">
        <f t="shared" si="58"/>
        <v>#DIV/0!</v>
      </c>
      <c r="H326" s="471"/>
      <c r="I326" s="471"/>
      <c r="J326" s="471"/>
      <c r="K326" s="471"/>
      <c r="L326" s="471"/>
      <c r="M326" s="471"/>
      <c r="N326" s="471"/>
      <c r="O326" s="471"/>
      <c r="P326" s="471"/>
      <c r="Q326" s="471"/>
      <c r="R326" s="471"/>
      <c r="S326" s="471"/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0</v>
      </c>
      <c r="F327" s="153">
        <f t="shared" si="57"/>
        <v>0</v>
      </c>
      <c r="G327" s="379" t="e">
        <f t="shared" si="58"/>
        <v>#DIV/0!</v>
      </c>
      <c r="H327" s="1226">
        <f t="shared" ref="H327:M327" si="63">SUM(H328:H332)</f>
        <v>0</v>
      </c>
      <c r="I327" s="1226">
        <f t="shared" si="63"/>
        <v>0</v>
      </c>
      <c r="J327" s="1228">
        <f t="shared" si="63"/>
        <v>0</v>
      </c>
      <c r="K327" s="1545">
        <f t="shared" si="63"/>
        <v>0</v>
      </c>
      <c r="L327" s="1545">
        <f t="shared" si="63"/>
        <v>0</v>
      </c>
      <c r="M327" s="1545">
        <f t="shared" si="63"/>
        <v>0</v>
      </c>
      <c r="N327" s="163">
        <f t="shared" ref="N327:S327" si="64">SUM(N328:N332)</f>
        <v>0</v>
      </c>
      <c r="O327" s="1545">
        <f t="shared" si="64"/>
        <v>0</v>
      </c>
      <c r="P327" s="1545">
        <f t="shared" si="64"/>
        <v>0</v>
      </c>
      <c r="Q327" s="1898">
        <f t="shared" si="64"/>
        <v>0</v>
      </c>
      <c r="R327" s="1898">
        <f t="shared" si="64"/>
        <v>0</v>
      </c>
      <c r="S327" s="1898">
        <f t="shared" si="64"/>
        <v>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57"/>
        <v>0</v>
      </c>
      <c r="G328" s="37" t="e">
        <f t="shared" si="58"/>
        <v>#DIV/0!</v>
      </c>
      <c r="H328" s="471"/>
      <c r="I328" s="471"/>
      <c r="J328" s="471"/>
      <c r="K328" s="471"/>
      <c r="L328" s="471"/>
      <c r="M328" s="471"/>
      <c r="N328" s="471"/>
      <c r="O328" s="471"/>
      <c r="P328" s="471"/>
      <c r="Q328" s="471"/>
      <c r="R328" s="471"/>
      <c r="S328" s="471"/>
    </row>
    <row r="329" spans="1:19" ht="26.4" customHeight="1">
      <c r="A329" s="684"/>
      <c r="B329" s="685"/>
      <c r="C329" s="686" t="s">
        <v>26</v>
      </c>
      <c r="D329" s="687" t="s">
        <v>24</v>
      </c>
      <c r="E329" s="42"/>
      <c r="F329" s="36">
        <f t="shared" si="57"/>
        <v>0</v>
      </c>
      <c r="G329" s="37" t="e">
        <f t="shared" si="58"/>
        <v>#DIV/0!</v>
      </c>
      <c r="H329" s="471"/>
      <c r="I329" s="471"/>
      <c r="J329" s="471"/>
      <c r="K329" s="471"/>
      <c r="L329" s="471"/>
      <c r="M329" s="471"/>
      <c r="N329" s="471"/>
      <c r="O329" s="471"/>
      <c r="P329" s="471"/>
      <c r="Q329" s="471"/>
      <c r="R329" s="471"/>
      <c r="S329" s="471"/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57"/>
        <v>0</v>
      </c>
      <c r="G330" s="37" t="e">
        <f t="shared" si="58"/>
        <v>#DIV/0!</v>
      </c>
      <c r="H330" s="471"/>
      <c r="I330" s="471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57"/>
        <v>0</v>
      </c>
      <c r="G331" s="37" t="e">
        <f t="shared" si="58"/>
        <v>#DIV/0!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471"/>
      <c r="R331" s="471"/>
      <c r="S331" s="471"/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57"/>
        <v>0</v>
      </c>
      <c r="G332" s="120" t="e">
        <f t="shared" si="58"/>
        <v>#DIV/0!</v>
      </c>
      <c r="H332" s="478"/>
      <c r="I332" s="478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57"/>
        <v>0</v>
      </c>
      <c r="G333" s="631" t="e">
        <f t="shared" si="58"/>
        <v>#DIV/0!</v>
      </c>
      <c r="H333" s="1233"/>
      <c r="I333" s="1227"/>
      <c r="J333" s="1227"/>
      <c r="K333" s="1544"/>
      <c r="L333" s="1544"/>
      <c r="M333" s="1544"/>
      <c r="N333" s="157"/>
      <c r="O333" s="1544"/>
      <c r="P333" s="1544"/>
      <c r="Q333" s="1897"/>
      <c r="R333" s="1897"/>
      <c r="S333" s="1897"/>
    </row>
    <row r="334" spans="1:19" ht="26.4" customHeight="1">
      <c r="A334" s="225"/>
      <c r="B334" s="2113" t="s">
        <v>260</v>
      </c>
      <c r="C334" s="2114"/>
      <c r="D334" s="788"/>
      <c r="E334" s="54">
        <f>E335</f>
        <v>0</v>
      </c>
      <c r="F334" s="55">
        <f t="shared" si="57"/>
        <v>0</v>
      </c>
      <c r="G334" s="67" t="e">
        <f t="shared" si="58"/>
        <v>#DIV/0!</v>
      </c>
      <c r="H334" s="1234">
        <f t="shared" ref="H334:M334" si="65">H335</f>
        <v>0</v>
      </c>
      <c r="I334" s="1234">
        <f t="shared" si="65"/>
        <v>0</v>
      </c>
      <c r="J334" s="1234">
        <f t="shared" si="65"/>
        <v>0</v>
      </c>
      <c r="K334" s="1549">
        <f t="shared" si="65"/>
        <v>0</v>
      </c>
      <c r="L334" s="1549">
        <f t="shared" si="65"/>
        <v>0</v>
      </c>
      <c r="M334" s="1549">
        <f t="shared" si="65"/>
        <v>0</v>
      </c>
      <c r="N334" s="466">
        <f t="shared" ref="N334:S334" si="66">N335</f>
        <v>0</v>
      </c>
      <c r="O334" s="1549">
        <f t="shared" si="66"/>
        <v>0</v>
      </c>
      <c r="P334" s="1549">
        <f t="shared" si="66"/>
        <v>0</v>
      </c>
      <c r="Q334" s="1903">
        <f t="shared" si="66"/>
        <v>0</v>
      </c>
      <c r="R334" s="1903">
        <f t="shared" si="66"/>
        <v>0</v>
      </c>
      <c r="S334" s="1903">
        <f t="shared" si="66"/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/>
      <c r="F335" s="36">
        <f t="shared" si="57"/>
        <v>0</v>
      </c>
      <c r="G335" s="37" t="e">
        <f t="shared" si="58"/>
        <v>#DIV/0!</v>
      </c>
      <c r="H335" s="158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57"/>
        <v>0</v>
      </c>
      <c r="G336" s="37" t="e">
        <f t="shared" si="58"/>
        <v>#DIV/0!</v>
      </c>
      <c r="H336" s="158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0</v>
      </c>
      <c r="F337" s="153">
        <f t="shared" si="57"/>
        <v>0</v>
      </c>
      <c r="G337" s="379" t="e">
        <f t="shared" si="58"/>
        <v>#DIV/0!</v>
      </c>
      <c r="H337" s="1226">
        <f t="shared" ref="H337:M337" si="67">SUM(H338:H342)</f>
        <v>0</v>
      </c>
      <c r="I337" s="1226">
        <f t="shared" si="67"/>
        <v>0</v>
      </c>
      <c r="J337" s="1226">
        <f t="shared" si="67"/>
        <v>0</v>
      </c>
      <c r="K337" s="1543">
        <f t="shared" si="67"/>
        <v>0</v>
      </c>
      <c r="L337" s="1543">
        <f t="shared" si="67"/>
        <v>0</v>
      </c>
      <c r="M337" s="1543">
        <f t="shared" si="67"/>
        <v>0</v>
      </c>
      <c r="N337" s="153">
        <f t="shared" ref="N337:S337" si="68">SUM(N338:N342)</f>
        <v>0</v>
      </c>
      <c r="O337" s="1543">
        <f t="shared" si="68"/>
        <v>0</v>
      </c>
      <c r="P337" s="1543">
        <f t="shared" si="68"/>
        <v>0</v>
      </c>
      <c r="Q337" s="1896">
        <f t="shared" si="68"/>
        <v>0</v>
      </c>
      <c r="R337" s="1896">
        <f t="shared" si="68"/>
        <v>0</v>
      </c>
      <c r="S337" s="1896">
        <f t="shared" si="68"/>
        <v>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57"/>
        <v>0</v>
      </c>
      <c r="G338" s="37" t="e">
        <f t="shared" si="58"/>
        <v>#DIV/0!</v>
      </c>
      <c r="H338" s="158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</row>
    <row r="339" spans="1:19" ht="26.4" customHeight="1">
      <c r="A339" s="684"/>
      <c r="B339" s="685"/>
      <c r="C339" s="686" t="s">
        <v>26</v>
      </c>
      <c r="D339" s="687" t="s">
        <v>24</v>
      </c>
      <c r="E339" s="36"/>
      <c r="F339" s="36">
        <f t="shared" si="57"/>
        <v>0</v>
      </c>
      <c r="G339" s="37" t="e">
        <f t="shared" si="58"/>
        <v>#DIV/0!</v>
      </c>
      <c r="H339" s="158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57"/>
        <v>0</v>
      </c>
      <c r="G340" s="37" t="e">
        <f t="shared" si="58"/>
        <v>#DIV/0!</v>
      </c>
      <c r="H340" s="158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57"/>
        <v>0</v>
      </c>
      <c r="G341" s="37" t="e">
        <f t="shared" si="58"/>
        <v>#DIV/0!</v>
      </c>
      <c r="H341" s="158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57"/>
        <v>0</v>
      </c>
      <c r="G342" s="120" t="e">
        <f t="shared" si="58"/>
        <v>#DIV/0!</v>
      </c>
      <c r="H342" s="467"/>
      <c r="I342" s="361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</row>
    <row r="343" spans="1:19" s="154" customFormat="1" ht="26.25" customHeight="1">
      <c r="A343" s="375" t="s">
        <v>254</v>
      </c>
      <c r="B343" s="796"/>
      <c r="C343" s="797"/>
      <c r="D343" s="803"/>
      <c r="E343" s="635"/>
      <c r="F343" s="360">
        <f t="shared" si="57"/>
        <v>0</v>
      </c>
      <c r="G343" s="636" t="e">
        <f t="shared" si="58"/>
        <v>#DIV/0!</v>
      </c>
      <c r="H343" s="1235"/>
      <c r="I343" s="1250"/>
      <c r="J343" s="1250"/>
      <c r="K343" s="1564"/>
      <c r="L343" s="1564"/>
      <c r="M343" s="1564"/>
      <c r="N343" s="519"/>
      <c r="O343" s="1564"/>
      <c r="P343" s="1564"/>
      <c r="Q343" s="1917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57"/>
        <v>0</v>
      </c>
      <c r="G344" s="631" t="e">
        <f t="shared" si="58"/>
        <v>#DIV/0!</v>
      </c>
      <c r="H344" s="1253"/>
      <c r="I344" s="1105"/>
      <c r="J344" s="1105"/>
      <c r="K344" s="1562"/>
      <c r="L344" s="1562"/>
      <c r="M344" s="1562"/>
      <c r="N344" s="486"/>
      <c r="O344" s="1562"/>
      <c r="P344" s="1562"/>
      <c r="Q344" s="1915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57"/>
        <v>0</v>
      </c>
      <c r="G345" s="67" t="e">
        <f t="shared" si="58"/>
        <v>#DIV/0!</v>
      </c>
      <c r="H345" s="1218">
        <f t="shared" ref="H345:M345" si="69">SUM(H346:H349)</f>
        <v>0</v>
      </c>
      <c r="I345" s="1218">
        <f t="shared" si="69"/>
        <v>0</v>
      </c>
      <c r="J345" s="1218">
        <f t="shared" si="69"/>
        <v>0</v>
      </c>
      <c r="K345" s="1536">
        <f t="shared" si="69"/>
        <v>0</v>
      </c>
      <c r="L345" s="1536">
        <f t="shared" si="69"/>
        <v>0</v>
      </c>
      <c r="M345" s="1536">
        <f t="shared" si="69"/>
        <v>0</v>
      </c>
      <c r="N345" s="55">
        <f t="shared" ref="N345:S345" si="70">SUM(N346:N349)</f>
        <v>0</v>
      </c>
      <c r="O345" s="1536">
        <f t="shared" si="70"/>
        <v>0</v>
      </c>
      <c r="P345" s="1536">
        <f t="shared" si="70"/>
        <v>0</v>
      </c>
      <c r="Q345" s="1889">
        <f t="shared" si="70"/>
        <v>0</v>
      </c>
      <c r="R345" s="1889">
        <f t="shared" si="70"/>
        <v>0</v>
      </c>
      <c r="S345" s="1889">
        <f t="shared" si="70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57"/>
        <v>0</v>
      </c>
      <c r="G346" s="37" t="e">
        <f t="shared" si="58"/>
        <v>#DIV/0!</v>
      </c>
      <c r="H346" s="471"/>
      <c r="I346" s="471"/>
      <c r="J346" s="471"/>
      <c r="K346" s="471"/>
      <c r="L346" s="471"/>
      <c r="M346" s="471"/>
      <c r="N346" s="471"/>
      <c r="O346" s="471"/>
      <c r="P346" s="471"/>
      <c r="Q346" s="471"/>
      <c r="R346" s="471"/>
      <c r="S346" s="471"/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57"/>
        <v>0</v>
      </c>
      <c r="G347" s="37" t="e">
        <f t="shared" si="58"/>
        <v>#DIV/0!</v>
      </c>
      <c r="H347" s="471"/>
      <c r="I347" s="471"/>
      <c r="J347" s="471"/>
      <c r="K347" s="471"/>
      <c r="L347" s="471"/>
      <c r="M347" s="471"/>
      <c r="N347" s="471"/>
      <c r="O347" s="471"/>
      <c r="P347" s="471"/>
      <c r="Q347" s="471"/>
      <c r="R347" s="471"/>
      <c r="S347" s="471"/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57"/>
        <v>0</v>
      </c>
      <c r="G348" s="37" t="e">
        <f t="shared" si="58"/>
        <v>#DIV/0!</v>
      </c>
      <c r="H348" s="471"/>
      <c r="I348" s="471"/>
      <c r="J348" s="471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57"/>
        <v>0</v>
      </c>
      <c r="G349" s="37" t="e">
        <f t="shared" si="58"/>
        <v>#DIV/0!</v>
      </c>
      <c r="H349" s="471"/>
      <c r="I349" s="471"/>
      <c r="J349" s="471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57"/>
        <v>0</v>
      </c>
      <c r="G350" s="37" t="e">
        <f t="shared" si="58"/>
        <v>#DIV/0!</v>
      </c>
      <c r="H350" s="471"/>
      <c r="I350" s="471"/>
      <c r="J350" s="471"/>
      <c r="K350" s="471"/>
      <c r="L350" s="471"/>
      <c r="M350" s="471"/>
      <c r="N350" s="471"/>
      <c r="O350" s="471"/>
      <c r="P350" s="471"/>
      <c r="Q350" s="471"/>
      <c r="R350" s="471"/>
      <c r="S350" s="471"/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57"/>
        <v>0</v>
      </c>
      <c r="G351" s="37" t="e">
        <f t="shared" si="58"/>
        <v>#DIV/0!</v>
      </c>
      <c r="H351" s="471"/>
      <c r="I351" s="471"/>
      <c r="J351" s="471"/>
      <c r="K351" s="471"/>
      <c r="L351" s="471"/>
      <c r="M351" s="471"/>
      <c r="N351" s="471"/>
      <c r="O351" s="471"/>
      <c r="P351" s="471"/>
      <c r="Q351" s="471"/>
      <c r="R351" s="471"/>
      <c r="S351" s="471"/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153">
        <f t="shared" si="57"/>
        <v>0</v>
      </c>
      <c r="G352" s="379" t="e">
        <f t="shared" si="58"/>
        <v>#DIV/0!</v>
      </c>
      <c r="H352" s="1248">
        <f t="shared" ref="H352:M352" si="71">SUM(H353:H357)</f>
        <v>0</v>
      </c>
      <c r="I352" s="1248">
        <f t="shared" si="71"/>
        <v>0</v>
      </c>
      <c r="J352" s="1248">
        <f t="shared" si="71"/>
        <v>0</v>
      </c>
      <c r="K352" s="1563">
        <f t="shared" si="71"/>
        <v>0</v>
      </c>
      <c r="L352" s="1563">
        <f t="shared" si="71"/>
        <v>0</v>
      </c>
      <c r="M352" s="1563">
        <f t="shared" si="71"/>
        <v>0</v>
      </c>
      <c r="N352" s="487">
        <f t="shared" ref="N352:S352" si="72">SUM(N353:N357)</f>
        <v>0</v>
      </c>
      <c r="O352" s="1563">
        <f t="shared" si="72"/>
        <v>0</v>
      </c>
      <c r="P352" s="1563">
        <f t="shared" si="72"/>
        <v>0</v>
      </c>
      <c r="Q352" s="1916">
        <f t="shared" si="72"/>
        <v>0</v>
      </c>
      <c r="R352" s="1916">
        <f t="shared" si="72"/>
        <v>0</v>
      </c>
      <c r="S352" s="1916">
        <f t="shared" si="72"/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57"/>
        <v>0</v>
      </c>
      <c r="G353" s="37" t="e">
        <f t="shared" si="58"/>
        <v>#DIV/0!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57"/>
        <v>0</v>
      </c>
      <c r="G354" s="37" t="e">
        <f t="shared" si="58"/>
        <v>#DIV/0!</v>
      </c>
      <c r="H354" s="471"/>
      <c r="I354" s="471"/>
      <c r="J354" s="471"/>
      <c r="K354" s="471"/>
      <c r="L354" s="471"/>
      <c r="M354" s="471"/>
      <c r="N354" s="471"/>
      <c r="O354" s="471"/>
      <c r="P354" s="471"/>
      <c r="Q354" s="471"/>
      <c r="R354" s="471"/>
      <c r="S354" s="471"/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57"/>
        <v>0</v>
      </c>
      <c r="G355" s="37" t="e">
        <f t="shared" si="58"/>
        <v>#DIV/0!</v>
      </c>
      <c r="H355" s="471"/>
      <c r="I355" s="471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57"/>
        <v>0</v>
      </c>
      <c r="G356" s="37" t="e">
        <f t="shared" si="58"/>
        <v>#DIV/0!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794"/>
      <c r="B357" s="809"/>
      <c r="C357" s="810" t="s">
        <v>29</v>
      </c>
      <c r="D357" s="786" t="s">
        <v>24</v>
      </c>
      <c r="E357" s="373"/>
      <c r="F357" s="116">
        <f t="shared" si="57"/>
        <v>0</v>
      </c>
      <c r="G357" s="120" t="e">
        <f t="shared" si="58"/>
        <v>#DIV/0!</v>
      </c>
      <c r="H357" s="478"/>
      <c r="I357" s="488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86">
        <f t="shared" si="57"/>
        <v>0</v>
      </c>
      <c r="G358" s="633" t="e">
        <f t="shared" si="58"/>
        <v>#DIV/0!</v>
      </c>
      <c r="H358" s="1235"/>
      <c r="I358" s="1235"/>
      <c r="J358" s="1235"/>
      <c r="K358" s="1550"/>
      <c r="L358" s="1550"/>
      <c r="M358" s="1550"/>
      <c r="N358" s="468"/>
      <c r="O358" s="1550"/>
      <c r="P358" s="1550"/>
      <c r="Q358" s="1904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57"/>
        <v>0</v>
      </c>
      <c r="G359" s="631" t="e">
        <f t="shared" si="58"/>
        <v>#DIV/0!</v>
      </c>
      <c r="H359" s="1252"/>
      <c r="I359" s="1252"/>
      <c r="J359" s="1252"/>
      <c r="K359" s="1565"/>
      <c r="L359" s="1565"/>
      <c r="M359" s="1565"/>
      <c r="N359" s="538"/>
      <c r="O359" s="1565"/>
      <c r="P359" s="1565"/>
      <c r="Q359" s="1918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57"/>
        <v>0</v>
      </c>
      <c r="G360" s="37" t="e">
        <f t="shared" si="58"/>
        <v>#DIV/0!</v>
      </c>
      <c r="H360" s="484"/>
      <c r="I360" s="484"/>
      <c r="J360" s="484"/>
      <c r="K360" s="484"/>
      <c r="L360" s="484"/>
      <c r="M360" s="484"/>
      <c r="N360" s="484"/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57"/>
        <v>0</v>
      </c>
      <c r="G361" s="37" t="e">
        <f t="shared" si="58"/>
        <v>#DIV/0!</v>
      </c>
      <c r="H361" s="484"/>
      <c r="I361" s="484"/>
      <c r="J361" s="484"/>
      <c r="K361" s="484"/>
      <c r="L361" s="484"/>
      <c r="M361" s="484"/>
      <c r="N361" s="484"/>
      <c r="O361" s="484"/>
      <c r="P361" s="484"/>
      <c r="Q361" s="484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57"/>
        <v>0</v>
      </c>
      <c r="G362" s="379" t="e">
        <f t="shared" si="58"/>
        <v>#DIV/0!</v>
      </c>
      <c r="H362" s="1251">
        <f>SUM(H363:H367)</f>
        <v>0</v>
      </c>
      <c r="I362" s="1251">
        <f t="shared" ref="I362:S362" si="73">SUM(I363:I367)</f>
        <v>0</v>
      </c>
      <c r="J362" s="1251">
        <f t="shared" si="73"/>
        <v>0</v>
      </c>
      <c r="K362" s="1570">
        <f t="shared" si="73"/>
        <v>0</v>
      </c>
      <c r="L362" s="1570">
        <f t="shared" si="73"/>
        <v>0</v>
      </c>
      <c r="M362" s="1570">
        <f t="shared" si="73"/>
        <v>0</v>
      </c>
      <c r="N362" s="1251">
        <f t="shared" si="73"/>
        <v>0</v>
      </c>
      <c r="O362" s="1570">
        <f t="shared" si="73"/>
        <v>0</v>
      </c>
      <c r="P362" s="1570">
        <f t="shared" si="73"/>
        <v>0</v>
      </c>
      <c r="Q362" s="1886">
        <f t="shared" si="73"/>
        <v>0</v>
      </c>
      <c r="R362" s="1886">
        <f t="shared" si="73"/>
        <v>0</v>
      </c>
      <c r="S362" s="1886">
        <f t="shared" si="73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57"/>
        <v>0</v>
      </c>
      <c r="G363" s="37" t="e">
        <f t="shared" si="58"/>
        <v>#DIV/0!</v>
      </c>
      <c r="H363" s="484"/>
      <c r="I363" s="484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57"/>
        <v>0</v>
      </c>
      <c r="G364" s="37" t="e">
        <f t="shared" si="58"/>
        <v>#DIV/0!</v>
      </c>
      <c r="H364" s="484"/>
      <c r="I364" s="484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57"/>
        <v>0</v>
      </c>
      <c r="G365" s="37" t="e">
        <f t="shared" si="58"/>
        <v>#DIV/0!</v>
      </c>
      <c r="H365" s="484"/>
      <c r="I365" s="484"/>
      <c r="J365" s="484"/>
      <c r="K365" s="484"/>
      <c r="L365" s="484"/>
      <c r="M365" s="484"/>
      <c r="N365" s="484"/>
      <c r="O365" s="484"/>
      <c r="P365" s="484"/>
      <c r="Q365" s="484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57"/>
        <v>0</v>
      </c>
      <c r="G366" s="37" t="e">
        <f t="shared" si="58"/>
        <v>#DIV/0!</v>
      </c>
      <c r="H366" s="484"/>
      <c r="I366" s="484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36">
        <v>0</v>
      </c>
      <c r="F367" s="116">
        <f t="shared" si="57"/>
        <v>0</v>
      </c>
      <c r="G367" s="120" t="e">
        <f t="shared" si="58"/>
        <v>#DIV/0!</v>
      </c>
      <c r="H367" s="485"/>
      <c r="I367" s="484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57"/>
        <v>0</v>
      </c>
      <c r="G368" s="631" t="e">
        <f t="shared" si="58"/>
        <v>#DIV/0!</v>
      </c>
      <c r="H368" s="1252"/>
      <c r="I368" s="1252"/>
      <c r="J368" s="1252"/>
      <c r="K368" s="1565"/>
      <c r="L368" s="1565"/>
      <c r="M368" s="1565"/>
      <c r="N368" s="538"/>
      <c r="O368" s="1565"/>
      <c r="P368" s="1565"/>
      <c r="Q368" s="1918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57"/>
        <v>0</v>
      </c>
      <c r="G369" s="37" t="e">
        <f t="shared" si="58"/>
        <v>#DIV/0!</v>
      </c>
      <c r="H369" s="484"/>
      <c r="I369" s="484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57"/>
        <v>0</v>
      </c>
      <c r="G370" s="37" t="e">
        <f t="shared" si="58"/>
        <v>#DIV/0!</v>
      </c>
      <c r="H370" s="484"/>
      <c r="I370" s="484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57"/>
        <v>0</v>
      </c>
      <c r="G371" s="379" t="e">
        <f t="shared" si="58"/>
        <v>#DIV/0!</v>
      </c>
      <c r="H371" s="1251">
        <f>SUM(H372:H376)</f>
        <v>0</v>
      </c>
      <c r="I371" s="1251">
        <f t="shared" ref="I371:S371" si="74">SUM(I372:I376)</f>
        <v>0</v>
      </c>
      <c r="J371" s="1251">
        <f t="shared" si="74"/>
        <v>0</v>
      </c>
      <c r="K371" s="1570">
        <f t="shared" si="74"/>
        <v>0</v>
      </c>
      <c r="L371" s="1570">
        <f t="shared" si="74"/>
        <v>0</v>
      </c>
      <c r="M371" s="1570">
        <f t="shared" si="74"/>
        <v>0</v>
      </c>
      <c r="N371" s="1251">
        <f t="shared" si="74"/>
        <v>0</v>
      </c>
      <c r="O371" s="1570">
        <f t="shared" si="74"/>
        <v>0</v>
      </c>
      <c r="P371" s="1570">
        <f t="shared" si="74"/>
        <v>0</v>
      </c>
      <c r="Q371" s="1886">
        <f t="shared" si="74"/>
        <v>0</v>
      </c>
      <c r="R371" s="1886">
        <f t="shared" si="74"/>
        <v>0</v>
      </c>
      <c r="S371" s="1886">
        <f t="shared" si="74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57"/>
        <v>0</v>
      </c>
      <c r="G372" s="37" t="e">
        <f t="shared" si="58"/>
        <v>#DIV/0!</v>
      </c>
      <c r="H372" s="484"/>
      <c r="I372" s="484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57"/>
        <v>0</v>
      </c>
      <c r="G373" s="37" t="e">
        <f t="shared" si="58"/>
        <v>#DIV/0!</v>
      </c>
      <c r="H373" s="484"/>
      <c r="I373" s="484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57"/>
        <v>0</v>
      </c>
      <c r="G374" s="37" t="e">
        <f t="shared" si="58"/>
        <v>#DIV/0!</v>
      </c>
      <c r="H374" s="484"/>
      <c r="I374" s="484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57"/>
        <v>0</v>
      </c>
      <c r="G375" s="37" t="e">
        <f t="shared" si="58"/>
        <v>#DIV/0!</v>
      </c>
      <c r="H375" s="484"/>
      <c r="I375" s="484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36">
        <v>0</v>
      </c>
      <c r="F376" s="116">
        <f t="shared" si="57"/>
        <v>0</v>
      </c>
      <c r="G376" s="120" t="e">
        <f t="shared" si="58"/>
        <v>#DIV/0!</v>
      </c>
      <c r="H376" s="484"/>
      <c r="I376" s="484"/>
      <c r="J376" s="484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 t="shared" ref="F377:F394" si="75">SUM(H377:S377)</f>
        <v>0</v>
      </c>
      <c r="G377" s="631" t="e">
        <f t="shared" ref="G377:G394" si="76">+F377*100/E377</f>
        <v>#DIV/0!</v>
      </c>
      <c r="H377" s="1252"/>
      <c r="I377" s="1252"/>
      <c r="J377" s="1252"/>
      <c r="K377" s="1565"/>
      <c r="L377" s="1565"/>
      <c r="M377" s="1565"/>
      <c r="N377" s="538"/>
      <c r="O377" s="1565"/>
      <c r="P377" s="1565"/>
      <c r="Q377" s="1918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75"/>
        <v>0</v>
      </c>
      <c r="G378" s="37" t="e">
        <f t="shared" si="76"/>
        <v>#DIV/0!</v>
      </c>
      <c r="H378" s="484"/>
      <c r="I378" s="484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75"/>
        <v>0</v>
      </c>
      <c r="G379" s="37" t="e">
        <f t="shared" si="76"/>
        <v>#DIV/0!</v>
      </c>
      <c r="H379" s="484"/>
      <c r="I379" s="484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75"/>
        <v>0</v>
      </c>
      <c r="G380" s="379" t="e">
        <f t="shared" si="76"/>
        <v>#DIV/0!</v>
      </c>
      <c r="H380" s="1251">
        <f>SUM(H381:H385)</f>
        <v>0</v>
      </c>
      <c r="I380" s="1251">
        <f t="shared" ref="I380:S380" si="77">SUM(I381:I385)</f>
        <v>0</v>
      </c>
      <c r="J380" s="1251">
        <f t="shared" si="77"/>
        <v>0</v>
      </c>
      <c r="K380" s="1570">
        <f t="shared" si="77"/>
        <v>0</v>
      </c>
      <c r="L380" s="1570">
        <f t="shared" si="77"/>
        <v>0</v>
      </c>
      <c r="M380" s="1570">
        <f t="shared" si="77"/>
        <v>0</v>
      </c>
      <c r="N380" s="1251">
        <f t="shared" si="77"/>
        <v>0</v>
      </c>
      <c r="O380" s="1570">
        <f t="shared" si="77"/>
        <v>0</v>
      </c>
      <c r="P380" s="1570">
        <f t="shared" si="77"/>
        <v>0</v>
      </c>
      <c r="Q380" s="1886">
        <f t="shared" si="77"/>
        <v>0</v>
      </c>
      <c r="R380" s="1886">
        <f t="shared" si="77"/>
        <v>0</v>
      </c>
      <c r="S380" s="1886">
        <f t="shared" si="77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75"/>
        <v>0</v>
      </c>
      <c r="G381" s="37" t="e">
        <f t="shared" si="76"/>
        <v>#DIV/0!</v>
      </c>
      <c r="H381" s="484"/>
      <c r="I381" s="484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96">
        <v>0</v>
      </c>
      <c r="F382" s="36">
        <f t="shared" si="75"/>
        <v>0</v>
      </c>
      <c r="G382" s="37" t="e">
        <f t="shared" si="76"/>
        <v>#DIV/0!</v>
      </c>
      <c r="H382" s="484"/>
      <c r="I382" s="484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75"/>
        <v>0</v>
      </c>
      <c r="G383" s="37" t="e">
        <f t="shared" si="76"/>
        <v>#DIV/0!</v>
      </c>
      <c r="H383" s="484"/>
      <c r="I383" s="484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75"/>
        <v>0</v>
      </c>
      <c r="G384" s="37" t="e">
        <f t="shared" si="76"/>
        <v>#DIV/0!</v>
      </c>
      <c r="H384" s="484"/>
      <c r="I384" s="484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25"/>
      <c r="B385" s="532"/>
      <c r="C385" s="533" t="s">
        <v>29</v>
      </c>
      <c r="D385" s="527" t="s">
        <v>24</v>
      </c>
      <c r="E385" s="116">
        <v>0</v>
      </c>
      <c r="F385" s="116">
        <f t="shared" si="75"/>
        <v>0</v>
      </c>
      <c r="G385" s="120" t="e">
        <f t="shared" si="76"/>
        <v>#DIV/0!</v>
      </c>
      <c r="H385" s="485"/>
      <c r="I385" s="484"/>
      <c r="J385" s="484"/>
      <c r="K385" s="484"/>
      <c r="L385" s="484"/>
      <c r="M385" s="484"/>
      <c r="N385" s="484"/>
      <c r="O385" s="484"/>
      <c r="P385" s="484"/>
      <c r="Q385" s="484"/>
      <c r="R385" s="484"/>
      <c r="S385" s="484"/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75"/>
        <v>0</v>
      </c>
      <c r="G386" s="631" t="e">
        <f t="shared" si="76"/>
        <v>#DIV/0!</v>
      </c>
      <c r="H386" s="1252"/>
      <c r="I386" s="1252"/>
      <c r="J386" s="1252"/>
      <c r="K386" s="1565"/>
      <c r="L386" s="1565"/>
      <c r="M386" s="1565"/>
      <c r="N386" s="538"/>
      <c r="O386" s="1565"/>
      <c r="P386" s="1565"/>
      <c r="Q386" s="1918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75"/>
        <v>0</v>
      </c>
      <c r="G387" s="37" t="e">
        <f t="shared" si="76"/>
        <v>#DIV/0!</v>
      </c>
      <c r="H387" s="484"/>
      <c r="I387" s="484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75"/>
        <v>0</v>
      </c>
      <c r="G388" s="37" t="e">
        <f t="shared" si="76"/>
        <v>#DIV/0!</v>
      </c>
      <c r="H388" s="484"/>
      <c r="I388" s="484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75"/>
        <v>0</v>
      </c>
      <c r="G389" s="379" t="e">
        <f t="shared" si="76"/>
        <v>#DIV/0!</v>
      </c>
      <c r="H389" s="1251">
        <f>SUM(H390:H394)</f>
        <v>0</v>
      </c>
      <c r="I389" s="1251">
        <f t="shared" ref="I389:N389" si="78">SUM(I390:I394)</f>
        <v>0</v>
      </c>
      <c r="J389" s="1251">
        <f t="shared" si="78"/>
        <v>0</v>
      </c>
      <c r="K389" s="1570">
        <f t="shared" si="78"/>
        <v>0</v>
      </c>
      <c r="L389" s="1570">
        <f t="shared" si="78"/>
        <v>0</v>
      </c>
      <c r="M389" s="1570">
        <f>SUM(M390:M394)</f>
        <v>0</v>
      </c>
      <c r="N389" s="1251">
        <f t="shared" si="78"/>
        <v>0</v>
      </c>
      <c r="O389" s="1570">
        <f>SUM(O390:O394)</f>
        <v>0</v>
      </c>
      <c r="P389" s="1570">
        <f>SUM(P390:P394)</f>
        <v>0</v>
      </c>
      <c r="Q389" s="1886">
        <f>SUM(Q390:Q394)</f>
        <v>0</v>
      </c>
      <c r="R389" s="1886">
        <f>SUM(R390:R394)</f>
        <v>0</v>
      </c>
      <c r="S389" s="1886">
        <f>SUM(S390:S394)</f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75"/>
        <v>0</v>
      </c>
      <c r="G390" s="37" t="e">
        <f t="shared" si="76"/>
        <v>#DIV/0!</v>
      </c>
      <c r="H390" s="484"/>
      <c r="I390" s="484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96">
        <v>0</v>
      </c>
      <c r="F391" s="36">
        <f t="shared" si="75"/>
        <v>0</v>
      </c>
      <c r="G391" s="37" t="e">
        <f t="shared" si="76"/>
        <v>#DIV/0!</v>
      </c>
      <c r="H391" s="484"/>
      <c r="I391" s="484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96">
        <v>0</v>
      </c>
      <c r="F392" s="36">
        <f t="shared" si="75"/>
        <v>0</v>
      </c>
      <c r="G392" s="37" t="e">
        <f t="shared" si="76"/>
        <v>#DIV/0!</v>
      </c>
      <c r="H392" s="484"/>
      <c r="I392" s="484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75"/>
        <v>0</v>
      </c>
      <c r="G393" s="37" t="e">
        <f t="shared" si="76"/>
        <v>#DIV/0!</v>
      </c>
      <c r="H393" s="484"/>
      <c r="I393" s="484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75"/>
        <v>0</v>
      </c>
      <c r="G394" s="503" t="e">
        <f t="shared" si="76"/>
        <v>#DIV/0!</v>
      </c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57">
    <mergeCell ref="B347:C347"/>
    <mergeCell ref="B348:C348"/>
    <mergeCell ref="B349:C349"/>
    <mergeCell ref="B350:C350"/>
    <mergeCell ref="B351:C351"/>
    <mergeCell ref="A224:C224"/>
    <mergeCell ref="B346:C346"/>
    <mergeCell ref="B305:C305"/>
    <mergeCell ref="A313:D313"/>
    <mergeCell ref="B314:C314"/>
    <mergeCell ref="B323:C323"/>
    <mergeCell ref="A333:D333"/>
    <mergeCell ref="B334:C334"/>
    <mergeCell ref="B335:C335"/>
    <mergeCell ref="B336:C336"/>
    <mergeCell ref="A344:C344"/>
    <mergeCell ref="B176:C176"/>
    <mergeCell ref="A74:C74"/>
    <mergeCell ref="B101:C101"/>
    <mergeCell ref="B300:C300"/>
    <mergeCell ref="A225:C225"/>
    <mergeCell ref="A233:C233"/>
    <mergeCell ref="B235:C235"/>
    <mergeCell ref="A247:C247"/>
    <mergeCell ref="B265:C265"/>
    <mergeCell ref="B277:C277"/>
    <mergeCell ref="A287:C287"/>
    <mergeCell ref="B288:C288"/>
    <mergeCell ref="B289:C289"/>
    <mergeCell ref="B291:C291"/>
    <mergeCell ref="B293:C293"/>
    <mergeCell ref="A223:C223"/>
    <mergeCell ref="D1:G1"/>
    <mergeCell ref="A3:C4"/>
    <mergeCell ref="F3:F4"/>
    <mergeCell ref="G3:G4"/>
    <mergeCell ref="A109:C109"/>
    <mergeCell ref="A8:C8"/>
    <mergeCell ref="B199:C199"/>
    <mergeCell ref="B200:C200"/>
    <mergeCell ref="A201:C201"/>
    <mergeCell ref="B214:C214"/>
    <mergeCell ref="A221:C221"/>
    <mergeCell ref="B187:C187"/>
    <mergeCell ref="B188:C188"/>
    <mergeCell ref="A195:C195"/>
    <mergeCell ref="A197:C197"/>
    <mergeCell ref="B198:C198"/>
    <mergeCell ref="H3:S3"/>
    <mergeCell ref="B154:C154"/>
    <mergeCell ref="A165:C165"/>
    <mergeCell ref="B166:C166"/>
    <mergeCell ref="A175:C175"/>
    <mergeCell ref="B118:C118"/>
    <mergeCell ref="A131:C131"/>
    <mergeCell ref="A142:C142"/>
    <mergeCell ref="A153:C153"/>
  </mergeCells>
  <pageMargins left="0.7" right="0.7" top="0.75" bottom="0.75" header="0.3" footer="0.3"/>
  <pageSetup paperSize="9" scale="90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E183" activePane="bottomRight" state="frozen"/>
      <selection pane="topRight" activeCell="E1" sqref="E1"/>
      <selection pane="bottomLeft" activeCell="A6" sqref="A6"/>
      <selection pane="bottomRight" activeCell="E191" sqref="E191"/>
    </sheetView>
  </sheetViews>
  <sheetFormatPr defaultColWidth="9.125" defaultRowHeight="18.600000000000001"/>
  <cols>
    <col min="1" max="2" width="4.625" style="12" customWidth="1"/>
    <col min="3" max="3" width="72.875" style="12" customWidth="1"/>
    <col min="4" max="4" width="9.125" style="12"/>
    <col min="5" max="5" width="11.75" style="12" customWidth="1"/>
    <col min="6" max="6" width="12.75" style="12" customWidth="1"/>
    <col min="7" max="7" width="9.75" style="12" customWidth="1"/>
    <col min="8" max="16" width="8.25" style="129" customWidth="1"/>
    <col min="17" max="17" width="8" style="129" bestFit="1" customWidth="1"/>
    <col min="18" max="18" width="8.375" style="129" bestFit="1" customWidth="1"/>
    <col min="19" max="19" width="9.25" style="129" bestFit="1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208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2758950</v>
      </c>
      <c r="F6" s="670">
        <f>SUM(F8+F74+F109+F153+F247)</f>
        <v>2740510</v>
      </c>
      <c r="G6" s="135">
        <f>+F6*100/E6</f>
        <v>99.331629786694208</v>
      </c>
      <c r="H6" s="671">
        <f t="shared" ref="H6:S6" si="0">SUM(H8+H74+H109+H153+H247)</f>
        <v>0</v>
      </c>
      <c r="I6" s="671">
        <f t="shared" si="0"/>
        <v>347460</v>
      </c>
      <c r="J6" s="1254">
        <f t="shared" si="0"/>
        <v>273250</v>
      </c>
      <c r="K6" s="1566">
        <f t="shared" si="0"/>
        <v>234800</v>
      </c>
      <c r="L6" s="1566">
        <f t="shared" si="0"/>
        <v>282300</v>
      </c>
      <c r="M6" s="1566">
        <f t="shared" si="0"/>
        <v>386440</v>
      </c>
      <c r="N6" s="1566">
        <f t="shared" si="0"/>
        <v>259560</v>
      </c>
      <c r="O6" s="1566">
        <f t="shared" si="0"/>
        <v>253850</v>
      </c>
      <c r="P6" s="1566">
        <f t="shared" si="0"/>
        <v>187200</v>
      </c>
      <c r="Q6" s="1566">
        <f t="shared" si="0"/>
        <v>232850</v>
      </c>
      <c r="R6" s="1919">
        <f t="shared" si="0"/>
        <v>137900</v>
      </c>
      <c r="S6" s="1919">
        <f t="shared" si="0"/>
        <v>144900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39"/>
      <c r="I7" s="139"/>
      <c r="J7" s="1223"/>
      <c r="K7" s="1539"/>
      <c r="L7" s="1539"/>
      <c r="M7" s="1539"/>
      <c r="N7" s="1539"/>
      <c r="O7" s="1539"/>
      <c r="P7" s="1539"/>
      <c r="Q7" s="1857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139950</v>
      </c>
      <c r="F8" s="137">
        <f>SUM(H8:S8)</f>
        <v>143750</v>
      </c>
      <c r="G8" s="140">
        <f>+F8*100/E8</f>
        <v>102.71525544837442</v>
      </c>
      <c r="H8" s="463">
        <f>SUM(H10+H57)</f>
        <v>0</v>
      </c>
      <c r="I8" s="463">
        <f t="shared" ref="I8:S8" si="1">SUM(I10+I57)</f>
        <v>12000</v>
      </c>
      <c r="J8" s="463">
        <f t="shared" si="1"/>
        <v>14500</v>
      </c>
      <c r="K8" s="463">
        <f t="shared" si="1"/>
        <v>12500</v>
      </c>
      <c r="L8" s="463">
        <f t="shared" si="1"/>
        <v>14000</v>
      </c>
      <c r="M8" s="463">
        <f t="shared" si="1"/>
        <v>4950</v>
      </c>
      <c r="N8" s="463">
        <f t="shared" si="1"/>
        <v>6500</v>
      </c>
      <c r="O8" s="463">
        <f t="shared" si="1"/>
        <v>12000</v>
      </c>
      <c r="P8" s="463">
        <f t="shared" si="1"/>
        <v>21300</v>
      </c>
      <c r="Q8" s="463">
        <f t="shared" si="1"/>
        <v>34000</v>
      </c>
      <c r="R8" s="463">
        <f t="shared" si="1"/>
        <v>12000</v>
      </c>
      <c r="S8" s="463">
        <f t="shared" si="1"/>
        <v>0</v>
      </c>
    </row>
    <row r="9" spans="1:19" ht="21.75" customHeight="1">
      <c r="A9" s="127"/>
      <c r="B9" s="128"/>
      <c r="C9" s="2" t="s">
        <v>42</v>
      </c>
      <c r="D9" s="130"/>
      <c r="E9" s="141">
        <v>2950</v>
      </c>
      <c r="F9" s="58">
        <f>SUM(H9:S9)</f>
        <v>2950</v>
      </c>
      <c r="G9" s="47"/>
      <c r="H9" s="469">
        <v>0</v>
      </c>
      <c r="I9" s="470">
        <v>0</v>
      </c>
      <c r="J9" s="1237">
        <v>200</v>
      </c>
      <c r="K9" s="1551">
        <v>500</v>
      </c>
      <c r="L9" s="1551">
        <v>500</v>
      </c>
      <c r="M9" s="1551">
        <v>600</v>
      </c>
      <c r="N9" s="1236">
        <v>800</v>
      </c>
      <c r="O9" s="1236">
        <v>350</v>
      </c>
      <c r="P9" s="1236">
        <v>0</v>
      </c>
      <c r="Q9" s="1872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2950</v>
      </c>
      <c r="F10" s="134">
        <f>SUM(F11+F23+F39)</f>
        <v>2950</v>
      </c>
      <c r="G10" s="142">
        <f>+F10*100/E10</f>
        <v>100</v>
      </c>
      <c r="H10" s="144">
        <f t="shared" ref="H10:S10" si="2">SUM(H11+H23+H39)</f>
        <v>0</v>
      </c>
      <c r="I10" s="144">
        <f t="shared" si="2"/>
        <v>0</v>
      </c>
      <c r="J10" s="1224">
        <f t="shared" si="2"/>
        <v>0</v>
      </c>
      <c r="K10" s="1541">
        <f t="shared" si="2"/>
        <v>0</v>
      </c>
      <c r="L10" s="1541">
        <f t="shared" si="2"/>
        <v>0</v>
      </c>
      <c r="M10" s="1541">
        <f t="shared" si="2"/>
        <v>2950</v>
      </c>
      <c r="N10" s="1541">
        <f t="shared" si="2"/>
        <v>0</v>
      </c>
      <c r="O10" s="1541">
        <f t="shared" si="2"/>
        <v>0</v>
      </c>
      <c r="P10" s="1541">
        <f t="shared" si="2"/>
        <v>0</v>
      </c>
      <c r="Q10" s="1858">
        <f t="shared" si="2"/>
        <v>0</v>
      </c>
      <c r="R10" s="1894">
        <f t="shared" si="2"/>
        <v>0</v>
      </c>
      <c r="S10" s="1894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250</v>
      </c>
      <c r="F11" s="134">
        <f>SUM(F12:F22)</f>
        <v>250</v>
      </c>
      <c r="G11" s="140">
        <f>+F11*100/E11</f>
        <v>100</v>
      </c>
      <c r="H11" s="144">
        <f>SUM(H12:H22)</f>
        <v>0</v>
      </c>
      <c r="I11" s="144">
        <f t="shared" ref="I11:S11" si="3">SUM(I12:I22)</f>
        <v>0</v>
      </c>
      <c r="J11" s="1224">
        <f t="shared" si="3"/>
        <v>0</v>
      </c>
      <c r="K11" s="1541">
        <f t="shared" si="3"/>
        <v>0</v>
      </c>
      <c r="L11" s="1541">
        <f t="shared" si="3"/>
        <v>0</v>
      </c>
      <c r="M11" s="1541">
        <f t="shared" si="3"/>
        <v>250</v>
      </c>
      <c r="N11" s="1541">
        <f t="shared" si="3"/>
        <v>0</v>
      </c>
      <c r="O11" s="1541">
        <f t="shared" si="3"/>
        <v>0</v>
      </c>
      <c r="P11" s="1541">
        <f t="shared" si="3"/>
        <v>0</v>
      </c>
      <c r="Q11" s="1858">
        <f t="shared" si="3"/>
        <v>0</v>
      </c>
      <c r="R11" s="1894">
        <f t="shared" si="3"/>
        <v>0</v>
      </c>
      <c r="S11" s="1894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/>
      <c r="I12" s="471"/>
      <c r="J12" s="471"/>
      <c r="K12" s="471"/>
      <c r="L12" s="471"/>
      <c r="M12" s="471"/>
      <c r="N12" s="471"/>
      <c r="O12" s="471"/>
      <c r="P12" s="471"/>
      <c r="Q12" s="471"/>
      <c r="R12" s="471"/>
      <c r="S12" s="471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/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250</v>
      </c>
      <c r="F16" s="36">
        <f t="shared" si="4"/>
        <v>250</v>
      </c>
      <c r="G16" s="37">
        <f t="shared" si="5"/>
        <v>100</v>
      </c>
      <c r="H16" s="471"/>
      <c r="I16" s="471"/>
      <c r="J16" s="471"/>
      <c r="K16" s="471" t="s">
        <v>338</v>
      </c>
      <c r="L16" s="471"/>
      <c r="M16" s="471">
        <v>250</v>
      </c>
      <c r="N16" s="471"/>
      <c r="O16" s="471"/>
      <c r="P16" s="471"/>
      <c r="Q16" s="471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/>
      <c r="I19" s="471"/>
      <c r="J19" s="471"/>
      <c r="K19" s="471"/>
      <c r="L19" s="471"/>
      <c r="M19" s="471"/>
      <c r="N19" s="471"/>
      <c r="O19" s="471"/>
      <c r="P19" s="471"/>
      <c r="Q19" s="471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/>
      <c r="I21" s="471"/>
      <c r="J21" s="471"/>
      <c r="K21" s="471"/>
      <c r="L21" s="471"/>
      <c r="M21" s="471"/>
      <c r="N21" s="471"/>
      <c r="O21" s="471"/>
      <c r="P21" s="471"/>
      <c r="Q21" s="471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0</v>
      </c>
      <c r="F23" s="134">
        <f>SUM(F24:F38)</f>
        <v>0</v>
      </c>
      <c r="G23" s="140" t="e">
        <f t="shared" si="5"/>
        <v>#DIV/0!</v>
      </c>
      <c r="H23" s="144">
        <f>SUM(H24:H38)</f>
        <v>0</v>
      </c>
      <c r="I23" s="144">
        <f t="shared" ref="I23:S23" si="6">SUM(I24:I38)</f>
        <v>0</v>
      </c>
      <c r="J23" s="1224">
        <f t="shared" si="6"/>
        <v>0</v>
      </c>
      <c r="K23" s="1541">
        <f t="shared" si="6"/>
        <v>0</v>
      </c>
      <c r="L23" s="1541">
        <f t="shared" si="6"/>
        <v>0</v>
      </c>
      <c r="M23" s="1541">
        <f t="shared" si="6"/>
        <v>0</v>
      </c>
      <c r="N23" s="1541">
        <f t="shared" si="6"/>
        <v>0</v>
      </c>
      <c r="O23" s="1541">
        <f t="shared" si="6"/>
        <v>0</v>
      </c>
      <c r="P23" s="1541">
        <f t="shared" si="6"/>
        <v>0</v>
      </c>
      <c r="Q23" s="1858">
        <f t="shared" si="6"/>
        <v>0</v>
      </c>
      <c r="R23" s="1894">
        <f t="shared" si="6"/>
        <v>0</v>
      </c>
      <c r="S23" s="1894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471"/>
      <c r="I24" s="471"/>
      <c r="J24" s="471"/>
      <c r="K24" s="471"/>
      <c r="L24" s="471"/>
      <c r="M24" s="471"/>
      <c r="N24" s="471"/>
      <c r="O24" s="471"/>
      <c r="P24" s="471"/>
      <c r="Q24" s="471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1"/>
      <c r="S29" s="471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37" t="e">
        <f t="shared" si="5"/>
        <v>#DIV/0!</v>
      </c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9">
        <v>0</v>
      </c>
      <c r="F34" s="36">
        <f t="shared" si="4"/>
        <v>0</v>
      </c>
      <c r="G34" s="37" t="e">
        <f t="shared" si="5"/>
        <v>#DIV/0!</v>
      </c>
      <c r="H34" s="471"/>
      <c r="I34" s="471"/>
      <c r="J34" s="471"/>
      <c r="K34" s="471"/>
      <c r="L34" s="471"/>
      <c r="M34" s="471"/>
      <c r="N34" s="471"/>
      <c r="O34" s="471"/>
      <c r="P34" s="471"/>
      <c r="Q34" s="471"/>
      <c r="R34" s="471"/>
      <c r="S34" s="471"/>
    </row>
    <row r="35" spans="1:19" ht="21.75" customHeight="1">
      <c r="A35" s="32"/>
      <c r="B35" s="33"/>
      <c r="C35" s="320" t="s">
        <v>17</v>
      </c>
      <c r="D35" s="35" t="s">
        <v>47</v>
      </c>
      <c r="E35" s="39">
        <v>0</v>
      </c>
      <c r="F35" s="36">
        <f t="shared" si="4"/>
        <v>0</v>
      </c>
      <c r="G35" s="37" t="e">
        <f t="shared" si="5"/>
        <v>#DIV/0!</v>
      </c>
      <c r="H35" s="471"/>
      <c r="I35" s="471"/>
      <c r="J35" s="471"/>
      <c r="K35" s="471"/>
      <c r="L35" s="471"/>
      <c r="M35" s="471"/>
      <c r="N35" s="471"/>
      <c r="O35" s="471"/>
      <c r="P35" s="471"/>
      <c r="Q35" s="471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9">
        <v>0</v>
      </c>
      <c r="F36" s="36">
        <f t="shared" si="4"/>
        <v>0</v>
      </c>
      <c r="G36" s="37" t="e">
        <f t="shared" si="5"/>
        <v>#DIV/0!</v>
      </c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9">
        <v>0</v>
      </c>
      <c r="F37" s="36">
        <f t="shared" si="4"/>
        <v>0</v>
      </c>
      <c r="G37" s="37" t="e">
        <f t="shared" si="5"/>
        <v>#DIV/0!</v>
      </c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9">
        <v>0</v>
      </c>
      <c r="F38" s="36">
        <f t="shared" si="4"/>
        <v>0</v>
      </c>
      <c r="G38" s="37" t="e">
        <f t="shared" si="5"/>
        <v>#DIV/0!</v>
      </c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2700</v>
      </c>
      <c r="F39" s="134">
        <f>SUM(F40:F53)</f>
        <v>2700</v>
      </c>
      <c r="G39" s="140">
        <f t="shared" si="5"/>
        <v>100</v>
      </c>
      <c r="H39" s="144">
        <f>SUM(H40:H53)</f>
        <v>0</v>
      </c>
      <c r="I39" s="144">
        <f t="shared" ref="I39:S39" si="7">SUM(I40:I53)</f>
        <v>0</v>
      </c>
      <c r="J39" s="1224">
        <f t="shared" si="7"/>
        <v>0</v>
      </c>
      <c r="K39" s="1541">
        <f t="shared" si="7"/>
        <v>0</v>
      </c>
      <c r="L39" s="1541">
        <f t="shared" si="7"/>
        <v>0</v>
      </c>
      <c r="M39" s="1541">
        <f t="shared" si="7"/>
        <v>2700</v>
      </c>
      <c r="N39" s="1541">
        <f t="shared" si="7"/>
        <v>0</v>
      </c>
      <c r="O39" s="1541">
        <f t="shared" si="7"/>
        <v>0</v>
      </c>
      <c r="P39" s="1541">
        <f t="shared" si="7"/>
        <v>0</v>
      </c>
      <c r="Q39" s="1858">
        <f t="shared" si="7"/>
        <v>0</v>
      </c>
      <c r="R39" s="1894">
        <f t="shared" si="7"/>
        <v>0</v>
      </c>
      <c r="S39" s="1894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471"/>
      <c r="I40" s="471"/>
      <c r="J40" s="471"/>
      <c r="K40" s="471"/>
      <c r="L40" s="471"/>
      <c r="M40" s="471"/>
      <c r="N40" s="471"/>
      <c r="O40" s="471"/>
      <c r="P40" s="471"/>
      <c r="Q40" s="471"/>
      <c r="R40" s="471"/>
      <c r="S40" s="471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471"/>
      <c r="I43" s="471"/>
      <c r="J43" s="471"/>
      <c r="K43" s="471"/>
      <c r="L43" s="471"/>
      <c r="M43" s="471"/>
      <c r="N43" s="471"/>
      <c r="O43" s="471"/>
      <c r="P43" s="471"/>
      <c r="Q43" s="471"/>
      <c r="R43" s="471"/>
      <c r="S43" s="471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2700</v>
      </c>
      <c r="F44" s="36">
        <f t="shared" si="4"/>
        <v>2700</v>
      </c>
      <c r="G44" s="37">
        <f t="shared" si="5"/>
        <v>100</v>
      </c>
      <c r="H44" s="471"/>
      <c r="I44" s="471"/>
      <c r="J44" s="471"/>
      <c r="K44" s="471"/>
      <c r="L44" s="471"/>
      <c r="M44" s="471">
        <v>2700</v>
      </c>
      <c r="N44" s="471"/>
      <c r="O44" s="471"/>
      <c r="P44" s="471"/>
      <c r="Q44" s="471"/>
      <c r="R44" s="471"/>
      <c r="S44" s="471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/>
      <c r="I45" s="471"/>
      <c r="J45" s="471"/>
      <c r="K45" s="471"/>
      <c r="L45" s="471"/>
      <c r="M45" s="471"/>
      <c r="N45" s="471"/>
      <c r="O45" s="471"/>
      <c r="P45" s="471"/>
      <c r="Q45" s="471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/>
      <c r="I46" s="471"/>
      <c r="J46" s="471"/>
      <c r="K46" s="471"/>
      <c r="L46" s="471"/>
      <c r="M46" s="471"/>
      <c r="N46" s="471"/>
      <c r="O46" s="471"/>
      <c r="P46" s="471"/>
      <c r="Q46" s="471"/>
      <c r="R46" s="471"/>
      <c r="S46" s="471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471"/>
      <c r="I47" s="471"/>
      <c r="J47" s="471"/>
      <c r="K47" s="471"/>
      <c r="L47" s="471"/>
      <c r="M47" s="471"/>
      <c r="N47" s="471"/>
      <c r="O47" s="471"/>
      <c r="P47" s="471"/>
      <c r="Q47" s="471"/>
      <c r="R47" s="471"/>
      <c r="S47" s="471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>SUM(H52:S52)</f>
        <v>0</v>
      </c>
      <c r="G52" s="37" t="e">
        <f t="shared" si="5"/>
        <v>#DIV/0!</v>
      </c>
      <c r="H52" s="471"/>
      <c r="I52" s="471"/>
      <c r="J52" s="471"/>
      <c r="K52" s="471"/>
      <c r="L52" s="471"/>
      <c r="M52" s="471"/>
      <c r="N52" s="471"/>
      <c r="O52" s="471"/>
      <c r="P52" s="471"/>
      <c r="Q52" s="471"/>
      <c r="R52" s="471"/>
      <c r="S52" s="471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36" t="e">
        <f t="shared" si="5"/>
        <v>#DIV/0!</v>
      </c>
      <c r="H53" s="471"/>
      <c r="I53" s="471"/>
      <c r="J53" s="471"/>
      <c r="K53" s="471"/>
      <c r="L53" s="471"/>
      <c r="M53" s="471"/>
      <c r="N53" s="471"/>
      <c r="O53" s="471"/>
      <c r="P53" s="471"/>
      <c r="Q53" s="471"/>
      <c r="R53" s="471"/>
      <c r="S53" s="471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10050</v>
      </c>
      <c r="F54" s="36">
        <f t="shared" si="4"/>
        <v>7201</v>
      </c>
      <c r="G54" s="43">
        <f>+F54*100/E54</f>
        <v>71.651741293532339</v>
      </c>
      <c r="H54" s="471"/>
      <c r="I54" s="471"/>
      <c r="J54" s="471"/>
      <c r="K54" s="471"/>
      <c r="L54" s="471"/>
      <c r="M54" s="471">
        <v>6422</v>
      </c>
      <c r="N54" s="471"/>
      <c r="O54" s="471"/>
      <c r="P54" s="471"/>
      <c r="Q54" s="471"/>
      <c r="R54" s="471"/>
      <c r="S54" s="471">
        <v>779</v>
      </c>
    </row>
    <row r="55" spans="1:19" ht="21.75" customHeight="1">
      <c r="A55" s="32"/>
      <c r="B55" s="33"/>
      <c r="C55" s="123" t="s">
        <v>20</v>
      </c>
      <c r="D55" s="41" t="s">
        <v>9</v>
      </c>
      <c r="E55" s="42">
        <v>1000</v>
      </c>
      <c r="F55" s="36">
        <f t="shared" si="4"/>
        <v>100</v>
      </c>
      <c r="G55" s="43">
        <f>+F55*100/E55</f>
        <v>10</v>
      </c>
      <c r="H55" s="471"/>
      <c r="I55" s="471"/>
      <c r="J55" s="471"/>
      <c r="K55" s="471"/>
      <c r="L55" s="471"/>
      <c r="M55" s="471"/>
      <c r="N55" s="471"/>
      <c r="O55" s="471">
        <v>100</v>
      </c>
      <c r="P55" s="471"/>
      <c r="Q55" s="471"/>
      <c r="R55" s="471"/>
      <c r="S55" s="471"/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137000</v>
      </c>
      <c r="F56" s="58">
        <f>SUM(H56:S56)</f>
        <v>137000</v>
      </c>
      <c r="G56" s="47"/>
      <c r="H56" s="472">
        <v>5000</v>
      </c>
      <c r="I56" s="472">
        <v>6000</v>
      </c>
      <c r="J56" s="1238">
        <v>6000</v>
      </c>
      <c r="K56" s="1552">
        <v>6000</v>
      </c>
      <c r="L56" s="1552">
        <v>6000</v>
      </c>
      <c r="M56" s="1552">
        <v>6000</v>
      </c>
      <c r="N56" s="1552">
        <v>6000</v>
      </c>
      <c r="O56" s="1552">
        <v>23000</v>
      </c>
      <c r="P56" s="1552">
        <v>23000</v>
      </c>
      <c r="Q56" s="1873">
        <v>24000</v>
      </c>
      <c r="R56" s="1906">
        <v>16000</v>
      </c>
      <c r="S56" s="1906">
        <v>10000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137000</v>
      </c>
      <c r="F57" s="134">
        <f>SUM(F58:F64)</f>
        <v>140800</v>
      </c>
      <c r="G57" s="142">
        <f>+F57*100/E57</f>
        <v>102.77372262773723</v>
      </c>
      <c r="H57" s="464">
        <f>SUM(H58:H64)</f>
        <v>0</v>
      </c>
      <c r="I57" s="464">
        <f t="shared" ref="I57:S57" si="8">SUM(I58:I64)</f>
        <v>12000</v>
      </c>
      <c r="J57" s="1232">
        <f t="shared" si="8"/>
        <v>14500</v>
      </c>
      <c r="K57" s="1569">
        <f t="shared" si="8"/>
        <v>12500</v>
      </c>
      <c r="L57" s="1569">
        <f t="shared" si="8"/>
        <v>14000</v>
      </c>
      <c r="M57" s="1569">
        <f t="shared" si="8"/>
        <v>2000</v>
      </c>
      <c r="N57" s="1569">
        <f t="shared" si="8"/>
        <v>6500</v>
      </c>
      <c r="O57" s="1569">
        <f t="shared" si="8"/>
        <v>12000</v>
      </c>
      <c r="P57" s="1569">
        <f t="shared" si="8"/>
        <v>21300</v>
      </c>
      <c r="Q57" s="1869">
        <f t="shared" si="8"/>
        <v>34000</v>
      </c>
      <c r="R57" s="1902">
        <f t="shared" si="8"/>
        <v>12000</v>
      </c>
      <c r="S57" s="1902">
        <f t="shared" si="8"/>
        <v>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12000</v>
      </c>
      <c r="F58" s="36">
        <f t="shared" ref="F58:F72" si="9">SUM(H58:S58)</f>
        <v>13000</v>
      </c>
      <c r="G58" s="43">
        <f t="shared" ref="G58:G74" si="10">+F58*100/E58</f>
        <v>108.33333333333333</v>
      </c>
      <c r="H58" s="471"/>
      <c r="I58" s="471">
        <v>2000</v>
      </c>
      <c r="J58" s="471">
        <v>2500</v>
      </c>
      <c r="K58" s="471">
        <v>2500</v>
      </c>
      <c r="L58" s="471">
        <v>2000</v>
      </c>
      <c r="M58" s="471"/>
      <c r="N58" s="471"/>
      <c r="O58" s="471">
        <v>1500</v>
      </c>
      <c r="P58" s="471">
        <v>2500</v>
      </c>
      <c r="Q58" s="471"/>
      <c r="R58" s="471"/>
      <c r="S58" s="471"/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120000</v>
      </c>
      <c r="F59" s="36">
        <f t="shared" si="9"/>
        <v>120500</v>
      </c>
      <c r="G59" s="43">
        <f t="shared" si="10"/>
        <v>100.41666666666667</v>
      </c>
      <c r="H59" s="471"/>
      <c r="I59" s="471">
        <v>10000</v>
      </c>
      <c r="J59" s="471">
        <v>12000</v>
      </c>
      <c r="K59" s="471">
        <v>10000</v>
      </c>
      <c r="L59" s="471">
        <v>12000</v>
      </c>
      <c r="M59" s="471">
        <v>2000</v>
      </c>
      <c r="N59" s="471">
        <v>6500</v>
      </c>
      <c r="O59" s="471">
        <v>10000</v>
      </c>
      <c r="P59" s="471">
        <v>16000</v>
      </c>
      <c r="Q59" s="471">
        <v>30000</v>
      </c>
      <c r="R59" s="471">
        <v>12000</v>
      </c>
      <c r="S59" s="471"/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1"/>
      <c r="S61" s="471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3000</v>
      </c>
      <c r="F62" s="36">
        <f t="shared" si="9"/>
        <v>3800</v>
      </c>
      <c r="G62" s="43">
        <f t="shared" si="10"/>
        <v>126.66666666666667</v>
      </c>
      <c r="H62" s="471"/>
      <c r="I62" s="471"/>
      <c r="J62" s="471"/>
      <c r="K62" s="471"/>
      <c r="L62" s="471"/>
      <c r="M62" s="471"/>
      <c r="N62" s="471"/>
      <c r="O62" s="471"/>
      <c r="P62" s="471">
        <v>1800</v>
      </c>
      <c r="Q62" s="471">
        <v>2000</v>
      </c>
      <c r="R62" s="471"/>
      <c r="S62" s="471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3500</v>
      </c>
      <c r="G63" s="43">
        <f t="shared" si="10"/>
        <v>175</v>
      </c>
      <c r="H63" s="471"/>
      <c r="I63" s="471"/>
      <c r="J63" s="471"/>
      <c r="K63" s="471"/>
      <c r="L63" s="471"/>
      <c r="M63" s="471"/>
      <c r="N63" s="471"/>
      <c r="O63" s="471">
        <v>500</v>
      </c>
      <c r="P63" s="471">
        <v>1000</v>
      </c>
      <c r="Q63" s="471">
        <v>2000</v>
      </c>
      <c r="R63" s="471"/>
      <c r="S63" s="471"/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5000</v>
      </c>
      <c r="F65" s="55">
        <f t="shared" si="9"/>
        <v>5000</v>
      </c>
      <c r="G65" s="28">
        <f t="shared" si="10"/>
        <v>100</v>
      </c>
      <c r="H65" s="473"/>
      <c r="I65" s="473"/>
      <c r="J65" s="1239"/>
      <c r="K65" s="1553">
        <v>5000</v>
      </c>
      <c r="L65" s="1553"/>
      <c r="M65" s="1553"/>
      <c r="N65" s="1553"/>
      <c r="O65" s="1553"/>
      <c r="P65" s="1553"/>
      <c r="Q65" s="1874"/>
      <c r="R65" s="1907"/>
      <c r="S65" s="1907"/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274</v>
      </c>
      <c r="F66" s="55">
        <f t="shared" si="9"/>
        <v>176</v>
      </c>
      <c r="G66" s="28">
        <f t="shared" si="10"/>
        <v>64.233576642335763</v>
      </c>
      <c r="H66" s="473"/>
      <c r="I66" s="473">
        <v>24</v>
      </c>
      <c r="J66" s="1239"/>
      <c r="K66" s="1553">
        <v>25</v>
      </c>
      <c r="L66" s="1553">
        <v>28</v>
      </c>
      <c r="M66" s="1553">
        <v>8</v>
      </c>
      <c r="N66" s="1553">
        <v>13</v>
      </c>
      <c r="O66" s="1553">
        <v>30</v>
      </c>
      <c r="P66" s="1553">
        <v>48</v>
      </c>
      <c r="Q66" s="1874"/>
      <c r="R66" s="1907"/>
      <c r="S66" s="1907"/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1"/>
      <c r="S67" s="471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726500</v>
      </c>
      <c r="F68" s="50">
        <f>SUM(H68:S68)</f>
        <v>966428.47</v>
      </c>
      <c r="G68" s="112">
        <f t="shared" si="10"/>
        <v>133.02525395732965</v>
      </c>
      <c r="H68" s="153">
        <f>SUM(H69:H73)</f>
        <v>0</v>
      </c>
      <c r="I68" s="153">
        <f t="shared" ref="I68:S68" si="11">SUM(I69:I73)</f>
        <v>139791.97</v>
      </c>
      <c r="J68" s="1226">
        <f t="shared" si="11"/>
        <v>52276.13</v>
      </c>
      <c r="K68" s="1543">
        <f t="shared" si="11"/>
        <v>108621.7</v>
      </c>
      <c r="L68" s="1543">
        <f t="shared" si="11"/>
        <v>54313.54</v>
      </c>
      <c r="M68" s="1543">
        <f t="shared" si="11"/>
        <v>166185.70000000001</v>
      </c>
      <c r="N68" s="1543">
        <f t="shared" si="11"/>
        <v>121426.52</v>
      </c>
      <c r="O68" s="1543">
        <f t="shared" si="11"/>
        <v>49314.37</v>
      </c>
      <c r="P68" s="1543">
        <f t="shared" si="11"/>
        <v>56498.3</v>
      </c>
      <c r="Q68" s="1861">
        <f t="shared" si="11"/>
        <v>77761.100000000006</v>
      </c>
      <c r="R68" s="1896">
        <f t="shared" si="11"/>
        <v>38979.35</v>
      </c>
      <c r="S68" s="1896">
        <f t="shared" si="11"/>
        <v>101259.79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697300+29200</f>
        <v>726500</v>
      </c>
      <c r="F70" s="36">
        <f t="shared" si="9"/>
        <v>966428.47</v>
      </c>
      <c r="G70" s="43">
        <f t="shared" si="10"/>
        <v>133.02525395732965</v>
      </c>
      <c r="H70" s="471"/>
      <c r="I70" s="973">
        <v>139791.97</v>
      </c>
      <c r="J70" s="471">
        <v>52276.13</v>
      </c>
      <c r="K70" s="471">
        <v>108621.7</v>
      </c>
      <c r="L70" s="471">
        <v>54313.54</v>
      </c>
      <c r="M70" s="471">
        <v>166185.70000000001</v>
      </c>
      <c r="N70" s="471">
        <v>121426.52</v>
      </c>
      <c r="O70" s="471">
        <v>49314.37</v>
      </c>
      <c r="P70" s="471">
        <v>56498.3</v>
      </c>
      <c r="Q70" s="471">
        <v>77761.100000000006</v>
      </c>
      <c r="R70" s="471">
        <v>38979.35</v>
      </c>
      <c r="S70" s="471">
        <v>101259.79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481000</v>
      </c>
      <c r="F74" s="55">
        <f>SUM(H74:S74)</f>
        <v>458760</v>
      </c>
      <c r="G74" s="142">
        <f t="shared" si="10"/>
        <v>95.376299376299372</v>
      </c>
      <c r="H74" s="144">
        <f>H75</f>
        <v>0</v>
      </c>
      <c r="I74" s="144">
        <f t="shared" ref="I74:S74" si="12">I75</f>
        <v>74160</v>
      </c>
      <c r="J74" s="1224">
        <f t="shared" si="12"/>
        <v>28400</v>
      </c>
      <c r="K74" s="1541">
        <f t="shared" si="12"/>
        <v>0</v>
      </c>
      <c r="L74" s="1541">
        <f t="shared" si="12"/>
        <v>48300</v>
      </c>
      <c r="M74" s="1541">
        <f t="shared" si="12"/>
        <v>161140</v>
      </c>
      <c r="N74" s="1541">
        <f t="shared" si="12"/>
        <v>30760</v>
      </c>
      <c r="O74" s="1541">
        <f t="shared" si="12"/>
        <v>30000</v>
      </c>
      <c r="P74" s="1541">
        <f t="shared" si="12"/>
        <v>5000</v>
      </c>
      <c r="Q74" s="1858">
        <f t="shared" si="12"/>
        <v>76000</v>
      </c>
      <c r="R74" s="1894">
        <f t="shared" si="12"/>
        <v>5000</v>
      </c>
      <c r="S74" s="1894">
        <f t="shared" si="12"/>
        <v>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458760</v>
      </c>
      <c r="G75" s="142"/>
      <c r="H75" s="145">
        <f>H77+H79+H81+H83+H85+H87</f>
        <v>0</v>
      </c>
      <c r="I75" s="145">
        <f t="shared" ref="I75:S75" si="13">I77+I79+I81+I83+I85+I87</f>
        <v>74160</v>
      </c>
      <c r="J75" s="1225">
        <f t="shared" si="13"/>
        <v>28400</v>
      </c>
      <c r="K75" s="1542">
        <f t="shared" si="13"/>
        <v>0</v>
      </c>
      <c r="L75" s="1542">
        <f t="shared" si="13"/>
        <v>48300</v>
      </c>
      <c r="M75" s="1542">
        <f t="shared" si="13"/>
        <v>161140</v>
      </c>
      <c r="N75" s="1542">
        <f t="shared" si="13"/>
        <v>30760</v>
      </c>
      <c r="O75" s="1542">
        <f t="shared" si="13"/>
        <v>30000</v>
      </c>
      <c r="P75" s="1542">
        <f t="shared" si="13"/>
        <v>5000</v>
      </c>
      <c r="Q75" s="1859">
        <f t="shared" si="13"/>
        <v>76000</v>
      </c>
      <c r="R75" s="1895">
        <f t="shared" si="13"/>
        <v>5000</v>
      </c>
      <c r="S75" s="1895">
        <f t="shared" si="13"/>
        <v>0</v>
      </c>
    </row>
    <row r="76" spans="1:19" ht="21" customHeight="1">
      <c r="A76" s="44"/>
      <c r="B76" s="56"/>
      <c r="C76" s="3" t="s">
        <v>38</v>
      </c>
      <c r="D76" s="57"/>
      <c r="E76" s="147">
        <v>400000</v>
      </c>
      <c r="F76" s="58">
        <f>SUM(H76:S76)</f>
        <v>400000</v>
      </c>
      <c r="G76" s="47"/>
      <c r="H76" s="472">
        <v>10000</v>
      </c>
      <c r="I76" s="472">
        <v>40000</v>
      </c>
      <c r="J76" s="1238">
        <v>40000</v>
      </c>
      <c r="K76" s="1552">
        <v>50000</v>
      </c>
      <c r="L76" s="1552">
        <v>50000</v>
      </c>
      <c r="M76" s="1552">
        <v>50000</v>
      </c>
      <c r="N76" s="1552">
        <v>40000</v>
      </c>
      <c r="O76" s="1552">
        <v>30000</v>
      </c>
      <c r="P76" s="1552">
        <v>20000</v>
      </c>
      <c r="Q76" s="1873">
        <v>20000</v>
      </c>
      <c r="R76" s="1906">
        <v>20000</v>
      </c>
      <c r="S76" s="1906">
        <v>30000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400000</v>
      </c>
      <c r="F77" s="36">
        <f t="shared" ref="F77:F83" si="14">SUM(H77:S77)</f>
        <v>365560</v>
      </c>
      <c r="G77" s="43">
        <f>F77*100/E77</f>
        <v>91.39</v>
      </c>
      <c r="H77" s="471"/>
      <c r="I77" s="471">
        <v>46960</v>
      </c>
      <c r="J77" s="471">
        <v>22400</v>
      </c>
      <c r="K77" s="471"/>
      <c r="L77" s="471">
        <v>34300</v>
      </c>
      <c r="M77" s="471">
        <v>161140</v>
      </c>
      <c r="N77" s="471">
        <v>30760</v>
      </c>
      <c r="O77" s="471"/>
      <c r="P77" s="471"/>
      <c r="Q77" s="471">
        <v>70000</v>
      </c>
      <c r="R77" s="471"/>
      <c r="S77" s="471"/>
    </row>
    <row r="78" spans="1:19" ht="21.75" customHeight="1">
      <c r="A78" s="60"/>
      <c r="B78" s="61"/>
      <c r="C78" s="2" t="s">
        <v>118</v>
      </c>
      <c r="D78" s="46"/>
      <c r="E78" s="147">
        <v>10000</v>
      </c>
      <c r="F78" s="58">
        <f>SUM(H78:S78)</f>
        <v>10000</v>
      </c>
      <c r="G78" s="62"/>
      <c r="H78" s="167">
        <v>2000</v>
      </c>
      <c r="I78" s="167">
        <v>2000</v>
      </c>
      <c r="J78" s="1229">
        <v>2000</v>
      </c>
      <c r="K78" s="1546">
        <v>2000</v>
      </c>
      <c r="L78" s="1546">
        <v>2000</v>
      </c>
      <c r="M78" s="1546">
        <v>0</v>
      </c>
      <c r="N78" s="1546">
        <v>0</v>
      </c>
      <c r="O78" s="1546">
        <v>0</v>
      </c>
      <c r="P78" s="1546">
        <v>0</v>
      </c>
      <c r="Q78" s="1864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10000</v>
      </c>
      <c r="F79" s="36">
        <f t="shared" si="14"/>
        <v>10000</v>
      </c>
      <c r="G79" s="43">
        <f>F79*100/E79</f>
        <v>100</v>
      </c>
      <c r="H79" s="471"/>
      <c r="I79" s="471"/>
      <c r="J79" s="471"/>
      <c r="K79" s="471"/>
      <c r="L79" s="471">
        <v>4000</v>
      </c>
      <c r="M79" s="471"/>
      <c r="N79" s="471"/>
      <c r="O79" s="471"/>
      <c r="P79" s="471"/>
      <c r="Q79" s="471">
        <v>6000</v>
      </c>
      <c r="R79" s="471"/>
      <c r="S79" s="471"/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68">
        <v>0</v>
      </c>
      <c r="I80" s="168">
        <v>0</v>
      </c>
      <c r="J80" s="1230">
        <v>0</v>
      </c>
      <c r="K80" s="1547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865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471"/>
      <c r="I81" s="471"/>
      <c r="J81" s="471"/>
      <c r="K81" s="471"/>
      <c r="L81" s="471"/>
      <c r="M81" s="471"/>
      <c r="N81" s="471"/>
      <c r="O81" s="471"/>
      <c r="P81" s="471"/>
      <c r="Q81" s="471"/>
      <c r="R81" s="471"/>
      <c r="S81" s="471"/>
    </row>
    <row r="82" spans="1:19" ht="21.75" customHeight="1">
      <c r="A82" s="60"/>
      <c r="B82" s="61"/>
      <c r="C82" s="2" t="s">
        <v>39</v>
      </c>
      <c r="D82" s="46"/>
      <c r="E82" s="147">
        <v>15000</v>
      </c>
      <c r="F82" s="58">
        <f>SUM(H82:S82)</f>
        <v>15000</v>
      </c>
      <c r="G82" s="47">
        <f>F82*100/E82</f>
        <v>100</v>
      </c>
      <c r="H82" s="459">
        <v>0</v>
      </c>
      <c r="I82" s="459">
        <v>2000</v>
      </c>
      <c r="J82" s="1231">
        <v>2000</v>
      </c>
      <c r="K82" s="1548">
        <v>2000</v>
      </c>
      <c r="L82" s="1548">
        <v>2000</v>
      </c>
      <c r="M82" s="1548">
        <v>2000</v>
      </c>
      <c r="N82" s="1548">
        <v>2000</v>
      </c>
      <c r="O82" s="1548">
        <v>3000</v>
      </c>
      <c r="P82" s="1548">
        <v>0</v>
      </c>
      <c r="Q82" s="1867">
        <v>0</v>
      </c>
      <c r="R82" s="1901">
        <v>0</v>
      </c>
      <c r="S82" s="1901">
        <v>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15000</v>
      </c>
      <c r="F83" s="36">
        <f t="shared" si="14"/>
        <v>23200</v>
      </c>
      <c r="G83" s="43">
        <v>0</v>
      </c>
      <c r="H83" s="471"/>
      <c r="I83" s="471">
        <v>7200</v>
      </c>
      <c r="J83" s="471">
        <v>6000</v>
      </c>
      <c r="K83" s="471"/>
      <c r="L83" s="471">
        <v>10000</v>
      </c>
      <c r="M83" s="471"/>
      <c r="N83" s="471"/>
      <c r="O83" s="471"/>
      <c r="P83" s="471"/>
      <c r="Q83" s="471"/>
      <c r="R83" s="471"/>
      <c r="S83" s="471"/>
    </row>
    <row r="84" spans="1:19" ht="21.75" customHeight="1">
      <c r="A84" s="60"/>
      <c r="B84" s="61"/>
      <c r="C84" s="2" t="s">
        <v>40</v>
      </c>
      <c r="D84" s="46"/>
      <c r="E84" s="147">
        <v>51000</v>
      </c>
      <c r="F84" s="58">
        <f>SUM(H84:S84)</f>
        <v>51000</v>
      </c>
      <c r="G84" s="47">
        <f>F84*100/E84</f>
        <v>100</v>
      </c>
      <c r="H84" s="472">
        <v>3000</v>
      </c>
      <c r="I84" s="472">
        <v>5000</v>
      </c>
      <c r="J84" s="1238">
        <v>5000</v>
      </c>
      <c r="K84" s="1552">
        <v>5000</v>
      </c>
      <c r="L84" s="1552">
        <v>5000</v>
      </c>
      <c r="M84" s="1552">
        <v>4000</v>
      </c>
      <c r="N84" s="1552">
        <v>4000</v>
      </c>
      <c r="O84" s="1552">
        <v>4000</v>
      </c>
      <c r="P84" s="1552">
        <v>4000</v>
      </c>
      <c r="Q84" s="1873">
        <v>4000</v>
      </c>
      <c r="R84" s="1906">
        <v>4000</v>
      </c>
      <c r="S84" s="1906">
        <v>4000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51000</v>
      </c>
      <c r="F85" s="36">
        <f>SUM(H85:S85)</f>
        <v>55000</v>
      </c>
      <c r="G85" s="43">
        <f>F85*100/E85</f>
        <v>107.84313725490196</v>
      </c>
      <c r="H85" s="471"/>
      <c r="I85" s="471">
        <v>20000</v>
      </c>
      <c r="J85" s="471"/>
      <c r="K85" s="471"/>
      <c r="L85" s="471"/>
      <c r="M85" s="471"/>
      <c r="N85" s="471"/>
      <c r="O85" s="471">
        <v>30000</v>
      </c>
      <c r="P85" s="471"/>
      <c r="Q85" s="471"/>
      <c r="R85" s="471">
        <v>5000</v>
      </c>
      <c r="S85" s="471"/>
    </row>
    <row r="86" spans="1:19" ht="21.75" customHeight="1">
      <c r="A86" s="170"/>
      <c r="B86" s="3"/>
      <c r="C86" s="171" t="s">
        <v>217</v>
      </c>
      <c r="D86" s="126"/>
      <c r="E86" s="147">
        <v>5000</v>
      </c>
      <c r="F86" s="58">
        <f>SUM(H86:S86)</f>
        <v>5000</v>
      </c>
      <c r="G86" s="47"/>
      <c r="H86" s="459">
        <v>0</v>
      </c>
      <c r="I86" s="459">
        <v>0</v>
      </c>
      <c r="J86" s="1231">
        <v>1000</v>
      </c>
      <c r="K86" s="1548">
        <v>1000</v>
      </c>
      <c r="L86" s="1548">
        <v>1000</v>
      </c>
      <c r="M86" s="1548">
        <v>1000</v>
      </c>
      <c r="N86" s="1548">
        <v>1000</v>
      </c>
      <c r="O86" s="1548">
        <v>0</v>
      </c>
      <c r="P86" s="1548">
        <v>0</v>
      </c>
      <c r="Q86" s="1867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5000</v>
      </c>
      <c r="F87" s="36">
        <f>SUM(H87:S87)</f>
        <v>5000</v>
      </c>
      <c r="G87" s="43">
        <f>F87*100/E87</f>
        <v>100</v>
      </c>
      <c r="H87" s="471"/>
      <c r="I87" s="471"/>
      <c r="J87" s="471"/>
      <c r="K87" s="471"/>
      <c r="L87" s="471"/>
      <c r="M87" s="471"/>
      <c r="N87" s="471"/>
      <c r="O87" s="471"/>
      <c r="P87" s="471">
        <v>5000</v>
      </c>
      <c r="Q87" s="471"/>
      <c r="R87" s="471"/>
      <c r="S87" s="471"/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1613</v>
      </c>
      <c r="F88" s="1216">
        <f>F89+F91+F93+F95+F97+F99</f>
        <v>939</v>
      </c>
      <c r="G88" s="146">
        <f>+F88*100/E88</f>
        <v>58.214507129572226</v>
      </c>
      <c r="H88" s="139">
        <f>H89+H91+H93+H95+H97+H99</f>
        <v>0</v>
      </c>
      <c r="I88" s="1223">
        <f t="shared" ref="I88:S88" si="15">I89+I91+I93+I95+I97+I99</f>
        <v>28</v>
      </c>
      <c r="J88" s="1223">
        <f t="shared" si="15"/>
        <v>381</v>
      </c>
      <c r="K88" s="1539">
        <f t="shared" si="15"/>
        <v>100</v>
      </c>
      <c r="L88" s="1539">
        <f t="shared" si="15"/>
        <v>261</v>
      </c>
      <c r="M88" s="1539">
        <f t="shared" si="15"/>
        <v>18</v>
      </c>
      <c r="N88" s="1539">
        <f t="shared" si="15"/>
        <v>103</v>
      </c>
      <c r="O88" s="1539">
        <f t="shared" si="15"/>
        <v>25</v>
      </c>
      <c r="P88" s="1539">
        <f t="shared" si="15"/>
        <v>20</v>
      </c>
      <c r="Q88" s="1857">
        <f t="shared" si="15"/>
        <v>0</v>
      </c>
      <c r="R88" s="1892">
        <f t="shared" si="15"/>
        <v>0</v>
      </c>
      <c r="S88" s="1892">
        <f t="shared" si="15"/>
        <v>3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1333</v>
      </c>
      <c r="F89" s="36">
        <f>SUM(H89:S89)</f>
        <v>815</v>
      </c>
      <c r="G89" s="37">
        <f t="shared" ref="G89:G103" si="16">+F89*100/E89</f>
        <v>61.140285071267819</v>
      </c>
      <c r="H89" s="471"/>
      <c r="I89" s="471">
        <v>5</v>
      </c>
      <c r="J89" s="471">
        <v>364</v>
      </c>
      <c r="K89" s="471">
        <v>84</v>
      </c>
      <c r="L89" s="471">
        <v>241</v>
      </c>
      <c r="M89" s="471"/>
      <c r="N89" s="471">
        <v>96</v>
      </c>
      <c r="O89" s="471">
        <v>25</v>
      </c>
      <c r="P89" s="471"/>
      <c r="Q89" s="471"/>
      <c r="R89" s="471"/>
      <c r="S89" s="471"/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176300</v>
      </c>
      <c r="G90" s="37" t="e">
        <f t="shared" si="16"/>
        <v>#DIV/0!</v>
      </c>
      <c r="H90" s="471"/>
      <c r="I90" s="471">
        <v>1000</v>
      </c>
      <c r="J90" s="471">
        <v>24900</v>
      </c>
      <c r="K90" s="471">
        <v>122600</v>
      </c>
      <c r="L90" s="471"/>
      <c r="M90" s="471"/>
      <c r="N90" s="471">
        <v>18800</v>
      </c>
      <c r="O90" s="471">
        <v>9000</v>
      </c>
      <c r="P90" s="471"/>
      <c r="Q90" s="471"/>
      <c r="R90" s="471"/>
      <c r="S90" s="471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33</v>
      </c>
      <c r="F91" s="36">
        <f t="shared" si="17"/>
        <v>3</v>
      </c>
      <c r="G91" s="37">
        <f t="shared" si="16"/>
        <v>9.0909090909090917</v>
      </c>
      <c r="H91" s="471"/>
      <c r="I91" s="471">
        <v>2</v>
      </c>
      <c r="J91" s="471"/>
      <c r="K91" s="471"/>
      <c r="L91" s="471"/>
      <c r="M91" s="471"/>
      <c r="N91" s="471">
        <v>1</v>
      </c>
      <c r="O91" s="471"/>
      <c r="P91" s="471"/>
      <c r="Q91" s="471"/>
      <c r="R91" s="471"/>
      <c r="S91" s="471"/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4000</v>
      </c>
      <c r="G92" s="37" t="e">
        <f t="shared" si="16"/>
        <v>#DIV/0!</v>
      </c>
      <c r="H92" s="471"/>
      <c r="I92" s="471">
        <v>2200</v>
      </c>
      <c r="J92" s="471"/>
      <c r="K92" s="471"/>
      <c r="L92" s="471"/>
      <c r="M92" s="471"/>
      <c r="N92" s="471">
        <v>1800</v>
      </c>
      <c r="O92" s="471"/>
      <c r="P92" s="471"/>
      <c r="Q92" s="471"/>
      <c r="R92" s="471"/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6"/>
        <v>#DIV/0!</v>
      </c>
      <c r="H93" s="471"/>
      <c r="I93" s="471"/>
      <c r="J93" s="471"/>
      <c r="K93" s="471"/>
      <c r="L93" s="471"/>
      <c r="M93" s="471"/>
      <c r="N93" s="471"/>
      <c r="O93" s="471"/>
      <c r="P93" s="471"/>
      <c r="Q93" s="471"/>
      <c r="R93" s="471"/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471"/>
      <c r="I94" s="471"/>
      <c r="J94" s="471"/>
      <c r="K94" s="471"/>
      <c r="L94" s="471"/>
      <c r="M94" s="471"/>
      <c r="N94" s="471"/>
      <c r="O94" s="471"/>
      <c r="P94" s="471"/>
      <c r="Q94" s="471"/>
      <c r="R94" s="471"/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30</v>
      </c>
      <c r="F95" s="36">
        <f t="shared" si="17"/>
        <v>58</v>
      </c>
      <c r="G95" s="37">
        <f t="shared" si="16"/>
        <v>193.33333333333334</v>
      </c>
      <c r="H95" s="471"/>
      <c r="I95" s="471">
        <v>11</v>
      </c>
      <c r="J95" s="471">
        <v>12</v>
      </c>
      <c r="K95" s="471">
        <v>4</v>
      </c>
      <c r="L95" s="471">
        <v>10</v>
      </c>
      <c r="M95" s="471">
        <v>15</v>
      </c>
      <c r="N95" s="471">
        <v>6</v>
      </c>
      <c r="O95" s="471"/>
      <c r="P95" s="471"/>
      <c r="Q95" s="471"/>
      <c r="R95" s="471"/>
      <c r="S95" s="471"/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23500</v>
      </c>
      <c r="G96" s="37" t="e">
        <f t="shared" si="16"/>
        <v>#DIV/0!</v>
      </c>
      <c r="H96" s="471"/>
      <c r="I96" s="471">
        <v>5370</v>
      </c>
      <c r="J96" s="471">
        <v>5150</v>
      </c>
      <c r="K96" s="471">
        <v>2000</v>
      </c>
      <c r="L96" s="471">
        <v>5000</v>
      </c>
      <c r="M96" s="471">
        <v>3600</v>
      </c>
      <c r="N96" s="471">
        <v>2380</v>
      </c>
      <c r="O96" s="471"/>
      <c r="P96" s="471"/>
      <c r="Q96" s="471"/>
      <c r="R96" s="471"/>
      <c r="S96" s="471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167</v>
      </c>
      <c r="F97" s="36">
        <f t="shared" si="17"/>
        <v>60</v>
      </c>
      <c r="G97" s="37">
        <f t="shared" si="16"/>
        <v>35.928143712574851</v>
      </c>
      <c r="H97" s="471"/>
      <c r="I97" s="471">
        <v>10</v>
      </c>
      <c r="J97" s="471">
        <v>5</v>
      </c>
      <c r="K97" s="471">
        <v>12</v>
      </c>
      <c r="L97" s="471">
        <v>10</v>
      </c>
      <c r="M97" s="471">
        <v>3</v>
      </c>
      <c r="N97" s="471"/>
      <c r="O97" s="471"/>
      <c r="P97" s="471">
        <v>20</v>
      </c>
      <c r="Q97" s="471"/>
      <c r="R97" s="471"/>
      <c r="S97" s="471"/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30000</v>
      </c>
      <c r="G98" s="37" t="e">
        <f t="shared" si="16"/>
        <v>#DIV/0!</v>
      </c>
      <c r="H98" s="471"/>
      <c r="I98" s="973">
        <v>5000</v>
      </c>
      <c r="J98" s="471">
        <v>2500</v>
      </c>
      <c r="K98" s="471">
        <v>6000</v>
      </c>
      <c r="L98" s="471">
        <v>5000</v>
      </c>
      <c r="M98" s="471">
        <v>1500</v>
      </c>
      <c r="N98" s="471"/>
      <c r="O98" s="471"/>
      <c r="P98" s="471">
        <v>10000</v>
      </c>
      <c r="Q98" s="471"/>
      <c r="R98" s="471"/>
      <c r="S98" s="471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50</v>
      </c>
      <c r="F99" s="36">
        <f t="shared" si="17"/>
        <v>3</v>
      </c>
      <c r="G99" s="37">
        <f t="shared" si="16"/>
        <v>6</v>
      </c>
      <c r="H99" s="471"/>
      <c r="I99" s="471"/>
      <c r="J99" s="471"/>
      <c r="K99" s="471"/>
      <c r="L99" s="471"/>
      <c r="M99" s="471"/>
      <c r="N99" s="471"/>
      <c r="O99" s="471"/>
      <c r="P99" s="471"/>
      <c r="Q99" s="471"/>
      <c r="R99" s="471"/>
      <c r="S99" s="471">
        <v>3</v>
      </c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1480</v>
      </c>
      <c r="G100" s="37" t="e">
        <f t="shared" si="16"/>
        <v>#DIV/0!</v>
      </c>
      <c r="H100" s="471"/>
      <c r="I100" s="471"/>
      <c r="J100" s="471"/>
      <c r="K100" s="471"/>
      <c r="L100" s="471"/>
      <c r="M100" s="471"/>
      <c r="N100" s="471"/>
      <c r="O100" s="471"/>
      <c r="P100" s="471"/>
      <c r="Q100" s="471"/>
      <c r="R100" s="471"/>
      <c r="S100" s="471">
        <v>1480</v>
      </c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6"/>
        <v>100</v>
      </c>
      <c r="H101" s="473"/>
      <c r="I101" s="473"/>
      <c r="J101" s="1239"/>
      <c r="K101" s="1553"/>
      <c r="L101" s="1553"/>
      <c r="M101" s="1553"/>
      <c r="N101" s="1553">
        <v>2</v>
      </c>
      <c r="O101" s="1553"/>
      <c r="P101" s="1553"/>
      <c r="Q101" s="1874"/>
      <c r="R101" s="1907"/>
      <c r="S101" s="1907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9" si="18">SUM(H102:S102)</f>
        <v>0</v>
      </c>
      <c r="G102" s="78" t="e">
        <f t="shared" si="16"/>
        <v>#DIV/0!</v>
      </c>
      <c r="H102" s="474"/>
      <c r="I102" s="474"/>
      <c r="J102" s="1240"/>
      <c r="K102" s="1554"/>
      <c r="L102" s="1554"/>
      <c r="M102" s="1554"/>
      <c r="N102" s="1554"/>
      <c r="O102" s="1554"/>
      <c r="P102" s="1554"/>
      <c r="Q102" s="1875"/>
      <c r="R102" s="1908"/>
      <c r="S102" s="190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681200</v>
      </c>
      <c r="F103" s="153">
        <f>SUM(H103:S103)</f>
        <v>667092.89999999991</v>
      </c>
      <c r="G103" s="112">
        <f t="shared" si="16"/>
        <v>97.929081033470339</v>
      </c>
      <c r="H103" s="153">
        <f>SUM(H104:H108)</f>
        <v>0</v>
      </c>
      <c r="I103" s="1226">
        <f t="shared" ref="I103:S103" si="19">SUM(I104:I108)</f>
        <v>65695</v>
      </c>
      <c r="J103" s="1226">
        <f t="shared" si="19"/>
        <v>54329.8</v>
      </c>
      <c r="K103" s="1543">
        <f t="shared" si="19"/>
        <v>12521</v>
      </c>
      <c r="L103" s="1543">
        <f t="shared" si="19"/>
        <v>41981.66</v>
      </c>
      <c r="M103" s="1543">
        <f t="shared" si="19"/>
        <v>35000</v>
      </c>
      <c r="N103" s="1543">
        <f t="shared" si="19"/>
        <v>203392</v>
      </c>
      <c r="O103" s="1543">
        <f t="shared" si="19"/>
        <v>17580</v>
      </c>
      <c r="P103" s="1543">
        <f t="shared" si="19"/>
        <v>81728.539999999994</v>
      </c>
      <c r="Q103" s="1861">
        <f t="shared" si="19"/>
        <v>14893.2</v>
      </c>
      <c r="R103" s="1896">
        <f t="shared" si="19"/>
        <v>84575.1</v>
      </c>
      <c r="S103" s="1896">
        <f t="shared" si="19"/>
        <v>55396.6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8"/>
        <v>0</v>
      </c>
      <c r="G104" s="43" t="e">
        <f t="shared" ref="G104:G110" si="20">+F104*100/E104</f>
        <v>#DIV/0!</v>
      </c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f>531200+150000</f>
        <v>681200</v>
      </c>
      <c r="F105" s="36">
        <f t="shared" si="18"/>
        <v>667092.89999999991</v>
      </c>
      <c r="G105" s="43">
        <f t="shared" si="20"/>
        <v>97.929081033470339</v>
      </c>
      <c r="H105" s="471"/>
      <c r="I105" s="471">
        <v>65695</v>
      </c>
      <c r="J105" s="471">
        <v>54329.8</v>
      </c>
      <c r="K105" s="471">
        <v>12521</v>
      </c>
      <c r="L105" s="471">
        <v>41981.66</v>
      </c>
      <c r="M105" s="471">
        <v>35000</v>
      </c>
      <c r="N105" s="471">
        <v>203392</v>
      </c>
      <c r="O105" s="471">
        <v>17580</v>
      </c>
      <c r="P105" s="471">
        <v>81728.539999999994</v>
      </c>
      <c r="Q105" s="471">
        <v>14893.2</v>
      </c>
      <c r="R105" s="471">
        <v>84575.1</v>
      </c>
      <c r="S105" s="471">
        <v>55396.6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/>
      <c r="F106" s="36">
        <f t="shared" si="18"/>
        <v>0</v>
      </c>
      <c r="G106" s="43" t="e">
        <f t="shared" si="20"/>
        <v>#DIV/0!</v>
      </c>
      <c r="H106" s="471"/>
      <c r="I106" s="471"/>
      <c r="J106" s="471"/>
      <c r="K106" s="471"/>
      <c r="L106" s="471"/>
      <c r="M106" s="471"/>
      <c r="N106" s="471"/>
      <c r="O106" s="471"/>
      <c r="P106" s="471"/>
      <c r="Q106" s="471"/>
      <c r="R106" s="471"/>
      <c r="S106" s="471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471"/>
      <c r="I107" s="471"/>
      <c r="J107" s="471"/>
      <c r="K107" s="471"/>
      <c r="L107" s="471"/>
      <c r="M107" s="471"/>
      <c r="N107" s="471"/>
      <c r="O107" s="471"/>
      <c r="P107" s="471"/>
      <c r="Q107" s="471"/>
      <c r="R107" s="471"/>
      <c r="S107" s="471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8"/>
        <v>0</v>
      </c>
      <c r="G108" s="43" t="e">
        <f t="shared" si="20"/>
        <v>#DIV/0!</v>
      </c>
      <c r="H108" s="471"/>
      <c r="I108" s="471"/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2138000</v>
      </c>
      <c r="F109" s="1536">
        <f t="shared" si="18"/>
        <v>2138000</v>
      </c>
      <c r="G109" s="140">
        <f t="shared" si="20"/>
        <v>100</v>
      </c>
      <c r="H109" s="149">
        <f>SUM(H113+H117)</f>
        <v>0</v>
      </c>
      <c r="I109" s="149">
        <f t="shared" ref="I109:S109" si="21">SUM(I113+I117)</f>
        <v>261300</v>
      </c>
      <c r="J109" s="149">
        <f t="shared" si="21"/>
        <v>230350</v>
      </c>
      <c r="K109" s="149">
        <f t="shared" si="21"/>
        <v>222300</v>
      </c>
      <c r="L109" s="1024">
        <f t="shared" si="21"/>
        <v>220000</v>
      </c>
      <c r="M109" s="1024">
        <f t="shared" si="21"/>
        <v>220350</v>
      </c>
      <c r="N109" s="1024">
        <f t="shared" si="21"/>
        <v>222300</v>
      </c>
      <c r="O109" s="1024">
        <f t="shared" si="21"/>
        <v>211850</v>
      </c>
      <c r="P109" s="1024">
        <f t="shared" si="21"/>
        <v>160900</v>
      </c>
      <c r="Q109" s="1024">
        <f t="shared" si="21"/>
        <v>122850</v>
      </c>
      <c r="R109" s="1024">
        <f t="shared" si="21"/>
        <v>120900</v>
      </c>
      <c r="S109" s="1024">
        <f t="shared" si="21"/>
        <v>144900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100000</v>
      </c>
      <c r="F110" s="58">
        <f>SUM(H110:S110)</f>
        <v>100000</v>
      </c>
      <c r="G110" s="47">
        <f t="shared" si="20"/>
        <v>100</v>
      </c>
      <c r="H110" s="475">
        <v>0</v>
      </c>
      <c r="I110" s="475">
        <v>0</v>
      </c>
      <c r="J110" s="1023">
        <v>0</v>
      </c>
      <c r="K110" s="1023">
        <v>0</v>
      </c>
      <c r="L110" s="1023">
        <v>0</v>
      </c>
      <c r="M110" s="1023">
        <v>0</v>
      </c>
      <c r="N110" s="1023">
        <v>0</v>
      </c>
      <c r="O110" s="1029">
        <v>30000</v>
      </c>
      <c r="P110" s="1029">
        <v>30000</v>
      </c>
      <c r="Q110" s="1029">
        <v>20000</v>
      </c>
      <c r="R110" s="1029">
        <v>20000</v>
      </c>
      <c r="S110" s="1023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473"/>
      <c r="I111" s="473"/>
      <c r="J111" s="1239"/>
      <c r="K111" s="1553"/>
      <c r="L111" s="1553"/>
      <c r="M111" s="1553"/>
      <c r="N111" s="1553"/>
      <c r="O111" s="1553"/>
      <c r="P111" s="1553"/>
      <c r="Q111" s="1874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50</v>
      </c>
      <c r="F112" s="36">
        <f>SUM(H112:S112)</f>
        <v>50</v>
      </c>
      <c r="G112" s="37">
        <f>+F112*100/E112</f>
        <v>100</v>
      </c>
      <c r="H112" s="471"/>
      <c r="I112" s="471"/>
      <c r="J112" s="471">
        <v>20</v>
      </c>
      <c r="K112" s="471"/>
      <c r="L112" s="471"/>
      <c r="M112" s="471"/>
      <c r="N112" s="471"/>
      <c r="O112" s="471"/>
      <c r="P112" s="471">
        <v>30</v>
      </c>
      <c r="Q112" s="471"/>
      <c r="R112" s="471"/>
      <c r="S112" s="471"/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100000</v>
      </c>
      <c r="F113" s="36">
        <f>SUM(H113:S113)</f>
        <v>100000</v>
      </c>
      <c r="G113" s="37">
        <f>+F113*100/E113</f>
        <v>100</v>
      </c>
      <c r="H113" s="471"/>
      <c r="I113" s="471"/>
      <c r="J113" s="471">
        <v>10000</v>
      </c>
      <c r="K113" s="471"/>
      <c r="L113" s="471"/>
      <c r="M113" s="471"/>
      <c r="N113" s="471"/>
      <c r="O113" s="872">
        <v>50000</v>
      </c>
      <c r="P113" s="872">
        <v>40000</v>
      </c>
      <c r="Q113" s="471"/>
      <c r="R113" s="471"/>
      <c r="S113" s="471"/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2038000</v>
      </c>
      <c r="F114" s="58">
        <f>SUM(H114:S114)</f>
        <v>2038000</v>
      </c>
      <c r="G114" s="47">
        <f>+F114*100/E114</f>
        <v>100</v>
      </c>
      <c r="H114" s="472">
        <v>100000</v>
      </c>
      <c r="I114" s="472">
        <v>160000</v>
      </c>
      <c r="J114" s="1029">
        <v>220000</v>
      </c>
      <c r="K114" s="1029">
        <v>220000</v>
      </c>
      <c r="L114" s="1029">
        <v>220000</v>
      </c>
      <c r="M114" s="1029">
        <v>220000</v>
      </c>
      <c r="N114" s="1029">
        <v>220000</v>
      </c>
      <c r="O114" s="1029">
        <v>160000</v>
      </c>
      <c r="P114" s="1029">
        <v>120000</v>
      </c>
      <c r="Q114" s="1029">
        <v>120000</v>
      </c>
      <c r="R114" s="1029">
        <v>120000</v>
      </c>
      <c r="S114" s="1029">
        <v>158000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473"/>
      <c r="I115" s="473"/>
      <c r="J115" s="1239"/>
      <c r="K115" s="1553"/>
      <c r="L115" s="1553"/>
      <c r="M115" s="1553"/>
      <c r="N115" s="1553"/>
      <c r="O115" s="1553"/>
      <c r="P115" s="1553"/>
      <c r="Q115" s="1874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85</v>
      </c>
      <c r="F116" s="36">
        <f>SUM(H116:S116)</f>
        <v>85</v>
      </c>
      <c r="G116" s="37">
        <f t="shared" ref="G116:G122" si="22">+F116*100/E116</f>
        <v>100</v>
      </c>
      <c r="H116" s="471"/>
      <c r="I116" s="471">
        <v>85</v>
      </c>
      <c r="J116" s="471"/>
      <c r="K116" s="471"/>
      <c r="L116" s="471"/>
      <c r="M116" s="471"/>
      <c r="N116" s="471"/>
      <c r="O116" s="471"/>
      <c r="P116" s="471"/>
      <c r="Q116" s="471"/>
      <c r="R116" s="471"/>
      <c r="S116" s="471"/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2038000</v>
      </c>
      <c r="F117" s="36">
        <f>SUM(H117:S117)</f>
        <v>2038000</v>
      </c>
      <c r="G117" s="37">
        <f t="shared" si="22"/>
        <v>100</v>
      </c>
      <c r="H117" s="471"/>
      <c r="I117" s="471">
        <v>261300</v>
      </c>
      <c r="J117" s="471">
        <v>220350</v>
      </c>
      <c r="K117" s="471">
        <v>222300</v>
      </c>
      <c r="L117" s="471">
        <v>220000</v>
      </c>
      <c r="M117" s="471">
        <v>220350</v>
      </c>
      <c r="N117" s="471">
        <v>222300</v>
      </c>
      <c r="O117" s="471">
        <v>161850</v>
      </c>
      <c r="P117" s="872">
        <v>120900</v>
      </c>
      <c r="Q117" s="471">
        <v>122850</v>
      </c>
      <c r="R117" s="476">
        <v>120900</v>
      </c>
      <c r="S117" s="471">
        <v>144900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473"/>
      <c r="I118" s="473"/>
      <c r="J118" s="1239"/>
      <c r="K118" s="1553"/>
      <c r="L118" s="1553"/>
      <c r="M118" s="1553"/>
      <c r="N118" s="1553"/>
      <c r="O118" s="1553"/>
      <c r="P118" s="1553"/>
      <c r="Q118" s="1874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>SUM(H119:S119)</f>
        <v>1</v>
      </c>
      <c r="G119" s="37">
        <f t="shared" si="22"/>
        <v>100</v>
      </c>
      <c r="H119" s="471"/>
      <c r="I119" s="471">
        <v>1</v>
      </c>
      <c r="J119" s="471"/>
      <c r="K119" s="471"/>
      <c r="L119" s="471"/>
      <c r="M119" s="471"/>
      <c r="N119" s="471"/>
      <c r="O119" s="471"/>
      <c r="P119" s="471"/>
      <c r="Q119" s="471"/>
      <c r="R119" s="471"/>
      <c r="S119" s="471"/>
    </row>
    <row r="120" spans="1:19" ht="21.75" customHeight="1">
      <c r="A120" s="59"/>
      <c r="B120" s="319"/>
      <c r="C120" s="7" t="s">
        <v>127</v>
      </c>
      <c r="D120" s="35" t="s">
        <v>35</v>
      </c>
      <c r="E120" s="36"/>
      <c r="F120" s="36">
        <f>SUM(H120:S120)</f>
        <v>0</v>
      </c>
      <c r="G120" s="37" t="e">
        <f t="shared" si="22"/>
        <v>#DIV/0!</v>
      </c>
      <c r="H120" s="471"/>
      <c r="I120" s="471"/>
      <c r="J120" s="471"/>
      <c r="K120" s="471"/>
      <c r="L120" s="471"/>
      <c r="M120" s="471"/>
      <c r="N120" s="471"/>
      <c r="O120" s="471"/>
      <c r="P120" s="471"/>
      <c r="Q120" s="471"/>
      <c r="R120" s="471"/>
      <c r="S120" s="471"/>
    </row>
    <row r="121" spans="1:19" ht="21.75" customHeight="1">
      <c r="A121" s="59"/>
      <c r="B121" s="319"/>
      <c r="C121" s="7" t="s">
        <v>125</v>
      </c>
      <c r="D121" s="35" t="s">
        <v>9</v>
      </c>
      <c r="E121" s="36"/>
      <c r="F121" s="36">
        <f>SUM(H121:S121)</f>
        <v>0</v>
      </c>
      <c r="G121" s="37" t="e">
        <f t="shared" si="22"/>
        <v>#DIV/0!</v>
      </c>
      <c r="H121" s="471"/>
      <c r="I121" s="471"/>
      <c r="J121" s="471"/>
      <c r="K121" s="471"/>
      <c r="L121" s="471"/>
      <c r="M121" s="471"/>
      <c r="N121" s="471"/>
      <c r="O121" s="471"/>
      <c r="P121" s="471"/>
      <c r="Q121" s="471"/>
      <c r="R121" s="471"/>
      <c r="S121" s="471"/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120</v>
      </c>
      <c r="F122" s="36">
        <f>SUM(H122:S122)</f>
        <v>120</v>
      </c>
      <c r="G122" s="37">
        <f t="shared" si="22"/>
        <v>100</v>
      </c>
      <c r="H122" s="471"/>
      <c r="I122" s="471">
        <v>40</v>
      </c>
      <c r="J122" s="471" t="s">
        <v>334</v>
      </c>
      <c r="K122" s="471"/>
      <c r="L122" s="471"/>
      <c r="M122" s="471"/>
      <c r="N122" s="471"/>
      <c r="O122" s="471">
        <v>40</v>
      </c>
      <c r="P122" s="471">
        <v>40</v>
      </c>
      <c r="Q122" s="471"/>
      <c r="R122" s="471"/>
      <c r="S122" s="471"/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55">
        <f t="shared" ref="F123:F186" si="23">SUM(H123:S123)</f>
        <v>0</v>
      </c>
      <c r="G123" s="67" t="e">
        <f t="shared" ref="G123:G186" si="24">+F123*100/E123</f>
        <v>#DIV/0!</v>
      </c>
      <c r="H123" s="66"/>
      <c r="I123" s="66"/>
      <c r="J123" s="1219"/>
      <c r="K123" s="1537"/>
      <c r="L123" s="1537"/>
      <c r="M123" s="1537"/>
      <c r="N123" s="1537"/>
      <c r="O123" s="1537"/>
      <c r="P123" s="1537"/>
      <c r="Q123" s="1855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4"/>
        <v>#DIV/0!</v>
      </c>
      <c r="H124" s="471"/>
      <c r="I124" s="471"/>
      <c r="J124" s="471"/>
      <c r="K124" s="471"/>
      <c r="L124" s="471"/>
      <c r="M124" s="471"/>
      <c r="N124" s="471"/>
      <c r="O124" s="471"/>
      <c r="P124" s="471"/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16800</v>
      </c>
      <c r="F125" s="153">
        <f t="shared" si="23"/>
        <v>15175.5</v>
      </c>
      <c r="G125" s="379">
        <f t="shared" si="24"/>
        <v>90.330357142857139</v>
      </c>
      <c r="H125" s="153">
        <f>SUM(H126:H130)</f>
        <v>0</v>
      </c>
      <c r="I125" s="153">
        <f t="shared" ref="I125:S125" si="25">SUM(I126:I130)</f>
        <v>1767</v>
      </c>
      <c r="J125" s="1226">
        <f t="shared" si="25"/>
        <v>421</v>
      </c>
      <c r="K125" s="1543">
        <f t="shared" si="25"/>
        <v>646</v>
      </c>
      <c r="L125" s="1543">
        <f t="shared" si="25"/>
        <v>7441.5</v>
      </c>
      <c r="M125" s="1543">
        <f t="shared" si="25"/>
        <v>0</v>
      </c>
      <c r="N125" s="1543">
        <f t="shared" si="25"/>
        <v>4900</v>
      </c>
      <c r="O125" s="1543">
        <f t="shared" si="25"/>
        <v>0</v>
      </c>
      <c r="P125" s="1543">
        <f t="shared" si="25"/>
        <v>0</v>
      </c>
      <c r="Q125" s="1861">
        <f t="shared" si="25"/>
        <v>0</v>
      </c>
      <c r="R125" s="1896">
        <f t="shared" si="25"/>
        <v>0</v>
      </c>
      <c r="S125" s="1896">
        <f t="shared" si="25"/>
        <v>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3"/>
        <v>0</v>
      </c>
      <c r="G126" s="37" t="e">
        <f t="shared" si="24"/>
        <v>#DIV/0!</v>
      </c>
      <c r="H126" s="471"/>
      <c r="I126" s="471"/>
      <c r="J126" s="471"/>
      <c r="K126" s="471"/>
      <c r="L126" s="471"/>
      <c r="M126" s="471"/>
      <c r="N126" s="471"/>
      <c r="O126" s="471"/>
      <c r="P126" s="471"/>
      <c r="Q126" s="471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16800</v>
      </c>
      <c r="F127" s="36">
        <f t="shared" si="23"/>
        <v>15175.5</v>
      </c>
      <c r="G127" s="37">
        <f t="shared" si="24"/>
        <v>90.330357142857139</v>
      </c>
      <c r="H127" s="471"/>
      <c r="I127" s="471">
        <v>1767</v>
      </c>
      <c r="J127" s="471">
        <v>421</v>
      </c>
      <c r="K127" s="471">
        <v>646</v>
      </c>
      <c r="L127" s="471">
        <v>7441.5</v>
      </c>
      <c r="M127" s="471" t="s">
        <v>337</v>
      </c>
      <c r="N127" s="471">
        <v>4900</v>
      </c>
      <c r="O127" s="471" t="s">
        <v>334</v>
      </c>
      <c r="P127" s="471"/>
      <c r="Q127" s="471"/>
      <c r="R127" s="471"/>
      <c r="S127" s="471"/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3"/>
        <v>0</v>
      </c>
      <c r="G128" s="37" t="e">
        <f t="shared" si="24"/>
        <v>#DIV/0!</v>
      </c>
      <c r="H128" s="471"/>
      <c r="I128" s="471"/>
      <c r="J128" s="471"/>
      <c r="K128" s="471"/>
      <c r="L128" s="471"/>
      <c r="M128" s="471"/>
      <c r="N128" s="471"/>
      <c r="O128" s="471"/>
      <c r="P128" s="471"/>
      <c r="Q128" s="471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3"/>
        <v>0</v>
      </c>
      <c r="G129" s="37" t="e">
        <f t="shared" si="24"/>
        <v>#DIV/0!</v>
      </c>
      <c r="H129" s="471"/>
      <c r="I129" s="471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3"/>
        <v>0</v>
      </c>
      <c r="G130" s="37" t="e">
        <f t="shared" si="24"/>
        <v>#DIV/0!</v>
      </c>
      <c r="H130" s="471"/>
      <c r="I130" s="471"/>
      <c r="J130" s="471"/>
      <c r="K130" s="471"/>
      <c r="L130" s="471"/>
      <c r="M130" s="471"/>
      <c r="N130" s="471"/>
      <c r="O130" s="471"/>
      <c r="P130" s="471"/>
      <c r="Q130" s="471"/>
      <c r="R130" s="471"/>
      <c r="S130" s="471"/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3"/>
        <v>0</v>
      </c>
      <c r="G131" s="67" t="e">
        <f t="shared" si="24"/>
        <v>#DIV/0!</v>
      </c>
      <c r="H131" s="473"/>
      <c r="I131" s="473"/>
      <c r="J131" s="1239"/>
      <c r="K131" s="1553"/>
      <c r="L131" s="1553"/>
      <c r="M131" s="1553"/>
      <c r="N131" s="1553"/>
      <c r="O131" s="1553"/>
      <c r="P131" s="1553"/>
      <c r="Q131" s="1874"/>
      <c r="R131" s="1907"/>
      <c r="S131" s="1907"/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1</v>
      </c>
      <c r="F132" s="55">
        <f t="shared" si="23"/>
        <v>1</v>
      </c>
      <c r="G132" s="67">
        <f t="shared" si="24"/>
        <v>100</v>
      </c>
      <c r="H132" s="144">
        <f>SUM(H133:H134)</f>
        <v>0</v>
      </c>
      <c r="I132" s="144">
        <f t="shared" ref="I132:S132" si="26">SUM(I133:I134)</f>
        <v>0</v>
      </c>
      <c r="J132" s="1224">
        <f t="shared" si="26"/>
        <v>0</v>
      </c>
      <c r="K132" s="1541">
        <f t="shared" si="26"/>
        <v>0</v>
      </c>
      <c r="L132" s="1541">
        <f t="shared" si="26"/>
        <v>0</v>
      </c>
      <c r="M132" s="1541">
        <f t="shared" si="26"/>
        <v>0</v>
      </c>
      <c r="N132" s="1541">
        <f t="shared" si="26"/>
        <v>0</v>
      </c>
      <c r="O132" s="1541">
        <f t="shared" si="26"/>
        <v>0</v>
      </c>
      <c r="P132" s="1541">
        <f t="shared" si="26"/>
        <v>0</v>
      </c>
      <c r="Q132" s="1858">
        <f t="shared" si="26"/>
        <v>1</v>
      </c>
      <c r="R132" s="1894">
        <f t="shared" si="26"/>
        <v>0</v>
      </c>
      <c r="S132" s="1894">
        <f t="shared" si="26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1</v>
      </c>
      <c r="F133" s="36">
        <f t="shared" si="23"/>
        <v>1</v>
      </c>
      <c r="G133" s="37">
        <f t="shared" si="24"/>
        <v>100</v>
      </c>
      <c r="H133" s="471"/>
      <c r="I133" s="471"/>
      <c r="J133" s="471"/>
      <c r="K133" s="471"/>
      <c r="L133" s="471"/>
      <c r="M133" s="471"/>
      <c r="N133" s="471"/>
      <c r="O133" s="471"/>
      <c r="P133" s="471"/>
      <c r="Q133" s="471">
        <v>1</v>
      </c>
      <c r="R133" s="471"/>
      <c r="S133" s="471"/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3"/>
        <v>0</v>
      </c>
      <c r="G134" s="37" t="e">
        <f t="shared" si="24"/>
        <v>#DIV/0!</v>
      </c>
      <c r="H134" s="471"/>
      <c r="I134" s="471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3"/>
        <v>0</v>
      </c>
      <c r="G135" s="37" t="e">
        <f t="shared" si="24"/>
        <v>#DIV/0!</v>
      </c>
      <c r="H135" s="471"/>
      <c r="I135" s="471"/>
      <c r="J135" s="471"/>
      <c r="K135" s="471"/>
      <c r="L135" s="471"/>
      <c r="M135" s="471"/>
      <c r="N135" s="471"/>
      <c r="O135" s="471"/>
      <c r="P135" s="471"/>
      <c r="Q135" s="471"/>
      <c r="R135" s="471"/>
      <c r="S135" s="471"/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62300</v>
      </c>
      <c r="F136" s="153">
        <f t="shared" si="23"/>
        <v>53451.75</v>
      </c>
      <c r="G136" s="379">
        <f t="shared" si="24"/>
        <v>85.797351524879616</v>
      </c>
      <c r="H136" s="153">
        <f>SUM(H137:H141)</f>
        <v>0</v>
      </c>
      <c r="I136" s="153">
        <f t="shared" ref="I136:S136" si="27">SUM(I137:I141)</f>
        <v>4167</v>
      </c>
      <c r="J136" s="1226">
        <f t="shared" si="27"/>
        <v>3369.5</v>
      </c>
      <c r="K136" s="1543">
        <f t="shared" si="27"/>
        <v>646</v>
      </c>
      <c r="L136" s="1543">
        <f t="shared" si="27"/>
        <v>12889.25</v>
      </c>
      <c r="M136" s="1543">
        <f t="shared" si="27"/>
        <v>28080</v>
      </c>
      <c r="N136" s="1543">
        <f t="shared" si="27"/>
        <v>0</v>
      </c>
      <c r="O136" s="1543">
        <f t="shared" si="27"/>
        <v>200</v>
      </c>
      <c r="P136" s="1543">
        <f t="shared" si="27"/>
        <v>0</v>
      </c>
      <c r="Q136" s="1861">
        <f t="shared" si="27"/>
        <v>0</v>
      </c>
      <c r="R136" s="1896">
        <f t="shared" si="27"/>
        <v>4100</v>
      </c>
      <c r="S136" s="1896">
        <f t="shared" si="27"/>
        <v>0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3"/>
        <v>0</v>
      </c>
      <c r="G137" s="37" t="e">
        <f t="shared" si="24"/>
        <v>#DIV/0!</v>
      </c>
      <c r="H137" s="471"/>
      <c r="I137" s="471"/>
      <c r="J137" s="471"/>
      <c r="K137" s="471"/>
      <c r="L137" s="471"/>
      <c r="M137" s="471"/>
      <c r="N137" s="471"/>
      <c r="O137" s="471"/>
      <c r="P137" s="471"/>
      <c r="Q137" s="471"/>
      <c r="R137" s="471"/>
      <c r="S137" s="471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62300</v>
      </c>
      <c r="F138" s="36">
        <f t="shared" si="23"/>
        <v>53451.75</v>
      </c>
      <c r="G138" s="37">
        <f t="shared" si="24"/>
        <v>85.797351524879616</v>
      </c>
      <c r="H138" s="471"/>
      <c r="I138" s="471">
        <v>4167</v>
      </c>
      <c r="J138" s="471">
        <v>3369.5</v>
      </c>
      <c r="K138" s="471">
        <v>646</v>
      </c>
      <c r="L138" s="471">
        <v>12889.25</v>
      </c>
      <c r="M138" s="471">
        <v>28080</v>
      </c>
      <c r="N138" s="471"/>
      <c r="O138" s="471">
        <v>200</v>
      </c>
      <c r="P138" s="471" t="s">
        <v>337</v>
      </c>
      <c r="Q138" s="471"/>
      <c r="R138" s="471">
        <v>4100</v>
      </c>
      <c r="S138" s="471"/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3"/>
        <v>0</v>
      </c>
      <c r="G139" s="37" t="e">
        <f t="shared" si="24"/>
        <v>#DIV/0!</v>
      </c>
      <c r="H139" s="471"/>
      <c r="I139" s="471"/>
      <c r="J139" s="471"/>
      <c r="K139" s="471"/>
      <c r="L139" s="471"/>
      <c r="M139" s="471"/>
      <c r="N139" s="471"/>
      <c r="O139" s="471"/>
      <c r="P139" s="471"/>
      <c r="Q139" s="471"/>
      <c r="R139" s="471"/>
      <c r="S139" s="471"/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3"/>
        <v>0</v>
      </c>
      <c r="G140" s="37" t="e">
        <f t="shared" si="24"/>
        <v>#DIV/0!</v>
      </c>
      <c r="H140" s="471"/>
      <c r="I140" s="471"/>
      <c r="J140" s="471"/>
      <c r="K140" s="471"/>
      <c r="L140" s="471"/>
      <c r="M140" s="471"/>
      <c r="N140" s="471"/>
      <c r="O140" s="471"/>
      <c r="P140" s="471"/>
      <c r="Q140" s="471"/>
      <c r="R140" s="471"/>
      <c r="S140" s="471"/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3"/>
        <v>0</v>
      </c>
      <c r="G141" s="37" t="e">
        <f t="shared" si="24"/>
        <v>#DIV/0!</v>
      </c>
      <c r="H141" s="471"/>
      <c r="I141" s="471"/>
      <c r="J141" s="471"/>
      <c r="K141" s="471"/>
      <c r="L141" s="471"/>
      <c r="M141" s="471"/>
      <c r="N141" s="471"/>
      <c r="O141" s="471"/>
      <c r="P141" s="471"/>
      <c r="Q141" s="471"/>
      <c r="R141" s="471"/>
      <c r="S141" s="471"/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3"/>
        <v>0</v>
      </c>
      <c r="G142" s="67" t="e">
        <f t="shared" si="24"/>
        <v>#DIV/0!</v>
      </c>
      <c r="H142" s="139">
        <f t="shared" ref="H142:S142" si="28">H145</f>
        <v>0</v>
      </c>
      <c r="I142" s="139">
        <f t="shared" si="28"/>
        <v>0</v>
      </c>
      <c r="J142" s="1223">
        <f t="shared" si="28"/>
        <v>0</v>
      </c>
      <c r="K142" s="1539">
        <f t="shared" si="28"/>
        <v>0</v>
      </c>
      <c r="L142" s="1539">
        <f t="shared" si="28"/>
        <v>0</v>
      </c>
      <c r="M142" s="1539">
        <f t="shared" si="28"/>
        <v>0</v>
      </c>
      <c r="N142" s="1539">
        <f t="shared" si="28"/>
        <v>0</v>
      </c>
      <c r="O142" s="1539">
        <f t="shared" si="28"/>
        <v>0</v>
      </c>
      <c r="P142" s="1539">
        <f t="shared" si="28"/>
        <v>0</v>
      </c>
      <c r="Q142" s="1857">
        <f t="shared" si="28"/>
        <v>0</v>
      </c>
      <c r="R142" s="1892">
        <f t="shared" si="28"/>
        <v>0</v>
      </c>
      <c r="S142" s="1892">
        <f t="shared" si="28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3"/>
        <v>0</v>
      </c>
      <c r="G143" s="67" t="e">
        <f t="shared" si="24"/>
        <v>#DIV/0!</v>
      </c>
      <c r="H143" s="139"/>
      <c r="I143" s="139"/>
      <c r="J143" s="1223"/>
      <c r="K143" s="1539"/>
      <c r="L143" s="1539"/>
      <c r="M143" s="1539"/>
      <c r="N143" s="1539"/>
      <c r="O143" s="1539"/>
      <c r="P143" s="1539"/>
      <c r="Q143" s="1857"/>
      <c r="R143" s="1892"/>
      <c r="S143" s="189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3"/>
        <v>0</v>
      </c>
      <c r="G144" s="37" t="e">
        <f t="shared" si="24"/>
        <v>#DIV/0!</v>
      </c>
      <c r="H144" s="471"/>
      <c r="I144" s="471"/>
      <c r="J144" s="471"/>
      <c r="K144" s="471"/>
      <c r="L144" s="471"/>
      <c r="M144" s="471"/>
      <c r="N144" s="471"/>
      <c r="O144" s="471"/>
      <c r="P144" s="471"/>
      <c r="Q144" s="471"/>
      <c r="R144" s="471"/>
      <c r="S144" s="471"/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3"/>
        <v>0</v>
      </c>
      <c r="G145" s="37" t="e">
        <f t="shared" si="24"/>
        <v>#DIV/0!</v>
      </c>
      <c r="H145" s="471"/>
      <c r="I145" s="471"/>
      <c r="J145" s="471"/>
      <c r="K145" s="471"/>
      <c r="L145" s="471"/>
      <c r="M145" s="471"/>
      <c r="N145" s="471"/>
      <c r="O145" s="471"/>
      <c r="P145" s="471"/>
      <c r="Q145" s="471"/>
      <c r="R145" s="471"/>
      <c r="S145" s="471"/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3"/>
        <v>0</v>
      </c>
      <c r="G146" s="37" t="e">
        <f t="shared" si="24"/>
        <v>#DIV/0!</v>
      </c>
      <c r="H146" s="471"/>
      <c r="I146" s="471"/>
      <c r="J146" s="471"/>
      <c r="K146" s="471"/>
      <c r="L146" s="471"/>
      <c r="M146" s="471"/>
      <c r="N146" s="471"/>
      <c r="O146" s="471"/>
      <c r="P146" s="471"/>
      <c r="Q146" s="471"/>
      <c r="R146" s="471"/>
      <c r="S146" s="471"/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3"/>
        <v>0</v>
      </c>
      <c r="G147" s="379" t="e">
        <f t="shared" si="24"/>
        <v>#DIV/0!</v>
      </c>
      <c r="H147" s="153">
        <f>SUM(H148:H152)</f>
        <v>0</v>
      </c>
      <c r="I147" s="153">
        <f t="shared" ref="I147:S147" si="29">SUM(I148:I152)</f>
        <v>0</v>
      </c>
      <c r="J147" s="1226">
        <f t="shared" si="29"/>
        <v>0</v>
      </c>
      <c r="K147" s="1543">
        <f t="shared" si="29"/>
        <v>0</v>
      </c>
      <c r="L147" s="1543">
        <f t="shared" si="29"/>
        <v>0</v>
      </c>
      <c r="M147" s="1543">
        <f t="shared" si="29"/>
        <v>0</v>
      </c>
      <c r="N147" s="1543">
        <f t="shared" si="29"/>
        <v>0</v>
      </c>
      <c r="O147" s="1543">
        <f t="shared" si="29"/>
        <v>0</v>
      </c>
      <c r="P147" s="1543">
        <f t="shared" si="29"/>
        <v>0</v>
      </c>
      <c r="Q147" s="1861">
        <f t="shared" si="29"/>
        <v>0</v>
      </c>
      <c r="R147" s="1896">
        <f t="shared" si="29"/>
        <v>0</v>
      </c>
      <c r="S147" s="1896">
        <f t="shared" si="29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3"/>
        <v>0</v>
      </c>
      <c r="G148" s="37" t="e">
        <f t="shared" si="24"/>
        <v>#DIV/0!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3"/>
        <v>0</v>
      </c>
      <c r="G149" s="37" t="e">
        <f t="shared" si="24"/>
        <v>#DIV/0!</v>
      </c>
      <c r="H149" s="471"/>
      <c r="I149" s="471"/>
      <c r="J149" s="471"/>
      <c r="K149" s="471"/>
      <c r="L149" s="471"/>
      <c r="M149" s="471"/>
      <c r="N149" s="471"/>
      <c r="O149" s="471"/>
      <c r="P149" s="471"/>
      <c r="Q149" s="471"/>
      <c r="R149" s="471"/>
      <c r="S149" s="471"/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3"/>
        <v>0</v>
      </c>
      <c r="G150" s="37" t="e">
        <f t="shared" si="24"/>
        <v>#DIV/0!</v>
      </c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3"/>
        <v>0</v>
      </c>
      <c r="G151" s="37" t="e">
        <f t="shared" si="24"/>
        <v>#DIV/0!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3"/>
        <v>0</v>
      </c>
      <c r="G152" s="37" t="e">
        <f t="shared" si="24"/>
        <v>#DIV/0!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3"/>
        <v>0</v>
      </c>
      <c r="G153" s="67" t="e">
        <f t="shared" si="24"/>
        <v>#DIV/0!</v>
      </c>
      <c r="H153" s="139">
        <f>H154</f>
        <v>0</v>
      </c>
      <c r="I153" s="139">
        <f t="shared" ref="I153:S153" si="30">I154</f>
        <v>0</v>
      </c>
      <c r="J153" s="1223">
        <f t="shared" si="30"/>
        <v>0</v>
      </c>
      <c r="K153" s="1539">
        <f t="shared" si="30"/>
        <v>0</v>
      </c>
      <c r="L153" s="1539">
        <f t="shared" si="30"/>
        <v>0</v>
      </c>
      <c r="M153" s="1539">
        <f t="shared" si="30"/>
        <v>0</v>
      </c>
      <c r="N153" s="1539">
        <f t="shared" si="30"/>
        <v>0</v>
      </c>
      <c r="O153" s="1539">
        <f t="shared" si="30"/>
        <v>0</v>
      </c>
      <c r="P153" s="1539">
        <f t="shared" si="30"/>
        <v>0</v>
      </c>
      <c r="Q153" s="1857">
        <f t="shared" si="30"/>
        <v>0</v>
      </c>
      <c r="R153" s="1892">
        <f t="shared" si="30"/>
        <v>0</v>
      </c>
      <c r="S153" s="1892">
        <f t="shared" si="30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3"/>
        <v>0</v>
      </c>
      <c r="G154" s="37" t="e">
        <f t="shared" si="24"/>
        <v>#DIV/0!</v>
      </c>
      <c r="H154" s="476"/>
      <c r="I154" s="476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3"/>
        <v>0</v>
      </c>
      <c r="G155" s="37" t="e">
        <f t="shared" si="24"/>
        <v>#DIV/0!</v>
      </c>
      <c r="H155" s="476"/>
      <c r="I155" s="476"/>
      <c r="J155" s="476"/>
      <c r="K155" s="476"/>
      <c r="L155" s="476"/>
      <c r="M155" s="476"/>
      <c r="N155" s="476"/>
      <c r="O155" s="476"/>
      <c r="P155" s="476"/>
      <c r="Q155" s="476"/>
      <c r="R155" s="476"/>
      <c r="S155" s="476"/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3"/>
        <v>0</v>
      </c>
      <c r="G156" s="37" t="e">
        <f t="shared" si="24"/>
        <v>#DIV/0!</v>
      </c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3"/>
        <v>0</v>
      </c>
      <c r="G157" s="37" t="e">
        <f t="shared" si="24"/>
        <v>#DIV/0!</v>
      </c>
      <c r="H157" s="476"/>
      <c r="I157" s="476"/>
      <c r="J157" s="476"/>
      <c r="K157" s="476"/>
      <c r="L157" s="476"/>
      <c r="M157" s="476"/>
      <c r="N157" s="476"/>
      <c r="O157" s="476"/>
      <c r="P157" s="476"/>
      <c r="Q157" s="476"/>
      <c r="R157" s="476"/>
      <c r="S157" s="476"/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3"/>
        <v>0</v>
      </c>
      <c r="G158" s="37" t="e">
        <f t="shared" si="24"/>
        <v>#DIV/0!</v>
      </c>
      <c r="H158" s="471"/>
      <c r="I158" s="471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3"/>
        <v>0</v>
      </c>
      <c r="G159" s="379" t="e">
        <f t="shared" si="24"/>
        <v>#DIV/0!</v>
      </c>
      <c r="H159" s="153">
        <f>SUM(H160:H164)</f>
        <v>0</v>
      </c>
      <c r="I159" s="153">
        <f t="shared" ref="I159:S159" si="31">SUM(I160:I164)</f>
        <v>0</v>
      </c>
      <c r="J159" s="1226">
        <f t="shared" si="31"/>
        <v>0</v>
      </c>
      <c r="K159" s="1543">
        <f t="shared" si="31"/>
        <v>0</v>
      </c>
      <c r="L159" s="1543">
        <f t="shared" si="31"/>
        <v>0</v>
      </c>
      <c r="M159" s="1543">
        <f t="shared" si="31"/>
        <v>0</v>
      </c>
      <c r="N159" s="1543">
        <f t="shared" si="31"/>
        <v>0</v>
      </c>
      <c r="O159" s="1543">
        <f t="shared" si="31"/>
        <v>0</v>
      </c>
      <c r="P159" s="1543">
        <f t="shared" si="31"/>
        <v>0</v>
      </c>
      <c r="Q159" s="1861">
        <f t="shared" si="31"/>
        <v>0</v>
      </c>
      <c r="R159" s="1896">
        <f t="shared" si="31"/>
        <v>0</v>
      </c>
      <c r="S159" s="1896">
        <f t="shared" si="31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3"/>
        <v>0</v>
      </c>
      <c r="G160" s="37" t="e">
        <f t="shared" si="24"/>
        <v>#DIV/0!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3"/>
        <v>0</v>
      </c>
      <c r="G161" s="37" t="e">
        <f t="shared" si="24"/>
        <v>#DIV/0!</v>
      </c>
      <c r="H161" s="471"/>
      <c r="I161" s="471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3"/>
        <v>0</v>
      </c>
      <c r="G162" s="37" t="e">
        <f t="shared" si="24"/>
        <v>#DIV/0!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3"/>
        <v>0</v>
      </c>
      <c r="G163" s="37" t="e">
        <f t="shared" si="24"/>
        <v>#DIV/0!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3"/>
        <v>0</v>
      </c>
      <c r="G164" s="37" t="e">
        <f t="shared" si="24"/>
        <v>#DIV/0!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</row>
    <row r="165" spans="1:19" ht="19.5" customHeight="1">
      <c r="A165" s="2152" t="s">
        <v>222</v>
      </c>
      <c r="B165" s="2113"/>
      <c r="C165" s="2114"/>
      <c r="D165" s="693"/>
      <c r="E165" s="705"/>
      <c r="F165" s="55">
        <f t="shared" si="23"/>
        <v>0</v>
      </c>
      <c r="G165" s="67" t="e">
        <f t="shared" si="24"/>
        <v>#DIV/0!</v>
      </c>
      <c r="H165" s="473"/>
      <c r="I165" s="473"/>
      <c r="J165" s="1239"/>
      <c r="K165" s="1553"/>
      <c r="L165" s="1553"/>
      <c r="M165" s="1553"/>
      <c r="N165" s="1553"/>
      <c r="O165" s="1553"/>
      <c r="P165" s="1553"/>
      <c r="Q165" s="1874"/>
      <c r="R165" s="1907"/>
      <c r="S165" s="190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3"/>
        <v>0</v>
      </c>
      <c r="G166" s="37" t="e">
        <f t="shared" si="24"/>
        <v>#DIV/0!</v>
      </c>
      <c r="H166" s="474"/>
      <c r="I166" s="474"/>
      <c r="J166" s="1240"/>
      <c r="K166" s="1554"/>
      <c r="L166" s="1554"/>
      <c r="M166" s="1554"/>
      <c r="N166" s="1554"/>
      <c r="O166" s="1554"/>
      <c r="P166" s="1554"/>
      <c r="Q166" s="1875"/>
      <c r="R166" s="1908"/>
      <c r="S166" s="1908"/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3"/>
        <v>0</v>
      </c>
      <c r="G167" s="37" t="e">
        <f t="shared" si="24"/>
        <v>#DIV/0!</v>
      </c>
      <c r="H167" s="474"/>
      <c r="I167" s="474"/>
      <c r="J167" s="1240"/>
      <c r="K167" s="1554"/>
      <c r="L167" s="1554"/>
      <c r="M167" s="1554"/>
      <c r="N167" s="1554"/>
      <c r="O167" s="1554"/>
      <c r="P167" s="1554"/>
      <c r="Q167" s="1875"/>
      <c r="R167" s="1908"/>
      <c r="S167" s="1908"/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3"/>
        <v>0</v>
      </c>
      <c r="G168" s="37" t="e">
        <f t="shared" si="24"/>
        <v>#DIV/0!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153">
        <f t="shared" si="23"/>
        <v>0</v>
      </c>
      <c r="G169" s="379" t="e">
        <f t="shared" si="24"/>
        <v>#DIV/0!</v>
      </c>
      <c r="H169" s="477">
        <f>SUM(H170:H174)</f>
        <v>0</v>
      </c>
      <c r="I169" s="477">
        <f t="shared" ref="I169:S169" si="32">SUM(I170:I174)</f>
        <v>0</v>
      </c>
      <c r="J169" s="1022">
        <f t="shared" si="32"/>
        <v>0</v>
      </c>
      <c r="K169" s="1022">
        <f t="shared" si="32"/>
        <v>0</v>
      </c>
      <c r="L169" s="1022">
        <f t="shared" si="32"/>
        <v>0</v>
      </c>
      <c r="M169" s="1022">
        <f t="shared" si="32"/>
        <v>0</v>
      </c>
      <c r="N169" s="1022">
        <f t="shared" si="32"/>
        <v>0</v>
      </c>
      <c r="O169" s="1022">
        <f t="shared" si="32"/>
        <v>0</v>
      </c>
      <c r="P169" s="1022">
        <f t="shared" si="32"/>
        <v>0</v>
      </c>
      <c r="Q169" s="1022">
        <f t="shared" si="32"/>
        <v>0</v>
      </c>
      <c r="R169" s="1022">
        <f t="shared" si="32"/>
        <v>0</v>
      </c>
      <c r="S169" s="1021">
        <f t="shared" si="32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3"/>
        <v>0</v>
      </c>
      <c r="G170" s="37" t="e">
        <f t="shared" si="24"/>
        <v>#DIV/0!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3"/>
        <v>0</v>
      </c>
      <c r="G171" s="37" t="e">
        <f t="shared" si="24"/>
        <v>#DIV/0!</v>
      </c>
      <c r="H171" s="471"/>
      <c r="I171" s="471"/>
      <c r="J171" s="471"/>
      <c r="K171" s="471"/>
      <c r="L171" s="471"/>
      <c r="M171" s="471"/>
      <c r="N171" s="471"/>
      <c r="O171" s="471"/>
      <c r="P171" s="471"/>
      <c r="Q171" s="471"/>
      <c r="R171" s="471"/>
      <c r="S171" s="471"/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3"/>
        <v>0</v>
      </c>
      <c r="G172" s="37" t="e">
        <f t="shared" si="24"/>
        <v>#DIV/0!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3"/>
        <v>0</v>
      </c>
      <c r="G173" s="37" t="e">
        <f t="shared" si="24"/>
        <v>#DIV/0!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3"/>
        <v>0</v>
      </c>
      <c r="G174" s="120" t="e">
        <f t="shared" si="24"/>
        <v>#DIV/0!</v>
      </c>
      <c r="H174" s="478"/>
      <c r="I174" s="478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</row>
    <row r="175" spans="1:19" ht="31.2" customHeight="1">
      <c r="A175" s="2226" t="s">
        <v>225</v>
      </c>
      <c r="B175" s="2227"/>
      <c r="C175" s="2228"/>
      <c r="D175" s="710"/>
      <c r="E175" s="711">
        <f>E176</f>
        <v>0</v>
      </c>
      <c r="F175" s="92">
        <f t="shared" si="23"/>
        <v>0</v>
      </c>
      <c r="G175" s="631" t="e">
        <f t="shared" si="24"/>
        <v>#DIV/0!</v>
      </c>
      <c r="H175" s="479"/>
      <c r="I175" s="479"/>
      <c r="J175" s="1243"/>
      <c r="K175" s="1557"/>
      <c r="L175" s="1557"/>
      <c r="M175" s="1557"/>
      <c r="N175" s="1557"/>
      <c r="O175" s="1557"/>
      <c r="P175" s="1557"/>
      <c r="Q175" s="1878"/>
      <c r="R175" s="1910"/>
      <c r="S175" s="1910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0</v>
      </c>
      <c r="F176" s="55">
        <f t="shared" si="23"/>
        <v>0</v>
      </c>
      <c r="G176" s="67" t="e">
        <f t="shared" si="24"/>
        <v>#DIV/0!</v>
      </c>
      <c r="H176" s="713">
        <f>H177+H179</f>
        <v>0</v>
      </c>
      <c r="I176" s="713">
        <f t="shared" ref="I176:S176" si="33">I177+I179</f>
        <v>0</v>
      </c>
      <c r="J176" s="1412">
        <f t="shared" si="33"/>
        <v>0</v>
      </c>
      <c r="K176" s="1412">
        <f t="shared" si="33"/>
        <v>0</v>
      </c>
      <c r="L176" s="1412">
        <f t="shared" si="33"/>
        <v>0</v>
      </c>
      <c r="M176" s="1412">
        <f t="shared" si="33"/>
        <v>0</v>
      </c>
      <c r="N176" s="1412">
        <f t="shared" si="33"/>
        <v>0</v>
      </c>
      <c r="O176" s="1412">
        <f t="shared" si="33"/>
        <v>0</v>
      </c>
      <c r="P176" s="1412">
        <f t="shared" si="33"/>
        <v>0</v>
      </c>
      <c r="Q176" s="1412">
        <f t="shared" si="33"/>
        <v>0</v>
      </c>
      <c r="R176" s="1412">
        <f t="shared" si="33"/>
        <v>0</v>
      </c>
      <c r="S176" s="1412">
        <f t="shared" si="33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36">
        <f t="shared" si="23"/>
        <v>0</v>
      </c>
      <c r="G177" s="37" t="e">
        <f t="shared" si="24"/>
        <v>#DIV/0!</v>
      </c>
      <c r="H177" s="471"/>
      <c r="I177" s="471"/>
      <c r="J177" s="471"/>
      <c r="K177" s="471"/>
      <c r="L177" s="471"/>
      <c r="M177" s="471"/>
      <c r="N177" s="471"/>
      <c r="O177" s="471"/>
      <c r="P177" s="471"/>
      <c r="Q177" s="471"/>
      <c r="R177" s="471"/>
      <c r="S177" s="471"/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36">
        <f t="shared" si="23"/>
        <v>0</v>
      </c>
      <c r="G178" s="37" t="e">
        <f t="shared" si="24"/>
        <v>#DIV/0!</v>
      </c>
      <c r="H178" s="471"/>
      <c r="I178" s="471"/>
      <c r="J178" s="471"/>
      <c r="K178" s="471"/>
      <c r="L178" s="471"/>
      <c r="M178" s="471"/>
      <c r="N178" s="471"/>
      <c r="O178" s="471"/>
      <c r="P178" s="471"/>
      <c r="Q178" s="471"/>
      <c r="R178" s="471"/>
      <c r="S178" s="471"/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36">
        <f t="shared" si="23"/>
        <v>0</v>
      </c>
      <c r="G179" s="37" t="e">
        <f t="shared" si="24"/>
        <v>#DIV/0!</v>
      </c>
      <c r="H179" s="471">
        <f>SUM(H180:H186)</f>
        <v>0</v>
      </c>
      <c r="I179" s="471">
        <f t="shared" ref="I179:P179" si="34">SUM(I180:I186)</f>
        <v>0</v>
      </c>
      <c r="J179" s="471">
        <f t="shared" si="34"/>
        <v>0</v>
      </c>
      <c r="K179" s="471">
        <f t="shared" si="34"/>
        <v>0</v>
      </c>
      <c r="L179" s="471">
        <f t="shared" si="34"/>
        <v>0</v>
      </c>
      <c r="M179" s="471">
        <f t="shared" si="34"/>
        <v>0</v>
      </c>
      <c r="N179" s="471">
        <f t="shared" si="34"/>
        <v>0</v>
      </c>
      <c r="O179" s="471">
        <f t="shared" si="34"/>
        <v>0</v>
      </c>
      <c r="P179" s="471">
        <f t="shared" si="34"/>
        <v>0</v>
      </c>
      <c r="Q179" s="471">
        <f>SUM(Q180:Q186)</f>
        <v>0</v>
      </c>
      <c r="R179" s="471">
        <f>SUM(R180:R186)</f>
        <v>0</v>
      </c>
      <c r="S179" s="471">
        <f>SUM(S180:S186)</f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3"/>
        <v>0</v>
      </c>
      <c r="G180" s="37" t="e">
        <f t="shared" si="24"/>
        <v>#DIV/0!</v>
      </c>
      <c r="H180" s="471"/>
      <c r="I180" s="471"/>
      <c r="J180" s="471"/>
      <c r="K180" s="471"/>
      <c r="L180" s="471"/>
      <c r="M180" s="471"/>
      <c r="N180" s="471"/>
      <c r="O180" s="471"/>
      <c r="P180" s="471"/>
      <c r="Q180" s="471"/>
      <c r="R180" s="471"/>
      <c r="S180" s="471"/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3"/>
        <v>0</v>
      </c>
      <c r="G181" s="37" t="e">
        <f t="shared" si="24"/>
        <v>#DIV/0!</v>
      </c>
      <c r="H181" s="471"/>
      <c r="I181" s="471"/>
      <c r="J181" s="471"/>
      <c r="K181" s="471"/>
      <c r="L181" s="471"/>
      <c r="M181" s="471"/>
      <c r="N181" s="471"/>
      <c r="O181" s="471"/>
      <c r="P181" s="471"/>
      <c r="Q181" s="471"/>
      <c r="R181" s="471"/>
      <c r="S181" s="471"/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3"/>
        <v>0</v>
      </c>
      <c r="G182" s="37" t="e">
        <f t="shared" si="24"/>
        <v>#DIV/0!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471"/>
      <c r="R182" s="471"/>
      <c r="S182" s="471"/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3"/>
        <v>0</v>
      </c>
      <c r="G183" s="37" t="e">
        <f t="shared" si="24"/>
        <v>#DIV/0!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3"/>
        <v>0</v>
      </c>
      <c r="G184" s="37" t="e">
        <f t="shared" si="24"/>
        <v>#DIV/0!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471"/>
      <c r="R184" s="471"/>
      <c r="S184" s="471"/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3"/>
        <v>0</v>
      </c>
      <c r="G185" s="37" t="e">
        <f t="shared" si="24"/>
        <v>#DIV/0!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3"/>
        <v>0</v>
      </c>
      <c r="G186" s="37" t="e">
        <f t="shared" si="24"/>
        <v>#DIV/0!</v>
      </c>
      <c r="H186" s="478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100</v>
      </c>
      <c r="F187" s="55">
        <f t="shared" ref="F187:F250" si="35">SUM(H187:S187)</f>
        <v>100</v>
      </c>
      <c r="G187" s="67">
        <f t="shared" ref="G187:G250" si="36">+F187*100/E187</f>
        <v>100</v>
      </c>
      <c r="H187" s="473"/>
      <c r="I187" s="473"/>
      <c r="J187" s="1239"/>
      <c r="K187" s="1553"/>
      <c r="L187" s="1553"/>
      <c r="M187" s="1553"/>
      <c r="N187" s="1553">
        <v>100</v>
      </c>
      <c r="O187" s="1553"/>
      <c r="P187" s="1553"/>
      <c r="Q187" s="1874"/>
      <c r="R187" s="1907"/>
      <c r="S187" s="1907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35"/>
        <v>0</v>
      </c>
      <c r="G188" s="37" t="e">
        <f t="shared" si="36"/>
        <v>#DIV/0!</v>
      </c>
      <c r="H188" s="471"/>
      <c r="I188" s="471"/>
      <c r="J188" s="471"/>
      <c r="K188" s="471"/>
      <c r="L188" s="471"/>
      <c r="M188" s="471"/>
      <c r="N188" s="471"/>
      <c r="O188" s="471"/>
      <c r="P188" s="471"/>
      <c r="Q188" s="471"/>
      <c r="R188" s="471"/>
      <c r="S188" s="471"/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91900</v>
      </c>
      <c r="F189" s="153">
        <f t="shared" si="35"/>
        <v>12644</v>
      </c>
      <c r="G189" s="379">
        <f t="shared" si="36"/>
        <v>13.758433079434168</v>
      </c>
      <c r="H189" s="477">
        <f>SUM(H190:H194)</f>
        <v>0</v>
      </c>
      <c r="I189" s="477">
        <f t="shared" ref="I189:R189" si="37">SUM(I190:I194)</f>
        <v>0</v>
      </c>
      <c r="J189" s="1022">
        <f t="shared" si="37"/>
        <v>1400</v>
      </c>
      <c r="K189" s="1022">
        <f t="shared" si="37"/>
        <v>3326</v>
      </c>
      <c r="L189" s="1022">
        <f t="shared" si="37"/>
        <v>191</v>
      </c>
      <c r="M189" s="1022">
        <f t="shared" si="37"/>
        <v>5727</v>
      </c>
      <c r="N189" s="1022">
        <f t="shared" si="37"/>
        <v>0</v>
      </c>
      <c r="O189" s="1022">
        <f t="shared" si="37"/>
        <v>2000</v>
      </c>
      <c r="P189" s="1022">
        <f t="shared" si="37"/>
        <v>0</v>
      </c>
      <c r="Q189" s="1022">
        <f t="shared" si="37"/>
        <v>0</v>
      </c>
      <c r="R189" s="1022">
        <f t="shared" si="37"/>
        <v>0</v>
      </c>
      <c r="S189" s="1021">
        <f>SUM(S190:S194)</f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35"/>
        <v>0</v>
      </c>
      <c r="G190" s="37" t="e">
        <f t="shared" si="36"/>
        <v>#DIV/0!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471"/>
      <c r="R190" s="471"/>
      <c r="S190" s="471"/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f>41900+50000</f>
        <v>91900</v>
      </c>
      <c r="F191" s="36">
        <f t="shared" si="35"/>
        <v>12644</v>
      </c>
      <c r="G191" s="37">
        <f t="shared" si="36"/>
        <v>13.758433079434168</v>
      </c>
      <c r="H191" s="471"/>
      <c r="I191" s="471"/>
      <c r="J191" s="471">
        <v>1400</v>
      </c>
      <c r="K191" s="471">
        <v>3326</v>
      </c>
      <c r="L191" s="471">
        <v>191</v>
      </c>
      <c r="M191" s="471">
        <v>5727</v>
      </c>
      <c r="N191" s="471"/>
      <c r="O191" s="471">
        <v>2000</v>
      </c>
      <c r="P191" s="471" t="s">
        <v>337</v>
      </c>
      <c r="Q191" s="471"/>
      <c r="R191" s="471"/>
      <c r="S191" s="471"/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5"/>
        <v>0</v>
      </c>
      <c r="G192" s="37" t="e">
        <f t="shared" si="36"/>
        <v>#DIV/0!</v>
      </c>
      <c r="H192" s="471"/>
      <c r="I192" s="471"/>
      <c r="J192" s="471"/>
      <c r="K192" s="471"/>
      <c r="L192" s="471"/>
      <c r="M192" s="471"/>
      <c r="N192" s="471"/>
      <c r="O192" s="471"/>
      <c r="P192" s="471"/>
      <c r="Q192" s="471"/>
      <c r="R192" s="471"/>
      <c r="S192" s="471"/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5"/>
        <v>0</v>
      </c>
      <c r="G193" s="37" t="e">
        <f t="shared" si="36"/>
        <v>#DIV/0!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5"/>
        <v>0</v>
      </c>
      <c r="G194" s="120" t="e">
        <f t="shared" si="36"/>
        <v>#DIV/0!</v>
      </c>
      <c r="H194" s="478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5"/>
        <v>0</v>
      </c>
      <c r="G195" s="631" t="e">
        <f t="shared" si="36"/>
        <v>#DIV/0!</v>
      </c>
      <c r="H195" s="479"/>
      <c r="I195" s="479"/>
      <c r="J195" s="1243"/>
      <c r="K195" s="1557"/>
      <c r="L195" s="1557"/>
      <c r="M195" s="1557"/>
      <c r="N195" s="1557"/>
      <c r="O195" s="1557"/>
      <c r="P195" s="1557"/>
      <c r="Q195" s="1878"/>
      <c r="R195" s="1910"/>
      <c r="S195" s="1910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5"/>
        <v>0</v>
      </c>
      <c r="G196" s="67" t="e">
        <f t="shared" si="36"/>
        <v>#DIV/0!</v>
      </c>
      <c r="H196" s="473"/>
      <c r="I196" s="473"/>
      <c r="J196" s="1239"/>
      <c r="K196" s="1553"/>
      <c r="L196" s="1553"/>
      <c r="M196" s="1553"/>
      <c r="N196" s="1553"/>
      <c r="O196" s="1553"/>
      <c r="P196" s="1553"/>
      <c r="Q196" s="1874"/>
      <c r="R196" s="1907"/>
      <c r="S196" s="190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 t="shared" si="35"/>
        <v>0</v>
      </c>
      <c r="G197" s="37" t="e">
        <f t="shared" si="36"/>
        <v>#DIV/0!</v>
      </c>
      <c r="H197" s="471"/>
      <c r="I197" s="471"/>
      <c r="J197" s="471"/>
      <c r="K197" s="471"/>
      <c r="L197" s="471"/>
      <c r="M197" s="471"/>
      <c r="N197" s="471"/>
      <c r="O197" s="471"/>
      <c r="P197" s="471"/>
      <c r="Q197" s="471"/>
      <c r="R197" s="471"/>
      <c r="S197" s="471"/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35"/>
        <v>0</v>
      </c>
      <c r="G198" s="37" t="e">
        <f t="shared" si="36"/>
        <v>#DIV/0!</v>
      </c>
      <c r="H198" s="471"/>
      <c r="I198" s="471"/>
      <c r="J198" s="471"/>
      <c r="K198" s="471"/>
      <c r="L198" s="471"/>
      <c r="M198" s="471"/>
      <c r="N198" s="471"/>
      <c r="O198" s="471"/>
      <c r="P198" s="471"/>
      <c r="Q198" s="471"/>
      <c r="R198" s="471"/>
      <c r="S198" s="471"/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5"/>
        <v>0</v>
      </c>
      <c r="G199" s="37" t="e">
        <f t="shared" si="36"/>
        <v>#DIV/0!</v>
      </c>
      <c r="H199" s="471"/>
      <c r="I199" s="471"/>
      <c r="J199" s="471"/>
      <c r="K199" s="471"/>
      <c r="L199" s="471"/>
      <c r="M199" s="471"/>
      <c r="N199" s="471"/>
      <c r="O199" s="471"/>
      <c r="P199" s="471"/>
      <c r="Q199" s="471"/>
      <c r="R199" s="471"/>
      <c r="S199" s="471"/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5"/>
        <v>0</v>
      </c>
      <c r="G200" s="37" t="e">
        <f t="shared" si="36"/>
        <v>#DIV/0!</v>
      </c>
      <c r="H200" s="471"/>
      <c r="I200" s="471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2</v>
      </c>
      <c r="F201" s="36">
        <f t="shared" si="35"/>
        <v>2</v>
      </c>
      <c r="G201" s="37">
        <f t="shared" si="36"/>
        <v>100</v>
      </c>
      <c r="H201" s="471">
        <f>H202+H214</f>
        <v>0</v>
      </c>
      <c r="I201" s="471">
        <f t="shared" ref="I201:Q201" si="38">I202+I214</f>
        <v>0</v>
      </c>
      <c r="J201" s="471">
        <f t="shared" si="38"/>
        <v>0</v>
      </c>
      <c r="K201" s="471">
        <f t="shared" si="38"/>
        <v>0</v>
      </c>
      <c r="L201" s="471">
        <f t="shared" si="38"/>
        <v>0</v>
      </c>
      <c r="M201" s="471">
        <f t="shared" si="38"/>
        <v>0</v>
      </c>
      <c r="N201" s="471">
        <f t="shared" si="38"/>
        <v>0</v>
      </c>
      <c r="O201" s="471">
        <f t="shared" si="38"/>
        <v>2</v>
      </c>
      <c r="P201" s="471">
        <f t="shared" si="38"/>
        <v>0</v>
      </c>
      <c r="Q201" s="471">
        <f t="shared" si="38"/>
        <v>0</v>
      </c>
      <c r="R201" s="471"/>
      <c r="S201" s="471"/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1</v>
      </c>
      <c r="F202" s="36">
        <f t="shared" si="35"/>
        <v>1</v>
      </c>
      <c r="G202" s="37">
        <f t="shared" si="36"/>
        <v>100</v>
      </c>
      <c r="H202" s="471">
        <f>SUM(H203:H213)</f>
        <v>0</v>
      </c>
      <c r="I202" s="471">
        <f t="shared" ref="I202:Q202" si="39">SUM(I203:I213)</f>
        <v>0</v>
      </c>
      <c r="J202" s="471">
        <f t="shared" si="39"/>
        <v>0</v>
      </c>
      <c r="K202" s="471">
        <f t="shared" si="39"/>
        <v>0</v>
      </c>
      <c r="L202" s="471">
        <f t="shared" si="39"/>
        <v>0</v>
      </c>
      <c r="M202" s="471">
        <f t="shared" si="39"/>
        <v>0</v>
      </c>
      <c r="N202" s="471">
        <f t="shared" si="39"/>
        <v>0</v>
      </c>
      <c r="O202" s="471">
        <f t="shared" si="39"/>
        <v>1</v>
      </c>
      <c r="P202" s="471">
        <f t="shared" si="39"/>
        <v>0</v>
      </c>
      <c r="Q202" s="471">
        <f t="shared" si="39"/>
        <v>0</v>
      </c>
      <c r="R202" s="471"/>
      <c r="S202" s="471"/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5"/>
        <v>0</v>
      </c>
      <c r="G203" s="37" t="e">
        <f t="shared" si="36"/>
        <v>#DIV/0!</v>
      </c>
      <c r="H203" s="471"/>
      <c r="I203" s="471"/>
      <c r="J203" s="471"/>
      <c r="K203" s="471"/>
      <c r="L203" s="471"/>
      <c r="M203" s="471"/>
      <c r="N203" s="471"/>
      <c r="O203" s="471"/>
      <c r="P203" s="471"/>
      <c r="Q203" s="471"/>
      <c r="R203" s="471"/>
      <c r="S203" s="471"/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5"/>
        <v>0</v>
      </c>
      <c r="G204" s="37" t="e">
        <f t="shared" si="36"/>
        <v>#DIV/0!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5"/>
        <v>0</v>
      </c>
      <c r="G205" s="37" t="e">
        <f t="shared" si="36"/>
        <v>#DIV/0!</v>
      </c>
      <c r="H205" s="471"/>
      <c r="I205" s="471"/>
      <c r="J205" s="471"/>
      <c r="K205" s="471"/>
      <c r="L205" s="471"/>
      <c r="M205" s="471"/>
      <c r="N205" s="471"/>
      <c r="O205" s="471"/>
      <c r="P205" s="471"/>
      <c r="Q205" s="471"/>
      <c r="R205" s="471"/>
      <c r="S205" s="471"/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5"/>
        <v>0</v>
      </c>
      <c r="G206" s="37" t="e">
        <f t="shared" si="36"/>
        <v>#DIV/0!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1</v>
      </c>
      <c r="F207" s="36">
        <f t="shared" si="35"/>
        <v>1</v>
      </c>
      <c r="G207" s="37">
        <f t="shared" si="36"/>
        <v>100</v>
      </c>
      <c r="H207" s="471"/>
      <c r="I207" s="471"/>
      <c r="J207" s="471"/>
      <c r="K207" s="471"/>
      <c r="L207" s="471"/>
      <c r="M207" s="471"/>
      <c r="N207" s="471"/>
      <c r="O207" s="471">
        <v>1</v>
      </c>
      <c r="P207" s="471"/>
      <c r="Q207" s="471"/>
      <c r="R207" s="471"/>
      <c r="S207" s="471"/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5"/>
        <v>0</v>
      </c>
      <c r="G208" s="37" t="e">
        <f t="shared" si="36"/>
        <v>#DIV/0!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5"/>
        <v>0</v>
      </c>
      <c r="G209" s="37" t="e">
        <f t="shared" si="36"/>
        <v>#DIV/0!</v>
      </c>
      <c r="H209" s="471"/>
      <c r="I209" s="471"/>
      <c r="J209" s="471"/>
      <c r="K209" s="471"/>
      <c r="L209" s="471"/>
      <c r="M209" s="471"/>
      <c r="N209" s="471"/>
      <c r="O209" s="471"/>
      <c r="P209" s="471"/>
      <c r="Q209" s="471"/>
      <c r="R209" s="471"/>
      <c r="S209" s="471"/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5"/>
        <v>0</v>
      </c>
      <c r="G210" s="37" t="e">
        <f t="shared" si="36"/>
        <v>#DIV/0!</v>
      </c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5"/>
        <v>0</v>
      </c>
      <c r="G211" s="37" t="e">
        <f t="shared" si="36"/>
        <v>#DIV/0!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5"/>
        <v>0</v>
      </c>
      <c r="G212" s="37" t="e">
        <f t="shared" si="36"/>
        <v>#DIV/0!</v>
      </c>
      <c r="H212" s="471"/>
      <c r="I212" s="471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5"/>
        <v>0</v>
      </c>
      <c r="G213" s="37" t="e">
        <f t="shared" si="36"/>
        <v>#DIV/0!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471"/>
      <c r="R213" s="471"/>
      <c r="S213" s="471"/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1</v>
      </c>
      <c r="F214" s="36">
        <f t="shared" si="35"/>
        <v>1</v>
      </c>
      <c r="G214" s="37">
        <f t="shared" si="36"/>
        <v>100</v>
      </c>
      <c r="H214" s="471">
        <f>SUM(H215:H220)</f>
        <v>0</v>
      </c>
      <c r="I214" s="471">
        <f t="shared" ref="I214:Q214" si="40">SUM(I215:I220)</f>
        <v>0</v>
      </c>
      <c r="J214" s="471">
        <f t="shared" si="40"/>
        <v>0</v>
      </c>
      <c r="K214" s="471">
        <f t="shared" si="40"/>
        <v>0</v>
      </c>
      <c r="L214" s="471">
        <f t="shared" si="40"/>
        <v>0</v>
      </c>
      <c r="M214" s="471">
        <f t="shared" si="40"/>
        <v>0</v>
      </c>
      <c r="N214" s="471">
        <f t="shared" si="40"/>
        <v>0</v>
      </c>
      <c r="O214" s="471">
        <f t="shared" si="40"/>
        <v>1</v>
      </c>
      <c r="P214" s="471">
        <f t="shared" si="40"/>
        <v>0</v>
      </c>
      <c r="Q214" s="471">
        <f t="shared" si="40"/>
        <v>0</v>
      </c>
      <c r="R214" s="471"/>
      <c r="S214" s="471"/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5"/>
        <v>0</v>
      </c>
      <c r="G215" s="37" t="e">
        <f t="shared" si="36"/>
        <v>#DIV/0!</v>
      </c>
      <c r="H215" s="471"/>
      <c r="I215" s="471"/>
      <c r="J215" s="471"/>
      <c r="K215" s="471"/>
      <c r="L215" s="471"/>
      <c r="M215" s="471"/>
      <c r="N215" s="471"/>
      <c r="O215" s="471"/>
      <c r="P215" s="471"/>
      <c r="Q215" s="471"/>
      <c r="R215" s="471"/>
      <c r="S215" s="471"/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5"/>
        <v>0</v>
      </c>
      <c r="G216" s="37" t="e">
        <f t="shared" si="36"/>
        <v>#DIV/0!</v>
      </c>
      <c r="H216" s="471"/>
      <c r="I216" s="471"/>
      <c r="J216" s="471"/>
      <c r="K216" s="471"/>
      <c r="L216" s="471"/>
      <c r="M216" s="471"/>
      <c r="N216" s="471"/>
      <c r="O216" s="471"/>
      <c r="P216" s="471"/>
      <c r="Q216" s="471"/>
      <c r="R216" s="471"/>
      <c r="S216" s="471"/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1</v>
      </c>
      <c r="F217" s="36">
        <f t="shared" si="35"/>
        <v>1</v>
      </c>
      <c r="G217" s="37">
        <f t="shared" si="36"/>
        <v>100</v>
      </c>
      <c r="H217" s="471"/>
      <c r="I217" s="471"/>
      <c r="J217" s="471"/>
      <c r="K217" s="471"/>
      <c r="L217" s="471"/>
      <c r="M217" s="471"/>
      <c r="N217" s="471"/>
      <c r="O217" s="471">
        <v>1</v>
      </c>
      <c r="P217" s="471"/>
      <c r="Q217" s="471"/>
      <c r="R217" s="471"/>
      <c r="S217" s="471"/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5"/>
        <v>0</v>
      </c>
      <c r="G218" s="37" t="e">
        <f t="shared" si="36"/>
        <v>#DIV/0!</v>
      </c>
      <c r="H218" s="471"/>
      <c r="I218" s="471"/>
      <c r="J218" s="471"/>
      <c r="K218" s="471"/>
      <c r="L218" s="471"/>
      <c r="M218" s="471"/>
      <c r="N218" s="471"/>
      <c r="O218" s="471"/>
      <c r="P218" s="471"/>
      <c r="Q218" s="471"/>
      <c r="R218" s="471"/>
      <c r="S218" s="471"/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5"/>
        <v>0</v>
      </c>
      <c r="G219" s="37" t="e">
        <f t="shared" si="36"/>
        <v>#DIV/0!</v>
      </c>
      <c r="H219" s="471"/>
      <c r="I219" s="471"/>
      <c r="J219" s="471"/>
      <c r="K219" s="471"/>
      <c r="L219" s="471"/>
      <c r="M219" s="471"/>
      <c r="N219" s="471"/>
      <c r="O219" s="471"/>
      <c r="P219" s="471"/>
      <c r="Q219" s="471"/>
      <c r="R219" s="471"/>
      <c r="S219" s="471"/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5"/>
        <v>0</v>
      </c>
      <c r="G220" s="37" t="e">
        <f t="shared" si="36"/>
        <v>#DIV/0!</v>
      </c>
      <c r="H220" s="471"/>
      <c r="I220" s="471"/>
      <c r="J220" s="471"/>
      <c r="K220" s="471"/>
      <c r="L220" s="471"/>
      <c r="M220" s="471"/>
      <c r="N220" s="471"/>
      <c r="O220" s="471"/>
      <c r="P220" s="471"/>
      <c r="Q220" s="471"/>
      <c r="R220" s="471"/>
      <c r="S220" s="471"/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5"/>
        <v>1</v>
      </c>
      <c r="G221" s="37">
        <f t="shared" si="36"/>
        <v>100</v>
      </c>
      <c r="H221" s="471"/>
      <c r="I221" s="471">
        <v>1</v>
      </c>
      <c r="J221" s="471"/>
      <c r="K221" s="471"/>
      <c r="L221" s="471"/>
      <c r="M221" s="471"/>
      <c r="N221" s="471"/>
      <c r="O221" s="471"/>
      <c r="P221" s="471"/>
      <c r="Q221" s="471"/>
      <c r="R221" s="471"/>
      <c r="S221" s="471"/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5"/>
        <v>100</v>
      </c>
      <c r="G222" s="37">
        <f t="shared" si="36"/>
        <v>100</v>
      </c>
      <c r="H222" s="471"/>
      <c r="I222" s="471">
        <v>15</v>
      </c>
      <c r="J222" s="471">
        <v>10</v>
      </c>
      <c r="K222" s="471">
        <v>20</v>
      </c>
      <c r="L222" s="471">
        <v>20</v>
      </c>
      <c r="M222" s="471">
        <v>10</v>
      </c>
      <c r="N222" s="471">
        <v>12</v>
      </c>
      <c r="O222" s="471"/>
      <c r="P222" s="471">
        <v>13</v>
      </c>
      <c r="Q222" s="471"/>
      <c r="R222" s="471"/>
      <c r="S222" s="471"/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5"/>
        <v>0</v>
      </c>
      <c r="G223" s="37" t="e">
        <f t="shared" si="36"/>
        <v>#DIV/0!</v>
      </c>
      <c r="H223" s="471"/>
      <c r="I223" s="471"/>
      <c r="J223" s="471"/>
      <c r="K223" s="471"/>
      <c r="L223" s="471"/>
      <c r="M223" s="471"/>
      <c r="N223" s="471"/>
      <c r="O223" s="471"/>
      <c r="P223" s="471"/>
      <c r="Q223" s="471"/>
      <c r="R223" s="471"/>
      <c r="S223" s="471"/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5"/>
        <v>0</v>
      </c>
      <c r="G224" s="37" t="e">
        <f t="shared" si="36"/>
        <v>#DIV/0!</v>
      </c>
      <c r="H224" s="471"/>
      <c r="I224" s="471"/>
      <c r="J224" s="471"/>
      <c r="K224" s="471"/>
      <c r="L224" s="471"/>
      <c r="M224" s="471"/>
      <c r="N224" s="471"/>
      <c r="O224" s="471"/>
      <c r="P224" s="471"/>
      <c r="Q224" s="471"/>
      <c r="R224" s="471"/>
      <c r="S224" s="471"/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5"/>
        <v>0</v>
      </c>
      <c r="G225" s="37" t="e">
        <f t="shared" si="36"/>
        <v>#DIV/0!</v>
      </c>
      <c r="H225" s="471"/>
      <c r="I225" s="471"/>
      <c r="J225" s="471"/>
      <c r="K225" s="471"/>
      <c r="L225" s="471"/>
      <c r="M225" s="471"/>
      <c r="N225" s="471"/>
      <c r="O225" s="471"/>
      <c r="P225" s="471"/>
      <c r="Q225" s="471"/>
      <c r="R225" s="471"/>
      <c r="S225" s="471"/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5"/>
        <v>0</v>
      </c>
      <c r="G226" s="37" t="e">
        <f t="shared" si="36"/>
        <v>#DIV/0!</v>
      </c>
      <c r="H226" s="471"/>
      <c r="I226" s="471"/>
      <c r="J226" s="471"/>
      <c r="K226" s="471"/>
      <c r="L226" s="471"/>
      <c r="M226" s="471"/>
      <c r="N226" s="471"/>
      <c r="O226" s="471"/>
      <c r="P226" s="471"/>
      <c r="Q226" s="471"/>
      <c r="R226" s="471"/>
      <c r="S226" s="471"/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63000</v>
      </c>
      <c r="F227" s="153">
        <f t="shared" si="35"/>
        <v>62968.800000000003</v>
      </c>
      <c r="G227" s="379">
        <f t="shared" si="36"/>
        <v>99.950476190476195</v>
      </c>
      <c r="H227" s="480">
        <f>SUM(H228:H232)</f>
        <v>0</v>
      </c>
      <c r="I227" s="480">
        <f t="shared" ref="I227:S227" si="41">SUM(I228:I232)</f>
        <v>0</v>
      </c>
      <c r="J227" s="1021">
        <f t="shared" si="41"/>
        <v>0</v>
      </c>
      <c r="K227" s="1021">
        <f t="shared" si="41"/>
        <v>0</v>
      </c>
      <c r="L227" s="1021">
        <f t="shared" si="41"/>
        <v>0</v>
      </c>
      <c r="M227" s="1021">
        <f t="shared" si="41"/>
        <v>1468.8</v>
      </c>
      <c r="N227" s="1021">
        <f t="shared" si="41"/>
        <v>0</v>
      </c>
      <c r="O227" s="1021">
        <f t="shared" si="41"/>
        <v>0</v>
      </c>
      <c r="P227" s="1021">
        <f t="shared" si="41"/>
        <v>12000</v>
      </c>
      <c r="Q227" s="1021">
        <f t="shared" si="41"/>
        <v>26000</v>
      </c>
      <c r="R227" s="1021">
        <f t="shared" si="41"/>
        <v>15500</v>
      </c>
      <c r="S227" s="1021">
        <f t="shared" si="41"/>
        <v>8000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35"/>
        <v>0</v>
      </c>
      <c r="G228" s="37" t="e">
        <f t="shared" si="36"/>
        <v>#DIV/0!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63000</v>
      </c>
      <c r="F229" s="36">
        <f t="shared" si="35"/>
        <v>62968.800000000003</v>
      </c>
      <c r="G229" s="37">
        <f t="shared" si="36"/>
        <v>99.950476190476195</v>
      </c>
      <c r="H229" s="471"/>
      <c r="I229" s="471"/>
      <c r="J229" s="471" t="s">
        <v>337</v>
      </c>
      <c r="K229" s="471"/>
      <c r="L229" s="471" t="s">
        <v>337</v>
      </c>
      <c r="M229" s="471">
        <v>1468.8</v>
      </c>
      <c r="N229" s="471"/>
      <c r="O229" s="471" t="s">
        <v>337</v>
      </c>
      <c r="P229" s="471">
        <v>12000</v>
      </c>
      <c r="Q229" s="471">
        <v>26000</v>
      </c>
      <c r="R229" s="471">
        <v>15500</v>
      </c>
      <c r="S229" s="471">
        <v>8000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5"/>
        <v>0</v>
      </c>
      <c r="G230" s="37" t="e">
        <f t="shared" si="36"/>
        <v>#DIV/0!</v>
      </c>
      <c r="H230" s="471"/>
      <c r="I230" s="471"/>
      <c r="J230" s="471"/>
      <c r="K230" s="471"/>
      <c r="L230" s="471"/>
      <c r="M230" s="471"/>
      <c r="N230" s="471"/>
      <c r="O230" s="471"/>
      <c r="P230" s="471"/>
      <c r="Q230" s="471"/>
      <c r="R230" s="471"/>
      <c r="S230" s="471"/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5"/>
        <v>0</v>
      </c>
      <c r="G231" s="37" t="e">
        <f t="shared" si="36"/>
        <v>#DIV/0!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5"/>
        <v>0</v>
      </c>
      <c r="G232" s="120" t="e">
        <f t="shared" si="36"/>
        <v>#DIV/0!</v>
      </c>
      <c r="H232" s="478"/>
      <c r="I232" s="478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5"/>
        <v>0</v>
      </c>
      <c r="G233" s="631" t="e">
        <f t="shared" si="36"/>
        <v>#DIV/0!</v>
      </c>
      <c r="H233" s="479"/>
      <c r="I233" s="479"/>
      <c r="J233" s="1243"/>
      <c r="K233" s="1557"/>
      <c r="L233" s="1557"/>
      <c r="M233" s="1557"/>
      <c r="N233" s="1557"/>
      <c r="O233" s="1557"/>
      <c r="P233" s="1557"/>
      <c r="Q233" s="1878"/>
      <c r="R233" s="1910"/>
      <c r="S233" s="1910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5"/>
        <v>0</v>
      </c>
      <c r="G234" s="67" t="e">
        <f t="shared" si="36"/>
        <v>#DIV/0!</v>
      </c>
      <c r="H234" s="473"/>
      <c r="I234" s="473"/>
      <c r="J234" s="1239"/>
      <c r="K234" s="1553"/>
      <c r="L234" s="1553"/>
      <c r="M234" s="1553"/>
      <c r="N234" s="1553"/>
      <c r="O234" s="1553"/>
      <c r="P234" s="1553"/>
      <c r="Q234" s="1874"/>
      <c r="R234" s="1907"/>
      <c r="S234" s="1907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5"/>
        <v>0</v>
      </c>
      <c r="G235" s="67" t="e">
        <f t="shared" si="36"/>
        <v>#DIV/0!</v>
      </c>
      <c r="H235" s="473"/>
      <c r="I235" s="473"/>
      <c r="J235" s="1239"/>
      <c r="K235" s="1553"/>
      <c r="L235" s="1553"/>
      <c r="M235" s="1553"/>
      <c r="N235" s="1553"/>
      <c r="O235" s="1553"/>
      <c r="P235" s="1553"/>
      <c r="Q235" s="1874"/>
      <c r="R235" s="1907"/>
      <c r="S235" s="190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1</v>
      </c>
      <c r="F236" s="36">
        <f t="shared" si="35"/>
        <v>1</v>
      </c>
      <c r="G236" s="37">
        <f t="shared" si="36"/>
        <v>100</v>
      </c>
      <c r="H236" s="476"/>
      <c r="I236" s="476"/>
      <c r="J236" s="476"/>
      <c r="K236" s="476"/>
      <c r="L236" s="476"/>
      <c r="M236" s="476"/>
      <c r="N236" s="476"/>
      <c r="O236" s="476">
        <v>1</v>
      </c>
      <c r="P236" s="476"/>
      <c r="Q236" s="476"/>
      <c r="R236" s="476"/>
      <c r="S236" s="476"/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10</v>
      </c>
      <c r="F237" s="36">
        <f t="shared" si="35"/>
        <v>10</v>
      </c>
      <c r="G237" s="37">
        <f t="shared" si="36"/>
        <v>100</v>
      </c>
      <c r="H237" s="476"/>
      <c r="I237" s="476"/>
      <c r="J237" s="476"/>
      <c r="K237" s="476"/>
      <c r="L237" s="476"/>
      <c r="M237" s="476"/>
      <c r="N237" s="476"/>
      <c r="O237" s="476">
        <v>10</v>
      </c>
      <c r="P237" s="476"/>
      <c r="Q237" s="476"/>
      <c r="R237" s="476"/>
      <c r="S237" s="476"/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1</v>
      </c>
      <c r="F238" s="36">
        <f t="shared" si="35"/>
        <v>1</v>
      </c>
      <c r="G238" s="37">
        <f t="shared" si="36"/>
        <v>100</v>
      </c>
      <c r="H238" s="476"/>
      <c r="I238" s="476"/>
      <c r="J238" s="476"/>
      <c r="K238" s="476"/>
      <c r="L238" s="476"/>
      <c r="M238" s="476"/>
      <c r="N238" s="476"/>
      <c r="O238" s="476">
        <v>1</v>
      </c>
      <c r="P238" s="476"/>
      <c r="Q238" s="476"/>
      <c r="R238" s="476"/>
      <c r="S238" s="476"/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5"/>
        <v>0</v>
      </c>
      <c r="G239" s="37" t="e">
        <f t="shared" si="36"/>
        <v>#DIV/0!</v>
      </c>
      <c r="H239" s="476"/>
      <c r="I239" s="476"/>
      <c r="J239" s="476"/>
      <c r="K239" s="476"/>
      <c r="L239" s="476"/>
      <c r="M239" s="476"/>
      <c r="N239" s="476"/>
      <c r="O239" s="476"/>
      <c r="P239" s="476"/>
      <c r="Q239" s="476"/>
      <c r="R239" s="476"/>
      <c r="S239" s="476"/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11500</v>
      </c>
      <c r="F240" s="153">
        <f t="shared" si="35"/>
        <v>11429.6</v>
      </c>
      <c r="G240" s="379">
        <f t="shared" si="36"/>
        <v>99.387826086956522</v>
      </c>
      <c r="H240" s="153">
        <f>SUM(H241:H245)</f>
        <v>0</v>
      </c>
      <c r="I240" s="153">
        <f t="shared" ref="I240:S240" si="42">SUM(I241:I245)</f>
        <v>1694</v>
      </c>
      <c r="J240" s="1226">
        <f t="shared" si="42"/>
        <v>0</v>
      </c>
      <c r="K240" s="1543">
        <f t="shared" si="42"/>
        <v>1479.6</v>
      </c>
      <c r="L240" s="1543">
        <f t="shared" si="42"/>
        <v>0</v>
      </c>
      <c r="M240" s="1543">
        <f t="shared" si="42"/>
        <v>0</v>
      </c>
      <c r="N240" s="1543">
        <f t="shared" si="42"/>
        <v>0</v>
      </c>
      <c r="O240" s="1543">
        <f t="shared" si="42"/>
        <v>0</v>
      </c>
      <c r="P240" s="1543">
        <f t="shared" si="42"/>
        <v>0</v>
      </c>
      <c r="Q240" s="1861">
        <f t="shared" si="42"/>
        <v>5064.6000000000004</v>
      </c>
      <c r="R240" s="1896">
        <f t="shared" si="42"/>
        <v>1440</v>
      </c>
      <c r="S240" s="1896">
        <f t="shared" si="42"/>
        <v>1751.4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5"/>
        <v>0</v>
      </c>
      <c r="G241" s="37" t="e">
        <f t="shared" si="36"/>
        <v>#DIV/0!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471"/>
      <c r="R241" s="471"/>
      <c r="S241" s="471"/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1500+10000</f>
        <v>11500</v>
      </c>
      <c r="F242" s="36">
        <f t="shared" si="35"/>
        <v>11429.6</v>
      </c>
      <c r="G242" s="37">
        <f t="shared" si="36"/>
        <v>99.387826086956522</v>
      </c>
      <c r="H242" s="471"/>
      <c r="I242" s="471">
        <v>1694</v>
      </c>
      <c r="J242" s="471" t="s">
        <v>337</v>
      </c>
      <c r="K242" s="471">
        <v>1479.6</v>
      </c>
      <c r="L242" s="471" t="s">
        <v>337</v>
      </c>
      <c r="M242" s="471" t="s">
        <v>337</v>
      </c>
      <c r="N242" s="471" t="s">
        <v>337</v>
      </c>
      <c r="O242" s="471" t="s">
        <v>337</v>
      </c>
      <c r="P242" s="471"/>
      <c r="Q242" s="471">
        <v>5064.6000000000004</v>
      </c>
      <c r="R242" s="471">
        <v>1440</v>
      </c>
      <c r="S242" s="471">
        <v>1751.4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0</v>
      </c>
      <c r="F243" s="36">
        <f t="shared" si="35"/>
        <v>0</v>
      </c>
      <c r="G243" s="37" t="e">
        <f t="shared" si="36"/>
        <v>#DIV/0!</v>
      </c>
      <c r="H243" s="471"/>
      <c r="I243" s="471"/>
      <c r="J243" s="471"/>
      <c r="K243" s="471"/>
      <c r="L243" s="471"/>
      <c r="M243" s="471"/>
      <c r="N243" s="471"/>
      <c r="O243" s="471"/>
      <c r="P243" s="471"/>
      <c r="Q243" s="471"/>
      <c r="R243" s="471"/>
      <c r="S243" s="471"/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5"/>
        <v>0</v>
      </c>
      <c r="G244" s="37" t="e">
        <f t="shared" si="36"/>
        <v>#DIV/0!</v>
      </c>
      <c r="H244" s="471"/>
      <c r="I244" s="471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5"/>
        <v>0</v>
      </c>
      <c r="G245" s="120" t="e">
        <f t="shared" si="36"/>
        <v>#DIV/0!</v>
      </c>
      <c r="H245" s="478"/>
      <c r="I245" s="478"/>
      <c r="J245" s="478"/>
      <c r="K245" s="478"/>
      <c r="L245" s="478"/>
      <c r="M245" s="478"/>
      <c r="N245" s="478"/>
      <c r="O245" s="478"/>
      <c r="P245" s="478"/>
      <c r="Q245" s="478"/>
      <c r="R245" s="478"/>
      <c r="S245" s="478"/>
    </row>
    <row r="246" spans="1:19" ht="21.75" customHeight="1">
      <c r="A246" s="340" t="s">
        <v>255</v>
      </c>
      <c r="B246" s="430"/>
      <c r="C246" s="754"/>
      <c r="D246" s="755"/>
      <c r="E246" s="837"/>
      <c r="F246" s="386">
        <f t="shared" si="35"/>
        <v>0</v>
      </c>
      <c r="G246" s="633" t="e">
        <f t="shared" si="36"/>
        <v>#DIV/0!</v>
      </c>
      <c r="H246" s="483"/>
      <c r="I246" s="481"/>
      <c r="J246" s="1245"/>
      <c r="K246" s="1559"/>
      <c r="L246" s="1559"/>
      <c r="M246" s="1559"/>
      <c r="N246" s="1559"/>
      <c r="O246" s="1559"/>
      <c r="P246" s="1559"/>
      <c r="Q246" s="1880"/>
      <c r="R246" s="1912"/>
      <c r="S246" s="1912"/>
    </row>
    <row r="247" spans="1:19" ht="21.75" customHeight="1">
      <c r="A247" s="2247" t="s">
        <v>249</v>
      </c>
      <c r="B247" s="2247"/>
      <c r="C247" s="2248"/>
      <c r="D247" s="757"/>
      <c r="E247" s="658"/>
      <c r="F247" s="92">
        <f t="shared" si="35"/>
        <v>0</v>
      </c>
      <c r="G247" s="631" t="e">
        <f t="shared" si="36"/>
        <v>#DIV/0!</v>
      </c>
      <c r="H247" s="479"/>
      <c r="I247" s="482"/>
      <c r="J247" s="1246"/>
      <c r="K247" s="1560"/>
      <c r="L247" s="1560"/>
      <c r="M247" s="1560"/>
      <c r="N247" s="1560"/>
      <c r="O247" s="1560"/>
      <c r="P247" s="1560"/>
      <c r="Q247" s="1881"/>
      <c r="R247" s="1913"/>
      <c r="S247" s="191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5"/>
        <v>0</v>
      </c>
      <c r="G248" s="67" t="e">
        <f t="shared" si="36"/>
        <v>#DIV/0!</v>
      </c>
      <c r="H248" s="473"/>
      <c r="I248" s="473"/>
      <c r="J248" s="1239"/>
      <c r="K248" s="1553"/>
      <c r="L248" s="1553"/>
      <c r="M248" s="1553"/>
      <c r="N248" s="1553"/>
      <c r="O248" s="1553"/>
      <c r="P248" s="1553"/>
      <c r="Q248" s="1874"/>
      <c r="R248" s="1907"/>
      <c r="S248" s="1907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35"/>
        <v>0</v>
      </c>
      <c r="G249" s="37" t="e">
        <f t="shared" si="36"/>
        <v>#DIV/0!</v>
      </c>
      <c r="H249" s="471"/>
      <c r="I249" s="471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5"/>
        <v>0</v>
      </c>
      <c r="G250" s="37" t="e">
        <f t="shared" si="36"/>
        <v>#DIV/0!</v>
      </c>
      <c r="H250" s="471"/>
      <c r="I250" s="471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ref="F251:F314" si="43">SUM(H251:S251)</f>
        <v>1</v>
      </c>
      <c r="G251" s="37">
        <f t="shared" ref="G251:G314" si="44">+F251*100/E251</f>
        <v>100</v>
      </c>
      <c r="H251" s="471"/>
      <c r="I251" s="471"/>
      <c r="J251" s="471"/>
      <c r="K251" s="471"/>
      <c r="L251" s="471"/>
      <c r="M251" s="471"/>
      <c r="N251" s="471"/>
      <c r="O251" s="471"/>
      <c r="P251" s="471"/>
      <c r="Q251" s="471">
        <v>1</v>
      </c>
      <c r="R251" s="471"/>
      <c r="S251" s="471"/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43"/>
        <v>0</v>
      </c>
      <c r="G252" s="37" t="e">
        <f t="shared" si="44"/>
        <v>#DIV/0!</v>
      </c>
      <c r="H252" s="471"/>
      <c r="I252" s="471"/>
      <c r="J252" s="471"/>
      <c r="K252" s="471"/>
      <c r="L252" s="471"/>
      <c r="M252" s="471"/>
      <c r="N252" s="471"/>
      <c r="O252" s="471"/>
      <c r="P252" s="471"/>
      <c r="Q252" s="471"/>
      <c r="R252" s="471"/>
      <c r="S252" s="471"/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si="43"/>
        <v>0</v>
      </c>
      <c r="G253" s="37" t="e">
        <f t="shared" si="44"/>
        <v>#DIV/0!</v>
      </c>
      <c r="H253" s="471"/>
      <c r="I253" s="471"/>
      <c r="J253" s="471"/>
      <c r="K253" s="471"/>
      <c r="L253" s="471"/>
      <c r="M253" s="471"/>
      <c r="N253" s="471"/>
      <c r="O253" s="471"/>
      <c r="P253" s="471"/>
      <c r="Q253" s="471"/>
      <c r="R253" s="471"/>
      <c r="S253" s="471"/>
    </row>
    <row r="254" spans="1:19" ht="31.2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3"/>
        <v>1</v>
      </c>
      <c r="G254" s="37">
        <f t="shared" si="44"/>
        <v>100</v>
      </c>
      <c r="H254" s="471"/>
      <c r="I254" s="471"/>
      <c r="J254" s="471"/>
      <c r="K254" s="471"/>
      <c r="L254" s="471"/>
      <c r="M254" s="471"/>
      <c r="N254" s="471"/>
      <c r="O254" s="471"/>
      <c r="P254" s="471"/>
      <c r="Q254" s="471"/>
      <c r="R254" s="471">
        <v>1</v>
      </c>
      <c r="S254" s="471"/>
    </row>
    <row r="255" spans="1:19" ht="31.2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3"/>
        <v>0</v>
      </c>
      <c r="G255" s="37" t="e">
        <f t="shared" si="44"/>
        <v>#DIV/0!</v>
      </c>
      <c r="H255" s="471"/>
      <c r="I255" s="471"/>
      <c r="J255" s="471"/>
      <c r="K255" s="471"/>
      <c r="L255" s="471"/>
      <c r="M255" s="471"/>
      <c r="N255" s="471"/>
      <c r="O255" s="471"/>
      <c r="P255" s="471"/>
      <c r="Q255" s="471"/>
      <c r="R255" s="471"/>
      <c r="S255" s="471"/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36">
        <f t="shared" si="43"/>
        <v>5</v>
      </c>
      <c r="G256" s="37">
        <f t="shared" si="44"/>
        <v>100</v>
      </c>
      <c r="H256" s="471"/>
      <c r="I256" s="471"/>
      <c r="J256" s="471"/>
      <c r="K256" s="471"/>
      <c r="L256" s="471"/>
      <c r="M256" s="471"/>
      <c r="N256" s="471"/>
      <c r="O256" s="471"/>
      <c r="P256" s="471"/>
      <c r="Q256" s="471"/>
      <c r="R256" s="471">
        <v>5</v>
      </c>
      <c r="S256" s="471"/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3"/>
        <v>0</v>
      </c>
      <c r="G257" s="37" t="e">
        <f t="shared" si="44"/>
        <v>#DIV/0!</v>
      </c>
      <c r="H257" s="471"/>
      <c r="I257" s="471"/>
      <c r="J257" s="471"/>
      <c r="K257" s="471"/>
      <c r="L257" s="471"/>
      <c r="M257" s="471"/>
      <c r="N257" s="471"/>
      <c r="O257" s="471"/>
      <c r="P257" s="471"/>
      <c r="Q257" s="471"/>
      <c r="R257" s="471"/>
      <c r="S257" s="471"/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3"/>
        <v>0</v>
      </c>
      <c r="G258" s="37" t="e">
        <f t="shared" si="44"/>
        <v>#DIV/0!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471"/>
      <c r="R258" s="471"/>
      <c r="S258" s="471"/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153">
        <f t="shared" si="43"/>
        <v>102051.86</v>
      </c>
      <c r="G259" s="379">
        <f t="shared" si="44"/>
        <v>255.76907268170427</v>
      </c>
      <c r="H259" s="153">
        <f>SUM(H260:H264)</f>
        <v>0</v>
      </c>
      <c r="I259" s="1226">
        <f t="shared" ref="I259:S259" si="45">SUM(I260:I264)</f>
        <v>0</v>
      </c>
      <c r="J259" s="1226">
        <f t="shared" si="45"/>
        <v>0</v>
      </c>
      <c r="K259" s="1543">
        <f t="shared" si="45"/>
        <v>0</v>
      </c>
      <c r="L259" s="1543">
        <f t="shared" si="45"/>
        <v>0</v>
      </c>
      <c r="M259" s="1543">
        <f t="shared" si="45"/>
        <v>28390</v>
      </c>
      <c r="N259" s="1543">
        <f t="shared" si="45"/>
        <v>0</v>
      </c>
      <c r="O259" s="1543">
        <f t="shared" si="45"/>
        <v>0</v>
      </c>
      <c r="P259" s="1543">
        <f t="shared" si="45"/>
        <v>30110.7</v>
      </c>
      <c r="Q259" s="1861">
        <f t="shared" si="45"/>
        <v>10290</v>
      </c>
      <c r="R259" s="1896">
        <f t="shared" si="45"/>
        <v>983.5</v>
      </c>
      <c r="S259" s="1896">
        <f t="shared" si="45"/>
        <v>32277.66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3"/>
        <v>0</v>
      </c>
      <c r="G260" s="37" t="e">
        <f t="shared" si="44"/>
        <v>#DIV/0!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36">
        <f t="shared" si="43"/>
        <v>102051.86</v>
      </c>
      <c r="G261" s="37">
        <f t="shared" si="44"/>
        <v>255.76907268170427</v>
      </c>
      <c r="H261" s="471"/>
      <c r="I261" s="471"/>
      <c r="J261" s="471" t="s">
        <v>337</v>
      </c>
      <c r="K261" s="471"/>
      <c r="L261" s="471" t="s">
        <v>337</v>
      </c>
      <c r="M261" s="471">
        <v>28390</v>
      </c>
      <c r="N261" s="471"/>
      <c r="O261" s="471" t="s">
        <v>337</v>
      </c>
      <c r="P261" s="471">
        <v>30110.7</v>
      </c>
      <c r="Q261" s="471">
        <v>10290</v>
      </c>
      <c r="R261" s="471">
        <v>983.5</v>
      </c>
      <c r="S261" s="471">
        <v>32277.66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3"/>
        <v>0</v>
      </c>
      <c r="G262" s="37" t="e">
        <f t="shared" si="44"/>
        <v>#DIV/0!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3"/>
        <v>0</v>
      </c>
      <c r="G263" s="37" t="e">
        <f t="shared" si="44"/>
        <v>#DIV/0!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3"/>
        <v>0</v>
      </c>
      <c r="G264" s="37" t="e">
        <f t="shared" si="44"/>
        <v>#DIV/0!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471"/>
      <c r="R264" s="471"/>
      <c r="S264" s="471"/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3"/>
        <v>0</v>
      </c>
      <c r="G265" s="67" t="e">
        <f t="shared" si="44"/>
        <v>#DIV/0!</v>
      </c>
      <c r="H265" s="473"/>
      <c r="I265" s="473"/>
      <c r="J265" s="1239"/>
      <c r="K265" s="1553"/>
      <c r="L265" s="1553"/>
      <c r="M265" s="1553"/>
      <c r="N265" s="1553"/>
      <c r="O265" s="1553"/>
      <c r="P265" s="1553"/>
      <c r="Q265" s="1874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/>
      <c r="F266" s="36">
        <f t="shared" si="43"/>
        <v>0</v>
      </c>
      <c r="G266" s="37" t="e">
        <f t="shared" si="44"/>
        <v>#DIV/0!</v>
      </c>
      <c r="H266" s="471"/>
      <c r="I266" s="471"/>
      <c r="J266" s="471"/>
      <c r="K266" s="471"/>
      <c r="L266" s="471"/>
      <c r="M266" s="471"/>
      <c r="N266" s="471"/>
      <c r="O266" s="471"/>
      <c r="P266" s="471"/>
      <c r="Q266" s="471"/>
      <c r="R266" s="471"/>
      <c r="S266" s="471"/>
    </row>
    <row r="267" spans="1:19" ht="23.25" customHeight="1">
      <c r="A267" s="684"/>
      <c r="B267" s="685"/>
      <c r="C267" s="769" t="s">
        <v>136</v>
      </c>
      <c r="D267" s="762" t="s">
        <v>87</v>
      </c>
      <c r="E267" s="93"/>
      <c r="F267" s="36">
        <f t="shared" si="43"/>
        <v>0</v>
      </c>
      <c r="G267" s="37" t="e">
        <f t="shared" si="44"/>
        <v>#DIV/0!</v>
      </c>
      <c r="H267" s="471"/>
      <c r="I267" s="471"/>
      <c r="J267" s="471"/>
      <c r="K267" s="471"/>
      <c r="L267" s="471"/>
      <c r="M267" s="471"/>
      <c r="N267" s="471"/>
      <c r="O267" s="471"/>
      <c r="P267" s="471"/>
      <c r="Q267" s="471"/>
      <c r="R267" s="471"/>
      <c r="S267" s="471"/>
    </row>
    <row r="268" spans="1:19" ht="23.25" customHeight="1">
      <c r="A268" s="684"/>
      <c r="B268" s="685"/>
      <c r="C268" s="769" t="s">
        <v>137</v>
      </c>
      <c r="D268" s="762" t="s">
        <v>32</v>
      </c>
      <c r="E268" s="93"/>
      <c r="F268" s="36">
        <f t="shared" si="43"/>
        <v>0</v>
      </c>
      <c r="G268" s="37" t="e">
        <f t="shared" si="44"/>
        <v>#DIV/0!</v>
      </c>
      <c r="H268" s="47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</row>
    <row r="269" spans="1:19" ht="23.25" customHeight="1">
      <c r="A269" s="684"/>
      <c r="B269" s="685"/>
      <c r="C269" s="769" t="s">
        <v>138</v>
      </c>
      <c r="D269" s="762" t="s">
        <v>32</v>
      </c>
      <c r="E269" s="93"/>
      <c r="F269" s="36">
        <f t="shared" si="43"/>
        <v>0</v>
      </c>
      <c r="G269" s="37" t="e">
        <f t="shared" si="44"/>
        <v>#DIV/0!</v>
      </c>
      <c r="H269" s="471"/>
      <c r="I269" s="471"/>
      <c r="J269" s="471"/>
      <c r="K269" s="471"/>
      <c r="L269" s="471"/>
      <c r="M269" s="471"/>
      <c r="N269" s="471"/>
      <c r="O269" s="471"/>
      <c r="P269" s="471"/>
      <c r="Q269" s="471"/>
      <c r="R269" s="471"/>
      <c r="S269" s="471"/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3"/>
        <v>0</v>
      </c>
      <c r="G270" s="37" t="e">
        <f t="shared" si="44"/>
        <v>#DIV/0!</v>
      </c>
      <c r="H270" s="471"/>
      <c r="I270" s="471"/>
      <c r="J270" s="471"/>
      <c r="K270" s="471"/>
      <c r="L270" s="471"/>
      <c r="M270" s="471"/>
      <c r="N270" s="471"/>
      <c r="O270" s="471"/>
      <c r="P270" s="471"/>
      <c r="Q270" s="471"/>
      <c r="R270" s="471"/>
      <c r="S270" s="471"/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0</v>
      </c>
      <c r="F271" s="153">
        <f t="shared" si="43"/>
        <v>0</v>
      </c>
      <c r="G271" s="379" t="e">
        <f t="shared" si="44"/>
        <v>#DIV/0!</v>
      </c>
      <c r="H271" s="153">
        <f>SUM(H272:H276)</f>
        <v>0</v>
      </c>
      <c r="I271" s="1226">
        <f t="shared" ref="I271:Q271" si="46">SUM(I272:I276)</f>
        <v>0</v>
      </c>
      <c r="J271" s="1226">
        <f t="shared" si="46"/>
        <v>0</v>
      </c>
      <c r="K271" s="1543">
        <f t="shared" si="46"/>
        <v>0</v>
      </c>
      <c r="L271" s="1543">
        <f t="shared" si="46"/>
        <v>0</v>
      </c>
      <c r="M271" s="1543">
        <f t="shared" si="46"/>
        <v>0</v>
      </c>
      <c r="N271" s="1543">
        <f t="shared" si="46"/>
        <v>0</v>
      </c>
      <c r="O271" s="1543">
        <f t="shared" si="46"/>
        <v>0</v>
      </c>
      <c r="P271" s="1543">
        <f t="shared" si="46"/>
        <v>0</v>
      </c>
      <c r="Q271" s="1861">
        <f t="shared" si="46"/>
        <v>0</v>
      </c>
      <c r="R271" s="1896">
        <f>SUM(R272:R276)</f>
        <v>0</v>
      </c>
      <c r="S271" s="1896">
        <f>SUM(S272:S276)</f>
        <v>0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3"/>
        <v>0</v>
      </c>
      <c r="G272" s="37" t="e">
        <f t="shared" si="44"/>
        <v>#DIV/0!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</row>
    <row r="273" spans="1:19" ht="21.75" customHeight="1">
      <c r="A273" s="684"/>
      <c r="B273" s="685"/>
      <c r="C273" s="686" t="s">
        <v>26</v>
      </c>
      <c r="D273" s="687" t="s">
        <v>24</v>
      </c>
      <c r="E273" s="42"/>
      <c r="F273" s="36">
        <f t="shared" si="43"/>
        <v>0</v>
      </c>
      <c r="G273" s="37" t="e">
        <f t="shared" si="44"/>
        <v>#DIV/0!</v>
      </c>
      <c r="H273" s="471"/>
      <c r="I273" s="471"/>
      <c r="J273" s="471"/>
      <c r="K273" s="471"/>
      <c r="L273" s="471"/>
      <c r="M273" s="471"/>
      <c r="N273" s="471"/>
      <c r="O273" s="471"/>
      <c r="P273" s="471"/>
      <c r="Q273" s="471"/>
      <c r="R273" s="471"/>
      <c r="S273" s="471"/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3"/>
        <v>0</v>
      </c>
      <c r="G274" s="37" t="e">
        <f t="shared" si="44"/>
        <v>#DIV/0!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3"/>
        <v>0</v>
      </c>
      <c r="G275" s="37" t="e">
        <f t="shared" si="44"/>
        <v>#DIV/0!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3"/>
        <v>0</v>
      </c>
      <c r="G276" s="37" t="e">
        <f t="shared" si="44"/>
        <v>#DIV/0!</v>
      </c>
      <c r="H276" s="478"/>
      <c r="I276" s="478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</row>
    <row r="277" spans="1:19" ht="22.95" customHeight="1">
      <c r="A277" s="509"/>
      <c r="B277" s="2235" t="s">
        <v>302</v>
      </c>
      <c r="C277" s="2236"/>
      <c r="D277" s="770"/>
      <c r="E277" s="511"/>
      <c r="F277" s="55">
        <f t="shared" si="43"/>
        <v>0</v>
      </c>
      <c r="G277" s="67" t="e">
        <f t="shared" si="44"/>
        <v>#DIV/0!</v>
      </c>
      <c r="H277" s="473"/>
      <c r="I277" s="473"/>
      <c r="J277" s="1239"/>
      <c r="K277" s="1553"/>
      <c r="L277" s="1553"/>
      <c r="M277" s="1553"/>
      <c r="N277" s="1553"/>
      <c r="O277" s="1553"/>
      <c r="P277" s="1553"/>
      <c r="Q277" s="1874"/>
      <c r="R277" s="1907"/>
      <c r="S277" s="190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2</v>
      </c>
      <c r="F278" s="36">
        <f t="shared" si="43"/>
        <v>2</v>
      </c>
      <c r="G278" s="37">
        <f t="shared" si="44"/>
        <v>100</v>
      </c>
      <c r="H278" s="471"/>
      <c r="I278" s="471"/>
      <c r="J278" s="471"/>
      <c r="K278" s="471"/>
      <c r="L278" s="471"/>
      <c r="M278" s="471"/>
      <c r="N278" s="471">
        <v>2</v>
      </c>
      <c r="O278" s="471"/>
      <c r="P278" s="471"/>
      <c r="Q278" s="471"/>
      <c r="R278" s="471"/>
      <c r="S278" s="471"/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1</v>
      </c>
      <c r="F279" s="36">
        <f t="shared" si="43"/>
        <v>1</v>
      </c>
      <c r="G279" s="37">
        <f t="shared" si="44"/>
        <v>100</v>
      </c>
      <c r="H279" s="471"/>
      <c r="I279" s="471"/>
      <c r="J279" s="471"/>
      <c r="K279" s="471"/>
      <c r="L279" s="471"/>
      <c r="M279" s="471">
        <v>1</v>
      </c>
      <c r="N279" s="471"/>
      <c r="O279" s="471"/>
      <c r="P279" s="471"/>
      <c r="Q279" s="471"/>
      <c r="R279" s="471"/>
      <c r="S279" s="471"/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43"/>
        <v>0</v>
      </c>
      <c r="G280" s="37" t="e">
        <f t="shared" si="44"/>
        <v>#DIV/0!</v>
      </c>
      <c r="H280" s="471"/>
      <c r="I280" s="471"/>
      <c r="J280" s="471"/>
      <c r="K280" s="471"/>
      <c r="L280" s="471"/>
      <c r="M280" s="471"/>
      <c r="N280" s="471"/>
      <c r="O280" s="471"/>
      <c r="P280" s="471"/>
      <c r="Q280" s="471"/>
      <c r="R280" s="471"/>
      <c r="S280" s="471"/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390500</v>
      </c>
      <c r="F281" s="153">
        <f t="shared" si="43"/>
        <v>513641.67</v>
      </c>
      <c r="G281" s="379">
        <f t="shared" si="44"/>
        <v>131.53435851472472</v>
      </c>
      <c r="H281" s="487">
        <f>SUM(H282:H286)</f>
        <v>0</v>
      </c>
      <c r="I281" s="1248">
        <f t="shared" ref="I281:N281" si="47">SUM(I282:I286)</f>
        <v>3388</v>
      </c>
      <c r="J281" s="1248">
        <f t="shared" si="47"/>
        <v>45253.77</v>
      </c>
      <c r="K281" s="1563">
        <f t="shared" si="47"/>
        <v>25555.87</v>
      </c>
      <c r="L281" s="1563">
        <f t="shared" si="47"/>
        <v>0</v>
      </c>
      <c r="M281" s="1563">
        <f t="shared" si="47"/>
        <v>0</v>
      </c>
      <c r="N281" s="1563">
        <f t="shared" si="47"/>
        <v>155447.42000000001</v>
      </c>
      <c r="O281" s="1563">
        <f>SUM(O282:O286)</f>
        <v>0</v>
      </c>
      <c r="P281" s="1563">
        <f>SUM(P282:P286)</f>
        <v>16692</v>
      </c>
      <c r="Q281" s="1884">
        <f>SUM(Q282:Q286)</f>
        <v>0</v>
      </c>
      <c r="R281" s="1916">
        <f>SUM(R282:R286)</f>
        <v>145624.79999999999</v>
      </c>
      <c r="S281" s="1916">
        <f>SUM(S282:S286)</f>
        <v>121679.81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3"/>
        <v>0</v>
      </c>
      <c r="G282" s="37" t="e">
        <f t="shared" si="44"/>
        <v>#DIV/0!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250500</v>
      </c>
      <c r="F283" s="36">
        <f t="shared" si="43"/>
        <v>373641.67</v>
      </c>
      <c r="G283" s="37">
        <f t="shared" si="44"/>
        <v>149.15835129740518</v>
      </c>
      <c r="H283" s="471"/>
      <c r="I283" s="471">
        <v>3388</v>
      </c>
      <c r="J283" s="471">
        <v>45253.77</v>
      </c>
      <c r="K283" s="471">
        <v>25555.87</v>
      </c>
      <c r="L283" s="471" t="s">
        <v>337</v>
      </c>
      <c r="M283" s="471"/>
      <c r="N283" s="471">
        <v>15447.42</v>
      </c>
      <c r="O283" s="471" t="s">
        <v>337</v>
      </c>
      <c r="P283" s="471">
        <v>16692</v>
      </c>
      <c r="Q283" s="471"/>
      <c r="R283" s="471">
        <v>145624.79999999999</v>
      </c>
      <c r="S283" s="471">
        <v>121679.81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3"/>
        <v>0</v>
      </c>
      <c r="G284" s="37" t="e">
        <f t="shared" si="44"/>
        <v>#DIV/0!</v>
      </c>
      <c r="H284" s="471"/>
      <c r="I284" s="471"/>
      <c r="J284" s="471"/>
      <c r="K284" s="471"/>
      <c r="L284" s="471"/>
      <c r="M284" s="471"/>
      <c r="N284" s="471"/>
      <c r="O284" s="471"/>
      <c r="P284" s="471"/>
      <c r="Q284" s="471"/>
      <c r="R284" s="471"/>
      <c r="S284" s="471"/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140000</v>
      </c>
      <c r="F285" s="36">
        <f t="shared" si="43"/>
        <v>140000</v>
      </c>
      <c r="G285" s="37">
        <f t="shared" si="44"/>
        <v>100</v>
      </c>
      <c r="H285" s="471"/>
      <c r="I285" s="471"/>
      <c r="J285" s="471"/>
      <c r="K285" s="471"/>
      <c r="L285" s="471"/>
      <c r="M285" s="471"/>
      <c r="N285" s="471">
        <v>140000</v>
      </c>
      <c r="O285" s="471"/>
      <c r="P285" s="471"/>
      <c r="Q285" s="471"/>
      <c r="R285" s="471"/>
      <c r="S285" s="471"/>
    </row>
    <row r="286" spans="1:19" ht="21.75" customHeight="1">
      <c r="A286" s="783"/>
      <c r="B286" s="784"/>
      <c r="C286" s="785" t="s">
        <v>29</v>
      </c>
      <c r="D286" s="786" t="s">
        <v>24</v>
      </c>
      <c r="E286" s="102">
        <v>0</v>
      </c>
      <c r="F286" s="116">
        <f t="shared" si="43"/>
        <v>0</v>
      </c>
      <c r="G286" s="120" t="e">
        <f t="shared" si="44"/>
        <v>#DIV/0!</v>
      </c>
      <c r="H286" s="478"/>
      <c r="I286" s="48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3"/>
        <v>0</v>
      </c>
      <c r="G287" s="631" t="e">
        <f t="shared" si="44"/>
        <v>#DIV/0!</v>
      </c>
      <c r="H287" s="92">
        <f t="shared" ref="H287:N287" si="48">SUM(H288:H296)</f>
        <v>0</v>
      </c>
      <c r="I287" s="92">
        <f t="shared" si="48"/>
        <v>0</v>
      </c>
      <c r="J287" s="1220">
        <f t="shared" si="48"/>
        <v>0</v>
      </c>
      <c r="K287" s="1538">
        <f t="shared" si="48"/>
        <v>0</v>
      </c>
      <c r="L287" s="1538">
        <f t="shared" si="48"/>
        <v>0</v>
      </c>
      <c r="M287" s="1538">
        <f t="shared" si="48"/>
        <v>0</v>
      </c>
      <c r="N287" s="1538">
        <f t="shared" si="48"/>
        <v>0</v>
      </c>
      <c r="O287" s="1538">
        <f>SUM(O288:O296)</f>
        <v>0</v>
      </c>
      <c r="P287" s="1538">
        <f>SUM(P288:P296)</f>
        <v>0</v>
      </c>
      <c r="Q287" s="1856">
        <f>SUM(Q288:Q296)</f>
        <v>0</v>
      </c>
      <c r="R287" s="1891">
        <f>SUM(R288:R296)</f>
        <v>0</v>
      </c>
      <c r="S287" s="1891">
        <f>SUM(S288:S296)</f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55">
        <f t="shared" si="43"/>
        <v>0</v>
      </c>
      <c r="G288" s="67" t="e">
        <f t="shared" si="44"/>
        <v>#DIV/0!</v>
      </c>
      <c r="H288" s="473"/>
      <c r="I288" s="473"/>
      <c r="J288" s="1239"/>
      <c r="K288" s="1553"/>
      <c r="L288" s="1553"/>
      <c r="M288" s="1553"/>
      <c r="N288" s="1553"/>
      <c r="O288" s="1553"/>
      <c r="P288" s="1553"/>
      <c r="Q288" s="1874"/>
      <c r="R288" s="1907"/>
      <c r="S288" s="1907"/>
    </row>
    <row r="289" spans="1:19" ht="25.5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 t="shared" si="43"/>
        <v>0</v>
      </c>
      <c r="G289" s="37" t="e">
        <f t="shared" si="44"/>
        <v>#DIV/0!</v>
      </c>
      <c r="H289" s="471"/>
      <c r="I289" s="471"/>
      <c r="J289" s="471"/>
      <c r="K289" s="471"/>
      <c r="L289" s="471"/>
      <c r="M289" s="471"/>
      <c r="N289" s="471"/>
      <c r="O289" s="471"/>
      <c r="P289" s="471"/>
      <c r="Q289" s="471"/>
      <c r="R289" s="471"/>
      <c r="S289" s="471"/>
    </row>
    <row r="290" spans="1:19" ht="25.5" customHeight="1">
      <c r="A290" s="723"/>
      <c r="B290" s="452" t="s">
        <v>180</v>
      </c>
      <c r="C290" s="789"/>
      <c r="D290" s="455" t="s">
        <v>87</v>
      </c>
      <c r="E290" s="42"/>
      <c r="F290" s="36">
        <f t="shared" si="43"/>
        <v>0</v>
      </c>
      <c r="G290" s="37" t="e">
        <f t="shared" si="44"/>
        <v>#DIV/0!</v>
      </c>
      <c r="H290" s="471"/>
      <c r="I290" s="471"/>
      <c r="J290" s="471"/>
      <c r="K290" s="471"/>
      <c r="L290" s="471"/>
      <c r="M290" s="471"/>
      <c r="N290" s="471"/>
      <c r="O290" s="471"/>
      <c r="P290" s="471"/>
      <c r="Q290" s="471"/>
      <c r="R290" s="471"/>
      <c r="S290" s="471"/>
    </row>
    <row r="291" spans="1:19" ht="25.5" customHeight="1">
      <c r="A291" s="790"/>
      <c r="B291" s="2193" t="s">
        <v>292</v>
      </c>
      <c r="C291" s="2194"/>
      <c r="D291" s="455" t="s">
        <v>114</v>
      </c>
      <c r="E291" s="42"/>
      <c r="F291" s="36">
        <f t="shared" si="43"/>
        <v>0</v>
      </c>
      <c r="G291" s="37" t="e">
        <f t="shared" si="44"/>
        <v>#DIV/0!</v>
      </c>
      <c r="H291" s="471"/>
      <c r="I291" s="471"/>
      <c r="J291" s="471"/>
      <c r="K291" s="471"/>
      <c r="L291" s="471"/>
      <c r="M291" s="471"/>
      <c r="N291" s="471"/>
      <c r="O291" s="471"/>
      <c r="P291" s="471"/>
      <c r="Q291" s="471"/>
      <c r="R291" s="471"/>
      <c r="S291" s="471"/>
    </row>
    <row r="292" spans="1:19" ht="25.5" customHeight="1">
      <c r="A292" s="723"/>
      <c r="B292" s="452" t="s">
        <v>293</v>
      </c>
      <c r="C292" s="791"/>
      <c r="D292" s="420" t="s">
        <v>294</v>
      </c>
      <c r="E292" s="164"/>
      <c r="F292" s="36">
        <f t="shared" si="43"/>
        <v>0</v>
      </c>
      <c r="G292" s="37" t="e">
        <f t="shared" si="44"/>
        <v>#DIV/0!</v>
      </c>
      <c r="H292" s="471"/>
      <c r="I292" s="471"/>
      <c r="J292" s="471"/>
      <c r="K292" s="471"/>
      <c r="L292" s="471"/>
      <c r="M292" s="471"/>
      <c r="N292" s="471"/>
      <c r="O292" s="471"/>
      <c r="P292" s="471"/>
      <c r="Q292" s="471"/>
      <c r="R292" s="471"/>
      <c r="S292" s="471"/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3"/>
        <v>0</v>
      </c>
      <c r="G293" s="37" t="e">
        <f t="shared" si="44"/>
        <v>#DIV/0!</v>
      </c>
      <c r="H293" s="471"/>
      <c r="I293" s="471"/>
      <c r="J293" s="471"/>
      <c r="K293" s="471"/>
      <c r="L293" s="471"/>
      <c r="M293" s="471"/>
      <c r="N293" s="471"/>
      <c r="O293" s="471"/>
      <c r="P293" s="471"/>
      <c r="Q293" s="471"/>
      <c r="R293" s="471"/>
      <c r="S293" s="471"/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153">
        <f t="shared" si="43"/>
        <v>0</v>
      </c>
      <c r="G294" s="379" t="e">
        <f t="shared" si="44"/>
        <v>#DIV/0!</v>
      </c>
      <c r="H294" s="153">
        <f>SUM(H295:H299)</f>
        <v>0</v>
      </c>
      <c r="I294" s="1226">
        <f t="shared" ref="I294:N294" si="49">SUM(I295:I299)</f>
        <v>0</v>
      </c>
      <c r="J294" s="1226">
        <f t="shared" si="49"/>
        <v>0</v>
      </c>
      <c r="K294" s="1543">
        <f t="shared" si="49"/>
        <v>0</v>
      </c>
      <c r="L294" s="1543">
        <f t="shared" si="49"/>
        <v>0</v>
      </c>
      <c r="M294" s="1543">
        <f t="shared" si="49"/>
        <v>0</v>
      </c>
      <c r="N294" s="1543">
        <f t="shared" si="49"/>
        <v>0</v>
      </c>
      <c r="O294" s="1543">
        <f>SUM(O295:O299)</f>
        <v>0</v>
      </c>
      <c r="P294" s="1543">
        <f>SUM(P295:P299)</f>
        <v>0</v>
      </c>
      <c r="Q294" s="1861">
        <f>SUM(Q295:Q299)</f>
        <v>0</v>
      </c>
      <c r="R294" s="1896">
        <f>SUM(R295:R299)</f>
        <v>0</v>
      </c>
      <c r="S294" s="1896">
        <f>SUM(S295:S299)</f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3"/>
        <v>0</v>
      </c>
      <c r="G295" s="37" t="e">
        <f t="shared" si="44"/>
        <v>#DIV/0!</v>
      </c>
      <c r="H295" s="471"/>
      <c r="I295" s="471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36">
        <f t="shared" si="43"/>
        <v>0</v>
      </c>
      <c r="G296" s="37" t="e">
        <f t="shared" si="44"/>
        <v>#DIV/0!</v>
      </c>
      <c r="H296" s="471"/>
      <c r="I296" s="471"/>
      <c r="J296" s="471"/>
      <c r="K296" s="471"/>
      <c r="L296" s="471"/>
      <c r="M296" s="471"/>
      <c r="N296" s="471"/>
      <c r="O296" s="471"/>
      <c r="P296" s="471"/>
      <c r="Q296" s="471"/>
      <c r="R296" s="471"/>
      <c r="S296" s="471"/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3"/>
        <v>0</v>
      </c>
      <c r="G297" s="37" t="e">
        <f t="shared" si="44"/>
        <v>#DIV/0!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3"/>
        <v>0</v>
      </c>
      <c r="G298" s="37" t="e">
        <f t="shared" si="44"/>
        <v>#DIV/0!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3"/>
        <v>0</v>
      </c>
      <c r="G299" s="37" t="e">
        <f t="shared" si="44"/>
        <v>#DIV/0!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43"/>
        <v>0</v>
      </c>
      <c r="G300" s="67" t="e">
        <f t="shared" si="44"/>
        <v>#DIV/0!</v>
      </c>
      <c r="H300" s="473"/>
      <c r="I300" s="473"/>
      <c r="J300" s="1239"/>
      <c r="K300" s="1553"/>
      <c r="L300" s="1553"/>
      <c r="M300" s="1553"/>
      <c r="N300" s="1553"/>
      <c r="O300" s="1553"/>
      <c r="P300" s="1553"/>
      <c r="Q300" s="1874"/>
      <c r="R300" s="1907"/>
      <c r="S300" s="1907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3"/>
        <v>0</v>
      </c>
      <c r="G301" s="37" t="e">
        <f t="shared" si="44"/>
        <v>#DIV/0!</v>
      </c>
      <c r="H301" s="471"/>
      <c r="I301" s="471"/>
      <c r="J301" s="471"/>
      <c r="K301" s="471"/>
      <c r="L301" s="471"/>
      <c r="M301" s="471"/>
      <c r="N301" s="471"/>
      <c r="O301" s="471"/>
      <c r="P301" s="471"/>
      <c r="Q301" s="471"/>
      <c r="R301" s="471"/>
      <c r="S301" s="471"/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43"/>
        <v>0</v>
      </c>
      <c r="G302" s="37" t="e">
        <f t="shared" si="44"/>
        <v>#DIV/0!</v>
      </c>
      <c r="H302" s="471"/>
      <c r="I302" s="471"/>
      <c r="J302" s="471"/>
      <c r="K302" s="471"/>
      <c r="L302" s="471"/>
      <c r="M302" s="471"/>
      <c r="N302" s="471"/>
      <c r="O302" s="471"/>
      <c r="P302" s="471"/>
      <c r="Q302" s="471"/>
      <c r="R302" s="471"/>
      <c r="S302" s="471"/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3"/>
        <v>0</v>
      </c>
      <c r="G303" s="37" t="e">
        <f t="shared" si="44"/>
        <v>#DIV/0!</v>
      </c>
      <c r="H303" s="471"/>
      <c r="I303" s="471"/>
      <c r="J303" s="471"/>
      <c r="K303" s="471"/>
      <c r="L303" s="471"/>
      <c r="M303" s="471"/>
      <c r="N303" s="471"/>
      <c r="O303" s="471"/>
      <c r="P303" s="471"/>
      <c r="Q303" s="471"/>
      <c r="R303" s="471"/>
      <c r="S303" s="471"/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3"/>
        <v>0</v>
      </c>
      <c r="G304" s="37" t="e">
        <f t="shared" si="44"/>
        <v>#DIV/0!</v>
      </c>
      <c r="H304" s="471"/>
      <c r="I304" s="471"/>
      <c r="J304" s="471"/>
      <c r="K304" s="471"/>
      <c r="L304" s="471"/>
      <c r="M304" s="471"/>
      <c r="N304" s="471"/>
      <c r="O304" s="471"/>
      <c r="P304" s="471"/>
      <c r="Q304" s="471"/>
      <c r="R304" s="471"/>
      <c r="S304" s="471"/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3"/>
        <v>0</v>
      </c>
      <c r="G305" s="37" t="e">
        <f t="shared" si="44"/>
        <v>#DIV/0!</v>
      </c>
      <c r="H305" s="471"/>
      <c r="I305" s="471"/>
      <c r="J305" s="471"/>
      <c r="K305" s="471"/>
      <c r="L305" s="471"/>
      <c r="M305" s="471"/>
      <c r="N305" s="471"/>
      <c r="O305" s="471"/>
      <c r="P305" s="471"/>
      <c r="Q305" s="471"/>
      <c r="R305" s="471"/>
      <c r="S305" s="471"/>
    </row>
    <row r="306" spans="1:19" ht="21" customHeight="1">
      <c r="A306" s="735"/>
      <c r="B306" s="777" t="s">
        <v>37</v>
      </c>
      <c r="C306" s="793"/>
      <c r="D306" s="738" t="s">
        <v>24</v>
      </c>
      <c r="E306" s="163"/>
      <c r="F306" s="153">
        <f t="shared" si="43"/>
        <v>0</v>
      </c>
      <c r="G306" s="379" t="e">
        <f t="shared" si="44"/>
        <v>#DIV/0!</v>
      </c>
      <c r="H306" s="513">
        <f>SUM(H307:H311)</f>
        <v>0</v>
      </c>
      <c r="I306" s="1249">
        <f t="shared" ref="I306:N306" si="50">SUM(I307:I311)</f>
        <v>0</v>
      </c>
      <c r="J306" s="1249">
        <f t="shared" si="50"/>
        <v>0</v>
      </c>
      <c r="K306" s="1249">
        <f t="shared" si="50"/>
        <v>0</v>
      </c>
      <c r="L306" s="1249">
        <f t="shared" si="50"/>
        <v>0</v>
      </c>
      <c r="M306" s="1249">
        <f t="shared" si="50"/>
        <v>0</v>
      </c>
      <c r="N306" s="1249">
        <f t="shared" si="50"/>
        <v>0</v>
      </c>
      <c r="O306" s="1249">
        <f>SUM(O307:O311)</f>
        <v>0</v>
      </c>
      <c r="P306" s="1249">
        <f>SUM(P307:P311)</f>
        <v>0</v>
      </c>
      <c r="Q306" s="1249">
        <f>SUM(Q307:Q311)</f>
        <v>0</v>
      </c>
      <c r="R306" s="1249">
        <f>SUM(R307:R311)</f>
        <v>0</v>
      </c>
      <c r="S306" s="1249">
        <f>SUM(S307:S311)</f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3"/>
        <v>0</v>
      </c>
      <c r="G307" s="37" t="e">
        <f t="shared" si="44"/>
        <v>#DIV/0!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471"/>
      <c r="R307" s="471"/>
      <c r="S307" s="471"/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si="43"/>
        <v>0</v>
      </c>
      <c r="G308" s="37" t="e">
        <f t="shared" si="44"/>
        <v>#DIV/0!</v>
      </c>
      <c r="H308" s="471"/>
      <c r="I308" s="471"/>
      <c r="J308" s="471"/>
      <c r="K308" s="471"/>
      <c r="L308" s="471"/>
      <c r="M308" s="471"/>
      <c r="N308" s="471"/>
      <c r="O308" s="471"/>
      <c r="P308" s="471"/>
      <c r="Q308" s="471"/>
      <c r="R308" s="471"/>
      <c r="S308" s="471"/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3"/>
        <v>0</v>
      </c>
      <c r="G309" s="37" t="e">
        <f t="shared" si="44"/>
        <v>#DIV/0!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471"/>
      <c r="R309" s="471"/>
      <c r="S309" s="471"/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3"/>
        <v>0</v>
      </c>
      <c r="G310" s="37" t="e">
        <f t="shared" si="44"/>
        <v>#DIV/0!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</row>
    <row r="311" spans="1:19" ht="27" customHeight="1">
      <c r="A311" s="794"/>
      <c r="B311" s="784"/>
      <c r="C311" s="795" t="s">
        <v>29</v>
      </c>
      <c r="D311" s="786" t="s">
        <v>24</v>
      </c>
      <c r="E311" s="97"/>
      <c r="F311" s="116">
        <f t="shared" si="43"/>
        <v>0</v>
      </c>
      <c r="G311" s="120" t="e">
        <f t="shared" si="44"/>
        <v>#DIV/0!</v>
      </c>
      <c r="H311" s="478"/>
      <c r="I311" s="488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</row>
    <row r="312" spans="1:19" ht="26.4" customHeight="1">
      <c r="A312" s="375" t="s">
        <v>325</v>
      </c>
      <c r="B312" s="796"/>
      <c r="C312" s="797"/>
      <c r="D312" s="798"/>
      <c r="E312" s="386"/>
      <c r="F312" s="386">
        <f t="shared" si="43"/>
        <v>0</v>
      </c>
      <c r="G312" s="633" t="e">
        <f t="shared" si="44"/>
        <v>#DIV/0!</v>
      </c>
      <c r="H312" s="483"/>
      <c r="I312" s="483"/>
      <c r="J312" s="1247"/>
      <c r="K312" s="1561"/>
      <c r="L312" s="1561"/>
      <c r="M312" s="1561"/>
      <c r="N312" s="1561"/>
      <c r="O312" s="1561"/>
      <c r="P312" s="1561"/>
      <c r="Q312" s="1882"/>
      <c r="R312" s="1914"/>
      <c r="S312" s="1914"/>
    </row>
    <row r="313" spans="1:19" ht="27" customHeight="1">
      <c r="A313" s="2110" t="s">
        <v>257</v>
      </c>
      <c r="B313" s="2111"/>
      <c r="C313" s="2111"/>
      <c r="D313" s="2112"/>
      <c r="E313" s="92"/>
      <c r="F313" s="92">
        <f t="shared" si="43"/>
        <v>0</v>
      </c>
      <c r="G313" s="631" t="e">
        <f t="shared" si="44"/>
        <v>#DIV/0!</v>
      </c>
      <c r="H313" s="479"/>
      <c r="I313" s="479"/>
      <c r="J313" s="1243"/>
      <c r="K313" s="1557"/>
      <c r="L313" s="1557"/>
      <c r="M313" s="1557"/>
      <c r="N313" s="1557"/>
      <c r="O313" s="1557"/>
      <c r="P313" s="1557"/>
      <c r="Q313" s="1878"/>
      <c r="R313" s="1910"/>
      <c r="S313" s="1910"/>
    </row>
    <row r="314" spans="1:19" ht="23.4" customHeight="1">
      <c r="A314" s="388"/>
      <c r="B314" s="2177" t="s">
        <v>251</v>
      </c>
      <c r="C314" s="2178"/>
      <c r="D314" s="799"/>
      <c r="E314" s="106">
        <f>E315</f>
        <v>0</v>
      </c>
      <c r="F314" s="55">
        <f t="shared" si="43"/>
        <v>0</v>
      </c>
      <c r="G314" s="67" t="e">
        <f t="shared" si="44"/>
        <v>#DIV/0!</v>
      </c>
      <c r="H314" s="473"/>
      <c r="I314" s="473"/>
      <c r="J314" s="1239"/>
      <c r="K314" s="1553"/>
      <c r="L314" s="1553"/>
      <c r="M314" s="1553"/>
      <c r="N314" s="1553"/>
      <c r="O314" s="1553"/>
      <c r="P314" s="1553"/>
      <c r="Q314" s="1874"/>
      <c r="R314" s="1907"/>
      <c r="S314" s="1907"/>
    </row>
    <row r="315" spans="1:19" ht="27" customHeight="1">
      <c r="A315" s="660"/>
      <c r="B315" s="730"/>
      <c r="C315" s="800" t="s">
        <v>139</v>
      </c>
      <c r="D315" s="679" t="s">
        <v>88</v>
      </c>
      <c r="E315" s="77">
        <v>0</v>
      </c>
      <c r="F315" s="36">
        <f t="shared" ref="F315:F378" si="51">SUM(H315:S315)</f>
        <v>0</v>
      </c>
      <c r="G315" s="37" t="e">
        <f t="shared" ref="G315:G378" si="52">+F315*100/E315</f>
        <v>#DIV/0!</v>
      </c>
      <c r="H315" s="471"/>
      <c r="I315" s="471"/>
      <c r="J315" s="471"/>
      <c r="K315" s="471"/>
      <c r="L315" s="471"/>
      <c r="M315" s="471"/>
      <c r="N315" s="471"/>
      <c r="O315" s="471"/>
      <c r="P315" s="471"/>
      <c r="Q315" s="471"/>
      <c r="R315" s="471"/>
      <c r="S315" s="471"/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51"/>
        <v>0</v>
      </c>
      <c r="G316" s="37" t="e">
        <f t="shared" si="52"/>
        <v>#DIV/0!</v>
      </c>
      <c r="H316" s="471"/>
      <c r="I316" s="471"/>
      <c r="J316" s="471"/>
      <c r="K316" s="471"/>
      <c r="L316" s="471"/>
      <c r="M316" s="471"/>
      <c r="N316" s="471"/>
      <c r="O316" s="471"/>
      <c r="P316" s="471"/>
      <c r="Q316" s="471"/>
      <c r="R316" s="471"/>
      <c r="S316" s="471"/>
    </row>
    <row r="317" spans="1:19" ht="22.95" customHeight="1">
      <c r="A317" s="680"/>
      <c r="B317" s="681" t="s">
        <v>37</v>
      </c>
      <c r="C317" s="737"/>
      <c r="D317" s="738" t="s">
        <v>24</v>
      </c>
      <c r="E317" s="111">
        <f>SUM(E318:E322)</f>
        <v>0</v>
      </c>
      <c r="F317" s="153">
        <f t="shared" si="51"/>
        <v>0</v>
      </c>
      <c r="G317" s="379" t="e">
        <f t="shared" si="52"/>
        <v>#DIV/0!</v>
      </c>
      <c r="H317" s="153">
        <f>SUM(H318:H322)</f>
        <v>0</v>
      </c>
      <c r="I317" s="163">
        <f t="shared" ref="I317:S317" si="53">SUM(I318:I322)</f>
        <v>0</v>
      </c>
      <c r="J317" s="1228">
        <f t="shared" si="53"/>
        <v>0</v>
      </c>
      <c r="K317" s="1545">
        <f t="shared" si="53"/>
        <v>0</v>
      </c>
      <c r="L317" s="1545">
        <f t="shared" si="53"/>
        <v>0</v>
      </c>
      <c r="M317" s="1545">
        <f t="shared" si="53"/>
        <v>0</v>
      </c>
      <c r="N317" s="1545">
        <f t="shared" si="53"/>
        <v>0</v>
      </c>
      <c r="O317" s="1545">
        <f t="shared" si="53"/>
        <v>0</v>
      </c>
      <c r="P317" s="1545">
        <f t="shared" si="53"/>
        <v>0</v>
      </c>
      <c r="Q317" s="1863">
        <f t="shared" si="53"/>
        <v>0</v>
      </c>
      <c r="R317" s="1898">
        <f t="shared" si="53"/>
        <v>0</v>
      </c>
      <c r="S317" s="1898">
        <f t="shared" si="53"/>
        <v>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51"/>
        <v>0</v>
      </c>
      <c r="G318" s="37" t="e">
        <f t="shared" si="52"/>
        <v>#DIV/0!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0</v>
      </c>
      <c r="F319" s="36">
        <f t="shared" si="51"/>
        <v>0</v>
      </c>
      <c r="G319" s="37" t="e">
        <f t="shared" si="52"/>
        <v>#DIV/0!</v>
      </c>
      <c r="H319" s="471"/>
      <c r="I319" s="471"/>
      <c r="J319" s="471"/>
      <c r="K319" s="471"/>
      <c r="L319" s="471"/>
      <c r="M319" s="471"/>
      <c r="N319" s="471"/>
      <c r="O319" s="471"/>
      <c r="P319" s="471"/>
      <c r="Q319" s="471"/>
      <c r="R319" s="471"/>
      <c r="S319" s="471"/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51"/>
        <v>0</v>
      </c>
      <c r="G320" s="37" t="e">
        <f t="shared" si="52"/>
        <v>#DIV/0!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51"/>
        <v>0</v>
      </c>
      <c r="G321" s="37" t="e">
        <f t="shared" si="52"/>
        <v>#DIV/0!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471"/>
      <c r="R321" s="471"/>
      <c r="S321" s="471"/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51"/>
        <v>0</v>
      </c>
      <c r="G322" s="37" t="e">
        <f t="shared" si="52"/>
        <v>#DIV/0!</v>
      </c>
      <c r="H322" s="471"/>
      <c r="I322" s="471"/>
      <c r="J322" s="471"/>
      <c r="K322" s="471"/>
      <c r="L322" s="471"/>
      <c r="M322" s="471"/>
      <c r="N322" s="471"/>
      <c r="O322" s="471"/>
      <c r="P322" s="471"/>
      <c r="Q322" s="471"/>
      <c r="R322" s="471"/>
      <c r="S322" s="471"/>
    </row>
    <row r="323" spans="1:19" ht="23.4" customHeight="1">
      <c r="A323" s="225"/>
      <c r="B323" s="2179" t="s">
        <v>252</v>
      </c>
      <c r="C323" s="2180"/>
      <c r="D323" s="693"/>
      <c r="E323" s="54">
        <f>E325</f>
        <v>0</v>
      </c>
      <c r="F323" s="55">
        <f t="shared" si="51"/>
        <v>0</v>
      </c>
      <c r="G323" s="67" t="e">
        <f t="shared" si="52"/>
        <v>#DIV/0!</v>
      </c>
      <c r="H323" s="473">
        <f>H325</f>
        <v>0</v>
      </c>
      <c r="I323" s="473">
        <f t="shared" ref="I323:S323" si="54">I325</f>
        <v>0</v>
      </c>
      <c r="J323" s="1239">
        <f t="shared" si="54"/>
        <v>0</v>
      </c>
      <c r="K323" s="1553">
        <f t="shared" si="54"/>
        <v>0</v>
      </c>
      <c r="L323" s="1553">
        <f t="shared" si="54"/>
        <v>0</v>
      </c>
      <c r="M323" s="1553">
        <f t="shared" si="54"/>
        <v>0</v>
      </c>
      <c r="N323" s="1553">
        <f t="shared" si="54"/>
        <v>0</v>
      </c>
      <c r="O323" s="1553">
        <f t="shared" si="54"/>
        <v>0</v>
      </c>
      <c r="P323" s="1553">
        <f t="shared" si="54"/>
        <v>0</v>
      </c>
      <c r="Q323" s="1874">
        <f t="shared" si="54"/>
        <v>0</v>
      </c>
      <c r="R323" s="1907">
        <f t="shared" si="54"/>
        <v>0</v>
      </c>
      <c r="S323" s="1907">
        <f t="shared" si="54"/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0</v>
      </c>
      <c r="F324" s="36">
        <f t="shared" si="51"/>
        <v>0</v>
      </c>
      <c r="G324" s="37" t="e">
        <f t="shared" si="52"/>
        <v>#DIV/0!</v>
      </c>
      <c r="H324" s="471"/>
      <c r="I324" s="471"/>
      <c r="J324" s="471"/>
      <c r="K324" s="471"/>
      <c r="L324" s="471"/>
      <c r="M324" s="471"/>
      <c r="N324" s="471"/>
      <c r="O324" s="471"/>
      <c r="P324" s="471"/>
      <c r="Q324" s="471"/>
      <c r="R324" s="471"/>
      <c r="S324" s="471"/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0</v>
      </c>
      <c r="F325" s="36">
        <f t="shared" si="51"/>
        <v>0</v>
      </c>
      <c r="G325" s="37" t="e">
        <f t="shared" si="52"/>
        <v>#DIV/0!</v>
      </c>
      <c r="H325" s="471"/>
      <c r="I325" s="471"/>
      <c r="J325" s="471"/>
      <c r="K325" s="471"/>
      <c r="L325" s="471"/>
      <c r="M325" s="471"/>
      <c r="N325" s="471"/>
      <c r="O325" s="471"/>
      <c r="P325" s="471"/>
      <c r="Q325" s="471"/>
      <c r="R325" s="471"/>
      <c r="S325" s="471"/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51"/>
        <v>0</v>
      </c>
      <c r="G326" s="37" t="e">
        <f t="shared" si="52"/>
        <v>#DIV/0!</v>
      </c>
      <c r="H326" s="471"/>
      <c r="I326" s="471"/>
      <c r="J326" s="471"/>
      <c r="K326" s="471"/>
      <c r="L326" s="471"/>
      <c r="M326" s="471"/>
      <c r="N326" s="471"/>
      <c r="O326" s="471"/>
      <c r="P326" s="471"/>
      <c r="Q326" s="471"/>
      <c r="R326" s="471"/>
      <c r="S326" s="471"/>
    </row>
    <row r="327" spans="1:19" ht="19.2" customHeight="1">
      <c r="A327" s="735"/>
      <c r="B327" s="736" t="s">
        <v>58</v>
      </c>
      <c r="C327" s="737"/>
      <c r="D327" s="802" t="s">
        <v>24</v>
      </c>
      <c r="E327" s="111">
        <f>SUM(E328:E332)</f>
        <v>0</v>
      </c>
      <c r="F327" s="153">
        <f t="shared" si="51"/>
        <v>0</v>
      </c>
      <c r="G327" s="379" t="e">
        <f t="shared" si="52"/>
        <v>#DIV/0!</v>
      </c>
      <c r="H327" s="153">
        <f>SUM(H328:H332)</f>
        <v>0</v>
      </c>
      <c r="I327" s="1226">
        <f t="shared" ref="I327:S327" si="55">SUM(I328:I332)</f>
        <v>0</v>
      </c>
      <c r="J327" s="1226">
        <f t="shared" si="55"/>
        <v>0</v>
      </c>
      <c r="K327" s="1543">
        <f t="shared" si="55"/>
        <v>0</v>
      </c>
      <c r="L327" s="1543">
        <f t="shared" si="55"/>
        <v>0</v>
      </c>
      <c r="M327" s="1543">
        <f t="shared" si="55"/>
        <v>0</v>
      </c>
      <c r="N327" s="1543">
        <f t="shared" si="55"/>
        <v>0</v>
      </c>
      <c r="O327" s="1543">
        <f t="shared" si="55"/>
        <v>0</v>
      </c>
      <c r="P327" s="1543">
        <f t="shared" si="55"/>
        <v>0</v>
      </c>
      <c r="Q327" s="1861">
        <f t="shared" si="55"/>
        <v>0</v>
      </c>
      <c r="R327" s="1896">
        <f t="shared" si="55"/>
        <v>0</v>
      </c>
      <c r="S327" s="1896">
        <f t="shared" si="55"/>
        <v>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51"/>
        <v>0</v>
      </c>
      <c r="G328" s="37" t="e">
        <f t="shared" si="52"/>
        <v>#DIV/0!</v>
      </c>
      <c r="H328" s="471"/>
      <c r="I328" s="471"/>
      <c r="J328" s="471"/>
      <c r="K328" s="471"/>
      <c r="L328" s="471"/>
      <c r="M328" s="471"/>
      <c r="N328" s="471"/>
      <c r="O328" s="471"/>
      <c r="P328" s="471"/>
      <c r="Q328" s="471"/>
      <c r="R328" s="471"/>
      <c r="S328" s="471"/>
    </row>
    <row r="329" spans="1:19" ht="26.4" customHeight="1">
      <c r="A329" s="684"/>
      <c r="B329" s="685"/>
      <c r="C329" s="686" t="s">
        <v>26</v>
      </c>
      <c r="D329" s="687" t="s">
        <v>24</v>
      </c>
      <c r="E329" s="42"/>
      <c r="F329" s="36">
        <f t="shared" si="51"/>
        <v>0</v>
      </c>
      <c r="G329" s="37" t="e">
        <f t="shared" si="52"/>
        <v>#DIV/0!</v>
      </c>
      <c r="H329" s="471"/>
      <c r="I329" s="471"/>
      <c r="J329" s="471"/>
      <c r="K329" s="471"/>
      <c r="L329" s="471"/>
      <c r="M329" s="471"/>
      <c r="N329" s="471"/>
      <c r="O329" s="471"/>
      <c r="P329" s="471"/>
      <c r="Q329" s="471"/>
      <c r="R329" s="471"/>
      <c r="S329" s="471"/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51"/>
        <v>0</v>
      </c>
      <c r="G330" s="37" t="e">
        <f t="shared" si="52"/>
        <v>#DIV/0!</v>
      </c>
      <c r="H330" s="471"/>
      <c r="I330" s="471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51"/>
        <v>0</v>
      </c>
      <c r="G331" s="37" t="e">
        <f t="shared" si="52"/>
        <v>#DIV/0!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471"/>
      <c r="R331" s="471"/>
      <c r="S331" s="471"/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51"/>
        <v>0</v>
      </c>
      <c r="G332" s="120" t="e">
        <f t="shared" si="52"/>
        <v>#DIV/0!</v>
      </c>
      <c r="H332" s="478"/>
      <c r="I332" s="478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51"/>
        <v>0</v>
      </c>
      <c r="G333" s="631" t="e">
        <f t="shared" si="52"/>
        <v>#DIV/0!</v>
      </c>
      <c r="H333" s="465"/>
      <c r="I333" s="157"/>
      <c r="J333" s="1227"/>
      <c r="K333" s="1544"/>
      <c r="L333" s="1544"/>
      <c r="M333" s="1544"/>
      <c r="N333" s="1544"/>
      <c r="O333" s="1544"/>
      <c r="P333" s="1544"/>
      <c r="Q333" s="1862"/>
      <c r="R333" s="1897"/>
      <c r="S333" s="1897"/>
    </row>
    <row r="334" spans="1:19" ht="26.4" customHeight="1">
      <c r="A334" s="225"/>
      <c r="B334" s="2113" t="s">
        <v>260</v>
      </c>
      <c r="C334" s="2114"/>
      <c r="D334" s="788"/>
      <c r="E334" s="27">
        <f>E335</f>
        <v>0</v>
      </c>
      <c r="F334" s="55">
        <f t="shared" si="51"/>
        <v>0</v>
      </c>
      <c r="G334" s="67" t="e">
        <f t="shared" si="52"/>
        <v>#DIV/0!</v>
      </c>
      <c r="H334" s="466">
        <f>H335</f>
        <v>0</v>
      </c>
      <c r="I334" s="466">
        <f>I335</f>
        <v>0</v>
      </c>
      <c r="J334" s="1234">
        <f t="shared" ref="J334:S334" si="56">J335</f>
        <v>0</v>
      </c>
      <c r="K334" s="1549">
        <f t="shared" si="56"/>
        <v>0</v>
      </c>
      <c r="L334" s="1549">
        <f t="shared" si="56"/>
        <v>0</v>
      </c>
      <c r="M334" s="1549">
        <f t="shared" si="56"/>
        <v>0</v>
      </c>
      <c r="N334" s="1549">
        <f t="shared" si="56"/>
        <v>0</v>
      </c>
      <c r="O334" s="1549">
        <f t="shared" si="56"/>
        <v>0</v>
      </c>
      <c r="P334" s="1549">
        <f t="shared" si="56"/>
        <v>0</v>
      </c>
      <c r="Q334" s="1870">
        <f t="shared" si="56"/>
        <v>0</v>
      </c>
      <c r="R334" s="1903">
        <f t="shared" si="56"/>
        <v>0</v>
      </c>
      <c r="S334" s="1903">
        <f t="shared" si="56"/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/>
      <c r="F335" s="36">
        <f t="shared" si="51"/>
        <v>0</v>
      </c>
      <c r="G335" s="37" t="e">
        <f t="shared" si="52"/>
        <v>#DIV/0!</v>
      </c>
      <c r="H335" s="158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51"/>
        <v>0</v>
      </c>
      <c r="G336" s="37" t="e">
        <f t="shared" si="52"/>
        <v>#DIV/0!</v>
      </c>
      <c r="H336" s="158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</row>
    <row r="337" spans="1:19" ht="24" customHeight="1">
      <c r="A337" s="680"/>
      <c r="B337" s="681" t="s">
        <v>37</v>
      </c>
      <c r="C337" s="682"/>
      <c r="D337" s="683" t="s">
        <v>24</v>
      </c>
      <c r="E337" s="111">
        <f>SUM(E338:E342)</f>
        <v>0</v>
      </c>
      <c r="F337" s="153">
        <f t="shared" si="51"/>
        <v>0</v>
      </c>
      <c r="G337" s="379" t="e">
        <f t="shared" si="52"/>
        <v>#DIV/0!</v>
      </c>
      <c r="H337" s="153">
        <f>SUM(H338:H342)</f>
        <v>0</v>
      </c>
      <c r="I337" s="1226">
        <f t="shared" ref="I337:S337" si="57">SUM(I338:I342)</f>
        <v>0</v>
      </c>
      <c r="J337" s="1226">
        <f t="shared" si="57"/>
        <v>0</v>
      </c>
      <c r="K337" s="1543">
        <f t="shared" si="57"/>
        <v>0</v>
      </c>
      <c r="L337" s="1543">
        <f t="shared" si="57"/>
        <v>0</v>
      </c>
      <c r="M337" s="1543">
        <f t="shared" si="57"/>
        <v>0</v>
      </c>
      <c r="N337" s="1543">
        <f t="shared" si="57"/>
        <v>0</v>
      </c>
      <c r="O337" s="1543">
        <f t="shared" si="57"/>
        <v>0</v>
      </c>
      <c r="P337" s="1543">
        <f t="shared" si="57"/>
        <v>0</v>
      </c>
      <c r="Q337" s="1861">
        <f t="shared" si="57"/>
        <v>0</v>
      </c>
      <c r="R337" s="1896">
        <f t="shared" si="57"/>
        <v>0</v>
      </c>
      <c r="S337" s="1896">
        <f t="shared" si="57"/>
        <v>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51"/>
        <v>0</v>
      </c>
      <c r="G338" s="37" t="e">
        <f t="shared" si="52"/>
        <v>#DIV/0!</v>
      </c>
      <c r="H338" s="158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</row>
    <row r="339" spans="1:19" ht="26.4" customHeight="1">
      <c r="A339" s="684"/>
      <c r="B339" s="685"/>
      <c r="C339" s="686" t="s">
        <v>26</v>
      </c>
      <c r="D339" s="687" t="s">
        <v>24</v>
      </c>
      <c r="E339" s="36"/>
      <c r="F339" s="36">
        <f t="shared" si="51"/>
        <v>0</v>
      </c>
      <c r="G339" s="37" t="e">
        <f t="shared" si="52"/>
        <v>#DIV/0!</v>
      </c>
      <c r="H339" s="158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51"/>
        <v>0</v>
      </c>
      <c r="G340" s="37" t="e">
        <f t="shared" si="52"/>
        <v>#DIV/0!</v>
      </c>
      <c r="H340" s="158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51"/>
        <v>0</v>
      </c>
      <c r="G341" s="37" t="e">
        <f t="shared" si="52"/>
        <v>#DIV/0!</v>
      </c>
      <c r="H341" s="158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51"/>
        <v>0</v>
      </c>
      <c r="G342" s="120" t="e">
        <f t="shared" si="52"/>
        <v>#DIV/0!</v>
      </c>
      <c r="H342" s="467"/>
      <c r="I342" s="361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386">
        <f t="shared" si="51"/>
        <v>0</v>
      </c>
      <c r="G343" s="633" t="e">
        <f t="shared" si="52"/>
        <v>#DIV/0!</v>
      </c>
      <c r="H343" s="468"/>
      <c r="I343" s="468"/>
      <c r="J343" s="1250"/>
      <c r="K343" s="1564"/>
      <c r="L343" s="1564"/>
      <c r="M343" s="1564"/>
      <c r="N343" s="1564"/>
      <c r="O343" s="1564"/>
      <c r="P343" s="1564"/>
      <c r="Q343" s="1885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51"/>
        <v>0</v>
      </c>
      <c r="G344" s="631" t="e">
        <f t="shared" si="52"/>
        <v>#DIV/0!</v>
      </c>
      <c r="H344" s="653"/>
      <c r="I344" s="653"/>
      <c r="J344" s="1105"/>
      <c r="K344" s="1562"/>
      <c r="L344" s="1562"/>
      <c r="M344" s="1562"/>
      <c r="N344" s="1562"/>
      <c r="O344" s="1562"/>
      <c r="P344" s="1562"/>
      <c r="Q344" s="1883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51"/>
        <v>0</v>
      </c>
      <c r="G345" s="67" t="e">
        <f t="shared" si="52"/>
        <v>#DIV/0!</v>
      </c>
      <c r="H345" s="55">
        <f>SUM(H346:H349)</f>
        <v>0</v>
      </c>
      <c r="I345" s="55">
        <f t="shared" ref="I345:S345" si="58">SUM(I346:I349)</f>
        <v>0</v>
      </c>
      <c r="J345" s="1218">
        <f t="shared" si="58"/>
        <v>0</v>
      </c>
      <c r="K345" s="1536">
        <f t="shared" si="58"/>
        <v>0</v>
      </c>
      <c r="L345" s="1536">
        <f t="shared" si="58"/>
        <v>0</v>
      </c>
      <c r="M345" s="1536">
        <f t="shared" si="58"/>
        <v>0</v>
      </c>
      <c r="N345" s="1536">
        <f t="shared" si="58"/>
        <v>0</v>
      </c>
      <c r="O345" s="1536">
        <f t="shared" si="58"/>
        <v>0</v>
      </c>
      <c r="P345" s="1536">
        <f t="shared" si="58"/>
        <v>0</v>
      </c>
      <c r="Q345" s="1854">
        <f t="shared" si="58"/>
        <v>0</v>
      </c>
      <c r="R345" s="1889">
        <f t="shared" si="58"/>
        <v>0</v>
      </c>
      <c r="S345" s="1889">
        <f t="shared" si="58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51"/>
        <v>0</v>
      </c>
      <c r="G346" s="37" t="e">
        <f t="shared" si="52"/>
        <v>#DIV/0!</v>
      </c>
      <c r="H346" s="471"/>
      <c r="I346" s="471"/>
      <c r="J346" s="471"/>
      <c r="K346" s="471"/>
      <c r="L346" s="471"/>
      <c r="M346" s="471"/>
      <c r="N346" s="471"/>
      <c r="O346" s="471"/>
      <c r="P346" s="471"/>
      <c r="Q346" s="471"/>
      <c r="R346" s="471"/>
      <c r="S346" s="471"/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51"/>
        <v>0</v>
      </c>
      <c r="G347" s="37" t="e">
        <f t="shared" si="52"/>
        <v>#DIV/0!</v>
      </c>
      <c r="H347" s="471"/>
      <c r="I347" s="471"/>
      <c r="J347" s="471"/>
      <c r="K347" s="471"/>
      <c r="L347" s="471"/>
      <c r="M347" s="471"/>
      <c r="N347" s="471"/>
      <c r="O347" s="471"/>
      <c r="P347" s="471"/>
      <c r="Q347" s="471"/>
      <c r="R347" s="471"/>
      <c r="S347" s="471"/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51"/>
        <v>0</v>
      </c>
      <c r="G348" s="37" t="e">
        <f t="shared" si="52"/>
        <v>#DIV/0!</v>
      </c>
      <c r="H348" s="471"/>
      <c r="I348" s="471"/>
      <c r="J348" s="471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51"/>
        <v>0</v>
      </c>
      <c r="G349" s="37" t="e">
        <f t="shared" si="52"/>
        <v>#DIV/0!</v>
      </c>
      <c r="H349" s="471"/>
      <c r="I349" s="471"/>
      <c r="J349" s="471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51"/>
        <v>0</v>
      </c>
      <c r="G350" s="37" t="e">
        <f t="shared" si="52"/>
        <v>#DIV/0!</v>
      </c>
      <c r="H350" s="471"/>
      <c r="I350" s="471"/>
      <c r="J350" s="471"/>
      <c r="K350" s="471"/>
      <c r="L350" s="471"/>
      <c r="M350" s="471"/>
      <c r="N350" s="471"/>
      <c r="O350" s="471"/>
      <c r="P350" s="471"/>
      <c r="Q350" s="471"/>
      <c r="R350" s="471"/>
      <c r="S350" s="471"/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51"/>
        <v>0</v>
      </c>
      <c r="G351" s="37" t="e">
        <f t="shared" si="52"/>
        <v>#DIV/0!</v>
      </c>
      <c r="H351" s="471"/>
      <c r="I351" s="471"/>
      <c r="J351" s="471"/>
      <c r="K351" s="471"/>
      <c r="L351" s="471"/>
      <c r="M351" s="471"/>
      <c r="N351" s="471"/>
      <c r="O351" s="471"/>
      <c r="P351" s="471"/>
      <c r="Q351" s="471"/>
      <c r="R351" s="471"/>
      <c r="S351" s="471"/>
    </row>
    <row r="352" spans="1:19" ht="23.4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153">
        <f t="shared" si="51"/>
        <v>0</v>
      </c>
      <c r="G352" s="379" t="e">
        <f t="shared" si="52"/>
        <v>#DIV/0!</v>
      </c>
      <c r="H352" s="487">
        <f>SUM(H353:H357)</f>
        <v>0</v>
      </c>
      <c r="I352" s="1248">
        <f t="shared" ref="I352:S352" si="59">SUM(I353:I357)</f>
        <v>0</v>
      </c>
      <c r="J352" s="1248">
        <f t="shared" si="59"/>
        <v>0</v>
      </c>
      <c r="K352" s="1563">
        <f t="shared" si="59"/>
        <v>0</v>
      </c>
      <c r="L352" s="1563">
        <f t="shared" si="59"/>
        <v>0</v>
      </c>
      <c r="M352" s="1563">
        <f t="shared" si="59"/>
        <v>0</v>
      </c>
      <c r="N352" s="1563">
        <f t="shared" si="59"/>
        <v>0</v>
      </c>
      <c r="O352" s="1563">
        <f t="shared" si="59"/>
        <v>0</v>
      </c>
      <c r="P352" s="1563">
        <f t="shared" si="59"/>
        <v>0</v>
      </c>
      <c r="Q352" s="1884">
        <f t="shared" si="59"/>
        <v>0</v>
      </c>
      <c r="R352" s="1916">
        <f t="shared" si="59"/>
        <v>0</v>
      </c>
      <c r="S352" s="1916">
        <f t="shared" si="59"/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51"/>
        <v>0</v>
      </c>
      <c r="G353" s="37" t="e">
        <f t="shared" si="52"/>
        <v>#DIV/0!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51"/>
        <v>0</v>
      </c>
      <c r="G354" s="37" t="e">
        <f t="shared" si="52"/>
        <v>#DIV/0!</v>
      </c>
      <c r="H354" s="471"/>
      <c r="I354" s="471"/>
      <c r="J354" s="471"/>
      <c r="K354" s="471"/>
      <c r="L354" s="471"/>
      <c r="M354" s="471"/>
      <c r="N354" s="471"/>
      <c r="O354" s="471"/>
      <c r="P354" s="471"/>
      <c r="Q354" s="471"/>
      <c r="R354" s="471"/>
      <c r="S354" s="471"/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51"/>
        <v>0</v>
      </c>
      <c r="G355" s="37" t="e">
        <f t="shared" si="52"/>
        <v>#DIV/0!</v>
      </c>
      <c r="H355" s="471"/>
      <c r="I355" s="471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51"/>
        <v>0</v>
      </c>
      <c r="G356" s="37" t="e">
        <f t="shared" si="52"/>
        <v>#DIV/0!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116">
        <f t="shared" si="51"/>
        <v>0</v>
      </c>
      <c r="G357" s="120" t="e">
        <f t="shared" si="52"/>
        <v>#DIV/0!</v>
      </c>
      <c r="H357" s="478"/>
      <c r="I357" s="488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60">
        <f t="shared" si="51"/>
        <v>0</v>
      </c>
      <c r="G358" s="636" t="e">
        <f t="shared" si="52"/>
        <v>#DIV/0!</v>
      </c>
      <c r="H358" s="1250"/>
      <c r="I358" s="468"/>
      <c r="J358" s="1235"/>
      <c r="K358" s="1550"/>
      <c r="L358" s="1550"/>
      <c r="M358" s="1550"/>
      <c r="N358" s="1550"/>
      <c r="O358" s="1550"/>
      <c r="P358" s="1550"/>
      <c r="Q358" s="1871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132">
        <f t="shared" si="51"/>
        <v>0</v>
      </c>
      <c r="G359" s="383" t="e">
        <f t="shared" si="52"/>
        <v>#DIV/0!</v>
      </c>
      <c r="H359" s="659"/>
      <c r="I359" s="538"/>
      <c r="J359" s="1252"/>
      <c r="K359" s="1565"/>
      <c r="L359" s="1565"/>
      <c r="M359" s="1565"/>
      <c r="N359" s="1565"/>
      <c r="O359" s="1565"/>
      <c r="P359" s="1565"/>
      <c r="Q359" s="1887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51"/>
        <v>0</v>
      </c>
      <c r="G360" s="37" t="e">
        <f t="shared" si="52"/>
        <v>#DIV/0!</v>
      </c>
      <c r="H360" s="484"/>
      <c r="I360" s="484"/>
      <c r="J360" s="484"/>
      <c r="K360" s="484"/>
      <c r="L360" s="484"/>
      <c r="M360" s="484"/>
      <c r="N360" s="484"/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51"/>
        <v>0</v>
      </c>
      <c r="G361" s="37" t="e">
        <f t="shared" si="52"/>
        <v>#DIV/0!</v>
      </c>
      <c r="H361" s="484"/>
      <c r="I361" s="484"/>
      <c r="J361" s="484"/>
      <c r="K361" s="484"/>
      <c r="L361" s="484"/>
      <c r="M361" s="484"/>
      <c r="N361" s="484"/>
      <c r="O361" s="484"/>
      <c r="P361" s="484"/>
      <c r="Q361" s="484"/>
      <c r="R361" s="484"/>
      <c r="S361" s="484"/>
    </row>
    <row r="362" spans="1:19" s="429" customFormat="1" ht="23.4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51"/>
        <v>0</v>
      </c>
      <c r="G362" s="379" t="e">
        <f t="shared" si="52"/>
        <v>#DIV/0!</v>
      </c>
      <c r="H362" s="534">
        <f>SUM(H363:H367)</f>
        <v>0</v>
      </c>
      <c r="I362" s="1251">
        <f t="shared" ref="I362:S362" si="60">SUM(I363:I367)</f>
        <v>0</v>
      </c>
      <c r="J362" s="1251">
        <f t="shared" si="60"/>
        <v>0</v>
      </c>
      <c r="K362" s="1570">
        <f t="shared" si="60"/>
        <v>0</v>
      </c>
      <c r="L362" s="1570">
        <f t="shared" si="60"/>
        <v>0</v>
      </c>
      <c r="M362" s="1570">
        <f t="shared" si="60"/>
        <v>0</v>
      </c>
      <c r="N362" s="1570">
        <f t="shared" si="60"/>
        <v>0</v>
      </c>
      <c r="O362" s="1570">
        <f t="shared" si="60"/>
        <v>0</v>
      </c>
      <c r="P362" s="1570">
        <f t="shared" si="60"/>
        <v>0</v>
      </c>
      <c r="Q362" s="1886">
        <f t="shared" si="60"/>
        <v>0</v>
      </c>
      <c r="R362" s="1886">
        <f t="shared" si="60"/>
        <v>0</v>
      </c>
      <c r="S362" s="1886">
        <f t="shared" si="60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51"/>
        <v>0</v>
      </c>
      <c r="G363" s="37" t="e">
        <f t="shared" si="52"/>
        <v>#DIV/0!</v>
      </c>
      <c r="H363" s="484"/>
      <c r="I363" s="484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51"/>
        <v>0</v>
      </c>
      <c r="G364" s="37" t="e">
        <f t="shared" si="52"/>
        <v>#DIV/0!</v>
      </c>
      <c r="H364" s="484"/>
      <c r="I364" s="484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51"/>
        <v>0</v>
      </c>
      <c r="G365" s="37" t="e">
        <f t="shared" si="52"/>
        <v>#DIV/0!</v>
      </c>
      <c r="H365" s="484"/>
      <c r="I365" s="484"/>
      <c r="J365" s="484"/>
      <c r="K365" s="484"/>
      <c r="L365" s="484"/>
      <c r="M365" s="484"/>
      <c r="N365" s="484"/>
      <c r="O365" s="484"/>
      <c r="P365" s="484"/>
      <c r="Q365" s="484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51"/>
        <v>0</v>
      </c>
      <c r="G366" s="37" t="e">
        <f t="shared" si="52"/>
        <v>#DIV/0!</v>
      </c>
      <c r="H366" s="484"/>
      <c r="I366" s="484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51"/>
        <v>0</v>
      </c>
      <c r="G367" s="120" t="e">
        <f t="shared" si="52"/>
        <v>#DIV/0!</v>
      </c>
      <c r="H367" s="484"/>
      <c r="I367" s="484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s="642" customFormat="1" ht="25.5" customHeight="1">
      <c r="A368" s="638" t="s">
        <v>329</v>
      </c>
      <c r="B368" s="667"/>
      <c r="C368" s="668"/>
      <c r="D368" s="838"/>
      <c r="E368" s="638"/>
      <c r="F368" s="639">
        <f t="shared" si="51"/>
        <v>0</v>
      </c>
      <c r="G368" s="103" t="e">
        <f t="shared" si="52"/>
        <v>#DIV/0!</v>
      </c>
      <c r="H368" s="640"/>
      <c r="I368" s="640"/>
      <c r="J368" s="640"/>
      <c r="K368" s="640"/>
      <c r="L368" s="640"/>
      <c r="M368" s="640"/>
      <c r="N368" s="640"/>
      <c r="O368" s="640"/>
      <c r="P368" s="640"/>
      <c r="Q368" s="640"/>
      <c r="R368" s="640"/>
      <c r="S368" s="640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51"/>
        <v>0</v>
      </c>
      <c r="G369" s="37" t="e">
        <f t="shared" si="52"/>
        <v>#DIV/0!</v>
      </c>
      <c r="H369" s="484"/>
      <c r="I369" s="484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51"/>
        <v>0</v>
      </c>
      <c r="G370" s="37" t="e">
        <f t="shared" si="52"/>
        <v>#DIV/0!</v>
      </c>
      <c r="H370" s="484"/>
      <c r="I370" s="484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51"/>
        <v>0</v>
      </c>
      <c r="G371" s="379" t="e">
        <f t="shared" si="52"/>
        <v>#DIV/0!</v>
      </c>
      <c r="H371" s="534">
        <f>SUM(H372:H376)</f>
        <v>0</v>
      </c>
      <c r="I371" s="1251">
        <f t="shared" ref="I371:S371" si="61">SUM(I372:I376)</f>
        <v>0</v>
      </c>
      <c r="J371" s="1251">
        <f t="shared" si="61"/>
        <v>0</v>
      </c>
      <c r="K371" s="1570">
        <f t="shared" si="61"/>
        <v>0</v>
      </c>
      <c r="L371" s="1570">
        <f t="shared" si="61"/>
        <v>0</v>
      </c>
      <c r="M371" s="1570">
        <f t="shared" si="61"/>
        <v>0</v>
      </c>
      <c r="N371" s="1570">
        <f t="shared" si="61"/>
        <v>0</v>
      </c>
      <c r="O371" s="1570">
        <f t="shared" si="61"/>
        <v>0</v>
      </c>
      <c r="P371" s="1570">
        <f t="shared" si="61"/>
        <v>0</v>
      </c>
      <c r="Q371" s="1886">
        <f t="shared" si="61"/>
        <v>0</v>
      </c>
      <c r="R371" s="1886">
        <f t="shared" si="61"/>
        <v>0</v>
      </c>
      <c r="S371" s="1886">
        <f t="shared" si="61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51"/>
        <v>0</v>
      </c>
      <c r="G372" s="37" t="e">
        <f t="shared" si="52"/>
        <v>#DIV/0!</v>
      </c>
      <c r="H372" s="484"/>
      <c r="I372" s="484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51"/>
        <v>0</v>
      </c>
      <c r="G373" s="37" t="e">
        <f t="shared" si="52"/>
        <v>#DIV/0!</v>
      </c>
      <c r="H373" s="484"/>
      <c r="I373" s="484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51"/>
        <v>0</v>
      </c>
      <c r="G374" s="37" t="e">
        <f t="shared" si="52"/>
        <v>#DIV/0!</v>
      </c>
      <c r="H374" s="484"/>
      <c r="I374" s="484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51"/>
        <v>0</v>
      </c>
      <c r="G375" s="37" t="e">
        <f t="shared" si="52"/>
        <v>#DIV/0!</v>
      </c>
      <c r="H375" s="484"/>
      <c r="I375" s="484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51"/>
        <v>0</v>
      </c>
      <c r="G376" s="120" t="e">
        <f t="shared" si="52"/>
        <v>#DIV/0!</v>
      </c>
      <c r="H376" s="485"/>
      <c r="I376" s="485"/>
      <c r="J376" s="485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50.4" customHeight="1">
      <c r="A377" s="2120" t="s">
        <v>330</v>
      </c>
      <c r="B377" s="2121"/>
      <c r="C377" s="2122"/>
      <c r="D377" s="544"/>
      <c r="E377" s="535"/>
      <c r="F377" s="92">
        <f t="shared" si="51"/>
        <v>0</v>
      </c>
      <c r="G377" s="631" t="e">
        <f t="shared" si="52"/>
        <v>#DIV/0!</v>
      </c>
      <c r="H377" s="538"/>
      <c r="I377" s="538"/>
      <c r="J377" s="1252"/>
      <c r="K377" s="1565"/>
      <c r="L377" s="1565"/>
      <c r="M377" s="1565"/>
      <c r="N377" s="1565"/>
      <c r="O377" s="1565"/>
      <c r="P377" s="1565"/>
      <c r="Q377" s="1887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>
        <v>1</v>
      </c>
      <c r="F378" s="36">
        <f t="shared" si="51"/>
        <v>1</v>
      </c>
      <c r="G378" s="37">
        <f t="shared" si="52"/>
        <v>100</v>
      </c>
      <c r="H378" s="484"/>
      <c r="I378" s="484"/>
      <c r="J378" s="484"/>
      <c r="K378" s="484"/>
      <c r="L378" s="484"/>
      <c r="M378" s="484">
        <v>1</v>
      </c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>
        <v>50</v>
      </c>
      <c r="F379" s="36">
        <f t="shared" ref="F379:F394" si="62">SUM(H379:S379)</f>
        <v>50</v>
      </c>
      <c r="G379" s="37">
        <f t="shared" ref="G379:G394" si="63">+F379*100/E379</f>
        <v>100</v>
      </c>
      <c r="H379" s="484"/>
      <c r="I379" s="484"/>
      <c r="J379" s="484"/>
      <c r="K379" s="484"/>
      <c r="L379" s="484"/>
      <c r="M379" s="484">
        <v>50</v>
      </c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6382000</v>
      </c>
      <c r="F380" s="153">
        <f t="shared" si="62"/>
        <v>5432402</v>
      </c>
      <c r="G380" s="379">
        <f t="shared" si="63"/>
        <v>85.120683171419614</v>
      </c>
      <c r="H380" s="534">
        <f t="shared" ref="H380:S380" si="64">SUM(H381:H385)</f>
        <v>0</v>
      </c>
      <c r="I380" s="1251">
        <f t="shared" si="64"/>
        <v>0</v>
      </c>
      <c r="J380" s="1251">
        <f t="shared" si="64"/>
        <v>0</v>
      </c>
      <c r="K380" s="1570">
        <f t="shared" si="64"/>
        <v>0</v>
      </c>
      <c r="L380" s="1506">
        <f t="shared" si="64"/>
        <v>3560902</v>
      </c>
      <c r="M380" s="1570">
        <f t="shared" si="64"/>
        <v>0</v>
      </c>
      <c r="N380" s="1570">
        <f t="shared" si="64"/>
        <v>0</v>
      </c>
      <c r="O380" s="1570">
        <f t="shared" si="64"/>
        <v>1871500</v>
      </c>
      <c r="P380" s="1570">
        <f t="shared" si="64"/>
        <v>0</v>
      </c>
      <c r="Q380" s="1886">
        <f t="shared" si="64"/>
        <v>0</v>
      </c>
      <c r="R380" s="1886">
        <f t="shared" si="64"/>
        <v>0</v>
      </c>
      <c r="S380" s="1886">
        <f t="shared" si="64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62"/>
        <v>0</v>
      </c>
      <c r="G381" s="37" t="e">
        <f t="shared" si="63"/>
        <v>#DIV/0!</v>
      </c>
      <c r="H381" s="484"/>
      <c r="I381" s="484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>
        <v>0</v>
      </c>
      <c r="F382" s="36">
        <f t="shared" si="62"/>
        <v>0</v>
      </c>
      <c r="G382" s="37" t="e">
        <f t="shared" si="63"/>
        <v>#DIV/0!</v>
      </c>
      <c r="H382" s="484"/>
      <c r="I382" s="484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6382000</v>
      </c>
      <c r="F383" s="36">
        <f t="shared" si="62"/>
        <v>5432402</v>
      </c>
      <c r="G383" s="37">
        <f t="shared" si="63"/>
        <v>85.120683171419614</v>
      </c>
      <c r="H383" s="484"/>
      <c r="I383" s="484"/>
      <c r="J383" s="484" t="s">
        <v>337</v>
      </c>
      <c r="K383" s="484"/>
      <c r="L383" s="1670">
        <v>3560902</v>
      </c>
      <c r="M383" s="484" t="s">
        <v>337</v>
      </c>
      <c r="N383" s="484"/>
      <c r="O383" s="484">
        <v>1871500</v>
      </c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62"/>
        <v>0</v>
      </c>
      <c r="G384" s="37" t="e">
        <f t="shared" si="63"/>
        <v>#DIV/0!</v>
      </c>
      <c r="H384" s="484"/>
      <c r="I384" s="484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25"/>
      <c r="B385" s="532"/>
      <c r="C385" s="533" t="s">
        <v>29</v>
      </c>
      <c r="D385" s="527" t="s">
        <v>24</v>
      </c>
      <c r="E385" s="116">
        <v>0</v>
      </c>
      <c r="F385" s="116">
        <f t="shared" si="62"/>
        <v>0</v>
      </c>
      <c r="G385" s="120" t="e">
        <f t="shared" si="63"/>
        <v>#DIV/0!</v>
      </c>
      <c r="H385" s="485"/>
      <c r="I385" s="485"/>
      <c r="J385" s="484"/>
      <c r="K385" s="484"/>
      <c r="L385" s="484"/>
      <c r="M385" s="484"/>
      <c r="N385" s="484"/>
      <c r="O385" s="484"/>
      <c r="P385" s="484"/>
      <c r="Q385" s="484"/>
      <c r="R385" s="484"/>
      <c r="S385" s="484"/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62"/>
        <v>0</v>
      </c>
      <c r="G386" s="631" t="e">
        <f t="shared" si="63"/>
        <v>#DIV/0!</v>
      </c>
      <c r="H386" s="538"/>
      <c r="I386" s="538"/>
      <c r="J386" s="1252"/>
      <c r="K386" s="1565"/>
      <c r="L386" s="1565"/>
      <c r="M386" s="1565"/>
      <c r="N386" s="1565"/>
      <c r="O386" s="1565"/>
      <c r="P386" s="1565"/>
      <c r="Q386" s="1887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62"/>
        <v>0</v>
      </c>
      <c r="G387" s="37" t="e">
        <f t="shared" si="63"/>
        <v>#DIV/0!</v>
      </c>
      <c r="H387" s="484"/>
      <c r="I387" s="484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62"/>
        <v>0</v>
      </c>
      <c r="G388" s="37" t="e">
        <f t="shared" si="63"/>
        <v>#DIV/0!</v>
      </c>
      <c r="H388" s="484"/>
      <c r="I388" s="484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3.4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62"/>
        <v>0</v>
      </c>
      <c r="G389" s="379" t="e">
        <f t="shared" si="63"/>
        <v>#DIV/0!</v>
      </c>
      <c r="H389" s="534">
        <f t="shared" ref="H389:S389" si="65">SUM(H390:H394)</f>
        <v>0</v>
      </c>
      <c r="I389" s="1251">
        <f t="shared" si="65"/>
        <v>0</v>
      </c>
      <c r="J389" s="1251">
        <f t="shared" si="65"/>
        <v>0</v>
      </c>
      <c r="K389" s="1570">
        <f t="shared" si="65"/>
        <v>0</v>
      </c>
      <c r="L389" s="1570">
        <f t="shared" si="65"/>
        <v>0</v>
      </c>
      <c r="M389" s="1570">
        <f t="shared" si="65"/>
        <v>0</v>
      </c>
      <c r="N389" s="1570">
        <f t="shared" si="65"/>
        <v>0</v>
      </c>
      <c r="O389" s="1570">
        <f t="shared" si="65"/>
        <v>0</v>
      </c>
      <c r="P389" s="1570">
        <f t="shared" si="65"/>
        <v>0</v>
      </c>
      <c r="Q389" s="1886">
        <f t="shared" si="65"/>
        <v>0</v>
      </c>
      <c r="R389" s="1886">
        <f t="shared" si="65"/>
        <v>0</v>
      </c>
      <c r="S389" s="1886">
        <f t="shared" si="65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62"/>
        <v>0</v>
      </c>
      <c r="G390" s="37" t="e">
        <f t="shared" si="63"/>
        <v>#DIV/0!</v>
      </c>
      <c r="H390" s="484"/>
      <c r="I390" s="484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62"/>
        <v>0</v>
      </c>
      <c r="G391" s="37" t="e">
        <f t="shared" si="63"/>
        <v>#DIV/0!</v>
      </c>
      <c r="H391" s="484"/>
      <c r="I391" s="484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62"/>
        <v>0</v>
      </c>
      <c r="G392" s="37" t="e">
        <f t="shared" si="63"/>
        <v>#DIV/0!</v>
      </c>
      <c r="H392" s="484"/>
      <c r="I392" s="484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62"/>
        <v>0</v>
      </c>
      <c r="G393" s="37" t="e">
        <f t="shared" si="63"/>
        <v>#DIV/0!</v>
      </c>
      <c r="H393" s="484"/>
      <c r="I393" s="484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62"/>
        <v>0</v>
      </c>
      <c r="G394" s="503" t="e">
        <f t="shared" si="63"/>
        <v>#DIV/0!</v>
      </c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58">
    <mergeCell ref="B350:C350"/>
    <mergeCell ref="B351:C351"/>
    <mergeCell ref="A344:C344"/>
    <mergeCell ref="B346:C346"/>
    <mergeCell ref="B347:C347"/>
    <mergeCell ref="B348:C348"/>
    <mergeCell ref="B349:C349"/>
    <mergeCell ref="B289:C289"/>
    <mergeCell ref="B334:C334"/>
    <mergeCell ref="B335:C335"/>
    <mergeCell ref="B336:C336"/>
    <mergeCell ref="A333:D333"/>
    <mergeCell ref="B323:C323"/>
    <mergeCell ref="B305:C305"/>
    <mergeCell ref="A313:D313"/>
    <mergeCell ref="B314:C314"/>
    <mergeCell ref="B235:C235"/>
    <mergeCell ref="A247:C247"/>
    <mergeCell ref="B265:C265"/>
    <mergeCell ref="B277:C277"/>
    <mergeCell ref="A287:C287"/>
    <mergeCell ref="B288:C288"/>
    <mergeCell ref="H3:S3"/>
    <mergeCell ref="A8:C8"/>
    <mergeCell ref="A233:C233"/>
    <mergeCell ref="B176:C176"/>
    <mergeCell ref="B187:C187"/>
    <mergeCell ref="B188:C188"/>
    <mergeCell ref="A195:C195"/>
    <mergeCell ref="A197:C197"/>
    <mergeCell ref="B198:C198"/>
    <mergeCell ref="A223:C223"/>
    <mergeCell ref="A201:C201"/>
    <mergeCell ref="A131:C131"/>
    <mergeCell ref="A142:C142"/>
    <mergeCell ref="A153:C153"/>
    <mergeCell ref="B154:C154"/>
    <mergeCell ref="B300:C300"/>
    <mergeCell ref="B291:C291"/>
    <mergeCell ref="B293:C293"/>
    <mergeCell ref="A224:C224"/>
    <mergeCell ref="A225:C225"/>
    <mergeCell ref="B118:C118"/>
    <mergeCell ref="B199:C199"/>
    <mergeCell ref="A74:C74"/>
    <mergeCell ref="B200:C200"/>
    <mergeCell ref="A165:C165"/>
    <mergeCell ref="B166:C166"/>
    <mergeCell ref="A221:C221"/>
    <mergeCell ref="B214:C214"/>
    <mergeCell ref="A377:C377"/>
    <mergeCell ref="D1:G1"/>
    <mergeCell ref="A3:C4"/>
    <mergeCell ref="F3:F4"/>
    <mergeCell ref="G3:G4"/>
    <mergeCell ref="A175:C175"/>
    <mergeCell ref="B101:C101"/>
    <mergeCell ref="A109:C10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7" ySplit="5" topLeftCell="H162" activePane="bottomRight" state="frozen"/>
      <selection pane="topRight" activeCell="H1" sqref="H1"/>
      <selection pane="bottomLeft" activeCell="A6" sqref="A6"/>
      <selection pane="bottomRight" activeCell="E173" sqref="E173"/>
    </sheetView>
  </sheetViews>
  <sheetFormatPr defaultColWidth="9.125" defaultRowHeight="18.600000000000001"/>
  <cols>
    <col min="1" max="2" width="4.625" style="12" customWidth="1"/>
    <col min="3" max="3" width="39.875" style="12" customWidth="1"/>
    <col min="4" max="4" width="9.125" style="12"/>
    <col min="5" max="5" width="11.75" style="12" customWidth="1"/>
    <col min="6" max="6" width="12.75" style="12" bestFit="1" customWidth="1"/>
    <col min="7" max="7" width="8.625" style="12" customWidth="1"/>
    <col min="8" max="8" width="9.125" style="129" bestFit="1" customWidth="1"/>
    <col min="9" max="9" width="9.625" style="129" customWidth="1"/>
    <col min="10" max="10" width="9" style="129" customWidth="1"/>
    <col min="11" max="11" width="8.625" style="129" customWidth="1"/>
    <col min="12" max="12" width="7.125" style="129" customWidth="1"/>
    <col min="13" max="13" width="8.75" style="129" bestFit="1" customWidth="1"/>
    <col min="14" max="14" width="9.25" style="129" bestFit="1" customWidth="1"/>
    <col min="15" max="15" width="8.375" style="129" bestFit="1" customWidth="1"/>
    <col min="16" max="16" width="9.25" style="129" bestFit="1" customWidth="1"/>
    <col min="17" max="17" width="8.75" style="129" bestFit="1" customWidth="1"/>
    <col min="18" max="19" width="8.125" style="129" bestFit="1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07"/>
      <c r="E1" s="2207"/>
      <c r="F1" s="2207"/>
      <c r="G1" s="2207"/>
    </row>
    <row r="2" spans="1:19" ht="21.75" customHeight="1">
      <c r="A2" s="13"/>
      <c r="B2" s="13"/>
      <c r="C2" s="13" t="s">
        <v>7</v>
      </c>
      <c r="D2" s="14" t="s">
        <v>215</v>
      </c>
      <c r="E2" s="14"/>
      <c r="F2" s="14"/>
      <c r="G2" s="14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34.950000000000003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348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136">
        <f>SUM(E8+E74+E109)</f>
        <v>0</v>
      </c>
      <c r="F6" s="136">
        <f>SUM(F8+F74+F109+F153+F247)</f>
        <v>0</v>
      </c>
      <c r="G6" s="135" t="e">
        <f>+F6*100/E6</f>
        <v>#DIV/0!</v>
      </c>
      <c r="H6" s="462">
        <f t="shared" ref="H6:S6" si="0">SUM(H8+H74+H109+H153+H247)</f>
        <v>0</v>
      </c>
      <c r="I6" s="462">
        <f t="shared" si="0"/>
        <v>0</v>
      </c>
      <c r="J6" s="462">
        <f t="shared" si="0"/>
        <v>0</v>
      </c>
      <c r="K6" s="462">
        <f t="shared" si="0"/>
        <v>0</v>
      </c>
      <c r="L6" s="462">
        <f t="shared" si="0"/>
        <v>0</v>
      </c>
      <c r="M6" s="462">
        <f>SUM(M8+M74+M109+M153+M247)</f>
        <v>0</v>
      </c>
      <c r="N6" s="462">
        <f t="shared" si="0"/>
        <v>0</v>
      </c>
      <c r="O6" s="462">
        <f t="shared" si="0"/>
        <v>0</v>
      </c>
      <c r="P6" s="462">
        <f t="shared" si="0"/>
        <v>0</v>
      </c>
      <c r="Q6" s="462">
        <f t="shared" si="0"/>
        <v>0</v>
      </c>
      <c r="R6" s="462">
        <f t="shared" si="0"/>
        <v>0</v>
      </c>
      <c r="S6" s="462">
        <f t="shared" si="0"/>
        <v>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39"/>
      <c r="I7" s="139"/>
      <c r="J7" s="139"/>
      <c r="K7" s="139"/>
      <c r="L7" s="139"/>
      <c r="M7" s="1539"/>
      <c r="N7" s="139"/>
      <c r="O7" s="139"/>
      <c r="P7" s="139"/>
      <c r="Q7" s="139"/>
      <c r="R7" s="139"/>
      <c r="S7" s="139"/>
    </row>
    <row r="8" spans="1:19" ht="21.75" customHeight="1">
      <c r="A8" s="2181" t="s">
        <v>141</v>
      </c>
      <c r="B8" s="2182"/>
      <c r="C8" s="2183"/>
      <c r="D8" s="19"/>
      <c r="E8" s="151">
        <f>SUM(E10+E57)</f>
        <v>0</v>
      </c>
      <c r="F8" s="137">
        <f>SUM(H8:S8)</f>
        <v>0</v>
      </c>
      <c r="G8" s="140" t="e">
        <f>+F8*100/E8</f>
        <v>#DIV/0!</v>
      </c>
      <c r="H8" s="463">
        <f>SUM(H10+H57)</f>
        <v>0</v>
      </c>
      <c r="I8" s="463">
        <f t="shared" ref="I8:S8" si="1">SUM(I10+I57)</f>
        <v>0</v>
      </c>
      <c r="J8" s="463">
        <f t="shared" si="1"/>
        <v>0</v>
      </c>
      <c r="K8" s="463">
        <f t="shared" si="1"/>
        <v>0</v>
      </c>
      <c r="L8" s="463">
        <f t="shared" si="1"/>
        <v>0</v>
      </c>
      <c r="M8" s="463">
        <f t="shared" si="1"/>
        <v>0</v>
      </c>
      <c r="N8" s="463">
        <f t="shared" si="1"/>
        <v>0</v>
      </c>
      <c r="O8" s="463">
        <f t="shared" si="1"/>
        <v>0</v>
      </c>
      <c r="P8" s="463">
        <f t="shared" si="1"/>
        <v>0</v>
      </c>
      <c r="Q8" s="463">
        <f t="shared" si="1"/>
        <v>0</v>
      </c>
      <c r="R8" s="463">
        <f t="shared" si="1"/>
        <v>0</v>
      </c>
      <c r="S8" s="463">
        <f t="shared" si="1"/>
        <v>0</v>
      </c>
    </row>
    <row r="9" spans="1:19" ht="21.75" customHeight="1">
      <c r="A9" s="127"/>
      <c r="B9" s="128"/>
      <c r="C9" s="2" t="s">
        <v>42</v>
      </c>
      <c r="D9" s="130"/>
      <c r="E9" s="141">
        <v>0</v>
      </c>
      <c r="F9" s="58">
        <f>SUM(H9:S9)</f>
        <v>0</v>
      </c>
      <c r="G9" s="47"/>
      <c r="H9" s="469">
        <v>0</v>
      </c>
      <c r="I9" s="470">
        <v>0</v>
      </c>
      <c r="J9" s="470">
        <v>0</v>
      </c>
      <c r="K9" s="470">
        <v>0</v>
      </c>
      <c r="L9" s="470">
        <v>0</v>
      </c>
      <c r="M9" s="1551">
        <v>0</v>
      </c>
      <c r="N9" s="470">
        <v>0</v>
      </c>
      <c r="O9" s="469">
        <v>0</v>
      </c>
      <c r="P9" s="469">
        <v>0</v>
      </c>
      <c r="Q9" s="469">
        <v>0</v>
      </c>
      <c r="R9" s="469">
        <v>0</v>
      </c>
      <c r="S9" s="469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0</v>
      </c>
      <c r="F10" s="134">
        <f>SUM(F11+F23+F39)</f>
        <v>0</v>
      </c>
      <c r="G10" s="142" t="e">
        <f>+F10*100/E10</f>
        <v>#DIV/0!</v>
      </c>
      <c r="H10" s="144">
        <f t="shared" ref="H10:S10" si="2">SUM(H11+H23+H39)</f>
        <v>0</v>
      </c>
      <c r="I10" s="144">
        <f t="shared" si="2"/>
        <v>0</v>
      </c>
      <c r="J10" s="144">
        <f t="shared" si="2"/>
        <v>0</v>
      </c>
      <c r="K10" s="144">
        <f t="shared" si="2"/>
        <v>0</v>
      </c>
      <c r="L10" s="144">
        <f t="shared" si="2"/>
        <v>0</v>
      </c>
      <c r="M10" s="1541">
        <f t="shared" si="2"/>
        <v>0</v>
      </c>
      <c r="N10" s="144">
        <f t="shared" si="2"/>
        <v>0</v>
      </c>
      <c r="O10" s="144">
        <f t="shared" si="2"/>
        <v>0</v>
      </c>
      <c r="P10" s="144">
        <f t="shared" si="2"/>
        <v>0</v>
      </c>
      <c r="Q10" s="144">
        <f t="shared" si="2"/>
        <v>0</v>
      </c>
      <c r="R10" s="144">
        <f t="shared" si="2"/>
        <v>0</v>
      </c>
      <c r="S10" s="144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0</v>
      </c>
      <c r="F11" s="134">
        <f>SUM(F12:F22)</f>
        <v>0</v>
      </c>
      <c r="G11" s="140" t="e">
        <f>+F11*100/E11</f>
        <v>#DIV/0!</v>
      </c>
      <c r="H11" s="144">
        <f>SUM(H12:H22)</f>
        <v>0</v>
      </c>
      <c r="I11" s="144">
        <f t="shared" ref="I11:S11" si="3">SUM(I12:I22)</f>
        <v>0</v>
      </c>
      <c r="J11" s="144">
        <f t="shared" si="3"/>
        <v>0</v>
      </c>
      <c r="K11" s="144">
        <f t="shared" si="3"/>
        <v>0</v>
      </c>
      <c r="L11" s="144">
        <f t="shared" si="3"/>
        <v>0</v>
      </c>
      <c r="M11" s="1541">
        <f t="shared" si="3"/>
        <v>0</v>
      </c>
      <c r="N11" s="144">
        <f t="shared" si="3"/>
        <v>0</v>
      </c>
      <c r="O11" s="144">
        <f t="shared" si="3"/>
        <v>0</v>
      </c>
      <c r="P11" s="144">
        <f t="shared" si="3"/>
        <v>0</v>
      </c>
      <c r="Q11" s="144">
        <f t="shared" si="3"/>
        <v>0</v>
      </c>
      <c r="R11" s="144">
        <f t="shared" si="3"/>
        <v>0</v>
      </c>
      <c r="S11" s="144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/>
      <c r="I12" s="471"/>
      <c r="J12" s="471"/>
      <c r="K12" s="471"/>
      <c r="L12" s="471"/>
      <c r="M12" s="471"/>
      <c r="N12" s="471"/>
      <c r="O12" s="471"/>
      <c r="P12" s="471"/>
      <c r="Q12" s="471"/>
      <c r="R12" s="471"/>
      <c r="S12" s="471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76" si="4">SUM(H13:S13)</f>
        <v>0</v>
      </c>
      <c r="G13" s="37" t="e">
        <f t="shared" ref="G13:G53" si="5">+F13*100/E13</f>
        <v>#DIV/0!</v>
      </c>
      <c r="H13" s="471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/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/>
      <c r="I19" s="471"/>
      <c r="J19" s="471"/>
      <c r="K19" s="471"/>
      <c r="L19" s="471"/>
      <c r="M19" s="471"/>
      <c r="N19" s="471"/>
      <c r="O19" s="471"/>
      <c r="P19" s="471"/>
      <c r="Q19" s="471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/>
      <c r="I21" s="471"/>
      <c r="J21" s="471"/>
      <c r="K21" s="471"/>
      <c r="L21" s="471"/>
      <c r="M21" s="471"/>
      <c r="N21" s="471"/>
      <c r="O21" s="471"/>
      <c r="P21" s="471"/>
      <c r="Q21" s="471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555">
        <f>SUM(E24:E38)</f>
        <v>0</v>
      </c>
      <c r="F23" s="55">
        <f>SUM(H23:S23)</f>
        <v>0</v>
      </c>
      <c r="G23" s="142" t="e">
        <f t="shared" si="5"/>
        <v>#DIV/0!</v>
      </c>
      <c r="H23" s="144">
        <f>SUM(H24:H38)</f>
        <v>0</v>
      </c>
      <c r="I23" s="144">
        <f t="shared" ref="I23:S23" si="6">SUM(I24:I38)</f>
        <v>0</v>
      </c>
      <c r="J23" s="144">
        <f t="shared" si="6"/>
        <v>0</v>
      </c>
      <c r="K23" s="144">
        <f t="shared" si="6"/>
        <v>0</v>
      </c>
      <c r="L23" s="144">
        <f t="shared" si="6"/>
        <v>0</v>
      </c>
      <c r="M23" s="1541">
        <f t="shared" si="6"/>
        <v>0</v>
      </c>
      <c r="N23" s="144">
        <f t="shared" si="6"/>
        <v>0</v>
      </c>
      <c r="O23" s="144">
        <f t="shared" si="6"/>
        <v>0</v>
      </c>
      <c r="P23" s="144">
        <f t="shared" si="6"/>
        <v>0</v>
      </c>
      <c r="Q23" s="144">
        <f t="shared" si="6"/>
        <v>0</v>
      </c>
      <c r="R23" s="144">
        <f t="shared" si="6"/>
        <v>0</v>
      </c>
      <c r="S23" s="144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>SUM(H24:S24)</f>
        <v>0</v>
      </c>
      <c r="G24" s="37" t="e">
        <f t="shared" si="5"/>
        <v>#DIV/0!</v>
      </c>
      <c r="H24" s="471"/>
      <c r="I24" s="471"/>
      <c r="J24" s="471"/>
      <c r="K24" s="471"/>
      <c r="L24" s="471"/>
      <c r="M24" s="471"/>
      <c r="N24" s="471"/>
      <c r="O24" s="471"/>
      <c r="P24" s="471"/>
      <c r="Q24" s="471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1"/>
      <c r="S29" s="471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37" t="e">
        <f t="shared" si="5"/>
        <v>#DIV/0!</v>
      </c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9">
        <v>0</v>
      </c>
      <c r="F34" s="36">
        <f t="shared" si="4"/>
        <v>0</v>
      </c>
      <c r="G34" s="37" t="e">
        <f t="shared" si="5"/>
        <v>#DIV/0!</v>
      </c>
      <c r="H34" s="471"/>
      <c r="I34" s="471"/>
      <c r="J34" s="471"/>
      <c r="K34" s="471"/>
      <c r="L34" s="471"/>
      <c r="M34" s="471"/>
      <c r="N34" s="471"/>
      <c r="O34" s="471"/>
      <c r="P34" s="471"/>
      <c r="Q34" s="471"/>
      <c r="R34" s="471"/>
      <c r="S34" s="471"/>
    </row>
    <row r="35" spans="1:19" ht="21.75" customHeight="1">
      <c r="A35" s="32"/>
      <c r="B35" s="33"/>
      <c r="C35" s="320" t="s">
        <v>17</v>
      </c>
      <c r="D35" s="35" t="s">
        <v>47</v>
      </c>
      <c r="E35" s="39">
        <v>0</v>
      </c>
      <c r="F35" s="36">
        <f t="shared" si="4"/>
        <v>0</v>
      </c>
      <c r="G35" s="37" t="e">
        <f t="shared" si="5"/>
        <v>#DIV/0!</v>
      </c>
      <c r="H35" s="471"/>
      <c r="I35" s="471"/>
      <c r="J35" s="471"/>
      <c r="K35" s="471"/>
      <c r="L35" s="471"/>
      <c r="M35" s="471"/>
      <c r="N35" s="471"/>
      <c r="O35" s="471"/>
      <c r="P35" s="471"/>
      <c r="Q35" s="471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9">
        <v>0</v>
      </c>
      <c r="F36" s="36">
        <f t="shared" si="4"/>
        <v>0</v>
      </c>
      <c r="G36" s="37" t="e">
        <f t="shared" si="5"/>
        <v>#DIV/0!</v>
      </c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9">
        <v>0</v>
      </c>
      <c r="F37" s="36">
        <f t="shared" si="4"/>
        <v>0</v>
      </c>
      <c r="G37" s="37" t="e">
        <f t="shared" si="5"/>
        <v>#DIV/0!</v>
      </c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9">
        <v>0</v>
      </c>
      <c r="F38" s="36">
        <f t="shared" si="4"/>
        <v>0</v>
      </c>
      <c r="G38" s="37" t="e">
        <f t="shared" si="5"/>
        <v>#DIV/0!</v>
      </c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555">
        <f>SUM(E40:E53)</f>
        <v>0</v>
      </c>
      <c r="F39" s="55">
        <f>SUM(H39:S39)</f>
        <v>0</v>
      </c>
      <c r="G39" s="142" t="e">
        <f t="shared" si="5"/>
        <v>#DIV/0!</v>
      </c>
      <c r="H39" s="144">
        <f>SUM(H40:H53)</f>
        <v>0</v>
      </c>
      <c r="I39" s="144">
        <f t="shared" ref="I39:S39" si="7">SUM(I40:I53)</f>
        <v>0</v>
      </c>
      <c r="J39" s="144">
        <f t="shared" si="7"/>
        <v>0</v>
      </c>
      <c r="K39" s="144">
        <f t="shared" si="7"/>
        <v>0</v>
      </c>
      <c r="L39" s="144">
        <f t="shared" si="7"/>
        <v>0</v>
      </c>
      <c r="M39" s="1541">
        <f t="shared" si="7"/>
        <v>0</v>
      </c>
      <c r="N39" s="144">
        <f t="shared" si="7"/>
        <v>0</v>
      </c>
      <c r="O39" s="144">
        <f t="shared" si="7"/>
        <v>0</v>
      </c>
      <c r="P39" s="144">
        <f t="shared" si="7"/>
        <v>0</v>
      </c>
      <c r="Q39" s="144">
        <f t="shared" si="7"/>
        <v>0</v>
      </c>
      <c r="R39" s="144">
        <f t="shared" si="7"/>
        <v>0</v>
      </c>
      <c r="S39" s="144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>SUM(H40:S40)</f>
        <v>0</v>
      </c>
      <c r="G40" s="37" t="e">
        <f t="shared" si="5"/>
        <v>#DIV/0!</v>
      </c>
      <c r="H40" s="471"/>
      <c r="I40" s="471"/>
      <c r="J40" s="471"/>
      <c r="K40" s="471"/>
      <c r="L40" s="471"/>
      <c r="M40" s="471"/>
      <c r="N40" s="471"/>
      <c r="O40" s="471"/>
      <c r="P40" s="471"/>
      <c r="Q40" s="471"/>
      <c r="R40" s="471"/>
      <c r="S40" s="471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471"/>
      <c r="I43" s="471"/>
      <c r="J43" s="471"/>
      <c r="K43" s="471"/>
      <c r="L43" s="471"/>
      <c r="M43" s="471"/>
      <c r="N43" s="471"/>
      <c r="O43" s="471"/>
      <c r="P43" s="471"/>
      <c r="Q43" s="471"/>
      <c r="R43" s="471"/>
      <c r="S43" s="471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/>
      <c r="I44" s="471"/>
      <c r="J44" s="471"/>
      <c r="K44" s="471"/>
      <c r="L44" s="471"/>
      <c r="M44" s="471"/>
      <c r="N44" s="471"/>
      <c r="O44" s="471"/>
      <c r="P44" s="471"/>
      <c r="Q44" s="471"/>
      <c r="R44" s="471"/>
      <c r="S44" s="471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>SUM(H45:S45)</f>
        <v>0</v>
      </c>
      <c r="G45" s="37" t="e">
        <f t="shared" si="5"/>
        <v>#DIV/0!</v>
      </c>
      <c r="H45" s="471"/>
      <c r="I45" s="471"/>
      <c r="J45" s="471"/>
      <c r="K45" s="471"/>
      <c r="L45" s="471"/>
      <c r="M45" s="471"/>
      <c r="N45" s="471"/>
      <c r="O45" s="471"/>
      <c r="P45" s="471"/>
      <c r="Q45" s="471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/>
      <c r="I46" s="471"/>
      <c r="J46" s="471"/>
      <c r="K46" s="471"/>
      <c r="L46" s="471"/>
      <c r="M46" s="471"/>
      <c r="N46" s="471"/>
      <c r="O46" s="471"/>
      <c r="P46" s="471"/>
      <c r="Q46" s="471"/>
      <c r="R46" s="471"/>
      <c r="S46" s="471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471"/>
      <c r="I47" s="471"/>
      <c r="J47" s="471"/>
      <c r="K47" s="471"/>
      <c r="L47" s="471"/>
      <c r="M47" s="471"/>
      <c r="N47" s="471"/>
      <c r="O47" s="471"/>
      <c r="P47" s="471"/>
      <c r="Q47" s="471"/>
      <c r="R47" s="471"/>
      <c r="S47" s="471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>SUM(H49:S49)</f>
        <v>0</v>
      </c>
      <c r="G49" s="37" t="e">
        <f t="shared" si="5"/>
        <v>#DIV/0!</v>
      </c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>SUM(H50:S50)</f>
        <v>0</v>
      </c>
      <c r="G50" s="37" t="e">
        <f t="shared" si="5"/>
        <v>#DIV/0!</v>
      </c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>SUM(H52:S52)</f>
        <v>0</v>
      </c>
      <c r="G52" s="37" t="e">
        <f t="shared" si="5"/>
        <v>#DIV/0!</v>
      </c>
      <c r="H52" s="471"/>
      <c r="I52" s="471"/>
      <c r="J52" s="471"/>
      <c r="K52" s="471"/>
      <c r="L52" s="471"/>
      <c r="M52" s="471"/>
      <c r="N52" s="471"/>
      <c r="O52" s="471"/>
      <c r="P52" s="471"/>
      <c r="Q52" s="471"/>
      <c r="R52" s="471"/>
      <c r="S52" s="471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/>
      <c r="I53" s="471"/>
      <c r="J53" s="471"/>
      <c r="K53" s="471"/>
      <c r="L53" s="471"/>
      <c r="M53" s="471"/>
      <c r="N53" s="471"/>
      <c r="O53" s="471"/>
      <c r="P53" s="471"/>
      <c r="Q53" s="471"/>
      <c r="R53" s="471"/>
      <c r="S53" s="471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0</v>
      </c>
      <c r="F55" s="36">
        <f t="shared" si="4"/>
        <v>0</v>
      </c>
      <c r="G55" s="43" t="e">
        <f>+F55*100/E55</f>
        <v>#DIV/0!</v>
      </c>
      <c r="H55" s="471"/>
      <c r="I55" s="471"/>
      <c r="J55" s="471"/>
      <c r="K55" s="471"/>
      <c r="L55" s="471"/>
      <c r="M55" s="471"/>
      <c r="N55" s="471"/>
      <c r="O55" s="471"/>
      <c r="P55" s="471"/>
      <c r="Q55" s="471"/>
      <c r="R55" s="471"/>
      <c r="S55" s="471"/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0</v>
      </c>
      <c r="F56" s="58">
        <f t="shared" si="4"/>
        <v>0</v>
      </c>
      <c r="G56" s="47"/>
      <c r="H56" s="472">
        <v>0</v>
      </c>
      <c r="I56" s="472">
        <v>0</v>
      </c>
      <c r="J56" s="472">
        <v>0</v>
      </c>
      <c r="K56" s="472">
        <v>0</v>
      </c>
      <c r="L56" s="472">
        <v>0</v>
      </c>
      <c r="M56" s="1552">
        <v>0</v>
      </c>
      <c r="N56" s="472">
        <v>0</v>
      </c>
      <c r="O56" s="472">
        <v>0</v>
      </c>
      <c r="P56" s="472">
        <v>0</v>
      </c>
      <c r="Q56" s="472">
        <v>0</v>
      </c>
      <c r="R56" s="472">
        <v>0</v>
      </c>
      <c r="S56" s="472">
        <v>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0</v>
      </c>
      <c r="F57" s="143">
        <f>SUM(F58:F64)</f>
        <v>0</v>
      </c>
      <c r="G57" s="142" t="e">
        <f>+F57*100/E57</f>
        <v>#DIV/0!</v>
      </c>
      <c r="H57" s="464">
        <f>SUM(H58:H64)</f>
        <v>0</v>
      </c>
      <c r="I57" s="464">
        <f t="shared" ref="I57:S57" si="8">SUM(I58:I64)</f>
        <v>0</v>
      </c>
      <c r="J57" s="464">
        <f t="shared" si="8"/>
        <v>0</v>
      </c>
      <c r="K57" s="464">
        <f t="shared" si="8"/>
        <v>0</v>
      </c>
      <c r="L57" s="464">
        <f t="shared" si="8"/>
        <v>0</v>
      </c>
      <c r="M57" s="1569">
        <f t="shared" si="8"/>
        <v>0</v>
      </c>
      <c r="N57" s="464">
        <f t="shared" si="8"/>
        <v>0</v>
      </c>
      <c r="O57" s="464">
        <f t="shared" si="8"/>
        <v>0</v>
      </c>
      <c r="P57" s="464">
        <f t="shared" si="8"/>
        <v>0</v>
      </c>
      <c r="Q57" s="464">
        <f t="shared" si="8"/>
        <v>0</v>
      </c>
      <c r="R57" s="464">
        <f t="shared" si="8"/>
        <v>0</v>
      </c>
      <c r="S57" s="464">
        <f t="shared" si="8"/>
        <v>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0</v>
      </c>
      <c r="F58" s="36">
        <f>SUM(H58:S58)</f>
        <v>0</v>
      </c>
      <c r="G58" s="43" t="e">
        <f t="shared" ref="G58:G74" si="9">+F58*100/E58</f>
        <v>#DIV/0!</v>
      </c>
      <c r="H58" s="471"/>
      <c r="I58" s="471"/>
      <c r="J58" s="471"/>
      <c r="K58" s="471"/>
      <c r="L58" s="471"/>
      <c r="M58" s="471"/>
      <c r="N58" s="471"/>
      <c r="O58" s="471"/>
      <c r="P58" s="471"/>
      <c r="Q58" s="471"/>
      <c r="R58" s="471"/>
      <c r="S58" s="471"/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0</v>
      </c>
      <c r="F59" s="36">
        <f t="shared" si="4"/>
        <v>0</v>
      </c>
      <c r="G59" s="43" t="e">
        <f t="shared" si="9"/>
        <v>#DIV/0!</v>
      </c>
      <c r="H59" s="471"/>
      <c r="I59" s="471"/>
      <c r="J59" s="471"/>
      <c r="K59" s="471"/>
      <c r="L59" s="471"/>
      <c r="M59" s="471"/>
      <c r="N59" s="471"/>
      <c r="O59" s="471"/>
      <c r="P59" s="471"/>
      <c r="Q59" s="471"/>
      <c r="R59" s="471"/>
      <c r="S59" s="471"/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4"/>
        <v>0</v>
      </c>
      <c r="G60" s="43" t="e">
        <f t="shared" si="9"/>
        <v>#DIV/0!</v>
      </c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4"/>
        <v>0</v>
      </c>
      <c r="G61" s="43" t="e">
        <f t="shared" si="9"/>
        <v>#DIV/0!</v>
      </c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1"/>
      <c r="S61" s="471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>SUM(H62:S62)</f>
        <v>0</v>
      </c>
      <c r="G62" s="43" t="e">
        <f t="shared" si="9"/>
        <v>#DIV/0!</v>
      </c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0</v>
      </c>
      <c r="F63" s="36">
        <f t="shared" si="4"/>
        <v>0</v>
      </c>
      <c r="G63" s="43" t="e">
        <f t="shared" si="9"/>
        <v>#DIV/0!</v>
      </c>
      <c r="H63" s="471"/>
      <c r="I63" s="471"/>
      <c r="J63" s="471"/>
      <c r="K63" s="471"/>
      <c r="L63" s="471"/>
      <c r="M63" s="471"/>
      <c r="N63" s="471"/>
      <c r="O63" s="471"/>
      <c r="P63" s="471"/>
      <c r="Q63" s="471"/>
      <c r="R63" s="471"/>
      <c r="S63" s="471"/>
    </row>
    <row r="64" spans="1:19" ht="21.75" customHeight="1">
      <c r="A64" s="32"/>
      <c r="B64" s="49"/>
      <c r="C64" s="320" t="s">
        <v>281</v>
      </c>
      <c r="D64" s="35" t="s">
        <v>47</v>
      </c>
      <c r="E64" s="42">
        <v>0</v>
      </c>
      <c r="F64" s="36">
        <f t="shared" si="4"/>
        <v>0</v>
      </c>
      <c r="G64" s="43" t="e">
        <f t="shared" si="9"/>
        <v>#DIV/0!</v>
      </c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0</v>
      </c>
      <c r="F65" s="55">
        <f t="shared" si="4"/>
        <v>0</v>
      </c>
      <c r="G65" s="28" t="e">
        <f t="shared" si="9"/>
        <v>#DIV/0!</v>
      </c>
      <c r="H65" s="473"/>
      <c r="I65" s="473"/>
      <c r="J65" s="473"/>
      <c r="K65" s="473"/>
      <c r="L65" s="473"/>
      <c r="M65" s="1553"/>
      <c r="N65" s="473"/>
      <c r="O65" s="473"/>
      <c r="P65" s="473"/>
      <c r="Q65" s="473"/>
      <c r="R65" s="473"/>
      <c r="S65" s="473"/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0</v>
      </c>
      <c r="F66" s="55">
        <f t="shared" si="4"/>
        <v>0</v>
      </c>
      <c r="G66" s="28" t="e">
        <f t="shared" si="9"/>
        <v>#DIV/0!</v>
      </c>
      <c r="H66" s="473"/>
      <c r="I66" s="473"/>
      <c r="J66" s="473"/>
      <c r="K66" s="473"/>
      <c r="L66" s="473"/>
      <c r="M66" s="1553"/>
      <c r="N66" s="473"/>
      <c r="O66" s="473"/>
      <c r="P66" s="473"/>
      <c r="Q66" s="473"/>
      <c r="R66" s="473"/>
      <c r="S66" s="473"/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4"/>
        <v>4</v>
      </c>
      <c r="G67" s="43" t="e">
        <f t="shared" si="9"/>
        <v>#DIV/0!</v>
      </c>
      <c r="H67" s="471"/>
      <c r="I67" s="471">
        <v>1</v>
      </c>
      <c r="J67" s="471">
        <v>1</v>
      </c>
      <c r="K67" s="471"/>
      <c r="L67" s="471"/>
      <c r="M67" s="471"/>
      <c r="N67" s="471"/>
      <c r="O67" s="471">
        <v>1</v>
      </c>
      <c r="P67" s="471">
        <v>1</v>
      </c>
      <c r="Q67" s="471"/>
      <c r="R67" s="471"/>
      <c r="S67" s="471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2575300</v>
      </c>
      <c r="F68" s="153">
        <f t="shared" si="4"/>
        <v>2551396.1699999995</v>
      </c>
      <c r="G68" s="112">
        <f t="shared" si="9"/>
        <v>99.071804061662689</v>
      </c>
      <c r="H68" s="153">
        <f>SUM(H69:H73)</f>
        <v>435068.12</v>
      </c>
      <c r="I68" s="153">
        <f t="shared" ref="I68:S68" si="10">SUM(I69:I73)</f>
        <v>436039.33</v>
      </c>
      <c r="J68" s="153">
        <f t="shared" si="10"/>
        <v>172915.41</v>
      </c>
      <c r="K68" s="153">
        <f t="shared" si="10"/>
        <v>144036.92000000001</v>
      </c>
      <c r="L68" s="153">
        <f t="shared" si="10"/>
        <v>108672.25000000001</v>
      </c>
      <c r="M68" s="1543">
        <f t="shared" si="10"/>
        <v>201427.52999999997</v>
      </c>
      <c r="N68" s="153">
        <f t="shared" si="10"/>
        <v>137234.63</v>
      </c>
      <c r="O68" s="153">
        <f t="shared" si="10"/>
        <v>74397.450000000012</v>
      </c>
      <c r="P68" s="153">
        <f t="shared" si="10"/>
        <v>262410.14</v>
      </c>
      <c r="Q68" s="153">
        <f t="shared" si="10"/>
        <v>101819.69</v>
      </c>
      <c r="R68" s="153">
        <f t="shared" si="10"/>
        <v>294315.90000000002</v>
      </c>
      <c r="S68" s="153">
        <f t="shared" si="10"/>
        <v>183058.8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4"/>
        <v>0</v>
      </c>
      <c r="G69" s="43" t="e">
        <f t="shared" si="9"/>
        <v>#DIV/0!</v>
      </c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v>2575300</v>
      </c>
      <c r="F70" s="37">
        <f t="shared" si="4"/>
        <v>2551396.1699999995</v>
      </c>
      <c r="G70" s="43">
        <f t="shared" si="9"/>
        <v>99.071804061662689</v>
      </c>
      <c r="H70" s="1020">
        <f>15589.9+76800+244800+1592.16+84000+12286.06</f>
        <v>435068.12</v>
      </c>
      <c r="I70" s="1020">
        <f>48010+11138.17+3200+16150+131149.9+33784.18+4506.84+172056.4+2381.65+13662.19</f>
        <v>436039.33</v>
      </c>
      <c r="J70" s="1020">
        <f>22296+17463.24+6377.2+9720+13870+48137.16+40000+940.26+14111.55</f>
        <v>172915.41</v>
      </c>
      <c r="K70" s="1587">
        <f>68498.2+13710.45+4240+5800+9500+28299.36+659.71+13329.2</f>
        <v>144036.92000000001</v>
      </c>
      <c r="L70" s="471">
        <f>49792+5329.67+3600+7520+22040+6567.66+912.82+12910.1</f>
        <v>108672.25000000001</v>
      </c>
      <c r="M70" s="1217">
        <f>30032.01+16016.25+9280+2610+1592.16+28000+100000+982.96+12914.15</f>
        <v>201427.52999999997</v>
      </c>
      <c r="N70" s="471">
        <f>40154.51+59953.17+5680+12540+1062.24+17844.71</f>
        <v>137234.63</v>
      </c>
      <c r="O70" s="471">
        <f>32585.8+2800+8024.9+4750+1592.16+5992+678.01+17974.58</f>
        <v>74397.450000000012</v>
      </c>
      <c r="P70" s="471">
        <f>7470+10234.02+21080+940+4125.92+5513.71+55249.45+140041.6+17755.44</f>
        <v>262410.14</v>
      </c>
      <c r="Q70" s="1217">
        <f>18736+34507.5+9694.6+21560+2264.76+15056.83</f>
        <v>101819.69</v>
      </c>
      <c r="R70" s="1587">
        <f>73879.29+16765.34+8360+105876.76+10070+26482.5+33248.11+4066+912.82+14655.08</f>
        <v>294315.90000000002</v>
      </c>
      <c r="S70" s="1587">
        <f>145367.57+14965+8000+1633.52+13092.71</f>
        <v>183058.8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4"/>
        <v>0</v>
      </c>
      <c r="G71" s="43" t="e">
        <f t="shared" si="9"/>
        <v>#DIV/0!</v>
      </c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4"/>
        <v>0</v>
      </c>
      <c r="G72" s="43" t="e">
        <f t="shared" si="9"/>
        <v>#DIV/0!</v>
      </c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 t="shared" si="4"/>
        <v>0</v>
      </c>
      <c r="G73" s="43" t="e">
        <f t="shared" si="9"/>
        <v>#DIV/0!</v>
      </c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0</v>
      </c>
      <c r="F74" s="55">
        <f t="shared" si="4"/>
        <v>0</v>
      </c>
      <c r="G74" s="142" t="e">
        <f t="shared" si="9"/>
        <v>#DIV/0!</v>
      </c>
      <c r="H74" s="144">
        <f>H75</f>
        <v>0</v>
      </c>
      <c r="I74" s="144">
        <f t="shared" ref="I74:S74" si="11">I75</f>
        <v>0</v>
      </c>
      <c r="J74" s="144">
        <f t="shared" si="11"/>
        <v>0</v>
      </c>
      <c r="K74" s="144">
        <f t="shared" si="11"/>
        <v>0</v>
      </c>
      <c r="L74" s="144">
        <f t="shared" si="11"/>
        <v>0</v>
      </c>
      <c r="M74" s="1541">
        <f t="shared" si="11"/>
        <v>0</v>
      </c>
      <c r="N74" s="144">
        <f t="shared" si="11"/>
        <v>0</v>
      </c>
      <c r="O74" s="144">
        <f t="shared" si="11"/>
        <v>0</v>
      </c>
      <c r="P74" s="144">
        <f t="shared" si="11"/>
        <v>0</v>
      </c>
      <c r="Q74" s="144">
        <f t="shared" si="11"/>
        <v>0</v>
      </c>
      <c r="R74" s="144">
        <f t="shared" si="11"/>
        <v>0</v>
      </c>
      <c r="S74" s="144">
        <f t="shared" si="11"/>
        <v>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 t="shared" si="4"/>
        <v>0</v>
      </c>
      <c r="G75" s="142"/>
      <c r="H75" s="145">
        <f>H77+H79+H81+H83+H85+H87</f>
        <v>0</v>
      </c>
      <c r="I75" s="145">
        <f t="shared" ref="I75:S75" si="12">I77+I79+I81+I83+I85+I87</f>
        <v>0</v>
      </c>
      <c r="J75" s="145">
        <f t="shared" si="12"/>
        <v>0</v>
      </c>
      <c r="K75" s="145">
        <f t="shared" si="12"/>
        <v>0</v>
      </c>
      <c r="L75" s="145">
        <f t="shared" si="12"/>
        <v>0</v>
      </c>
      <c r="M75" s="1542">
        <f t="shared" si="12"/>
        <v>0</v>
      </c>
      <c r="N75" s="145">
        <f t="shared" si="12"/>
        <v>0</v>
      </c>
      <c r="O75" s="145">
        <f t="shared" si="12"/>
        <v>0</v>
      </c>
      <c r="P75" s="145">
        <f t="shared" si="12"/>
        <v>0</v>
      </c>
      <c r="Q75" s="145">
        <f t="shared" si="12"/>
        <v>0</v>
      </c>
      <c r="R75" s="145">
        <f t="shared" si="12"/>
        <v>0</v>
      </c>
      <c r="S75" s="145">
        <f t="shared" si="12"/>
        <v>0</v>
      </c>
    </row>
    <row r="76" spans="1:19" ht="21" customHeight="1">
      <c r="A76" s="44"/>
      <c r="B76" s="56"/>
      <c r="C76" s="3" t="s">
        <v>38</v>
      </c>
      <c r="D76" s="57"/>
      <c r="E76" s="147"/>
      <c r="F76" s="58">
        <f t="shared" si="4"/>
        <v>0</v>
      </c>
      <c r="G76" s="47"/>
      <c r="H76" s="472"/>
      <c r="I76" s="472"/>
      <c r="J76" s="472"/>
      <c r="K76" s="472"/>
      <c r="L76" s="472"/>
      <c r="M76" s="1552"/>
      <c r="N76" s="472"/>
      <c r="O76" s="472"/>
      <c r="P76" s="472"/>
      <c r="Q76" s="472"/>
      <c r="R76" s="472"/>
      <c r="S76" s="472"/>
    </row>
    <row r="77" spans="1:19" ht="21.75" customHeight="1">
      <c r="A77" s="59"/>
      <c r="B77" s="319"/>
      <c r="C77" s="318" t="s">
        <v>30</v>
      </c>
      <c r="D77" s="35" t="s">
        <v>47</v>
      </c>
      <c r="E77" s="42"/>
      <c r="F77" s="36">
        <f t="shared" ref="F77:F140" si="13">SUM(H77:S77)</f>
        <v>0</v>
      </c>
      <c r="G77" s="43" t="e">
        <f>F77*100/E77</f>
        <v>#DIV/0!</v>
      </c>
      <c r="H77" s="471"/>
      <c r="I77" s="471"/>
      <c r="J77" s="471"/>
      <c r="K77" s="471"/>
      <c r="L77" s="471"/>
      <c r="M77" s="471"/>
      <c r="N77" s="471"/>
      <c r="O77" s="471"/>
      <c r="P77" s="471"/>
      <c r="Q77" s="471"/>
      <c r="R77" s="471"/>
      <c r="S77" s="471"/>
    </row>
    <row r="78" spans="1:19" ht="21.75" customHeight="1">
      <c r="A78" s="60"/>
      <c r="B78" s="61"/>
      <c r="C78" s="2" t="s">
        <v>118</v>
      </c>
      <c r="D78" s="46"/>
      <c r="E78" s="147"/>
      <c r="F78" s="58">
        <f t="shared" si="13"/>
        <v>0</v>
      </c>
      <c r="G78" s="62"/>
      <c r="H78" s="167"/>
      <c r="I78" s="167"/>
      <c r="J78" s="167"/>
      <c r="K78" s="167"/>
      <c r="L78" s="167"/>
      <c r="M78" s="1546"/>
      <c r="N78" s="167"/>
      <c r="O78" s="167"/>
      <c r="P78" s="167"/>
      <c r="Q78" s="167"/>
      <c r="R78" s="167"/>
      <c r="S78" s="167"/>
    </row>
    <row r="79" spans="1:19" ht="21.75" customHeight="1">
      <c r="A79" s="59"/>
      <c r="B79" s="319"/>
      <c r="C79" s="318" t="s">
        <v>117</v>
      </c>
      <c r="D79" s="35" t="s">
        <v>47</v>
      </c>
      <c r="E79" s="36"/>
      <c r="F79" s="36">
        <f t="shared" si="13"/>
        <v>0</v>
      </c>
      <c r="G79" s="43" t="e">
        <f>F79*100/E79</f>
        <v>#DIV/0!</v>
      </c>
      <c r="H79" s="471"/>
      <c r="I79" s="471"/>
      <c r="J79" s="471"/>
      <c r="K79" s="471"/>
      <c r="L79" s="471"/>
      <c r="M79" s="471"/>
      <c r="N79" s="471"/>
      <c r="O79" s="471"/>
      <c r="P79" s="471"/>
      <c r="Q79" s="471"/>
      <c r="R79" s="471"/>
      <c r="S79" s="471"/>
    </row>
    <row r="80" spans="1:19" ht="21.75" customHeight="1">
      <c r="A80" s="60"/>
      <c r="B80" s="61"/>
      <c r="C80" s="2" t="s">
        <v>44</v>
      </c>
      <c r="D80" s="46"/>
      <c r="E80" s="147"/>
      <c r="F80" s="58">
        <f t="shared" si="13"/>
        <v>0</v>
      </c>
      <c r="G80" s="62"/>
      <c r="H80" s="168"/>
      <c r="I80" s="168"/>
      <c r="J80" s="168"/>
      <c r="K80" s="168"/>
      <c r="L80" s="168"/>
      <c r="M80" s="1547"/>
      <c r="N80" s="168"/>
      <c r="O80" s="168"/>
      <c r="P80" s="168"/>
      <c r="Q80" s="168"/>
      <c r="R80" s="168"/>
      <c r="S80" s="168"/>
    </row>
    <row r="81" spans="1:19" ht="21.75" customHeight="1">
      <c r="A81" s="59"/>
      <c r="B81" s="319"/>
      <c r="C81" s="318" t="s">
        <v>282</v>
      </c>
      <c r="D81" s="35" t="s">
        <v>47</v>
      </c>
      <c r="E81" s="36"/>
      <c r="F81" s="36">
        <f t="shared" si="13"/>
        <v>0</v>
      </c>
      <c r="G81" s="43" t="e">
        <f>F81*100/E81</f>
        <v>#DIV/0!</v>
      </c>
      <c r="H81" s="471"/>
      <c r="I81" s="471"/>
      <c r="J81" s="471"/>
      <c r="K81" s="471"/>
      <c r="L81" s="471"/>
      <c r="M81" s="471"/>
      <c r="N81" s="471"/>
      <c r="O81" s="471"/>
      <c r="P81" s="471"/>
      <c r="Q81" s="471"/>
      <c r="R81" s="471"/>
      <c r="S81" s="471"/>
    </row>
    <row r="82" spans="1:19" ht="21.75" customHeight="1">
      <c r="A82" s="60"/>
      <c r="B82" s="61"/>
      <c r="C82" s="2" t="s">
        <v>39</v>
      </c>
      <c r="D82" s="46"/>
      <c r="E82" s="147"/>
      <c r="F82" s="58">
        <f t="shared" si="13"/>
        <v>0</v>
      </c>
      <c r="G82" s="47" t="e">
        <f>F82*100/E82</f>
        <v>#DIV/0!</v>
      </c>
      <c r="H82" s="459"/>
      <c r="I82" s="459"/>
      <c r="J82" s="459"/>
      <c r="K82" s="459"/>
      <c r="L82" s="459"/>
      <c r="M82" s="1548"/>
      <c r="N82" s="459"/>
      <c r="O82" s="459"/>
      <c r="P82" s="459"/>
      <c r="Q82" s="459"/>
      <c r="R82" s="459"/>
      <c r="S82" s="459"/>
    </row>
    <row r="83" spans="1:19" ht="21.75" customHeight="1">
      <c r="A83" s="59"/>
      <c r="B83" s="319"/>
      <c r="C83" s="320" t="s">
        <v>228</v>
      </c>
      <c r="D83" s="35" t="s">
        <v>47</v>
      </c>
      <c r="E83" s="36"/>
      <c r="F83" s="36">
        <f t="shared" si="13"/>
        <v>0</v>
      </c>
      <c r="G83" s="43">
        <v>0</v>
      </c>
      <c r="H83" s="471"/>
      <c r="I83" s="471"/>
      <c r="J83" s="471"/>
      <c r="K83" s="471"/>
      <c r="L83" s="471"/>
      <c r="M83" s="471"/>
      <c r="N83" s="471"/>
      <c r="O83" s="471"/>
      <c r="P83" s="471"/>
      <c r="Q83" s="471"/>
      <c r="R83" s="471"/>
      <c r="S83" s="471"/>
    </row>
    <row r="84" spans="1:19" ht="21.75" customHeight="1">
      <c r="A84" s="60"/>
      <c r="B84" s="61"/>
      <c r="C84" s="2" t="s">
        <v>40</v>
      </c>
      <c r="D84" s="46"/>
      <c r="E84" s="147"/>
      <c r="F84" s="58">
        <f t="shared" si="13"/>
        <v>0</v>
      </c>
      <c r="G84" s="47" t="e">
        <f>F84*100/E84</f>
        <v>#DIV/0!</v>
      </c>
      <c r="H84" s="472"/>
      <c r="I84" s="472"/>
      <c r="J84" s="472"/>
      <c r="K84" s="472"/>
      <c r="L84" s="472"/>
      <c r="M84" s="1552"/>
      <c r="N84" s="472"/>
      <c r="O84" s="472"/>
      <c r="P84" s="472"/>
      <c r="Q84" s="472"/>
      <c r="R84" s="472"/>
      <c r="S84" s="472"/>
    </row>
    <row r="85" spans="1:19" ht="21.75" customHeight="1">
      <c r="A85" s="59"/>
      <c r="B85" s="319"/>
      <c r="C85" s="320" t="s">
        <v>48</v>
      </c>
      <c r="D85" s="35" t="s">
        <v>47</v>
      </c>
      <c r="E85" s="36"/>
      <c r="F85" s="36">
        <f t="shared" si="13"/>
        <v>0</v>
      </c>
      <c r="G85" s="43" t="e">
        <f>F85*100/E85</f>
        <v>#DIV/0!</v>
      </c>
      <c r="H85" s="471"/>
      <c r="I85" s="471"/>
      <c r="J85" s="471"/>
      <c r="K85" s="471"/>
      <c r="L85" s="471"/>
      <c r="M85" s="471"/>
      <c r="N85" s="471"/>
      <c r="O85" s="471"/>
      <c r="P85" s="471"/>
      <c r="Q85" s="471"/>
      <c r="R85" s="471"/>
      <c r="S85" s="471"/>
    </row>
    <row r="86" spans="1:19" ht="21.75" customHeight="1">
      <c r="A86" s="170"/>
      <c r="B86" s="3"/>
      <c r="C86" s="171" t="s">
        <v>217</v>
      </c>
      <c r="D86" s="126"/>
      <c r="E86" s="147"/>
      <c r="F86" s="58">
        <f t="shared" si="13"/>
        <v>0</v>
      </c>
      <c r="G86" s="47"/>
      <c r="H86" s="459"/>
      <c r="I86" s="459"/>
      <c r="J86" s="459"/>
      <c r="K86" s="459"/>
      <c r="L86" s="459"/>
      <c r="M86" s="1548"/>
      <c r="N86" s="459"/>
      <c r="O86" s="459"/>
      <c r="P86" s="459"/>
      <c r="Q86" s="459"/>
      <c r="R86" s="459"/>
      <c r="S86" s="459"/>
    </row>
    <row r="87" spans="1:19" ht="21.75" customHeight="1">
      <c r="A87" s="59"/>
      <c r="B87" s="319"/>
      <c r="C87" s="321" t="s">
        <v>276</v>
      </c>
      <c r="D87" s="35" t="s">
        <v>47</v>
      </c>
      <c r="E87" s="36"/>
      <c r="F87" s="36">
        <f t="shared" si="13"/>
        <v>0</v>
      </c>
      <c r="G87" s="43" t="e">
        <f>F87*100/E87</f>
        <v>#DIV/0!</v>
      </c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471"/>
      <c r="S87" s="471"/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0</v>
      </c>
      <c r="F88" s="1216">
        <f>F89+F91+F93+F95+F97+F99</f>
        <v>0</v>
      </c>
      <c r="G88" s="143" t="e">
        <f>G89+G91+G93+G95+G97+G99</f>
        <v>#DIV/0!</v>
      </c>
      <c r="H88" s="143">
        <f>H89+H91+H93+H95+H97+H99</f>
        <v>0</v>
      </c>
      <c r="I88" s="143">
        <f t="shared" ref="I88:S88" si="14">I89+I91+I93+I95+I97+I99</f>
        <v>0</v>
      </c>
      <c r="J88" s="143">
        <f t="shared" si="14"/>
        <v>0</v>
      </c>
      <c r="K88" s="143">
        <f t="shared" si="14"/>
        <v>0</v>
      </c>
      <c r="L88" s="143">
        <f t="shared" si="14"/>
        <v>0</v>
      </c>
      <c r="M88" s="1540">
        <f t="shared" si="14"/>
        <v>0</v>
      </c>
      <c r="N88" s="143">
        <f t="shared" si="14"/>
        <v>0</v>
      </c>
      <c r="O88" s="143">
        <f t="shared" si="14"/>
        <v>0</v>
      </c>
      <c r="P88" s="143">
        <f t="shared" si="14"/>
        <v>0</v>
      </c>
      <c r="Q88" s="143">
        <f t="shared" si="14"/>
        <v>0</v>
      </c>
      <c r="R88" s="143">
        <f t="shared" si="14"/>
        <v>0</v>
      </c>
      <c r="S88" s="143">
        <f t="shared" si="14"/>
        <v>0</v>
      </c>
    </row>
    <row r="89" spans="1:19" ht="21.75" customHeight="1">
      <c r="A89" s="68"/>
      <c r="B89" s="49"/>
      <c r="C89" s="69" t="s">
        <v>49</v>
      </c>
      <c r="D89" s="35" t="s">
        <v>9</v>
      </c>
      <c r="E89" s="42"/>
      <c r="F89" s="36">
        <f>SUM(H89:S89)</f>
        <v>0</v>
      </c>
      <c r="G89" s="37" t="e">
        <f t="shared" ref="G89:G103" si="15">+F89*100/E89</f>
        <v>#DIV/0!</v>
      </c>
      <c r="H89" s="471"/>
      <c r="I89" s="471"/>
      <c r="J89" s="471"/>
      <c r="K89" s="471"/>
      <c r="L89" s="471"/>
      <c r="M89" s="471"/>
      <c r="N89" s="471"/>
      <c r="O89" s="471"/>
      <c r="P89" s="471"/>
      <c r="Q89" s="471"/>
      <c r="R89" s="471"/>
      <c r="S89" s="471"/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>SUM(H90:S90)</f>
        <v>0</v>
      </c>
      <c r="G90" s="37" t="e">
        <f t="shared" si="15"/>
        <v>#DIV/0!</v>
      </c>
      <c r="H90" s="471"/>
      <c r="I90" s="471"/>
      <c r="J90" s="471"/>
      <c r="K90" s="471"/>
      <c r="L90" s="471"/>
      <c r="M90" s="471"/>
      <c r="N90" s="471"/>
      <c r="O90" s="471"/>
      <c r="P90" s="471"/>
      <c r="Q90" s="471"/>
      <c r="R90" s="471"/>
      <c r="S90" s="471"/>
    </row>
    <row r="91" spans="1:19" ht="21.75" customHeight="1">
      <c r="A91" s="68"/>
      <c r="B91" s="49"/>
      <c r="C91" s="70" t="s">
        <v>229</v>
      </c>
      <c r="D91" s="35" t="s">
        <v>9</v>
      </c>
      <c r="E91" s="42"/>
      <c r="F91" s="36">
        <f t="shared" si="13"/>
        <v>0</v>
      </c>
      <c r="G91" s="37" t="e">
        <f t="shared" si="15"/>
        <v>#DIV/0!</v>
      </c>
      <c r="H91" s="471"/>
      <c r="I91" s="471"/>
      <c r="J91" s="471"/>
      <c r="K91" s="471"/>
      <c r="L91" s="471"/>
      <c r="M91" s="471"/>
      <c r="N91" s="471"/>
      <c r="O91" s="471"/>
      <c r="P91" s="471"/>
      <c r="Q91" s="471"/>
      <c r="R91" s="471"/>
      <c r="S91" s="471"/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3"/>
        <v>0</v>
      </c>
      <c r="G92" s="37" t="e">
        <f t="shared" si="15"/>
        <v>#DIV/0!</v>
      </c>
      <c r="H92" s="471"/>
      <c r="I92" s="471"/>
      <c r="J92" s="471"/>
      <c r="K92" s="471"/>
      <c r="L92" s="471"/>
      <c r="M92" s="471"/>
      <c r="N92" s="471"/>
      <c r="O92" s="471"/>
      <c r="P92" s="471"/>
      <c r="Q92" s="471"/>
      <c r="R92" s="471"/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/>
      <c r="F93" s="36">
        <f t="shared" si="13"/>
        <v>0</v>
      </c>
      <c r="G93" s="37" t="e">
        <f t="shared" si="15"/>
        <v>#DIV/0!</v>
      </c>
      <c r="H93" s="471"/>
      <c r="I93" s="471"/>
      <c r="J93" s="471"/>
      <c r="K93" s="471"/>
      <c r="L93" s="471"/>
      <c r="M93" s="471"/>
      <c r="N93" s="471"/>
      <c r="O93" s="471"/>
      <c r="P93" s="471"/>
      <c r="Q93" s="471"/>
      <c r="R93" s="471"/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3"/>
        <v>0</v>
      </c>
      <c r="G94" s="37" t="e">
        <f t="shared" si="15"/>
        <v>#DIV/0!</v>
      </c>
      <c r="H94" s="471"/>
      <c r="I94" s="471"/>
      <c r="J94" s="471"/>
      <c r="K94" s="471"/>
      <c r="L94" s="471"/>
      <c r="M94" s="471"/>
      <c r="N94" s="471"/>
      <c r="O94" s="471"/>
      <c r="P94" s="471"/>
      <c r="Q94" s="471"/>
      <c r="R94" s="471"/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/>
      <c r="F95" s="36">
        <f t="shared" si="13"/>
        <v>0</v>
      </c>
      <c r="G95" s="37" t="e">
        <f t="shared" si="15"/>
        <v>#DIV/0!</v>
      </c>
      <c r="H95" s="471"/>
      <c r="I95" s="471"/>
      <c r="J95" s="471"/>
      <c r="K95" s="471"/>
      <c r="L95" s="471"/>
      <c r="M95" s="471"/>
      <c r="N95" s="471"/>
      <c r="O95" s="471"/>
      <c r="P95" s="471"/>
      <c r="Q95" s="471"/>
      <c r="R95" s="471"/>
      <c r="S95" s="471"/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3"/>
        <v>0</v>
      </c>
      <c r="G96" s="37" t="e">
        <f t="shared" si="15"/>
        <v>#DIV/0!</v>
      </c>
      <c r="H96" s="471"/>
      <c r="I96" s="471"/>
      <c r="J96" s="471"/>
      <c r="K96" s="471"/>
      <c r="L96" s="471"/>
      <c r="M96" s="471"/>
      <c r="N96" s="471"/>
      <c r="O96" s="471"/>
      <c r="P96" s="471"/>
      <c r="Q96" s="471"/>
      <c r="R96" s="471"/>
      <c r="S96" s="471"/>
    </row>
    <row r="97" spans="1:19" ht="21.75" customHeight="1">
      <c r="A97" s="68"/>
      <c r="B97" s="49"/>
      <c r="C97" s="70" t="s">
        <v>51</v>
      </c>
      <c r="D97" s="35" t="s">
        <v>9</v>
      </c>
      <c r="E97" s="42"/>
      <c r="F97" s="36">
        <f t="shared" si="13"/>
        <v>0</v>
      </c>
      <c r="G97" s="37" t="e">
        <f t="shared" si="15"/>
        <v>#DIV/0!</v>
      </c>
      <c r="H97" s="471"/>
      <c r="I97" s="471"/>
      <c r="J97" s="471"/>
      <c r="K97" s="471"/>
      <c r="L97" s="471"/>
      <c r="M97" s="471"/>
      <c r="N97" s="471"/>
      <c r="O97" s="471"/>
      <c r="P97" s="471"/>
      <c r="Q97" s="471"/>
      <c r="R97" s="471"/>
      <c r="S97" s="471"/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3"/>
        <v>0</v>
      </c>
      <c r="G98" s="37" t="e">
        <f t="shared" si="15"/>
        <v>#DIV/0!</v>
      </c>
      <c r="H98" s="471"/>
      <c r="I98" s="471"/>
      <c r="J98" s="471"/>
      <c r="K98" s="471"/>
      <c r="L98" s="471"/>
      <c r="M98" s="471"/>
      <c r="N98" s="471"/>
      <c r="O98" s="471"/>
      <c r="P98" s="471"/>
      <c r="Q98" s="471"/>
      <c r="R98" s="471"/>
      <c r="S98" s="471"/>
    </row>
    <row r="99" spans="1:19" ht="21.75" customHeight="1">
      <c r="A99" s="68"/>
      <c r="B99" s="49"/>
      <c r="C99" s="70" t="s">
        <v>230</v>
      </c>
      <c r="D99" s="35" t="s">
        <v>9</v>
      </c>
      <c r="E99" s="42"/>
      <c r="F99" s="36">
        <f t="shared" si="13"/>
        <v>0</v>
      </c>
      <c r="G99" s="37" t="e">
        <f t="shared" si="15"/>
        <v>#DIV/0!</v>
      </c>
      <c r="H99" s="471"/>
      <c r="I99" s="471"/>
      <c r="J99" s="471"/>
      <c r="K99" s="471"/>
      <c r="L99" s="471"/>
      <c r="M99" s="471"/>
      <c r="N99" s="471"/>
      <c r="O99" s="471"/>
      <c r="P99" s="471"/>
      <c r="Q99" s="471"/>
      <c r="R99" s="471"/>
      <c r="S99" s="471"/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3"/>
        <v>0</v>
      </c>
      <c r="G100" s="37" t="e">
        <f t="shared" si="15"/>
        <v>#DIV/0!</v>
      </c>
      <c r="H100" s="471"/>
      <c r="I100" s="471"/>
      <c r="J100" s="471"/>
      <c r="K100" s="471"/>
      <c r="L100" s="471"/>
      <c r="M100" s="471"/>
      <c r="N100" s="471"/>
      <c r="O100" s="471"/>
      <c r="P100" s="471"/>
      <c r="Q100" s="471"/>
      <c r="R100" s="471"/>
      <c r="S100" s="471"/>
    </row>
    <row r="101" spans="1:19" ht="21.75" customHeight="1">
      <c r="A101" s="71"/>
      <c r="B101" s="2187" t="s">
        <v>153</v>
      </c>
      <c r="C101" s="2188"/>
      <c r="D101" s="72" t="s">
        <v>31</v>
      </c>
      <c r="E101" s="54"/>
      <c r="F101" s="55">
        <f t="shared" si="13"/>
        <v>0</v>
      </c>
      <c r="G101" s="67" t="e">
        <f t="shared" si="15"/>
        <v>#DIV/0!</v>
      </c>
      <c r="H101" s="473"/>
      <c r="I101" s="473"/>
      <c r="J101" s="473"/>
      <c r="K101" s="473"/>
      <c r="L101" s="473"/>
      <c r="M101" s="1553"/>
      <c r="N101" s="473"/>
      <c r="O101" s="473"/>
      <c r="P101" s="473"/>
      <c r="Q101" s="473"/>
      <c r="R101" s="473"/>
      <c r="S101" s="473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si="13"/>
        <v>4</v>
      </c>
      <c r="G102" s="78" t="e">
        <f t="shared" si="15"/>
        <v>#DIV/0!</v>
      </c>
      <c r="H102" s="474"/>
      <c r="I102" s="474"/>
      <c r="J102" s="474">
        <v>1</v>
      </c>
      <c r="K102" s="474"/>
      <c r="L102" s="474">
        <v>1</v>
      </c>
      <c r="M102" s="1554"/>
      <c r="N102" s="474"/>
      <c r="O102" s="474">
        <v>1</v>
      </c>
      <c r="P102" s="474">
        <v>1</v>
      </c>
      <c r="Q102" s="474"/>
      <c r="R102" s="474"/>
      <c r="S102" s="474"/>
    </row>
    <row r="103" spans="1:19" ht="21.75" customHeight="1">
      <c r="A103" s="107"/>
      <c r="B103" s="108" t="s">
        <v>37</v>
      </c>
      <c r="C103" s="109"/>
      <c r="D103" s="110" t="s">
        <v>24</v>
      </c>
      <c r="E103" s="50">
        <f>SUM(E104:E108)</f>
        <v>1501600</v>
      </c>
      <c r="F103" s="163">
        <f t="shared" si="13"/>
        <v>846843.75</v>
      </c>
      <c r="G103" s="51">
        <f t="shared" si="15"/>
        <v>56.396094166222696</v>
      </c>
      <c r="H103" s="163">
        <f>SUM(H104:H108)</f>
        <v>0</v>
      </c>
      <c r="I103" s="1228">
        <f t="shared" ref="I103:S103" si="16">SUM(I104:I108)</f>
        <v>4664</v>
      </c>
      <c r="J103" s="1228">
        <f t="shared" si="16"/>
        <v>8480</v>
      </c>
      <c r="K103" s="1228">
        <f t="shared" si="16"/>
        <v>35802.400000000001</v>
      </c>
      <c r="L103" s="1228">
        <f t="shared" si="16"/>
        <v>46397.3</v>
      </c>
      <c r="M103" s="1545">
        <f t="shared" si="16"/>
        <v>627528.6</v>
      </c>
      <c r="N103" s="1228">
        <f t="shared" si="16"/>
        <v>53647.6</v>
      </c>
      <c r="O103" s="1228">
        <f t="shared" si="16"/>
        <v>5391.35</v>
      </c>
      <c r="P103" s="1228">
        <f t="shared" si="16"/>
        <v>61061</v>
      </c>
      <c r="Q103" s="1228">
        <f t="shared" si="16"/>
        <v>3871.5</v>
      </c>
      <c r="R103" s="1228">
        <f t="shared" si="16"/>
        <v>0</v>
      </c>
      <c r="S103" s="1228">
        <f t="shared" si="16"/>
        <v>0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3"/>
        <v>0</v>
      </c>
      <c r="G104" s="43" t="e">
        <f t="shared" ref="G104:G110" si="17">+F104*100/E104</f>
        <v>#DIV/0!</v>
      </c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1501600</v>
      </c>
      <c r="F105" s="37">
        <f t="shared" si="13"/>
        <v>846843.75</v>
      </c>
      <c r="G105" s="43">
        <f t="shared" si="17"/>
        <v>56.396094166222696</v>
      </c>
      <c r="H105" s="471"/>
      <c r="I105" s="1587">
        <v>4664</v>
      </c>
      <c r="J105" s="1587">
        <f>8480</f>
        <v>8480</v>
      </c>
      <c r="K105" s="1587">
        <f>9095.2+26707.2</f>
        <v>35802.400000000001</v>
      </c>
      <c r="L105" s="471">
        <f>19690.1+26707.2</f>
        <v>46397.3</v>
      </c>
      <c r="M105" s="471">
        <f>50637.6+26891+550000</f>
        <v>627528.6</v>
      </c>
      <c r="N105" s="471">
        <f>12927.6+10620+30100</f>
        <v>53647.6</v>
      </c>
      <c r="O105" s="471">
        <f>5391.35</f>
        <v>5391.35</v>
      </c>
      <c r="P105" s="471">
        <f>61061</f>
        <v>61061</v>
      </c>
      <c r="Q105" s="471">
        <f>3871.5</f>
        <v>3871.5</v>
      </c>
      <c r="R105" s="471"/>
      <c r="S105" s="471"/>
    </row>
    <row r="106" spans="1:19" ht="21.75" customHeight="1">
      <c r="A106" s="32"/>
      <c r="B106" s="33"/>
      <c r="C106" s="52" t="s">
        <v>27</v>
      </c>
      <c r="D106" s="35" t="s">
        <v>24</v>
      </c>
      <c r="E106" s="42"/>
      <c r="F106" s="36">
        <f t="shared" si="13"/>
        <v>0</v>
      </c>
      <c r="G106" s="43" t="e">
        <f t="shared" si="17"/>
        <v>#DIV/0!</v>
      </c>
      <c r="H106" s="471"/>
      <c r="I106" s="471"/>
      <c r="J106" s="471"/>
      <c r="K106" s="471"/>
      <c r="L106" s="471"/>
      <c r="M106" s="471"/>
      <c r="N106" s="471"/>
      <c r="O106" s="471"/>
      <c r="P106" s="471"/>
      <c r="Q106" s="471"/>
      <c r="R106" s="471"/>
      <c r="S106" s="471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3"/>
        <v>0</v>
      </c>
      <c r="G107" s="43" t="e">
        <f t="shared" si="17"/>
        <v>#DIV/0!</v>
      </c>
      <c r="H107" s="471"/>
      <c r="I107" s="471"/>
      <c r="J107" s="471"/>
      <c r="K107" s="471"/>
      <c r="L107" s="471"/>
      <c r="M107" s="471"/>
      <c r="N107" s="471"/>
      <c r="O107" s="471"/>
      <c r="P107" s="471"/>
      <c r="Q107" s="471"/>
      <c r="R107" s="471"/>
      <c r="S107" s="471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3"/>
        <v>0</v>
      </c>
      <c r="G108" s="43" t="e">
        <f t="shared" si="17"/>
        <v>#DIV/0!</v>
      </c>
      <c r="H108" s="471"/>
      <c r="I108" s="471"/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</row>
    <row r="109" spans="1:19" ht="21.75" customHeight="1">
      <c r="A109" s="2201" t="s">
        <v>154</v>
      </c>
      <c r="B109" s="2202"/>
      <c r="C109" s="2203"/>
      <c r="D109" s="26" t="s">
        <v>47</v>
      </c>
      <c r="E109" s="556"/>
      <c r="F109" s="55">
        <f>SUM(H109:S109)</f>
        <v>0</v>
      </c>
      <c r="G109" s="142" t="e">
        <f t="shared" si="17"/>
        <v>#DIV/0!</v>
      </c>
      <c r="H109" s="149">
        <f>SUM(H113+H117)</f>
        <v>0</v>
      </c>
      <c r="I109" s="149">
        <f t="shared" ref="I109:S109" si="18">SUM(I113+I117)</f>
        <v>0</v>
      </c>
      <c r="J109" s="149">
        <f t="shared" si="18"/>
        <v>0</v>
      </c>
      <c r="K109" s="149">
        <f t="shared" si="18"/>
        <v>0</v>
      </c>
      <c r="L109" s="149">
        <f t="shared" si="18"/>
        <v>0</v>
      </c>
      <c r="M109" s="149">
        <f t="shared" si="18"/>
        <v>0</v>
      </c>
      <c r="N109" s="149">
        <f t="shared" si="18"/>
        <v>0</v>
      </c>
      <c r="O109" s="149">
        <f t="shared" si="18"/>
        <v>0</v>
      </c>
      <c r="P109" s="149">
        <f t="shared" si="18"/>
        <v>0</v>
      </c>
      <c r="Q109" s="149">
        <f t="shared" si="18"/>
        <v>0</v>
      </c>
      <c r="R109" s="149">
        <f t="shared" si="18"/>
        <v>0</v>
      </c>
      <c r="S109" s="149">
        <f t="shared" si="18"/>
        <v>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/>
      <c r="F110" s="58">
        <f t="shared" si="13"/>
        <v>0</v>
      </c>
      <c r="G110" s="47" t="e">
        <f t="shared" si="17"/>
        <v>#DIV/0!</v>
      </c>
      <c r="H110" s="475"/>
      <c r="I110" s="475"/>
      <c r="J110" s="475"/>
      <c r="K110" s="475"/>
      <c r="L110" s="475"/>
      <c r="M110" s="1555"/>
      <c r="N110" s="475"/>
      <c r="O110" s="472"/>
      <c r="P110" s="472"/>
      <c r="Q110" s="472"/>
      <c r="R110" s="472"/>
      <c r="S110" s="475"/>
    </row>
    <row r="111" spans="1:19" ht="21.75" customHeight="1">
      <c r="A111" s="99"/>
      <c r="B111" s="406" t="s">
        <v>155</v>
      </c>
      <c r="C111" s="407"/>
      <c r="D111" s="66"/>
      <c r="E111" s="55"/>
      <c r="F111" s="55">
        <f t="shared" si="13"/>
        <v>0</v>
      </c>
      <c r="G111" s="67"/>
      <c r="H111" s="473"/>
      <c r="I111" s="473"/>
      <c r="J111" s="473"/>
      <c r="K111" s="473"/>
      <c r="L111" s="473"/>
      <c r="M111" s="1553"/>
      <c r="N111" s="473"/>
      <c r="O111" s="473"/>
      <c r="P111" s="473"/>
      <c r="Q111" s="473"/>
      <c r="R111" s="473"/>
      <c r="S111" s="473"/>
    </row>
    <row r="112" spans="1:19" ht="21.75" customHeight="1">
      <c r="A112" s="32"/>
      <c r="B112" s="85"/>
      <c r="C112" s="52" t="s">
        <v>120</v>
      </c>
      <c r="D112" s="35" t="s">
        <v>9</v>
      </c>
      <c r="E112" s="36"/>
      <c r="F112" s="36">
        <f t="shared" si="13"/>
        <v>0</v>
      </c>
      <c r="G112" s="37" t="e">
        <f>+F112*100/E112</f>
        <v>#DIV/0!</v>
      </c>
      <c r="H112" s="471"/>
      <c r="I112" s="471"/>
      <c r="J112" s="471"/>
      <c r="K112" s="471"/>
      <c r="L112" s="471"/>
      <c r="M112" s="471"/>
      <c r="N112" s="471"/>
      <c r="O112" s="471"/>
      <c r="P112" s="471"/>
      <c r="Q112" s="471"/>
      <c r="R112" s="471"/>
      <c r="S112" s="471"/>
    </row>
    <row r="113" spans="1:19" ht="21.75" customHeight="1">
      <c r="A113" s="32"/>
      <c r="B113" s="85"/>
      <c r="C113" s="52" t="s">
        <v>121</v>
      </c>
      <c r="D113" s="35" t="s">
        <v>47</v>
      </c>
      <c r="E113" s="36"/>
      <c r="F113" s="36">
        <f t="shared" si="13"/>
        <v>0</v>
      </c>
      <c r="G113" s="37" t="e">
        <f>+F113*100/E113</f>
        <v>#DIV/0!</v>
      </c>
      <c r="H113" s="471"/>
      <c r="I113" s="471"/>
      <c r="J113" s="471"/>
      <c r="K113" s="471"/>
      <c r="L113" s="471"/>
      <c r="M113" s="471"/>
      <c r="N113" s="471"/>
      <c r="O113" s="471"/>
      <c r="P113" s="471"/>
      <c r="Q113" s="471"/>
      <c r="R113" s="471"/>
      <c r="S113" s="471"/>
    </row>
    <row r="114" spans="1:19" ht="21.75" customHeight="1">
      <c r="A114" s="44"/>
      <c r="B114" s="86"/>
      <c r="C114" s="5" t="s">
        <v>43</v>
      </c>
      <c r="D114" s="46" t="s">
        <v>47</v>
      </c>
      <c r="E114" s="147"/>
      <c r="F114" s="58">
        <f t="shared" si="13"/>
        <v>0</v>
      </c>
      <c r="G114" s="47" t="e">
        <f>+F114*100/E114</f>
        <v>#DIV/0!</v>
      </c>
      <c r="H114" s="472">
        <v>0</v>
      </c>
      <c r="I114" s="472">
        <v>0</v>
      </c>
      <c r="J114" s="472">
        <v>0</v>
      </c>
      <c r="K114" s="472">
        <v>0</v>
      </c>
      <c r="L114" s="472">
        <v>0</v>
      </c>
      <c r="M114" s="1552">
        <v>0</v>
      </c>
      <c r="N114" s="472">
        <v>0</v>
      </c>
      <c r="O114" s="472">
        <v>0</v>
      </c>
      <c r="P114" s="472">
        <v>0</v>
      </c>
      <c r="Q114" s="472">
        <v>0</v>
      </c>
      <c r="R114" s="472">
        <v>0</v>
      </c>
      <c r="S114" s="472">
        <v>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>
        <f t="shared" si="13"/>
        <v>0</v>
      </c>
      <c r="G115" s="67"/>
      <c r="H115" s="473"/>
      <c r="I115" s="473"/>
      <c r="J115" s="473"/>
      <c r="K115" s="473"/>
      <c r="L115" s="473"/>
      <c r="M115" s="1553"/>
      <c r="N115" s="473"/>
      <c r="O115" s="473"/>
      <c r="P115" s="473"/>
      <c r="Q115" s="473"/>
      <c r="R115" s="473"/>
      <c r="S115" s="473"/>
    </row>
    <row r="116" spans="1:19" ht="21.75" customHeight="1">
      <c r="A116" s="59"/>
      <c r="B116" s="53"/>
      <c r="C116" s="52" t="s">
        <v>122</v>
      </c>
      <c r="D116" s="35" t="s">
        <v>9</v>
      </c>
      <c r="E116" s="36"/>
      <c r="F116" s="36">
        <f t="shared" si="13"/>
        <v>0</v>
      </c>
      <c r="G116" s="37" t="e">
        <f t="shared" ref="G116:G127" si="19">+F116*100/E116</f>
        <v>#DIV/0!</v>
      </c>
      <c r="H116" s="471"/>
      <c r="I116" s="471"/>
      <c r="J116" s="471"/>
      <c r="K116" s="471"/>
      <c r="L116" s="471"/>
      <c r="M116" s="471"/>
      <c r="N116" s="471"/>
      <c r="O116" s="471"/>
      <c r="P116" s="471"/>
      <c r="Q116" s="471"/>
      <c r="R116" s="471"/>
      <c r="S116" s="471"/>
    </row>
    <row r="117" spans="1:19" ht="21.75" customHeight="1">
      <c r="A117" s="87"/>
      <c r="B117" s="69"/>
      <c r="C117" s="70" t="s">
        <v>123</v>
      </c>
      <c r="D117" s="88" t="s">
        <v>47</v>
      </c>
      <c r="E117" s="36"/>
      <c r="F117" s="36">
        <f t="shared" si="13"/>
        <v>0</v>
      </c>
      <c r="G117" s="37" t="e">
        <f t="shared" si="19"/>
        <v>#DIV/0!</v>
      </c>
      <c r="H117" s="471"/>
      <c r="I117" s="471"/>
      <c r="J117" s="471"/>
      <c r="K117" s="471"/>
      <c r="L117" s="471"/>
      <c r="M117" s="471"/>
      <c r="N117" s="471"/>
      <c r="O117" s="471"/>
      <c r="P117" s="471"/>
      <c r="Q117" s="471"/>
      <c r="R117" s="471"/>
      <c r="S117" s="471"/>
    </row>
    <row r="118" spans="1:19" ht="21.75" customHeight="1">
      <c r="A118" s="99"/>
      <c r="B118" s="2147" t="s">
        <v>311</v>
      </c>
      <c r="C118" s="2148"/>
      <c r="D118" s="66"/>
      <c r="E118" s="55"/>
      <c r="F118" s="55">
        <f t="shared" si="13"/>
        <v>0</v>
      </c>
      <c r="G118" s="67"/>
      <c r="H118" s="473"/>
      <c r="I118" s="473"/>
      <c r="J118" s="473"/>
      <c r="K118" s="473"/>
      <c r="L118" s="473"/>
      <c r="M118" s="1553"/>
      <c r="N118" s="473"/>
      <c r="O118" s="473"/>
      <c r="P118" s="473"/>
      <c r="Q118" s="473"/>
      <c r="R118" s="473"/>
      <c r="S118" s="473"/>
    </row>
    <row r="119" spans="1:19" ht="21.75" customHeight="1">
      <c r="A119" s="59"/>
      <c r="B119" s="319"/>
      <c r="C119" s="7" t="s">
        <v>124</v>
      </c>
      <c r="D119" s="35" t="s">
        <v>35</v>
      </c>
      <c r="E119" s="36"/>
      <c r="F119" s="36">
        <f t="shared" si="13"/>
        <v>0</v>
      </c>
      <c r="G119" s="37" t="e">
        <f t="shared" si="19"/>
        <v>#DIV/0!</v>
      </c>
      <c r="H119" s="471"/>
      <c r="I119" s="471"/>
      <c r="J119" s="471"/>
      <c r="K119" s="471"/>
      <c r="L119" s="471"/>
      <c r="M119" s="471"/>
      <c r="N119" s="471"/>
      <c r="O119" s="471"/>
      <c r="P119" s="471"/>
      <c r="Q119" s="471"/>
      <c r="R119" s="471"/>
      <c r="S119" s="471"/>
    </row>
    <row r="120" spans="1:19" ht="21.75" customHeight="1">
      <c r="A120" s="59"/>
      <c r="B120" s="319"/>
      <c r="C120" s="7" t="s">
        <v>127</v>
      </c>
      <c r="D120" s="35" t="s">
        <v>35</v>
      </c>
      <c r="E120" s="36"/>
      <c r="F120" s="36">
        <f t="shared" si="13"/>
        <v>0</v>
      </c>
      <c r="G120" s="37" t="e">
        <f t="shared" si="19"/>
        <v>#DIV/0!</v>
      </c>
      <c r="H120" s="471"/>
      <c r="I120" s="471"/>
      <c r="J120" s="471"/>
      <c r="K120" s="471"/>
      <c r="L120" s="471"/>
      <c r="M120" s="471"/>
      <c r="N120" s="471"/>
      <c r="O120" s="471"/>
      <c r="P120" s="471"/>
      <c r="Q120" s="471"/>
      <c r="R120" s="471"/>
      <c r="S120" s="471"/>
    </row>
    <row r="121" spans="1:19" ht="21.75" customHeight="1">
      <c r="A121" s="59"/>
      <c r="B121" s="319"/>
      <c r="C121" s="7" t="s">
        <v>125</v>
      </c>
      <c r="D121" s="35" t="s">
        <v>9</v>
      </c>
      <c r="E121" s="36"/>
      <c r="F121" s="36">
        <f t="shared" si="13"/>
        <v>0</v>
      </c>
      <c r="G121" s="37" t="e">
        <f t="shared" si="19"/>
        <v>#DIV/0!</v>
      </c>
      <c r="H121" s="471"/>
      <c r="I121" s="471"/>
      <c r="J121" s="471"/>
      <c r="K121" s="471"/>
      <c r="L121" s="471"/>
      <c r="M121" s="471"/>
      <c r="N121" s="471"/>
      <c r="O121" s="471"/>
      <c r="P121" s="471"/>
      <c r="Q121" s="471"/>
      <c r="R121" s="471"/>
      <c r="S121" s="471"/>
    </row>
    <row r="122" spans="1:19" ht="21.75" customHeight="1">
      <c r="A122" s="59"/>
      <c r="B122" s="319"/>
      <c r="C122" s="89" t="s">
        <v>126</v>
      </c>
      <c r="D122" s="35" t="s">
        <v>32</v>
      </c>
      <c r="E122" s="36"/>
      <c r="F122" s="36">
        <f t="shared" si="13"/>
        <v>0</v>
      </c>
      <c r="G122" s="37" t="e">
        <f t="shared" si="19"/>
        <v>#DIV/0!</v>
      </c>
      <c r="H122" s="471"/>
      <c r="I122" s="471"/>
      <c r="J122" s="471"/>
      <c r="K122" s="471"/>
      <c r="L122" s="471"/>
      <c r="M122" s="471"/>
      <c r="N122" s="471"/>
      <c r="O122" s="471"/>
      <c r="P122" s="471"/>
      <c r="Q122" s="471"/>
      <c r="R122" s="471"/>
      <c r="S122" s="471"/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55">
        <f t="shared" si="13"/>
        <v>0</v>
      </c>
      <c r="G123" s="66"/>
      <c r="H123" s="66"/>
      <c r="I123" s="66"/>
      <c r="J123" s="66"/>
      <c r="K123" s="66"/>
      <c r="L123" s="66"/>
      <c r="M123" s="1537"/>
      <c r="N123" s="66"/>
      <c r="O123" s="66"/>
      <c r="P123" s="66"/>
      <c r="Q123" s="66"/>
      <c r="R123" s="66"/>
      <c r="S123" s="66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13"/>
        <v>4</v>
      </c>
      <c r="G124" s="37" t="e">
        <f t="shared" si="19"/>
        <v>#DIV/0!</v>
      </c>
      <c r="H124" s="471"/>
      <c r="I124" s="471"/>
      <c r="J124" s="471">
        <v>1</v>
      </c>
      <c r="K124" s="471"/>
      <c r="L124" s="471">
        <v>1</v>
      </c>
      <c r="M124" s="471"/>
      <c r="N124" s="471"/>
      <c r="O124" s="471">
        <v>1</v>
      </c>
      <c r="P124" s="471">
        <v>1</v>
      </c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41400</v>
      </c>
      <c r="F125" s="153">
        <f t="shared" si="13"/>
        <v>10870</v>
      </c>
      <c r="G125" s="379">
        <f t="shared" si="19"/>
        <v>26.256038647342994</v>
      </c>
      <c r="H125" s="153">
        <f>SUM(H126:H130)</f>
        <v>0</v>
      </c>
      <c r="I125" s="153">
        <f t="shared" ref="I125:S125" si="20">SUM(I126:I130)</f>
        <v>0</v>
      </c>
      <c r="J125" s="153">
        <f t="shared" si="20"/>
        <v>0</v>
      </c>
      <c r="K125" s="153">
        <f t="shared" si="20"/>
        <v>0</v>
      </c>
      <c r="L125" s="153">
        <f t="shared" si="20"/>
        <v>0</v>
      </c>
      <c r="M125" s="1543">
        <f t="shared" si="20"/>
        <v>0</v>
      </c>
      <c r="N125" s="153">
        <f t="shared" si="20"/>
        <v>0</v>
      </c>
      <c r="O125" s="153">
        <f t="shared" si="20"/>
        <v>0</v>
      </c>
      <c r="P125" s="153">
        <f t="shared" si="20"/>
        <v>0</v>
      </c>
      <c r="Q125" s="153">
        <f t="shared" si="20"/>
        <v>0</v>
      </c>
      <c r="R125" s="153">
        <f t="shared" si="20"/>
        <v>0</v>
      </c>
      <c r="S125" s="153">
        <f t="shared" si="20"/>
        <v>10870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13"/>
        <v>0</v>
      </c>
      <c r="G126" s="37"/>
      <c r="H126" s="471"/>
      <c r="I126" s="471"/>
      <c r="J126" s="471"/>
      <c r="K126" s="471"/>
      <c r="L126" s="471"/>
      <c r="M126" s="471"/>
      <c r="N126" s="471"/>
      <c r="O126" s="471"/>
      <c r="P126" s="471"/>
      <c r="Q126" s="471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f>526400-485000</f>
        <v>41400</v>
      </c>
      <c r="F127" s="36">
        <f t="shared" si="13"/>
        <v>10870</v>
      </c>
      <c r="G127" s="37">
        <f t="shared" si="19"/>
        <v>26.256038647342994</v>
      </c>
      <c r="H127" s="471"/>
      <c r="I127" s="471"/>
      <c r="J127" s="471"/>
      <c r="K127" s="471"/>
      <c r="L127" s="471"/>
      <c r="M127" s="471"/>
      <c r="N127" s="471"/>
      <c r="O127" s="471"/>
      <c r="P127" s="471"/>
      <c r="Q127" s="471"/>
      <c r="R127" s="471"/>
      <c r="S127" s="471">
        <f>10870</f>
        <v>10870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13"/>
        <v>0</v>
      </c>
      <c r="G128" s="37"/>
      <c r="H128" s="471"/>
      <c r="I128" s="471"/>
      <c r="J128" s="471"/>
      <c r="K128" s="471"/>
      <c r="L128" s="471"/>
      <c r="M128" s="471"/>
      <c r="N128" s="471"/>
      <c r="O128" s="471"/>
      <c r="P128" s="471"/>
      <c r="Q128" s="471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13"/>
        <v>0</v>
      </c>
      <c r="G129" s="37"/>
      <c r="H129" s="471"/>
      <c r="I129" s="471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13"/>
        <v>0</v>
      </c>
      <c r="G130" s="37"/>
      <c r="H130" s="471"/>
      <c r="I130" s="471"/>
      <c r="J130" s="471"/>
      <c r="K130" s="471"/>
      <c r="L130" s="471"/>
      <c r="M130" s="471"/>
      <c r="N130" s="471"/>
      <c r="O130" s="471"/>
      <c r="P130" s="471"/>
      <c r="Q130" s="471"/>
      <c r="R130" s="471"/>
      <c r="S130" s="471"/>
    </row>
    <row r="131" spans="1:19" ht="21.75" customHeight="1">
      <c r="A131" s="2204" t="s">
        <v>158</v>
      </c>
      <c r="B131" s="2205"/>
      <c r="C131" s="2206"/>
      <c r="D131" s="193"/>
      <c r="E131" s="54"/>
      <c r="F131" s="55">
        <f t="shared" si="13"/>
        <v>0</v>
      </c>
      <c r="G131" s="28"/>
      <c r="H131" s="473"/>
      <c r="I131" s="473"/>
      <c r="J131" s="473"/>
      <c r="K131" s="473"/>
      <c r="L131" s="473"/>
      <c r="M131" s="1553"/>
      <c r="N131" s="473"/>
      <c r="O131" s="473"/>
      <c r="P131" s="473"/>
      <c r="Q131" s="473"/>
      <c r="R131" s="473"/>
      <c r="S131" s="473"/>
    </row>
    <row r="132" spans="1:19" ht="21.75" customHeight="1">
      <c r="A132" s="232"/>
      <c r="B132" s="212" t="s">
        <v>159</v>
      </c>
      <c r="C132" s="189"/>
      <c r="D132" s="244" t="s">
        <v>33</v>
      </c>
      <c r="E132" s="557">
        <f>SUM(E133:E134)</f>
        <v>0</v>
      </c>
      <c r="F132" s="55">
        <f t="shared" si="13"/>
        <v>0</v>
      </c>
      <c r="G132" s="142" t="e">
        <f>+F132*100/E132</f>
        <v>#DIV/0!</v>
      </c>
      <c r="H132" s="144">
        <f>SUM(H133:H134)</f>
        <v>0</v>
      </c>
      <c r="I132" s="144">
        <f t="shared" ref="I132:S132" si="21">SUM(I133:I134)</f>
        <v>0</v>
      </c>
      <c r="J132" s="144">
        <f t="shared" si="21"/>
        <v>0</v>
      </c>
      <c r="K132" s="144">
        <f t="shared" si="21"/>
        <v>0</v>
      </c>
      <c r="L132" s="144">
        <f t="shared" si="21"/>
        <v>0</v>
      </c>
      <c r="M132" s="1541">
        <f t="shared" si="21"/>
        <v>0</v>
      </c>
      <c r="N132" s="144">
        <f t="shared" si="21"/>
        <v>0</v>
      </c>
      <c r="O132" s="144">
        <f t="shared" si="21"/>
        <v>0</v>
      </c>
      <c r="P132" s="144">
        <f t="shared" si="21"/>
        <v>0</v>
      </c>
      <c r="Q132" s="144">
        <f t="shared" si="21"/>
        <v>0</v>
      </c>
      <c r="R132" s="144">
        <f t="shared" si="21"/>
        <v>0</v>
      </c>
      <c r="S132" s="144">
        <f t="shared" si="21"/>
        <v>0</v>
      </c>
    </row>
    <row r="133" spans="1:19" ht="21.75" customHeight="1">
      <c r="A133" s="237"/>
      <c r="B133" s="230"/>
      <c r="C133" s="442" t="s">
        <v>288</v>
      </c>
      <c r="D133" s="238" t="s">
        <v>33</v>
      </c>
      <c r="E133" s="36">
        <v>0</v>
      </c>
      <c r="F133" s="36">
        <f t="shared" si="13"/>
        <v>0</v>
      </c>
      <c r="G133" s="37" t="e">
        <f>+F133*100/E133</f>
        <v>#DIV/0!</v>
      </c>
      <c r="H133" s="471"/>
      <c r="I133" s="471"/>
      <c r="J133" s="471"/>
      <c r="K133" s="471"/>
      <c r="L133" s="471"/>
      <c r="M133" s="471"/>
      <c r="N133" s="471"/>
      <c r="O133" s="471"/>
      <c r="P133" s="471"/>
      <c r="Q133" s="471"/>
      <c r="R133" s="471"/>
      <c r="S133" s="471"/>
    </row>
    <row r="134" spans="1:19" ht="21.75" customHeight="1">
      <c r="A134" s="237"/>
      <c r="B134" s="230"/>
      <c r="C134" s="442" t="s">
        <v>289</v>
      </c>
      <c r="D134" s="238" t="s">
        <v>33</v>
      </c>
      <c r="E134" s="36">
        <v>0</v>
      </c>
      <c r="F134" s="36">
        <f t="shared" si="13"/>
        <v>0</v>
      </c>
      <c r="G134" s="37" t="e">
        <f t="shared" ref="G134:G141" si="22">+F134*100/E134</f>
        <v>#DIV/0!</v>
      </c>
      <c r="H134" s="471"/>
      <c r="I134" s="471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</row>
    <row r="135" spans="1:19" ht="21.75" customHeight="1">
      <c r="A135" s="237"/>
      <c r="B135" s="230"/>
      <c r="C135" s="233" t="s">
        <v>115</v>
      </c>
      <c r="D135" s="234" t="s">
        <v>114</v>
      </c>
      <c r="E135" s="77">
        <v>0</v>
      </c>
      <c r="F135" s="36">
        <f t="shared" si="13"/>
        <v>4</v>
      </c>
      <c r="G135" s="37" t="e">
        <f t="shared" si="22"/>
        <v>#DIV/0!</v>
      </c>
      <c r="H135" s="471"/>
      <c r="I135" s="471"/>
      <c r="J135" s="471">
        <v>1</v>
      </c>
      <c r="K135" s="471"/>
      <c r="L135" s="471">
        <v>1</v>
      </c>
      <c r="M135" s="471"/>
      <c r="N135" s="471"/>
      <c r="O135" s="471"/>
      <c r="P135" s="471">
        <v>1</v>
      </c>
      <c r="Q135" s="471">
        <v>1</v>
      </c>
      <c r="R135" s="471"/>
      <c r="S135" s="471"/>
    </row>
    <row r="136" spans="1:19" ht="21.75" customHeight="1">
      <c r="A136" s="240"/>
      <c r="B136" s="241" t="s">
        <v>58</v>
      </c>
      <c r="C136" s="242"/>
      <c r="D136" s="236" t="s">
        <v>24</v>
      </c>
      <c r="E136" s="111">
        <f>SUM(E137:E141)</f>
        <v>403300</v>
      </c>
      <c r="F136" s="153">
        <f t="shared" si="13"/>
        <v>268794</v>
      </c>
      <c r="G136" s="379">
        <f t="shared" si="22"/>
        <v>66.648648648648646</v>
      </c>
      <c r="H136" s="153">
        <f>SUM(H137:H141)</f>
        <v>0</v>
      </c>
      <c r="I136" s="153">
        <f t="shared" ref="I136:S136" si="23">SUM(I137:I141)</f>
        <v>0</v>
      </c>
      <c r="J136" s="153">
        <f t="shared" si="23"/>
        <v>0</v>
      </c>
      <c r="K136" s="153">
        <f t="shared" si="23"/>
        <v>0</v>
      </c>
      <c r="L136" s="153">
        <f t="shared" si="23"/>
        <v>123520</v>
      </c>
      <c r="M136" s="1543">
        <f t="shared" si="23"/>
        <v>118700</v>
      </c>
      <c r="N136" s="153">
        <f t="shared" si="23"/>
        <v>4796</v>
      </c>
      <c r="O136" s="153">
        <f t="shared" si="23"/>
        <v>15660</v>
      </c>
      <c r="P136" s="153">
        <f t="shared" si="23"/>
        <v>5636</v>
      </c>
      <c r="Q136" s="153">
        <f t="shared" si="23"/>
        <v>0</v>
      </c>
      <c r="R136" s="153">
        <f t="shared" si="23"/>
        <v>482</v>
      </c>
      <c r="S136" s="153">
        <f t="shared" si="23"/>
        <v>0</v>
      </c>
    </row>
    <row r="137" spans="1:19" ht="21.75" customHeight="1">
      <c r="A137" s="194"/>
      <c r="B137" s="195"/>
      <c r="C137" s="221" t="s">
        <v>25</v>
      </c>
      <c r="D137" s="196" t="s">
        <v>24</v>
      </c>
      <c r="E137" s="83">
        <v>0</v>
      </c>
      <c r="F137" s="36">
        <f t="shared" si="13"/>
        <v>0</v>
      </c>
      <c r="G137" s="37" t="e">
        <f t="shared" si="22"/>
        <v>#DIV/0!</v>
      </c>
      <c r="H137" s="471"/>
      <c r="I137" s="471"/>
      <c r="J137" s="471"/>
      <c r="K137" s="471"/>
      <c r="L137" s="471"/>
      <c r="M137" s="471"/>
      <c r="N137" s="471"/>
      <c r="O137" s="471"/>
      <c r="P137" s="471"/>
      <c r="Q137" s="471"/>
      <c r="R137" s="471"/>
      <c r="S137" s="471"/>
    </row>
    <row r="138" spans="1:19" ht="21.75" customHeight="1">
      <c r="A138" s="194"/>
      <c r="B138" s="195"/>
      <c r="C138" s="221" t="s">
        <v>26</v>
      </c>
      <c r="D138" s="196" t="s">
        <v>24</v>
      </c>
      <c r="E138" s="36">
        <f>403300</f>
        <v>403300</v>
      </c>
      <c r="F138" s="36">
        <f t="shared" si="13"/>
        <v>268794</v>
      </c>
      <c r="G138" s="37">
        <f t="shared" si="22"/>
        <v>66.648648648648646</v>
      </c>
      <c r="H138" s="471"/>
      <c r="I138" s="471"/>
      <c r="J138" s="471"/>
      <c r="K138" s="471"/>
      <c r="L138" s="471">
        <f>79630+43890</f>
        <v>123520</v>
      </c>
      <c r="M138" s="471">
        <f>118700</f>
        <v>118700</v>
      </c>
      <c r="N138" s="471">
        <f>4796</f>
        <v>4796</v>
      </c>
      <c r="O138" s="471">
        <f>15660</f>
        <v>15660</v>
      </c>
      <c r="P138" s="471">
        <f>5636</f>
        <v>5636</v>
      </c>
      <c r="Q138" s="471"/>
      <c r="R138" s="471">
        <f>482</f>
        <v>482</v>
      </c>
      <c r="S138" s="471"/>
    </row>
    <row r="139" spans="1:19" ht="21.75" customHeight="1">
      <c r="A139" s="194"/>
      <c r="B139" s="195"/>
      <c r="C139" s="221" t="s">
        <v>27</v>
      </c>
      <c r="D139" s="196" t="s">
        <v>24</v>
      </c>
      <c r="E139" s="42">
        <v>0</v>
      </c>
      <c r="F139" s="36">
        <f t="shared" si="13"/>
        <v>0</v>
      </c>
      <c r="G139" s="37" t="e">
        <f t="shared" si="22"/>
        <v>#DIV/0!</v>
      </c>
      <c r="H139" s="471"/>
      <c r="I139" s="471"/>
      <c r="J139" s="471"/>
      <c r="K139" s="471"/>
      <c r="L139" s="471"/>
      <c r="M139" s="471"/>
      <c r="N139" s="471"/>
      <c r="O139" s="471"/>
      <c r="P139" s="471"/>
      <c r="Q139" s="471"/>
      <c r="R139" s="471"/>
      <c r="S139" s="471"/>
    </row>
    <row r="140" spans="1:19" ht="21.75" customHeight="1">
      <c r="A140" s="194"/>
      <c r="B140" s="195"/>
      <c r="C140" s="221" t="s">
        <v>28</v>
      </c>
      <c r="D140" s="196" t="s">
        <v>24</v>
      </c>
      <c r="E140" s="83">
        <v>0</v>
      </c>
      <c r="F140" s="36">
        <f t="shared" si="13"/>
        <v>0</v>
      </c>
      <c r="G140" s="37" t="e">
        <f t="shared" si="22"/>
        <v>#DIV/0!</v>
      </c>
      <c r="H140" s="471"/>
      <c r="I140" s="471"/>
      <c r="J140" s="471"/>
      <c r="K140" s="471"/>
      <c r="L140" s="471"/>
      <c r="M140" s="471"/>
      <c r="N140" s="471"/>
      <c r="O140" s="471"/>
      <c r="P140" s="471"/>
      <c r="Q140" s="471"/>
      <c r="R140" s="471"/>
      <c r="S140" s="471"/>
    </row>
    <row r="141" spans="1:19" ht="21.75" customHeight="1">
      <c r="A141" s="194"/>
      <c r="B141" s="195"/>
      <c r="C141" s="222" t="s">
        <v>29</v>
      </c>
      <c r="D141" s="196" t="s">
        <v>24</v>
      </c>
      <c r="E141" s="83">
        <v>0</v>
      </c>
      <c r="F141" s="36">
        <f t="shared" ref="F141:F204" si="24">SUM(H141:S141)</f>
        <v>0</v>
      </c>
      <c r="G141" s="37" t="e">
        <f t="shared" si="22"/>
        <v>#DIV/0!</v>
      </c>
      <c r="H141" s="471"/>
      <c r="I141" s="471"/>
      <c r="J141" s="471"/>
      <c r="K141" s="471"/>
      <c r="L141" s="471"/>
      <c r="M141" s="471"/>
      <c r="N141" s="471"/>
      <c r="O141" s="471"/>
      <c r="P141" s="471"/>
      <c r="Q141" s="471"/>
      <c r="R141" s="471"/>
      <c r="S141" s="471"/>
    </row>
    <row r="142" spans="1:19" ht="21.75" customHeight="1">
      <c r="A142" s="2204" t="s">
        <v>160</v>
      </c>
      <c r="B142" s="2205"/>
      <c r="C142" s="2206"/>
      <c r="D142" s="245" t="str">
        <f>D145</f>
        <v>ตัวอย่าง</v>
      </c>
      <c r="E142" s="558">
        <f>E145</f>
        <v>1000</v>
      </c>
      <c r="F142" s="55">
        <f t="shared" si="24"/>
        <v>1134</v>
      </c>
      <c r="G142" s="146">
        <f>+F142*100/E142</f>
        <v>113.4</v>
      </c>
      <c r="H142" s="139">
        <f t="shared" ref="H142:S142" si="25">H145</f>
        <v>0</v>
      </c>
      <c r="I142" s="139">
        <f t="shared" si="25"/>
        <v>0</v>
      </c>
      <c r="J142" s="139">
        <f t="shared" si="25"/>
        <v>263</v>
      </c>
      <c r="K142" s="139">
        <f t="shared" si="25"/>
        <v>143</v>
      </c>
      <c r="L142" s="139">
        <f t="shared" si="25"/>
        <v>114</v>
      </c>
      <c r="M142" s="1539">
        <f t="shared" si="25"/>
        <v>240</v>
      </c>
      <c r="N142" s="139">
        <f t="shared" si="25"/>
        <v>19</v>
      </c>
      <c r="O142" s="139">
        <f t="shared" si="25"/>
        <v>80</v>
      </c>
      <c r="P142" s="139">
        <f t="shared" si="25"/>
        <v>80</v>
      </c>
      <c r="Q142" s="139">
        <f t="shared" si="25"/>
        <v>55</v>
      </c>
      <c r="R142" s="139">
        <f t="shared" si="25"/>
        <v>17</v>
      </c>
      <c r="S142" s="139">
        <f t="shared" si="25"/>
        <v>123</v>
      </c>
    </row>
    <row r="143" spans="1:19" ht="21.75" customHeight="1">
      <c r="A143" s="246"/>
      <c r="B143" s="212" t="s">
        <v>161</v>
      </c>
      <c r="C143" s="247"/>
      <c r="D143" s="227"/>
      <c r="E143" s="143"/>
      <c r="F143" s="55">
        <f t="shared" si="24"/>
        <v>0</v>
      </c>
      <c r="G143" s="146"/>
      <c r="H143" s="139"/>
      <c r="I143" s="139"/>
      <c r="J143" s="139"/>
      <c r="K143" s="139"/>
      <c r="L143" s="139"/>
      <c r="M143" s="1539"/>
      <c r="N143" s="139"/>
      <c r="O143" s="139"/>
      <c r="P143" s="139"/>
      <c r="Q143" s="139"/>
      <c r="R143" s="139"/>
      <c r="S143" s="139"/>
    </row>
    <row r="144" spans="1:19" ht="21.75" customHeight="1">
      <c r="A144" s="248"/>
      <c r="B144" s="249"/>
      <c r="C144" s="231" t="s">
        <v>109</v>
      </c>
      <c r="D144" s="250" t="s">
        <v>9</v>
      </c>
      <c r="E144" s="36">
        <v>100</v>
      </c>
      <c r="F144" s="36">
        <f t="shared" si="24"/>
        <v>120</v>
      </c>
      <c r="G144" s="37">
        <f t="shared" ref="G144:G173" si="26">+F144*100/E144</f>
        <v>120</v>
      </c>
      <c r="H144" s="471"/>
      <c r="I144" s="471"/>
      <c r="J144" s="471">
        <v>23</v>
      </c>
      <c r="K144" s="471">
        <v>14</v>
      </c>
      <c r="L144" s="471">
        <v>19</v>
      </c>
      <c r="M144" s="471">
        <v>9</v>
      </c>
      <c r="N144" s="471">
        <v>5</v>
      </c>
      <c r="O144" s="471">
        <v>10</v>
      </c>
      <c r="P144" s="471">
        <v>6</v>
      </c>
      <c r="Q144" s="471">
        <v>9</v>
      </c>
      <c r="R144" s="471">
        <v>5</v>
      </c>
      <c r="S144" s="471">
        <v>20</v>
      </c>
    </row>
    <row r="145" spans="1:19" ht="21.75" customHeight="1">
      <c r="A145" s="223"/>
      <c r="B145" s="224"/>
      <c r="C145" s="317" t="s">
        <v>110</v>
      </c>
      <c r="D145" s="250" t="s">
        <v>32</v>
      </c>
      <c r="E145" s="36">
        <v>1000</v>
      </c>
      <c r="F145" s="36">
        <f t="shared" si="24"/>
        <v>1134</v>
      </c>
      <c r="G145" s="37">
        <f t="shared" si="26"/>
        <v>113.4</v>
      </c>
      <c r="H145" s="471"/>
      <c r="I145" s="471"/>
      <c r="J145" s="471">
        <v>263</v>
      </c>
      <c r="K145" s="471">
        <v>143</v>
      </c>
      <c r="L145" s="471">
        <v>114</v>
      </c>
      <c r="M145" s="471">
        <v>240</v>
      </c>
      <c r="N145" s="471">
        <v>19</v>
      </c>
      <c r="O145" s="471">
        <v>80</v>
      </c>
      <c r="P145" s="471">
        <v>80</v>
      </c>
      <c r="Q145" s="471">
        <v>55</v>
      </c>
      <c r="R145" s="471">
        <v>17</v>
      </c>
      <c r="S145" s="471">
        <v>123</v>
      </c>
    </row>
    <row r="146" spans="1:19" ht="21.75" customHeight="1">
      <c r="A146" s="223"/>
      <c r="B146" s="251"/>
      <c r="C146" s="233" t="s">
        <v>115</v>
      </c>
      <c r="D146" s="234" t="s">
        <v>114</v>
      </c>
      <c r="E146" s="77">
        <v>0</v>
      </c>
      <c r="F146" s="36">
        <f t="shared" si="24"/>
        <v>4</v>
      </c>
      <c r="G146" s="37" t="e">
        <f t="shared" si="26"/>
        <v>#DIV/0!</v>
      </c>
      <c r="H146" s="471"/>
      <c r="I146" s="471"/>
      <c r="J146" s="471"/>
      <c r="K146" s="471">
        <v>1</v>
      </c>
      <c r="L146" s="471"/>
      <c r="M146" s="471">
        <v>1</v>
      </c>
      <c r="N146" s="471"/>
      <c r="O146" s="471">
        <v>1</v>
      </c>
      <c r="P146" s="471">
        <v>1</v>
      </c>
      <c r="Q146" s="471"/>
      <c r="R146" s="471"/>
      <c r="S146" s="471"/>
    </row>
    <row r="147" spans="1:19" ht="21.75" customHeight="1">
      <c r="A147" s="240"/>
      <c r="B147" s="241" t="s">
        <v>58</v>
      </c>
      <c r="C147" s="242"/>
      <c r="D147" s="236" t="s">
        <v>24</v>
      </c>
      <c r="E147" s="111">
        <f>SUM(E148:E152)</f>
        <v>8061500</v>
      </c>
      <c r="F147" s="153">
        <f t="shared" si="24"/>
        <v>1002670.3</v>
      </c>
      <c r="G147" s="379">
        <f t="shared" si="26"/>
        <v>12.43776344352788</v>
      </c>
      <c r="H147" s="153">
        <f>SUM(H148:H152)</f>
        <v>420000</v>
      </c>
      <c r="I147" s="1226">
        <f t="shared" ref="I147:S147" si="27">SUM(I148:I152)</f>
        <v>72095.5</v>
      </c>
      <c r="J147" s="1226">
        <f t="shared" si="27"/>
        <v>99518.65</v>
      </c>
      <c r="K147" s="1226">
        <f t="shared" si="27"/>
        <v>0</v>
      </c>
      <c r="L147" s="1226">
        <f t="shared" si="27"/>
        <v>126682.65</v>
      </c>
      <c r="M147" s="1543">
        <f t="shared" si="27"/>
        <v>251299.5</v>
      </c>
      <c r="N147" s="1226">
        <f t="shared" si="27"/>
        <v>12880</v>
      </c>
      <c r="O147" s="1226">
        <f t="shared" si="27"/>
        <v>20194</v>
      </c>
      <c r="P147" s="1226">
        <f t="shared" si="27"/>
        <v>0</v>
      </c>
      <c r="Q147" s="1226">
        <f t="shared" si="27"/>
        <v>0</v>
      </c>
      <c r="R147" s="1226">
        <f t="shared" si="27"/>
        <v>0</v>
      </c>
      <c r="S147" s="1226">
        <f t="shared" si="27"/>
        <v>0</v>
      </c>
    </row>
    <row r="148" spans="1:19" ht="21.75" customHeight="1">
      <c r="A148" s="194"/>
      <c r="B148" s="195"/>
      <c r="C148" s="221" t="s">
        <v>25</v>
      </c>
      <c r="D148" s="196" t="s">
        <v>24</v>
      </c>
      <c r="E148" s="83">
        <v>0</v>
      </c>
      <c r="F148" s="36">
        <f t="shared" si="24"/>
        <v>0</v>
      </c>
      <c r="G148" s="37" t="e">
        <f t="shared" si="26"/>
        <v>#DIV/0!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</row>
    <row r="149" spans="1:19" ht="21.75" customHeight="1">
      <c r="A149" s="194"/>
      <c r="B149" s="195"/>
      <c r="C149" s="221" t="s">
        <v>26</v>
      </c>
      <c r="D149" s="196" t="s">
        <v>24</v>
      </c>
      <c r="E149" s="42">
        <v>1003400</v>
      </c>
      <c r="F149" s="37">
        <f t="shared" si="24"/>
        <v>1002670.3</v>
      </c>
      <c r="G149" s="37">
        <f t="shared" si="26"/>
        <v>99.927277257325088</v>
      </c>
      <c r="H149" s="1020">
        <v>420000</v>
      </c>
      <c r="I149" s="1020">
        <f>1260+62755.5+4280+3800</f>
        <v>72095.5</v>
      </c>
      <c r="J149" s="1020">
        <f>10365+3030+54243.65+12500+19380</f>
        <v>99518.65</v>
      </c>
      <c r="K149" s="471"/>
      <c r="L149" s="471">
        <f>97230.9+29451.75</f>
        <v>126682.65</v>
      </c>
      <c r="M149" s="1217">
        <f>6640+6420+17869+220370.5</f>
        <v>251299.5</v>
      </c>
      <c r="N149" s="471">
        <f>3000+9880</f>
        <v>12880</v>
      </c>
      <c r="O149" s="471">
        <f>15194+5000</f>
        <v>20194</v>
      </c>
      <c r="P149" s="471"/>
      <c r="Q149" s="471"/>
      <c r="R149" s="471"/>
      <c r="S149" s="471"/>
    </row>
    <row r="150" spans="1:19" ht="21.75" customHeight="1">
      <c r="A150" s="194"/>
      <c r="B150" s="195"/>
      <c r="C150" s="221" t="s">
        <v>27</v>
      </c>
      <c r="D150" s="196" t="s">
        <v>24</v>
      </c>
      <c r="E150" s="83">
        <v>7058100</v>
      </c>
      <c r="F150" s="36">
        <f t="shared" si="24"/>
        <v>0</v>
      </c>
      <c r="G150" s="37">
        <f t="shared" si="26"/>
        <v>0</v>
      </c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</row>
    <row r="151" spans="1:19" ht="21.75" customHeight="1">
      <c r="A151" s="194"/>
      <c r="B151" s="195"/>
      <c r="C151" s="221" t="s">
        <v>28</v>
      </c>
      <c r="D151" s="196" t="s">
        <v>24</v>
      </c>
      <c r="E151" s="83">
        <v>0</v>
      </c>
      <c r="F151" s="36">
        <f t="shared" si="24"/>
        <v>0</v>
      </c>
      <c r="G151" s="37" t="e">
        <f t="shared" si="26"/>
        <v>#DIV/0!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</row>
    <row r="152" spans="1:19" ht="21.75" customHeight="1">
      <c r="A152" s="194"/>
      <c r="B152" s="195"/>
      <c r="C152" s="222" t="s">
        <v>29</v>
      </c>
      <c r="D152" s="196" t="s">
        <v>24</v>
      </c>
      <c r="E152" s="83">
        <v>0</v>
      </c>
      <c r="F152" s="36">
        <f t="shared" si="24"/>
        <v>0</v>
      </c>
      <c r="G152" s="37" t="e">
        <f t="shared" si="26"/>
        <v>#DIV/0!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</row>
    <row r="153" spans="1:19" ht="21.75" customHeight="1">
      <c r="A153" s="2216" t="s">
        <v>162</v>
      </c>
      <c r="B153" s="2217"/>
      <c r="C153" s="2218"/>
      <c r="D153" s="227"/>
      <c r="E153" s="149">
        <f>E154</f>
        <v>0</v>
      </c>
      <c r="F153" s="55">
        <f t="shared" si="24"/>
        <v>0</v>
      </c>
      <c r="G153" s="146" t="e">
        <f t="shared" si="26"/>
        <v>#DIV/0!</v>
      </c>
      <c r="H153" s="139">
        <f>H154</f>
        <v>0</v>
      </c>
      <c r="I153" s="139">
        <f t="shared" ref="I153:S153" si="28">I154</f>
        <v>0</v>
      </c>
      <c r="J153" s="139">
        <f t="shared" si="28"/>
        <v>0</v>
      </c>
      <c r="K153" s="139">
        <f t="shared" si="28"/>
        <v>0</v>
      </c>
      <c r="L153" s="139">
        <f t="shared" si="28"/>
        <v>0</v>
      </c>
      <c r="M153" s="1539">
        <f t="shared" si="28"/>
        <v>0</v>
      </c>
      <c r="N153" s="139">
        <f t="shared" si="28"/>
        <v>0</v>
      </c>
      <c r="O153" s="139">
        <f t="shared" si="28"/>
        <v>0</v>
      </c>
      <c r="P153" s="139">
        <f t="shared" si="28"/>
        <v>0</v>
      </c>
      <c r="Q153" s="139">
        <f t="shared" si="28"/>
        <v>0</v>
      </c>
      <c r="R153" s="139">
        <f t="shared" si="28"/>
        <v>0</v>
      </c>
      <c r="S153" s="139">
        <f t="shared" si="28"/>
        <v>0</v>
      </c>
    </row>
    <row r="154" spans="1:19" s="308" customFormat="1" ht="21.75" customHeight="1">
      <c r="A154" s="194"/>
      <c r="B154" s="2219" t="s">
        <v>221</v>
      </c>
      <c r="C154" s="2220"/>
      <c r="D154" s="410" t="s">
        <v>47</v>
      </c>
      <c r="E154" s="305">
        <v>0</v>
      </c>
      <c r="F154" s="36">
        <f t="shared" si="24"/>
        <v>0</v>
      </c>
      <c r="G154" s="307" t="e">
        <f t="shared" si="26"/>
        <v>#DIV/0!</v>
      </c>
      <c r="H154" s="476"/>
      <c r="I154" s="476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</row>
    <row r="155" spans="1:19" s="308" customFormat="1" ht="21.75" customHeight="1">
      <c r="A155" s="194"/>
      <c r="B155" s="411" t="s">
        <v>163</v>
      </c>
      <c r="C155" s="412"/>
      <c r="D155" s="410" t="s">
        <v>31</v>
      </c>
      <c r="E155" s="305">
        <v>0</v>
      </c>
      <c r="F155" s="36">
        <f t="shared" si="24"/>
        <v>0</v>
      </c>
      <c r="G155" s="307" t="e">
        <f t="shared" si="26"/>
        <v>#DIV/0!</v>
      </c>
      <c r="H155" s="476"/>
      <c r="I155" s="476"/>
      <c r="J155" s="476"/>
      <c r="K155" s="476"/>
      <c r="L155" s="476"/>
      <c r="M155" s="476"/>
      <c r="N155" s="476"/>
      <c r="O155" s="476"/>
      <c r="P155" s="476"/>
      <c r="Q155" s="476"/>
      <c r="R155" s="476"/>
      <c r="S155" s="476"/>
    </row>
    <row r="156" spans="1:19" s="308" customFormat="1" ht="21.75" customHeight="1">
      <c r="A156" s="194"/>
      <c r="B156" s="411" t="s">
        <v>164</v>
      </c>
      <c r="C156" s="412"/>
      <c r="D156" s="410" t="s">
        <v>9</v>
      </c>
      <c r="E156" s="309">
        <v>0</v>
      </c>
      <c r="F156" s="36">
        <f t="shared" si="24"/>
        <v>0</v>
      </c>
      <c r="G156" s="307" t="e">
        <f t="shared" si="26"/>
        <v>#DIV/0!</v>
      </c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</row>
    <row r="157" spans="1:19" s="308" customFormat="1" ht="21.75" customHeight="1">
      <c r="A157" s="194"/>
      <c r="B157" s="411" t="s">
        <v>165</v>
      </c>
      <c r="C157" s="412"/>
      <c r="D157" s="410" t="s">
        <v>9</v>
      </c>
      <c r="E157" s="309">
        <v>0</v>
      </c>
      <c r="F157" s="36">
        <f t="shared" si="24"/>
        <v>0</v>
      </c>
      <c r="G157" s="307" t="e">
        <f t="shared" si="26"/>
        <v>#DIV/0!</v>
      </c>
      <c r="H157" s="476"/>
      <c r="I157" s="476"/>
      <c r="J157" s="476"/>
      <c r="K157" s="476"/>
      <c r="L157" s="476"/>
      <c r="M157" s="476"/>
      <c r="N157" s="476"/>
      <c r="O157" s="476"/>
      <c r="P157" s="476"/>
      <c r="Q157" s="476"/>
      <c r="R157" s="476"/>
      <c r="S157" s="476"/>
    </row>
    <row r="158" spans="1:19" ht="21.75" customHeight="1">
      <c r="A158" s="194"/>
      <c r="B158" s="446"/>
      <c r="C158" s="233" t="s">
        <v>115</v>
      </c>
      <c r="D158" s="234" t="s">
        <v>114</v>
      </c>
      <c r="E158" s="91">
        <v>0</v>
      </c>
      <c r="F158" s="36">
        <f t="shared" si="24"/>
        <v>4</v>
      </c>
      <c r="G158" s="37" t="e">
        <f t="shared" si="26"/>
        <v>#DIV/0!</v>
      </c>
      <c r="H158" s="471"/>
      <c r="I158" s="471"/>
      <c r="J158" s="471"/>
      <c r="K158" s="471"/>
      <c r="L158" s="471"/>
      <c r="M158" s="471"/>
      <c r="N158" s="471"/>
      <c r="O158" s="471"/>
      <c r="P158" s="471"/>
      <c r="Q158" s="471">
        <v>3</v>
      </c>
      <c r="R158" s="471"/>
      <c r="S158" s="471">
        <v>1</v>
      </c>
    </row>
    <row r="159" spans="1:19" ht="21.75" customHeight="1">
      <c r="A159" s="240"/>
      <c r="B159" s="241" t="s">
        <v>58</v>
      </c>
      <c r="C159" s="242"/>
      <c r="D159" s="236" t="s">
        <v>24</v>
      </c>
      <c r="E159" s="111">
        <f>SUM(E160:E164)</f>
        <v>0</v>
      </c>
      <c r="F159" s="153">
        <f t="shared" si="24"/>
        <v>0</v>
      </c>
      <c r="G159" s="379" t="e">
        <f>+F159*100/E159</f>
        <v>#DIV/0!</v>
      </c>
      <c r="H159" s="153">
        <f>SUM(H160:H164)</f>
        <v>0</v>
      </c>
      <c r="I159" s="1226">
        <f t="shared" ref="I159:S159" si="29">SUM(I160:I164)</f>
        <v>0</v>
      </c>
      <c r="J159" s="1226">
        <f t="shared" si="29"/>
        <v>0</v>
      </c>
      <c r="K159" s="1226">
        <f t="shared" si="29"/>
        <v>0</v>
      </c>
      <c r="L159" s="1226">
        <f t="shared" si="29"/>
        <v>0</v>
      </c>
      <c r="M159" s="1543">
        <f t="shared" si="29"/>
        <v>0</v>
      </c>
      <c r="N159" s="1226">
        <f t="shared" si="29"/>
        <v>0</v>
      </c>
      <c r="O159" s="1226">
        <f t="shared" si="29"/>
        <v>0</v>
      </c>
      <c r="P159" s="1226">
        <f t="shared" si="29"/>
        <v>0</v>
      </c>
      <c r="Q159" s="1226">
        <f t="shared" si="29"/>
        <v>0</v>
      </c>
      <c r="R159" s="1226">
        <f t="shared" si="29"/>
        <v>0</v>
      </c>
      <c r="S159" s="1226">
        <f t="shared" si="29"/>
        <v>0</v>
      </c>
    </row>
    <row r="160" spans="1:19" ht="21.75" customHeight="1">
      <c r="A160" s="194"/>
      <c r="B160" s="195"/>
      <c r="C160" s="221" t="s">
        <v>25</v>
      </c>
      <c r="D160" s="196" t="s">
        <v>24</v>
      </c>
      <c r="E160" s="83">
        <v>0</v>
      </c>
      <c r="F160" s="36">
        <f t="shared" si="24"/>
        <v>0</v>
      </c>
      <c r="G160" s="37" t="e">
        <f t="shared" si="26"/>
        <v>#DIV/0!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</row>
    <row r="161" spans="1:19" ht="21.75" customHeight="1">
      <c r="A161" s="194"/>
      <c r="B161" s="195"/>
      <c r="C161" s="221" t="s">
        <v>26</v>
      </c>
      <c r="D161" s="196" t="s">
        <v>24</v>
      </c>
      <c r="E161" s="42">
        <v>0</v>
      </c>
      <c r="F161" s="36">
        <f t="shared" si="24"/>
        <v>0</v>
      </c>
      <c r="G161" s="37" t="e">
        <f t="shared" si="26"/>
        <v>#DIV/0!</v>
      </c>
      <c r="H161" s="471"/>
      <c r="I161" s="471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</row>
    <row r="162" spans="1:19" ht="21.75" customHeight="1">
      <c r="A162" s="194"/>
      <c r="B162" s="195"/>
      <c r="C162" s="221" t="s">
        <v>27</v>
      </c>
      <c r="D162" s="196" t="s">
        <v>24</v>
      </c>
      <c r="E162" s="83">
        <v>0</v>
      </c>
      <c r="F162" s="36">
        <f t="shared" si="24"/>
        <v>0</v>
      </c>
      <c r="G162" s="37" t="e">
        <f t="shared" si="26"/>
        <v>#DIV/0!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</row>
    <row r="163" spans="1:19" ht="21.75" customHeight="1">
      <c r="A163" s="194"/>
      <c r="B163" s="195"/>
      <c r="C163" s="221" t="s">
        <v>28</v>
      </c>
      <c r="D163" s="196" t="s">
        <v>24</v>
      </c>
      <c r="E163" s="83">
        <v>0</v>
      </c>
      <c r="F163" s="36">
        <f t="shared" si="24"/>
        <v>0</v>
      </c>
      <c r="G163" s="37" t="e">
        <f t="shared" si="26"/>
        <v>#DIV/0!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</row>
    <row r="164" spans="1:19" ht="21.75" customHeight="1">
      <c r="A164" s="253"/>
      <c r="B164" s="254"/>
      <c r="C164" s="255" t="s">
        <v>29</v>
      </c>
      <c r="D164" s="256" t="s">
        <v>24</v>
      </c>
      <c r="E164" s="119">
        <v>0</v>
      </c>
      <c r="F164" s="36">
        <f t="shared" si="24"/>
        <v>0</v>
      </c>
      <c r="G164" s="120" t="e">
        <f t="shared" si="26"/>
        <v>#DIV/0!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</row>
    <row r="165" spans="1:19" ht="34.950000000000003" customHeight="1">
      <c r="A165" s="2152" t="s">
        <v>222</v>
      </c>
      <c r="B165" s="2217"/>
      <c r="C165" s="2218"/>
      <c r="D165" s="227"/>
      <c r="E165" s="203"/>
      <c r="F165" s="55">
        <f t="shared" si="24"/>
        <v>0</v>
      </c>
      <c r="G165" s="228" t="e">
        <f t="shared" si="26"/>
        <v>#DIV/0!</v>
      </c>
      <c r="H165" s="473"/>
      <c r="I165" s="473"/>
      <c r="J165" s="473"/>
      <c r="K165" s="473"/>
      <c r="L165" s="473"/>
      <c r="M165" s="1553"/>
      <c r="N165" s="473"/>
      <c r="O165" s="473"/>
      <c r="P165" s="473"/>
      <c r="Q165" s="473"/>
      <c r="R165" s="473"/>
      <c r="S165" s="473"/>
    </row>
    <row r="166" spans="1:19" s="74" customFormat="1" ht="21.75" customHeight="1">
      <c r="A166" s="310"/>
      <c r="B166" s="2153" t="s">
        <v>223</v>
      </c>
      <c r="C166" s="2191"/>
      <c r="D166" s="311" t="s">
        <v>31</v>
      </c>
      <c r="E166" s="218">
        <v>0</v>
      </c>
      <c r="F166" s="36">
        <f t="shared" si="24"/>
        <v>0</v>
      </c>
      <c r="G166" s="235" t="e">
        <f t="shared" si="26"/>
        <v>#DIV/0!</v>
      </c>
      <c r="H166" s="474"/>
      <c r="I166" s="474"/>
      <c r="J166" s="474"/>
      <c r="K166" s="474"/>
      <c r="L166" s="474"/>
      <c r="M166" s="1554"/>
      <c r="N166" s="474"/>
      <c r="O166" s="474"/>
      <c r="P166" s="474"/>
      <c r="Q166" s="474"/>
      <c r="R166" s="474"/>
      <c r="S166" s="474"/>
    </row>
    <row r="167" spans="1:19" s="74" customFormat="1" ht="21.75" customHeight="1">
      <c r="A167" s="310"/>
      <c r="B167" s="443" t="s">
        <v>224</v>
      </c>
      <c r="C167" s="444"/>
      <c r="D167" s="311" t="s">
        <v>88</v>
      </c>
      <c r="E167" s="218">
        <v>0</v>
      </c>
      <c r="F167" s="36">
        <f t="shared" si="24"/>
        <v>0</v>
      </c>
      <c r="G167" s="235" t="e">
        <f t="shared" si="26"/>
        <v>#DIV/0!</v>
      </c>
      <c r="H167" s="474"/>
      <c r="I167" s="474"/>
      <c r="J167" s="474"/>
      <c r="K167" s="474"/>
      <c r="L167" s="474"/>
      <c r="M167" s="1554"/>
      <c r="N167" s="474"/>
      <c r="O167" s="474"/>
      <c r="P167" s="474"/>
      <c r="Q167" s="474"/>
      <c r="R167" s="474"/>
      <c r="S167" s="474"/>
    </row>
    <row r="168" spans="1:19" ht="21.75" customHeight="1">
      <c r="A168" s="194"/>
      <c r="B168" s="446"/>
      <c r="C168" s="233" t="s">
        <v>115</v>
      </c>
      <c r="D168" s="234" t="s">
        <v>114</v>
      </c>
      <c r="E168" s="197">
        <v>0</v>
      </c>
      <c r="F168" s="36">
        <f t="shared" si="24"/>
        <v>3</v>
      </c>
      <c r="G168" s="199" t="e">
        <f t="shared" si="26"/>
        <v>#DIV/0!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471">
        <v>3</v>
      </c>
      <c r="R168" s="471"/>
      <c r="S168" s="471"/>
    </row>
    <row r="169" spans="1:19" ht="21.75" customHeight="1">
      <c r="A169" s="240"/>
      <c r="B169" s="241" t="s">
        <v>58</v>
      </c>
      <c r="C169" s="242"/>
      <c r="D169" s="236" t="s">
        <v>24</v>
      </c>
      <c r="E169" s="214">
        <f>SUM(E170:E174)</f>
        <v>44200</v>
      </c>
      <c r="F169" s="153">
        <f t="shared" si="24"/>
        <v>44200</v>
      </c>
      <c r="G169" s="243">
        <f t="shared" si="26"/>
        <v>100</v>
      </c>
      <c r="H169" s="477">
        <f>SUM(H170:H174)</f>
        <v>0</v>
      </c>
      <c r="I169" s="1242">
        <f t="shared" ref="I169:S169" si="30">SUM(I170:I174)</f>
        <v>0</v>
      </c>
      <c r="J169" s="1242">
        <f t="shared" si="30"/>
        <v>0</v>
      </c>
      <c r="K169" s="1242">
        <f t="shared" si="30"/>
        <v>0</v>
      </c>
      <c r="L169" s="1242">
        <f t="shared" si="30"/>
        <v>0</v>
      </c>
      <c r="M169" s="1556">
        <f t="shared" si="30"/>
        <v>44200</v>
      </c>
      <c r="N169" s="1242">
        <f t="shared" si="30"/>
        <v>0</v>
      </c>
      <c r="O169" s="1242">
        <f t="shared" si="30"/>
        <v>0</v>
      </c>
      <c r="P169" s="1242">
        <f t="shared" si="30"/>
        <v>0</v>
      </c>
      <c r="Q169" s="1242">
        <f t="shared" si="30"/>
        <v>0</v>
      </c>
      <c r="R169" s="1242">
        <f t="shared" si="30"/>
        <v>0</v>
      </c>
      <c r="S169" s="1242">
        <f t="shared" si="30"/>
        <v>0</v>
      </c>
    </row>
    <row r="170" spans="1:19" ht="21.75" customHeight="1">
      <c r="A170" s="194"/>
      <c r="B170" s="195"/>
      <c r="C170" s="221" t="s">
        <v>25</v>
      </c>
      <c r="D170" s="196" t="s">
        <v>24</v>
      </c>
      <c r="E170" s="197">
        <v>0</v>
      </c>
      <c r="F170" s="36">
        <f t="shared" si="24"/>
        <v>0</v>
      </c>
      <c r="G170" s="199" t="e">
        <f t="shared" si="26"/>
        <v>#DIV/0!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</row>
    <row r="171" spans="1:19" ht="21.75" customHeight="1">
      <c r="A171" s="194"/>
      <c r="B171" s="195"/>
      <c r="C171" s="221" t="s">
        <v>26</v>
      </c>
      <c r="D171" s="196" t="s">
        <v>24</v>
      </c>
      <c r="E171" s="197">
        <v>44200</v>
      </c>
      <c r="F171" s="36">
        <f t="shared" si="24"/>
        <v>44200</v>
      </c>
      <c r="G171" s="199">
        <f t="shared" si="26"/>
        <v>100</v>
      </c>
      <c r="H171" s="471"/>
      <c r="I171" s="471"/>
      <c r="J171" s="471"/>
      <c r="K171" s="471"/>
      <c r="L171" s="471"/>
      <c r="M171" s="471">
        <f>44200</f>
        <v>44200</v>
      </c>
      <c r="N171" s="471"/>
      <c r="O171" s="471"/>
      <c r="P171" s="471"/>
      <c r="Q171" s="471"/>
      <c r="R171" s="471"/>
      <c r="S171" s="471"/>
    </row>
    <row r="172" spans="1:19" ht="21.75" customHeight="1">
      <c r="A172" s="194"/>
      <c r="B172" s="195"/>
      <c r="C172" s="221" t="s">
        <v>27</v>
      </c>
      <c r="D172" s="196" t="s">
        <v>24</v>
      </c>
      <c r="E172" s="197">
        <v>0</v>
      </c>
      <c r="F172" s="36">
        <f t="shared" si="24"/>
        <v>0</v>
      </c>
      <c r="G172" s="199" t="e">
        <f t="shared" si="26"/>
        <v>#DIV/0!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</row>
    <row r="173" spans="1:19" ht="21.75" customHeight="1">
      <c r="A173" s="194"/>
      <c r="B173" s="195"/>
      <c r="C173" s="221" t="s">
        <v>28</v>
      </c>
      <c r="D173" s="196" t="s">
        <v>24</v>
      </c>
      <c r="E173" s="197">
        <v>0</v>
      </c>
      <c r="F173" s="36">
        <f t="shared" si="24"/>
        <v>0</v>
      </c>
      <c r="G173" s="199" t="e">
        <f t="shared" si="26"/>
        <v>#DIV/0!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</row>
    <row r="174" spans="1:19" ht="21.75" customHeight="1">
      <c r="A174" s="253"/>
      <c r="B174" s="254"/>
      <c r="C174" s="255" t="s">
        <v>29</v>
      </c>
      <c r="D174" s="256" t="s">
        <v>24</v>
      </c>
      <c r="E174" s="269">
        <v>0</v>
      </c>
      <c r="F174" s="116">
        <f t="shared" si="24"/>
        <v>0</v>
      </c>
      <c r="G174" s="258" t="e">
        <f>+F174*100/E174</f>
        <v>#DIV/0!</v>
      </c>
      <c r="H174" s="478"/>
      <c r="I174" s="478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</row>
    <row r="175" spans="1:19" ht="37.200000000000003" customHeight="1">
      <c r="A175" s="2226" t="s">
        <v>225</v>
      </c>
      <c r="B175" s="2227"/>
      <c r="C175" s="2228"/>
      <c r="D175" s="272"/>
      <c r="E175" s="282">
        <f>E176</f>
        <v>0</v>
      </c>
      <c r="F175" s="92">
        <f t="shared" si="24"/>
        <v>0</v>
      </c>
      <c r="G175" s="273"/>
      <c r="H175" s="479"/>
      <c r="I175" s="479"/>
      <c r="J175" s="479"/>
      <c r="K175" s="479"/>
      <c r="L175" s="479"/>
      <c r="M175" s="1557"/>
      <c r="N175" s="479"/>
      <c r="O175" s="479"/>
      <c r="P175" s="479"/>
      <c r="Q175" s="479"/>
      <c r="R175" s="479"/>
      <c r="S175" s="479"/>
    </row>
    <row r="176" spans="1:19" ht="21.75" customHeight="1">
      <c r="A176" s="232"/>
      <c r="B176" s="2168" t="s">
        <v>226</v>
      </c>
      <c r="C176" s="2229"/>
      <c r="D176" s="298" t="s">
        <v>47</v>
      </c>
      <c r="E176" s="283">
        <f>E177+E179</f>
        <v>0</v>
      </c>
      <c r="F176" s="55">
        <f t="shared" si="24"/>
        <v>0</v>
      </c>
      <c r="G176" s="187" t="e">
        <f>+F176*100/E176</f>
        <v>#DIV/0!</v>
      </c>
      <c r="H176" s="473"/>
      <c r="I176" s="473"/>
      <c r="J176" s="473"/>
      <c r="K176" s="473"/>
      <c r="L176" s="473"/>
      <c r="M176" s="1553"/>
      <c r="N176" s="473"/>
      <c r="O176" s="473"/>
      <c r="P176" s="473"/>
      <c r="Q176" s="473"/>
      <c r="R176" s="473"/>
      <c r="S176" s="473"/>
    </row>
    <row r="177" spans="1:19" ht="21.75" customHeight="1">
      <c r="A177" s="312"/>
      <c r="B177" s="313"/>
      <c r="C177" s="314" t="s">
        <v>134</v>
      </c>
      <c r="D177" s="315" t="s">
        <v>47</v>
      </c>
      <c r="E177" s="197">
        <f>E178</f>
        <v>0</v>
      </c>
      <c r="F177" s="36">
        <f t="shared" si="24"/>
        <v>0</v>
      </c>
      <c r="G177" s="199" t="e">
        <f t="shared" ref="G177:G194" si="31">+F177*100/E177</f>
        <v>#DIV/0!</v>
      </c>
      <c r="H177" s="471"/>
      <c r="I177" s="471"/>
      <c r="J177" s="471"/>
      <c r="K177" s="471"/>
      <c r="L177" s="471"/>
      <c r="M177" s="471"/>
      <c r="N177" s="471"/>
      <c r="O177" s="471"/>
      <c r="P177" s="471"/>
      <c r="Q177" s="471"/>
      <c r="R177" s="471"/>
      <c r="S177" s="471"/>
    </row>
    <row r="178" spans="1:19" ht="21.75" customHeight="1">
      <c r="A178" s="312"/>
      <c r="B178" s="313"/>
      <c r="C178" s="447" t="s">
        <v>10</v>
      </c>
      <c r="D178" s="315" t="s">
        <v>47</v>
      </c>
      <c r="E178" s="197">
        <v>0</v>
      </c>
      <c r="F178" s="36">
        <f t="shared" si="24"/>
        <v>0</v>
      </c>
      <c r="G178" s="199" t="e">
        <f t="shared" si="31"/>
        <v>#DIV/0!</v>
      </c>
      <c r="H178" s="471"/>
      <c r="I178" s="471"/>
      <c r="J178" s="471"/>
      <c r="K178" s="471"/>
      <c r="L178" s="471"/>
      <c r="M178" s="471"/>
      <c r="N178" s="471"/>
      <c r="O178" s="471"/>
      <c r="P178" s="471"/>
      <c r="Q178" s="471"/>
      <c r="R178" s="471"/>
      <c r="S178" s="471"/>
    </row>
    <row r="179" spans="1:19" ht="21.75" customHeight="1">
      <c r="A179" s="312"/>
      <c r="B179" s="313"/>
      <c r="C179" s="314" t="s">
        <v>212</v>
      </c>
      <c r="D179" s="315" t="s">
        <v>47</v>
      </c>
      <c r="E179" s="197">
        <f>SUM(E180:E186)</f>
        <v>0</v>
      </c>
      <c r="F179" s="36">
        <f t="shared" si="24"/>
        <v>0</v>
      </c>
      <c r="G179" s="199" t="e">
        <f t="shared" si="31"/>
        <v>#DIV/0!</v>
      </c>
      <c r="H179" s="471">
        <f>SUM(H180:H186)</f>
        <v>0</v>
      </c>
      <c r="I179" s="471">
        <f t="shared" ref="I179:S179" si="32">SUM(I180:I186)</f>
        <v>0</v>
      </c>
      <c r="J179" s="471">
        <f t="shared" si="32"/>
        <v>0</v>
      </c>
      <c r="K179" s="471">
        <f t="shared" si="32"/>
        <v>0</v>
      </c>
      <c r="L179" s="471">
        <f t="shared" si="32"/>
        <v>0</v>
      </c>
      <c r="M179" s="471">
        <f t="shared" si="32"/>
        <v>0</v>
      </c>
      <c r="N179" s="471">
        <f t="shared" si="32"/>
        <v>0</v>
      </c>
      <c r="O179" s="471">
        <f t="shared" si="32"/>
        <v>0</v>
      </c>
      <c r="P179" s="471">
        <f t="shared" si="32"/>
        <v>0</v>
      </c>
      <c r="Q179" s="471">
        <f t="shared" si="32"/>
        <v>0</v>
      </c>
      <c r="R179" s="471">
        <f t="shared" si="32"/>
        <v>0</v>
      </c>
      <c r="S179" s="471">
        <f t="shared" si="32"/>
        <v>0</v>
      </c>
    </row>
    <row r="180" spans="1:19" ht="21.75" customHeight="1">
      <c r="A180" s="312"/>
      <c r="B180" s="313"/>
      <c r="C180" s="447" t="s">
        <v>10</v>
      </c>
      <c r="D180" s="315" t="s">
        <v>47</v>
      </c>
      <c r="E180" s="197">
        <v>0</v>
      </c>
      <c r="F180" s="36">
        <f t="shared" si="24"/>
        <v>0</v>
      </c>
      <c r="G180" s="199" t="e">
        <f t="shared" si="31"/>
        <v>#DIV/0!</v>
      </c>
      <c r="H180" s="471"/>
      <c r="I180" s="471"/>
      <c r="J180" s="471"/>
      <c r="K180" s="471"/>
      <c r="L180" s="471"/>
      <c r="M180" s="471"/>
      <c r="N180" s="471"/>
      <c r="O180" s="471"/>
      <c r="P180" s="471"/>
      <c r="Q180" s="471"/>
      <c r="R180" s="471"/>
      <c r="S180" s="471"/>
    </row>
    <row r="181" spans="1:19" ht="21.75" customHeight="1">
      <c r="A181" s="312"/>
      <c r="B181" s="313"/>
      <c r="C181" s="447" t="s">
        <v>11</v>
      </c>
      <c r="D181" s="315" t="s">
        <v>47</v>
      </c>
      <c r="E181" s="197">
        <v>0</v>
      </c>
      <c r="F181" s="36">
        <f t="shared" si="24"/>
        <v>0</v>
      </c>
      <c r="G181" s="199" t="e">
        <f t="shared" si="31"/>
        <v>#DIV/0!</v>
      </c>
      <c r="H181" s="471"/>
      <c r="I181" s="471"/>
      <c r="J181" s="471"/>
      <c r="K181" s="471"/>
      <c r="L181" s="471"/>
      <c r="M181" s="471"/>
      <c r="N181" s="471"/>
      <c r="O181" s="471"/>
      <c r="P181" s="471"/>
      <c r="Q181" s="471"/>
      <c r="R181" s="471"/>
      <c r="S181" s="471"/>
    </row>
    <row r="182" spans="1:19" ht="21.75" customHeight="1">
      <c r="A182" s="312"/>
      <c r="B182" s="313"/>
      <c r="C182" s="447" t="s">
        <v>213</v>
      </c>
      <c r="D182" s="315" t="s">
        <v>47</v>
      </c>
      <c r="E182" s="197">
        <v>0</v>
      </c>
      <c r="F182" s="36">
        <f t="shared" si="24"/>
        <v>0</v>
      </c>
      <c r="G182" s="199" t="e">
        <f t="shared" si="31"/>
        <v>#DIV/0!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471"/>
      <c r="R182" s="471"/>
      <c r="S182" s="471"/>
    </row>
    <row r="183" spans="1:19" ht="21.75" customHeight="1">
      <c r="A183" s="312"/>
      <c r="B183" s="313"/>
      <c r="C183" s="447" t="s">
        <v>107</v>
      </c>
      <c r="D183" s="315" t="s">
        <v>47</v>
      </c>
      <c r="E183" s="197">
        <v>0</v>
      </c>
      <c r="F183" s="36">
        <f t="shared" si="24"/>
        <v>0</v>
      </c>
      <c r="G183" s="199" t="e">
        <f t="shared" si="31"/>
        <v>#DIV/0!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</row>
    <row r="184" spans="1:19" ht="21.75" customHeight="1">
      <c r="A184" s="312"/>
      <c r="B184" s="313"/>
      <c r="C184" s="447" t="s">
        <v>13</v>
      </c>
      <c r="D184" s="315" t="s">
        <v>47</v>
      </c>
      <c r="E184" s="197">
        <v>0</v>
      </c>
      <c r="F184" s="36">
        <f t="shared" si="24"/>
        <v>0</v>
      </c>
      <c r="G184" s="199" t="e">
        <f t="shared" si="31"/>
        <v>#DIV/0!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471"/>
      <c r="R184" s="471"/>
      <c r="S184" s="471"/>
    </row>
    <row r="185" spans="1:19" ht="21.75" customHeight="1">
      <c r="A185" s="312"/>
      <c r="B185" s="313"/>
      <c r="C185" s="447" t="s">
        <v>15</v>
      </c>
      <c r="D185" s="315" t="s">
        <v>47</v>
      </c>
      <c r="E185" s="197">
        <v>0</v>
      </c>
      <c r="F185" s="36">
        <f t="shared" si="24"/>
        <v>0</v>
      </c>
      <c r="G185" s="199" t="e">
        <f t="shared" si="31"/>
        <v>#DIV/0!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</row>
    <row r="186" spans="1:19" ht="21.75" customHeight="1">
      <c r="A186" s="415"/>
      <c r="B186" s="416"/>
      <c r="C186" s="417" t="s">
        <v>16</v>
      </c>
      <c r="D186" s="418" t="s">
        <v>47</v>
      </c>
      <c r="E186" s="269">
        <v>0</v>
      </c>
      <c r="F186" s="36">
        <f t="shared" si="24"/>
        <v>0</v>
      </c>
      <c r="G186" s="258" t="e">
        <f t="shared" si="31"/>
        <v>#DIV/0!</v>
      </c>
      <c r="H186" s="478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</row>
    <row r="187" spans="1:19" ht="21.75" customHeight="1">
      <c r="A187" s="232"/>
      <c r="B187" s="2168" t="s">
        <v>227</v>
      </c>
      <c r="C187" s="2229"/>
      <c r="D187" s="298" t="s">
        <v>32</v>
      </c>
      <c r="E187" s="203">
        <v>0</v>
      </c>
      <c r="F187" s="55">
        <f t="shared" si="24"/>
        <v>0</v>
      </c>
      <c r="G187" s="228" t="e">
        <f t="shared" si="31"/>
        <v>#DIV/0!</v>
      </c>
      <c r="H187" s="473"/>
      <c r="I187" s="473"/>
      <c r="J187" s="473"/>
      <c r="K187" s="473"/>
      <c r="L187" s="473"/>
      <c r="M187" s="1553"/>
      <c r="N187" s="473"/>
      <c r="O187" s="473"/>
      <c r="P187" s="473"/>
      <c r="Q187" s="473"/>
      <c r="R187" s="473"/>
      <c r="S187" s="473"/>
    </row>
    <row r="188" spans="1:19" ht="21.75" customHeight="1">
      <c r="A188" s="229"/>
      <c r="B188" s="2195" t="s">
        <v>187</v>
      </c>
      <c r="C188" s="2232"/>
      <c r="D188" s="263" t="s">
        <v>114</v>
      </c>
      <c r="E188" s="197">
        <v>0</v>
      </c>
      <c r="F188" s="36">
        <f t="shared" si="24"/>
        <v>3</v>
      </c>
      <c r="G188" s="207" t="e">
        <f t="shared" si="31"/>
        <v>#DIV/0!</v>
      </c>
      <c r="H188" s="471"/>
      <c r="I188" s="471"/>
      <c r="J188" s="471"/>
      <c r="K188" s="471">
        <v>1</v>
      </c>
      <c r="L188" s="471"/>
      <c r="M188" s="471"/>
      <c r="N188" s="471"/>
      <c r="O188" s="471"/>
      <c r="P188" s="471">
        <v>1</v>
      </c>
      <c r="Q188" s="471">
        <v>1</v>
      </c>
      <c r="R188" s="471"/>
      <c r="S188" s="471"/>
    </row>
    <row r="189" spans="1:19" ht="21.75" customHeight="1">
      <c r="A189" s="240"/>
      <c r="B189" s="241" t="s">
        <v>37</v>
      </c>
      <c r="C189" s="242"/>
      <c r="D189" s="236" t="s">
        <v>24</v>
      </c>
      <c r="E189" s="214">
        <f>SUM(E190:E194)</f>
        <v>0</v>
      </c>
      <c r="F189" s="153">
        <f t="shared" si="24"/>
        <v>435376.85</v>
      </c>
      <c r="G189" s="215" t="e">
        <f t="shared" si="31"/>
        <v>#DIV/0!</v>
      </c>
      <c r="H189" s="477">
        <f>SUM(H190:H194)</f>
        <v>1800</v>
      </c>
      <c r="I189" s="1242">
        <f t="shared" ref="I189:S189" si="33">SUM(I190:I194)</f>
        <v>25600</v>
      </c>
      <c r="J189" s="1242">
        <f t="shared" si="33"/>
        <v>0</v>
      </c>
      <c r="K189" s="1242">
        <f t="shared" si="33"/>
        <v>0</v>
      </c>
      <c r="L189" s="1242">
        <f t="shared" si="33"/>
        <v>8648</v>
      </c>
      <c r="M189" s="1556">
        <f>SUM(M190:M194)</f>
        <v>250000</v>
      </c>
      <c r="N189" s="1242">
        <f t="shared" si="33"/>
        <v>2840</v>
      </c>
      <c r="O189" s="1242">
        <f t="shared" si="33"/>
        <v>1400</v>
      </c>
      <c r="P189" s="1242">
        <f t="shared" si="33"/>
        <v>23898.45</v>
      </c>
      <c r="Q189" s="1242">
        <f t="shared" si="33"/>
        <v>7346.8</v>
      </c>
      <c r="R189" s="1242">
        <f t="shared" si="33"/>
        <v>106375.6</v>
      </c>
      <c r="S189" s="1242">
        <f t="shared" si="33"/>
        <v>7468</v>
      </c>
    </row>
    <row r="190" spans="1:19" ht="21.75" customHeight="1">
      <c r="A190" s="194"/>
      <c r="B190" s="195"/>
      <c r="C190" s="221" t="s">
        <v>25</v>
      </c>
      <c r="D190" s="196" t="s">
        <v>24</v>
      </c>
      <c r="E190" s="197">
        <v>0</v>
      </c>
      <c r="F190" s="36">
        <f t="shared" si="24"/>
        <v>0</v>
      </c>
      <c r="G190" s="207" t="e">
        <f t="shared" si="31"/>
        <v>#DIV/0!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471"/>
      <c r="R190" s="471"/>
      <c r="S190" s="471"/>
    </row>
    <row r="191" spans="1:19" ht="21.75" customHeight="1">
      <c r="A191" s="194"/>
      <c r="B191" s="195"/>
      <c r="C191" s="221" t="s">
        <v>26</v>
      </c>
      <c r="D191" s="196" t="s">
        <v>24</v>
      </c>
      <c r="E191" s="197">
        <v>0</v>
      </c>
      <c r="F191" s="37">
        <f t="shared" si="24"/>
        <v>435376.85</v>
      </c>
      <c r="G191" s="207" t="e">
        <f t="shared" si="31"/>
        <v>#DIV/0!</v>
      </c>
      <c r="H191" s="471">
        <f>1800</f>
        <v>1800</v>
      </c>
      <c r="I191" s="471">
        <v>25600</v>
      </c>
      <c r="J191" s="471"/>
      <c r="K191" s="471"/>
      <c r="L191" s="471">
        <f>4088+4560</f>
        <v>8648</v>
      </c>
      <c r="M191" s="471">
        <f>50000+200000</f>
        <v>250000</v>
      </c>
      <c r="N191" s="471">
        <v>2840</v>
      </c>
      <c r="O191" s="471">
        <f>1400</f>
        <v>1400</v>
      </c>
      <c r="P191" s="471">
        <f>23898.45</f>
        <v>23898.45</v>
      </c>
      <c r="Q191" s="471">
        <f>5806+1540.8</f>
        <v>7346.8</v>
      </c>
      <c r="R191" s="1587">
        <f>101368+5007.6</f>
        <v>106375.6</v>
      </c>
      <c r="S191" s="471">
        <f>7468</f>
        <v>7468</v>
      </c>
    </row>
    <row r="192" spans="1:19" ht="21.75" customHeight="1">
      <c r="A192" s="194"/>
      <c r="B192" s="195"/>
      <c r="C192" s="221" t="s">
        <v>27</v>
      </c>
      <c r="D192" s="196" t="s">
        <v>24</v>
      </c>
      <c r="E192" s="197">
        <v>0</v>
      </c>
      <c r="F192" s="36">
        <f t="shared" si="24"/>
        <v>0</v>
      </c>
      <c r="G192" s="207" t="e">
        <f t="shared" si="31"/>
        <v>#DIV/0!</v>
      </c>
      <c r="H192" s="471"/>
      <c r="I192" s="471"/>
      <c r="J192" s="471"/>
      <c r="K192" s="471"/>
      <c r="L192" s="471"/>
      <c r="M192" s="471"/>
      <c r="N192" s="471"/>
      <c r="O192" s="471"/>
      <c r="P192" s="471"/>
      <c r="Q192" s="471"/>
      <c r="R192" s="471"/>
      <c r="S192" s="471"/>
    </row>
    <row r="193" spans="1:19" ht="21.75" customHeight="1">
      <c r="A193" s="194"/>
      <c r="B193" s="195"/>
      <c r="C193" s="221" t="s">
        <v>28</v>
      </c>
      <c r="D193" s="196" t="s">
        <v>24</v>
      </c>
      <c r="E193" s="197">
        <v>0</v>
      </c>
      <c r="F193" s="36">
        <f t="shared" si="24"/>
        <v>0</v>
      </c>
      <c r="G193" s="207" t="e">
        <f t="shared" si="31"/>
        <v>#DIV/0!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</row>
    <row r="194" spans="1:19" ht="21.75" customHeight="1">
      <c r="A194" s="253"/>
      <c r="B194" s="254"/>
      <c r="C194" s="255" t="s">
        <v>29</v>
      </c>
      <c r="D194" s="256" t="s">
        <v>24</v>
      </c>
      <c r="E194" s="269">
        <v>0</v>
      </c>
      <c r="F194" s="116">
        <f t="shared" si="24"/>
        <v>0</v>
      </c>
      <c r="G194" s="281" t="e">
        <f t="shared" si="31"/>
        <v>#DIV/0!</v>
      </c>
      <c r="H194" s="478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</row>
    <row r="195" spans="1:19" ht="21.75" customHeight="1">
      <c r="A195" s="2158" t="s">
        <v>237</v>
      </c>
      <c r="B195" s="2233"/>
      <c r="C195" s="2234"/>
      <c r="D195" s="183"/>
      <c r="E195" s="282"/>
      <c r="F195" s="92">
        <f t="shared" si="24"/>
        <v>0</v>
      </c>
      <c r="G195" s="273"/>
      <c r="H195" s="479"/>
      <c r="I195" s="479"/>
      <c r="J195" s="479"/>
      <c r="K195" s="479"/>
      <c r="L195" s="479"/>
      <c r="M195" s="1557"/>
      <c r="N195" s="479"/>
      <c r="O195" s="479"/>
      <c r="P195" s="479"/>
      <c r="Q195" s="479"/>
      <c r="R195" s="479"/>
      <c r="S195" s="479"/>
    </row>
    <row r="196" spans="1:19" ht="21.75" customHeight="1">
      <c r="A196" s="413" t="s">
        <v>238</v>
      </c>
      <c r="B196" s="414"/>
      <c r="C196" s="390"/>
      <c r="D196" s="227"/>
      <c r="E196" s="283"/>
      <c r="F196" s="55">
        <f t="shared" si="24"/>
        <v>0</v>
      </c>
      <c r="G196" s="187"/>
      <c r="H196" s="473"/>
      <c r="I196" s="473"/>
      <c r="J196" s="473"/>
      <c r="K196" s="473"/>
      <c r="L196" s="473"/>
      <c r="M196" s="1553"/>
      <c r="N196" s="473"/>
      <c r="O196" s="473"/>
      <c r="P196" s="473"/>
      <c r="Q196" s="473"/>
      <c r="R196" s="473"/>
      <c r="S196" s="473"/>
    </row>
    <row r="197" spans="1:19" ht="21.75" customHeight="1">
      <c r="A197" s="2221" t="s">
        <v>239</v>
      </c>
      <c r="B197" s="2222"/>
      <c r="C197" s="2223"/>
      <c r="D197" s="217" t="s">
        <v>34</v>
      </c>
      <c r="E197" s="358">
        <f>SUM(E198:E200)</f>
        <v>0</v>
      </c>
      <c r="F197" s="36">
        <f t="shared" si="24"/>
        <v>0</v>
      </c>
      <c r="G197" s="207" t="e">
        <f t="shared" ref="G197:G232" si="34">+F197*100/E197</f>
        <v>#DIV/0!</v>
      </c>
      <c r="H197" s="471"/>
      <c r="I197" s="471"/>
      <c r="J197" s="471"/>
      <c r="K197" s="471"/>
      <c r="L197" s="471"/>
      <c r="M197" s="471"/>
      <c r="N197" s="471"/>
      <c r="O197" s="471"/>
      <c r="P197" s="471"/>
      <c r="Q197" s="471"/>
      <c r="R197" s="471"/>
      <c r="S197" s="471"/>
    </row>
    <row r="198" spans="1:19" ht="21.75" customHeight="1">
      <c r="A198" s="327"/>
      <c r="B198" s="2224" t="s">
        <v>45</v>
      </c>
      <c r="C198" s="2225"/>
      <c r="D198" s="217" t="s">
        <v>34</v>
      </c>
      <c r="E198" s="77">
        <v>0</v>
      </c>
      <c r="F198" s="36">
        <f t="shared" si="24"/>
        <v>0</v>
      </c>
      <c r="G198" s="207" t="e">
        <f t="shared" si="34"/>
        <v>#DIV/0!</v>
      </c>
      <c r="H198" s="471"/>
      <c r="I198" s="471"/>
      <c r="J198" s="471"/>
      <c r="K198" s="471"/>
      <c r="L198" s="471"/>
      <c r="M198" s="471"/>
      <c r="N198" s="471"/>
      <c r="O198" s="471"/>
      <c r="P198" s="471"/>
      <c r="Q198" s="471"/>
      <c r="R198" s="471"/>
      <c r="S198" s="471"/>
    </row>
    <row r="199" spans="1:19" ht="21.75" customHeight="1">
      <c r="A199" s="327"/>
      <c r="B199" s="2224" t="s">
        <v>46</v>
      </c>
      <c r="C199" s="2225"/>
      <c r="D199" s="217" t="s">
        <v>34</v>
      </c>
      <c r="E199" s="77">
        <v>0</v>
      </c>
      <c r="F199" s="36">
        <f t="shared" si="24"/>
        <v>0</v>
      </c>
      <c r="G199" s="207" t="e">
        <f t="shared" si="34"/>
        <v>#DIV/0!</v>
      </c>
      <c r="H199" s="471"/>
      <c r="I199" s="471"/>
      <c r="J199" s="471"/>
      <c r="K199" s="471"/>
      <c r="L199" s="471"/>
      <c r="M199" s="471"/>
      <c r="N199" s="471"/>
      <c r="O199" s="471"/>
      <c r="P199" s="471"/>
      <c r="Q199" s="471"/>
      <c r="R199" s="471"/>
      <c r="S199" s="471"/>
    </row>
    <row r="200" spans="1:19" ht="21.75" customHeight="1">
      <c r="A200" s="327"/>
      <c r="B200" s="2166" t="s">
        <v>284</v>
      </c>
      <c r="C200" s="2239"/>
      <c r="D200" s="217" t="s">
        <v>34</v>
      </c>
      <c r="E200" s="77">
        <v>0</v>
      </c>
      <c r="F200" s="36">
        <f t="shared" si="24"/>
        <v>0</v>
      </c>
      <c r="G200" s="207" t="e">
        <f t="shared" si="34"/>
        <v>#DIV/0!</v>
      </c>
      <c r="H200" s="471"/>
      <c r="I200" s="471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</row>
    <row r="201" spans="1:19" ht="21.75" customHeight="1">
      <c r="A201" s="2155" t="s">
        <v>240</v>
      </c>
      <c r="B201" s="2230"/>
      <c r="C201" s="2231"/>
      <c r="D201" s="217" t="s">
        <v>34</v>
      </c>
      <c r="E201" s="359">
        <f>E202+E214</f>
        <v>0</v>
      </c>
      <c r="F201" s="36">
        <f t="shared" si="24"/>
        <v>0</v>
      </c>
      <c r="G201" s="207" t="e">
        <f t="shared" si="34"/>
        <v>#DIV/0!</v>
      </c>
      <c r="H201" s="471"/>
      <c r="I201" s="471"/>
      <c r="J201" s="471"/>
      <c r="K201" s="471"/>
      <c r="L201" s="471"/>
      <c r="M201" s="471"/>
      <c r="N201" s="471"/>
      <c r="O201" s="471"/>
      <c r="P201" s="471"/>
      <c r="Q201" s="471"/>
      <c r="R201" s="471"/>
      <c r="S201" s="471"/>
    </row>
    <row r="202" spans="1:19" ht="21.75" customHeight="1">
      <c r="A202" s="327"/>
      <c r="B202" s="216" t="s">
        <v>166</v>
      </c>
      <c r="C202" s="331"/>
      <c r="D202" s="234" t="s">
        <v>34</v>
      </c>
      <c r="E202" s="359">
        <f>SUM(E203:E213)</f>
        <v>0</v>
      </c>
      <c r="F202" s="36">
        <f t="shared" si="24"/>
        <v>0</v>
      </c>
      <c r="G202" s="207" t="e">
        <f t="shared" si="34"/>
        <v>#DIV/0!</v>
      </c>
      <c r="H202" s="471"/>
      <c r="I202" s="471"/>
      <c r="J202" s="471"/>
      <c r="K202" s="471"/>
      <c r="L202" s="471"/>
      <c r="M202" s="471"/>
      <c r="N202" s="471"/>
      <c r="O202" s="471"/>
      <c r="P202" s="471"/>
      <c r="Q202" s="471"/>
      <c r="R202" s="471"/>
      <c r="S202" s="471"/>
    </row>
    <row r="203" spans="1:19" ht="21.75" customHeight="1">
      <c r="A203" s="327"/>
      <c r="B203" s="216"/>
      <c r="C203" s="446" t="s">
        <v>168</v>
      </c>
      <c r="D203" s="217" t="s">
        <v>34</v>
      </c>
      <c r="E203" s="156">
        <v>0</v>
      </c>
      <c r="F203" s="36">
        <f t="shared" si="24"/>
        <v>0</v>
      </c>
      <c r="G203" s="207" t="e">
        <f t="shared" si="34"/>
        <v>#DIV/0!</v>
      </c>
      <c r="H203" s="471"/>
      <c r="I203" s="471"/>
      <c r="J203" s="471"/>
      <c r="K203" s="471"/>
      <c r="L203" s="471"/>
      <c r="M203" s="471"/>
      <c r="N203" s="471"/>
      <c r="O203" s="471"/>
      <c r="P203" s="471"/>
      <c r="Q203" s="471"/>
      <c r="R203" s="471"/>
      <c r="S203" s="471"/>
    </row>
    <row r="204" spans="1:19" ht="21.75" customHeight="1">
      <c r="A204" s="327"/>
      <c r="B204" s="216"/>
      <c r="C204" s="446" t="s">
        <v>169</v>
      </c>
      <c r="D204" s="217" t="s">
        <v>34</v>
      </c>
      <c r="E204" s="36">
        <v>0</v>
      </c>
      <c r="F204" s="36">
        <f t="shared" si="24"/>
        <v>0</v>
      </c>
      <c r="G204" s="207" t="e">
        <f t="shared" si="34"/>
        <v>#DIV/0!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</row>
    <row r="205" spans="1:19" ht="21.75" customHeight="1">
      <c r="A205" s="327"/>
      <c r="B205" s="216"/>
      <c r="C205" s="446" t="s">
        <v>170</v>
      </c>
      <c r="D205" s="217" t="s">
        <v>34</v>
      </c>
      <c r="E205" s="36">
        <v>0</v>
      </c>
      <c r="F205" s="36">
        <f t="shared" ref="F205:F268" si="35">SUM(H205:S205)</f>
        <v>0</v>
      </c>
      <c r="G205" s="207" t="e">
        <f t="shared" si="34"/>
        <v>#DIV/0!</v>
      </c>
      <c r="H205" s="471"/>
      <c r="I205" s="471"/>
      <c r="J205" s="471"/>
      <c r="K205" s="471"/>
      <c r="L205" s="471"/>
      <c r="M205" s="471"/>
      <c r="N205" s="471"/>
      <c r="O205" s="471"/>
      <c r="P205" s="471"/>
      <c r="Q205" s="471"/>
      <c r="R205" s="471"/>
      <c r="S205" s="471"/>
    </row>
    <row r="206" spans="1:19" ht="21.75" customHeight="1">
      <c r="A206" s="327"/>
      <c r="B206" s="216"/>
      <c r="C206" s="446" t="s">
        <v>171</v>
      </c>
      <c r="D206" s="217" t="s">
        <v>34</v>
      </c>
      <c r="E206" s="36">
        <v>0</v>
      </c>
      <c r="F206" s="36">
        <f t="shared" si="35"/>
        <v>0</v>
      </c>
      <c r="G206" s="207" t="e">
        <f t="shared" si="34"/>
        <v>#DIV/0!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</row>
    <row r="207" spans="1:19" ht="21.75" customHeight="1">
      <c r="A207" s="327"/>
      <c r="B207" s="216"/>
      <c r="C207" s="446" t="s">
        <v>172</v>
      </c>
      <c r="D207" s="217" t="s">
        <v>34</v>
      </c>
      <c r="E207" s="36">
        <v>0</v>
      </c>
      <c r="F207" s="36">
        <f t="shared" si="35"/>
        <v>0</v>
      </c>
      <c r="G207" s="207" t="e">
        <f t="shared" si="34"/>
        <v>#DIV/0!</v>
      </c>
      <c r="H207" s="471"/>
      <c r="I207" s="471"/>
      <c r="J207" s="471"/>
      <c r="K207" s="471"/>
      <c r="L207" s="471"/>
      <c r="M207" s="471"/>
      <c r="N207" s="471"/>
      <c r="O207" s="471"/>
      <c r="P207" s="471"/>
      <c r="Q207" s="471"/>
      <c r="R207" s="471"/>
      <c r="S207" s="471"/>
    </row>
    <row r="208" spans="1:19" ht="21.75" customHeight="1">
      <c r="A208" s="327"/>
      <c r="B208" s="216"/>
      <c r="C208" s="446" t="s">
        <v>173</v>
      </c>
      <c r="D208" s="217" t="s">
        <v>34</v>
      </c>
      <c r="E208" s="36">
        <v>0</v>
      </c>
      <c r="F208" s="36">
        <f t="shared" si="35"/>
        <v>0</v>
      </c>
      <c r="G208" s="207" t="e">
        <f t="shared" si="34"/>
        <v>#DIV/0!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</row>
    <row r="209" spans="1:19" ht="21.75" customHeight="1">
      <c r="A209" s="327"/>
      <c r="B209" s="216"/>
      <c r="C209" s="446" t="s">
        <v>174</v>
      </c>
      <c r="D209" s="217" t="s">
        <v>34</v>
      </c>
      <c r="E209" s="36">
        <v>0</v>
      </c>
      <c r="F209" s="36">
        <f t="shared" si="35"/>
        <v>0</v>
      </c>
      <c r="G209" s="207" t="e">
        <f t="shared" si="34"/>
        <v>#DIV/0!</v>
      </c>
      <c r="H209" s="471"/>
      <c r="I209" s="471"/>
      <c r="J209" s="471"/>
      <c r="K209" s="471"/>
      <c r="L209" s="471"/>
      <c r="M209" s="471"/>
      <c r="N209" s="471"/>
      <c r="O209" s="471"/>
      <c r="P209" s="471"/>
      <c r="Q209" s="471"/>
      <c r="R209" s="471"/>
      <c r="S209" s="471"/>
    </row>
    <row r="210" spans="1:19" ht="21.75" customHeight="1">
      <c r="A210" s="327"/>
      <c r="B210" s="216"/>
      <c r="C210" s="446" t="s">
        <v>175</v>
      </c>
      <c r="D210" s="217" t="s">
        <v>34</v>
      </c>
      <c r="E210" s="36">
        <v>0</v>
      </c>
      <c r="F210" s="36">
        <f t="shared" si="35"/>
        <v>0</v>
      </c>
      <c r="G210" s="207" t="e">
        <f t="shared" si="34"/>
        <v>#DIV/0!</v>
      </c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</row>
    <row r="211" spans="1:19" ht="21.75" customHeight="1">
      <c r="A211" s="327"/>
      <c r="B211" s="216"/>
      <c r="C211" s="446" t="s">
        <v>176</v>
      </c>
      <c r="D211" s="217" t="s">
        <v>34</v>
      </c>
      <c r="E211" s="36">
        <v>0</v>
      </c>
      <c r="F211" s="36">
        <f t="shared" si="35"/>
        <v>0</v>
      </c>
      <c r="G211" s="207" t="e">
        <f t="shared" si="34"/>
        <v>#DIV/0!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</row>
    <row r="212" spans="1:19" ht="21.75" customHeight="1">
      <c r="A212" s="327"/>
      <c r="B212" s="216"/>
      <c r="C212" s="446" t="s">
        <v>177</v>
      </c>
      <c r="D212" s="217" t="s">
        <v>34</v>
      </c>
      <c r="E212" s="36">
        <v>0</v>
      </c>
      <c r="F212" s="36">
        <f t="shared" si="35"/>
        <v>0</v>
      </c>
      <c r="G212" s="207" t="e">
        <f t="shared" si="34"/>
        <v>#DIV/0!</v>
      </c>
      <c r="H212" s="471"/>
      <c r="I212" s="471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</row>
    <row r="213" spans="1:19" ht="21.75" customHeight="1">
      <c r="A213" s="327"/>
      <c r="B213" s="216"/>
      <c r="C213" s="446" t="s">
        <v>178</v>
      </c>
      <c r="D213" s="217" t="s">
        <v>34</v>
      </c>
      <c r="E213" s="36">
        <v>0</v>
      </c>
      <c r="F213" s="36">
        <f t="shared" si="35"/>
        <v>0</v>
      </c>
      <c r="G213" s="207" t="e">
        <f t="shared" si="34"/>
        <v>#DIV/0!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471"/>
      <c r="R213" s="471"/>
      <c r="S213" s="471"/>
    </row>
    <row r="214" spans="1:19" ht="21.75" customHeight="1">
      <c r="A214" s="327"/>
      <c r="B214" s="2230" t="s">
        <v>167</v>
      </c>
      <c r="C214" s="2231"/>
      <c r="D214" s="234" t="s">
        <v>34</v>
      </c>
      <c r="E214" s="359">
        <f>SUM(E215:E220)</f>
        <v>0</v>
      </c>
      <c r="F214" s="36">
        <f t="shared" si="35"/>
        <v>0</v>
      </c>
      <c r="G214" s="207" t="e">
        <f t="shared" si="34"/>
        <v>#DIV/0!</v>
      </c>
      <c r="H214" s="471"/>
      <c r="I214" s="471"/>
      <c r="J214" s="471"/>
      <c r="K214" s="471"/>
      <c r="L214" s="471"/>
      <c r="M214" s="471"/>
      <c r="N214" s="471"/>
      <c r="O214" s="471"/>
      <c r="P214" s="471"/>
      <c r="Q214" s="471"/>
      <c r="R214" s="471"/>
      <c r="S214" s="471"/>
    </row>
    <row r="215" spans="1:19" ht="21.75" customHeight="1">
      <c r="A215" s="327"/>
      <c r="B215" s="216"/>
      <c r="C215" s="448" t="s">
        <v>258</v>
      </c>
      <c r="D215" s="217" t="s">
        <v>34</v>
      </c>
      <c r="E215" s="156"/>
      <c r="F215" s="36">
        <f t="shared" si="35"/>
        <v>0</v>
      </c>
      <c r="G215" s="207" t="e">
        <f t="shared" si="34"/>
        <v>#DIV/0!</v>
      </c>
      <c r="H215" s="471"/>
      <c r="I215" s="471"/>
      <c r="J215" s="471"/>
      <c r="K215" s="471"/>
      <c r="L215" s="471"/>
      <c r="M215" s="471"/>
      <c r="N215" s="471"/>
      <c r="O215" s="471"/>
      <c r="P215" s="471"/>
      <c r="Q215" s="471"/>
      <c r="R215" s="471"/>
      <c r="S215" s="471"/>
    </row>
    <row r="216" spans="1:19" ht="21.75" customHeight="1">
      <c r="A216" s="327"/>
      <c r="B216" s="216"/>
      <c r="C216" s="446" t="s">
        <v>185</v>
      </c>
      <c r="D216" s="217" t="s">
        <v>34</v>
      </c>
      <c r="E216" s="156">
        <v>0</v>
      </c>
      <c r="F216" s="36">
        <f t="shared" si="35"/>
        <v>0</v>
      </c>
      <c r="G216" s="207" t="e">
        <f t="shared" si="34"/>
        <v>#DIV/0!</v>
      </c>
      <c r="H216" s="471"/>
      <c r="I216" s="471"/>
      <c r="J216" s="471"/>
      <c r="K216" s="471"/>
      <c r="L216" s="471"/>
      <c r="M216" s="471"/>
      <c r="N216" s="471"/>
      <c r="O216" s="471"/>
      <c r="P216" s="471"/>
      <c r="Q216" s="471"/>
      <c r="R216" s="471"/>
      <c r="S216" s="471"/>
    </row>
    <row r="217" spans="1:19" ht="21.75" customHeight="1">
      <c r="A217" s="327"/>
      <c r="B217" s="216"/>
      <c r="C217" s="446" t="s">
        <v>184</v>
      </c>
      <c r="D217" s="217" t="s">
        <v>34</v>
      </c>
      <c r="E217" s="156">
        <v>0</v>
      </c>
      <c r="F217" s="36">
        <f t="shared" si="35"/>
        <v>0</v>
      </c>
      <c r="G217" s="207" t="e">
        <f t="shared" si="34"/>
        <v>#DIV/0!</v>
      </c>
      <c r="H217" s="471"/>
      <c r="I217" s="471"/>
      <c r="J217" s="471"/>
      <c r="K217" s="471"/>
      <c r="L217" s="471"/>
      <c r="M217" s="471"/>
      <c r="N217" s="471"/>
      <c r="O217" s="471"/>
      <c r="P217" s="471"/>
      <c r="Q217" s="471"/>
      <c r="R217" s="471"/>
      <c r="S217" s="471"/>
    </row>
    <row r="218" spans="1:19" ht="21.75" customHeight="1">
      <c r="A218" s="327"/>
      <c r="B218" s="216"/>
      <c r="C218" s="446" t="s">
        <v>183</v>
      </c>
      <c r="D218" s="217" t="s">
        <v>34</v>
      </c>
      <c r="E218" s="156">
        <v>0</v>
      </c>
      <c r="F218" s="36">
        <f t="shared" si="35"/>
        <v>0</v>
      </c>
      <c r="G218" s="207" t="e">
        <f t="shared" si="34"/>
        <v>#DIV/0!</v>
      </c>
      <c r="H218" s="471"/>
      <c r="I218" s="471"/>
      <c r="J218" s="471"/>
      <c r="K218" s="471"/>
      <c r="L218" s="471"/>
      <c r="M218" s="471"/>
      <c r="N218" s="471"/>
      <c r="O218" s="471"/>
      <c r="P218" s="471"/>
      <c r="Q218" s="471"/>
      <c r="R218" s="471"/>
      <c r="S218" s="471"/>
    </row>
    <row r="219" spans="1:19" ht="21.75" customHeight="1">
      <c r="A219" s="327"/>
      <c r="B219" s="216"/>
      <c r="C219" s="446" t="s">
        <v>182</v>
      </c>
      <c r="D219" s="217" t="s">
        <v>34</v>
      </c>
      <c r="E219" s="156">
        <v>0</v>
      </c>
      <c r="F219" s="36">
        <f t="shared" si="35"/>
        <v>0</v>
      </c>
      <c r="G219" s="207" t="e">
        <f t="shared" si="34"/>
        <v>#DIV/0!</v>
      </c>
      <c r="H219" s="471"/>
      <c r="I219" s="471"/>
      <c r="J219" s="471"/>
      <c r="K219" s="471"/>
      <c r="L219" s="471"/>
      <c r="M219" s="471"/>
      <c r="N219" s="471"/>
      <c r="O219" s="471"/>
      <c r="P219" s="471"/>
      <c r="Q219" s="471"/>
      <c r="R219" s="471"/>
      <c r="S219" s="471"/>
    </row>
    <row r="220" spans="1:19" ht="21.75" customHeight="1">
      <c r="A220" s="327"/>
      <c r="B220" s="216"/>
      <c r="C220" s="446" t="s">
        <v>181</v>
      </c>
      <c r="D220" s="217" t="s">
        <v>34</v>
      </c>
      <c r="E220" s="156"/>
      <c r="F220" s="36">
        <f t="shared" si="35"/>
        <v>0</v>
      </c>
      <c r="G220" s="207" t="e">
        <f t="shared" si="34"/>
        <v>#DIV/0!</v>
      </c>
      <c r="H220" s="471"/>
      <c r="I220" s="471"/>
      <c r="J220" s="471"/>
      <c r="K220" s="471"/>
      <c r="L220" s="471"/>
      <c r="M220" s="471"/>
      <c r="N220" s="471"/>
      <c r="O220" s="471"/>
      <c r="P220" s="471"/>
      <c r="Q220" s="471"/>
      <c r="R220" s="471"/>
      <c r="S220" s="471"/>
    </row>
    <row r="221" spans="1:19" ht="21.75" customHeight="1">
      <c r="A221" s="2155" t="s">
        <v>241</v>
      </c>
      <c r="B221" s="2230"/>
      <c r="C221" s="2231"/>
      <c r="D221" s="217" t="s">
        <v>35</v>
      </c>
      <c r="E221" s="156"/>
      <c r="F221" s="36">
        <f t="shared" si="35"/>
        <v>0</v>
      </c>
      <c r="G221" s="207" t="e">
        <f t="shared" si="34"/>
        <v>#DIV/0!</v>
      </c>
      <c r="H221" s="471"/>
      <c r="I221" s="471"/>
      <c r="J221" s="471"/>
      <c r="K221" s="471"/>
      <c r="L221" s="471"/>
      <c r="M221" s="471"/>
      <c r="N221" s="471"/>
      <c r="O221" s="471"/>
      <c r="P221" s="471"/>
      <c r="Q221" s="471"/>
      <c r="R221" s="471"/>
      <c r="S221" s="471"/>
    </row>
    <row r="222" spans="1:19" ht="21.75" customHeight="1">
      <c r="A222" s="332"/>
      <c r="B222" s="450"/>
      <c r="C222" s="334" t="s">
        <v>108</v>
      </c>
      <c r="D222" s="335" t="s">
        <v>9</v>
      </c>
      <c r="E222" s="156"/>
      <c r="F222" s="36">
        <f t="shared" si="35"/>
        <v>0</v>
      </c>
      <c r="G222" s="207" t="e">
        <f t="shared" si="34"/>
        <v>#DIV/0!</v>
      </c>
      <c r="H222" s="471"/>
      <c r="I222" s="471"/>
      <c r="J222" s="471"/>
      <c r="K222" s="471"/>
      <c r="L222" s="471"/>
      <c r="M222" s="471"/>
      <c r="N222" s="471"/>
      <c r="O222" s="471"/>
      <c r="P222" s="471"/>
      <c r="Q222" s="471"/>
      <c r="R222" s="471"/>
      <c r="S222" s="471"/>
    </row>
    <row r="223" spans="1:19" ht="21.75" customHeight="1">
      <c r="A223" s="2240" t="s">
        <v>242</v>
      </c>
      <c r="B223" s="2241"/>
      <c r="C223" s="2242"/>
      <c r="D223" s="335" t="s">
        <v>34</v>
      </c>
      <c r="E223" s="156">
        <v>0</v>
      </c>
      <c r="F223" s="36">
        <f t="shared" si="35"/>
        <v>0</v>
      </c>
      <c r="G223" s="207" t="e">
        <f t="shared" si="34"/>
        <v>#DIV/0!</v>
      </c>
      <c r="H223" s="471"/>
      <c r="I223" s="471"/>
      <c r="J223" s="471"/>
      <c r="K223" s="471"/>
      <c r="L223" s="471"/>
      <c r="M223" s="471"/>
      <c r="N223" s="471"/>
      <c r="O223" s="471"/>
      <c r="P223" s="471"/>
      <c r="Q223" s="471"/>
      <c r="R223" s="471"/>
      <c r="S223" s="471"/>
    </row>
    <row r="224" spans="1:19" ht="21.75" customHeight="1">
      <c r="A224" s="2243" t="s">
        <v>243</v>
      </c>
      <c r="B224" s="2244"/>
      <c r="C224" s="2245"/>
      <c r="D224" s="335" t="s">
        <v>90</v>
      </c>
      <c r="E224" s="156">
        <v>0</v>
      </c>
      <c r="F224" s="36">
        <f t="shared" si="35"/>
        <v>0</v>
      </c>
      <c r="G224" s="207" t="e">
        <f t="shared" si="34"/>
        <v>#DIV/0!</v>
      </c>
      <c r="H224" s="471"/>
      <c r="I224" s="471"/>
      <c r="J224" s="471"/>
      <c r="K224" s="471"/>
      <c r="L224" s="471"/>
      <c r="M224" s="471"/>
      <c r="N224" s="471"/>
      <c r="O224" s="471"/>
      <c r="P224" s="471"/>
      <c r="Q224" s="471"/>
      <c r="R224" s="471"/>
      <c r="S224" s="471"/>
    </row>
    <row r="225" spans="1:19" ht="21.75" customHeight="1">
      <c r="A225" s="2240" t="s">
        <v>285</v>
      </c>
      <c r="B225" s="2241"/>
      <c r="C225" s="2242"/>
      <c r="D225" s="335" t="s">
        <v>34</v>
      </c>
      <c r="E225" s="156">
        <v>0</v>
      </c>
      <c r="F225" s="36">
        <f t="shared" si="35"/>
        <v>0</v>
      </c>
      <c r="G225" s="207" t="e">
        <f t="shared" si="34"/>
        <v>#DIV/0!</v>
      </c>
      <c r="H225" s="471"/>
      <c r="I225" s="471"/>
      <c r="J225" s="471"/>
      <c r="K225" s="471"/>
      <c r="L225" s="471"/>
      <c r="M225" s="471"/>
      <c r="N225" s="471"/>
      <c r="O225" s="471"/>
      <c r="P225" s="471"/>
      <c r="Q225" s="471"/>
      <c r="R225" s="471"/>
      <c r="S225" s="471"/>
    </row>
    <row r="226" spans="1:19" ht="21.75" customHeight="1">
      <c r="A226" s="449" t="s">
        <v>245</v>
      </c>
      <c r="B226" s="450"/>
      <c r="C226" s="451"/>
      <c r="D226" s="335" t="s">
        <v>114</v>
      </c>
      <c r="E226" s="156">
        <v>0</v>
      </c>
      <c r="F226" s="36">
        <f t="shared" si="35"/>
        <v>4</v>
      </c>
      <c r="G226" s="207" t="e">
        <f t="shared" si="34"/>
        <v>#DIV/0!</v>
      </c>
      <c r="H226" s="471"/>
      <c r="I226" s="471"/>
      <c r="J226" s="471"/>
      <c r="K226" s="471">
        <v>2</v>
      </c>
      <c r="L226" s="471"/>
      <c r="M226" s="471"/>
      <c r="N226" s="471"/>
      <c r="O226" s="471"/>
      <c r="P226" s="471">
        <v>1</v>
      </c>
      <c r="Q226" s="471">
        <v>1</v>
      </c>
      <c r="R226" s="471"/>
      <c r="S226" s="471"/>
    </row>
    <row r="227" spans="1:19" ht="21.75" customHeight="1">
      <c r="A227" s="287"/>
      <c r="B227" s="302" t="s">
        <v>58</v>
      </c>
      <c r="C227" s="326"/>
      <c r="D227" s="300" t="s">
        <v>24</v>
      </c>
      <c r="E227" s="289">
        <f>SUM(E228:E232)</f>
        <v>402900</v>
      </c>
      <c r="F227" s="153">
        <f t="shared" si="35"/>
        <v>171990.2</v>
      </c>
      <c r="G227" s="215">
        <f t="shared" si="34"/>
        <v>42.688061553735416</v>
      </c>
      <c r="H227" s="480">
        <f>SUM(H228:H232)</f>
        <v>0</v>
      </c>
      <c r="I227" s="1244">
        <f t="shared" ref="I227:S227" si="36">SUM(I228:I232)</f>
        <v>8432</v>
      </c>
      <c r="J227" s="1244">
        <f t="shared" si="36"/>
        <v>2880</v>
      </c>
      <c r="K227" s="1244">
        <f t="shared" si="36"/>
        <v>33260.199999999997</v>
      </c>
      <c r="L227" s="1244">
        <f t="shared" si="36"/>
        <v>11256</v>
      </c>
      <c r="M227" s="1558">
        <f t="shared" si="36"/>
        <v>9060</v>
      </c>
      <c r="N227" s="1244">
        <f t="shared" si="36"/>
        <v>28078</v>
      </c>
      <c r="O227" s="1244">
        <f t="shared" si="36"/>
        <v>34740</v>
      </c>
      <c r="P227" s="1244">
        <f t="shared" si="36"/>
        <v>2240</v>
      </c>
      <c r="Q227" s="1244">
        <f t="shared" si="36"/>
        <v>4900</v>
      </c>
      <c r="R227" s="1244">
        <f t="shared" si="36"/>
        <v>3678</v>
      </c>
      <c r="S227" s="1244">
        <f t="shared" si="36"/>
        <v>33466</v>
      </c>
    </row>
    <row r="228" spans="1:19" ht="21.75" customHeight="1">
      <c r="A228" s="310"/>
      <c r="B228" s="216"/>
      <c r="C228" s="336" t="s">
        <v>25</v>
      </c>
      <c r="D228" s="217" t="s">
        <v>24</v>
      </c>
      <c r="E228" s="285"/>
      <c r="F228" s="36">
        <f t="shared" si="35"/>
        <v>0</v>
      </c>
      <c r="G228" s="207" t="e">
        <f t="shared" si="34"/>
        <v>#DIV/0!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</row>
    <row r="229" spans="1:19" ht="21.75" customHeight="1">
      <c r="A229" s="310"/>
      <c r="B229" s="216"/>
      <c r="C229" s="336" t="s">
        <v>26</v>
      </c>
      <c r="D229" s="217" t="s">
        <v>24</v>
      </c>
      <c r="E229" s="285">
        <v>402900</v>
      </c>
      <c r="F229" s="37">
        <f t="shared" si="35"/>
        <v>171990.2</v>
      </c>
      <c r="G229" s="207">
        <f t="shared" si="34"/>
        <v>42.688061553735416</v>
      </c>
      <c r="H229" s="471"/>
      <c r="I229" s="1370">
        <f>8432</f>
        <v>8432</v>
      </c>
      <c r="J229" s="471">
        <f>2880</f>
        <v>2880</v>
      </c>
      <c r="K229" s="471">
        <f>33260.2</f>
        <v>33260.199999999997</v>
      </c>
      <c r="L229" s="471">
        <v>11256</v>
      </c>
      <c r="M229" s="471">
        <f>9060</f>
        <v>9060</v>
      </c>
      <c r="N229" s="471">
        <f>7938+20140</f>
        <v>28078</v>
      </c>
      <c r="O229" s="471">
        <f>34740</f>
        <v>34740</v>
      </c>
      <c r="P229" s="471">
        <f>2240</f>
        <v>2240</v>
      </c>
      <c r="Q229" s="471">
        <f>4900</f>
        <v>4900</v>
      </c>
      <c r="R229" s="471">
        <f>3678</f>
        <v>3678</v>
      </c>
      <c r="S229" s="471">
        <f>33466</f>
        <v>33466</v>
      </c>
    </row>
    <row r="230" spans="1:19" ht="21.75" customHeight="1">
      <c r="A230" s="310"/>
      <c r="B230" s="216"/>
      <c r="C230" s="336" t="s">
        <v>27</v>
      </c>
      <c r="D230" s="217" t="s">
        <v>24</v>
      </c>
      <c r="E230" s="285"/>
      <c r="F230" s="36">
        <f t="shared" si="35"/>
        <v>0</v>
      </c>
      <c r="G230" s="207" t="e">
        <f t="shared" si="34"/>
        <v>#DIV/0!</v>
      </c>
      <c r="H230" s="471"/>
      <c r="I230" s="471"/>
      <c r="J230" s="471"/>
      <c r="K230" s="471"/>
      <c r="L230" s="471"/>
      <c r="M230" s="471"/>
      <c r="N230" s="471"/>
      <c r="O230" s="471"/>
      <c r="P230" s="471"/>
      <c r="Q230" s="471"/>
      <c r="R230" s="471"/>
      <c r="S230" s="471"/>
    </row>
    <row r="231" spans="1:19" ht="21.75" customHeight="1">
      <c r="A231" s="310"/>
      <c r="B231" s="216"/>
      <c r="C231" s="336" t="s">
        <v>28</v>
      </c>
      <c r="D231" s="217" t="s">
        <v>24</v>
      </c>
      <c r="E231" s="285"/>
      <c r="F231" s="36">
        <f t="shared" si="35"/>
        <v>0</v>
      </c>
      <c r="G231" s="207" t="e">
        <f t="shared" si="34"/>
        <v>#DIV/0!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</row>
    <row r="232" spans="1:19" ht="21.75" customHeight="1">
      <c r="A232" s="337"/>
      <c r="B232" s="338"/>
      <c r="C232" s="339" t="s">
        <v>29</v>
      </c>
      <c r="D232" s="380" t="s">
        <v>24</v>
      </c>
      <c r="E232" s="303"/>
      <c r="F232" s="116">
        <f t="shared" si="35"/>
        <v>0</v>
      </c>
      <c r="G232" s="281" t="e">
        <f t="shared" si="34"/>
        <v>#DIV/0!</v>
      </c>
      <c r="H232" s="478"/>
      <c r="I232" s="478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</row>
    <row r="233" spans="1:19" ht="21.75" customHeight="1">
      <c r="A233" s="2144" t="s">
        <v>246</v>
      </c>
      <c r="B233" s="2199"/>
      <c r="C233" s="2200"/>
      <c r="D233" s="272"/>
      <c r="E233" s="559"/>
      <c r="F233" s="92">
        <f t="shared" si="35"/>
        <v>0</v>
      </c>
      <c r="G233" s="103"/>
      <c r="H233" s="479"/>
      <c r="I233" s="479"/>
      <c r="J233" s="479"/>
      <c r="K233" s="479"/>
      <c r="L233" s="479"/>
      <c r="M233" s="1557"/>
      <c r="N233" s="479"/>
      <c r="O233" s="479"/>
      <c r="P233" s="479"/>
      <c r="Q233" s="479"/>
      <c r="R233" s="479"/>
      <c r="S233" s="479"/>
    </row>
    <row r="234" spans="1:19" ht="21.75" customHeight="1">
      <c r="A234" s="159" t="s">
        <v>247</v>
      </c>
      <c r="B234" s="290"/>
      <c r="C234" s="226"/>
      <c r="D234" s="291"/>
      <c r="E234" s="54"/>
      <c r="F234" s="55">
        <f t="shared" si="35"/>
        <v>0</v>
      </c>
      <c r="G234" s="28"/>
      <c r="H234" s="473"/>
      <c r="I234" s="473"/>
      <c r="J234" s="473"/>
      <c r="K234" s="473"/>
      <c r="L234" s="473"/>
      <c r="M234" s="1553"/>
      <c r="N234" s="473"/>
      <c r="O234" s="473"/>
      <c r="P234" s="473"/>
      <c r="Q234" s="473"/>
      <c r="R234" s="473"/>
      <c r="S234" s="473"/>
    </row>
    <row r="235" spans="1:19" ht="21.75" customHeight="1">
      <c r="A235" s="232"/>
      <c r="B235" s="2141" t="s">
        <v>248</v>
      </c>
      <c r="C235" s="2246"/>
      <c r="D235" s="292"/>
      <c r="E235" s="131"/>
      <c r="F235" s="55">
        <f t="shared" si="35"/>
        <v>0</v>
      </c>
      <c r="G235" s="28" t="e">
        <f t="shared" ref="G235:G245" si="37">+F235*100/E235</f>
        <v>#DIV/0!</v>
      </c>
      <c r="H235" s="473"/>
      <c r="I235" s="473"/>
      <c r="J235" s="473"/>
      <c r="K235" s="473"/>
      <c r="L235" s="473"/>
      <c r="M235" s="1553"/>
      <c r="N235" s="473"/>
      <c r="O235" s="473"/>
      <c r="P235" s="473"/>
      <c r="Q235" s="473"/>
      <c r="R235" s="473"/>
      <c r="S235" s="473"/>
    </row>
    <row r="236" spans="1:19" ht="18.75" customHeight="1">
      <c r="A236" s="229"/>
      <c r="B236" s="293"/>
      <c r="C236" s="440" t="s">
        <v>131</v>
      </c>
      <c r="D236" s="294" t="s">
        <v>31</v>
      </c>
      <c r="E236" s="104"/>
      <c r="F236" s="36">
        <f t="shared" si="35"/>
        <v>0</v>
      </c>
      <c r="G236" s="43" t="e">
        <f t="shared" si="37"/>
        <v>#DIV/0!</v>
      </c>
      <c r="H236" s="476"/>
      <c r="I236" s="476"/>
      <c r="J236" s="476"/>
      <c r="K236" s="476"/>
      <c r="L236" s="476"/>
      <c r="M236" s="476"/>
      <c r="N236" s="476"/>
      <c r="O236" s="476"/>
      <c r="P236" s="476"/>
      <c r="Q236" s="476"/>
      <c r="R236" s="476"/>
      <c r="S236" s="476"/>
    </row>
    <row r="237" spans="1:19" ht="21.75" customHeight="1">
      <c r="A237" s="229"/>
      <c r="B237" s="293"/>
      <c r="C237" s="441" t="s">
        <v>132</v>
      </c>
      <c r="D237" s="295" t="s">
        <v>9</v>
      </c>
      <c r="E237" s="105"/>
      <c r="F237" s="36">
        <f t="shared" si="35"/>
        <v>0</v>
      </c>
      <c r="G237" s="43" t="e">
        <f t="shared" si="37"/>
        <v>#DIV/0!</v>
      </c>
      <c r="H237" s="476"/>
      <c r="I237" s="476"/>
      <c r="J237" s="476"/>
      <c r="K237" s="476"/>
      <c r="L237" s="476"/>
      <c r="M237" s="476"/>
      <c r="N237" s="476"/>
      <c r="O237" s="476"/>
      <c r="P237" s="476"/>
      <c r="Q237" s="476"/>
      <c r="R237" s="476"/>
      <c r="S237" s="476"/>
    </row>
    <row r="238" spans="1:19" ht="21.75" customHeight="1">
      <c r="A238" s="229"/>
      <c r="B238" s="293"/>
      <c r="C238" s="441" t="s">
        <v>133</v>
      </c>
      <c r="D238" s="295" t="s">
        <v>31</v>
      </c>
      <c r="E238" s="105"/>
      <c r="F238" s="36">
        <f t="shared" si="35"/>
        <v>0</v>
      </c>
      <c r="G238" s="43" t="e">
        <f t="shared" si="37"/>
        <v>#DIV/0!</v>
      </c>
      <c r="H238" s="476"/>
      <c r="I238" s="476"/>
      <c r="J238" s="476"/>
      <c r="K238" s="476"/>
      <c r="L238" s="476"/>
      <c r="M238" s="476"/>
      <c r="N238" s="476"/>
      <c r="O238" s="476"/>
      <c r="P238" s="476"/>
      <c r="Q238" s="476"/>
      <c r="R238" s="476"/>
      <c r="S238" s="476"/>
    </row>
    <row r="239" spans="1:19" ht="21.75" customHeight="1">
      <c r="A239" s="229"/>
      <c r="B239" s="296"/>
      <c r="C239" s="262" t="s">
        <v>187</v>
      </c>
      <c r="D239" s="297" t="s">
        <v>114</v>
      </c>
      <c r="E239" s="101">
        <v>12</v>
      </c>
      <c r="F239" s="36">
        <f t="shared" si="35"/>
        <v>10</v>
      </c>
      <c r="G239" s="43">
        <f t="shared" si="37"/>
        <v>83.333333333333329</v>
      </c>
      <c r="H239" s="476"/>
      <c r="I239" s="476"/>
      <c r="J239" s="476"/>
      <c r="K239" s="476">
        <v>2</v>
      </c>
      <c r="L239" s="476"/>
      <c r="M239" s="476"/>
      <c r="N239" s="476"/>
      <c r="O239" s="476"/>
      <c r="P239" s="476">
        <v>6</v>
      </c>
      <c r="Q239" s="476">
        <v>2</v>
      </c>
      <c r="R239" s="476"/>
      <c r="S239" s="476"/>
    </row>
    <row r="240" spans="1:19" ht="21.75" customHeight="1">
      <c r="A240" s="240"/>
      <c r="B240" s="241" t="s">
        <v>37</v>
      </c>
      <c r="C240" s="242"/>
      <c r="D240" s="236" t="s">
        <v>24</v>
      </c>
      <c r="E240" s="111">
        <f>SUM(E241:E245)</f>
        <v>27200</v>
      </c>
      <c r="F240" s="153">
        <f t="shared" si="35"/>
        <v>26050</v>
      </c>
      <c r="G240" s="51">
        <f t="shared" si="37"/>
        <v>95.772058823529406</v>
      </c>
      <c r="H240" s="153">
        <f>SUM(H241:H245)</f>
        <v>0</v>
      </c>
      <c r="I240" s="1226">
        <f t="shared" ref="I240:S240" si="38">SUM(I241:I245)</f>
        <v>0</v>
      </c>
      <c r="J240" s="1226">
        <f t="shared" si="38"/>
        <v>0</v>
      </c>
      <c r="K240" s="1226">
        <f t="shared" si="38"/>
        <v>0</v>
      </c>
      <c r="L240" s="1226">
        <f t="shared" si="38"/>
        <v>0</v>
      </c>
      <c r="M240" s="1543">
        <f t="shared" si="38"/>
        <v>0</v>
      </c>
      <c r="N240" s="1226">
        <f t="shared" si="38"/>
        <v>0</v>
      </c>
      <c r="O240" s="1226">
        <f t="shared" si="38"/>
        <v>0</v>
      </c>
      <c r="P240" s="1226">
        <f t="shared" si="38"/>
        <v>0</v>
      </c>
      <c r="Q240" s="1226">
        <f t="shared" si="38"/>
        <v>0</v>
      </c>
      <c r="R240" s="1226">
        <f t="shared" si="38"/>
        <v>0</v>
      </c>
      <c r="S240" s="1226">
        <f t="shared" si="38"/>
        <v>26050</v>
      </c>
    </row>
    <row r="241" spans="1:19" ht="21.75" customHeight="1">
      <c r="A241" s="194"/>
      <c r="B241" s="195"/>
      <c r="C241" s="221" t="s">
        <v>25</v>
      </c>
      <c r="D241" s="196" t="s">
        <v>24</v>
      </c>
      <c r="E241" s="36">
        <v>0</v>
      </c>
      <c r="F241" s="36">
        <f t="shared" si="35"/>
        <v>0</v>
      </c>
      <c r="G241" s="43" t="e">
        <f t="shared" si="37"/>
        <v>#DIV/0!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471"/>
      <c r="R241" s="471"/>
      <c r="S241" s="471"/>
    </row>
    <row r="242" spans="1:19" ht="21.75" customHeight="1">
      <c r="A242" s="194"/>
      <c r="B242" s="195"/>
      <c r="C242" s="221" t="s">
        <v>26</v>
      </c>
      <c r="D242" s="196" t="s">
        <v>24</v>
      </c>
      <c r="E242" s="36">
        <f>369200-100000-242000</f>
        <v>27200</v>
      </c>
      <c r="F242" s="36">
        <f t="shared" si="35"/>
        <v>26050</v>
      </c>
      <c r="G242" s="43">
        <f t="shared" si="37"/>
        <v>95.772058823529406</v>
      </c>
      <c r="H242" s="471"/>
      <c r="I242" s="471"/>
      <c r="J242" s="471"/>
      <c r="K242" s="471"/>
      <c r="L242" s="471"/>
      <c r="M242" s="471"/>
      <c r="N242" s="471"/>
      <c r="O242" s="471"/>
      <c r="P242" s="471"/>
      <c r="Q242" s="471"/>
      <c r="R242" s="471"/>
      <c r="S242" s="471">
        <f>26050</f>
        <v>26050</v>
      </c>
    </row>
    <row r="243" spans="1:19" ht="21.75" customHeight="1">
      <c r="A243" s="194"/>
      <c r="B243" s="195"/>
      <c r="C243" s="221" t="s">
        <v>27</v>
      </c>
      <c r="D243" s="196" t="s">
        <v>24</v>
      </c>
      <c r="E243" s="36">
        <v>0</v>
      </c>
      <c r="F243" s="36">
        <f t="shared" si="35"/>
        <v>0</v>
      </c>
      <c r="G243" s="43" t="e">
        <f t="shared" si="37"/>
        <v>#DIV/0!</v>
      </c>
      <c r="H243" s="471"/>
      <c r="I243" s="471"/>
      <c r="J243" s="471"/>
      <c r="K243" s="471"/>
      <c r="L243" s="471"/>
      <c r="M243" s="471"/>
      <c r="N243" s="471"/>
      <c r="O243" s="471"/>
      <c r="P243" s="471"/>
      <c r="Q243" s="471"/>
      <c r="R243" s="471"/>
      <c r="S243" s="471"/>
    </row>
    <row r="244" spans="1:19" ht="21.75" customHeight="1">
      <c r="A244" s="194"/>
      <c r="B244" s="195"/>
      <c r="C244" s="221" t="s">
        <v>28</v>
      </c>
      <c r="D244" s="196" t="s">
        <v>24</v>
      </c>
      <c r="E244" s="36">
        <v>0</v>
      </c>
      <c r="F244" s="36">
        <f t="shared" si="35"/>
        <v>0</v>
      </c>
      <c r="G244" s="43" t="e">
        <f t="shared" si="37"/>
        <v>#DIV/0!</v>
      </c>
      <c r="H244" s="471"/>
      <c r="I244" s="471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</row>
    <row r="245" spans="1:19" ht="21.75" customHeight="1">
      <c r="A245" s="253"/>
      <c r="B245" s="254"/>
      <c r="C245" s="255" t="s">
        <v>29</v>
      </c>
      <c r="D245" s="256" t="s">
        <v>24</v>
      </c>
      <c r="E245" s="116">
        <v>0</v>
      </c>
      <c r="F245" s="116">
        <f t="shared" si="35"/>
        <v>0</v>
      </c>
      <c r="G245" s="118" t="e">
        <f t="shared" si="37"/>
        <v>#DIV/0!</v>
      </c>
      <c r="H245" s="478"/>
      <c r="I245" s="478"/>
      <c r="J245" s="478"/>
      <c r="K245" s="478"/>
      <c r="L245" s="478"/>
      <c r="M245" s="478"/>
      <c r="N245" s="478"/>
      <c r="O245" s="478"/>
      <c r="P245" s="478"/>
      <c r="Q245" s="478"/>
      <c r="R245" s="478"/>
      <c r="S245" s="478"/>
    </row>
    <row r="246" spans="1:19" ht="21.75" customHeight="1">
      <c r="A246" s="340" t="s">
        <v>255</v>
      </c>
      <c r="B246" s="341"/>
      <c r="C246" s="342"/>
      <c r="D246" s="343"/>
      <c r="E246" s="384"/>
      <c r="F246" s="360">
        <f t="shared" si="35"/>
        <v>0</v>
      </c>
      <c r="G246" s="345"/>
      <c r="H246" s="481"/>
      <c r="I246" s="481"/>
      <c r="J246" s="481"/>
      <c r="K246" s="481"/>
      <c r="L246" s="481"/>
      <c r="M246" s="1559"/>
      <c r="N246" s="481"/>
      <c r="O246" s="481"/>
      <c r="P246" s="481"/>
      <c r="Q246" s="481"/>
      <c r="R246" s="481"/>
      <c r="S246" s="481"/>
    </row>
    <row r="247" spans="1:19" ht="21.75" customHeight="1">
      <c r="A247" s="2247" t="s">
        <v>249</v>
      </c>
      <c r="B247" s="2247"/>
      <c r="C247" s="2248"/>
      <c r="D247" s="381"/>
      <c r="E247" s="382"/>
      <c r="F247" s="92">
        <f t="shared" si="35"/>
        <v>0</v>
      </c>
      <c r="G247" s="383"/>
      <c r="H247" s="482"/>
      <c r="I247" s="482"/>
      <c r="J247" s="482"/>
      <c r="K247" s="482"/>
      <c r="L247" s="482"/>
      <c r="M247" s="1560"/>
      <c r="N247" s="482"/>
      <c r="O247" s="482"/>
      <c r="P247" s="482"/>
      <c r="Q247" s="482"/>
      <c r="R247" s="482"/>
      <c r="S247" s="482"/>
    </row>
    <row r="248" spans="1:19" ht="21.75" customHeight="1">
      <c r="A248" s="211"/>
      <c r="B248" s="213">
        <v>4.0999999999999996</v>
      </c>
      <c r="C248" s="259" t="s">
        <v>128</v>
      </c>
      <c r="D248" s="227"/>
      <c r="E248" s="6"/>
      <c r="F248" s="55">
        <f t="shared" si="35"/>
        <v>0</v>
      </c>
      <c r="G248" s="67"/>
      <c r="H248" s="473"/>
      <c r="I248" s="473"/>
      <c r="J248" s="473"/>
      <c r="K248" s="473"/>
      <c r="L248" s="473"/>
      <c r="M248" s="1553"/>
      <c r="N248" s="473"/>
      <c r="O248" s="473"/>
      <c r="P248" s="473"/>
      <c r="Q248" s="473"/>
      <c r="R248" s="473"/>
      <c r="S248" s="473"/>
    </row>
    <row r="249" spans="1:19" ht="18.600000000000001" customHeight="1">
      <c r="A249" s="194"/>
      <c r="B249" s="195"/>
      <c r="C249" s="457" t="s">
        <v>231</v>
      </c>
      <c r="D249" s="260" t="s">
        <v>33</v>
      </c>
      <c r="E249" s="93">
        <v>0</v>
      </c>
      <c r="F249" s="36">
        <f t="shared" si="35"/>
        <v>0</v>
      </c>
      <c r="G249" s="94" t="e">
        <f>+F249*100/E249</f>
        <v>#DIV/0!</v>
      </c>
      <c r="H249" s="471"/>
      <c r="I249" s="471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</row>
    <row r="250" spans="1:19" ht="18.600000000000001" customHeight="1">
      <c r="A250" s="194"/>
      <c r="B250" s="195"/>
      <c r="C250" s="458" t="s">
        <v>232</v>
      </c>
      <c r="D250" s="261" t="s">
        <v>33</v>
      </c>
      <c r="E250" s="93">
        <v>0</v>
      </c>
      <c r="F250" s="36">
        <f t="shared" si="35"/>
        <v>0</v>
      </c>
      <c r="G250" s="37" t="e">
        <f t="shared" ref="G250:G257" si="39">+F250*100/E250</f>
        <v>#DIV/0!</v>
      </c>
      <c r="H250" s="471"/>
      <c r="I250" s="471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</row>
    <row r="251" spans="1:19" ht="18.600000000000001" customHeight="1">
      <c r="A251" s="194"/>
      <c r="B251" s="195"/>
      <c r="C251" s="458" t="s">
        <v>233</v>
      </c>
      <c r="D251" s="261" t="s">
        <v>33</v>
      </c>
      <c r="E251" s="93">
        <v>0</v>
      </c>
      <c r="F251" s="36">
        <f t="shared" si="35"/>
        <v>0</v>
      </c>
      <c r="G251" s="37" t="e">
        <f t="shared" si="39"/>
        <v>#DIV/0!</v>
      </c>
      <c r="H251" s="471"/>
      <c r="I251" s="471"/>
      <c r="J251" s="471"/>
      <c r="K251" s="471"/>
      <c r="L251" s="471"/>
      <c r="M251" s="471"/>
      <c r="N251" s="471"/>
      <c r="O251" s="471"/>
      <c r="P251" s="471"/>
      <c r="Q251" s="471"/>
      <c r="R251" s="471"/>
      <c r="S251" s="471"/>
    </row>
    <row r="252" spans="1:19" ht="18.600000000000001" customHeight="1">
      <c r="A252" s="194"/>
      <c r="B252" s="195"/>
      <c r="C252" s="458" t="s">
        <v>234</v>
      </c>
      <c r="D252" s="261" t="s">
        <v>89</v>
      </c>
      <c r="E252" s="93">
        <v>0</v>
      </c>
      <c r="F252" s="36">
        <f t="shared" si="35"/>
        <v>0</v>
      </c>
      <c r="G252" s="37" t="e">
        <f t="shared" si="39"/>
        <v>#DIV/0!</v>
      </c>
      <c r="H252" s="471"/>
      <c r="I252" s="471"/>
      <c r="J252" s="471"/>
      <c r="K252" s="471"/>
      <c r="L252" s="471"/>
      <c r="M252" s="471"/>
      <c r="N252" s="471"/>
      <c r="O252" s="471"/>
      <c r="P252" s="471"/>
      <c r="Q252" s="471"/>
      <c r="R252" s="471"/>
      <c r="S252" s="471"/>
    </row>
    <row r="253" spans="1:19" ht="18.600000000000001" customHeight="1">
      <c r="A253" s="194"/>
      <c r="B253" s="195"/>
      <c r="C253" s="458" t="s">
        <v>129</v>
      </c>
      <c r="D253" s="261" t="s">
        <v>130</v>
      </c>
      <c r="E253" s="93">
        <v>0</v>
      </c>
      <c r="F253" s="36">
        <f t="shared" si="35"/>
        <v>0</v>
      </c>
      <c r="G253" s="37" t="e">
        <f t="shared" si="39"/>
        <v>#DIV/0!</v>
      </c>
      <c r="H253" s="471"/>
      <c r="I253" s="471"/>
      <c r="J253" s="471"/>
      <c r="K253" s="471"/>
      <c r="L253" s="471"/>
      <c r="M253" s="471"/>
      <c r="N253" s="471"/>
      <c r="O253" s="471"/>
      <c r="P253" s="471"/>
      <c r="Q253" s="471"/>
      <c r="R253" s="471"/>
      <c r="S253" s="471"/>
    </row>
    <row r="254" spans="1:19" ht="18.600000000000001" customHeight="1">
      <c r="A254" s="194"/>
      <c r="B254" s="195"/>
      <c r="C254" s="458" t="s">
        <v>286</v>
      </c>
      <c r="D254" s="261" t="s">
        <v>9</v>
      </c>
      <c r="E254" s="95">
        <v>0</v>
      </c>
      <c r="F254" s="36">
        <f t="shared" si="35"/>
        <v>0</v>
      </c>
      <c r="G254" s="37" t="e">
        <f t="shared" si="39"/>
        <v>#DIV/0!</v>
      </c>
      <c r="H254" s="471"/>
      <c r="I254" s="471"/>
      <c r="J254" s="471"/>
      <c r="K254" s="471"/>
      <c r="L254" s="471"/>
      <c r="M254" s="471"/>
      <c r="N254" s="471"/>
      <c r="O254" s="471"/>
      <c r="P254" s="471"/>
      <c r="Q254" s="471"/>
      <c r="R254" s="471"/>
      <c r="S254" s="471"/>
    </row>
    <row r="255" spans="1:19" ht="18.600000000000001" customHeight="1">
      <c r="A255" s="194"/>
      <c r="B255" s="195"/>
      <c r="C255" s="458" t="s">
        <v>236</v>
      </c>
      <c r="D255" s="161" t="s">
        <v>32</v>
      </c>
      <c r="E255" s="95">
        <v>0</v>
      </c>
      <c r="F255" s="36">
        <f t="shared" si="35"/>
        <v>0</v>
      </c>
      <c r="G255" s="37" t="e">
        <f t="shared" si="39"/>
        <v>#DIV/0!</v>
      </c>
      <c r="H255" s="471"/>
      <c r="I255" s="471"/>
      <c r="J255" s="471"/>
      <c r="K255" s="471"/>
      <c r="L255" s="471"/>
      <c r="M255" s="471"/>
      <c r="N255" s="471"/>
      <c r="O255" s="471"/>
      <c r="P255" s="471"/>
      <c r="Q255" s="471"/>
      <c r="R255" s="471"/>
      <c r="S255" s="471"/>
    </row>
    <row r="256" spans="1:19" ht="18.600000000000001" customHeight="1">
      <c r="A256" s="194"/>
      <c r="B256" s="195"/>
      <c r="C256" s="458"/>
      <c r="D256" s="161" t="s">
        <v>9</v>
      </c>
      <c r="E256" s="95">
        <v>0</v>
      </c>
      <c r="F256" s="36">
        <f t="shared" si="35"/>
        <v>0</v>
      </c>
      <c r="G256" s="37" t="e">
        <f t="shared" si="39"/>
        <v>#DIV/0!</v>
      </c>
      <c r="H256" s="471"/>
      <c r="I256" s="471"/>
      <c r="J256" s="471"/>
      <c r="K256" s="471"/>
      <c r="L256" s="471"/>
      <c r="M256" s="471"/>
      <c r="N256" s="471"/>
      <c r="O256" s="471"/>
      <c r="P256" s="471"/>
      <c r="Q256" s="471"/>
      <c r="R256" s="471"/>
      <c r="S256" s="471"/>
    </row>
    <row r="257" spans="1:19" ht="18.600000000000001" customHeight="1">
      <c r="A257" s="194"/>
      <c r="B257" s="195"/>
      <c r="C257" s="458" t="s">
        <v>287</v>
      </c>
      <c r="D257" s="161" t="s">
        <v>114</v>
      </c>
      <c r="E257" s="95"/>
      <c r="F257" s="36">
        <f t="shared" si="35"/>
        <v>0</v>
      </c>
      <c r="G257" s="37" t="e">
        <f t="shared" si="39"/>
        <v>#DIV/0!</v>
      </c>
      <c r="H257" s="471"/>
      <c r="I257" s="471"/>
      <c r="J257" s="471"/>
      <c r="K257" s="471"/>
      <c r="L257" s="471"/>
      <c r="M257" s="471"/>
      <c r="N257" s="471"/>
      <c r="O257" s="471"/>
      <c r="P257" s="471"/>
      <c r="Q257" s="471"/>
      <c r="R257" s="471"/>
      <c r="S257" s="471"/>
    </row>
    <row r="258" spans="1:19" ht="18.600000000000001" customHeight="1">
      <c r="A258" s="194"/>
      <c r="B258" s="195"/>
      <c r="C258" s="262" t="s">
        <v>187</v>
      </c>
      <c r="D258" s="263" t="s">
        <v>114</v>
      </c>
      <c r="E258" s="95">
        <v>0</v>
      </c>
      <c r="F258" s="36">
        <f t="shared" si="35"/>
        <v>0</v>
      </c>
      <c r="G258" s="94" t="e">
        <f>+F258*100/E258</f>
        <v>#DIV/0!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471"/>
      <c r="R258" s="471"/>
      <c r="S258" s="471"/>
    </row>
    <row r="259" spans="1:19" ht="21.75" customHeight="1">
      <c r="A259" s="264"/>
      <c r="B259" s="265" t="s">
        <v>58</v>
      </c>
      <c r="C259" s="266"/>
      <c r="D259" s="267" t="s">
        <v>24</v>
      </c>
      <c r="E259" s="111">
        <f>SUM(E260:E264)</f>
        <v>469000</v>
      </c>
      <c r="F259" s="153">
        <f t="shared" si="35"/>
        <v>223250.9</v>
      </c>
      <c r="G259" s="379">
        <f t="shared" ref="G259:G264" si="40">+F259*100/E259</f>
        <v>47.601471215351815</v>
      </c>
      <c r="H259" s="153">
        <f>SUM(H260:H264)</f>
        <v>0</v>
      </c>
      <c r="I259" s="1226">
        <f t="shared" ref="I259:S259" si="41">SUM(I260:I264)</f>
        <v>0</v>
      </c>
      <c r="J259" s="1226">
        <f t="shared" si="41"/>
        <v>9973.4</v>
      </c>
      <c r="K259" s="1226">
        <f t="shared" si="41"/>
        <v>0</v>
      </c>
      <c r="L259" s="1226">
        <f t="shared" si="41"/>
        <v>4070</v>
      </c>
      <c r="M259" s="1543">
        <f t="shared" si="41"/>
        <v>28704.7</v>
      </c>
      <c r="N259" s="1226">
        <f t="shared" si="41"/>
        <v>9836.7999999999993</v>
      </c>
      <c r="O259" s="1226">
        <f t="shared" si="41"/>
        <v>28754</v>
      </c>
      <c r="P259" s="1226">
        <f t="shared" si="41"/>
        <v>33377</v>
      </c>
      <c r="Q259" s="1226">
        <f t="shared" si="41"/>
        <v>42570</v>
      </c>
      <c r="R259" s="1226">
        <f t="shared" si="41"/>
        <v>20140</v>
      </c>
      <c r="S259" s="1226">
        <f t="shared" si="41"/>
        <v>45825</v>
      </c>
    </row>
    <row r="260" spans="1:19" ht="21.75" customHeight="1">
      <c r="A260" s="194"/>
      <c r="B260" s="195"/>
      <c r="C260" s="221" t="s">
        <v>25</v>
      </c>
      <c r="D260" s="196" t="s">
        <v>24</v>
      </c>
      <c r="E260" s="83"/>
      <c r="F260" s="36">
        <f t="shared" si="35"/>
        <v>0</v>
      </c>
      <c r="G260" s="37" t="e">
        <f t="shared" si="40"/>
        <v>#DIV/0!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</row>
    <row r="261" spans="1:19" ht="21.75" customHeight="1">
      <c r="A261" s="194"/>
      <c r="B261" s="195"/>
      <c r="C261" s="221" t="s">
        <v>26</v>
      </c>
      <c r="D261" s="196" t="s">
        <v>24</v>
      </c>
      <c r="E261" s="42">
        <v>469000</v>
      </c>
      <c r="F261" s="37">
        <f t="shared" si="35"/>
        <v>223250.9</v>
      </c>
      <c r="G261" s="37">
        <f t="shared" si="40"/>
        <v>47.601471215351815</v>
      </c>
      <c r="H261" s="1020"/>
      <c r="I261" s="1020"/>
      <c r="J261" s="1020">
        <v>9973.4</v>
      </c>
      <c r="K261" s="1020"/>
      <c r="L261" s="1020">
        <v>4070</v>
      </c>
      <c r="M261" s="1020">
        <f>19204.7+9500</f>
        <v>28704.7</v>
      </c>
      <c r="N261" s="1020">
        <f>9836.8</f>
        <v>9836.7999999999993</v>
      </c>
      <c r="O261" s="1020">
        <f>28754</f>
        <v>28754</v>
      </c>
      <c r="P261" s="1020">
        <f>13997+19380</f>
        <v>33377</v>
      </c>
      <c r="Q261" s="1020">
        <f>42570</f>
        <v>42570</v>
      </c>
      <c r="R261" s="872">
        <f>20140</f>
        <v>20140</v>
      </c>
      <c r="S261" s="1020">
        <f>45825</f>
        <v>45825</v>
      </c>
    </row>
    <row r="262" spans="1:19" ht="21.75" customHeight="1">
      <c r="A262" s="194"/>
      <c r="B262" s="195"/>
      <c r="C262" s="221" t="s">
        <v>27</v>
      </c>
      <c r="D262" s="196" t="s">
        <v>24</v>
      </c>
      <c r="E262" s="83">
        <v>0</v>
      </c>
      <c r="F262" s="36">
        <f t="shared" si="35"/>
        <v>0</v>
      </c>
      <c r="G262" s="37" t="e">
        <f t="shared" si="40"/>
        <v>#DIV/0!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19" ht="21.75" customHeight="1">
      <c r="A263" s="194"/>
      <c r="B263" s="195"/>
      <c r="C263" s="221" t="s">
        <v>28</v>
      </c>
      <c r="D263" s="196" t="s">
        <v>24</v>
      </c>
      <c r="E263" s="83">
        <v>0</v>
      </c>
      <c r="F263" s="36">
        <f t="shared" si="35"/>
        <v>0</v>
      </c>
      <c r="G263" s="37" t="e">
        <f t="shared" si="40"/>
        <v>#DIV/0!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19" ht="21.75" customHeight="1">
      <c r="A264" s="194"/>
      <c r="B264" s="195"/>
      <c r="C264" s="222" t="s">
        <v>29</v>
      </c>
      <c r="D264" s="196" t="s">
        <v>24</v>
      </c>
      <c r="E264" s="83">
        <v>0</v>
      </c>
      <c r="F264" s="36">
        <f t="shared" si="35"/>
        <v>0</v>
      </c>
      <c r="G264" s="37" t="e">
        <f t="shared" si="40"/>
        <v>#DIV/0!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471"/>
      <c r="R264" s="471"/>
      <c r="S264" s="471"/>
    </row>
    <row r="265" spans="1:19" ht="18" customHeight="1">
      <c r="A265" s="211"/>
      <c r="B265" s="2142" t="s">
        <v>250</v>
      </c>
      <c r="C265" s="2249"/>
      <c r="D265" s="268"/>
      <c r="E265" s="6"/>
      <c r="F265" s="55">
        <f t="shared" si="35"/>
        <v>0</v>
      </c>
      <c r="G265" s="67"/>
      <c r="H265" s="473"/>
      <c r="I265" s="473"/>
      <c r="J265" s="473"/>
      <c r="K265" s="473"/>
      <c r="L265" s="473"/>
      <c r="M265" s="1553"/>
      <c r="N265" s="473"/>
      <c r="O265" s="473"/>
      <c r="P265" s="473"/>
      <c r="Q265" s="473"/>
      <c r="R265" s="473"/>
      <c r="S265" s="473"/>
    </row>
    <row r="266" spans="1:19" ht="23.25" customHeight="1">
      <c r="A266" s="684"/>
      <c r="B266" s="685"/>
      <c r="C266" s="768" t="s">
        <v>135</v>
      </c>
      <c r="D266" s="761" t="s">
        <v>87</v>
      </c>
      <c r="E266" s="93"/>
      <c r="F266" s="36">
        <f t="shared" si="35"/>
        <v>0</v>
      </c>
      <c r="G266" s="37" t="e">
        <f t="shared" ref="G266:G286" si="42">+F266*100/E266</f>
        <v>#DIV/0!</v>
      </c>
      <c r="H266" s="471"/>
      <c r="I266" s="471"/>
      <c r="J266" s="471"/>
      <c r="K266" s="471"/>
      <c r="L266" s="471"/>
      <c r="M266" s="471"/>
      <c r="N266" s="471"/>
      <c r="O266" s="471"/>
      <c r="P266" s="471"/>
      <c r="Q266" s="471"/>
      <c r="R266" s="471"/>
      <c r="S266" s="471"/>
    </row>
    <row r="267" spans="1:19" ht="31.95" customHeight="1">
      <c r="A267" s="684"/>
      <c r="B267" s="685"/>
      <c r="C267" s="769" t="s">
        <v>136</v>
      </c>
      <c r="D267" s="762" t="s">
        <v>87</v>
      </c>
      <c r="E267" s="93"/>
      <c r="F267" s="36">
        <f t="shared" si="35"/>
        <v>0</v>
      </c>
      <c r="G267" s="37" t="e">
        <f t="shared" si="42"/>
        <v>#DIV/0!</v>
      </c>
      <c r="H267" s="471"/>
      <c r="I267" s="471"/>
      <c r="J267" s="471"/>
      <c r="K267" s="471"/>
      <c r="L267" s="471"/>
      <c r="M267" s="471"/>
      <c r="N267" s="471"/>
      <c r="O267" s="471"/>
      <c r="P267" s="471"/>
      <c r="Q267" s="471"/>
      <c r="R267" s="471"/>
      <c r="S267" s="471"/>
    </row>
    <row r="268" spans="1:19" ht="23.25" customHeight="1">
      <c r="A268" s="684"/>
      <c r="B268" s="685"/>
      <c r="C268" s="769" t="s">
        <v>137</v>
      </c>
      <c r="D268" s="762" t="s">
        <v>32</v>
      </c>
      <c r="E268" s="93"/>
      <c r="F268" s="36">
        <f t="shared" si="35"/>
        <v>0</v>
      </c>
      <c r="G268" s="37" t="e">
        <f t="shared" si="42"/>
        <v>#DIV/0!</v>
      </c>
      <c r="H268" s="47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</row>
    <row r="269" spans="1:19" ht="23.25" customHeight="1">
      <c r="A269" s="684"/>
      <c r="B269" s="685"/>
      <c r="C269" s="769" t="s">
        <v>138</v>
      </c>
      <c r="D269" s="762" t="s">
        <v>32</v>
      </c>
      <c r="E269" s="93"/>
      <c r="F269" s="36">
        <f t="shared" ref="F269:F332" si="43">SUM(H269:S269)</f>
        <v>0</v>
      </c>
      <c r="G269" s="37" t="e">
        <f t="shared" si="42"/>
        <v>#DIV/0!</v>
      </c>
      <c r="H269" s="471"/>
      <c r="I269" s="471"/>
      <c r="J269" s="471"/>
      <c r="K269" s="471"/>
      <c r="L269" s="471"/>
      <c r="M269" s="471"/>
      <c r="N269" s="471"/>
      <c r="O269" s="471"/>
      <c r="P269" s="471"/>
      <c r="Q269" s="471"/>
      <c r="R269" s="471"/>
      <c r="S269" s="471"/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5</v>
      </c>
      <c r="F270" s="36">
        <f t="shared" si="43"/>
        <v>4</v>
      </c>
      <c r="G270" s="37">
        <f t="shared" si="42"/>
        <v>80</v>
      </c>
      <c r="H270" s="471"/>
      <c r="I270" s="471"/>
      <c r="J270" s="471"/>
      <c r="K270" s="471">
        <v>1</v>
      </c>
      <c r="L270" s="471"/>
      <c r="M270" s="471"/>
      <c r="N270" s="471"/>
      <c r="O270" s="471"/>
      <c r="P270" s="471">
        <v>2</v>
      </c>
      <c r="Q270" s="471">
        <v>1</v>
      </c>
      <c r="R270" s="471"/>
      <c r="S270" s="471"/>
    </row>
    <row r="271" spans="1:19" ht="21.75" customHeight="1">
      <c r="A271" s="240"/>
      <c r="B271" s="241" t="s">
        <v>58</v>
      </c>
      <c r="C271" s="242"/>
      <c r="D271" s="236" t="s">
        <v>24</v>
      </c>
      <c r="E271" s="111">
        <f>SUM(E272:E276)</f>
        <v>296000</v>
      </c>
      <c r="F271" s="153">
        <f t="shared" si="43"/>
        <v>116800</v>
      </c>
      <c r="G271" s="90">
        <f>+F271*100/E271</f>
        <v>39.45945945945946</v>
      </c>
      <c r="H271" s="153">
        <f>SUM(H272:H276)</f>
        <v>0</v>
      </c>
      <c r="I271" s="1226">
        <f t="shared" ref="I271:S271" si="44">SUM(I272:I276)</f>
        <v>17060</v>
      </c>
      <c r="J271" s="1226">
        <f t="shared" si="44"/>
        <v>2020</v>
      </c>
      <c r="K271" s="1226">
        <f t="shared" si="44"/>
        <v>18820</v>
      </c>
      <c r="L271" s="1226">
        <f t="shared" si="44"/>
        <v>510</v>
      </c>
      <c r="M271" s="1543">
        <f t="shared" si="44"/>
        <v>3950</v>
      </c>
      <c r="N271" s="1226">
        <f t="shared" si="44"/>
        <v>11420</v>
      </c>
      <c r="O271" s="1226">
        <f t="shared" si="44"/>
        <v>40880</v>
      </c>
      <c r="P271" s="1226">
        <f t="shared" si="44"/>
        <v>22140</v>
      </c>
      <c r="Q271" s="1226">
        <f t="shared" si="44"/>
        <v>0</v>
      </c>
      <c r="R271" s="1226">
        <f t="shared" si="44"/>
        <v>0</v>
      </c>
      <c r="S271" s="1226">
        <f t="shared" si="44"/>
        <v>0</v>
      </c>
    </row>
    <row r="272" spans="1:19" ht="21.75" customHeight="1">
      <c r="A272" s="194"/>
      <c r="B272" s="195"/>
      <c r="C272" s="221" t="s">
        <v>25</v>
      </c>
      <c r="D272" s="196" t="s">
        <v>24</v>
      </c>
      <c r="E272" s="83">
        <v>0</v>
      </c>
      <c r="F272" s="36">
        <f t="shared" si="43"/>
        <v>0</v>
      </c>
      <c r="G272" s="37" t="e">
        <f>+F272*100/E272</f>
        <v>#DIV/0!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</row>
    <row r="273" spans="1:19" ht="21.75" customHeight="1">
      <c r="A273" s="194"/>
      <c r="B273" s="195"/>
      <c r="C273" s="221" t="s">
        <v>26</v>
      </c>
      <c r="D273" s="196" t="s">
        <v>24</v>
      </c>
      <c r="E273" s="43">
        <v>296000</v>
      </c>
      <c r="F273" s="37">
        <f t="shared" si="43"/>
        <v>116800</v>
      </c>
      <c r="G273" s="37">
        <f t="shared" si="42"/>
        <v>39.45945945945946</v>
      </c>
      <c r="H273" s="1020"/>
      <c r="I273" s="1020">
        <v>17060</v>
      </c>
      <c r="J273" s="1020">
        <v>2020</v>
      </c>
      <c r="K273" s="1020">
        <f>18820</f>
        <v>18820</v>
      </c>
      <c r="L273" s="1020">
        <v>510</v>
      </c>
      <c r="M273" s="1020">
        <f>3950</f>
        <v>3950</v>
      </c>
      <c r="N273" s="1020">
        <f>5720+5700</f>
        <v>11420</v>
      </c>
      <c r="O273" s="1020">
        <f>29480+11400</f>
        <v>40880</v>
      </c>
      <c r="P273" s="1020">
        <f>17960+4180</f>
        <v>22140</v>
      </c>
      <c r="Q273" s="1020"/>
      <c r="R273" s="1020"/>
      <c r="S273" s="1020"/>
    </row>
    <row r="274" spans="1:19" ht="21.75" customHeight="1">
      <c r="A274" s="194"/>
      <c r="B274" s="195"/>
      <c r="C274" s="221" t="s">
        <v>27</v>
      </c>
      <c r="D274" s="196" t="s">
        <v>24</v>
      </c>
      <c r="E274" s="83">
        <v>0</v>
      </c>
      <c r="F274" s="36">
        <f t="shared" si="43"/>
        <v>0</v>
      </c>
      <c r="G274" s="37" t="e">
        <f t="shared" si="42"/>
        <v>#DIV/0!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</row>
    <row r="275" spans="1:19" ht="21.75" customHeight="1">
      <c r="A275" s="194"/>
      <c r="B275" s="195"/>
      <c r="C275" s="221" t="s">
        <v>28</v>
      </c>
      <c r="D275" s="196" t="s">
        <v>24</v>
      </c>
      <c r="E275" s="83">
        <v>0</v>
      </c>
      <c r="F275" s="36">
        <f t="shared" si="43"/>
        <v>0</v>
      </c>
      <c r="G275" s="37" t="e">
        <f t="shared" si="42"/>
        <v>#DIV/0!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</row>
    <row r="276" spans="1:19" ht="21.75" customHeight="1">
      <c r="A276" s="253"/>
      <c r="B276" s="254"/>
      <c r="C276" s="255" t="s">
        <v>29</v>
      </c>
      <c r="D276" s="256" t="s">
        <v>24</v>
      </c>
      <c r="E276" s="119">
        <v>0</v>
      </c>
      <c r="F276" s="36">
        <f t="shared" si="43"/>
        <v>0</v>
      </c>
      <c r="G276" s="120" t="e">
        <f t="shared" si="42"/>
        <v>#DIV/0!</v>
      </c>
      <c r="H276" s="478"/>
      <c r="I276" s="478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</row>
    <row r="277" spans="1:19" ht="36" customHeight="1">
      <c r="A277" s="509"/>
      <c r="B277" s="2235" t="s">
        <v>302</v>
      </c>
      <c r="C277" s="2236"/>
      <c r="D277" s="510"/>
      <c r="E277" s="511"/>
      <c r="F277" s="55">
        <f>SUM(H277:S277)</f>
        <v>0</v>
      </c>
      <c r="G277" s="67"/>
      <c r="H277" s="473"/>
      <c r="I277" s="473"/>
      <c r="J277" s="473"/>
      <c r="K277" s="473"/>
      <c r="L277" s="473"/>
      <c r="M277" s="1553"/>
      <c r="N277" s="473"/>
      <c r="O277" s="473"/>
      <c r="P277" s="473"/>
      <c r="Q277" s="473"/>
      <c r="R277" s="473"/>
      <c r="S277" s="473"/>
    </row>
    <row r="278" spans="1:19" ht="21.75" customHeight="1">
      <c r="A278" s="492"/>
      <c r="B278" s="493"/>
      <c r="C278" s="504" t="s">
        <v>261</v>
      </c>
      <c r="D278" s="217" t="s">
        <v>87</v>
      </c>
      <c r="E278" s="77">
        <v>0</v>
      </c>
      <c r="F278" s="36">
        <f>SUM(H278:S278)</f>
        <v>0</v>
      </c>
      <c r="G278" s="37" t="e">
        <f t="shared" si="42"/>
        <v>#DIV/0!</v>
      </c>
      <c r="H278" s="471"/>
      <c r="I278" s="471"/>
      <c r="J278" s="471"/>
      <c r="K278" s="471"/>
      <c r="L278" s="471"/>
      <c r="M278" s="471"/>
      <c r="N278" s="471"/>
      <c r="O278" s="471"/>
      <c r="P278" s="471"/>
      <c r="Q278" s="471"/>
      <c r="R278" s="471"/>
      <c r="S278" s="471"/>
    </row>
    <row r="279" spans="1:19" ht="21.75" customHeight="1">
      <c r="A279" s="494"/>
      <c r="B279" s="495"/>
      <c r="C279" s="505" t="s">
        <v>262</v>
      </c>
      <c r="D279" s="217" t="s">
        <v>87</v>
      </c>
      <c r="E279" s="77">
        <v>0</v>
      </c>
      <c r="F279" s="36">
        <f t="shared" si="43"/>
        <v>0</v>
      </c>
      <c r="G279" s="37" t="e">
        <f t="shared" si="42"/>
        <v>#DIV/0!</v>
      </c>
      <c r="H279" s="471"/>
      <c r="I279" s="471"/>
      <c r="J279" s="471"/>
      <c r="K279" s="471"/>
      <c r="L279" s="471"/>
      <c r="M279" s="471"/>
      <c r="N279" s="471"/>
      <c r="O279" s="471"/>
      <c r="P279" s="471"/>
      <c r="Q279" s="471"/>
      <c r="R279" s="471"/>
      <c r="S279" s="471"/>
    </row>
    <row r="280" spans="1:19" ht="21.75" customHeight="1">
      <c r="A280" s="494"/>
      <c r="B280" s="496"/>
      <c r="C280" s="506" t="s">
        <v>187</v>
      </c>
      <c r="D280" s="286" t="s">
        <v>114</v>
      </c>
      <c r="E280" s="155">
        <v>0</v>
      </c>
      <c r="F280" s="36">
        <f t="shared" si="43"/>
        <v>13</v>
      </c>
      <c r="G280" s="37" t="e">
        <f t="shared" si="42"/>
        <v>#DIV/0!</v>
      </c>
      <c r="H280" s="471"/>
      <c r="I280" s="471"/>
      <c r="J280" s="471"/>
      <c r="K280" s="471">
        <v>2</v>
      </c>
      <c r="L280" s="471"/>
      <c r="M280" s="471"/>
      <c r="N280" s="471"/>
      <c r="O280" s="471"/>
      <c r="P280" s="471">
        <v>6</v>
      </c>
      <c r="Q280" s="471">
        <v>5</v>
      </c>
      <c r="R280" s="471"/>
      <c r="S280" s="471"/>
    </row>
    <row r="281" spans="1:19" ht="21.75" customHeight="1">
      <c r="A281" s="497"/>
      <c r="B281" s="498" t="s">
        <v>58</v>
      </c>
      <c r="C281" s="512"/>
      <c r="D281" s="421" t="s">
        <v>24</v>
      </c>
      <c r="E281" s="111">
        <f>SUM(E282:E286)</f>
        <v>101200</v>
      </c>
      <c r="F281" s="153">
        <f t="shared" si="43"/>
        <v>105311</v>
      </c>
      <c r="G281" s="379"/>
      <c r="H281" s="487">
        <f>SUM(H282:H286)</f>
        <v>0</v>
      </c>
      <c r="I281" s="1248">
        <f t="shared" ref="I281:S281" si="45">SUM(I282:I286)</f>
        <v>0</v>
      </c>
      <c r="J281" s="1248">
        <f t="shared" si="45"/>
        <v>0</v>
      </c>
      <c r="K281" s="1248">
        <f t="shared" si="45"/>
        <v>0</v>
      </c>
      <c r="L281" s="1248">
        <f t="shared" si="45"/>
        <v>0</v>
      </c>
      <c r="M281" s="1563">
        <f t="shared" si="45"/>
        <v>48882</v>
      </c>
      <c r="N281" s="1248">
        <f t="shared" si="45"/>
        <v>0</v>
      </c>
      <c r="O281" s="1248">
        <f t="shared" si="45"/>
        <v>0</v>
      </c>
      <c r="P281" s="1248">
        <f t="shared" si="45"/>
        <v>0</v>
      </c>
      <c r="Q281" s="1248">
        <f t="shared" si="45"/>
        <v>0</v>
      </c>
      <c r="R281" s="1248">
        <f t="shared" si="45"/>
        <v>40869</v>
      </c>
      <c r="S281" s="1248">
        <f t="shared" si="45"/>
        <v>15560</v>
      </c>
    </row>
    <row r="282" spans="1:19" ht="21.75" customHeight="1">
      <c r="A282" s="499"/>
      <c r="B282" s="500"/>
      <c r="C282" s="507" t="s">
        <v>25</v>
      </c>
      <c r="D282" s="196" t="s">
        <v>24</v>
      </c>
      <c r="E282" s="42">
        <v>0</v>
      </c>
      <c r="F282" s="36">
        <f t="shared" si="43"/>
        <v>0</v>
      </c>
      <c r="G282" s="37" t="e">
        <f t="shared" si="42"/>
        <v>#DIV/0!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</row>
    <row r="283" spans="1:19" ht="21.75" customHeight="1">
      <c r="A283" s="499"/>
      <c r="B283" s="500"/>
      <c r="C283" s="507" t="s">
        <v>26</v>
      </c>
      <c r="D283" s="196" t="s">
        <v>24</v>
      </c>
      <c r="E283" s="42">
        <v>101200</v>
      </c>
      <c r="F283" s="36">
        <f t="shared" si="43"/>
        <v>105311</v>
      </c>
      <c r="G283" s="37">
        <f t="shared" si="42"/>
        <v>104.06225296442688</v>
      </c>
      <c r="H283" s="471"/>
      <c r="I283" s="471"/>
      <c r="J283" s="471"/>
      <c r="K283" s="471"/>
      <c r="L283" s="471"/>
      <c r="M283" s="471">
        <f>35962+12920</f>
        <v>48882</v>
      </c>
      <c r="N283" s="471"/>
      <c r="O283" s="471"/>
      <c r="P283" s="471"/>
      <c r="Q283" s="471"/>
      <c r="R283" s="471">
        <v>40869</v>
      </c>
      <c r="S283" s="471">
        <f>15560</f>
        <v>15560</v>
      </c>
    </row>
    <row r="284" spans="1:19" ht="21.75" customHeight="1">
      <c r="A284" s="499"/>
      <c r="B284" s="500"/>
      <c r="C284" s="507" t="s">
        <v>27</v>
      </c>
      <c r="D284" s="196" t="s">
        <v>24</v>
      </c>
      <c r="E284" s="42">
        <v>0</v>
      </c>
      <c r="F284" s="36">
        <f t="shared" si="43"/>
        <v>0</v>
      </c>
      <c r="G284" s="37" t="e">
        <f t="shared" si="42"/>
        <v>#DIV/0!</v>
      </c>
      <c r="H284" s="471"/>
      <c r="I284" s="471"/>
      <c r="J284" s="471"/>
      <c r="K284" s="471"/>
      <c r="L284" s="471"/>
      <c r="M284" s="471"/>
      <c r="N284" s="471"/>
      <c r="O284" s="471"/>
      <c r="P284" s="471"/>
      <c r="Q284" s="471"/>
      <c r="R284" s="471"/>
      <c r="S284" s="471"/>
    </row>
    <row r="285" spans="1:19" ht="21.75" customHeight="1">
      <c r="A285" s="499"/>
      <c r="B285" s="500"/>
      <c r="C285" s="507" t="s">
        <v>28</v>
      </c>
      <c r="D285" s="196" t="s">
        <v>24</v>
      </c>
      <c r="E285" s="42">
        <v>0</v>
      </c>
      <c r="F285" s="36">
        <f t="shared" si="43"/>
        <v>0</v>
      </c>
      <c r="G285" s="37" t="e">
        <f t="shared" si="42"/>
        <v>#DIV/0!</v>
      </c>
      <c r="H285" s="471"/>
      <c r="I285" s="471"/>
      <c r="J285" s="471"/>
      <c r="K285" s="471"/>
      <c r="L285" s="471"/>
      <c r="M285" s="471"/>
      <c r="N285" s="471"/>
      <c r="O285" s="471"/>
      <c r="P285" s="471"/>
      <c r="Q285" s="471"/>
      <c r="R285" s="471"/>
      <c r="S285" s="471"/>
    </row>
    <row r="286" spans="1:19" ht="21.75" customHeight="1">
      <c r="A286" s="501"/>
      <c r="B286" s="502"/>
      <c r="C286" s="508" t="s">
        <v>29</v>
      </c>
      <c r="D286" s="280" t="s">
        <v>24</v>
      </c>
      <c r="E286" s="117">
        <v>0</v>
      </c>
      <c r="F286" s="116">
        <f t="shared" si="43"/>
        <v>0</v>
      </c>
      <c r="G286" s="37" t="e">
        <f t="shared" si="42"/>
        <v>#DIV/0!</v>
      </c>
      <c r="H286" s="488"/>
      <c r="I286" s="48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</row>
    <row r="287" spans="1:19" ht="21.75" customHeight="1">
      <c r="A287" s="2110" t="s">
        <v>256</v>
      </c>
      <c r="B287" s="2111"/>
      <c r="C287" s="2111"/>
      <c r="D287" s="424"/>
      <c r="E287" s="92"/>
      <c r="F287" s="92">
        <f t="shared" si="43"/>
        <v>130522</v>
      </c>
      <c r="G287" s="103"/>
      <c r="H287" s="92">
        <f t="shared" ref="H287:S287" si="46">SUM(H288:H296)</f>
        <v>0</v>
      </c>
      <c r="I287" s="92">
        <f t="shared" si="46"/>
        <v>0</v>
      </c>
      <c r="J287" s="92">
        <f t="shared" si="46"/>
        <v>0</v>
      </c>
      <c r="K287" s="92">
        <f t="shared" si="46"/>
        <v>1</v>
      </c>
      <c r="L287" s="92">
        <f t="shared" si="46"/>
        <v>6180</v>
      </c>
      <c r="M287" s="1538">
        <f t="shared" si="46"/>
        <v>0</v>
      </c>
      <c r="N287" s="92">
        <f t="shared" si="46"/>
        <v>12423</v>
      </c>
      <c r="O287" s="92">
        <f t="shared" si="46"/>
        <v>44361</v>
      </c>
      <c r="P287" s="92">
        <f t="shared" si="46"/>
        <v>1</v>
      </c>
      <c r="Q287" s="92">
        <f t="shared" si="46"/>
        <v>0</v>
      </c>
      <c r="R287" s="92">
        <f t="shared" si="46"/>
        <v>0</v>
      </c>
      <c r="S287" s="92">
        <f t="shared" si="46"/>
        <v>67556</v>
      </c>
    </row>
    <row r="288" spans="1:19" ht="25.5" customHeight="1">
      <c r="A288" s="225"/>
      <c r="B288" s="2113" t="s">
        <v>291</v>
      </c>
      <c r="C288" s="2218"/>
      <c r="D288" s="304"/>
      <c r="E288" s="133">
        <f>E289+E290</f>
        <v>0</v>
      </c>
      <c r="F288" s="55">
        <f t="shared" si="43"/>
        <v>0</v>
      </c>
      <c r="G288" s="28"/>
      <c r="H288" s="473"/>
      <c r="I288" s="473"/>
      <c r="J288" s="473"/>
      <c r="K288" s="473"/>
      <c r="L288" s="473"/>
      <c r="M288" s="1553"/>
      <c r="N288" s="473"/>
      <c r="O288" s="473"/>
      <c r="P288" s="473"/>
      <c r="Q288" s="473"/>
      <c r="R288" s="473"/>
      <c r="S288" s="473"/>
    </row>
    <row r="289" spans="1:19" ht="25.5" customHeight="1">
      <c r="A289" s="229"/>
      <c r="B289" s="2237" t="s">
        <v>179</v>
      </c>
      <c r="C289" s="2238"/>
      <c r="D289" s="299" t="s">
        <v>87</v>
      </c>
      <c r="E289" s="42">
        <v>0</v>
      </c>
      <c r="F289" s="36">
        <f t="shared" si="43"/>
        <v>0</v>
      </c>
      <c r="G289" s="37" t="e">
        <f t="shared" ref="G289:G311" si="47">+F289*100/E289</f>
        <v>#DIV/0!</v>
      </c>
      <c r="H289" s="471"/>
      <c r="I289" s="471"/>
      <c r="J289" s="471"/>
      <c r="K289" s="471"/>
      <c r="L289" s="471"/>
      <c r="M289" s="471"/>
      <c r="N289" s="471"/>
      <c r="O289" s="471"/>
      <c r="P289" s="471"/>
      <c r="Q289" s="471"/>
      <c r="R289" s="471"/>
      <c r="S289" s="471"/>
    </row>
    <row r="290" spans="1:19" ht="25.5" customHeight="1">
      <c r="A290" s="229"/>
      <c r="B290" s="230" t="s">
        <v>180</v>
      </c>
      <c r="C290" s="239"/>
      <c r="D290" s="299" t="s">
        <v>87</v>
      </c>
      <c r="E290" s="42"/>
      <c r="F290" s="36">
        <f t="shared" si="43"/>
        <v>0</v>
      </c>
      <c r="G290" s="37" t="e">
        <f t="shared" si="47"/>
        <v>#DIV/0!</v>
      </c>
      <c r="H290" s="471"/>
      <c r="I290" s="471"/>
      <c r="J290" s="471"/>
      <c r="K290" s="471"/>
      <c r="L290" s="471"/>
      <c r="M290" s="471"/>
      <c r="N290" s="471"/>
      <c r="O290" s="471"/>
      <c r="P290" s="471"/>
      <c r="Q290" s="471"/>
      <c r="R290" s="471"/>
      <c r="S290" s="471"/>
    </row>
    <row r="291" spans="1:19" ht="25.5" customHeight="1">
      <c r="A291" s="453"/>
      <c r="B291" s="2193" t="s">
        <v>292</v>
      </c>
      <c r="C291" s="2194"/>
      <c r="D291" s="455" t="s">
        <v>114</v>
      </c>
      <c r="E291" s="42"/>
      <c r="F291" s="36">
        <f t="shared" si="43"/>
        <v>0</v>
      </c>
      <c r="G291" s="37" t="e">
        <f t="shared" si="47"/>
        <v>#DIV/0!</v>
      </c>
      <c r="H291" s="471"/>
      <c r="I291" s="471"/>
      <c r="J291" s="471"/>
      <c r="K291" s="471"/>
      <c r="L291" s="471"/>
      <c r="M291" s="471"/>
      <c r="N291" s="471"/>
      <c r="O291" s="471"/>
      <c r="P291" s="471"/>
      <c r="Q291" s="471"/>
      <c r="R291" s="471"/>
      <c r="S291" s="471"/>
    </row>
    <row r="292" spans="1:19" ht="25.5" customHeight="1">
      <c r="A292" s="229"/>
      <c r="B292" s="452" t="s">
        <v>293</v>
      </c>
      <c r="C292" s="419"/>
      <c r="D292" s="420" t="s">
        <v>294</v>
      </c>
      <c r="E292" s="166"/>
      <c r="F292" s="36">
        <f t="shared" si="43"/>
        <v>0</v>
      </c>
      <c r="G292" s="165" t="e">
        <f t="shared" si="47"/>
        <v>#DIV/0!</v>
      </c>
      <c r="H292" s="471"/>
      <c r="I292" s="471"/>
      <c r="J292" s="471"/>
      <c r="K292" s="471"/>
      <c r="L292" s="471"/>
      <c r="M292" s="471"/>
      <c r="N292" s="471"/>
      <c r="O292" s="471"/>
      <c r="P292" s="471"/>
      <c r="Q292" s="471"/>
      <c r="R292" s="471"/>
      <c r="S292" s="471"/>
    </row>
    <row r="293" spans="1:19" ht="21.75" customHeight="1">
      <c r="A293" s="229"/>
      <c r="B293" s="2195" t="s">
        <v>187</v>
      </c>
      <c r="C293" s="2195"/>
      <c r="D293" s="294" t="s">
        <v>114</v>
      </c>
      <c r="E293" s="101">
        <v>4</v>
      </c>
      <c r="F293" s="36">
        <f t="shared" si="43"/>
        <v>4</v>
      </c>
      <c r="G293" s="43">
        <f t="shared" si="47"/>
        <v>100</v>
      </c>
      <c r="H293" s="471"/>
      <c r="I293" s="471"/>
      <c r="J293" s="471"/>
      <c r="K293" s="471">
        <v>1</v>
      </c>
      <c r="L293" s="471"/>
      <c r="M293" s="471"/>
      <c r="N293" s="471">
        <v>1</v>
      </c>
      <c r="O293" s="471">
        <v>1</v>
      </c>
      <c r="P293" s="471">
        <v>1</v>
      </c>
      <c r="Q293" s="471"/>
      <c r="R293" s="471"/>
      <c r="S293" s="471"/>
    </row>
    <row r="294" spans="1:19" ht="26.4" customHeight="1">
      <c r="A294" s="240"/>
      <c r="B294" s="241" t="s">
        <v>37</v>
      </c>
      <c r="C294" s="242"/>
      <c r="D294" s="236" t="s">
        <v>24</v>
      </c>
      <c r="E294" s="111">
        <f>SUM(E295:E299)</f>
        <v>161000</v>
      </c>
      <c r="F294" s="153">
        <f t="shared" si="43"/>
        <v>65259</v>
      </c>
      <c r="G294" s="51">
        <f t="shared" si="47"/>
        <v>40.533540372670807</v>
      </c>
      <c r="H294" s="153">
        <f>SUM(H295:H299)</f>
        <v>0</v>
      </c>
      <c r="I294" s="1226">
        <f t="shared" ref="I294:S294" si="48">SUM(I295:I299)</f>
        <v>0</v>
      </c>
      <c r="J294" s="1226">
        <f t="shared" si="48"/>
        <v>0</v>
      </c>
      <c r="K294" s="1226">
        <f t="shared" si="48"/>
        <v>0</v>
      </c>
      <c r="L294" s="1226">
        <f t="shared" si="48"/>
        <v>3090</v>
      </c>
      <c r="M294" s="1543">
        <f t="shared" si="48"/>
        <v>0</v>
      </c>
      <c r="N294" s="1226">
        <f t="shared" si="48"/>
        <v>6211</v>
      </c>
      <c r="O294" s="1226">
        <f t="shared" si="48"/>
        <v>22180</v>
      </c>
      <c r="P294" s="1226">
        <f t="shared" si="48"/>
        <v>0</v>
      </c>
      <c r="Q294" s="1226">
        <f t="shared" si="48"/>
        <v>0</v>
      </c>
      <c r="R294" s="1226">
        <f t="shared" si="48"/>
        <v>0</v>
      </c>
      <c r="S294" s="1226">
        <f t="shared" si="48"/>
        <v>33778</v>
      </c>
    </row>
    <row r="295" spans="1:19" ht="26.4" customHeight="1">
      <c r="A295" s="194"/>
      <c r="B295" s="195"/>
      <c r="C295" s="221" t="s">
        <v>25</v>
      </c>
      <c r="D295" s="196" t="s">
        <v>24</v>
      </c>
      <c r="E295" s="36">
        <v>0</v>
      </c>
      <c r="F295" s="36">
        <f t="shared" si="43"/>
        <v>0</v>
      </c>
      <c r="G295" s="43" t="e">
        <f t="shared" si="47"/>
        <v>#DIV/0!</v>
      </c>
      <c r="H295" s="471"/>
      <c r="I295" s="471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</row>
    <row r="296" spans="1:19" ht="26.4" customHeight="1">
      <c r="A296" s="194"/>
      <c r="B296" s="195"/>
      <c r="C296" s="221" t="s">
        <v>26</v>
      </c>
      <c r="D296" s="196" t="s">
        <v>24</v>
      </c>
      <c r="E296" s="36">
        <f>161000</f>
        <v>161000</v>
      </c>
      <c r="F296" s="36">
        <f t="shared" si="43"/>
        <v>65259</v>
      </c>
      <c r="G296" s="43">
        <f t="shared" si="47"/>
        <v>40.533540372670807</v>
      </c>
      <c r="H296" s="471"/>
      <c r="I296" s="471"/>
      <c r="J296" s="471"/>
      <c r="K296" s="471"/>
      <c r="L296" s="471">
        <f>3090</f>
        <v>3090</v>
      </c>
      <c r="M296" s="471"/>
      <c r="N296" s="471">
        <f>3361+2850</f>
        <v>6211</v>
      </c>
      <c r="O296" s="471">
        <f>16480+5700</f>
        <v>22180</v>
      </c>
      <c r="P296" s="471"/>
      <c r="Q296" s="471"/>
      <c r="R296" s="471"/>
      <c r="S296" s="471">
        <f>33778</f>
        <v>33778</v>
      </c>
    </row>
    <row r="297" spans="1:19" ht="26.4" customHeight="1">
      <c r="A297" s="194"/>
      <c r="B297" s="195"/>
      <c r="C297" s="221" t="s">
        <v>27</v>
      </c>
      <c r="D297" s="196" t="s">
        <v>24</v>
      </c>
      <c r="E297" s="36">
        <v>0</v>
      </c>
      <c r="F297" s="36">
        <f t="shared" si="43"/>
        <v>0</v>
      </c>
      <c r="G297" s="43" t="e">
        <f t="shared" si="47"/>
        <v>#DIV/0!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</row>
    <row r="298" spans="1:19" ht="26.4" customHeight="1">
      <c r="A298" s="194"/>
      <c r="B298" s="195"/>
      <c r="C298" s="221" t="s">
        <v>28</v>
      </c>
      <c r="D298" s="196" t="s">
        <v>24</v>
      </c>
      <c r="E298" s="36">
        <v>0</v>
      </c>
      <c r="F298" s="36">
        <f t="shared" si="43"/>
        <v>0</v>
      </c>
      <c r="G298" s="43" t="e">
        <f t="shared" si="47"/>
        <v>#DIV/0!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</row>
    <row r="299" spans="1:19" ht="26.4" customHeight="1">
      <c r="A299" s="194"/>
      <c r="B299" s="500"/>
      <c r="C299" s="514" t="s">
        <v>29</v>
      </c>
      <c r="D299" s="196" t="s">
        <v>24</v>
      </c>
      <c r="E299" s="36">
        <v>0</v>
      </c>
      <c r="F299" s="36">
        <f t="shared" si="43"/>
        <v>0</v>
      </c>
      <c r="G299" s="43" t="e">
        <f t="shared" si="47"/>
        <v>#DIV/0!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</row>
    <row r="300" spans="1:19" ht="37.5" customHeight="1">
      <c r="A300" s="211"/>
      <c r="B300" s="2252" t="s">
        <v>295</v>
      </c>
      <c r="C300" s="2253"/>
      <c r="D300" s="227"/>
      <c r="E300" s="55"/>
      <c r="F300" s="55">
        <f t="shared" si="43"/>
        <v>0</v>
      </c>
      <c r="G300" s="28"/>
      <c r="H300" s="473"/>
      <c r="I300" s="473"/>
      <c r="J300" s="473"/>
      <c r="K300" s="473"/>
      <c r="L300" s="473"/>
      <c r="M300" s="1553"/>
      <c r="N300" s="473"/>
      <c r="O300" s="473"/>
      <c r="P300" s="473"/>
      <c r="Q300" s="473"/>
      <c r="R300" s="473"/>
      <c r="S300" s="473"/>
    </row>
    <row r="301" spans="1:19" ht="27" customHeight="1">
      <c r="A301" s="194"/>
      <c r="B301" s="454"/>
      <c r="C301" s="515" t="s">
        <v>296</v>
      </c>
      <c r="D301" s="456" t="s">
        <v>297</v>
      </c>
      <c r="E301" s="36"/>
      <c r="F301" s="36">
        <f t="shared" si="43"/>
        <v>0</v>
      </c>
      <c r="G301" s="43" t="e">
        <f t="shared" si="47"/>
        <v>#DIV/0!</v>
      </c>
      <c r="H301" s="471"/>
      <c r="I301" s="471"/>
      <c r="J301" s="471"/>
      <c r="K301" s="471"/>
      <c r="L301" s="471"/>
      <c r="M301" s="471"/>
      <c r="N301" s="471"/>
      <c r="O301" s="471"/>
      <c r="P301" s="471"/>
      <c r="Q301" s="471"/>
      <c r="R301" s="471"/>
      <c r="S301" s="471"/>
    </row>
    <row r="302" spans="1:19" ht="27" customHeight="1">
      <c r="A302" s="194"/>
      <c r="B302" s="454"/>
      <c r="C302" s="516" t="s">
        <v>298</v>
      </c>
      <c r="D302" s="456" t="s">
        <v>299</v>
      </c>
      <c r="E302" s="36"/>
      <c r="F302" s="36">
        <f t="shared" si="43"/>
        <v>0</v>
      </c>
      <c r="G302" s="43" t="e">
        <f t="shared" si="47"/>
        <v>#DIV/0!</v>
      </c>
      <c r="H302" s="471"/>
      <c r="I302" s="471"/>
      <c r="J302" s="471"/>
      <c r="K302" s="471"/>
      <c r="L302" s="471"/>
      <c r="M302" s="471"/>
      <c r="N302" s="471"/>
      <c r="O302" s="471"/>
      <c r="P302" s="471"/>
      <c r="Q302" s="471"/>
      <c r="R302" s="471"/>
      <c r="S302" s="471"/>
    </row>
    <row r="303" spans="1:19" ht="27" customHeight="1">
      <c r="A303" s="194"/>
      <c r="B303" s="454"/>
      <c r="C303" s="516" t="s">
        <v>300</v>
      </c>
      <c r="D303" s="456" t="s">
        <v>87</v>
      </c>
      <c r="E303" s="36"/>
      <c r="F303" s="36">
        <f t="shared" si="43"/>
        <v>0</v>
      </c>
      <c r="G303" s="43" t="e">
        <f t="shared" si="47"/>
        <v>#DIV/0!</v>
      </c>
      <c r="H303" s="471"/>
      <c r="I303" s="471"/>
      <c r="J303" s="471"/>
      <c r="K303" s="471"/>
      <c r="L303" s="471"/>
      <c r="M303" s="471"/>
      <c r="N303" s="471"/>
      <c r="O303" s="471"/>
      <c r="P303" s="471"/>
      <c r="Q303" s="471"/>
      <c r="R303" s="471"/>
      <c r="S303" s="471"/>
    </row>
    <row r="304" spans="1:19" ht="27" customHeight="1">
      <c r="A304" s="194"/>
      <c r="B304" s="454"/>
      <c r="C304" s="516" t="s">
        <v>290</v>
      </c>
      <c r="D304" s="456" t="s">
        <v>114</v>
      </c>
      <c r="E304" s="36"/>
      <c r="F304" s="36">
        <f t="shared" si="43"/>
        <v>0</v>
      </c>
      <c r="G304" s="43" t="e">
        <f t="shared" si="47"/>
        <v>#DIV/0!</v>
      </c>
      <c r="H304" s="471"/>
      <c r="I304" s="471"/>
      <c r="J304" s="471"/>
      <c r="K304" s="471"/>
      <c r="L304" s="471"/>
      <c r="M304" s="471"/>
      <c r="N304" s="471"/>
      <c r="O304" s="471"/>
      <c r="P304" s="471"/>
      <c r="Q304" s="471"/>
      <c r="R304" s="471"/>
      <c r="S304" s="471"/>
    </row>
    <row r="305" spans="1:19" ht="27" customHeight="1">
      <c r="A305" s="194"/>
      <c r="B305" s="2254" t="s">
        <v>187</v>
      </c>
      <c r="C305" s="2255"/>
      <c r="D305" s="294" t="s">
        <v>114</v>
      </c>
      <c r="E305" s="36">
        <v>3</v>
      </c>
      <c r="F305" s="36">
        <f t="shared" si="43"/>
        <v>3</v>
      </c>
      <c r="G305" s="43">
        <f t="shared" si="47"/>
        <v>100</v>
      </c>
      <c r="H305" s="471"/>
      <c r="I305" s="471"/>
      <c r="J305" s="471"/>
      <c r="K305" s="471">
        <v>1</v>
      </c>
      <c r="L305" s="471"/>
      <c r="M305" s="471"/>
      <c r="N305" s="471"/>
      <c r="O305" s="471">
        <v>1</v>
      </c>
      <c r="P305" s="471">
        <v>1</v>
      </c>
      <c r="Q305" s="471"/>
      <c r="R305" s="471"/>
      <c r="S305" s="471"/>
    </row>
    <row r="306" spans="1:19" ht="27" customHeight="1">
      <c r="A306" s="1367"/>
      <c r="B306" s="1368" t="s">
        <v>37</v>
      </c>
      <c r="C306" s="1369"/>
      <c r="D306" s="236" t="s">
        <v>24</v>
      </c>
      <c r="E306" s="1226">
        <f>SUM(E307:E311)</f>
        <v>56000</v>
      </c>
      <c r="F306" s="1226">
        <f t="shared" si="43"/>
        <v>2100</v>
      </c>
      <c r="G306" s="1222"/>
      <c r="H306" s="1248">
        <f>SUM(H307:H311)</f>
        <v>0</v>
      </c>
      <c r="I306" s="1248">
        <f t="shared" ref="I306:S306" si="49">SUM(I307:I311)</f>
        <v>0</v>
      </c>
      <c r="J306" s="1248">
        <f t="shared" si="49"/>
        <v>0</v>
      </c>
      <c r="K306" s="1248">
        <f t="shared" si="49"/>
        <v>0</v>
      </c>
      <c r="L306" s="1248">
        <f t="shared" si="49"/>
        <v>0</v>
      </c>
      <c r="M306" s="1563">
        <f t="shared" si="49"/>
        <v>0</v>
      </c>
      <c r="N306" s="1248">
        <f t="shared" si="49"/>
        <v>0</v>
      </c>
      <c r="O306" s="1248">
        <f t="shared" si="49"/>
        <v>0</v>
      </c>
      <c r="P306" s="1248">
        <f t="shared" si="49"/>
        <v>0</v>
      </c>
      <c r="Q306" s="1248">
        <f t="shared" si="49"/>
        <v>2100</v>
      </c>
      <c r="R306" s="1248">
        <f t="shared" si="49"/>
        <v>0</v>
      </c>
      <c r="S306" s="1248">
        <f t="shared" si="49"/>
        <v>0</v>
      </c>
    </row>
    <row r="307" spans="1:19" ht="27" customHeight="1">
      <c r="A307" s="194"/>
      <c r="B307" s="500"/>
      <c r="C307" s="514" t="s">
        <v>25</v>
      </c>
      <c r="D307" s="196" t="s">
        <v>24</v>
      </c>
      <c r="E307" s="36"/>
      <c r="F307" s="36">
        <f t="shared" si="43"/>
        <v>0</v>
      </c>
      <c r="G307" s="43" t="e">
        <f t="shared" si="47"/>
        <v>#DIV/0!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471"/>
      <c r="R307" s="471"/>
      <c r="S307" s="471"/>
    </row>
    <row r="308" spans="1:19" ht="27" customHeight="1">
      <c r="A308" s="194"/>
      <c r="B308" s="500"/>
      <c r="C308" s="514" t="s">
        <v>26</v>
      </c>
      <c r="D308" s="196" t="s">
        <v>24</v>
      </c>
      <c r="E308" s="36">
        <f>56000</f>
        <v>56000</v>
      </c>
      <c r="F308" s="36">
        <f t="shared" si="43"/>
        <v>2100</v>
      </c>
      <c r="G308" s="43">
        <f t="shared" si="47"/>
        <v>3.75</v>
      </c>
      <c r="H308" s="471"/>
      <c r="I308" s="471"/>
      <c r="J308" s="471"/>
      <c r="K308" s="471"/>
      <c r="L308" s="471"/>
      <c r="M308" s="471"/>
      <c r="N308" s="471"/>
      <c r="O308" s="471"/>
      <c r="P308" s="471"/>
      <c r="Q308" s="471">
        <f>2100</f>
        <v>2100</v>
      </c>
      <c r="R308" s="471"/>
      <c r="S308" s="471"/>
    </row>
    <row r="309" spans="1:19" ht="27" customHeight="1">
      <c r="A309" s="194"/>
      <c r="B309" s="500"/>
      <c r="C309" s="514" t="s">
        <v>27</v>
      </c>
      <c r="D309" s="196" t="s">
        <v>24</v>
      </c>
      <c r="E309" s="36"/>
      <c r="F309" s="36">
        <f t="shared" si="43"/>
        <v>0</v>
      </c>
      <c r="G309" s="43" t="e">
        <f t="shared" si="47"/>
        <v>#DIV/0!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471"/>
      <c r="R309" s="471"/>
      <c r="S309" s="471"/>
    </row>
    <row r="310" spans="1:19" ht="27" customHeight="1">
      <c r="A310" s="194"/>
      <c r="B310" s="500"/>
      <c r="C310" s="514" t="s">
        <v>28</v>
      </c>
      <c r="D310" s="196" t="s">
        <v>24</v>
      </c>
      <c r="E310" s="36"/>
      <c r="F310" s="36">
        <f t="shared" si="43"/>
        <v>0</v>
      </c>
      <c r="G310" s="43" t="e">
        <f t="shared" si="47"/>
        <v>#DIV/0!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</row>
    <row r="311" spans="1:19" ht="27" customHeight="1">
      <c r="A311" s="277"/>
      <c r="B311" s="502"/>
      <c r="C311" s="518" t="s">
        <v>29</v>
      </c>
      <c r="D311" s="280" t="s">
        <v>24</v>
      </c>
      <c r="E311" s="116"/>
      <c r="F311" s="116">
        <f t="shared" si="43"/>
        <v>0</v>
      </c>
      <c r="G311" s="43" t="e">
        <f t="shared" si="47"/>
        <v>#DIV/0!</v>
      </c>
      <c r="H311" s="488"/>
      <c r="I311" s="488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</row>
    <row r="312" spans="1:19" ht="26.4" customHeight="1">
      <c r="A312" s="375" t="s">
        <v>325</v>
      </c>
      <c r="B312" s="376"/>
      <c r="C312" s="377"/>
      <c r="D312" s="385"/>
      <c r="E312" s="386"/>
      <c r="F312" s="560">
        <f t="shared" si="43"/>
        <v>0</v>
      </c>
      <c r="G312" s="387"/>
      <c r="H312" s="483"/>
      <c r="I312" s="483"/>
      <c r="J312" s="483"/>
      <c r="K312" s="483"/>
      <c r="L312" s="483"/>
      <c r="M312" s="1561"/>
      <c r="N312" s="483"/>
      <c r="O312" s="483"/>
      <c r="P312" s="483"/>
      <c r="Q312" s="483"/>
      <c r="R312" s="483"/>
      <c r="S312" s="483"/>
    </row>
    <row r="313" spans="1:19" ht="26.4" customHeight="1">
      <c r="A313" s="2110" t="s">
        <v>257</v>
      </c>
      <c r="B313" s="2256"/>
      <c r="C313" s="2256"/>
      <c r="D313" s="2257"/>
      <c r="E313" s="92"/>
      <c r="F313" s="55">
        <f t="shared" si="43"/>
        <v>0</v>
      </c>
      <c r="G313" s="103"/>
      <c r="H313" s="479"/>
      <c r="I313" s="479"/>
      <c r="J313" s="479"/>
      <c r="K313" s="479"/>
      <c r="L313" s="479"/>
      <c r="M313" s="1557"/>
      <c r="N313" s="479"/>
      <c r="O313" s="479"/>
      <c r="P313" s="479"/>
      <c r="Q313" s="479"/>
      <c r="R313" s="479"/>
      <c r="S313" s="479"/>
    </row>
    <row r="314" spans="1:19" ht="37.5" customHeight="1">
      <c r="A314" s="388"/>
      <c r="B314" s="2177" t="s">
        <v>251</v>
      </c>
      <c r="C314" s="2258"/>
      <c r="D314" s="389"/>
      <c r="E314" s="106">
        <f>E315</f>
        <v>0</v>
      </c>
      <c r="F314" s="55">
        <f t="shared" si="43"/>
        <v>0</v>
      </c>
      <c r="G314" s="21"/>
      <c r="H314" s="473"/>
      <c r="I314" s="473"/>
      <c r="J314" s="473"/>
      <c r="K314" s="473"/>
      <c r="L314" s="473"/>
      <c r="M314" s="1553"/>
      <c r="N314" s="473"/>
      <c r="O314" s="473"/>
      <c r="P314" s="473"/>
      <c r="Q314" s="473"/>
      <c r="R314" s="473"/>
      <c r="S314" s="473"/>
    </row>
    <row r="315" spans="1:19" ht="27" customHeight="1">
      <c r="A315" s="284"/>
      <c r="B315" s="216"/>
      <c r="C315" s="445" t="s">
        <v>139</v>
      </c>
      <c r="D315" s="234" t="s">
        <v>88</v>
      </c>
      <c r="E315" s="77">
        <v>0</v>
      </c>
      <c r="F315" s="36">
        <f t="shared" si="43"/>
        <v>0</v>
      </c>
      <c r="G315" s="43" t="e">
        <f>+F315*100/E315</f>
        <v>#DIV/0!</v>
      </c>
      <c r="H315" s="471"/>
      <c r="I315" s="471"/>
      <c r="J315" s="471"/>
      <c r="K315" s="471"/>
      <c r="L315" s="471"/>
      <c r="M315" s="471"/>
      <c r="N315" s="471"/>
      <c r="O315" s="471"/>
      <c r="P315" s="471"/>
      <c r="Q315" s="471"/>
      <c r="R315" s="471"/>
      <c r="S315" s="471"/>
    </row>
    <row r="316" spans="1:19" ht="27" customHeight="1">
      <c r="A316" s="284"/>
      <c r="B316" s="216"/>
      <c r="C316" s="262" t="s">
        <v>187</v>
      </c>
      <c r="D316" s="234" t="s">
        <v>114</v>
      </c>
      <c r="E316" s="77">
        <v>50</v>
      </c>
      <c r="F316" s="36">
        <f t="shared" si="43"/>
        <v>25</v>
      </c>
      <c r="G316" s="43">
        <f t="shared" ref="G316:G332" si="50">+F316*100/E316</f>
        <v>50</v>
      </c>
      <c r="H316" s="471"/>
      <c r="I316" s="471"/>
      <c r="J316" s="471"/>
      <c r="K316" s="471">
        <v>5</v>
      </c>
      <c r="L316" s="471"/>
      <c r="M316" s="471"/>
      <c r="N316" s="471"/>
      <c r="O316" s="471"/>
      <c r="P316" s="471">
        <v>20</v>
      </c>
      <c r="Q316" s="471"/>
      <c r="R316" s="471"/>
      <c r="S316" s="471"/>
    </row>
    <row r="317" spans="1:19" ht="27" customHeight="1">
      <c r="A317" s="1367"/>
      <c r="B317" s="357" t="s">
        <v>37</v>
      </c>
      <c r="C317" s="347"/>
      <c r="D317" s="236" t="s">
        <v>24</v>
      </c>
      <c r="E317" s="111">
        <f>SUM(E318:E322)</f>
        <v>57200</v>
      </c>
      <c r="F317" s="1226">
        <f t="shared" si="43"/>
        <v>72165.3</v>
      </c>
      <c r="G317" s="1222">
        <f t="shared" si="50"/>
        <v>126.16311188811189</v>
      </c>
      <c r="H317" s="1226">
        <f>SUM(H318:H322)</f>
        <v>0</v>
      </c>
      <c r="I317" s="1226">
        <f t="shared" ref="I317:S317" si="51">SUM(I318:I322)</f>
        <v>0</v>
      </c>
      <c r="J317" s="1226">
        <f t="shared" si="51"/>
        <v>19812.3</v>
      </c>
      <c r="K317" s="1226">
        <f t="shared" si="51"/>
        <v>0</v>
      </c>
      <c r="L317" s="1226">
        <f t="shared" si="51"/>
        <v>0</v>
      </c>
      <c r="M317" s="1543">
        <f t="shared" si="51"/>
        <v>31025</v>
      </c>
      <c r="N317" s="1226">
        <f t="shared" si="51"/>
        <v>0</v>
      </c>
      <c r="O317" s="1226">
        <f t="shared" si="51"/>
        <v>0</v>
      </c>
      <c r="P317" s="1226">
        <f t="shared" si="51"/>
        <v>0</v>
      </c>
      <c r="Q317" s="1226">
        <f t="shared" si="51"/>
        <v>0</v>
      </c>
      <c r="R317" s="1226">
        <f t="shared" si="51"/>
        <v>0</v>
      </c>
      <c r="S317" s="1226">
        <f t="shared" si="51"/>
        <v>21328</v>
      </c>
    </row>
    <row r="318" spans="1:19" ht="27" customHeight="1">
      <c r="A318" s="194"/>
      <c r="B318" s="195"/>
      <c r="C318" s="221" t="s">
        <v>25</v>
      </c>
      <c r="D318" s="196" t="s">
        <v>24</v>
      </c>
      <c r="E318" s="42">
        <v>0</v>
      </c>
      <c r="F318" s="36">
        <f t="shared" si="43"/>
        <v>0</v>
      </c>
      <c r="G318" s="43" t="e">
        <f t="shared" si="50"/>
        <v>#DIV/0!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</row>
    <row r="319" spans="1:19" ht="27" customHeight="1">
      <c r="A319" s="194"/>
      <c r="B319" s="195"/>
      <c r="C319" s="221" t="s">
        <v>26</v>
      </c>
      <c r="D319" s="196" t="s">
        <v>24</v>
      </c>
      <c r="E319" s="42">
        <f>388200-18000-113000-100000-100000</f>
        <v>57200</v>
      </c>
      <c r="F319" s="37">
        <f>SUM(H319:S319)</f>
        <v>72165.3</v>
      </c>
      <c r="G319" s="43">
        <f t="shared" si="50"/>
        <v>126.16311188811189</v>
      </c>
      <c r="H319" s="471"/>
      <c r="I319" s="471"/>
      <c r="J319" s="471">
        <f>15170+4642.3</f>
        <v>19812.3</v>
      </c>
      <c r="K319" s="471"/>
      <c r="L319" s="471"/>
      <c r="M319" s="471">
        <f>31025</f>
        <v>31025</v>
      </c>
      <c r="N319" s="471"/>
      <c r="O319" s="471"/>
      <c r="P319" s="471"/>
      <c r="Q319" s="471"/>
      <c r="R319" s="471"/>
      <c r="S319" s="471">
        <f>21328</f>
        <v>21328</v>
      </c>
    </row>
    <row r="320" spans="1:19" ht="27" customHeight="1">
      <c r="A320" s="194"/>
      <c r="B320" s="195"/>
      <c r="C320" s="221" t="s">
        <v>27</v>
      </c>
      <c r="D320" s="196" t="s">
        <v>24</v>
      </c>
      <c r="E320" s="42">
        <v>0</v>
      </c>
      <c r="F320" s="36">
        <f t="shared" si="43"/>
        <v>0</v>
      </c>
      <c r="G320" s="43" t="e">
        <f t="shared" si="50"/>
        <v>#DIV/0!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</row>
    <row r="321" spans="1:19" ht="27" customHeight="1">
      <c r="A321" s="194"/>
      <c r="B321" s="195"/>
      <c r="C321" s="221" t="s">
        <v>28</v>
      </c>
      <c r="D321" s="196" t="s">
        <v>24</v>
      </c>
      <c r="E321" s="42">
        <v>0</v>
      </c>
      <c r="F321" s="36">
        <f t="shared" si="43"/>
        <v>0</v>
      </c>
      <c r="G321" s="43" t="e">
        <f t="shared" si="50"/>
        <v>#DIV/0!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471"/>
      <c r="R321" s="471"/>
      <c r="S321" s="471"/>
    </row>
    <row r="322" spans="1:19" ht="27" customHeight="1">
      <c r="A322" s="253"/>
      <c r="B322" s="254"/>
      <c r="C322" s="301" t="s">
        <v>29</v>
      </c>
      <c r="D322" s="256" t="s">
        <v>24</v>
      </c>
      <c r="E322" s="42">
        <v>0</v>
      </c>
      <c r="F322" s="36">
        <f t="shared" si="43"/>
        <v>0</v>
      </c>
      <c r="G322" s="43" t="e">
        <f t="shared" si="50"/>
        <v>#DIV/0!</v>
      </c>
      <c r="H322" s="471"/>
      <c r="I322" s="471"/>
      <c r="J322" s="471"/>
      <c r="K322" s="471"/>
      <c r="L322" s="471"/>
      <c r="M322" s="471"/>
      <c r="N322" s="471"/>
      <c r="O322" s="471"/>
      <c r="P322" s="471"/>
      <c r="Q322" s="471"/>
      <c r="R322" s="471"/>
      <c r="S322" s="471"/>
    </row>
    <row r="323" spans="1:19" ht="30.75" customHeight="1">
      <c r="A323" s="225"/>
      <c r="B323" s="2179" t="s">
        <v>252</v>
      </c>
      <c r="C323" s="2259"/>
      <c r="D323" s="227"/>
      <c r="E323" s="27">
        <f>E325</f>
        <v>0</v>
      </c>
      <c r="F323" s="55">
        <f>SUM(H323:S323)</f>
        <v>0</v>
      </c>
      <c r="G323" s="22" t="e">
        <f t="shared" si="50"/>
        <v>#DIV/0!</v>
      </c>
      <c r="H323" s="473">
        <f>H325</f>
        <v>0</v>
      </c>
      <c r="I323" s="473">
        <f t="shared" ref="I323:S323" si="52">I325</f>
        <v>0</v>
      </c>
      <c r="J323" s="473">
        <f>J325</f>
        <v>0</v>
      </c>
      <c r="K323" s="473">
        <f t="shared" si="52"/>
        <v>0</v>
      </c>
      <c r="L323" s="473">
        <f t="shared" si="52"/>
        <v>0</v>
      </c>
      <c r="M323" s="1553">
        <f t="shared" si="52"/>
        <v>0</v>
      </c>
      <c r="N323" s="473">
        <f t="shared" si="52"/>
        <v>0</v>
      </c>
      <c r="O323" s="473">
        <f t="shared" si="52"/>
        <v>0</v>
      </c>
      <c r="P323" s="473">
        <f t="shared" si="52"/>
        <v>0</v>
      </c>
      <c r="Q323" s="473">
        <f t="shared" si="52"/>
        <v>0</v>
      </c>
      <c r="R323" s="473">
        <f t="shared" si="52"/>
        <v>0</v>
      </c>
      <c r="S323" s="473">
        <f t="shared" si="52"/>
        <v>0</v>
      </c>
    </row>
    <row r="324" spans="1:19" ht="27" customHeight="1">
      <c r="A324" s="194"/>
      <c r="B324" s="195"/>
      <c r="C324" s="447" t="s">
        <v>111</v>
      </c>
      <c r="D324" s="234" t="s">
        <v>9</v>
      </c>
      <c r="E324" s="77"/>
      <c r="F324" s="36">
        <f t="shared" si="43"/>
        <v>0</v>
      </c>
      <c r="G324" s="43" t="e">
        <f t="shared" si="50"/>
        <v>#DIV/0!</v>
      </c>
      <c r="H324" s="471"/>
      <c r="I324" s="471"/>
      <c r="J324" s="471"/>
      <c r="K324" s="471"/>
      <c r="L324" s="471"/>
      <c r="M324" s="471"/>
      <c r="N324" s="471"/>
      <c r="O324" s="471"/>
      <c r="P324" s="471"/>
      <c r="Q324" s="471"/>
      <c r="R324" s="471"/>
      <c r="S324" s="471"/>
    </row>
    <row r="325" spans="1:19" ht="27" customHeight="1">
      <c r="A325" s="194"/>
      <c r="B325" s="195"/>
      <c r="C325" s="447" t="s">
        <v>112</v>
      </c>
      <c r="D325" s="234" t="s">
        <v>87</v>
      </c>
      <c r="E325" s="77">
        <v>0</v>
      </c>
      <c r="F325" s="36">
        <f t="shared" si="43"/>
        <v>0</v>
      </c>
      <c r="G325" s="43" t="e">
        <f t="shared" si="50"/>
        <v>#DIV/0!</v>
      </c>
      <c r="H325" s="471"/>
      <c r="I325" s="471"/>
      <c r="J325" s="471"/>
      <c r="K325" s="471"/>
      <c r="L325" s="471"/>
      <c r="M325" s="471"/>
      <c r="N325" s="471"/>
      <c r="O325" s="471"/>
      <c r="P325" s="471"/>
      <c r="Q325" s="471"/>
      <c r="R325" s="471"/>
      <c r="S325" s="471"/>
    </row>
    <row r="326" spans="1:19" ht="27" customHeight="1">
      <c r="A326" s="194"/>
      <c r="B326" s="195"/>
      <c r="C326" s="262" t="s">
        <v>187</v>
      </c>
      <c r="D326" s="234" t="s">
        <v>114</v>
      </c>
      <c r="E326" s="77">
        <v>50</v>
      </c>
      <c r="F326" s="36">
        <f t="shared" si="43"/>
        <v>30</v>
      </c>
      <c r="G326" s="43">
        <f t="shared" si="50"/>
        <v>60</v>
      </c>
      <c r="H326" s="471"/>
      <c r="I326" s="471"/>
      <c r="J326" s="471"/>
      <c r="K326" s="471">
        <v>5</v>
      </c>
      <c r="L326" s="471"/>
      <c r="M326" s="471"/>
      <c r="N326" s="471"/>
      <c r="O326" s="471"/>
      <c r="P326" s="471">
        <v>25</v>
      </c>
      <c r="Q326" s="471"/>
      <c r="R326" s="471"/>
      <c r="S326" s="471"/>
    </row>
    <row r="327" spans="1:19" ht="26.4" customHeight="1">
      <c r="A327" s="1367"/>
      <c r="B327" s="357" t="s">
        <v>58</v>
      </c>
      <c r="C327" s="347"/>
      <c r="D327" s="421" t="s">
        <v>24</v>
      </c>
      <c r="E327" s="111">
        <f>SUM(E328:E332)</f>
        <v>49700</v>
      </c>
      <c r="F327" s="1226">
        <f t="shared" si="43"/>
        <v>34734</v>
      </c>
      <c r="G327" s="1222">
        <f t="shared" si="50"/>
        <v>69.887323943661968</v>
      </c>
      <c r="H327" s="1226">
        <f>SUM(H328:H332)</f>
        <v>0</v>
      </c>
      <c r="I327" s="1226">
        <f t="shared" ref="I327:S327" si="53">SUM(I328:I332)</f>
        <v>0</v>
      </c>
      <c r="J327" s="1226">
        <f t="shared" si="53"/>
        <v>0</v>
      </c>
      <c r="K327" s="1226">
        <f t="shared" si="53"/>
        <v>0</v>
      </c>
      <c r="L327" s="1226">
        <f t="shared" si="53"/>
        <v>3102</v>
      </c>
      <c r="M327" s="1543">
        <f t="shared" si="53"/>
        <v>0</v>
      </c>
      <c r="N327" s="1226">
        <f t="shared" si="53"/>
        <v>0</v>
      </c>
      <c r="O327" s="1226">
        <f t="shared" si="53"/>
        <v>0</v>
      </c>
      <c r="P327" s="1226">
        <f t="shared" si="53"/>
        <v>0</v>
      </c>
      <c r="Q327" s="1226">
        <f t="shared" si="53"/>
        <v>4794</v>
      </c>
      <c r="R327" s="1226">
        <f t="shared" si="53"/>
        <v>6920</v>
      </c>
      <c r="S327" s="1226">
        <f t="shared" si="53"/>
        <v>19918</v>
      </c>
    </row>
    <row r="328" spans="1:19" ht="26.4" customHeight="1">
      <c r="A328" s="194"/>
      <c r="B328" s="195"/>
      <c r="C328" s="221" t="s">
        <v>25</v>
      </c>
      <c r="D328" s="196" t="s">
        <v>24</v>
      </c>
      <c r="E328" s="42">
        <v>0</v>
      </c>
      <c r="F328" s="36">
        <f t="shared" si="43"/>
        <v>0</v>
      </c>
      <c r="G328" s="43" t="e">
        <f t="shared" si="50"/>
        <v>#DIV/0!</v>
      </c>
      <c r="H328" s="471"/>
      <c r="I328" s="471"/>
      <c r="J328" s="471"/>
      <c r="K328" s="471"/>
      <c r="L328" s="471"/>
      <c r="M328" s="471"/>
      <c r="N328" s="471"/>
      <c r="O328" s="471"/>
      <c r="P328" s="471"/>
      <c r="Q328" s="471"/>
      <c r="R328" s="471"/>
      <c r="S328" s="471"/>
    </row>
    <row r="329" spans="1:19" ht="26.4" customHeight="1">
      <c r="A329" s="194"/>
      <c r="B329" s="195"/>
      <c r="C329" s="221" t="s">
        <v>26</v>
      </c>
      <c r="D329" s="196" t="s">
        <v>24</v>
      </c>
      <c r="E329" s="42">
        <f>1009700-200000-200000-150000-100000-100000-100000-110000</f>
        <v>49700</v>
      </c>
      <c r="F329" s="36">
        <f t="shared" si="43"/>
        <v>34734</v>
      </c>
      <c r="G329" s="43">
        <f t="shared" si="50"/>
        <v>69.887323943661968</v>
      </c>
      <c r="H329" s="471"/>
      <c r="I329" s="471"/>
      <c r="J329" s="471"/>
      <c r="K329" s="471"/>
      <c r="L329" s="471">
        <v>3102</v>
      </c>
      <c r="M329" s="471"/>
      <c r="N329" s="471"/>
      <c r="O329" s="471"/>
      <c r="P329" s="471"/>
      <c r="Q329" s="471">
        <v>4794</v>
      </c>
      <c r="R329" s="471">
        <v>6920</v>
      </c>
      <c r="S329" s="471">
        <f>19918</f>
        <v>19918</v>
      </c>
    </row>
    <row r="330" spans="1:19" ht="26.4" customHeight="1">
      <c r="A330" s="194"/>
      <c r="B330" s="195"/>
      <c r="C330" s="221" t="s">
        <v>27</v>
      </c>
      <c r="D330" s="196" t="s">
        <v>24</v>
      </c>
      <c r="E330" s="42">
        <v>0</v>
      </c>
      <c r="F330" s="36">
        <f t="shared" si="43"/>
        <v>0</v>
      </c>
      <c r="G330" s="43" t="e">
        <f t="shared" si="50"/>
        <v>#DIV/0!</v>
      </c>
      <c r="H330" s="471"/>
      <c r="I330" s="471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19" ht="26.4" customHeight="1">
      <c r="A331" s="194"/>
      <c r="B331" s="195"/>
      <c r="C331" s="221" t="s">
        <v>28</v>
      </c>
      <c r="D331" s="196" t="s">
        <v>24</v>
      </c>
      <c r="E331" s="42">
        <v>0</v>
      </c>
      <c r="F331" s="36">
        <f t="shared" si="43"/>
        <v>0</v>
      </c>
      <c r="G331" s="43" t="e">
        <f t="shared" si="50"/>
        <v>#DIV/0!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471"/>
      <c r="R331" s="471"/>
      <c r="S331" s="471"/>
    </row>
    <row r="332" spans="1:19" ht="26.4" customHeight="1">
      <c r="A332" s="253"/>
      <c r="B332" s="254"/>
      <c r="C332" s="301" t="s">
        <v>29</v>
      </c>
      <c r="D332" s="256" t="s">
        <v>24</v>
      </c>
      <c r="E332" s="117">
        <v>0</v>
      </c>
      <c r="F332" s="116">
        <f t="shared" si="43"/>
        <v>0</v>
      </c>
      <c r="G332" s="118" t="e">
        <f t="shared" si="50"/>
        <v>#DIV/0!</v>
      </c>
      <c r="H332" s="478"/>
      <c r="I332" s="478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</row>
    <row r="333" spans="1:19" ht="26.4" customHeight="1">
      <c r="A333" s="2110" t="s">
        <v>259</v>
      </c>
      <c r="B333" s="2256"/>
      <c r="C333" s="2256"/>
      <c r="D333" s="2257"/>
      <c r="E333" s="92"/>
      <c r="F333" s="92">
        <f t="shared" ref="F333:F394" si="54">SUM(H333:S333)</f>
        <v>0</v>
      </c>
      <c r="G333" s="103"/>
      <c r="H333" s="465"/>
      <c r="I333" s="157"/>
      <c r="J333" s="157"/>
      <c r="K333" s="157"/>
      <c r="L333" s="157"/>
      <c r="M333" s="1544"/>
      <c r="N333" s="157"/>
      <c r="O333" s="157"/>
      <c r="P333" s="157"/>
      <c r="Q333" s="157"/>
      <c r="R333" s="157"/>
      <c r="S333" s="157"/>
    </row>
    <row r="334" spans="1:19" ht="18.600000000000001" customHeight="1">
      <c r="A334" s="225"/>
      <c r="B334" s="2113" t="s">
        <v>260</v>
      </c>
      <c r="C334" s="2218"/>
      <c r="D334" s="304"/>
      <c r="E334" s="27">
        <f>E335</f>
        <v>0</v>
      </c>
      <c r="F334" s="55">
        <f>SUM(H334:S334)</f>
        <v>0</v>
      </c>
      <c r="G334" s="28"/>
      <c r="H334" s="466">
        <f>H335</f>
        <v>0</v>
      </c>
      <c r="I334" s="466">
        <f>I335</f>
        <v>0</v>
      </c>
      <c r="J334" s="466">
        <f t="shared" ref="J334:S334" si="55">J335</f>
        <v>0</v>
      </c>
      <c r="K334" s="466">
        <f t="shared" si="55"/>
        <v>0</v>
      </c>
      <c r="L334" s="466">
        <f t="shared" si="55"/>
        <v>0</v>
      </c>
      <c r="M334" s="1549">
        <f t="shared" si="55"/>
        <v>0</v>
      </c>
      <c r="N334" s="466">
        <f t="shared" si="55"/>
        <v>0</v>
      </c>
      <c r="O334" s="466">
        <f t="shared" si="55"/>
        <v>0</v>
      </c>
      <c r="P334" s="466">
        <f t="shared" si="55"/>
        <v>0</v>
      </c>
      <c r="Q334" s="466">
        <f t="shared" si="55"/>
        <v>0</v>
      </c>
      <c r="R334" s="466">
        <f t="shared" si="55"/>
        <v>0</v>
      </c>
      <c r="S334" s="466">
        <f t="shared" si="55"/>
        <v>0</v>
      </c>
    </row>
    <row r="335" spans="1:19" ht="26.4" customHeight="1">
      <c r="A335" s="229"/>
      <c r="B335" s="2250" t="s">
        <v>214</v>
      </c>
      <c r="C335" s="2251"/>
      <c r="D335" s="455" t="s">
        <v>9</v>
      </c>
      <c r="E335" s="42"/>
      <c r="F335" s="36">
        <f t="shared" si="54"/>
        <v>0</v>
      </c>
      <c r="G335" s="37" t="e">
        <f t="shared" ref="G335:G342" si="56">+F335*100/E335</f>
        <v>#DIV/0!</v>
      </c>
      <c r="H335" s="158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</row>
    <row r="336" spans="1:19" ht="26.4" customHeight="1">
      <c r="A336" s="229"/>
      <c r="B336" s="2195" t="s">
        <v>187</v>
      </c>
      <c r="C336" s="2195"/>
      <c r="D336" s="294" t="s">
        <v>114</v>
      </c>
      <c r="E336" s="101">
        <v>20</v>
      </c>
      <c r="F336" s="36">
        <f t="shared" si="54"/>
        <v>0</v>
      </c>
      <c r="G336" s="43">
        <f t="shared" si="56"/>
        <v>0</v>
      </c>
      <c r="H336" s="158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</row>
    <row r="337" spans="1:19" ht="26.4" customHeight="1">
      <c r="A337" s="240"/>
      <c r="B337" s="241" t="s">
        <v>37</v>
      </c>
      <c r="C337" s="242"/>
      <c r="D337" s="236" t="s">
        <v>24</v>
      </c>
      <c r="E337" s="111">
        <f>SUM(E338:E342)</f>
        <v>0</v>
      </c>
      <c r="F337" s="153">
        <f t="shared" si="54"/>
        <v>0</v>
      </c>
      <c r="G337" s="51" t="e">
        <f t="shared" si="56"/>
        <v>#DIV/0!</v>
      </c>
      <c r="H337" s="153">
        <f>SUM(H338:H342)</f>
        <v>0</v>
      </c>
      <c r="I337" s="1226">
        <f t="shared" ref="I337:S337" si="57">SUM(I338:I342)</f>
        <v>0</v>
      </c>
      <c r="J337" s="1226">
        <f t="shared" si="57"/>
        <v>0</v>
      </c>
      <c r="K337" s="1226">
        <f t="shared" si="57"/>
        <v>0</v>
      </c>
      <c r="L337" s="1226">
        <f t="shared" si="57"/>
        <v>0</v>
      </c>
      <c r="M337" s="1543">
        <f t="shared" si="57"/>
        <v>0</v>
      </c>
      <c r="N337" s="1226">
        <f t="shared" si="57"/>
        <v>0</v>
      </c>
      <c r="O337" s="1226">
        <f t="shared" si="57"/>
        <v>0</v>
      </c>
      <c r="P337" s="1226">
        <f t="shared" si="57"/>
        <v>0</v>
      </c>
      <c r="Q337" s="1226">
        <f t="shared" si="57"/>
        <v>0</v>
      </c>
      <c r="R337" s="1226">
        <f t="shared" si="57"/>
        <v>0</v>
      </c>
      <c r="S337" s="1226">
        <f t="shared" si="57"/>
        <v>0</v>
      </c>
    </row>
    <row r="338" spans="1:19" ht="26.4" customHeight="1">
      <c r="A338" s="194"/>
      <c r="B338" s="195"/>
      <c r="C338" s="221" t="s">
        <v>25</v>
      </c>
      <c r="D338" s="196" t="s">
        <v>24</v>
      </c>
      <c r="E338" s="36">
        <v>0</v>
      </c>
      <c r="F338" s="36">
        <f t="shared" si="54"/>
        <v>0</v>
      </c>
      <c r="G338" s="43" t="e">
        <f t="shared" si="56"/>
        <v>#DIV/0!</v>
      </c>
      <c r="H338" s="158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</row>
    <row r="339" spans="1:19" ht="26.4" customHeight="1">
      <c r="A339" s="194"/>
      <c r="B339" s="195"/>
      <c r="C339" s="221" t="s">
        <v>26</v>
      </c>
      <c r="D339" s="196" t="s">
        <v>24</v>
      </c>
      <c r="E339" s="36"/>
      <c r="F339" s="36">
        <f t="shared" si="54"/>
        <v>0</v>
      </c>
      <c r="G339" s="43" t="e">
        <f t="shared" si="56"/>
        <v>#DIV/0!</v>
      </c>
      <c r="H339" s="158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</row>
    <row r="340" spans="1:19" ht="26.4" customHeight="1">
      <c r="A340" s="194"/>
      <c r="B340" s="195"/>
      <c r="C340" s="221" t="s">
        <v>27</v>
      </c>
      <c r="D340" s="196" t="s">
        <v>24</v>
      </c>
      <c r="E340" s="36">
        <v>0</v>
      </c>
      <c r="F340" s="36">
        <f t="shared" si="54"/>
        <v>0</v>
      </c>
      <c r="G340" s="43" t="e">
        <f t="shared" si="56"/>
        <v>#DIV/0!</v>
      </c>
      <c r="H340" s="158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</row>
    <row r="341" spans="1:19" ht="25.5" customHeight="1">
      <c r="A341" s="194"/>
      <c r="B341" s="195"/>
      <c r="C341" s="221" t="s">
        <v>28</v>
      </c>
      <c r="D341" s="196" t="s">
        <v>24</v>
      </c>
      <c r="E341" s="36">
        <v>0</v>
      </c>
      <c r="F341" s="36">
        <f t="shared" si="54"/>
        <v>0</v>
      </c>
      <c r="G341" s="43" t="e">
        <f t="shared" si="56"/>
        <v>#DIV/0!</v>
      </c>
      <c r="H341" s="158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</row>
    <row r="342" spans="1:19" ht="26.25" customHeight="1">
      <c r="A342" s="253"/>
      <c r="B342" s="254"/>
      <c r="C342" s="255" t="s">
        <v>29</v>
      </c>
      <c r="D342" s="256" t="s">
        <v>24</v>
      </c>
      <c r="E342" s="116">
        <v>0</v>
      </c>
      <c r="F342" s="116">
        <f t="shared" si="54"/>
        <v>0</v>
      </c>
      <c r="G342" s="118" t="e">
        <f t="shared" si="56"/>
        <v>#DIV/0!</v>
      </c>
      <c r="H342" s="467"/>
      <c r="I342" s="361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</row>
    <row r="343" spans="1:19" s="154" customFormat="1" ht="26.25" customHeight="1">
      <c r="A343" s="375" t="s">
        <v>254</v>
      </c>
      <c r="B343" s="376"/>
      <c r="C343" s="377"/>
      <c r="D343" s="378"/>
      <c r="E343" s="422"/>
      <c r="F343" s="360">
        <f t="shared" si="54"/>
        <v>0</v>
      </c>
      <c r="G343" s="387"/>
      <c r="H343" s="519"/>
      <c r="I343" s="519"/>
      <c r="J343" s="519"/>
      <c r="K343" s="519"/>
      <c r="L343" s="519"/>
      <c r="M343" s="1564"/>
      <c r="N343" s="519"/>
      <c r="O343" s="519"/>
      <c r="P343" s="519"/>
      <c r="Q343" s="519"/>
      <c r="R343" s="519"/>
      <c r="S343" s="519"/>
    </row>
    <row r="344" spans="1:19" ht="26.25" customHeight="1">
      <c r="A344" s="2144" t="s">
        <v>332</v>
      </c>
      <c r="B344" s="2199"/>
      <c r="C344" s="2200"/>
      <c r="D344" s="272"/>
      <c r="E344" s="428"/>
      <c r="F344" s="132">
        <f>SUM(H344:S344)</f>
        <v>0</v>
      </c>
      <c r="G344" s="103"/>
      <c r="H344" s="486"/>
      <c r="I344" s="486"/>
      <c r="J344" s="486"/>
      <c r="K344" s="486"/>
      <c r="L344" s="486"/>
      <c r="M344" s="1562"/>
      <c r="N344" s="486"/>
      <c r="O344" s="486"/>
      <c r="P344" s="486"/>
      <c r="Q344" s="486"/>
      <c r="R344" s="486"/>
      <c r="S344" s="486"/>
    </row>
    <row r="345" spans="1:19" ht="26.25" customHeight="1">
      <c r="A345" s="211"/>
      <c r="B345" s="423" t="s">
        <v>327</v>
      </c>
      <c r="C345" s="374"/>
      <c r="D345" s="227"/>
      <c r="E345" s="55">
        <f>SUM(E346:E349)</f>
        <v>0</v>
      </c>
      <c r="F345" s="55">
        <f t="shared" si="54"/>
        <v>0</v>
      </c>
      <c r="G345" s="28" t="e">
        <f>+F345*100/E345</f>
        <v>#DIV/0!</v>
      </c>
      <c r="H345" s="55">
        <f>SUM(H346:H349)</f>
        <v>0</v>
      </c>
      <c r="I345" s="55">
        <f t="shared" ref="I345:S345" si="58">SUM(I346:I349)</f>
        <v>0</v>
      </c>
      <c r="J345" s="55">
        <f t="shared" si="58"/>
        <v>0</v>
      </c>
      <c r="K345" s="55">
        <f t="shared" si="58"/>
        <v>0</v>
      </c>
      <c r="L345" s="55">
        <f t="shared" si="58"/>
        <v>0</v>
      </c>
      <c r="M345" s="1536">
        <f t="shared" si="58"/>
        <v>0</v>
      </c>
      <c r="N345" s="55">
        <f t="shared" si="58"/>
        <v>0</v>
      </c>
      <c r="O345" s="55">
        <f t="shared" si="58"/>
        <v>0</v>
      </c>
      <c r="P345" s="55">
        <f t="shared" si="58"/>
        <v>0</v>
      </c>
      <c r="Q345" s="55">
        <f t="shared" si="58"/>
        <v>0</v>
      </c>
      <c r="R345" s="55">
        <f t="shared" si="58"/>
        <v>0</v>
      </c>
      <c r="S345" s="55">
        <f t="shared" si="58"/>
        <v>0</v>
      </c>
    </row>
    <row r="346" spans="1:19" ht="22.95" customHeight="1">
      <c r="A346" s="194"/>
      <c r="B346" s="2101" t="s">
        <v>313</v>
      </c>
      <c r="C346" s="2260"/>
      <c r="D346" s="196" t="s">
        <v>36</v>
      </c>
      <c r="E346" s="36"/>
      <c r="F346" s="36">
        <f t="shared" si="54"/>
        <v>0</v>
      </c>
      <c r="G346" s="43" t="e">
        <f>+F346*100/E346</f>
        <v>#DIV/0!</v>
      </c>
      <c r="H346" s="471"/>
      <c r="I346" s="471"/>
      <c r="J346" s="471"/>
      <c r="K346" s="471"/>
      <c r="L346" s="471"/>
      <c r="M346" s="471"/>
      <c r="N346" s="471"/>
      <c r="O346" s="471"/>
      <c r="P346" s="471"/>
      <c r="Q346" s="471"/>
      <c r="R346" s="471"/>
      <c r="S346" s="471"/>
    </row>
    <row r="347" spans="1:19" ht="22.95" customHeight="1">
      <c r="A347" s="194"/>
      <c r="B347" s="2101" t="s">
        <v>314</v>
      </c>
      <c r="C347" s="2260"/>
      <c r="D347" s="196" t="s">
        <v>36</v>
      </c>
      <c r="E347" s="36"/>
      <c r="F347" s="36">
        <f t="shared" si="54"/>
        <v>0</v>
      </c>
      <c r="G347" s="43" t="e">
        <f>+F347*100/E347</f>
        <v>#DIV/0!</v>
      </c>
      <c r="H347" s="471"/>
      <c r="I347" s="471"/>
      <c r="J347" s="471"/>
      <c r="K347" s="471"/>
      <c r="L347" s="471"/>
      <c r="M347" s="471"/>
      <c r="N347" s="471"/>
      <c r="O347" s="471"/>
      <c r="P347" s="471"/>
      <c r="Q347" s="471"/>
      <c r="R347" s="471"/>
      <c r="S347" s="471"/>
    </row>
    <row r="348" spans="1:19" ht="22.95" customHeight="1">
      <c r="A348" s="194"/>
      <c r="B348" s="2101" t="s">
        <v>315</v>
      </c>
      <c r="C348" s="2260"/>
      <c r="D348" s="196" t="s">
        <v>36</v>
      </c>
      <c r="E348" s="38"/>
      <c r="F348" s="36">
        <f t="shared" si="54"/>
        <v>0</v>
      </c>
      <c r="G348" s="43" t="e">
        <f t="shared" ref="G348:G357" si="59">+F348*100/E348</f>
        <v>#DIV/0!</v>
      </c>
      <c r="H348" s="471"/>
      <c r="I348" s="471"/>
      <c r="J348" s="471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22.95" customHeight="1">
      <c r="A349" s="194"/>
      <c r="B349" s="2101" t="s">
        <v>316</v>
      </c>
      <c r="C349" s="2260"/>
      <c r="D349" s="196" t="s">
        <v>36</v>
      </c>
      <c r="E349" s="38"/>
      <c r="F349" s="36">
        <f t="shared" si="54"/>
        <v>0</v>
      </c>
      <c r="G349" s="43" t="e">
        <f t="shared" si="59"/>
        <v>#DIV/0!</v>
      </c>
      <c r="H349" s="471"/>
      <c r="I349" s="471"/>
      <c r="J349" s="471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22.95" customHeight="1">
      <c r="A350" s="194"/>
      <c r="B350" s="2101" t="s">
        <v>309</v>
      </c>
      <c r="C350" s="2260"/>
      <c r="D350" s="196" t="s">
        <v>36</v>
      </c>
      <c r="E350" s="38"/>
      <c r="F350" s="36">
        <f t="shared" si="54"/>
        <v>0</v>
      </c>
      <c r="G350" s="43"/>
      <c r="H350" s="471"/>
      <c r="I350" s="471"/>
      <c r="J350" s="471"/>
      <c r="K350" s="471"/>
      <c r="L350" s="471"/>
      <c r="M350" s="471"/>
      <c r="N350" s="471"/>
      <c r="O350" s="471"/>
      <c r="P350" s="471"/>
      <c r="Q350" s="471"/>
      <c r="R350" s="471"/>
      <c r="S350" s="471"/>
    </row>
    <row r="351" spans="1:19" ht="22.95" customHeight="1">
      <c r="A351" s="194"/>
      <c r="B351" s="2101" t="s">
        <v>307</v>
      </c>
      <c r="C351" s="2260"/>
      <c r="D351" s="196" t="s">
        <v>36</v>
      </c>
      <c r="E351" s="38"/>
      <c r="F351" s="36">
        <f t="shared" si="54"/>
        <v>0</v>
      </c>
      <c r="G351" s="43"/>
      <c r="H351" s="471"/>
      <c r="I351" s="471"/>
      <c r="J351" s="471"/>
      <c r="K351" s="471"/>
      <c r="L351" s="471"/>
      <c r="M351" s="471"/>
      <c r="N351" s="471"/>
      <c r="O351" s="471"/>
      <c r="P351" s="471"/>
      <c r="Q351" s="471"/>
      <c r="R351" s="471"/>
      <c r="S351" s="471"/>
    </row>
    <row r="352" spans="1:19" ht="22.95" customHeight="1">
      <c r="A352" s="240"/>
      <c r="B352" s="357" t="s">
        <v>37</v>
      </c>
      <c r="C352" s="347"/>
      <c r="D352" s="236" t="s">
        <v>24</v>
      </c>
      <c r="E352" s="346">
        <f>SUM(E353:E357)</f>
        <v>184800</v>
      </c>
      <c r="F352" s="163">
        <f t="shared" si="54"/>
        <v>184632</v>
      </c>
      <c r="G352" s="112">
        <f t="shared" si="59"/>
        <v>99.909090909090907</v>
      </c>
      <c r="H352" s="487">
        <f>SUM(H353:H357)</f>
        <v>7540</v>
      </c>
      <c r="I352" s="1248">
        <f t="shared" ref="I352:S352" si="60">SUM(I353:I357)</f>
        <v>7880</v>
      </c>
      <c r="J352" s="1248">
        <f t="shared" si="60"/>
        <v>15414</v>
      </c>
      <c r="K352" s="1248">
        <f t="shared" si="60"/>
        <v>2200</v>
      </c>
      <c r="L352" s="1248">
        <f t="shared" si="60"/>
        <v>46618</v>
      </c>
      <c r="M352" s="1563">
        <f t="shared" si="60"/>
        <v>11974</v>
      </c>
      <c r="N352" s="1248">
        <f t="shared" si="60"/>
        <v>9640</v>
      </c>
      <c r="O352" s="1248">
        <f t="shared" si="60"/>
        <v>4200</v>
      </c>
      <c r="P352" s="1248">
        <f t="shared" si="60"/>
        <v>642</v>
      </c>
      <c r="Q352" s="1248">
        <f t="shared" si="60"/>
        <v>17508</v>
      </c>
      <c r="R352" s="1248">
        <f t="shared" si="60"/>
        <v>5240</v>
      </c>
      <c r="S352" s="1248">
        <f t="shared" si="60"/>
        <v>55776</v>
      </c>
    </row>
    <row r="353" spans="1:19" ht="26.25" customHeight="1">
      <c r="A353" s="194"/>
      <c r="B353" s="195"/>
      <c r="C353" s="221" t="s">
        <v>25</v>
      </c>
      <c r="D353" s="196" t="s">
        <v>24</v>
      </c>
      <c r="E353" s="38"/>
      <c r="F353" s="36">
        <f t="shared" si="54"/>
        <v>0</v>
      </c>
      <c r="G353" s="43" t="e">
        <f t="shared" si="59"/>
        <v>#DIV/0!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194"/>
      <c r="B354" s="195"/>
      <c r="C354" s="221" t="s">
        <v>26</v>
      </c>
      <c r="D354" s="196" t="s">
        <v>24</v>
      </c>
      <c r="E354" s="38">
        <f>26400+54900+61400+42100</f>
        <v>184800</v>
      </c>
      <c r="F354" s="36">
        <f t="shared" si="54"/>
        <v>184632</v>
      </c>
      <c r="G354" s="43">
        <f t="shared" si="59"/>
        <v>99.909090909090907</v>
      </c>
      <c r="H354" s="471">
        <v>7540</v>
      </c>
      <c r="I354" s="471">
        <v>7880</v>
      </c>
      <c r="J354" s="471">
        <v>15414</v>
      </c>
      <c r="K354" s="471">
        <f>2200</f>
        <v>2200</v>
      </c>
      <c r="L354" s="471">
        <v>46618</v>
      </c>
      <c r="M354" s="471">
        <f>11974</f>
        <v>11974</v>
      </c>
      <c r="N354" s="471">
        <f>9640</f>
        <v>9640</v>
      </c>
      <c r="O354" s="471">
        <f>2100+2100</f>
        <v>4200</v>
      </c>
      <c r="P354" s="471">
        <f>642</f>
        <v>642</v>
      </c>
      <c r="Q354" s="471">
        <f>2100+15408</f>
        <v>17508</v>
      </c>
      <c r="R354" s="471">
        <f>5240</f>
        <v>5240</v>
      </c>
      <c r="S354" s="471">
        <f>26136+29640</f>
        <v>55776</v>
      </c>
    </row>
    <row r="355" spans="1:19" ht="26.25" customHeight="1">
      <c r="A355" s="194"/>
      <c r="B355" s="195"/>
      <c r="C355" s="221" t="s">
        <v>27</v>
      </c>
      <c r="D355" s="196" t="s">
        <v>24</v>
      </c>
      <c r="E355" s="38"/>
      <c r="F355" s="36">
        <f t="shared" si="54"/>
        <v>0</v>
      </c>
      <c r="G355" s="43" t="e">
        <f t="shared" si="59"/>
        <v>#DIV/0!</v>
      </c>
      <c r="H355" s="471"/>
      <c r="I355" s="471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194"/>
      <c r="B356" s="195"/>
      <c r="C356" s="221" t="s">
        <v>28</v>
      </c>
      <c r="D356" s="196" t="s">
        <v>24</v>
      </c>
      <c r="E356" s="38"/>
      <c r="F356" s="36">
        <f t="shared" si="54"/>
        <v>0</v>
      </c>
      <c r="G356" s="43" t="e">
        <f t="shared" si="59"/>
        <v>#DIV/0!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277"/>
      <c r="B357" s="278"/>
      <c r="C357" s="279" t="s">
        <v>29</v>
      </c>
      <c r="D357" s="280" t="s">
        <v>24</v>
      </c>
      <c r="E357" s="373"/>
      <c r="F357" s="116">
        <f t="shared" si="54"/>
        <v>0</v>
      </c>
      <c r="G357" s="98" t="e">
        <f t="shared" si="59"/>
        <v>#DIV/0!</v>
      </c>
      <c r="H357" s="488"/>
      <c r="I357" s="488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60">
        <f t="shared" si="54"/>
        <v>0</v>
      </c>
      <c r="G358" s="387"/>
      <c r="H358" s="468"/>
      <c r="I358" s="468"/>
      <c r="J358" s="468"/>
      <c r="K358" s="468"/>
      <c r="L358" s="468"/>
      <c r="M358" s="1550"/>
      <c r="N358" s="468"/>
      <c r="O358" s="468"/>
      <c r="P358" s="468"/>
      <c r="Q358" s="468"/>
      <c r="R358" s="468"/>
      <c r="S358" s="468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132">
        <f t="shared" si="54"/>
        <v>0</v>
      </c>
      <c r="G359" s="535"/>
      <c r="H359" s="538"/>
      <c r="I359" s="538"/>
      <c r="J359" s="538"/>
      <c r="K359" s="538"/>
      <c r="L359" s="538"/>
      <c r="M359" s="1565"/>
      <c r="N359" s="538"/>
      <c r="O359" s="538"/>
      <c r="P359" s="538"/>
      <c r="Q359" s="538"/>
      <c r="R359" s="538"/>
      <c r="S359" s="53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54"/>
        <v>0</v>
      </c>
      <c r="G360" s="43" t="e">
        <f>+F360*100/E360</f>
        <v>#DIV/0!</v>
      </c>
      <c r="H360" s="484"/>
      <c r="I360" s="484"/>
      <c r="J360" s="484"/>
      <c r="K360" s="484"/>
      <c r="L360" s="484"/>
      <c r="M360" s="484"/>
      <c r="N360" s="484"/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54"/>
        <v>0</v>
      </c>
      <c r="G361" s="43" t="e">
        <f>+F361*100/E361</f>
        <v>#DIV/0!</v>
      </c>
      <c r="H361" s="484"/>
      <c r="I361" s="484"/>
      <c r="J361" s="484"/>
      <c r="K361" s="484"/>
      <c r="L361" s="484"/>
      <c r="M361" s="484"/>
      <c r="N361" s="484"/>
      <c r="O361" s="484"/>
      <c r="P361" s="484"/>
      <c r="Q361" s="484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54"/>
        <v>0</v>
      </c>
      <c r="G362" s="112" t="e">
        <f>+F362*100/E362</f>
        <v>#DIV/0!</v>
      </c>
      <c r="H362" s="534">
        <f>SUM(H363:H367)</f>
        <v>0</v>
      </c>
      <c r="I362" s="1251">
        <f t="shared" ref="I362:S362" si="61">SUM(I363:I367)</f>
        <v>0</v>
      </c>
      <c r="J362" s="1251">
        <f t="shared" si="61"/>
        <v>0</v>
      </c>
      <c r="K362" s="1251">
        <f t="shared" si="61"/>
        <v>0</v>
      </c>
      <c r="L362" s="1251">
        <f t="shared" si="61"/>
        <v>0</v>
      </c>
      <c r="M362" s="1570">
        <f t="shared" si="61"/>
        <v>0</v>
      </c>
      <c r="N362" s="1251">
        <f t="shared" si="61"/>
        <v>0</v>
      </c>
      <c r="O362" s="1251">
        <f t="shared" si="61"/>
        <v>0</v>
      </c>
      <c r="P362" s="1251">
        <f t="shared" si="61"/>
        <v>0</v>
      </c>
      <c r="Q362" s="1251">
        <f t="shared" si="61"/>
        <v>0</v>
      </c>
      <c r="R362" s="1251">
        <f t="shared" si="61"/>
        <v>0</v>
      </c>
      <c r="S362" s="1251">
        <f t="shared" si="61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54"/>
        <v>0</v>
      </c>
      <c r="G363" s="43" t="e">
        <f>+F363*100/E363</f>
        <v>#DIV/0!</v>
      </c>
      <c r="H363" s="484"/>
      <c r="I363" s="484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54"/>
        <v>0</v>
      </c>
      <c r="G364" s="43" t="e">
        <f>+F364*100/E364</f>
        <v>#DIV/0!</v>
      </c>
      <c r="H364" s="484"/>
      <c r="I364" s="484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54"/>
        <v>0</v>
      </c>
      <c r="G365" s="77" t="e">
        <f>SUM(G366:G370)</f>
        <v>#DIV/0!</v>
      </c>
      <c r="H365" s="484"/>
      <c r="I365" s="484"/>
      <c r="J365" s="484"/>
      <c r="K365" s="484"/>
      <c r="L365" s="484"/>
      <c r="M365" s="484"/>
      <c r="N365" s="484"/>
      <c r="O365" s="484"/>
      <c r="P365" s="484"/>
      <c r="Q365" s="484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54"/>
        <v>0</v>
      </c>
      <c r="G366" s="43" t="e">
        <f>+F366*100/E366</f>
        <v>#DIV/0!</v>
      </c>
      <c r="H366" s="484"/>
      <c r="I366" s="484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36">
        <v>0</v>
      </c>
      <c r="F367" s="116">
        <f t="shared" si="54"/>
        <v>0</v>
      </c>
      <c r="G367" s="43" t="e">
        <f>+F367*100/E367</f>
        <v>#DIV/0!</v>
      </c>
      <c r="H367" s="484"/>
      <c r="I367" s="484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54"/>
        <v>0</v>
      </c>
      <c r="G368" s="535"/>
      <c r="H368" s="538"/>
      <c r="I368" s="538"/>
      <c r="J368" s="538"/>
      <c r="K368" s="538"/>
      <c r="L368" s="538"/>
      <c r="M368" s="1565"/>
      <c r="N368" s="538"/>
      <c r="O368" s="538"/>
      <c r="P368" s="538"/>
      <c r="Q368" s="538"/>
      <c r="R368" s="538"/>
      <c r="S368" s="53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54"/>
        <v>0</v>
      </c>
      <c r="G369" s="43" t="e">
        <f>+F369*100/E369</f>
        <v>#DIV/0!</v>
      </c>
      <c r="H369" s="484"/>
      <c r="I369" s="484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54"/>
        <v>0</v>
      </c>
      <c r="G370" s="43" t="e">
        <f>+F370*100/E370</f>
        <v>#DIV/0!</v>
      </c>
      <c r="H370" s="484"/>
      <c r="I370" s="484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54"/>
        <v>0</v>
      </c>
      <c r="G371" s="112" t="e">
        <f>+F371*100/E371</f>
        <v>#DIV/0!</v>
      </c>
      <c r="H371" s="534">
        <f>SUM(H372:H376)</f>
        <v>0</v>
      </c>
      <c r="I371" s="1251">
        <f t="shared" ref="I371:S371" si="62">SUM(I372:I376)</f>
        <v>0</v>
      </c>
      <c r="J371" s="1251">
        <f t="shared" si="62"/>
        <v>0</v>
      </c>
      <c r="K371" s="1251">
        <f t="shared" si="62"/>
        <v>0</v>
      </c>
      <c r="L371" s="1251">
        <f t="shared" si="62"/>
        <v>0</v>
      </c>
      <c r="M371" s="1570">
        <f t="shared" si="62"/>
        <v>0</v>
      </c>
      <c r="N371" s="1251">
        <f t="shared" si="62"/>
        <v>0</v>
      </c>
      <c r="O371" s="1251">
        <f t="shared" si="62"/>
        <v>0</v>
      </c>
      <c r="P371" s="1251">
        <f t="shared" si="62"/>
        <v>0</v>
      </c>
      <c r="Q371" s="1251">
        <f t="shared" si="62"/>
        <v>0</v>
      </c>
      <c r="R371" s="1251">
        <f t="shared" si="62"/>
        <v>0</v>
      </c>
      <c r="S371" s="1251">
        <f t="shared" si="62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54"/>
        <v>0</v>
      </c>
      <c r="G372" s="43" t="e">
        <f>+F372*100/E372</f>
        <v>#DIV/0!</v>
      </c>
      <c r="H372" s="484"/>
      <c r="I372" s="484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54"/>
        <v>0</v>
      </c>
      <c r="G373" s="43" t="e">
        <f>+F373*100/E373</f>
        <v>#DIV/0!</v>
      </c>
      <c r="H373" s="484"/>
      <c r="I373" s="484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54"/>
        <v>0</v>
      </c>
      <c r="G374" s="77" t="e">
        <f>SUM(G375:G379)</f>
        <v>#DIV/0!</v>
      </c>
      <c r="H374" s="484"/>
      <c r="I374" s="484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54"/>
        <v>0</v>
      </c>
      <c r="G375" s="43" t="e">
        <f>+F375*100/E375</f>
        <v>#DIV/0!</v>
      </c>
      <c r="H375" s="484"/>
      <c r="I375" s="484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36">
        <v>0</v>
      </c>
      <c r="F376" s="116">
        <f t="shared" si="54"/>
        <v>0</v>
      </c>
      <c r="G376" s="43" t="e">
        <f>+F376*100/E376</f>
        <v>#DIV/0!</v>
      </c>
      <c r="H376" s="484"/>
      <c r="I376" s="484"/>
      <c r="J376" s="484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45.75" customHeight="1">
      <c r="A377" s="2120" t="s">
        <v>330</v>
      </c>
      <c r="B377" s="2121"/>
      <c r="C377" s="2121"/>
      <c r="D377" s="2192"/>
      <c r="E377" s="535"/>
      <c r="F377" s="92">
        <f t="shared" si="54"/>
        <v>0</v>
      </c>
      <c r="G377" s="535"/>
      <c r="H377" s="538"/>
      <c r="I377" s="538"/>
      <c r="J377" s="538"/>
      <c r="K377" s="538"/>
      <c r="L377" s="538"/>
      <c r="M377" s="1565"/>
      <c r="N377" s="538"/>
      <c r="O377" s="538"/>
      <c r="P377" s="538"/>
      <c r="Q377" s="538"/>
      <c r="R377" s="538"/>
      <c r="S377" s="53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54"/>
        <v>0</v>
      </c>
      <c r="G378" s="43" t="e">
        <f>+F378*100/E378</f>
        <v>#DIV/0!</v>
      </c>
      <c r="H378" s="484"/>
      <c r="I378" s="484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54"/>
        <v>0</v>
      </c>
      <c r="G379" s="43" t="e">
        <f>+F379*100/E379</f>
        <v>#DIV/0!</v>
      </c>
      <c r="H379" s="484"/>
      <c r="I379" s="484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54"/>
        <v>0</v>
      </c>
      <c r="G380" s="112" t="e">
        <f>+F380*100/E380</f>
        <v>#DIV/0!</v>
      </c>
      <c r="H380" s="534">
        <f>SUM(H381:H385)</f>
        <v>0</v>
      </c>
      <c r="I380" s="1251">
        <f t="shared" ref="I380:S380" si="63">SUM(I381:I385)</f>
        <v>0</v>
      </c>
      <c r="J380" s="1251">
        <f t="shared" si="63"/>
        <v>0</v>
      </c>
      <c r="K380" s="1251">
        <f t="shared" si="63"/>
        <v>0</v>
      </c>
      <c r="L380" s="1251">
        <f t="shared" si="63"/>
        <v>0</v>
      </c>
      <c r="M380" s="1570">
        <f t="shared" si="63"/>
        <v>0</v>
      </c>
      <c r="N380" s="1251">
        <f t="shared" si="63"/>
        <v>0</v>
      </c>
      <c r="O380" s="1251">
        <f t="shared" si="63"/>
        <v>0</v>
      </c>
      <c r="P380" s="1251">
        <f t="shared" si="63"/>
        <v>0</v>
      </c>
      <c r="Q380" s="1251">
        <f t="shared" si="63"/>
        <v>0</v>
      </c>
      <c r="R380" s="1251">
        <f t="shared" si="63"/>
        <v>0</v>
      </c>
      <c r="S380" s="1251">
        <f t="shared" si="63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54"/>
        <v>0</v>
      </c>
      <c r="G381" s="43" t="e">
        <f>+F381*100/E381</f>
        <v>#DIV/0!</v>
      </c>
      <c r="H381" s="484"/>
      <c r="I381" s="484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54"/>
        <v>0</v>
      </c>
      <c r="G382" s="43" t="e">
        <f>+F382*100/E382</f>
        <v>#DIV/0!</v>
      </c>
      <c r="H382" s="484"/>
      <c r="I382" s="484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54"/>
        <v>0</v>
      </c>
      <c r="G383" s="77" t="e">
        <f>SUM(G384:G388)</f>
        <v>#DIV/0!</v>
      </c>
      <c r="H383" s="484"/>
      <c r="I383" s="484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54"/>
        <v>0</v>
      </c>
      <c r="G384" s="43" t="e">
        <f>+F384*100/E384</f>
        <v>#DIV/0!</v>
      </c>
      <c r="H384" s="484"/>
      <c r="I384" s="484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25"/>
      <c r="B385" s="532"/>
      <c r="C385" s="533" t="s">
        <v>29</v>
      </c>
      <c r="D385" s="527" t="s">
        <v>24</v>
      </c>
      <c r="E385" s="36">
        <v>0</v>
      </c>
      <c r="F385" s="116">
        <f t="shared" si="54"/>
        <v>0</v>
      </c>
      <c r="G385" s="43" t="e">
        <f>+F385*100/E385</f>
        <v>#DIV/0!</v>
      </c>
      <c r="H385" s="484"/>
      <c r="I385" s="484"/>
      <c r="J385" s="484"/>
      <c r="K385" s="484"/>
      <c r="L385" s="484"/>
      <c r="M385" s="484"/>
      <c r="N385" s="484"/>
      <c r="O385" s="484"/>
      <c r="P385" s="484"/>
      <c r="Q385" s="484"/>
      <c r="R385" s="484"/>
      <c r="S385" s="484"/>
    </row>
    <row r="386" spans="1:19" ht="38.25" customHeight="1">
      <c r="A386" s="2120" t="s">
        <v>331</v>
      </c>
      <c r="B386" s="2121"/>
      <c r="C386" s="2121"/>
      <c r="D386" s="2192"/>
      <c r="E386" s="535"/>
      <c r="F386" s="92">
        <f t="shared" si="54"/>
        <v>0</v>
      </c>
      <c r="G386" s="535"/>
      <c r="H386" s="538"/>
      <c r="I386" s="538"/>
      <c r="J386" s="538"/>
      <c r="K386" s="538"/>
      <c r="L386" s="538"/>
      <c r="M386" s="1565"/>
      <c r="N386" s="538"/>
      <c r="O386" s="538"/>
      <c r="P386" s="538"/>
      <c r="Q386" s="538"/>
      <c r="R386" s="538"/>
      <c r="S386" s="53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54"/>
        <v>0</v>
      </c>
      <c r="G387" s="43" t="e">
        <f>+F387*100/E387</f>
        <v>#DIV/0!</v>
      </c>
      <c r="H387" s="484"/>
      <c r="I387" s="484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54"/>
        <v>0</v>
      </c>
      <c r="G388" s="43" t="e">
        <f>+F388*100/E388</f>
        <v>#DIV/0!</v>
      </c>
      <c r="H388" s="484"/>
      <c r="I388" s="484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54"/>
        <v>0</v>
      </c>
      <c r="G389" s="112" t="e">
        <f>+F389*100/E389</f>
        <v>#DIV/0!</v>
      </c>
      <c r="H389" s="534">
        <f>SUM(H390:H394)</f>
        <v>0</v>
      </c>
      <c r="I389" s="1251">
        <f t="shared" ref="I389:S389" si="64">SUM(I390:I394)</f>
        <v>0</v>
      </c>
      <c r="J389" s="1251">
        <f t="shared" si="64"/>
        <v>0</v>
      </c>
      <c r="K389" s="1251">
        <f t="shared" si="64"/>
        <v>0</v>
      </c>
      <c r="L389" s="1251">
        <f t="shared" si="64"/>
        <v>0</v>
      </c>
      <c r="M389" s="1570">
        <f t="shared" si="64"/>
        <v>0</v>
      </c>
      <c r="N389" s="1251">
        <f t="shared" si="64"/>
        <v>0</v>
      </c>
      <c r="O389" s="1251">
        <f t="shared" si="64"/>
        <v>0</v>
      </c>
      <c r="P389" s="1251">
        <f t="shared" si="64"/>
        <v>0</v>
      </c>
      <c r="Q389" s="1251">
        <f t="shared" si="64"/>
        <v>0</v>
      </c>
      <c r="R389" s="1251">
        <f t="shared" si="64"/>
        <v>0</v>
      </c>
      <c r="S389" s="1251">
        <f t="shared" si="64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54"/>
        <v>0</v>
      </c>
      <c r="G390" s="43" t="e">
        <f>+F390*100/E390</f>
        <v>#DIV/0!</v>
      </c>
      <c r="H390" s="484"/>
      <c r="I390" s="484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54"/>
        <v>0</v>
      </c>
      <c r="G391" s="43" t="e">
        <f>+F391*100/E391</f>
        <v>#DIV/0!</v>
      </c>
      <c r="H391" s="484"/>
      <c r="I391" s="484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54"/>
        <v>0</v>
      </c>
      <c r="G392" s="77" t="e">
        <f>SUM(G393:G397)</f>
        <v>#DIV/0!</v>
      </c>
      <c r="H392" s="484"/>
      <c r="I392" s="484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54"/>
        <v>0</v>
      </c>
      <c r="G393" s="43" t="e">
        <f>+F393*100/E393</f>
        <v>#DIV/0!</v>
      </c>
      <c r="H393" s="484"/>
      <c r="I393" s="484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54"/>
        <v>0</v>
      </c>
      <c r="G394" s="98" t="e">
        <f>+F394*100/E394</f>
        <v>#DIV/0!</v>
      </c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59">
    <mergeCell ref="B347:C347"/>
    <mergeCell ref="B348:C348"/>
    <mergeCell ref="B349:C349"/>
    <mergeCell ref="B350:C350"/>
    <mergeCell ref="B351:C351"/>
    <mergeCell ref="A344:C344"/>
    <mergeCell ref="B346:C346"/>
    <mergeCell ref="B265:C265"/>
    <mergeCell ref="B334:C334"/>
    <mergeCell ref="B335:C335"/>
    <mergeCell ref="B336:C336"/>
    <mergeCell ref="B300:C300"/>
    <mergeCell ref="B305:C305"/>
    <mergeCell ref="A313:D313"/>
    <mergeCell ref="B314:C314"/>
    <mergeCell ref="A333:D333"/>
    <mergeCell ref="B323:C323"/>
    <mergeCell ref="B277:C277"/>
    <mergeCell ref="B288:C288"/>
    <mergeCell ref="B289:C289"/>
    <mergeCell ref="B200:C200"/>
    <mergeCell ref="A221:C221"/>
    <mergeCell ref="A223:C223"/>
    <mergeCell ref="A224:C224"/>
    <mergeCell ref="A225:C225"/>
    <mergeCell ref="B235:C235"/>
    <mergeCell ref="A247:C247"/>
    <mergeCell ref="B176:C176"/>
    <mergeCell ref="A201:C201"/>
    <mergeCell ref="B214:C214"/>
    <mergeCell ref="B187:C187"/>
    <mergeCell ref="B188:C188"/>
    <mergeCell ref="A195:C195"/>
    <mergeCell ref="A377:D377"/>
    <mergeCell ref="A142:C142"/>
    <mergeCell ref="A153:C153"/>
    <mergeCell ref="B154:C154"/>
    <mergeCell ref="A165:C165"/>
    <mergeCell ref="A287:C287"/>
    <mergeCell ref="A197:C197"/>
    <mergeCell ref="B198:C198"/>
    <mergeCell ref="B199:C199"/>
    <mergeCell ref="A175:C175"/>
    <mergeCell ref="A131:C131"/>
    <mergeCell ref="D1:G1"/>
    <mergeCell ref="A3:C4"/>
    <mergeCell ref="F3:F4"/>
    <mergeCell ref="G3:G4"/>
    <mergeCell ref="A8:C8"/>
    <mergeCell ref="B166:C166"/>
    <mergeCell ref="A386:D386"/>
    <mergeCell ref="B291:C291"/>
    <mergeCell ref="B293:C293"/>
    <mergeCell ref="H3:S3"/>
    <mergeCell ref="A233:C233"/>
    <mergeCell ref="A74:C74"/>
    <mergeCell ref="B101:C101"/>
    <mergeCell ref="A109:C109"/>
    <mergeCell ref="B118:C118"/>
  </mergeCells>
  <pageMargins left="0.7" right="0.7" top="0.75" bottom="0.75" header="0.3" footer="0.3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70" zoomScaleNormal="70" workbookViewId="0">
      <pane xSplit="4" ySplit="5" topLeftCell="E222" activePane="bottomRight" state="frozen"/>
      <selection pane="topRight" activeCell="E1" sqref="E1"/>
      <selection pane="bottomLeft" activeCell="A6" sqref="A6"/>
      <selection pane="bottomRight" activeCell="E283" sqref="E283"/>
    </sheetView>
  </sheetViews>
  <sheetFormatPr defaultColWidth="9.125" defaultRowHeight="18.600000000000001"/>
  <cols>
    <col min="1" max="2" width="4.625" style="12" customWidth="1"/>
    <col min="3" max="3" width="84.875" style="12" customWidth="1"/>
    <col min="4" max="4" width="9.125" style="12"/>
    <col min="5" max="5" width="11.75" style="12" customWidth="1"/>
    <col min="6" max="6" width="13" style="12" customWidth="1"/>
    <col min="7" max="7" width="10.75" style="12" customWidth="1"/>
    <col min="8" max="16" width="8.375" style="129" customWidth="1"/>
    <col min="17" max="19" width="8.2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207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876700</v>
      </c>
      <c r="F6" s="670">
        <f>SUM(F8+F74+F109+F153+F247)</f>
        <v>767550</v>
      </c>
      <c r="G6" s="135">
        <f>+F6*100/E6</f>
        <v>87.549903045511584</v>
      </c>
      <c r="H6" s="1171">
        <f t="shared" ref="H6:S6" si="0">SUM(H8+H74+H109+H153+H247)</f>
        <v>11300</v>
      </c>
      <c r="I6" s="1171">
        <f t="shared" si="0"/>
        <v>43500</v>
      </c>
      <c r="J6" s="671">
        <f t="shared" si="0"/>
        <v>132800</v>
      </c>
      <c r="K6" s="1171">
        <f t="shared" si="0"/>
        <v>34800</v>
      </c>
      <c r="L6" s="1615">
        <f t="shared" si="0"/>
        <v>34800</v>
      </c>
      <c r="M6" s="1171">
        <f t="shared" si="0"/>
        <v>34800</v>
      </c>
      <c r="N6" s="1171">
        <f t="shared" si="0"/>
        <v>75800</v>
      </c>
      <c r="O6" s="1744">
        <f t="shared" si="0"/>
        <v>46800</v>
      </c>
      <c r="P6" s="1171">
        <f t="shared" si="0"/>
        <v>91400</v>
      </c>
      <c r="Q6" s="1171">
        <f t="shared" si="0"/>
        <v>143300</v>
      </c>
      <c r="R6" s="1171">
        <f t="shared" si="0"/>
        <v>38700</v>
      </c>
      <c r="S6" s="1171">
        <f t="shared" si="0"/>
        <v>79550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172"/>
      <c r="I7" s="1172"/>
      <c r="J7" s="139"/>
      <c r="K7" s="1172"/>
      <c r="L7" s="1172"/>
      <c r="M7" s="1172"/>
      <c r="N7" s="1172"/>
      <c r="O7" s="1745"/>
      <c r="P7" s="1172"/>
      <c r="Q7" s="1172"/>
      <c r="R7" s="1172"/>
      <c r="S7" s="1172"/>
    </row>
    <row r="8" spans="1:19" ht="21.75" customHeight="1">
      <c r="A8" s="2181" t="s">
        <v>141</v>
      </c>
      <c r="B8" s="2182"/>
      <c r="C8" s="2183"/>
      <c r="D8" s="19"/>
      <c r="E8" s="151">
        <f>SUM(E10+E57)</f>
        <v>169700</v>
      </c>
      <c r="F8" s="137">
        <f>SUM(H8:S8)</f>
        <v>168000</v>
      </c>
      <c r="G8" s="140">
        <f>+F8*100/E8</f>
        <v>98.998232174425453</v>
      </c>
      <c r="H8" s="1173">
        <f>SUM(H10+H57)</f>
        <v>8000</v>
      </c>
      <c r="I8" s="1173">
        <f>SUM(I10+I57)</f>
        <v>4000</v>
      </c>
      <c r="J8" s="1173">
        <f>SUM(J10+J57)</f>
        <v>8000</v>
      </c>
      <c r="K8" s="1504">
        <f>SUM(K10+K57)</f>
        <v>10000</v>
      </c>
      <c r="L8" s="1173">
        <f t="shared" ref="L8:S8" si="1">SUM(L10+L57)</f>
        <v>10000</v>
      </c>
      <c r="M8" s="1173">
        <f t="shared" si="1"/>
        <v>10000</v>
      </c>
      <c r="N8" s="1173">
        <f t="shared" si="1"/>
        <v>11000</v>
      </c>
      <c r="O8" s="1746">
        <f t="shared" si="1"/>
        <v>22000</v>
      </c>
      <c r="P8" s="1173">
        <f t="shared" si="1"/>
        <v>36000</v>
      </c>
      <c r="Q8" s="1173">
        <f t="shared" si="1"/>
        <v>27300</v>
      </c>
      <c r="R8" s="1504">
        <f t="shared" si="1"/>
        <v>21700</v>
      </c>
      <c r="S8" s="1504">
        <f t="shared" si="1"/>
        <v>0</v>
      </c>
    </row>
    <row r="9" spans="1:19" ht="21.75" customHeight="1">
      <c r="A9" s="127"/>
      <c r="B9" s="128"/>
      <c r="C9" s="2" t="s">
        <v>42</v>
      </c>
      <c r="D9" s="130"/>
      <c r="E9" s="141">
        <v>2700</v>
      </c>
      <c r="F9" s="58">
        <f>SUM(H9:S9)</f>
        <v>2700</v>
      </c>
      <c r="G9" s="47"/>
      <c r="H9" s="1174">
        <v>0</v>
      </c>
      <c r="I9" s="1175">
        <v>0</v>
      </c>
      <c r="J9" s="1175">
        <v>200</v>
      </c>
      <c r="K9" s="1175">
        <v>500</v>
      </c>
      <c r="L9" s="1175">
        <v>500</v>
      </c>
      <c r="M9" s="1175">
        <v>600</v>
      </c>
      <c r="N9" s="1174">
        <v>900</v>
      </c>
      <c r="O9" s="1174">
        <v>0</v>
      </c>
      <c r="P9" s="1174">
        <v>0</v>
      </c>
      <c r="Q9" s="1174">
        <v>0</v>
      </c>
      <c r="R9" s="1174">
        <v>0</v>
      </c>
      <c r="S9" s="1174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2700</v>
      </c>
      <c r="F10" s="134">
        <f>SUM(F11+F23+F39)</f>
        <v>1000</v>
      </c>
      <c r="G10" s="142">
        <f>+F10*100/E10</f>
        <v>37.037037037037038</v>
      </c>
      <c r="H10" s="1176">
        <f t="shared" ref="H10:S10" si="2">SUM(H11+H23+H39)</f>
        <v>0</v>
      </c>
      <c r="I10" s="1176">
        <f t="shared" si="2"/>
        <v>0</v>
      </c>
      <c r="J10" s="1176">
        <f t="shared" si="2"/>
        <v>0</v>
      </c>
      <c r="K10" s="1176">
        <f t="shared" si="2"/>
        <v>0</v>
      </c>
      <c r="L10" s="1176">
        <f t="shared" si="2"/>
        <v>0</v>
      </c>
      <c r="M10" s="1176">
        <f t="shared" si="2"/>
        <v>0</v>
      </c>
      <c r="N10" s="1176">
        <f t="shared" si="2"/>
        <v>1000</v>
      </c>
      <c r="O10" s="1176">
        <f t="shared" si="2"/>
        <v>0</v>
      </c>
      <c r="P10" s="1176">
        <f t="shared" si="2"/>
        <v>0</v>
      </c>
      <c r="Q10" s="1176">
        <f t="shared" si="2"/>
        <v>0</v>
      </c>
      <c r="R10" s="1176">
        <f t="shared" si="2"/>
        <v>0</v>
      </c>
      <c r="S10" s="1176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0</v>
      </c>
      <c r="F11" s="134">
        <f>SUM(F12:F22)</f>
        <v>0</v>
      </c>
      <c r="G11" s="140" t="e">
        <f>+F11*100/E11</f>
        <v>#DIV/0!</v>
      </c>
      <c r="H11" s="1176">
        <f>SUM(H12:H22)</f>
        <v>0</v>
      </c>
      <c r="I11" s="1176">
        <f t="shared" ref="I11:S11" si="3">SUM(I12:I22)</f>
        <v>0</v>
      </c>
      <c r="J11" s="1176">
        <f t="shared" si="3"/>
        <v>0</v>
      </c>
      <c r="K11" s="1176">
        <f t="shared" si="3"/>
        <v>0</v>
      </c>
      <c r="L11" s="1176">
        <f t="shared" si="3"/>
        <v>0</v>
      </c>
      <c r="M11" s="1176">
        <f t="shared" si="3"/>
        <v>0</v>
      </c>
      <c r="N11" s="1176">
        <f t="shared" si="3"/>
        <v>0</v>
      </c>
      <c r="O11" s="1176">
        <f t="shared" si="3"/>
        <v>0</v>
      </c>
      <c r="P11" s="1176">
        <f t="shared" si="3"/>
        <v>0</v>
      </c>
      <c r="Q11" s="1176">
        <f t="shared" si="3"/>
        <v>0</v>
      </c>
      <c r="R11" s="1176">
        <f t="shared" si="3"/>
        <v>0</v>
      </c>
      <c r="S11" s="1176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1177"/>
      <c r="I12" s="1177"/>
      <c r="J12" s="1177"/>
      <c r="K12" s="1177"/>
      <c r="L12" s="1177"/>
      <c r="M12" s="1177"/>
      <c r="N12" s="1177"/>
      <c r="O12" s="1177"/>
      <c r="P12" s="1177"/>
      <c r="Q12" s="1177"/>
      <c r="R12" s="1177"/>
      <c r="S12" s="1177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1177"/>
      <c r="I13" s="1177"/>
      <c r="J13" s="1177"/>
      <c r="K13" s="1177"/>
      <c r="L13" s="1177"/>
      <c r="M13" s="1177"/>
      <c r="N13" s="1177"/>
      <c r="O13" s="1177"/>
      <c r="P13" s="1177"/>
      <c r="Q13" s="1177"/>
      <c r="R13" s="1177"/>
      <c r="S13" s="1177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1177"/>
      <c r="I14" s="1177"/>
      <c r="J14" s="1177"/>
      <c r="K14" s="1177"/>
      <c r="L14" s="1177"/>
      <c r="M14" s="1177"/>
      <c r="N14" s="1177"/>
      <c r="O14" s="1177"/>
      <c r="P14" s="1177"/>
      <c r="Q14" s="1177"/>
      <c r="R14" s="1177"/>
      <c r="S14" s="1177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1177"/>
      <c r="I15" s="1177"/>
      <c r="J15" s="1177"/>
      <c r="K15" s="1177"/>
      <c r="L15" s="1177"/>
      <c r="M15" s="1177"/>
      <c r="N15" s="1177"/>
      <c r="O15" s="1177"/>
      <c r="P15" s="1177"/>
      <c r="Q15" s="1177"/>
      <c r="R15" s="1177"/>
      <c r="S15" s="1177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1177"/>
      <c r="I16" s="1177"/>
      <c r="J16" s="1177"/>
      <c r="K16" s="1177"/>
      <c r="L16" s="1177"/>
      <c r="M16" s="1177"/>
      <c r="N16" s="1177"/>
      <c r="O16" s="1177"/>
      <c r="P16" s="1177"/>
      <c r="Q16" s="1177"/>
      <c r="R16" s="1177"/>
      <c r="S16" s="1177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1177"/>
      <c r="I17" s="1177"/>
      <c r="J17" s="1177"/>
      <c r="K17" s="1177"/>
      <c r="L17" s="1177"/>
      <c r="M17" s="1177"/>
      <c r="N17" s="1177"/>
      <c r="O17" s="1177"/>
      <c r="P17" s="1177"/>
      <c r="Q17" s="1177"/>
      <c r="R17" s="1177"/>
      <c r="S17" s="1177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1177"/>
      <c r="I18" s="1177"/>
      <c r="J18" s="1177"/>
      <c r="K18" s="1177"/>
      <c r="L18" s="1177"/>
      <c r="M18" s="1177"/>
      <c r="N18" s="1177"/>
      <c r="O18" s="1177"/>
      <c r="P18" s="1177"/>
      <c r="Q18" s="1177"/>
      <c r="R18" s="1177"/>
      <c r="S18" s="1177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1177"/>
      <c r="I19" s="1177"/>
      <c r="J19" s="1177"/>
      <c r="K19" s="1177"/>
      <c r="L19" s="1177"/>
      <c r="M19" s="1177"/>
      <c r="N19" s="1177"/>
      <c r="O19" s="1177"/>
      <c r="P19" s="1177"/>
      <c r="Q19" s="1177"/>
      <c r="R19" s="1177"/>
      <c r="S19" s="1177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1177"/>
      <c r="I20" s="1177"/>
      <c r="J20" s="1177"/>
      <c r="K20" s="1177"/>
      <c r="L20" s="1177"/>
      <c r="M20" s="1177"/>
      <c r="N20" s="1177"/>
      <c r="O20" s="1177"/>
      <c r="P20" s="1177"/>
      <c r="Q20" s="1177"/>
      <c r="R20" s="1177"/>
      <c r="S20" s="1177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1177"/>
      <c r="I21" s="1177"/>
      <c r="J21" s="1177"/>
      <c r="K21" s="1177"/>
      <c r="L21" s="1177"/>
      <c r="M21" s="1177"/>
      <c r="N21" s="1177"/>
      <c r="O21" s="1177"/>
      <c r="P21" s="1177"/>
      <c r="Q21" s="1177"/>
      <c r="R21" s="1177"/>
      <c r="S21" s="1177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1177"/>
      <c r="I22" s="1177"/>
      <c r="J22" s="1177"/>
      <c r="K22" s="1177"/>
      <c r="L22" s="1177"/>
      <c r="M22" s="1177"/>
      <c r="N22" s="1177"/>
      <c r="O22" s="1177"/>
      <c r="P22" s="1177"/>
      <c r="Q22" s="1177"/>
      <c r="R22" s="1177"/>
      <c r="S22" s="1177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500</v>
      </c>
      <c r="F23" s="134">
        <f>SUM(F24:F38)</f>
        <v>500</v>
      </c>
      <c r="G23" s="140">
        <f t="shared" si="5"/>
        <v>100</v>
      </c>
      <c r="H23" s="1176">
        <f>SUM(H24:H38)</f>
        <v>0</v>
      </c>
      <c r="I23" s="1176">
        <f t="shared" ref="I23:S23" si="6">SUM(I24:I38)</f>
        <v>0</v>
      </c>
      <c r="J23" s="1176">
        <f t="shared" si="6"/>
        <v>0</v>
      </c>
      <c r="K23" s="1176">
        <f t="shared" si="6"/>
        <v>0</v>
      </c>
      <c r="L23" s="1176">
        <f t="shared" si="6"/>
        <v>0</v>
      </c>
      <c r="M23" s="1176">
        <f t="shared" si="6"/>
        <v>0</v>
      </c>
      <c r="N23" s="1176">
        <f t="shared" si="6"/>
        <v>500</v>
      </c>
      <c r="O23" s="1176">
        <f t="shared" si="6"/>
        <v>0</v>
      </c>
      <c r="P23" s="1176">
        <f t="shared" si="6"/>
        <v>0</v>
      </c>
      <c r="Q23" s="1176">
        <f t="shared" si="6"/>
        <v>0</v>
      </c>
      <c r="R23" s="1176">
        <f t="shared" si="6"/>
        <v>0</v>
      </c>
      <c r="S23" s="1176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1177"/>
      <c r="I24" s="1177"/>
      <c r="J24" s="1177"/>
      <c r="K24" s="1177"/>
      <c r="L24" s="1177"/>
      <c r="M24" s="1177"/>
      <c r="N24" s="1177"/>
      <c r="O24" s="1177"/>
      <c r="P24" s="1177"/>
      <c r="Q24" s="1177"/>
      <c r="R24" s="1177"/>
      <c r="S24" s="1177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1177"/>
      <c r="I25" s="1177"/>
      <c r="J25" s="1177"/>
      <c r="K25" s="1177"/>
      <c r="L25" s="1177"/>
      <c r="M25" s="1177"/>
      <c r="N25" s="1177"/>
      <c r="O25" s="1177"/>
      <c r="P25" s="1177"/>
      <c r="Q25" s="1177"/>
      <c r="R25" s="1177"/>
      <c r="S25" s="1177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1177"/>
      <c r="I26" s="1177"/>
      <c r="J26" s="1177"/>
      <c r="K26" s="1177"/>
      <c r="L26" s="1177"/>
      <c r="M26" s="1177"/>
      <c r="N26" s="1177"/>
      <c r="O26" s="1177"/>
      <c r="P26" s="1177"/>
      <c r="Q26" s="1177"/>
      <c r="R26" s="1177"/>
      <c r="S26" s="1177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1177"/>
      <c r="I27" s="1177"/>
      <c r="J27" s="1177"/>
      <c r="K27" s="1177"/>
      <c r="L27" s="1177"/>
      <c r="M27" s="1177"/>
      <c r="N27" s="1177"/>
      <c r="O27" s="1177"/>
      <c r="P27" s="1177"/>
      <c r="Q27" s="1177"/>
      <c r="R27" s="1177"/>
      <c r="S27" s="1177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1177"/>
      <c r="I28" s="1177"/>
      <c r="J28" s="1177"/>
      <c r="K28" s="1177"/>
      <c r="L28" s="1177"/>
      <c r="M28" s="1177"/>
      <c r="N28" s="1177"/>
      <c r="O28" s="1177"/>
      <c r="P28" s="1177"/>
      <c r="Q28" s="1177"/>
      <c r="R28" s="1177"/>
      <c r="S28" s="1177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1177"/>
      <c r="I29" s="1177"/>
      <c r="J29" s="1177"/>
      <c r="K29" s="1177"/>
      <c r="L29" s="1177"/>
      <c r="M29" s="1177"/>
      <c r="N29" s="1177"/>
      <c r="O29" s="1177"/>
      <c r="P29" s="1177"/>
      <c r="Q29" s="1177"/>
      <c r="R29" s="1177"/>
      <c r="S29" s="1177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500</v>
      </c>
      <c r="F30" s="36">
        <f t="shared" si="4"/>
        <v>500</v>
      </c>
      <c r="G30" s="37">
        <f t="shared" si="5"/>
        <v>100</v>
      </c>
      <c r="H30" s="1177"/>
      <c r="I30" s="1177"/>
      <c r="J30" s="1177"/>
      <c r="K30" s="1177"/>
      <c r="L30" s="1177"/>
      <c r="M30" s="1177"/>
      <c r="N30" s="1177">
        <v>500</v>
      </c>
      <c r="O30" s="1177"/>
      <c r="P30" s="1177"/>
      <c r="Q30" s="1177"/>
      <c r="R30" s="1177"/>
      <c r="S30" s="1177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1177"/>
      <c r="I31" s="1177"/>
      <c r="J31" s="1177"/>
      <c r="K31" s="1177"/>
      <c r="L31" s="1177"/>
      <c r="M31" s="1177"/>
      <c r="N31" s="1177"/>
      <c r="O31" s="1177"/>
      <c r="P31" s="1177"/>
      <c r="Q31" s="1177"/>
      <c r="R31" s="1177"/>
      <c r="S31" s="1177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1177"/>
      <c r="I32" s="1177"/>
      <c r="J32" s="1177"/>
      <c r="K32" s="1177"/>
      <c r="L32" s="1177"/>
      <c r="M32" s="1177"/>
      <c r="N32" s="1177"/>
      <c r="O32" s="1177"/>
      <c r="P32" s="1177"/>
      <c r="Q32" s="1177"/>
      <c r="R32" s="1177"/>
      <c r="S32" s="1177"/>
    </row>
    <row r="33" spans="1:19" ht="21.75" customHeight="1">
      <c r="A33" s="32"/>
      <c r="B33" s="33"/>
      <c r="C33" s="320" t="s">
        <v>269</v>
      </c>
      <c r="D33" s="35" t="s">
        <v>47</v>
      </c>
      <c r="E33" s="39"/>
      <c r="F33" s="36">
        <f t="shared" si="4"/>
        <v>0</v>
      </c>
      <c r="G33" s="37" t="e">
        <f t="shared" si="5"/>
        <v>#DIV/0!</v>
      </c>
      <c r="H33" s="1177"/>
      <c r="I33" s="1177"/>
      <c r="J33" s="1177"/>
      <c r="K33" s="1177"/>
      <c r="L33" s="1177"/>
      <c r="M33" s="1177"/>
      <c r="N33" s="1177"/>
      <c r="O33" s="1177"/>
      <c r="P33" s="1177"/>
      <c r="Q33" s="1177"/>
      <c r="R33" s="1177"/>
      <c r="S33" s="1177"/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0</v>
      </c>
      <c r="F34" s="36">
        <f t="shared" si="4"/>
        <v>0</v>
      </c>
      <c r="G34" s="37" t="e">
        <f t="shared" si="5"/>
        <v>#DIV/0!</v>
      </c>
      <c r="H34" s="1177"/>
      <c r="I34" s="1177"/>
      <c r="J34" s="1177"/>
      <c r="K34" s="1177"/>
      <c r="L34" s="1177"/>
      <c r="M34" s="1177"/>
      <c r="N34" s="1177"/>
      <c r="O34" s="1177"/>
      <c r="P34" s="1177"/>
      <c r="Q34" s="1177"/>
      <c r="R34" s="1177"/>
      <c r="S34" s="1177"/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0</v>
      </c>
      <c r="F35" s="36">
        <f t="shared" si="4"/>
        <v>0</v>
      </c>
      <c r="G35" s="37" t="e">
        <f t="shared" si="5"/>
        <v>#DIV/0!</v>
      </c>
      <c r="H35" s="1177"/>
      <c r="I35" s="1177"/>
      <c r="J35" s="1177"/>
      <c r="K35" s="1177"/>
      <c r="L35" s="1177"/>
      <c r="M35" s="1177"/>
      <c r="N35" s="1177"/>
      <c r="O35" s="1177"/>
      <c r="P35" s="1177"/>
      <c r="Q35" s="1177"/>
      <c r="R35" s="1177"/>
      <c r="S35" s="1177"/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 t="shared" si="4"/>
        <v>0</v>
      </c>
      <c r="G36" s="37" t="e">
        <f t="shared" si="5"/>
        <v>#DIV/0!</v>
      </c>
      <c r="H36" s="1177"/>
      <c r="I36" s="1177"/>
      <c r="J36" s="1177"/>
      <c r="K36" s="1177"/>
      <c r="L36" s="1177"/>
      <c r="M36" s="1177"/>
      <c r="N36" s="1177"/>
      <c r="O36" s="1177"/>
      <c r="P36" s="1177"/>
      <c r="Q36" s="1177"/>
      <c r="R36" s="1177"/>
      <c r="S36" s="1177"/>
    </row>
    <row r="37" spans="1:19" ht="21.75" customHeight="1">
      <c r="A37" s="32"/>
      <c r="B37" s="33"/>
      <c r="C37" s="320" t="s">
        <v>270</v>
      </c>
      <c r="D37" s="35" t="s">
        <v>47</v>
      </c>
      <c r="E37" s="36"/>
      <c r="F37" s="36">
        <f t="shared" si="4"/>
        <v>0</v>
      </c>
      <c r="G37" s="37" t="e">
        <f t="shared" si="5"/>
        <v>#DIV/0!</v>
      </c>
      <c r="H37" s="1177"/>
      <c r="I37" s="1177"/>
      <c r="J37" s="1177"/>
      <c r="K37" s="1177"/>
      <c r="L37" s="1177"/>
      <c r="M37" s="1177"/>
      <c r="N37" s="1177"/>
      <c r="O37" s="1177"/>
      <c r="P37" s="1177"/>
      <c r="Q37" s="1177"/>
      <c r="R37" s="1177"/>
      <c r="S37" s="1177"/>
    </row>
    <row r="38" spans="1:19" ht="21.75" customHeight="1">
      <c r="A38" s="32"/>
      <c r="B38" s="33"/>
      <c r="C38" s="320" t="s">
        <v>264</v>
      </c>
      <c r="D38" s="35" t="s">
        <v>47</v>
      </c>
      <c r="E38" s="36"/>
      <c r="F38" s="36">
        <f t="shared" si="4"/>
        <v>0</v>
      </c>
      <c r="G38" s="37" t="e">
        <f t="shared" si="5"/>
        <v>#DIV/0!</v>
      </c>
      <c r="H38" s="1177"/>
      <c r="I38" s="1177"/>
      <c r="J38" s="1177"/>
      <c r="K38" s="1177"/>
      <c r="L38" s="1177"/>
      <c r="M38" s="1177"/>
      <c r="N38" s="1177"/>
      <c r="O38" s="1177"/>
      <c r="P38" s="1177"/>
      <c r="Q38" s="1177"/>
      <c r="R38" s="1177"/>
      <c r="S38" s="1177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2200</v>
      </c>
      <c r="F39" s="134">
        <f>SUM(F40:F53)</f>
        <v>500</v>
      </c>
      <c r="G39" s="140">
        <f t="shared" si="5"/>
        <v>22.727272727272727</v>
      </c>
      <c r="H39" s="1176">
        <f>SUM(H40:H53)</f>
        <v>0</v>
      </c>
      <c r="I39" s="1176">
        <f t="shared" ref="I39:S39" si="7">SUM(I40:I53)</f>
        <v>0</v>
      </c>
      <c r="J39" s="1176">
        <f t="shared" si="7"/>
        <v>0</v>
      </c>
      <c r="K39" s="1176">
        <f t="shared" si="7"/>
        <v>0</v>
      </c>
      <c r="L39" s="1176">
        <f t="shared" si="7"/>
        <v>0</v>
      </c>
      <c r="M39" s="1176">
        <f t="shared" si="7"/>
        <v>0</v>
      </c>
      <c r="N39" s="1176">
        <f t="shared" si="7"/>
        <v>500</v>
      </c>
      <c r="O39" s="1176">
        <f t="shared" si="7"/>
        <v>0</v>
      </c>
      <c r="P39" s="1176">
        <f t="shared" si="7"/>
        <v>0</v>
      </c>
      <c r="Q39" s="1176">
        <f t="shared" si="7"/>
        <v>0</v>
      </c>
      <c r="R39" s="1176">
        <f t="shared" si="7"/>
        <v>0</v>
      </c>
      <c r="S39" s="1176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1177"/>
      <c r="I40" s="1177"/>
      <c r="J40" s="1177"/>
      <c r="K40" s="1177"/>
      <c r="L40" s="1177"/>
      <c r="M40" s="1177"/>
      <c r="N40" s="1177"/>
      <c r="O40" s="1177"/>
      <c r="P40" s="1177"/>
      <c r="Q40" s="1177"/>
      <c r="R40" s="1177"/>
      <c r="S40" s="1177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1177"/>
      <c r="I41" s="1177"/>
      <c r="J41" s="1177"/>
      <c r="K41" s="1177"/>
      <c r="L41" s="1177"/>
      <c r="M41" s="1177"/>
      <c r="N41" s="1177"/>
      <c r="O41" s="1177"/>
      <c r="P41" s="1177"/>
      <c r="Q41" s="1177"/>
      <c r="R41" s="1177"/>
      <c r="S41" s="1177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1177"/>
      <c r="I42" s="1177"/>
      <c r="J42" s="1177"/>
      <c r="K42" s="1177"/>
      <c r="L42" s="1177"/>
      <c r="M42" s="1177"/>
      <c r="N42" s="1177"/>
      <c r="O42" s="1177"/>
      <c r="P42" s="1177"/>
      <c r="Q42" s="1177"/>
      <c r="R42" s="1177"/>
      <c r="S42" s="1177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1177"/>
      <c r="I43" s="1177"/>
      <c r="J43" s="1177"/>
      <c r="K43" s="1177"/>
      <c r="L43" s="1177"/>
      <c r="M43" s="1177"/>
      <c r="N43" s="1177"/>
      <c r="O43" s="1177"/>
      <c r="P43" s="1177"/>
      <c r="Q43" s="1177"/>
      <c r="R43" s="1177"/>
      <c r="S43" s="1177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2200</v>
      </c>
      <c r="F44" s="36">
        <f t="shared" si="4"/>
        <v>500</v>
      </c>
      <c r="G44" s="37">
        <f t="shared" si="5"/>
        <v>22.727272727272727</v>
      </c>
      <c r="H44" s="1177"/>
      <c r="I44" s="1177"/>
      <c r="J44" s="1177"/>
      <c r="K44" s="1177"/>
      <c r="L44" s="1177"/>
      <c r="M44" s="1177"/>
      <c r="N44" s="1177">
        <v>500</v>
      </c>
      <c r="O44" s="1177"/>
      <c r="P44" s="1177"/>
      <c r="Q44" s="1177"/>
      <c r="R44" s="1177"/>
      <c r="S44" s="1177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1177"/>
      <c r="I45" s="1177"/>
      <c r="J45" s="1177"/>
      <c r="K45" s="1177"/>
      <c r="L45" s="1177"/>
      <c r="M45" s="1177"/>
      <c r="N45" s="1177"/>
      <c r="O45" s="1177"/>
      <c r="P45" s="1177"/>
      <c r="Q45" s="1177"/>
      <c r="R45" s="1177"/>
      <c r="S45" s="1177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1177"/>
      <c r="I46" s="1177"/>
      <c r="J46" s="1177"/>
      <c r="K46" s="1177"/>
      <c r="L46" s="1177"/>
      <c r="M46" s="1177"/>
      <c r="N46" s="1177"/>
      <c r="O46" s="1177"/>
      <c r="P46" s="1177"/>
      <c r="Q46" s="1177"/>
      <c r="R46" s="1177"/>
      <c r="S46" s="1177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1177"/>
      <c r="I47" s="1177"/>
      <c r="J47" s="1177"/>
      <c r="K47" s="1177"/>
      <c r="L47" s="1177"/>
      <c r="M47" s="1177"/>
      <c r="N47" s="1177"/>
      <c r="O47" s="1177"/>
      <c r="P47" s="1177"/>
      <c r="Q47" s="1177"/>
      <c r="R47" s="1177"/>
      <c r="S47" s="1177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1177"/>
      <c r="I48" s="1177"/>
      <c r="J48" s="1177"/>
      <c r="K48" s="1177"/>
      <c r="L48" s="1177"/>
      <c r="M48" s="1177"/>
      <c r="N48" s="1177"/>
      <c r="O48" s="1177"/>
      <c r="P48" s="1177"/>
      <c r="Q48" s="1177"/>
      <c r="R48" s="1177"/>
      <c r="S48" s="1177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1177"/>
      <c r="I49" s="1177"/>
      <c r="J49" s="1177"/>
      <c r="K49" s="1177"/>
      <c r="L49" s="1177"/>
      <c r="M49" s="1177"/>
      <c r="N49" s="1177"/>
      <c r="O49" s="1177"/>
      <c r="P49" s="1177"/>
      <c r="Q49" s="1177"/>
      <c r="R49" s="1177"/>
      <c r="S49" s="1177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1177"/>
      <c r="I50" s="1177"/>
      <c r="J50" s="1177"/>
      <c r="K50" s="1177"/>
      <c r="L50" s="1177"/>
      <c r="M50" s="1177"/>
      <c r="N50" s="1177"/>
      <c r="O50" s="1177"/>
      <c r="P50" s="1177"/>
      <c r="Q50" s="1177"/>
      <c r="R50" s="1177"/>
      <c r="S50" s="1177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1177"/>
      <c r="I51" s="1177"/>
      <c r="J51" s="1177"/>
      <c r="K51" s="1177"/>
      <c r="L51" s="1177"/>
      <c r="M51" s="1177"/>
      <c r="N51" s="1177"/>
      <c r="O51" s="1177"/>
      <c r="P51" s="1177"/>
      <c r="Q51" s="1177"/>
      <c r="R51" s="1177"/>
      <c r="S51" s="1177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1177"/>
      <c r="I52" s="1177"/>
      <c r="J52" s="1177"/>
      <c r="K52" s="1177"/>
      <c r="L52" s="1177"/>
      <c r="M52" s="1177"/>
      <c r="N52" s="1177"/>
      <c r="O52" s="1177"/>
      <c r="P52" s="1177"/>
      <c r="Q52" s="1177"/>
      <c r="R52" s="1177"/>
      <c r="S52" s="1177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37" t="e">
        <f t="shared" si="5"/>
        <v>#DIV/0!</v>
      </c>
      <c r="H53" s="1177"/>
      <c r="I53" s="1177"/>
      <c r="J53" s="1177"/>
      <c r="K53" s="1177"/>
      <c r="L53" s="1177"/>
      <c r="M53" s="1177"/>
      <c r="N53" s="1177"/>
      <c r="O53" s="1177"/>
      <c r="P53" s="1177"/>
      <c r="Q53" s="1177"/>
      <c r="R53" s="1177"/>
      <c r="S53" s="1177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1177"/>
      <c r="I54" s="1177"/>
      <c r="J54" s="1177"/>
      <c r="K54" s="1177"/>
      <c r="L54" s="1177"/>
      <c r="M54" s="1177"/>
      <c r="N54" s="1177"/>
      <c r="O54" s="1177"/>
      <c r="P54" s="1177"/>
      <c r="Q54" s="1177"/>
      <c r="R54" s="1177"/>
      <c r="S54" s="1177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500</v>
      </c>
      <c r="F55" s="36">
        <f t="shared" si="4"/>
        <v>124</v>
      </c>
      <c r="G55" s="43">
        <f>+F55*100/E55</f>
        <v>24.8</v>
      </c>
      <c r="H55" s="1177"/>
      <c r="I55" s="1177"/>
      <c r="J55" s="1177"/>
      <c r="K55" s="1177"/>
      <c r="L55" s="1177"/>
      <c r="M55" s="1177"/>
      <c r="N55" s="1177"/>
      <c r="O55" s="1177"/>
      <c r="P55" s="1177"/>
      <c r="Q55" s="1177"/>
      <c r="R55" s="1177"/>
      <c r="S55" s="1177">
        <v>124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167000</v>
      </c>
      <c r="F56" s="58">
        <f>SUM(H56:S56)</f>
        <v>167000</v>
      </c>
      <c r="G56" s="47"/>
      <c r="H56" s="1178">
        <v>6000</v>
      </c>
      <c r="I56" s="1178">
        <v>6000</v>
      </c>
      <c r="J56" s="1178">
        <v>8000</v>
      </c>
      <c r="K56" s="1178">
        <v>10000</v>
      </c>
      <c r="L56" s="1178">
        <v>10000</v>
      </c>
      <c r="M56" s="1178">
        <v>10000</v>
      </c>
      <c r="N56" s="1178">
        <v>10000</v>
      </c>
      <c r="O56" s="1178">
        <v>20000</v>
      </c>
      <c r="P56" s="1178">
        <v>23000</v>
      </c>
      <c r="Q56" s="1178">
        <v>24000</v>
      </c>
      <c r="R56" s="1178">
        <v>20000</v>
      </c>
      <c r="S56" s="1178">
        <v>20000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167000</v>
      </c>
      <c r="F57" s="134">
        <f>SUM(F58:F64)</f>
        <v>167000</v>
      </c>
      <c r="G57" s="142">
        <f>+F57*100/E57</f>
        <v>100</v>
      </c>
      <c r="H57" s="1179">
        <f>SUM(H58:H64)</f>
        <v>8000</v>
      </c>
      <c r="I57" s="1179">
        <f t="shared" ref="I57:S57" si="8">SUM(I58:I64)</f>
        <v>4000</v>
      </c>
      <c r="J57" s="1179">
        <f t="shared" si="8"/>
        <v>8000</v>
      </c>
      <c r="K57" s="1497">
        <f t="shared" si="8"/>
        <v>10000</v>
      </c>
      <c r="L57" s="1497">
        <f t="shared" si="8"/>
        <v>10000</v>
      </c>
      <c r="M57" s="1497">
        <f t="shared" si="8"/>
        <v>10000</v>
      </c>
      <c r="N57" s="1497">
        <f t="shared" si="8"/>
        <v>10000</v>
      </c>
      <c r="O57" s="1497">
        <f t="shared" si="8"/>
        <v>22000</v>
      </c>
      <c r="P57" s="1497">
        <f t="shared" si="8"/>
        <v>36000</v>
      </c>
      <c r="Q57" s="1497">
        <f t="shared" si="8"/>
        <v>27300</v>
      </c>
      <c r="R57" s="1497">
        <f t="shared" si="8"/>
        <v>21700</v>
      </c>
      <c r="S57" s="1497">
        <f t="shared" si="8"/>
        <v>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30000</v>
      </c>
      <c r="F58" s="36">
        <f t="shared" ref="F58:F72" si="9">SUM(H58:S58)</f>
        <v>30000</v>
      </c>
      <c r="G58" s="43">
        <f t="shared" ref="G58:G74" si="10">+F58*100/E58</f>
        <v>100</v>
      </c>
      <c r="H58" s="1177"/>
      <c r="I58" s="1177"/>
      <c r="J58" s="1177"/>
      <c r="K58" s="1177">
        <v>5000</v>
      </c>
      <c r="L58" s="1177">
        <v>5000</v>
      </c>
      <c r="M58" s="1177">
        <v>5000</v>
      </c>
      <c r="N58" s="1177">
        <v>3000</v>
      </c>
      <c r="O58" s="1177">
        <v>6000</v>
      </c>
      <c r="P58" s="1177">
        <v>6000</v>
      </c>
      <c r="Q58" s="1177"/>
      <c r="R58" s="1177"/>
      <c r="S58" s="1177"/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135000</v>
      </c>
      <c r="F59" s="36">
        <f t="shared" si="9"/>
        <v>135000</v>
      </c>
      <c r="G59" s="43">
        <f t="shared" si="10"/>
        <v>100</v>
      </c>
      <c r="H59" s="1177">
        <v>8000</v>
      </c>
      <c r="I59" s="1177">
        <v>4000</v>
      </c>
      <c r="J59" s="1177">
        <v>8000</v>
      </c>
      <c r="K59" s="1177">
        <v>5000</v>
      </c>
      <c r="L59" s="1177">
        <v>5000</v>
      </c>
      <c r="M59" s="1177">
        <v>5000</v>
      </c>
      <c r="N59" s="1177">
        <v>7000</v>
      </c>
      <c r="O59" s="1177">
        <v>14000</v>
      </c>
      <c r="P59" s="1177">
        <v>30000</v>
      </c>
      <c r="Q59" s="1177">
        <v>27300</v>
      </c>
      <c r="R59" s="1177">
        <v>21700</v>
      </c>
      <c r="S59" s="1177"/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1177"/>
      <c r="I60" s="1177"/>
      <c r="J60" s="1177"/>
      <c r="K60" s="1177"/>
      <c r="L60" s="1177"/>
      <c r="M60" s="1177"/>
      <c r="N60" s="1177"/>
      <c r="O60" s="1177"/>
      <c r="P60" s="1177"/>
      <c r="Q60" s="1177"/>
      <c r="R60" s="1177"/>
      <c r="S60" s="1177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1177"/>
      <c r="I61" s="1177"/>
      <c r="J61" s="1177"/>
      <c r="K61" s="1177"/>
      <c r="L61" s="1177"/>
      <c r="M61" s="1177"/>
      <c r="N61" s="1177"/>
      <c r="O61" s="1177"/>
      <c r="P61" s="1177"/>
      <c r="Q61" s="1177"/>
      <c r="R61" s="1177"/>
      <c r="S61" s="1177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1177"/>
      <c r="I62" s="1177"/>
      <c r="J62" s="1177"/>
      <c r="K62" s="1177"/>
      <c r="L62" s="1177"/>
      <c r="M62" s="1177"/>
      <c r="N62" s="1177"/>
      <c r="O62" s="1177"/>
      <c r="P62" s="1177"/>
      <c r="Q62" s="1177"/>
      <c r="R62" s="1177"/>
      <c r="S62" s="1177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1177"/>
      <c r="I63" s="1177"/>
      <c r="J63" s="1177"/>
      <c r="K63" s="1177"/>
      <c r="L63" s="1177"/>
      <c r="M63" s="1177"/>
      <c r="N63" s="1177"/>
      <c r="O63" s="1177">
        <v>2000</v>
      </c>
      <c r="P63" s="1177"/>
      <c r="Q63" s="1177"/>
      <c r="R63" s="1177"/>
      <c r="S63" s="1177"/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1177"/>
      <c r="I64" s="1177"/>
      <c r="J64" s="1177"/>
      <c r="K64" s="1177"/>
      <c r="L64" s="1177"/>
      <c r="M64" s="1177"/>
      <c r="N64" s="1177"/>
      <c r="O64" s="1177"/>
      <c r="P64" s="1177"/>
      <c r="Q64" s="1177"/>
      <c r="R64" s="1177"/>
      <c r="S64" s="1177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4000</v>
      </c>
      <c r="F65" s="55">
        <f t="shared" si="9"/>
        <v>4000</v>
      </c>
      <c r="G65" s="28">
        <f t="shared" si="10"/>
        <v>100</v>
      </c>
      <c r="H65" s="1180"/>
      <c r="I65" s="1180">
        <v>4000</v>
      </c>
      <c r="J65" s="1180"/>
      <c r="K65" s="1180"/>
      <c r="L65" s="1180"/>
      <c r="M65" s="1180"/>
      <c r="N65" s="1180"/>
      <c r="O65" s="1180"/>
      <c r="P65" s="1180"/>
      <c r="Q65" s="1180"/>
      <c r="R65" s="1180"/>
      <c r="S65" s="1180"/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f>--334</f>
        <v>334</v>
      </c>
      <c r="F66" s="55">
        <f t="shared" si="9"/>
        <v>439</v>
      </c>
      <c r="G66" s="28">
        <f t="shared" si="10"/>
        <v>131.43712574850301</v>
      </c>
      <c r="H66" s="1180">
        <v>22</v>
      </c>
      <c r="I66" s="1180">
        <v>11</v>
      </c>
      <c r="J66" s="1180">
        <v>22</v>
      </c>
      <c r="K66" s="1180">
        <v>27</v>
      </c>
      <c r="L66" s="1180">
        <v>37</v>
      </c>
      <c r="M66" s="1180">
        <v>26</v>
      </c>
      <c r="N66" s="1180">
        <v>25</v>
      </c>
      <c r="O66" s="1180">
        <v>54</v>
      </c>
      <c r="P66" s="1180">
        <v>92</v>
      </c>
      <c r="Q66" s="1180">
        <v>67</v>
      </c>
      <c r="R66" s="1180">
        <v>56</v>
      </c>
      <c r="S66" s="1180"/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1177"/>
      <c r="I67" s="1177"/>
      <c r="J67" s="1177"/>
      <c r="K67" s="1177"/>
      <c r="L67" s="1177"/>
      <c r="M67" s="1177"/>
      <c r="N67" s="1177"/>
      <c r="O67" s="1177"/>
      <c r="P67" s="1177"/>
      <c r="Q67" s="1177"/>
      <c r="R67" s="1177"/>
      <c r="S67" s="1177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484600</v>
      </c>
      <c r="F68" s="50">
        <f>SUM(H68:S68)</f>
        <v>653363.42000000004</v>
      </c>
      <c r="G68" s="112">
        <f t="shared" si="10"/>
        <v>134.82530334296328</v>
      </c>
      <c r="H68" s="1181">
        <f>SUM(H69:H73)</f>
        <v>82500</v>
      </c>
      <c r="I68" s="1182">
        <f t="shared" ref="I68:S68" si="11">SUM(I69:I73)</f>
        <v>95308.11</v>
      </c>
      <c r="J68" s="1182">
        <f t="shared" si="11"/>
        <v>43860.39</v>
      </c>
      <c r="K68" s="1182">
        <f t="shared" si="11"/>
        <v>48692.83</v>
      </c>
      <c r="L68" s="1182">
        <f t="shared" si="11"/>
        <v>53391.54</v>
      </c>
      <c r="M68" s="1181">
        <f t="shared" si="11"/>
        <v>96172.89</v>
      </c>
      <c r="N68" s="1182">
        <f t="shared" si="11"/>
        <v>30999.99</v>
      </c>
      <c r="O68" s="1181">
        <f t="shared" si="11"/>
        <v>33097.56</v>
      </c>
      <c r="P68" s="1181">
        <f t="shared" si="11"/>
        <v>23200</v>
      </c>
      <c r="Q68" s="1181">
        <f t="shared" si="11"/>
        <v>23200</v>
      </c>
      <c r="R68" s="1182">
        <f t="shared" si="11"/>
        <v>43812.53</v>
      </c>
      <c r="S68" s="1182">
        <f t="shared" si="11"/>
        <v>79127.58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1177"/>
      <c r="I69" s="1177"/>
      <c r="J69" s="1177"/>
      <c r="K69" s="1177"/>
      <c r="L69" s="1177"/>
      <c r="M69" s="1177"/>
      <c r="N69" s="1177"/>
      <c r="O69" s="1177"/>
      <c r="P69" s="1177"/>
      <c r="Q69" s="1177"/>
      <c r="R69" s="1177"/>
      <c r="S69" s="1177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476600+8000</f>
        <v>484600</v>
      </c>
      <c r="F70" s="36">
        <f t="shared" si="9"/>
        <v>653363.42000000004</v>
      </c>
      <c r="G70" s="43">
        <f t="shared" si="10"/>
        <v>134.82530334296328</v>
      </c>
      <c r="H70" s="1177">
        <v>82500</v>
      </c>
      <c r="I70" s="1177">
        <v>95308.11</v>
      </c>
      <c r="J70" s="1177">
        <v>43860.39</v>
      </c>
      <c r="K70" s="1177">
        <v>48692.83</v>
      </c>
      <c r="L70" s="1177">
        <v>53391.54</v>
      </c>
      <c r="M70" s="1177">
        <v>96172.89</v>
      </c>
      <c r="N70" s="1177">
        <v>30999.99</v>
      </c>
      <c r="O70" s="1177">
        <v>33097.56</v>
      </c>
      <c r="P70" s="1177">
        <v>23200</v>
      </c>
      <c r="Q70" s="1177">
        <v>23200</v>
      </c>
      <c r="R70" s="1177">
        <v>43812.53</v>
      </c>
      <c r="S70" s="1177">
        <v>79127.58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1177"/>
      <c r="I71" s="1177"/>
      <c r="J71" s="1177"/>
      <c r="K71" s="1177"/>
      <c r="L71" s="1177"/>
      <c r="M71" s="1177"/>
      <c r="N71" s="1177"/>
      <c r="O71" s="1177"/>
      <c r="P71" s="1177"/>
      <c r="Q71" s="1177"/>
      <c r="R71" s="1177"/>
      <c r="S71" s="1177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1177"/>
      <c r="I72" s="1177"/>
      <c r="J72" s="1177"/>
      <c r="K72" s="1177"/>
      <c r="L72" s="1177"/>
      <c r="M72" s="1177"/>
      <c r="N72" s="1177"/>
      <c r="O72" s="1177"/>
      <c r="P72" s="1177"/>
      <c r="Q72" s="1177"/>
      <c r="R72" s="1177"/>
      <c r="S72" s="1177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1177"/>
      <c r="I73" s="1177"/>
      <c r="J73" s="1177"/>
      <c r="K73" s="1177"/>
      <c r="L73" s="1177"/>
      <c r="M73" s="1177"/>
      <c r="N73" s="1177"/>
      <c r="O73" s="1177"/>
      <c r="P73" s="1177"/>
      <c r="Q73" s="1177"/>
      <c r="R73" s="1177"/>
      <c r="S73" s="1177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470000</v>
      </c>
      <c r="F74" s="55">
        <f>SUM(H74:S74)</f>
        <v>362550</v>
      </c>
      <c r="G74" s="142">
        <f t="shared" si="10"/>
        <v>77.138297872340431</v>
      </c>
      <c r="H74" s="1183">
        <f>H75</f>
        <v>3300</v>
      </c>
      <c r="I74" s="1183">
        <f t="shared" ref="I74:S74" si="12">I75</f>
        <v>4500</v>
      </c>
      <c r="J74" s="1183">
        <f t="shared" si="12"/>
        <v>104800</v>
      </c>
      <c r="K74" s="1183">
        <f t="shared" si="12"/>
        <v>4800</v>
      </c>
      <c r="L74" s="1183">
        <f t="shared" si="12"/>
        <v>4800</v>
      </c>
      <c r="M74" s="1183">
        <f t="shared" si="12"/>
        <v>4800</v>
      </c>
      <c r="N74" s="1183">
        <f t="shared" si="12"/>
        <v>44800</v>
      </c>
      <c r="O74" s="1183">
        <f t="shared" si="12"/>
        <v>4800</v>
      </c>
      <c r="P74" s="1183">
        <f t="shared" si="12"/>
        <v>23400</v>
      </c>
      <c r="Q74" s="1183">
        <f t="shared" si="12"/>
        <v>100000</v>
      </c>
      <c r="R74" s="1183">
        <f t="shared" si="12"/>
        <v>0</v>
      </c>
      <c r="S74" s="1183">
        <f t="shared" si="12"/>
        <v>62550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362550</v>
      </c>
      <c r="G75" s="142"/>
      <c r="H75" s="1184">
        <f>H77+H79+H81+H83+H85+H87</f>
        <v>3300</v>
      </c>
      <c r="I75" s="1184">
        <f t="shared" ref="I75:S75" si="13">I77+I79+I81+I83+I85+I87</f>
        <v>4500</v>
      </c>
      <c r="J75" s="1184">
        <f t="shared" si="13"/>
        <v>104800</v>
      </c>
      <c r="K75" s="1184">
        <f t="shared" si="13"/>
        <v>4800</v>
      </c>
      <c r="L75" s="1184">
        <f t="shared" si="13"/>
        <v>4800</v>
      </c>
      <c r="M75" s="1184">
        <f t="shared" si="13"/>
        <v>4800</v>
      </c>
      <c r="N75" s="1184">
        <f t="shared" si="13"/>
        <v>44800</v>
      </c>
      <c r="O75" s="1184">
        <f t="shared" si="13"/>
        <v>4800</v>
      </c>
      <c r="P75" s="1184">
        <f t="shared" si="13"/>
        <v>23400</v>
      </c>
      <c r="Q75" s="1184">
        <f t="shared" si="13"/>
        <v>100000</v>
      </c>
      <c r="R75" s="1184">
        <f t="shared" si="13"/>
        <v>0</v>
      </c>
      <c r="S75" s="1184">
        <f t="shared" si="13"/>
        <v>62550</v>
      </c>
    </row>
    <row r="76" spans="1:19" ht="21" customHeight="1">
      <c r="A76" s="44"/>
      <c r="B76" s="56"/>
      <c r="C76" s="3" t="s">
        <v>38</v>
      </c>
      <c r="D76" s="57"/>
      <c r="E76" s="147">
        <v>400000</v>
      </c>
      <c r="F76" s="58">
        <f>SUM(H76:S76)</f>
        <v>400000</v>
      </c>
      <c r="G76" s="47"/>
      <c r="H76" s="1178">
        <v>10000</v>
      </c>
      <c r="I76" s="1178">
        <v>40000</v>
      </c>
      <c r="J76" s="1178">
        <v>50000</v>
      </c>
      <c r="K76" s="1178">
        <v>50000</v>
      </c>
      <c r="L76" s="1178">
        <v>50000</v>
      </c>
      <c r="M76" s="1178">
        <v>50000</v>
      </c>
      <c r="N76" s="1178">
        <v>30000</v>
      </c>
      <c r="O76" s="1178">
        <v>30000</v>
      </c>
      <c r="P76" s="1178">
        <v>30000</v>
      </c>
      <c r="Q76" s="1178">
        <v>20000</v>
      </c>
      <c r="R76" s="1178">
        <v>20000</v>
      </c>
      <c r="S76" s="1178">
        <v>20000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400000</v>
      </c>
      <c r="F77" s="36">
        <f t="shared" ref="F77:F83" si="14">SUM(H77:S77)</f>
        <v>290000</v>
      </c>
      <c r="G77" s="43">
        <f>F77*100/E77</f>
        <v>72.5</v>
      </c>
      <c r="H77" s="1177"/>
      <c r="I77" s="1177"/>
      <c r="J77" s="1177">
        <v>100000</v>
      </c>
      <c r="K77" s="1177"/>
      <c r="L77" s="1177"/>
      <c r="M77" s="1177"/>
      <c r="N77" s="1177">
        <v>30000</v>
      </c>
      <c r="O77" s="1177"/>
      <c r="P77" s="1177"/>
      <c r="Q77" s="1177">
        <v>100000</v>
      </c>
      <c r="R77" s="1177"/>
      <c r="S77" s="1177">
        <v>60000</v>
      </c>
    </row>
    <row r="78" spans="1:19" ht="21.75" customHeight="1">
      <c r="A78" s="60"/>
      <c r="B78" s="61"/>
      <c r="C78" s="2" t="s">
        <v>118</v>
      </c>
      <c r="D78" s="46"/>
      <c r="E78" s="147">
        <v>10000</v>
      </c>
      <c r="F78" s="58">
        <f>SUM(H78:S78)</f>
        <v>10000</v>
      </c>
      <c r="G78" s="62"/>
      <c r="H78" s="1185">
        <v>2000</v>
      </c>
      <c r="I78" s="1185">
        <v>2000</v>
      </c>
      <c r="J78" s="1185">
        <v>2000</v>
      </c>
      <c r="K78" s="1185">
        <v>2000</v>
      </c>
      <c r="L78" s="1185">
        <v>2000</v>
      </c>
      <c r="M78" s="1185">
        <v>0</v>
      </c>
      <c r="N78" s="1185">
        <v>0</v>
      </c>
      <c r="O78" s="1185">
        <v>0</v>
      </c>
      <c r="P78" s="1185">
        <v>0</v>
      </c>
      <c r="Q78" s="1185">
        <v>0</v>
      </c>
      <c r="R78" s="1185">
        <v>0</v>
      </c>
      <c r="S78" s="1185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10000</v>
      </c>
      <c r="F79" s="36">
        <f t="shared" si="14"/>
        <v>10000</v>
      </c>
      <c r="G79" s="43">
        <f>F79*100/E79</f>
        <v>100</v>
      </c>
      <c r="H79" s="1177"/>
      <c r="I79" s="1177"/>
      <c r="J79" s="1177"/>
      <c r="K79" s="1177"/>
      <c r="L79" s="1177"/>
      <c r="M79" s="1177"/>
      <c r="N79" s="1177">
        <v>10000</v>
      </c>
      <c r="O79" s="1177"/>
      <c r="P79" s="1177"/>
      <c r="Q79" s="1177"/>
      <c r="R79" s="1177"/>
      <c r="S79" s="1177"/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186">
        <v>0</v>
      </c>
      <c r="I80" s="1186">
        <v>0</v>
      </c>
      <c r="J80" s="1186">
        <v>0</v>
      </c>
      <c r="K80" s="1186">
        <v>0</v>
      </c>
      <c r="L80" s="1186">
        <v>0</v>
      </c>
      <c r="M80" s="1186">
        <v>0</v>
      </c>
      <c r="N80" s="1186">
        <v>0</v>
      </c>
      <c r="O80" s="1186">
        <v>0</v>
      </c>
      <c r="P80" s="1186">
        <v>0</v>
      </c>
      <c r="Q80" s="1186">
        <v>0</v>
      </c>
      <c r="R80" s="1186">
        <v>0</v>
      </c>
      <c r="S80" s="1186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1177"/>
      <c r="I81" s="1177"/>
      <c r="J81" s="1177"/>
      <c r="K81" s="1177"/>
      <c r="L81" s="1177"/>
      <c r="M81" s="1177"/>
      <c r="N81" s="1177"/>
      <c r="O81" s="1177"/>
      <c r="P81" s="1177"/>
      <c r="Q81" s="1177"/>
      <c r="R81" s="1177"/>
      <c r="S81" s="1177"/>
    </row>
    <row r="82" spans="1:19" ht="21.75" customHeight="1">
      <c r="A82" s="60"/>
      <c r="B82" s="61"/>
      <c r="C82" s="2" t="s">
        <v>39</v>
      </c>
      <c r="D82" s="46"/>
      <c r="E82" s="147">
        <v>9000</v>
      </c>
      <c r="F82" s="58">
        <f>SUM(H82:S82)</f>
        <v>9000</v>
      </c>
      <c r="G82" s="47">
        <f>F82*100/E82</f>
        <v>100</v>
      </c>
      <c r="H82" s="1187">
        <v>0</v>
      </c>
      <c r="I82" s="1187">
        <v>1000</v>
      </c>
      <c r="J82" s="1187">
        <v>1000</v>
      </c>
      <c r="K82" s="1187">
        <v>1000</v>
      </c>
      <c r="L82" s="1187">
        <v>1000</v>
      </c>
      <c r="M82" s="1187">
        <v>1000</v>
      </c>
      <c r="N82" s="1187">
        <v>1000</v>
      </c>
      <c r="O82" s="1187">
        <v>1000</v>
      </c>
      <c r="P82" s="1187">
        <v>1000</v>
      </c>
      <c r="Q82" s="1187">
        <v>1000</v>
      </c>
      <c r="R82" s="1187">
        <v>0</v>
      </c>
      <c r="S82" s="1187">
        <v>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9000</v>
      </c>
      <c r="F83" s="36">
        <f t="shared" si="14"/>
        <v>9000</v>
      </c>
      <c r="G83" s="43">
        <v>0</v>
      </c>
      <c r="H83" s="1177"/>
      <c r="I83" s="1177"/>
      <c r="J83" s="1177"/>
      <c r="K83" s="1177"/>
      <c r="L83" s="1177"/>
      <c r="M83" s="1177"/>
      <c r="N83" s="1177"/>
      <c r="O83" s="1177"/>
      <c r="P83" s="1177">
        <v>9000</v>
      </c>
      <c r="Q83" s="1177"/>
      <c r="R83" s="1177"/>
      <c r="S83" s="1177"/>
    </row>
    <row r="84" spans="1:19" ht="21.75" customHeight="1">
      <c r="A84" s="60"/>
      <c r="B84" s="61"/>
      <c r="C84" s="2" t="s">
        <v>40</v>
      </c>
      <c r="D84" s="46"/>
      <c r="E84" s="147">
        <v>51000</v>
      </c>
      <c r="F84" s="58">
        <f>SUM(H84:S84)</f>
        <v>51000</v>
      </c>
      <c r="G84" s="47">
        <f>F84*100/E84</f>
        <v>100</v>
      </c>
      <c r="H84" s="1178">
        <v>3000</v>
      </c>
      <c r="I84" s="1178">
        <v>4800</v>
      </c>
      <c r="J84" s="1178">
        <v>4800</v>
      </c>
      <c r="K84" s="1178">
        <v>4800</v>
      </c>
      <c r="L84" s="1178">
        <v>4800</v>
      </c>
      <c r="M84" s="1178">
        <v>4800</v>
      </c>
      <c r="N84" s="1178">
        <v>4800</v>
      </c>
      <c r="O84" s="1178">
        <v>4800</v>
      </c>
      <c r="P84" s="1178">
        <v>4800</v>
      </c>
      <c r="Q84" s="1178">
        <v>4000</v>
      </c>
      <c r="R84" s="1178">
        <v>3200</v>
      </c>
      <c r="S84" s="1178">
        <v>2400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51000</v>
      </c>
      <c r="F85" s="36">
        <f>SUM(H85:S85)</f>
        <v>53550</v>
      </c>
      <c r="G85" s="43">
        <f>F85*100/E85</f>
        <v>105</v>
      </c>
      <c r="H85" s="1177">
        <v>3300</v>
      </c>
      <c r="I85" s="1177">
        <v>4500</v>
      </c>
      <c r="J85" s="1177">
        <v>4800</v>
      </c>
      <c r="K85" s="1177">
        <v>4800</v>
      </c>
      <c r="L85" s="1177">
        <v>4800</v>
      </c>
      <c r="M85" s="1177">
        <v>4800</v>
      </c>
      <c r="N85" s="1177">
        <v>4800</v>
      </c>
      <c r="O85" s="1177">
        <v>4800</v>
      </c>
      <c r="P85" s="1177">
        <v>14400</v>
      </c>
      <c r="Q85" s="1177"/>
      <c r="R85" s="1177"/>
      <c r="S85" s="1177">
        <v>2550</v>
      </c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/>
      <c r="H86" s="1187">
        <v>0</v>
      </c>
      <c r="I86" s="1187">
        <v>0</v>
      </c>
      <c r="J86" s="1187">
        <v>0</v>
      </c>
      <c r="K86" s="1187">
        <v>0</v>
      </c>
      <c r="L86" s="1187">
        <v>0</v>
      </c>
      <c r="M86" s="1187">
        <v>0</v>
      </c>
      <c r="N86" s="1187">
        <v>0</v>
      </c>
      <c r="O86" s="1187">
        <v>0</v>
      </c>
      <c r="P86" s="1187">
        <v>0</v>
      </c>
      <c r="Q86" s="1187">
        <v>0</v>
      </c>
      <c r="R86" s="1187">
        <v>0</v>
      </c>
      <c r="S86" s="1187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1177"/>
      <c r="I87" s="1177"/>
      <c r="J87" s="1177"/>
      <c r="K87" s="1177"/>
      <c r="L87" s="1177"/>
      <c r="M87" s="1177"/>
      <c r="N87" s="1177"/>
      <c r="O87" s="1177"/>
      <c r="P87" s="1177"/>
      <c r="Q87" s="1177"/>
      <c r="R87" s="1177"/>
      <c r="S87" s="1177"/>
    </row>
    <row r="88" spans="1:19" s="1118" customFormat="1" ht="21.75" customHeight="1">
      <c r="A88" s="1113"/>
      <c r="B88" s="1114" t="s">
        <v>152</v>
      </c>
      <c r="C88" s="1115"/>
      <c r="D88" s="1116" t="s">
        <v>9</v>
      </c>
      <c r="E88" s="1216">
        <f>E89+E91+E93+E95+E97+E99</f>
        <v>1551</v>
      </c>
      <c r="F88" s="1216">
        <f>F89+F91+F93+F95+F97+F99</f>
        <v>1267</v>
      </c>
      <c r="G88" s="1117">
        <f>+F88*100/E88</f>
        <v>81.689232753062541</v>
      </c>
      <c r="H88" s="1172">
        <f>H89+H91+H93+H95+H97+H99</f>
        <v>12</v>
      </c>
      <c r="I88" s="1172">
        <f t="shared" ref="I88:S88" si="15">I89+I91+I93+I95+I97+I99</f>
        <v>934</v>
      </c>
      <c r="J88" s="1172">
        <f t="shared" si="15"/>
        <v>19</v>
      </c>
      <c r="K88" s="1172">
        <f t="shared" si="15"/>
        <v>59</v>
      </c>
      <c r="L88" s="1172">
        <f t="shared" si="15"/>
        <v>16</v>
      </c>
      <c r="M88" s="1172">
        <f t="shared" si="15"/>
        <v>18</v>
      </c>
      <c r="N88" s="1172">
        <f t="shared" si="15"/>
        <v>18</v>
      </c>
      <c r="O88" s="1172">
        <f t="shared" si="15"/>
        <v>17</v>
      </c>
      <c r="P88" s="1172">
        <f t="shared" si="15"/>
        <v>28</v>
      </c>
      <c r="Q88" s="1172">
        <f t="shared" si="15"/>
        <v>46</v>
      </c>
      <c r="R88" s="1172">
        <f t="shared" si="15"/>
        <v>15</v>
      </c>
      <c r="S88" s="1172">
        <f t="shared" si="15"/>
        <v>85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1333</v>
      </c>
      <c r="F89" s="36">
        <f>SUM(H89:S89)</f>
        <v>1062</v>
      </c>
      <c r="G89" s="37">
        <f t="shared" ref="G89:G103" si="16">+F89*100/E89</f>
        <v>79.669917479369843</v>
      </c>
      <c r="H89" s="1177">
        <v>4</v>
      </c>
      <c r="I89" s="1177">
        <v>922</v>
      </c>
      <c r="J89" s="1177">
        <v>6</v>
      </c>
      <c r="K89" s="1177">
        <v>46</v>
      </c>
      <c r="L89" s="1177">
        <v>4</v>
      </c>
      <c r="M89" s="1177">
        <v>5</v>
      </c>
      <c r="N89" s="1177">
        <v>6</v>
      </c>
      <c r="O89" s="1177">
        <v>5</v>
      </c>
      <c r="P89" s="1177"/>
      <c r="Q89" s="1177"/>
      <c r="R89" s="1177"/>
      <c r="S89" s="1177">
        <v>64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211220</v>
      </c>
      <c r="G90" s="37" t="e">
        <f t="shared" si="16"/>
        <v>#DIV/0!</v>
      </c>
      <c r="H90" s="1177"/>
      <c r="I90" s="1177">
        <v>60620</v>
      </c>
      <c r="J90" s="1177">
        <v>3000</v>
      </c>
      <c r="K90" s="1503">
        <v>115800</v>
      </c>
      <c r="L90" s="1177">
        <v>1600</v>
      </c>
      <c r="M90" s="1177">
        <v>2000</v>
      </c>
      <c r="N90" s="1177">
        <v>5000</v>
      </c>
      <c r="O90" s="1177">
        <v>2000</v>
      </c>
      <c r="P90" s="1177">
        <v>8200</v>
      </c>
      <c r="Q90" s="1177">
        <v>4000</v>
      </c>
      <c r="R90" s="1177"/>
      <c r="S90" s="1177">
        <v>9000</v>
      </c>
    </row>
    <row r="91" spans="1:19" ht="21.75" customHeight="1">
      <c r="A91" s="68"/>
      <c r="B91" s="49"/>
      <c r="C91" s="70" t="s">
        <v>229</v>
      </c>
      <c r="D91" s="35" t="s">
        <v>9</v>
      </c>
      <c r="E91" s="42">
        <v>33</v>
      </c>
      <c r="F91" s="36">
        <f t="shared" si="17"/>
        <v>30</v>
      </c>
      <c r="G91" s="37">
        <f t="shared" si="16"/>
        <v>90.909090909090907</v>
      </c>
      <c r="H91" s="1177"/>
      <c r="I91" s="1177"/>
      <c r="J91" s="1177"/>
      <c r="K91" s="1177"/>
      <c r="L91" s="1177"/>
      <c r="M91" s="1177"/>
      <c r="N91" s="1177"/>
      <c r="O91" s="1177"/>
      <c r="P91" s="1177">
        <v>7</v>
      </c>
      <c r="Q91" s="1177">
        <v>5</v>
      </c>
      <c r="R91" s="1177">
        <v>9</v>
      </c>
      <c r="S91" s="1177">
        <v>9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5800</v>
      </c>
      <c r="G92" s="37" t="e">
        <f t="shared" si="16"/>
        <v>#DIV/0!</v>
      </c>
      <c r="H92" s="1177"/>
      <c r="I92" s="1177"/>
      <c r="J92" s="1177"/>
      <c r="K92" s="1177"/>
      <c r="L92" s="1177"/>
      <c r="M92" s="1177"/>
      <c r="N92" s="1177"/>
      <c r="O92" s="1177"/>
      <c r="P92" s="1177"/>
      <c r="Q92" s="1177"/>
      <c r="R92" s="1177">
        <v>4200</v>
      </c>
      <c r="S92" s="1177">
        <v>1600</v>
      </c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6"/>
        <v>#DIV/0!</v>
      </c>
      <c r="H93" s="1177"/>
      <c r="I93" s="1177"/>
      <c r="J93" s="1177"/>
      <c r="K93" s="1177"/>
      <c r="L93" s="1177"/>
      <c r="M93" s="1177"/>
      <c r="N93" s="1177"/>
      <c r="O93" s="1177"/>
      <c r="P93" s="1177"/>
      <c r="Q93" s="1177"/>
      <c r="R93" s="1177"/>
      <c r="S93" s="1177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1177"/>
      <c r="I94" s="1177"/>
      <c r="J94" s="1177"/>
      <c r="K94" s="1177"/>
      <c r="L94" s="1177"/>
      <c r="M94" s="1177"/>
      <c r="N94" s="1177"/>
      <c r="O94" s="1177"/>
      <c r="P94" s="1177"/>
      <c r="Q94" s="1177"/>
      <c r="R94" s="1177"/>
      <c r="S94" s="1177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18</v>
      </c>
      <c r="F95" s="36">
        <f t="shared" si="17"/>
        <v>27</v>
      </c>
      <c r="G95" s="37">
        <f t="shared" si="16"/>
        <v>150</v>
      </c>
      <c r="H95" s="1177"/>
      <c r="I95" s="1177"/>
      <c r="J95" s="1177"/>
      <c r="K95" s="1177"/>
      <c r="L95" s="1177"/>
      <c r="M95" s="1177"/>
      <c r="N95" s="1177"/>
      <c r="O95" s="1177"/>
      <c r="P95" s="1177"/>
      <c r="Q95" s="1177">
        <v>27</v>
      </c>
      <c r="R95" s="1177"/>
      <c r="S95" s="1177"/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9000</v>
      </c>
      <c r="G96" s="37" t="e">
        <f t="shared" si="16"/>
        <v>#DIV/0!</v>
      </c>
      <c r="H96" s="1177"/>
      <c r="I96" s="1177"/>
      <c r="J96" s="1177"/>
      <c r="K96" s="1177"/>
      <c r="L96" s="1177"/>
      <c r="M96" s="1177"/>
      <c r="N96" s="1177"/>
      <c r="O96" s="1177"/>
      <c r="P96" s="1177"/>
      <c r="Q96" s="1177">
        <v>9000</v>
      </c>
      <c r="R96" s="1177"/>
      <c r="S96" s="1177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167</v>
      </c>
      <c r="F97" s="36">
        <f t="shared" si="17"/>
        <v>148</v>
      </c>
      <c r="G97" s="37">
        <f t="shared" si="16"/>
        <v>88.622754491017957</v>
      </c>
      <c r="H97" s="1177">
        <v>8</v>
      </c>
      <c r="I97" s="1177">
        <v>12</v>
      </c>
      <c r="J97" s="1177">
        <v>13</v>
      </c>
      <c r="K97" s="1177">
        <v>13</v>
      </c>
      <c r="L97" s="1177">
        <v>12</v>
      </c>
      <c r="M97" s="1177">
        <v>13</v>
      </c>
      <c r="N97" s="1177">
        <v>12</v>
      </c>
      <c r="O97" s="1177">
        <v>12</v>
      </c>
      <c r="P97" s="1177">
        <v>21</v>
      </c>
      <c r="Q97" s="1177">
        <v>14</v>
      </c>
      <c r="R97" s="1177">
        <v>6</v>
      </c>
      <c r="S97" s="1177">
        <v>12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12450</v>
      </c>
      <c r="G98" s="37" t="e">
        <f t="shared" si="16"/>
        <v>#DIV/0!</v>
      </c>
      <c r="H98" s="1177"/>
      <c r="I98" s="1177"/>
      <c r="J98" s="1177"/>
      <c r="K98" s="1177"/>
      <c r="L98" s="1177"/>
      <c r="M98" s="1177"/>
      <c r="N98" s="1177"/>
      <c r="O98" s="1177"/>
      <c r="P98" s="1177"/>
      <c r="Q98" s="1177">
        <v>6000</v>
      </c>
      <c r="R98" s="1177">
        <v>2300</v>
      </c>
      <c r="S98" s="1177">
        <v>4150</v>
      </c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7"/>
        <v>0</v>
      </c>
      <c r="G99" s="37" t="e">
        <f t="shared" si="16"/>
        <v>#DIV/0!</v>
      </c>
      <c r="H99" s="1177"/>
      <c r="I99" s="1177"/>
      <c r="J99" s="1177"/>
      <c r="K99" s="1177"/>
      <c r="L99" s="1177"/>
      <c r="M99" s="1177"/>
      <c r="N99" s="1177"/>
      <c r="O99" s="1177"/>
      <c r="P99" s="1177"/>
      <c r="Q99" s="1177"/>
      <c r="R99" s="1177"/>
      <c r="S99" s="1177"/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0</v>
      </c>
      <c r="G100" s="37" t="e">
        <f t="shared" si="16"/>
        <v>#DIV/0!</v>
      </c>
      <c r="H100" s="1177"/>
      <c r="I100" s="1177"/>
      <c r="J100" s="1177"/>
      <c r="K100" s="1177"/>
      <c r="L100" s="1177"/>
      <c r="M100" s="1177"/>
      <c r="N100" s="1177"/>
      <c r="O100" s="1177"/>
      <c r="P100" s="1177"/>
      <c r="Q100" s="1177"/>
      <c r="R100" s="1177"/>
      <c r="S100" s="1177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6"/>
        <v>100</v>
      </c>
      <c r="H101" s="1180"/>
      <c r="I101" s="1180">
        <v>2</v>
      </c>
      <c r="J101" s="1180"/>
      <c r="K101" s="1180"/>
      <c r="L101" s="1180"/>
      <c r="M101" s="1180"/>
      <c r="N101" s="1180"/>
      <c r="O101" s="1180"/>
      <c r="P101" s="1180"/>
      <c r="Q101" s="1180"/>
      <c r="R101" s="1180"/>
      <c r="S101" s="1180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9" si="18">SUM(H102:S102)</f>
        <v>0</v>
      </c>
      <c r="G102" s="78" t="e">
        <f t="shared" si="16"/>
        <v>#DIV/0!</v>
      </c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1348500</v>
      </c>
      <c r="F103" s="153">
        <f>SUM(H103:S103)</f>
        <v>1209698.68</v>
      </c>
      <c r="G103" s="112">
        <f t="shared" si="16"/>
        <v>89.70698405635892</v>
      </c>
      <c r="H103" s="1181">
        <f>SUM(H104:H108)</f>
        <v>0</v>
      </c>
      <c r="I103" s="1181">
        <f t="shared" ref="I103:S103" si="19">SUM(I104:I108)</f>
        <v>113704</v>
      </c>
      <c r="J103" s="1181">
        <f t="shared" si="19"/>
        <v>50000</v>
      </c>
      <c r="K103" s="1181">
        <f t="shared" si="19"/>
        <v>95650</v>
      </c>
      <c r="L103" s="1181">
        <f t="shared" si="19"/>
        <v>0</v>
      </c>
      <c r="M103" s="1182">
        <f t="shared" si="19"/>
        <v>942194.67999999993</v>
      </c>
      <c r="N103" s="1181">
        <f t="shared" si="19"/>
        <v>0</v>
      </c>
      <c r="O103" s="1181">
        <f t="shared" si="19"/>
        <v>0</v>
      </c>
      <c r="P103" s="1181">
        <f t="shared" si="19"/>
        <v>8150</v>
      </c>
      <c r="Q103" s="1181">
        <f t="shared" si="19"/>
        <v>0</v>
      </c>
      <c r="R103" s="1181">
        <f t="shared" si="19"/>
        <v>0</v>
      </c>
      <c r="S103" s="1181">
        <f t="shared" si="19"/>
        <v>0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8"/>
        <v>0</v>
      </c>
      <c r="G104" s="43" t="e">
        <f t="shared" ref="G104:G110" si="20">+F104*100/E104</f>
        <v>#DIV/0!</v>
      </c>
      <c r="H104" s="1177"/>
      <c r="I104" s="1177"/>
      <c r="J104" s="1177"/>
      <c r="K104" s="1177"/>
      <c r="L104" s="1177"/>
      <c r="M104" s="1177"/>
      <c r="N104" s="1177"/>
      <c r="O104" s="1177"/>
      <c r="P104" s="1177"/>
      <c r="Q104" s="1177"/>
      <c r="R104" s="1177"/>
      <c r="S104" s="1177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500500</v>
      </c>
      <c r="F105" s="36">
        <f t="shared" si="18"/>
        <v>432689.68</v>
      </c>
      <c r="G105" s="43">
        <f t="shared" si="20"/>
        <v>86.451484515484509</v>
      </c>
      <c r="H105" s="1177"/>
      <c r="I105" s="1177">
        <v>113704</v>
      </c>
      <c r="J105" s="1177">
        <v>50000</v>
      </c>
      <c r="K105" s="1177">
        <v>95650</v>
      </c>
      <c r="L105" s="1177"/>
      <c r="M105" s="1177">
        <v>165185.68</v>
      </c>
      <c r="N105" s="1177"/>
      <c r="O105" s="1177"/>
      <c r="P105" s="1177">
        <v>8150</v>
      </c>
      <c r="Q105" s="1177"/>
      <c r="R105" s="1177"/>
      <c r="S105" s="1177"/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848000</v>
      </c>
      <c r="F106" s="36">
        <f t="shared" si="18"/>
        <v>777009</v>
      </c>
      <c r="G106" s="43">
        <f t="shared" si="20"/>
        <v>91.628419811320754</v>
      </c>
      <c r="H106" s="1177"/>
      <c r="I106" s="1177"/>
      <c r="J106" s="1177"/>
      <c r="K106" s="1177"/>
      <c r="L106" s="1177"/>
      <c r="M106" s="1177">
        <v>777009</v>
      </c>
      <c r="N106" s="1177"/>
      <c r="O106" s="1177"/>
      <c r="P106" s="1177"/>
      <c r="Q106" s="1177"/>
      <c r="R106" s="1177"/>
      <c r="S106" s="1177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1177"/>
      <c r="I107" s="1177"/>
      <c r="J107" s="1177"/>
      <c r="K107" s="1177"/>
      <c r="L107" s="1177"/>
      <c r="M107" s="1177"/>
      <c r="N107" s="1177"/>
      <c r="O107" s="1177"/>
      <c r="P107" s="1177"/>
      <c r="Q107" s="1177"/>
      <c r="R107" s="1177"/>
      <c r="S107" s="1177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8"/>
        <v>0</v>
      </c>
      <c r="G108" s="43" t="e">
        <f t="shared" si="20"/>
        <v>#DIV/0!</v>
      </c>
      <c r="H108" s="1177"/>
      <c r="I108" s="1177"/>
      <c r="J108" s="1177"/>
      <c r="K108" s="1177"/>
      <c r="L108" s="1177"/>
      <c r="M108" s="1177"/>
      <c r="N108" s="1177"/>
      <c r="O108" s="1177"/>
      <c r="P108" s="1177"/>
      <c r="Q108" s="1177"/>
      <c r="R108" s="1177"/>
      <c r="S108" s="1177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237000</v>
      </c>
      <c r="F109" s="54">
        <f t="shared" si="18"/>
        <v>237000</v>
      </c>
      <c r="G109" s="140">
        <f t="shared" si="20"/>
        <v>100</v>
      </c>
      <c r="H109" s="1189">
        <f>SUM(H113+H117)</f>
        <v>0</v>
      </c>
      <c r="I109" s="1189">
        <f t="shared" ref="I109:S109" si="21">SUM(I113+I117)</f>
        <v>35000</v>
      </c>
      <c r="J109" s="1189">
        <f t="shared" si="21"/>
        <v>20000</v>
      </c>
      <c r="K109" s="1189">
        <f t="shared" si="21"/>
        <v>20000</v>
      </c>
      <c r="L109" s="1616">
        <f t="shared" si="21"/>
        <v>20000</v>
      </c>
      <c r="M109" s="1616">
        <f t="shared" si="21"/>
        <v>20000</v>
      </c>
      <c r="N109" s="1616">
        <f t="shared" si="21"/>
        <v>20000</v>
      </c>
      <c r="O109" s="1616">
        <f t="shared" si="21"/>
        <v>20000</v>
      </c>
      <c r="P109" s="1616">
        <f t="shared" si="21"/>
        <v>32000</v>
      </c>
      <c r="Q109" s="1616">
        <f t="shared" si="21"/>
        <v>16000</v>
      </c>
      <c r="R109" s="1616">
        <f t="shared" si="21"/>
        <v>17000</v>
      </c>
      <c r="S109" s="1616">
        <f t="shared" si="21"/>
        <v>17000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16000</v>
      </c>
      <c r="F110" s="58">
        <f>SUM(H110:S110)</f>
        <v>16000</v>
      </c>
      <c r="G110" s="47">
        <f t="shared" si="20"/>
        <v>100</v>
      </c>
      <c r="H110" s="978">
        <v>0</v>
      </c>
      <c r="I110" s="978">
        <v>0</v>
      </c>
      <c r="J110" s="978">
        <v>0</v>
      </c>
      <c r="K110" s="978">
        <v>0</v>
      </c>
      <c r="L110" s="978">
        <v>0</v>
      </c>
      <c r="M110" s="978">
        <v>0</v>
      </c>
      <c r="N110" s="978">
        <v>0</v>
      </c>
      <c r="O110" s="1178">
        <v>3000</v>
      </c>
      <c r="P110" s="1178">
        <v>3000</v>
      </c>
      <c r="Q110" s="1178">
        <v>3000</v>
      </c>
      <c r="R110" s="1178">
        <v>3000</v>
      </c>
      <c r="S110" s="1178">
        <v>4000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180"/>
      <c r="I111" s="1180"/>
      <c r="J111" s="1180"/>
      <c r="K111" s="1180"/>
      <c r="L111" s="1180"/>
      <c r="M111" s="1180"/>
      <c r="N111" s="1180"/>
      <c r="O111" s="1180"/>
      <c r="P111" s="1180"/>
      <c r="Q111" s="1180"/>
      <c r="R111" s="1180"/>
      <c r="S111" s="1180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5</v>
      </c>
      <c r="F112" s="36">
        <f>SUM(H112:S112)</f>
        <v>5</v>
      </c>
      <c r="G112" s="37">
        <f>+F112*100/E112</f>
        <v>100</v>
      </c>
      <c r="H112" s="1177"/>
      <c r="I112" s="1177">
        <v>5</v>
      </c>
      <c r="J112" s="1177"/>
      <c r="K112" s="1177"/>
      <c r="L112" s="1177"/>
      <c r="M112" s="1177"/>
      <c r="N112" s="1177"/>
      <c r="O112" s="1177"/>
      <c r="P112" s="1177"/>
      <c r="Q112" s="1177"/>
      <c r="R112" s="1177"/>
      <c r="S112" s="1177"/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16000</v>
      </c>
      <c r="F113" s="36">
        <f>SUM(H113:S113)</f>
        <v>16000</v>
      </c>
      <c r="G113" s="37">
        <f>+F113*100/E113</f>
        <v>100</v>
      </c>
      <c r="H113" s="1177"/>
      <c r="I113" s="1177"/>
      <c r="J113" s="1177"/>
      <c r="K113" s="1177"/>
      <c r="L113" s="1177"/>
      <c r="M113" s="1177"/>
      <c r="N113" s="1177"/>
      <c r="O113" s="1177"/>
      <c r="P113" s="1177">
        <v>16000</v>
      </c>
      <c r="Q113" s="1177"/>
      <c r="R113" s="1177"/>
      <c r="S113" s="1177"/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221000</v>
      </c>
      <c r="F114" s="58">
        <f>SUM(H114:S114)</f>
        <v>221000</v>
      </c>
      <c r="G114" s="47">
        <f>+F114*100/E114</f>
        <v>100</v>
      </c>
      <c r="H114" s="1178">
        <v>15000</v>
      </c>
      <c r="I114" s="1178">
        <v>20000</v>
      </c>
      <c r="J114" s="1178">
        <v>20000</v>
      </c>
      <c r="K114" s="1178">
        <v>20000</v>
      </c>
      <c r="L114" s="1178">
        <v>20000</v>
      </c>
      <c r="M114" s="1178">
        <v>20000</v>
      </c>
      <c r="N114" s="1178">
        <v>20000</v>
      </c>
      <c r="O114" s="1178">
        <v>20000</v>
      </c>
      <c r="P114" s="1178">
        <v>16000</v>
      </c>
      <c r="Q114" s="1178">
        <v>16000</v>
      </c>
      <c r="R114" s="1178">
        <v>17000</v>
      </c>
      <c r="S114" s="1178">
        <v>17000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180"/>
      <c r="I115" s="1180"/>
      <c r="J115" s="1180"/>
      <c r="K115" s="1180"/>
      <c r="L115" s="1180"/>
      <c r="M115" s="1180"/>
      <c r="N115" s="1180"/>
      <c r="O115" s="1180"/>
      <c r="P115" s="1180"/>
      <c r="Q115" s="1180"/>
      <c r="R115" s="1180"/>
      <c r="S115" s="1180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7</v>
      </c>
      <c r="F116" s="36">
        <f>SUM(H116:S116)</f>
        <v>7</v>
      </c>
      <c r="G116" s="37">
        <f t="shared" ref="G116:G122" si="22">+F116*100/E116</f>
        <v>100</v>
      </c>
      <c r="H116" s="1177"/>
      <c r="I116" s="1177">
        <v>7</v>
      </c>
      <c r="J116" s="1177"/>
      <c r="K116" s="1177"/>
      <c r="L116" s="1177"/>
      <c r="M116" s="1177"/>
      <c r="N116" s="1177"/>
      <c r="O116" s="1177"/>
      <c r="P116" s="1177"/>
      <c r="Q116" s="1177"/>
      <c r="R116" s="1177"/>
      <c r="S116" s="1177"/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221000</v>
      </c>
      <c r="F117" s="36">
        <f>SUM(H117:S117)</f>
        <v>221000</v>
      </c>
      <c r="G117" s="37">
        <f t="shared" si="22"/>
        <v>100</v>
      </c>
      <c r="H117" s="1177"/>
      <c r="I117" s="1177">
        <v>35000</v>
      </c>
      <c r="J117" s="1177">
        <v>20000</v>
      </c>
      <c r="K117" s="1177">
        <v>20000</v>
      </c>
      <c r="L117" s="1177">
        <v>20000</v>
      </c>
      <c r="M117" s="1177">
        <v>20000</v>
      </c>
      <c r="N117" s="1177">
        <v>20000</v>
      </c>
      <c r="O117" s="1177">
        <v>20000</v>
      </c>
      <c r="P117" s="1177">
        <v>16000</v>
      </c>
      <c r="Q117" s="1177">
        <v>16000</v>
      </c>
      <c r="R117" s="1177">
        <v>17000</v>
      </c>
      <c r="S117" s="1177">
        <v>17000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180"/>
      <c r="I118" s="1180"/>
      <c r="J118" s="1180"/>
      <c r="K118" s="1180"/>
      <c r="L118" s="1180"/>
      <c r="M118" s="1180"/>
      <c r="N118" s="1180"/>
      <c r="O118" s="1180"/>
      <c r="P118" s="1180"/>
      <c r="Q118" s="1180"/>
      <c r="R118" s="1180"/>
      <c r="S118" s="1180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>SUM(H119:S119)</f>
        <v>1</v>
      </c>
      <c r="G119" s="37">
        <f t="shared" si="22"/>
        <v>100</v>
      </c>
      <c r="H119" s="1177"/>
      <c r="I119" s="1177">
        <v>1</v>
      </c>
      <c r="J119" s="1177"/>
      <c r="K119" s="1177"/>
      <c r="L119" s="1177"/>
      <c r="M119" s="1177"/>
      <c r="N119" s="1177"/>
      <c r="O119" s="1177"/>
      <c r="P119" s="1177"/>
      <c r="Q119" s="1177"/>
      <c r="R119" s="1177"/>
      <c r="S119" s="1177"/>
    </row>
    <row r="120" spans="1:19" ht="21.75" customHeight="1">
      <c r="A120" s="59"/>
      <c r="B120" s="319"/>
      <c r="C120" s="7" t="s">
        <v>127</v>
      </c>
      <c r="D120" s="35" t="s">
        <v>35</v>
      </c>
      <c r="E120" s="36"/>
      <c r="F120" s="36">
        <f>SUM(H120:S120)</f>
        <v>0</v>
      </c>
      <c r="G120" s="37" t="e">
        <f t="shared" si="22"/>
        <v>#DIV/0!</v>
      </c>
      <c r="H120" s="1177"/>
      <c r="I120" s="1177"/>
      <c r="J120" s="1177"/>
      <c r="K120" s="1177"/>
      <c r="L120" s="1177"/>
      <c r="M120" s="1177"/>
      <c r="N120" s="1177"/>
      <c r="O120" s="1177"/>
      <c r="P120" s="1177"/>
      <c r="Q120" s="1177"/>
      <c r="R120" s="1177"/>
      <c r="S120" s="1177"/>
    </row>
    <row r="121" spans="1:19" ht="21.75" customHeight="1">
      <c r="A121" s="59"/>
      <c r="B121" s="319"/>
      <c r="C121" s="7" t="s">
        <v>125</v>
      </c>
      <c r="D121" s="35" t="s">
        <v>9</v>
      </c>
      <c r="E121" s="36"/>
      <c r="F121" s="36">
        <f>SUM(H121:S121)</f>
        <v>0</v>
      </c>
      <c r="G121" s="37" t="e">
        <f t="shared" si="22"/>
        <v>#DIV/0!</v>
      </c>
      <c r="H121" s="1177"/>
      <c r="I121" s="1177"/>
      <c r="J121" s="1177"/>
      <c r="K121" s="1177"/>
      <c r="L121" s="1177"/>
      <c r="M121" s="1177"/>
      <c r="N121" s="1177"/>
      <c r="O121" s="1177"/>
      <c r="P121" s="1177"/>
      <c r="Q121" s="1177"/>
      <c r="R121" s="1177"/>
      <c r="S121" s="1177"/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10</v>
      </c>
      <c r="F122" s="36">
        <f>SUM(H122:S122)</f>
        <v>10</v>
      </c>
      <c r="G122" s="37">
        <f t="shared" si="22"/>
        <v>100</v>
      </c>
      <c r="H122" s="1177"/>
      <c r="I122" s="1177"/>
      <c r="J122" s="1177"/>
      <c r="K122" s="1177"/>
      <c r="L122" s="1177"/>
      <c r="M122" s="1177"/>
      <c r="N122" s="1177"/>
      <c r="O122" s="1177"/>
      <c r="P122" s="1177"/>
      <c r="Q122" s="1177"/>
      <c r="R122" s="1177">
        <v>10</v>
      </c>
      <c r="S122" s="1177"/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55">
        <f t="shared" ref="F123:F186" si="23">SUM(H123:S123)</f>
        <v>0</v>
      </c>
      <c r="G123" s="67" t="e">
        <f t="shared" ref="G123:G186" si="24">+F123*100/E123</f>
        <v>#DIV/0!</v>
      </c>
      <c r="H123" s="1190"/>
      <c r="I123" s="1190"/>
      <c r="J123" s="1190"/>
      <c r="K123" s="1190"/>
      <c r="L123" s="1190"/>
      <c r="M123" s="1190"/>
      <c r="N123" s="1190"/>
      <c r="O123" s="1190"/>
      <c r="P123" s="1190"/>
      <c r="Q123" s="1190"/>
      <c r="R123" s="1190"/>
      <c r="S123" s="11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4"/>
        <v>#DIV/0!</v>
      </c>
      <c r="H124" s="1177"/>
      <c r="I124" s="1177"/>
      <c r="J124" s="1177"/>
      <c r="K124" s="1177"/>
      <c r="L124" s="1177"/>
      <c r="M124" s="1177"/>
      <c r="N124" s="1177"/>
      <c r="O124" s="1177"/>
      <c r="P124" s="1177"/>
      <c r="Q124" s="1177"/>
      <c r="R124" s="1177"/>
      <c r="S124" s="1177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16800</v>
      </c>
      <c r="F125" s="153">
        <f t="shared" si="23"/>
        <v>15056.78</v>
      </c>
      <c r="G125" s="379">
        <f t="shared" si="24"/>
        <v>89.623690476190475</v>
      </c>
      <c r="H125" s="1181">
        <f>SUM(H126:H130)</f>
        <v>0</v>
      </c>
      <c r="I125" s="1181">
        <f t="shared" ref="I125:S125" si="25">SUM(I126:I130)</f>
        <v>0</v>
      </c>
      <c r="J125" s="1181">
        <f t="shared" si="25"/>
        <v>0</v>
      </c>
      <c r="K125" s="1181">
        <f t="shared" si="25"/>
        <v>0</v>
      </c>
      <c r="L125" s="1181">
        <f t="shared" si="25"/>
        <v>0</v>
      </c>
      <c r="M125" s="1181">
        <f t="shared" si="25"/>
        <v>0</v>
      </c>
      <c r="N125" s="1181">
        <f t="shared" si="25"/>
        <v>0</v>
      </c>
      <c r="O125" s="1181">
        <f t="shared" si="25"/>
        <v>0</v>
      </c>
      <c r="P125" s="1181">
        <f t="shared" si="25"/>
        <v>0</v>
      </c>
      <c r="Q125" s="1182">
        <f t="shared" si="25"/>
        <v>15056.78</v>
      </c>
      <c r="R125" s="1181">
        <f t="shared" si="25"/>
        <v>0</v>
      </c>
      <c r="S125" s="1181">
        <f t="shared" si="25"/>
        <v>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3"/>
        <v>0</v>
      </c>
      <c r="G126" s="37" t="e">
        <f t="shared" si="24"/>
        <v>#DIV/0!</v>
      </c>
      <c r="H126" s="1177"/>
      <c r="I126" s="1177"/>
      <c r="J126" s="1177"/>
      <c r="K126" s="1177"/>
      <c r="L126" s="1177"/>
      <c r="M126" s="1177"/>
      <c r="N126" s="1177"/>
      <c r="O126" s="1177"/>
      <c r="P126" s="1177"/>
      <c r="Q126" s="1177"/>
      <c r="R126" s="1177"/>
      <c r="S126" s="1177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16800</v>
      </c>
      <c r="F127" s="36">
        <f t="shared" si="23"/>
        <v>15056.78</v>
      </c>
      <c r="G127" s="37">
        <f t="shared" si="24"/>
        <v>89.623690476190475</v>
      </c>
      <c r="H127" s="1177"/>
      <c r="I127" s="1177"/>
      <c r="J127" s="1177"/>
      <c r="K127" s="1177"/>
      <c r="L127" s="1177"/>
      <c r="M127" s="1177"/>
      <c r="N127" s="1177"/>
      <c r="O127" s="1177"/>
      <c r="P127" s="1177"/>
      <c r="Q127" s="1177">
        <v>15056.78</v>
      </c>
      <c r="R127" s="1177"/>
      <c r="S127" s="1177"/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3"/>
        <v>0</v>
      </c>
      <c r="G128" s="37" t="e">
        <f t="shared" si="24"/>
        <v>#DIV/0!</v>
      </c>
      <c r="H128" s="1177"/>
      <c r="I128" s="1177"/>
      <c r="J128" s="1177"/>
      <c r="K128" s="1177"/>
      <c r="L128" s="1177"/>
      <c r="M128" s="1177"/>
      <c r="N128" s="1177"/>
      <c r="O128" s="1177"/>
      <c r="P128" s="1177"/>
      <c r="Q128" s="1177"/>
      <c r="R128" s="1177"/>
      <c r="S128" s="1177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3"/>
        <v>0</v>
      </c>
      <c r="G129" s="37" t="e">
        <f t="shared" si="24"/>
        <v>#DIV/0!</v>
      </c>
      <c r="H129" s="1177"/>
      <c r="I129" s="1177"/>
      <c r="J129" s="1177"/>
      <c r="K129" s="1177"/>
      <c r="L129" s="1177"/>
      <c r="M129" s="1177"/>
      <c r="N129" s="1177"/>
      <c r="O129" s="1177"/>
      <c r="P129" s="1177"/>
      <c r="Q129" s="1177"/>
      <c r="R129" s="1177"/>
      <c r="S129" s="1177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3"/>
        <v>0</v>
      </c>
      <c r="G130" s="37" t="e">
        <f t="shared" si="24"/>
        <v>#DIV/0!</v>
      </c>
      <c r="H130" s="1177"/>
      <c r="I130" s="1177"/>
      <c r="J130" s="1177"/>
      <c r="K130" s="1177"/>
      <c r="L130" s="1177"/>
      <c r="M130" s="1177"/>
      <c r="N130" s="1177"/>
      <c r="O130" s="1177"/>
      <c r="P130" s="1177"/>
      <c r="Q130" s="1177"/>
      <c r="R130" s="1177"/>
      <c r="S130" s="1177"/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3"/>
        <v>0</v>
      </c>
      <c r="G131" s="67" t="e">
        <f t="shared" si="24"/>
        <v>#DIV/0!</v>
      </c>
      <c r="H131" s="1180"/>
      <c r="I131" s="1180"/>
      <c r="J131" s="1180"/>
      <c r="K131" s="1180"/>
      <c r="L131" s="1180"/>
      <c r="M131" s="1180"/>
      <c r="N131" s="1180"/>
      <c r="O131" s="1180"/>
      <c r="P131" s="1180"/>
      <c r="Q131" s="1180"/>
      <c r="R131" s="1180"/>
      <c r="S131" s="1180"/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3</v>
      </c>
      <c r="F132" s="55">
        <f t="shared" si="23"/>
        <v>3</v>
      </c>
      <c r="G132" s="67">
        <f t="shared" si="24"/>
        <v>100</v>
      </c>
      <c r="H132" s="1183">
        <f>SUM(H133:H134)</f>
        <v>0</v>
      </c>
      <c r="I132" s="1176">
        <f t="shared" ref="I132:S132" si="26">SUM(I133:I134)</f>
        <v>0</v>
      </c>
      <c r="J132" s="1176">
        <f t="shared" si="26"/>
        <v>0</v>
      </c>
      <c r="K132" s="1176">
        <f t="shared" si="26"/>
        <v>0</v>
      </c>
      <c r="L132" s="1176">
        <f t="shared" si="26"/>
        <v>0</v>
      </c>
      <c r="M132" s="1176">
        <f t="shared" si="26"/>
        <v>0</v>
      </c>
      <c r="N132" s="1176">
        <f t="shared" si="26"/>
        <v>0</v>
      </c>
      <c r="O132" s="1176">
        <f t="shared" si="26"/>
        <v>0</v>
      </c>
      <c r="P132" s="1176">
        <f t="shared" si="26"/>
        <v>2</v>
      </c>
      <c r="Q132" s="1176">
        <f t="shared" si="26"/>
        <v>0</v>
      </c>
      <c r="R132" s="1176">
        <f t="shared" si="26"/>
        <v>1</v>
      </c>
      <c r="S132" s="1176">
        <f t="shared" si="26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3</v>
      </c>
      <c r="F133" s="36">
        <f t="shared" si="23"/>
        <v>3</v>
      </c>
      <c r="G133" s="37">
        <f t="shared" si="24"/>
        <v>100</v>
      </c>
      <c r="H133" s="1177"/>
      <c r="I133" s="1177"/>
      <c r="J133" s="1177"/>
      <c r="K133" s="1177"/>
      <c r="L133" s="1177"/>
      <c r="M133" s="1177"/>
      <c r="N133" s="1177"/>
      <c r="O133" s="1177"/>
      <c r="P133" s="1177">
        <v>2</v>
      </c>
      <c r="Q133" s="1177"/>
      <c r="R133" s="1177">
        <v>1</v>
      </c>
      <c r="S133" s="1177"/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3"/>
        <v>0</v>
      </c>
      <c r="G134" s="37" t="e">
        <f t="shared" si="24"/>
        <v>#DIV/0!</v>
      </c>
      <c r="H134" s="1177"/>
      <c r="I134" s="1177"/>
      <c r="J134" s="1177"/>
      <c r="K134" s="1177"/>
      <c r="L134" s="1177"/>
      <c r="M134" s="1177"/>
      <c r="N134" s="1177"/>
      <c r="O134" s="1177"/>
      <c r="P134" s="1177"/>
      <c r="Q134" s="1177"/>
      <c r="R134" s="1177"/>
      <c r="S134" s="1177"/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3"/>
        <v>0</v>
      </c>
      <c r="G135" s="37" t="e">
        <f t="shared" si="24"/>
        <v>#DIV/0!</v>
      </c>
      <c r="H135" s="1177"/>
      <c r="I135" s="1177"/>
      <c r="J135" s="1177"/>
      <c r="K135" s="1177"/>
      <c r="L135" s="1177"/>
      <c r="M135" s="1177"/>
      <c r="N135" s="1177"/>
      <c r="O135" s="1177"/>
      <c r="P135" s="1177"/>
      <c r="Q135" s="1177"/>
      <c r="R135" s="1177"/>
      <c r="S135" s="1177"/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88700</v>
      </c>
      <c r="F136" s="153">
        <f t="shared" si="23"/>
        <v>55609</v>
      </c>
      <c r="G136" s="379">
        <f t="shared" si="24"/>
        <v>62.693348365276215</v>
      </c>
      <c r="H136" s="1181">
        <f>SUM(H137:H141)</f>
        <v>0</v>
      </c>
      <c r="I136" s="1181">
        <f t="shared" ref="I136:S136" si="27">SUM(I137:I141)</f>
        <v>0</v>
      </c>
      <c r="J136" s="1181">
        <f t="shared" si="27"/>
        <v>0</v>
      </c>
      <c r="K136" s="1181">
        <f t="shared" si="27"/>
        <v>3720</v>
      </c>
      <c r="L136" s="1181">
        <f t="shared" si="27"/>
        <v>0</v>
      </c>
      <c r="M136" s="1181">
        <f t="shared" si="27"/>
        <v>0</v>
      </c>
      <c r="N136" s="1181">
        <f t="shared" si="27"/>
        <v>0</v>
      </c>
      <c r="O136" s="1181">
        <f t="shared" si="27"/>
        <v>0</v>
      </c>
      <c r="P136" s="1181">
        <f t="shared" si="27"/>
        <v>0</v>
      </c>
      <c r="Q136" s="1181">
        <f t="shared" si="27"/>
        <v>17128</v>
      </c>
      <c r="R136" s="1181">
        <f t="shared" si="27"/>
        <v>22161</v>
      </c>
      <c r="S136" s="1181">
        <f t="shared" si="27"/>
        <v>12600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3"/>
        <v>0</v>
      </c>
      <c r="G137" s="37" t="e">
        <f t="shared" si="24"/>
        <v>#DIV/0!</v>
      </c>
      <c r="H137" s="1177"/>
      <c r="I137" s="1177"/>
      <c r="J137" s="1177"/>
      <c r="K137" s="1177"/>
      <c r="L137" s="1177"/>
      <c r="M137" s="1177"/>
      <c r="N137" s="1177"/>
      <c r="O137" s="1177"/>
      <c r="P137" s="1177"/>
      <c r="Q137" s="1177"/>
      <c r="R137" s="1177"/>
      <c r="S137" s="1177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88700</v>
      </c>
      <c r="F138" s="36">
        <f t="shared" si="23"/>
        <v>55609</v>
      </c>
      <c r="G138" s="37">
        <f t="shared" si="24"/>
        <v>62.693348365276215</v>
      </c>
      <c r="H138" s="1177"/>
      <c r="I138" s="1177"/>
      <c r="J138" s="1177"/>
      <c r="K138" s="1177">
        <v>3720</v>
      </c>
      <c r="L138" s="1177"/>
      <c r="M138" s="1177"/>
      <c r="N138" s="1177"/>
      <c r="O138" s="1177"/>
      <c r="P138" s="1177"/>
      <c r="Q138" s="1177">
        <v>17128</v>
      </c>
      <c r="R138" s="1177">
        <v>22161</v>
      </c>
      <c r="S138" s="1177">
        <v>12600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3"/>
        <v>0</v>
      </c>
      <c r="G139" s="37" t="e">
        <f t="shared" si="24"/>
        <v>#DIV/0!</v>
      </c>
      <c r="H139" s="1177"/>
      <c r="I139" s="1177"/>
      <c r="J139" s="1177"/>
      <c r="K139" s="1177"/>
      <c r="L139" s="1177"/>
      <c r="M139" s="1177"/>
      <c r="N139" s="1177"/>
      <c r="O139" s="1177"/>
      <c r="P139" s="1177"/>
      <c r="Q139" s="1177"/>
      <c r="R139" s="1177"/>
      <c r="S139" s="1177"/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3"/>
        <v>0</v>
      </c>
      <c r="G140" s="37" t="e">
        <f t="shared" si="24"/>
        <v>#DIV/0!</v>
      </c>
      <c r="H140" s="1177"/>
      <c r="I140" s="1177"/>
      <c r="J140" s="1177"/>
      <c r="K140" s="1177"/>
      <c r="L140" s="1177"/>
      <c r="M140" s="1177"/>
      <c r="N140" s="1177"/>
      <c r="O140" s="1177"/>
      <c r="P140" s="1177"/>
      <c r="Q140" s="1177"/>
      <c r="R140" s="1177"/>
      <c r="S140" s="1177"/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3"/>
        <v>0</v>
      </c>
      <c r="G141" s="37" t="e">
        <f t="shared" si="24"/>
        <v>#DIV/0!</v>
      </c>
      <c r="H141" s="1177"/>
      <c r="I141" s="1177"/>
      <c r="J141" s="1177"/>
      <c r="K141" s="1177"/>
      <c r="L141" s="1177"/>
      <c r="M141" s="1177"/>
      <c r="N141" s="1177"/>
      <c r="O141" s="1177"/>
      <c r="P141" s="1177"/>
      <c r="Q141" s="1177"/>
      <c r="R141" s="1177"/>
      <c r="S141" s="1177"/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3"/>
        <v>0</v>
      </c>
      <c r="G142" s="67" t="e">
        <f t="shared" si="24"/>
        <v>#DIV/0!</v>
      </c>
      <c r="H142" s="1172">
        <f t="shared" ref="H142:S142" si="28">H145</f>
        <v>0</v>
      </c>
      <c r="I142" s="1172">
        <f t="shared" si="28"/>
        <v>0</v>
      </c>
      <c r="J142" s="1172">
        <f t="shared" si="28"/>
        <v>0</v>
      </c>
      <c r="K142" s="1172">
        <f t="shared" si="28"/>
        <v>0</v>
      </c>
      <c r="L142" s="1172">
        <f t="shared" si="28"/>
        <v>0</v>
      </c>
      <c r="M142" s="1172">
        <f t="shared" si="28"/>
        <v>0</v>
      </c>
      <c r="N142" s="1172">
        <f t="shared" si="28"/>
        <v>0</v>
      </c>
      <c r="O142" s="1172">
        <f t="shared" si="28"/>
        <v>0</v>
      </c>
      <c r="P142" s="1172">
        <f t="shared" si="28"/>
        <v>0</v>
      </c>
      <c r="Q142" s="1172">
        <f t="shared" si="28"/>
        <v>0</v>
      </c>
      <c r="R142" s="1172">
        <f t="shared" si="28"/>
        <v>0</v>
      </c>
      <c r="S142" s="1172">
        <f t="shared" si="28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3"/>
        <v>0</v>
      </c>
      <c r="G143" s="67" t="e">
        <f t="shared" si="24"/>
        <v>#DIV/0!</v>
      </c>
      <c r="H143" s="1172"/>
      <c r="I143" s="1172"/>
      <c r="J143" s="1172"/>
      <c r="K143" s="1172"/>
      <c r="L143" s="1172"/>
      <c r="M143" s="1172"/>
      <c r="N143" s="1172"/>
      <c r="O143" s="1172"/>
      <c r="P143" s="1172"/>
      <c r="Q143" s="1172"/>
      <c r="R143" s="1172"/>
      <c r="S143" s="117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3"/>
        <v>0</v>
      </c>
      <c r="G144" s="37" t="e">
        <f t="shared" si="24"/>
        <v>#DIV/0!</v>
      </c>
      <c r="H144" s="1177"/>
      <c r="I144" s="1177"/>
      <c r="J144" s="1177"/>
      <c r="K144" s="1177"/>
      <c r="L144" s="1177"/>
      <c r="M144" s="1177"/>
      <c r="N144" s="1177"/>
      <c r="O144" s="1177"/>
      <c r="P144" s="1177"/>
      <c r="Q144" s="1177"/>
      <c r="R144" s="1177"/>
      <c r="S144" s="1177"/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3"/>
        <v>0</v>
      </c>
      <c r="G145" s="37" t="e">
        <f t="shared" si="24"/>
        <v>#DIV/0!</v>
      </c>
      <c r="H145" s="1177"/>
      <c r="I145" s="1177"/>
      <c r="J145" s="1177"/>
      <c r="K145" s="1177"/>
      <c r="L145" s="1177"/>
      <c r="M145" s="1177"/>
      <c r="N145" s="1177"/>
      <c r="O145" s="1177"/>
      <c r="P145" s="1177"/>
      <c r="Q145" s="1177"/>
      <c r="R145" s="1177"/>
      <c r="S145" s="1177"/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3"/>
        <v>0</v>
      </c>
      <c r="G146" s="37" t="e">
        <f t="shared" si="24"/>
        <v>#DIV/0!</v>
      </c>
      <c r="H146" s="1177"/>
      <c r="I146" s="1177"/>
      <c r="J146" s="1177"/>
      <c r="K146" s="1177"/>
      <c r="L146" s="1177"/>
      <c r="M146" s="1177"/>
      <c r="N146" s="1177"/>
      <c r="O146" s="1177"/>
      <c r="P146" s="1177"/>
      <c r="Q146" s="1177"/>
      <c r="R146" s="1177"/>
      <c r="S146" s="1177"/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3"/>
        <v>0</v>
      </c>
      <c r="G147" s="379" t="e">
        <f t="shared" si="24"/>
        <v>#DIV/0!</v>
      </c>
      <c r="H147" s="1181">
        <f>SUM(H148:H152)</f>
        <v>0</v>
      </c>
      <c r="I147" s="1181">
        <f t="shared" ref="I147:S147" si="29">SUM(I148:I152)</f>
        <v>0</v>
      </c>
      <c r="J147" s="1181">
        <f t="shared" si="29"/>
        <v>0</v>
      </c>
      <c r="K147" s="1181">
        <f t="shared" si="29"/>
        <v>0</v>
      </c>
      <c r="L147" s="1181">
        <f t="shared" si="29"/>
        <v>0</v>
      </c>
      <c r="M147" s="1181">
        <f t="shared" si="29"/>
        <v>0</v>
      </c>
      <c r="N147" s="1181">
        <f t="shared" si="29"/>
        <v>0</v>
      </c>
      <c r="O147" s="1181">
        <f t="shared" si="29"/>
        <v>0</v>
      </c>
      <c r="P147" s="1181">
        <f t="shared" si="29"/>
        <v>0</v>
      </c>
      <c r="Q147" s="1181">
        <f t="shared" si="29"/>
        <v>0</v>
      </c>
      <c r="R147" s="1181">
        <f t="shared" si="29"/>
        <v>0</v>
      </c>
      <c r="S147" s="1181">
        <f t="shared" si="29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3"/>
        <v>0</v>
      </c>
      <c r="G148" s="37" t="e">
        <f t="shared" si="24"/>
        <v>#DIV/0!</v>
      </c>
      <c r="H148" s="1177"/>
      <c r="I148" s="1177"/>
      <c r="J148" s="1177"/>
      <c r="K148" s="1177"/>
      <c r="L148" s="1177"/>
      <c r="M148" s="1177"/>
      <c r="N148" s="1177"/>
      <c r="O148" s="1177"/>
      <c r="P148" s="1177"/>
      <c r="Q148" s="1177"/>
      <c r="R148" s="1177"/>
      <c r="S148" s="1177"/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3"/>
        <v>0</v>
      </c>
      <c r="G149" s="37" t="e">
        <f t="shared" si="24"/>
        <v>#DIV/0!</v>
      </c>
      <c r="H149" s="1177"/>
      <c r="I149" s="1177"/>
      <c r="J149" s="1177"/>
      <c r="K149" s="1177"/>
      <c r="L149" s="1177"/>
      <c r="M149" s="1177"/>
      <c r="N149" s="1177"/>
      <c r="O149" s="1177"/>
      <c r="P149" s="1177"/>
      <c r="Q149" s="1177"/>
      <c r="R149" s="1177"/>
      <c r="S149" s="1177"/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3"/>
        <v>0</v>
      </c>
      <c r="G150" s="37" t="e">
        <f t="shared" si="24"/>
        <v>#DIV/0!</v>
      </c>
      <c r="H150" s="1177"/>
      <c r="I150" s="1177"/>
      <c r="J150" s="1177"/>
      <c r="K150" s="1177"/>
      <c r="L150" s="1177"/>
      <c r="M150" s="1177"/>
      <c r="N150" s="1177"/>
      <c r="O150" s="1177"/>
      <c r="P150" s="1177"/>
      <c r="Q150" s="1177"/>
      <c r="R150" s="1177"/>
      <c r="S150" s="1177"/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3"/>
        <v>0</v>
      </c>
      <c r="G151" s="37" t="e">
        <f t="shared" si="24"/>
        <v>#DIV/0!</v>
      </c>
      <c r="H151" s="1177"/>
      <c r="I151" s="1177"/>
      <c r="J151" s="1177"/>
      <c r="K151" s="1177"/>
      <c r="L151" s="1177"/>
      <c r="M151" s="1177"/>
      <c r="N151" s="1177"/>
      <c r="O151" s="1177"/>
      <c r="P151" s="1177"/>
      <c r="Q151" s="1177"/>
      <c r="R151" s="1177"/>
      <c r="S151" s="1177"/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3"/>
        <v>0</v>
      </c>
      <c r="G152" s="37" t="e">
        <f t="shared" si="24"/>
        <v>#DIV/0!</v>
      </c>
      <c r="H152" s="1177"/>
      <c r="I152" s="1177"/>
      <c r="J152" s="1177"/>
      <c r="K152" s="1177"/>
      <c r="L152" s="1177"/>
      <c r="M152" s="1177"/>
      <c r="N152" s="1177"/>
      <c r="O152" s="1177"/>
      <c r="P152" s="1177"/>
      <c r="Q152" s="1177"/>
      <c r="R152" s="1177"/>
      <c r="S152" s="1177"/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3"/>
        <v>0</v>
      </c>
      <c r="G153" s="67" t="e">
        <f t="shared" si="24"/>
        <v>#DIV/0!</v>
      </c>
      <c r="H153" s="1172">
        <f>H154</f>
        <v>0</v>
      </c>
      <c r="I153" s="1172">
        <f t="shared" ref="I153:S153" si="30">I154</f>
        <v>0</v>
      </c>
      <c r="J153" s="1172">
        <f t="shared" si="30"/>
        <v>0</v>
      </c>
      <c r="K153" s="1172">
        <f t="shared" si="30"/>
        <v>0</v>
      </c>
      <c r="L153" s="1172">
        <f t="shared" si="30"/>
        <v>0</v>
      </c>
      <c r="M153" s="1172">
        <f t="shared" si="30"/>
        <v>0</v>
      </c>
      <c r="N153" s="1172">
        <f t="shared" si="30"/>
        <v>0</v>
      </c>
      <c r="O153" s="1172">
        <f t="shared" si="30"/>
        <v>0</v>
      </c>
      <c r="P153" s="1172">
        <f t="shared" si="30"/>
        <v>0</v>
      </c>
      <c r="Q153" s="1172">
        <f t="shared" si="30"/>
        <v>0</v>
      </c>
      <c r="R153" s="1172">
        <f t="shared" si="30"/>
        <v>0</v>
      </c>
      <c r="S153" s="1172">
        <f t="shared" si="30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3"/>
        <v>0</v>
      </c>
      <c r="G154" s="37" t="e">
        <f t="shared" si="24"/>
        <v>#DIV/0!</v>
      </c>
      <c r="H154" s="1191"/>
      <c r="I154" s="1191"/>
      <c r="J154" s="1191"/>
      <c r="K154" s="1191"/>
      <c r="L154" s="1191"/>
      <c r="M154" s="1191"/>
      <c r="N154" s="1191"/>
      <c r="O154" s="1191"/>
      <c r="P154" s="1191"/>
      <c r="Q154" s="1191"/>
      <c r="R154" s="1191"/>
      <c r="S154" s="1191"/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3"/>
        <v>0</v>
      </c>
      <c r="G155" s="37" t="e">
        <f t="shared" si="24"/>
        <v>#DIV/0!</v>
      </c>
      <c r="H155" s="1191"/>
      <c r="I155" s="1191"/>
      <c r="J155" s="1191"/>
      <c r="K155" s="1191"/>
      <c r="L155" s="1191"/>
      <c r="M155" s="1191"/>
      <c r="N155" s="1191"/>
      <c r="O155" s="1191"/>
      <c r="P155" s="1191"/>
      <c r="Q155" s="1191"/>
      <c r="R155" s="1191"/>
      <c r="S155" s="1191"/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3"/>
        <v>0</v>
      </c>
      <c r="G156" s="37" t="e">
        <f t="shared" si="24"/>
        <v>#DIV/0!</v>
      </c>
      <c r="H156" s="1191"/>
      <c r="I156" s="1191"/>
      <c r="J156" s="1191"/>
      <c r="K156" s="1191"/>
      <c r="L156" s="1191"/>
      <c r="M156" s="1191"/>
      <c r="N156" s="1191"/>
      <c r="O156" s="1191"/>
      <c r="P156" s="1191"/>
      <c r="Q156" s="1191"/>
      <c r="R156" s="1191"/>
      <c r="S156" s="1191"/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3"/>
        <v>0</v>
      </c>
      <c r="G157" s="37" t="e">
        <f t="shared" si="24"/>
        <v>#DIV/0!</v>
      </c>
      <c r="H157" s="1191"/>
      <c r="I157" s="1191"/>
      <c r="J157" s="1191"/>
      <c r="K157" s="1191"/>
      <c r="L157" s="1191"/>
      <c r="M157" s="1191"/>
      <c r="N157" s="1191"/>
      <c r="O157" s="1191"/>
      <c r="P157" s="1191"/>
      <c r="Q157" s="1191"/>
      <c r="R157" s="1191"/>
      <c r="S157" s="1191"/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3"/>
        <v>0</v>
      </c>
      <c r="G158" s="37" t="e">
        <f t="shared" si="24"/>
        <v>#DIV/0!</v>
      </c>
      <c r="H158" s="1177"/>
      <c r="I158" s="1177"/>
      <c r="J158" s="1177"/>
      <c r="K158" s="1177"/>
      <c r="L158" s="1177"/>
      <c r="M158" s="1177"/>
      <c r="N158" s="1177"/>
      <c r="O158" s="1177"/>
      <c r="P158" s="1177"/>
      <c r="Q158" s="1177"/>
      <c r="R158" s="1177"/>
      <c r="S158" s="1177"/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3"/>
        <v>0</v>
      </c>
      <c r="G159" s="379" t="e">
        <f t="shared" si="24"/>
        <v>#DIV/0!</v>
      </c>
      <c r="H159" s="1181">
        <f>SUM(H160:H164)</f>
        <v>0</v>
      </c>
      <c r="I159" s="1181">
        <f t="shared" ref="I159:S159" si="31">SUM(I160:I164)</f>
        <v>0</v>
      </c>
      <c r="J159" s="1181">
        <f t="shared" si="31"/>
        <v>0</v>
      </c>
      <c r="K159" s="1181">
        <f t="shared" si="31"/>
        <v>0</v>
      </c>
      <c r="L159" s="1181">
        <f t="shared" si="31"/>
        <v>0</v>
      </c>
      <c r="M159" s="1181">
        <f t="shared" si="31"/>
        <v>0</v>
      </c>
      <c r="N159" s="1181">
        <f t="shared" si="31"/>
        <v>0</v>
      </c>
      <c r="O159" s="1181">
        <f t="shared" si="31"/>
        <v>0</v>
      </c>
      <c r="P159" s="1181">
        <f t="shared" si="31"/>
        <v>0</v>
      </c>
      <c r="Q159" s="1181">
        <f t="shared" si="31"/>
        <v>0</v>
      </c>
      <c r="R159" s="1181">
        <f t="shared" si="31"/>
        <v>0</v>
      </c>
      <c r="S159" s="1181">
        <f t="shared" si="31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3"/>
        <v>0</v>
      </c>
      <c r="G160" s="37" t="e">
        <f t="shared" si="24"/>
        <v>#DIV/0!</v>
      </c>
      <c r="H160" s="1177"/>
      <c r="I160" s="1177"/>
      <c r="J160" s="1177"/>
      <c r="K160" s="1177"/>
      <c r="L160" s="1177"/>
      <c r="M160" s="1177"/>
      <c r="N160" s="1177"/>
      <c r="O160" s="1177"/>
      <c r="P160" s="1177"/>
      <c r="Q160" s="1177"/>
      <c r="R160" s="1177"/>
      <c r="S160" s="1177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3"/>
        <v>0</v>
      </c>
      <c r="G161" s="37" t="e">
        <f t="shared" si="24"/>
        <v>#DIV/0!</v>
      </c>
      <c r="H161" s="1177"/>
      <c r="I161" s="1177"/>
      <c r="J161" s="1177"/>
      <c r="K161" s="1177"/>
      <c r="L161" s="1177"/>
      <c r="M161" s="1177"/>
      <c r="N161" s="1177"/>
      <c r="O161" s="1177"/>
      <c r="P161" s="1177"/>
      <c r="Q161" s="1177"/>
      <c r="R161" s="1177"/>
      <c r="S161" s="1177"/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3"/>
        <v>0</v>
      </c>
      <c r="G162" s="37" t="e">
        <f t="shared" si="24"/>
        <v>#DIV/0!</v>
      </c>
      <c r="H162" s="1177"/>
      <c r="I162" s="1177"/>
      <c r="J162" s="1177"/>
      <c r="K162" s="1177"/>
      <c r="L162" s="1177"/>
      <c r="M162" s="1177"/>
      <c r="N162" s="1177"/>
      <c r="O162" s="1177"/>
      <c r="P162" s="1177"/>
      <c r="Q162" s="1177"/>
      <c r="R162" s="1177"/>
      <c r="S162" s="1177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3"/>
        <v>0</v>
      </c>
      <c r="G163" s="37" t="e">
        <f t="shared" si="24"/>
        <v>#DIV/0!</v>
      </c>
      <c r="H163" s="1177"/>
      <c r="I163" s="1177"/>
      <c r="J163" s="1177"/>
      <c r="K163" s="1177"/>
      <c r="L163" s="1177"/>
      <c r="M163" s="1177"/>
      <c r="N163" s="1177"/>
      <c r="O163" s="1177"/>
      <c r="P163" s="1177"/>
      <c r="Q163" s="1177"/>
      <c r="R163" s="1177"/>
      <c r="S163" s="1177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3"/>
        <v>0</v>
      </c>
      <c r="G164" s="37" t="e">
        <f t="shared" si="24"/>
        <v>#DIV/0!</v>
      </c>
      <c r="H164" s="1177"/>
      <c r="I164" s="1177"/>
      <c r="J164" s="1177"/>
      <c r="K164" s="1177"/>
      <c r="L164" s="1177"/>
      <c r="M164" s="1177"/>
      <c r="N164" s="1177"/>
      <c r="O164" s="1177"/>
      <c r="P164" s="1177"/>
      <c r="Q164" s="1177"/>
      <c r="R164" s="1177"/>
      <c r="S164" s="1177"/>
    </row>
    <row r="165" spans="1:19" ht="19.5" customHeight="1">
      <c r="A165" s="2152" t="s">
        <v>222</v>
      </c>
      <c r="B165" s="2113"/>
      <c r="C165" s="2114"/>
      <c r="D165" s="693"/>
      <c r="E165" s="705"/>
      <c r="F165" s="55">
        <f t="shared" si="23"/>
        <v>0</v>
      </c>
      <c r="G165" s="67" t="e">
        <f t="shared" si="24"/>
        <v>#DIV/0!</v>
      </c>
      <c r="H165" s="1180"/>
      <c r="I165" s="1180"/>
      <c r="J165" s="1180"/>
      <c r="K165" s="1180"/>
      <c r="L165" s="1180"/>
      <c r="M165" s="1180"/>
      <c r="N165" s="1180"/>
      <c r="O165" s="1180"/>
      <c r="P165" s="1180"/>
      <c r="Q165" s="1180"/>
      <c r="R165" s="1180"/>
      <c r="S165" s="1180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3"/>
        <v>0</v>
      </c>
      <c r="G166" s="37" t="e">
        <f t="shared" si="24"/>
        <v>#DIV/0!</v>
      </c>
      <c r="H166" s="1188"/>
      <c r="I166" s="1188"/>
      <c r="J166" s="1188"/>
      <c r="K166" s="1188"/>
      <c r="L166" s="1188"/>
      <c r="M166" s="1188"/>
      <c r="N166" s="1188"/>
      <c r="O166" s="1188"/>
      <c r="P166" s="1188"/>
      <c r="Q166" s="1188"/>
      <c r="R166" s="1188"/>
      <c r="S166" s="1188"/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3"/>
        <v>0</v>
      </c>
      <c r="G167" s="37" t="e">
        <f t="shared" si="24"/>
        <v>#DIV/0!</v>
      </c>
      <c r="H167" s="1188"/>
      <c r="I167" s="1188"/>
      <c r="J167" s="1188"/>
      <c r="K167" s="1188"/>
      <c r="L167" s="1188"/>
      <c r="M167" s="1188"/>
      <c r="N167" s="1188"/>
      <c r="O167" s="1188"/>
      <c r="P167" s="1188"/>
      <c r="Q167" s="1188"/>
      <c r="R167" s="1188"/>
      <c r="S167" s="1188"/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3"/>
        <v>0</v>
      </c>
      <c r="G168" s="37" t="e">
        <f t="shared" si="24"/>
        <v>#DIV/0!</v>
      </c>
      <c r="H168" s="1177"/>
      <c r="I168" s="1177"/>
      <c r="J168" s="1177"/>
      <c r="K168" s="1177"/>
      <c r="L168" s="1177"/>
      <c r="M168" s="1177"/>
      <c r="N168" s="1177"/>
      <c r="O168" s="1177"/>
      <c r="P168" s="1177"/>
      <c r="Q168" s="1177"/>
      <c r="R168" s="1177"/>
      <c r="S168" s="1177"/>
    </row>
    <row r="169" spans="1:19" ht="21.75" customHeight="1">
      <c r="A169" s="680"/>
      <c r="B169" s="681" t="s">
        <v>58</v>
      </c>
      <c r="C169" s="682"/>
      <c r="D169" s="808" t="s">
        <v>24</v>
      </c>
      <c r="E169" s="708">
        <f>SUM(E170:E174)</f>
        <v>0</v>
      </c>
      <c r="F169" s="153">
        <f t="shared" si="23"/>
        <v>0</v>
      </c>
      <c r="G169" s="379" t="e">
        <f t="shared" si="24"/>
        <v>#DIV/0!</v>
      </c>
      <c r="H169" s="1192">
        <f>SUM(H170:H174)</f>
        <v>0</v>
      </c>
      <c r="I169" s="1192">
        <f t="shared" ref="I169:S169" si="32">SUM(I170:I174)</f>
        <v>0</v>
      </c>
      <c r="J169" s="1192">
        <f t="shared" si="32"/>
        <v>0</v>
      </c>
      <c r="K169" s="1192">
        <f t="shared" si="32"/>
        <v>0</v>
      </c>
      <c r="L169" s="1192">
        <f t="shared" si="32"/>
        <v>0</v>
      </c>
      <c r="M169" s="1192">
        <f t="shared" si="32"/>
        <v>0</v>
      </c>
      <c r="N169" s="1192">
        <f t="shared" si="32"/>
        <v>0</v>
      </c>
      <c r="O169" s="1192">
        <f t="shared" si="32"/>
        <v>0</v>
      </c>
      <c r="P169" s="1192">
        <f t="shared" si="32"/>
        <v>0</v>
      </c>
      <c r="Q169" s="1192">
        <f t="shared" si="32"/>
        <v>0</v>
      </c>
      <c r="R169" s="1192">
        <f t="shared" si="32"/>
        <v>0</v>
      </c>
      <c r="S169" s="1195">
        <f t="shared" si="32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3"/>
        <v>0</v>
      </c>
      <c r="G170" s="37" t="e">
        <f t="shared" si="24"/>
        <v>#DIV/0!</v>
      </c>
      <c r="H170" s="1177"/>
      <c r="I170" s="1177"/>
      <c r="J170" s="1177"/>
      <c r="K170" s="1177"/>
      <c r="L170" s="1177"/>
      <c r="M170" s="1177"/>
      <c r="N170" s="1177"/>
      <c r="O170" s="1177"/>
      <c r="P170" s="1177"/>
      <c r="Q170" s="1177"/>
      <c r="R170" s="1177"/>
      <c r="S170" s="1177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3"/>
        <v>0</v>
      </c>
      <c r="G171" s="37" t="e">
        <f t="shared" si="24"/>
        <v>#DIV/0!</v>
      </c>
      <c r="H171" s="1177"/>
      <c r="I171" s="1177"/>
      <c r="J171" s="1177"/>
      <c r="K171" s="1177"/>
      <c r="L171" s="1177"/>
      <c r="M171" s="1177"/>
      <c r="N171" s="1177"/>
      <c r="O171" s="1177"/>
      <c r="P171" s="1177"/>
      <c r="Q171" s="1177"/>
      <c r="R171" s="1177"/>
      <c r="S171" s="1177"/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3"/>
        <v>0</v>
      </c>
      <c r="G172" s="37" t="e">
        <f t="shared" si="24"/>
        <v>#DIV/0!</v>
      </c>
      <c r="H172" s="1177"/>
      <c r="I172" s="1177"/>
      <c r="J172" s="1177"/>
      <c r="K172" s="1177"/>
      <c r="L172" s="1177"/>
      <c r="M172" s="1177"/>
      <c r="N172" s="1177"/>
      <c r="O172" s="1177"/>
      <c r="P172" s="1177"/>
      <c r="Q172" s="1177"/>
      <c r="R172" s="1177"/>
      <c r="S172" s="1177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3"/>
        <v>0</v>
      </c>
      <c r="G173" s="37" t="e">
        <f t="shared" si="24"/>
        <v>#DIV/0!</v>
      </c>
      <c r="H173" s="1177"/>
      <c r="I173" s="1177"/>
      <c r="J173" s="1177"/>
      <c r="K173" s="1177"/>
      <c r="L173" s="1177"/>
      <c r="M173" s="1177"/>
      <c r="N173" s="1177"/>
      <c r="O173" s="1177"/>
      <c r="P173" s="1177"/>
      <c r="Q173" s="1177"/>
      <c r="R173" s="1177"/>
      <c r="S173" s="1177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3"/>
        <v>0</v>
      </c>
      <c r="G174" s="120" t="e">
        <f t="shared" si="24"/>
        <v>#DIV/0!</v>
      </c>
      <c r="H174" s="1193"/>
      <c r="I174" s="1193"/>
      <c r="J174" s="1193"/>
      <c r="K174" s="1193"/>
      <c r="L174" s="1193"/>
      <c r="M174" s="1193"/>
      <c r="N174" s="1193"/>
      <c r="O174" s="1193"/>
      <c r="P174" s="1193"/>
      <c r="Q174" s="1193"/>
      <c r="R174" s="1193"/>
      <c r="S174" s="1193"/>
    </row>
    <row r="175" spans="1:19" ht="21.75" customHeight="1">
      <c r="A175" s="2226" t="s">
        <v>225</v>
      </c>
      <c r="B175" s="2227"/>
      <c r="C175" s="2228"/>
      <c r="D175" s="710"/>
      <c r="E175" s="711">
        <f>E176</f>
        <v>0</v>
      </c>
      <c r="F175" s="92">
        <f t="shared" si="23"/>
        <v>0</v>
      </c>
      <c r="G175" s="631" t="e">
        <f t="shared" si="24"/>
        <v>#DIV/0!</v>
      </c>
      <c r="H175" s="1194"/>
      <c r="I175" s="1194"/>
      <c r="J175" s="1194"/>
      <c r="K175" s="1194"/>
      <c r="L175" s="1194"/>
      <c r="M175" s="1194"/>
      <c r="N175" s="1194"/>
      <c r="O175" s="1194"/>
      <c r="P175" s="1194"/>
      <c r="Q175" s="1194"/>
      <c r="R175" s="1194"/>
      <c r="S175" s="1194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0</v>
      </c>
      <c r="F176" s="55">
        <f>SUM(H176:S176)</f>
        <v>0</v>
      </c>
      <c r="G176" s="67" t="e">
        <f t="shared" si="24"/>
        <v>#DIV/0!</v>
      </c>
      <c r="H176" s="713">
        <f>H177+H179</f>
        <v>0</v>
      </c>
      <c r="I176" s="713">
        <f t="shared" ref="I176:S176" si="33">I177+I179</f>
        <v>0</v>
      </c>
      <c r="J176" s="1393">
        <f t="shared" si="33"/>
        <v>0</v>
      </c>
      <c r="K176" s="1393">
        <f t="shared" si="33"/>
        <v>0</v>
      </c>
      <c r="L176" s="1393">
        <f t="shared" si="33"/>
        <v>0</v>
      </c>
      <c r="M176" s="1393">
        <f t="shared" si="33"/>
        <v>0</v>
      </c>
      <c r="N176" s="1393">
        <f t="shared" si="33"/>
        <v>0</v>
      </c>
      <c r="O176" s="1393">
        <f t="shared" si="33"/>
        <v>0</v>
      </c>
      <c r="P176" s="1393">
        <f t="shared" si="33"/>
        <v>0</v>
      </c>
      <c r="Q176" s="1393">
        <f t="shared" si="33"/>
        <v>0</v>
      </c>
      <c r="R176" s="1393">
        <f t="shared" si="33"/>
        <v>0</v>
      </c>
      <c r="S176" s="1393">
        <f t="shared" si="33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36">
        <f t="shared" si="23"/>
        <v>0</v>
      </c>
      <c r="G177" s="37" t="e">
        <f t="shared" si="24"/>
        <v>#DIV/0!</v>
      </c>
      <c r="H177" s="1177"/>
      <c r="I177" s="1177"/>
      <c r="J177" s="1177"/>
      <c r="K177" s="1177"/>
      <c r="L177" s="1177"/>
      <c r="M177" s="1177"/>
      <c r="N177" s="1177"/>
      <c r="O177" s="1177"/>
      <c r="P177" s="1177"/>
      <c r="Q177" s="1177"/>
      <c r="R177" s="1177"/>
      <c r="S177" s="1177"/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36">
        <f t="shared" si="23"/>
        <v>0</v>
      </c>
      <c r="G178" s="37" t="e">
        <f t="shared" si="24"/>
        <v>#DIV/0!</v>
      </c>
      <c r="H178" s="1177"/>
      <c r="I178" s="1177"/>
      <c r="J178" s="1177"/>
      <c r="K178" s="1177"/>
      <c r="L178" s="1177"/>
      <c r="M178" s="1177"/>
      <c r="N178" s="1177"/>
      <c r="O178" s="1177"/>
      <c r="P178" s="1177"/>
      <c r="Q178" s="1177"/>
      <c r="R178" s="1177"/>
      <c r="S178" s="1177"/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36">
        <f t="shared" si="23"/>
        <v>0</v>
      </c>
      <c r="G179" s="37" t="e">
        <f t="shared" si="24"/>
        <v>#DIV/0!</v>
      </c>
      <c r="H179" s="1177">
        <f>SUM(H180:H186)</f>
        <v>0</v>
      </c>
      <c r="I179" s="1177">
        <f t="shared" ref="I179:O179" si="34">SUM(I180:I186)</f>
        <v>0</v>
      </c>
      <c r="J179" s="1177">
        <f t="shared" si="34"/>
        <v>0</v>
      </c>
      <c r="K179" s="1177">
        <f t="shared" si="34"/>
        <v>0</v>
      </c>
      <c r="L179" s="1177">
        <f t="shared" si="34"/>
        <v>0</v>
      </c>
      <c r="M179" s="1177">
        <f t="shared" si="34"/>
        <v>0</v>
      </c>
      <c r="N179" s="1177">
        <f t="shared" si="34"/>
        <v>0</v>
      </c>
      <c r="O179" s="1177">
        <f t="shared" si="34"/>
        <v>0</v>
      </c>
      <c r="P179" s="1177">
        <f>SUM(P180:P186)</f>
        <v>0</v>
      </c>
      <c r="Q179" s="1177">
        <f>SUM(Q180:Q186)</f>
        <v>0</v>
      </c>
      <c r="R179" s="1177">
        <f>SUM(R180:R186)</f>
        <v>0</v>
      </c>
      <c r="S179" s="1177">
        <f>SUM(S180:S186)</f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>SUM(H180:S180)</f>
        <v>0</v>
      </c>
      <c r="G180" s="37" t="e">
        <f t="shared" si="24"/>
        <v>#DIV/0!</v>
      </c>
      <c r="H180" s="1177"/>
      <c r="I180" s="1177"/>
      <c r="J180" s="1177"/>
      <c r="K180" s="1177"/>
      <c r="L180" s="1177"/>
      <c r="M180" s="1177"/>
      <c r="N180" s="1177"/>
      <c r="O180" s="1177"/>
      <c r="P180" s="1177"/>
      <c r="Q180" s="1177"/>
      <c r="R180" s="1177"/>
      <c r="S180" s="1177"/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3"/>
        <v>0</v>
      </c>
      <c r="G181" s="37" t="e">
        <f t="shared" si="24"/>
        <v>#DIV/0!</v>
      </c>
      <c r="H181" s="1177"/>
      <c r="I181" s="1177"/>
      <c r="J181" s="1177"/>
      <c r="K181" s="1177"/>
      <c r="L181" s="1177"/>
      <c r="M181" s="1177"/>
      <c r="N181" s="1177"/>
      <c r="O181" s="1177"/>
      <c r="P181" s="1177"/>
      <c r="Q181" s="1177"/>
      <c r="R181" s="1177"/>
      <c r="S181" s="1177"/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3"/>
        <v>0</v>
      </c>
      <c r="G182" s="37" t="e">
        <f t="shared" si="24"/>
        <v>#DIV/0!</v>
      </c>
      <c r="H182" s="1177"/>
      <c r="I182" s="1177"/>
      <c r="J182" s="1177"/>
      <c r="K182" s="1177"/>
      <c r="L182" s="1177"/>
      <c r="M182" s="1177"/>
      <c r="N182" s="1177"/>
      <c r="O182" s="1177"/>
      <c r="P182" s="1177"/>
      <c r="Q182" s="1177"/>
      <c r="R182" s="1177"/>
      <c r="S182" s="1177"/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3"/>
        <v>0</v>
      </c>
      <c r="G183" s="37" t="e">
        <f t="shared" si="24"/>
        <v>#DIV/0!</v>
      </c>
      <c r="H183" s="1177"/>
      <c r="I183" s="1177"/>
      <c r="J183" s="1177"/>
      <c r="K183" s="1177"/>
      <c r="L183" s="1177"/>
      <c r="M183" s="1177"/>
      <c r="N183" s="1177"/>
      <c r="O183" s="1177"/>
      <c r="P183" s="1177"/>
      <c r="Q183" s="1177"/>
      <c r="R183" s="1177"/>
      <c r="S183" s="1177"/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3"/>
        <v>0</v>
      </c>
      <c r="G184" s="37" t="e">
        <f t="shared" si="24"/>
        <v>#DIV/0!</v>
      </c>
      <c r="H184" s="1177"/>
      <c r="I184" s="1177"/>
      <c r="J184" s="1177"/>
      <c r="K184" s="1177"/>
      <c r="L184" s="1177"/>
      <c r="M184" s="1177"/>
      <c r="N184" s="1177"/>
      <c r="O184" s="1177"/>
      <c r="P184" s="1177"/>
      <c r="Q184" s="1177"/>
      <c r="R184" s="1177"/>
      <c r="S184" s="1177"/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3"/>
        <v>0</v>
      </c>
      <c r="G185" s="37" t="e">
        <f t="shared" si="24"/>
        <v>#DIV/0!</v>
      </c>
      <c r="H185" s="1177"/>
      <c r="I185" s="1177"/>
      <c r="J185" s="1177"/>
      <c r="K185" s="1177"/>
      <c r="L185" s="1177"/>
      <c r="M185" s="1177"/>
      <c r="N185" s="1177"/>
      <c r="O185" s="1177"/>
      <c r="P185" s="1177"/>
      <c r="Q185" s="1177"/>
      <c r="R185" s="1177"/>
      <c r="S185" s="1177"/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3"/>
        <v>0</v>
      </c>
      <c r="G186" s="37" t="e">
        <f t="shared" si="24"/>
        <v>#DIV/0!</v>
      </c>
      <c r="H186" s="1193"/>
      <c r="I186" s="1193"/>
      <c r="J186" s="1193"/>
      <c r="K186" s="1193"/>
      <c r="L186" s="1193"/>
      <c r="M186" s="1193"/>
      <c r="N186" s="1193"/>
      <c r="O186" s="1193"/>
      <c r="P186" s="1193"/>
      <c r="Q186" s="1193"/>
      <c r="R186" s="1193"/>
      <c r="S186" s="1193"/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55">
        <f t="shared" ref="F187:F250" si="35">SUM(H187:S187)</f>
        <v>0</v>
      </c>
      <c r="G187" s="67" t="e">
        <f t="shared" ref="G187:G250" si="36">+F187*100/E187</f>
        <v>#DIV/0!</v>
      </c>
      <c r="H187" s="1180"/>
      <c r="I187" s="1180"/>
      <c r="J187" s="1180"/>
      <c r="K187" s="1180"/>
      <c r="L187" s="1180"/>
      <c r="M187" s="1180"/>
      <c r="N187" s="1180"/>
      <c r="O187" s="1180"/>
      <c r="P187" s="1180"/>
      <c r="Q187" s="1180"/>
      <c r="R187" s="1180"/>
      <c r="S187" s="1180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35"/>
        <v>0</v>
      </c>
      <c r="G188" s="37" t="e">
        <f t="shared" si="36"/>
        <v>#DIV/0!</v>
      </c>
      <c r="H188" s="1177"/>
      <c r="I188" s="1177"/>
      <c r="J188" s="1177"/>
      <c r="K188" s="1177"/>
      <c r="L188" s="1177"/>
      <c r="M188" s="1177"/>
      <c r="N188" s="1177"/>
      <c r="O188" s="1177"/>
      <c r="P188" s="1177"/>
      <c r="Q188" s="1177"/>
      <c r="R188" s="1177"/>
      <c r="S188" s="1177"/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0</v>
      </c>
      <c r="F189" s="153">
        <f t="shared" si="35"/>
        <v>0</v>
      </c>
      <c r="G189" s="379" t="e">
        <f t="shared" si="36"/>
        <v>#DIV/0!</v>
      </c>
      <c r="H189" s="1192">
        <f>SUM(H190:H194)</f>
        <v>0</v>
      </c>
      <c r="I189" s="1192">
        <f t="shared" ref="I189:R189" si="37">SUM(I190:I194)</f>
        <v>0</v>
      </c>
      <c r="J189" s="1192">
        <f t="shared" si="37"/>
        <v>0</v>
      </c>
      <c r="K189" s="1192">
        <f t="shared" si="37"/>
        <v>0</v>
      </c>
      <c r="L189" s="1192">
        <f t="shared" si="37"/>
        <v>0</v>
      </c>
      <c r="M189" s="1192">
        <f t="shared" si="37"/>
        <v>0</v>
      </c>
      <c r="N189" s="1192">
        <f t="shared" si="37"/>
        <v>0</v>
      </c>
      <c r="O189" s="1192">
        <f t="shared" si="37"/>
        <v>0</v>
      </c>
      <c r="P189" s="1192">
        <f t="shared" si="37"/>
        <v>0</v>
      </c>
      <c r="Q189" s="1192">
        <f t="shared" si="37"/>
        <v>0</v>
      </c>
      <c r="R189" s="1192">
        <f t="shared" si="37"/>
        <v>0</v>
      </c>
      <c r="S189" s="1195">
        <f>SUM(S190:S194)</f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35"/>
        <v>0</v>
      </c>
      <c r="G190" s="37" t="e">
        <f t="shared" si="36"/>
        <v>#DIV/0!</v>
      </c>
      <c r="H190" s="1177"/>
      <c r="I190" s="1177"/>
      <c r="J190" s="1177"/>
      <c r="K190" s="1177"/>
      <c r="L190" s="1177"/>
      <c r="M190" s="1177"/>
      <c r="N190" s="1177"/>
      <c r="O190" s="1177"/>
      <c r="P190" s="1177"/>
      <c r="Q190" s="1177"/>
      <c r="R190" s="1177"/>
      <c r="S190" s="1177"/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0</v>
      </c>
      <c r="F191" s="36">
        <f t="shared" si="35"/>
        <v>0</v>
      </c>
      <c r="G191" s="37" t="e">
        <f t="shared" si="36"/>
        <v>#DIV/0!</v>
      </c>
      <c r="H191" s="1177"/>
      <c r="I191" s="1177"/>
      <c r="J191" s="1177"/>
      <c r="K191" s="1177"/>
      <c r="L191" s="1177"/>
      <c r="M191" s="1177"/>
      <c r="N191" s="1177"/>
      <c r="O191" s="1177"/>
      <c r="P191" s="1177"/>
      <c r="Q191" s="1177"/>
      <c r="R191" s="1177"/>
      <c r="S191" s="1177"/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5"/>
        <v>0</v>
      </c>
      <c r="G192" s="37" t="e">
        <f t="shared" si="36"/>
        <v>#DIV/0!</v>
      </c>
      <c r="H192" s="1177"/>
      <c r="I192" s="1177"/>
      <c r="J192" s="1177"/>
      <c r="K192" s="1177"/>
      <c r="L192" s="1177"/>
      <c r="M192" s="1177"/>
      <c r="N192" s="1177"/>
      <c r="O192" s="1177"/>
      <c r="P192" s="1177"/>
      <c r="Q192" s="1177"/>
      <c r="R192" s="1177"/>
      <c r="S192" s="1177"/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5"/>
        <v>0</v>
      </c>
      <c r="G193" s="37" t="e">
        <f t="shared" si="36"/>
        <v>#DIV/0!</v>
      </c>
      <c r="H193" s="1177"/>
      <c r="I193" s="1177"/>
      <c r="J193" s="1177"/>
      <c r="K193" s="1177"/>
      <c r="L193" s="1177"/>
      <c r="M193" s="1177"/>
      <c r="N193" s="1177"/>
      <c r="O193" s="1177"/>
      <c r="P193" s="1177"/>
      <c r="Q193" s="1177"/>
      <c r="R193" s="1177"/>
      <c r="S193" s="1177"/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5"/>
        <v>0</v>
      </c>
      <c r="G194" s="120" t="e">
        <f t="shared" si="36"/>
        <v>#DIV/0!</v>
      </c>
      <c r="H194" s="1193"/>
      <c r="I194" s="1193"/>
      <c r="J194" s="1193"/>
      <c r="K194" s="1193"/>
      <c r="L194" s="1193"/>
      <c r="M194" s="1193"/>
      <c r="N194" s="1193"/>
      <c r="O194" s="1193"/>
      <c r="P194" s="1193"/>
      <c r="Q194" s="1193"/>
      <c r="R194" s="1193"/>
      <c r="S194" s="1193"/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5"/>
        <v>0</v>
      </c>
      <c r="G195" s="631" t="e">
        <f t="shared" si="36"/>
        <v>#DIV/0!</v>
      </c>
      <c r="H195" s="1194"/>
      <c r="I195" s="1194"/>
      <c r="J195" s="1194"/>
      <c r="K195" s="1194"/>
      <c r="L195" s="1194"/>
      <c r="M195" s="1194"/>
      <c r="N195" s="1194"/>
      <c r="O195" s="1194"/>
      <c r="P195" s="1194"/>
      <c r="Q195" s="1194"/>
      <c r="R195" s="1194"/>
      <c r="S195" s="1194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5"/>
        <v>0</v>
      </c>
      <c r="G196" s="67" t="e">
        <f t="shared" si="36"/>
        <v>#DIV/0!</v>
      </c>
      <c r="H196" s="1180"/>
      <c r="I196" s="1180"/>
      <c r="J196" s="1180"/>
      <c r="K196" s="1180"/>
      <c r="L196" s="1180"/>
      <c r="M196" s="1180"/>
      <c r="N196" s="1180"/>
      <c r="O196" s="1180"/>
      <c r="P196" s="1180"/>
      <c r="Q196" s="1180"/>
      <c r="R196" s="1180"/>
      <c r="S196" s="1180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 t="shared" si="35"/>
        <v>0</v>
      </c>
      <c r="G197" s="37" t="e">
        <f t="shared" si="36"/>
        <v>#DIV/0!</v>
      </c>
      <c r="H197" s="1177"/>
      <c r="I197" s="1177"/>
      <c r="J197" s="1177"/>
      <c r="K197" s="1177"/>
      <c r="L197" s="1177"/>
      <c r="M197" s="1177"/>
      <c r="N197" s="1177"/>
      <c r="O197" s="1177"/>
      <c r="P197" s="1177"/>
      <c r="Q197" s="1177"/>
      <c r="R197" s="1177"/>
      <c r="S197" s="1177"/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35"/>
        <v>0</v>
      </c>
      <c r="G198" s="37" t="e">
        <f t="shared" si="36"/>
        <v>#DIV/0!</v>
      </c>
      <c r="H198" s="1177"/>
      <c r="I198" s="1177"/>
      <c r="J198" s="1177"/>
      <c r="K198" s="1177"/>
      <c r="L198" s="1177"/>
      <c r="M198" s="1177"/>
      <c r="N198" s="1177"/>
      <c r="O198" s="1177"/>
      <c r="P198" s="1177"/>
      <c r="Q198" s="1177"/>
      <c r="R198" s="1177"/>
      <c r="S198" s="1177"/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5"/>
        <v>0</v>
      </c>
      <c r="G199" s="37" t="e">
        <f t="shared" si="36"/>
        <v>#DIV/0!</v>
      </c>
      <c r="H199" s="1177"/>
      <c r="I199" s="1177"/>
      <c r="J199" s="1177"/>
      <c r="K199" s="1177"/>
      <c r="L199" s="1177"/>
      <c r="M199" s="1177"/>
      <c r="N199" s="1177"/>
      <c r="O199" s="1177"/>
      <c r="P199" s="1177"/>
      <c r="Q199" s="1177"/>
      <c r="R199" s="1177"/>
      <c r="S199" s="1177"/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5"/>
        <v>0</v>
      </c>
      <c r="G200" s="37" t="e">
        <f t="shared" si="36"/>
        <v>#DIV/0!</v>
      </c>
      <c r="H200" s="1177"/>
      <c r="I200" s="1177"/>
      <c r="J200" s="1177"/>
      <c r="K200" s="1177"/>
      <c r="L200" s="1177"/>
      <c r="M200" s="1177"/>
      <c r="N200" s="1177"/>
      <c r="O200" s="1177"/>
      <c r="P200" s="1177"/>
      <c r="Q200" s="1177"/>
      <c r="R200" s="1177"/>
      <c r="S200" s="1177"/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36">
        <f t="shared" si="35"/>
        <v>0</v>
      </c>
      <c r="G201" s="37" t="e">
        <f t="shared" si="36"/>
        <v>#DIV/0!</v>
      </c>
      <c r="H201" s="1177"/>
      <c r="I201" s="1177"/>
      <c r="J201" s="1177"/>
      <c r="K201" s="1177"/>
      <c r="L201" s="1177"/>
      <c r="M201" s="1177"/>
      <c r="N201" s="1177"/>
      <c r="O201" s="1177"/>
      <c r="P201" s="1177"/>
      <c r="Q201" s="1177"/>
      <c r="R201" s="1177"/>
      <c r="S201" s="1177"/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36">
        <f t="shared" si="35"/>
        <v>0</v>
      </c>
      <c r="G202" s="37" t="e">
        <f t="shared" si="36"/>
        <v>#DIV/0!</v>
      </c>
      <c r="H202" s="1177"/>
      <c r="I202" s="1177"/>
      <c r="J202" s="1177"/>
      <c r="K202" s="1177"/>
      <c r="L202" s="1177"/>
      <c r="M202" s="1177"/>
      <c r="N202" s="1177"/>
      <c r="O202" s="1177"/>
      <c r="P202" s="1177"/>
      <c r="Q202" s="1177"/>
      <c r="R202" s="1177"/>
      <c r="S202" s="1177"/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>SUM(H203:S203)</f>
        <v>0</v>
      </c>
      <c r="G203" s="37" t="e">
        <f t="shared" si="36"/>
        <v>#DIV/0!</v>
      </c>
      <c r="H203" s="1177"/>
      <c r="I203" s="1177"/>
      <c r="J203" s="1177"/>
      <c r="K203" s="1177"/>
      <c r="L203" s="1177"/>
      <c r="M203" s="1177"/>
      <c r="N203" s="1177"/>
      <c r="O203" s="1177"/>
      <c r="P203" s="1177"/>
      <c r="Q203" s="1177"/>
      <c r="R203" s="1177"/>
      <c r="S203" s="1177"/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5"/>
        <v>0</v>
      </c>
      <c r="G204" s="37" t="e">
        <f t="shared" si="36"/>
        <v>#DIV/0!</v>
      </c>
      <c r="H204" s="1177"/>
      <c r="I204" s="1177"/>
      <c r="J204" s="1177"/>
      <c r="K204" s="1177"/>
      <c r="L204" s="1177"/>
      <c r="M204" s="1177"/>
      <c r="N204" s="1177"/>
      <c r="O204" s="1177"/>
      <c r="P204" s="1177"/>
      <c r="Q204" s="1177"/>
      <c r="R204" s="1177"/>
      <c r="S204" s="1177"/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5"/>
        <v>0</v>
      </c>
      <c r="G205" s="37" t="e">
        <f t="shared" si="36"/>
        <v>#DIV/0!</v>
      </c>
      <c r="H205" s="1177"/>
      <c r="I205" s="1177"/>
      <c r="J205" s="1177"/>
      <c r="K205" s="1177"/>
      <c r="L205" s="1177"/>
      <c r="M205" s="1177"/>
      <c r="N205" s="1177"/>
      <c r="O205" s="1177"/>
      <c r="P205" s="1177"/>
      <c r="Q205" s="1177"/>
      <c r="R205" s="1177"/>
      <c r="S205" s="1177"/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5"/>
        <v>0</v>
      </c>
      <c r="G206" s="37" t="e">
        <f t="shared" si="36"/>
        <v>#DIV/0!</v>
      </c>
      <c r="H206" s="1177"/>
      <c r="I206" s="1177"/>
      <c r="J206" s="1177"/>
      <c r="K206" s="1177"/>
      <c r="L206" s="1177"/>
      <c r="M206" s="1177"/>
      <c r="N206" s="1177"/>
      <c r="O206" s="1177"/>
      <c r="P206" s="1177"/>
      <c r="Q206" s="1177"/>
      <c r="R206" s="1177"/>
      <c r="S206" s="1177"/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5"/>
        <v>0</v>
      </c>
      <c r="G207" s="37" t="e">
        <f t="shared" si="36"/>
        <v>#DIV/0!</v>
      </c>
      <c r="H207" s="1177"/>
      <c r="I207" s="1177"/>
      <c r="J207" s="1177"/>
      <c r="K207" s="1177"/>
      <c r="L207" s="1177"/>
      <c r="M207" s="1177"/>
      <c r="N207" s="1177"/>
      <c r="O207" s="1177"/>
      <c r="P207" s="1177"/>
      <c r="Q207" s="1177"/>
      <c r="R207" s="1177"/>
      <c r="S207" s="1177"/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5"/>
        <v>0</v>
      </c>
      <c r="G208" s="37" t="e">
        <f t="shared" si="36"/>
        <v>#DIV/0!</v>
      </c>
      <c r="H208" s="1177"/>
      <c r="I208" s="1177"/>
      <c r="J208" s="1177"/>
      <c r="K208" s="1177"/>
      <c r="L208" s="1177"/>
      <c r="M208" s="1177"/>
      <c r="N208" s="1177"/>
      <c r="O208" s="1177"/>
      <c r="P208" s="1177"/>
      <c r="Q208" s="1177"/>
      <c r="R208" s="1177"/>
      <c r="S208" s="1177"/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5"/>
        <v>0</v>
      </c>
      <c r="G209" s="37" t="e">
        <f t="shared" si="36"/>
        <v>#DIV/0!</v>
      </c>
      <c r="H209" s="1177"/>
      <c r="I209" s="1177"/>
      <c r="J209" s="1177"/>
      <c r="K209" s="1177"/>
      <c r="L209" s="1177"/>
      <c r="M209" s="1177"/>
      <c r="N209" s="1177"/>
      <c r="O209" s="1177"/>
      <c r="P209" s="1177"/>
      <c r="Q209" s="1177"/>
      <c r="R209" s="1177"/>
      <c r="S209" s="1177"/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5"/>
        <v>0</v>
      </c>
      <c r="G210" s="37" t="e">
        <f t="shared" si="36"/>
        <v>#DIV/0!</v>
      </c>
      <c r="H210" s="1177"/>
      <c r="I210" s="1177"/>
      <c r="J210" s="1177"/>
      <c r="K210" s="1177"/>
      <c r="L210" s="1177"/>
      <c r="M210" s="1177"/>
      <c r="N210" s="1177"/>
      <c r="O210" s="1177"/>
      <c r="P210" s="1177"/>
      <c r="Q210" s="1177"/>
      <c r="R210" s="1177"/>
      <c r="S210" s="1177"/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5"/>
        <v>0</v>
      </c>
      <c r="G211" s="37" t="e">
        <f t="shared" si="36"/>
        <v>#DIV/0!</v>
      </c>
      <c r="H211" s="1177"/>
      <c r="I211" s="1177"/>
      <c r="J211" s="1177"/>
      <c r="K211" s="1177"/>
      <c r="L211" s="1177"/>
      <c r="M211" s="1177"/>
      <c r="N211" s="1177"/>
      <c r="O211" s="1177"/>
      <c r="P211" s="1177"/>
      <c r="Q211" s="1177"/>
      <c r="R211" s="1177"/>
      <c r="S211" s="1177"/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5"/>
        <v>0</v>
      </c>
      <c r="G212" s="37" t="e">
        <f t="shared" si="36"/>
        <v>#DIV/0!</v>
      </c>
      <c r="H212" s="1177"/>
      <c r="I212" s="1177"/>
      <c r="J212" s="1177"/>
      <c r="K212" s="1177"/>
      <c r="L212" s="1177"/>
      <c r="M212" s="1177"/>
      <c r="N212" s="1177"/>
      <c r="O212" s="1177"/>
      <c r="P212" s="1177"/>
      <c r="Q212" s="1177"/>
      <c r="R212" s="1177"/>
      <c r="S212" s="1177"/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5"/>
        <v>0</v>
      </c>
      <c r="G213" s="37" t="e">
        <f t="shared" si="36"/>
        <v>#DIV/0!</v>
      </c>
      <c r="H213" s="1177"/>
      <c r="I213" s="1177"/>
      <c r="J213" s="1177"/>
      <c r="K213" s="1177"/>
      <c r="L213" s="1177"/>
      <c r="M213" s="1177"/>
      <c r="N213" s="1177"/>
      <c r="O213" s="1177"/>
      <c r="P213" s="1177"/>
      <c r="Q213" s="1177"/>
      <c r="R213" s="1177"/>
      <c r="S213" s="1177"/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5"/>
        <v>0</v>
      </c>
      <c r="G214" s="37" t="e">
        <f t="shared" si="36"/>
        <v>#DIV/0!</v>
      </c>
      <c r="H214" s="1177"/>
      <c r="I214" s="1177"/>
      <c r="J214" s="1177"/>
      <c r="K214" s="1177"/>
      <c r="L214" s="1177"/>
      <c r="M214" s="1177"/>
      <c r="N214" s="1177"/>
      <c r="O214" s="1177"/>
      <c r="P214" s="1177"/>
      <c r="Q214" s="1177"/>
      <c r="R214" s="1177"/>
      <c r="S214" s="1177"/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5"/>
        <v>0</v>
      </c>
      <c r="G215" s="37" t="e">
        <f t="shared" si="36"/>
        <v>#DIV/0!</v>
      </c>
      <c r="H215" s="1177"/>
      <c r="I215" s="1177"/>
      <c r="J215" s="1177"/>
      <c r="K215" s="1177"/>
      <c r="L215" s="1177"/>
      <c r="M215" s="1177"/>
      <c r="N215" s="1177"/>
      <c r="O215" s="1177"/>
      <c r="P215" s="1177"/>
      <c r="Q215" s="1177"/>
      <c r="R215" s="1177"/>
      <c r="S215" s="1177"/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5"/>
        <v>0</v>
      </c>
      <c r="G216" s="37" t="e">
        <f t="shared" si="36"/>
        <v>#DIV/0!</v>
      </c>
      <c r="H216" s="1177"/>
      <c r="I216" s="1177"/>
      <c r="J216" s="1177"/>
      <c r="K216" s="1177"/>
      <c r="L216" s="1177"/>
      <c r="M216" s="1177"/>
      <c r="N216" s="1177"/>
      <c r="O216" s="1177"/>
      <c r="P216" s="1177"/>
      <c r="Q216" s="1177"/>
      <c r="R216" s="1177"/>
      <c r="S216" s="1177"/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5"/>
        <v>0</v>
      </c>
      <c r="G217" s="37" t="e">
        <f t="shared" si="36"/>
        <v>#DIV/0!</v>
      </c>
      <c r="H217" s="1177"/>
      <c r="I217" s="1177"/>
      <c r="J217" s="1177"/>
      <c r="K217" s="1177"/>
      <c r="L217" s="1177"/>
      <c r="M217" s="1177"/>
      <c r="N217" s="1177"/>
      <c r="O217" s="1177"/>
      <c r="P217" s="1177"/>
      <c r="Q217" s="1177"/>
      <c r="R217" s="1177"/>
      <c r="S217" s="1177"/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5"/>
        <v>0</v>
      </c>
      <c r="G218" s="37" t="e">
        <f t="shared" si="36"/>
        <v>#DIV/0!</v>
      </c>
      <c r="H218" s="1177"/>
      <c r="I218" s="1177"/>
      <c r="J218" s="1177"/>
      <c r="K218" s="1177"/>
      <c r="L218" s="1177"/>
      <c r="M218" s="1177"/>
      <c r="N218" s="1177"/>
      <c r="O218" s="1177"/>
      <c r="P218" s="1177"/>
      <c r="Q218" s="1177"/>
      <c r="R218" s="1177"/>
      <c r="S218" s="1177"/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5"/>
        <v>0</v>
      </c>
      <c r="G219" s="37" t="e">
        <f t="shared" si="36"/>
        <v>#DIV/0!</v>
      </c>
      <c r="H219" s="1177"/>
      <c r="I219" s="1177"/>
      <c r="J219" s="1177"/>
      <c r="K219" s="1177"/>
      <c r="L219" s="1177"/>
      <c r="M219" s="1177"/>
      <c r="N219" s="1177"/>
      <c r="O219" s="1177"/>
      <c r="P219" s="1177"/>
      <c r="Q219" s="1177"/>
      <c r="R219" s="1177"/>
      <c r="S219" s="1177"/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5"/>
        <v>0</v>
      </c>
      <c r="G220" s="37" t="e">
        <f t="shared" si="36"/>
        <v>#DIV/0!</v>
      </c>
      <c r="H220" s="1177"/>
      <c r="I220" s="1177"/>
      <c r="J220" s="1177"/>
      <c r="K220" s="1177"/>
      <c r="L220" s="1177"/>
      <c r="M220" s="1177"/>
      <c r="N220" s="1177"/>
      <c r="O220" s="1177"/>
      <c r="P220" s="1177"/>
      <c r="Q220" s="1177"/>
      <c r="R220" s="1177"/>
      <c r="S220" s="1177"/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5"/>
        <v>1</v>
      </c>
      <c r="G221" s="37">
        <f t="shared" si="36"/>
        <v>100</v>
      </c>
      <c r="H221" s="1177"/>
      <c r="I221" s="1177">
        <v>1</v>
      </c>
      <c r="J221" s="1177"/>
      <c r="K221" s="1177"/>
      <c r="L221" s="1177"/>
      <c r="M221" s="1177"/>
      <c r="N221" s="1177"/>
      <c r="O221" s="1177"/>
      <c r="P221" s="1177"/>
      <c r="Q221" s="1177"/>
      <c r="R221" s="1177"/>
      <c r="S221" s="1177"/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5"/>
        <v>105</v>
      </c>
      <c r="G222" s="37">
        <f t="shared" si="36"/>
        <v>105</v>
      </c>
      <c r="H222" s="1177"/>
      <c r="I222" s="1177"/>
      <c r="J222" s="1177"/>
      <c r="K222" s="1177">
        <v>25</v>
      </c>
      <c r="L222" s="1177">
        <v>80</v>
      </c>
      <c r="M222" s="1177"/>
      <c r="N222" s="1177"/>
      <c r="O222" s="1177"/>
      <c r="P222" s="1177"/>
      <c r="Q222" s="1177"/>
      <c r="R222" s="1177"/>
      <c r="S222" s="1177"/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5"/>
        <v>0</v>
      </c>
      <c r="G223" s="37" t="e">
        <f t="shared" si="36"/>
        <v>#DIV/0!</v>
      </c>
      <c r="H223" s="1177"/>
      <c r="I223" s="1177"/>
      <c r="J223" s="1177"/>
      <c r="K223" s="1177"/>
      <c r="L223" s="1177"/>
      <c r="M223" s="1177"/>
      <c r="N223" s="1177"/>
      <c r="O223" s="1177"/>
      <c r="P223" s="1177"/>
      <c r="Q223" s="1177"/>
      <c r="R223" s="1177"/>
      <c r="S223" s="1177"/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5"/>
        <v>0</v>
      </c>
      <c r="G224" s="37" t="e">
        <f t="shared" si="36"/>
        <v>#DIV/0!</v>
      </c>
      <c r="H224" s="1177"/>
      <c r="I224" s="1177"/>
      <c r="J224" s="1177"/>
      <c r="K224" s="1177"/>
      <c r="L224" s="1177"/>
      <c r="M224" s="1177"/>
      <c r="N224" s="1177"/>
      <c r="O224" s="1177"/>
      <c r="P224" s="1177"/>
      <c r="Q224" s="1177"/>
      <c r="R224" s="1177"/>
      <c r="S224" s="1177"/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5"/>
        <v>0</v>
      </c>
      <c r="G225" s="37" t="e">
        <f t="shared" si="36"/>
        <v>#DIV/0!</v>
      </c>
      <c r="H225" s="1177"/>
      <c r="I225" s="1177"/>
      <c r="J225" s="1177"/>
      <c r="K225" s="1177"/>
      <c r="L225" s="1177"/>
      <c r="M225" s="1177"/>
      <c r="N225" s="1177"/>
      <c r="O225" s="1177"/>
      <c r="P225" s="1177"/>
      <c r="Q225" s="1177"/>
      <c r="R225" s="1177"/>
      <c r="S225" s="1177"/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5"/>
        <v>0</v>
      </c>
      <c r="G226" s="37" t="e">
        <f t="shared" si="36"/>
        <v>#DIV/0!</v>
      </c>
      <c r="H226" s="1177"/>
      <c r="I226" s="1177"/>
      <c r="J226" s="1177"/>
      <c r="K226" s="1177"/>
      <c r="L226" s="1177"/>
      <c r="M226" s="1177"/>
      <c r="N226" s="1177"/>
      <c r="O226" s="1177"/>
      <c r="P226" s="1177"/>
      <c r="Q226" s="1177"/>
      <c r="R226" s="1177"/>
      <c r="S226" s="1177"/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20500</v>
      </c>
      <c r="F227" s="153">
        <f t="shared" si="35"/>
        <v>20493.25</v>
      </c>
      <c r="G227" s="379">
        <f t="shared" si="36"/>
        <v>99.967073170731709</v>
      </c>
      <c r="H227" s="1195">
        <f>SUM(H228:H232)</f>
        <v>0</v>
      </c>
      <c r="I227" s="1195">
        <f>SUM(I228:I232)</f>
        <v>0</v>
      </c>
      <c r="J227" s="1195">
        <f t="shared" ref="J227:S227" si="38">SUM(J228:J232)</f>
        <v>0</v>
      </c>
      <c r="K227" s="1195">
        <f t="shared" si="38"/>
        <v>0</v>
      </c>
      <c r="L227" s="1195">
        <f t="shared" si="38"/>
        <v>0</v>
      </c>
      <c r="M227" s="1195">
        <f t="shared" si="38"/>
        <v>5606</v>
      </c>
      <c r="N227" s="1195">
        <f t="shared" si="38"/>
        <v>0</v>
      </c>
      <c r="O227" s="1195">
        <f t="shared" si="38"/>
        <v>3690</v>
      </c>
      <c r="P227" s="1195">
        <f t="shared" si="38"/>
        <v>0</v>
      </c>
      <c r="Q227" s="1195">
        <f t="shared" si="38"/>
        <v>10508</v>
      </c>
      <c r="R227" s="1951">
        <f t="shared" si="38"/>
        <v>689.25</v>
      </c>
      <c r="S227" s="1195">
        <f t="shared" si="38"/>
        <v>0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>SUM(H228:S228)</f>
        <v>0</v>
      </c>
      <c r="G228" s="37" t="e">
        <f t="shared" si="36"/>
        <v>#DIV/0!</v>
      </c>
      <c r="H228" s="1177"/>
      <c r="I228" s="1177"/>
      <c r="J228" s="1177"/>
      <c r="K228" s="1177"/>
      <c r="L228" s="1177"/>
      <c r="M228" s="1177"/>
      <c r="N228" s="1177"/>
      <c r="O228" s="1177"/>
      <c r="P228" s="1177"/>
      <c r="Q228" s="1177"/>
      <c r="R228" s="1177"/>
      <c r="S228" s="1177"/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20500</v>
      </c>
      <c r="F229" s="36">
        <f t="shared" si="35"/>
        <v>20493.25</v>
      </c>
      <c r="G229" s="37">
        <f t="shared" si="36"/>
        <v>99.967073170731709</v>
      </c>
      <c r="H229" s="1177"/>
      <c r="I229" s="1177"/>
      <c r="J229" s="1177"/>
      <c r="K229" s="1177"/>
      <c r="L229" s="1177"/>
      <c r="M229" s="1177">
        <v>5606</v>
      </c>
      <c r="N229" s="1177"/>
      <c r="O229" s="1177">
        <v>3690</v>
      </c>
      <c r="P229" s="1177"/>
      <c r="Q229" s="1177">
        <v>10508</v>
      </c>
      <c r="R229" s="1177">
        <v>689.25</v>
      </c>
      <c r="S229" s="1177"/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5"/>
        <v>0</v>
      </c>
      <c r="G230" s="37" t="e">
        <f t="shared" si="36"/>
        <v>#DIV/0!</v>
      </c>
      <c r="H230" s="1177"/>
      <c r="I230" s="1177"/>
      <c r="J230" s="1177"/>
      <c r="K230" s="1177"/>
      <c r="L230" s="1177"/>
      <c r="M230" s="1177"/>
      <c r="N230" s="1177"/>
      <c r="O230" s="1177"/>
      <c r="P230" s="1177"/>
      <c r="Q230" s="1177"/>
      <c r="R230" s="1177"/>
      <c r="S230" s="1177"/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5"/>
        <v>0</v>
      </c>
      <c r="G231" s="37" t="e">
        <f t="shared" si="36"/>
        <v>#DIV/0!</v>
      </c>
      <c r="H231" s="1177"/>
      <c r="I231" s="1177"/>
      <c r="J231" s="1177"/>
      <c r="K231" s="1177"/>
      <c r="L231" s="1177"/>
      <c r="M231" s="1177"/>
      <c r="N231" s="1177"/>
      <c r="O231" s="1177"/>
      <c r="P231" s="1177"/>
      <c r="Q231" s="1177"/>
      <c r="R231" s="1177"/>
      <c r="S231" s="1177"/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5"/>
        <v>0</v>
      </c>
      <c r="G232" s="120" t="e">
        <f t="shared" si="36"/>
        <v>#DIV/0!</v>
      </c>
      <c r="H232" s="1193"/>
      <c r="I232" s="1193"/>
      <c r="J232" s="1193"/>
      <c r="K232" s="1193"/>
      <c r="L232" s="1193"/>
      <c r="M232" s="1193"/>
      <c r="N232" s="1193"/>
      <c r="O232" s="1193"/>
      <c r="P232" s="1193"/>
      <c r="Q232" s="1193"/>
      <c r="R232" s="1193"/>
      <c r="S232" s="1193"/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5"/>
        <v>0</v>
      </c>
      <c r="G233" s="631" t="e">
        <f t="shared" si="36"/>
        <v>#DIV/0!</v>
      </c>
      <c r="H233" s="1194"/>
      <c r="I233" s="1194"/>
      <c r="J233" s="1194"/>
      <c r="K233" s="1194"/>
      <c r="L233" s="1194"/>
      <c r="M233" s="1194"/>
      <c r="N233" s="1194"/>
      <c r="O233" s="1194"/>
      <c r="P233" s="1194"/>
      <c r="Q233" s="1194"/>
      <c r="R233" s="1194"/>
      <c r="S233" s="1194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5"/>
        <v>0</v>
      </c>
      <c r="G234" s="67" t="e">
        <f t="shared" si="36"/>
        <v>#DIV/0!</v>
      </c>
      <c r="H234" s="1180"/>
      <c r="I234" s="1180"/>
      <c r="J234" s="1180"/>
      <c r="K234" s="1180"/>
      <c r="L234" s="1180"/>
      <c r="M234" s="1180"/>
      <c r="N234" s="1180"/>
      <c r="O234" s="1180"/>
      <c r="P234" s="1180"/>
      <c r="Q234" s="1180"/>
      <c r="R234" s="1180"/>
      <c r="S234" s="1180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5"/>
        <v>0</v>
      </c>
      <c r="G235" s="67" t="e">
        <f t="shared" si="36"/>
        <v>#DIV/0!</v>
      </c>
      <c r="H235" s="1180"/>
      <c r="I235" s="1180"/>
      <c r="J235" s="1180"/>
      <c r="K235" s="1180"/>
      <c r="L235" s="1180"/>
      <c r="M235" s="1180"/>
      <c r="N235" s="1180"/>
      <c r="O235" s="1180"/>
      <c r="P235" s="1180"/>
      <c r="Q235" s="1180"/>
      <c r="R235" s="1180"/>
      <c r="S235" s="1180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1</v>
      </c>
      <c r="F236" s="36">
        <f>SUM(H236:S236)</f>
        <v>1</v>
      </c>
      <c r="G236" s="37">
        <f t="shared" si="36"/>
        <v>100</v>
      </c>
      <c r="H236" s="1191"/>
      <c r="I236" s="1191"/>
      <c r="J236" s="1191"/>
      <c r="K236" s="1191"/>
      <c r="L236" s="1191"/>
      <c r="M236" s="1191"/>
      <c r="N236" s="1191"/>
      <c r="O236" s="1191"/>
      <c r="P236" s="1191"/>
      <c r="Q236" s="1191"/>
      <c r="R236" s="1191"/>
      <c r="S236" s="1191">
        <v>1</v>
      </c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10</v>
      </c>
      <c r="F237" s="36">
        <f t="shared" si="35"/>
        <v>10</v>
      </c>
      <c r="G237" s="37">
        <f t="shared" si="36"/>
        <v>100</v>
      </c>
      <c r="H237" s="1191"/>
      <c r="I237" s="1191"/>
      <c r="J237" s="1191"/>
      <c r="K237" s="1191"/>
      <c r="L237" s="1191"/>
      <c r="M237" s="1191"/>
      <c r="N237" s="1191"/>
      <c r="O237" s="1191"/>
      <c r="P237" s="1191"/>
      <c r="Q237" s="1191"/>
      <c r="R237" s="1191"/>
      <c r="S237" s="1191">
        <v>10</v>
      </c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1</v>
      </c>
      <c r="F238" s="36">
        <f t="shared" si="35"/>
        <v>1</v>
      </c>
      <c r="G238" s="37">
        <f t="shared" si="36"/>
        <v>100</v>
      </c>
      <c r="H238" s="1191"/>
      <c r="I238" s="1191"/>
      <c r="J238" s="1191"/>
      <c r="K238" s="1191"/>
      <c r="L238" s="1191"/>
      <c r="M238" s="1191"/>
      <c r="N238" s="1191"/>
      <c r="O238" s="1191"/>
      <c r="P238" s="1191"/>
      <c r="Q238" s="1191"/>
      <c r="R238" s="1191"/>
      <c r="S238" s="1191">
        <v>1</v>
      </c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5"/>
        <v>0</v>
      </c>
      <c r="G239" s="37" t="e">
        <f t="shared" si="36"/>
        <v>#DIV/0!</v>
      </c>
      <c r="H239" s="1191"/>
      <c r="I239" s="1191"/>
      <c r="J239" s="1191"/>
      <c r="K239" s="1191"/>
      <c r="L239" s="1191"/>
      <c r="M239" s="1191"/>
      <c r="N239" s="1191"/>
      <c r="O239" s="1191"/>
      <c r="P239" s="1191"/>
      <c r="Q239" s="1191"/>
      <c r="R239" s="1191"/>
      <c r="S239" s="1191"/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11500</v>
      </c>
      <c r="F240" s="153">
        <f t="shared" si="35"/>
        <v>11499.06</v>
      </c>
      <c r="G240" s="379">
        <f t="shared" si="36"/>
        <v>99.991826086956522</v>
      </c>
      <c r="H240" s="1181">
        <f>SUM(H241:H245)</f>
        <v>0</v>
      </c>
      <c r="I240" s="1181">
        <f t="shared" ref="I240:S240" si="39">SUM(I241:I245)</f>
        <v>0</v>
      </c>
      <c r="J240" s="1181">
        <f t="shared" si="39"/>
        <v>0</v>
      </c>
      <c r="K240" s="1181">
        <f t="shared" si="39"/>
        <v>0</v>
      </c>
      <c r="L240" s="1181">
        <f t="shared" si="39"/>
        <v>0</v>
      </c>
      <c r="M240" s="1181">
        <f t="shared" si="39"/>
        <v>5760</v>
      </c>
      <c r="N240" s="1181">
        <f t="shared" si="39"/>
        <v>4140</v>
      </c>
      <c r="O240" s="1181">
        <f t="shared" si="39"/>
        <v>0</v>
      </c>
      <c r="P240" s="1181">
        <f t="shared" si="39"/>
        <v>0</v>
      </c>
      <c r="Q240" s="1181">
        <f t="shared" si="39"/>
        <v>0</v>
      </c>
      <c r="R240" s="1182">
        <f t="shared" si="39"/>
        <v>1599.06</v>
      </c>
      <c r="S240" s="1181">
        <f t="shared" si="39"/>
        <v>0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>SUM(H241:S241)</f>
        <v>0</v>
      </c>
      <c r="G241" s="37" t="e">
        <f t="shared" si="36"/>
        <v>#DIV/0!</v>
      </c>
      <c r="H241" s="1177"/>
      <c r="I241" s="1177"/>
      <c r="J241" s="1177"/>
      <c r="K241" s="1177"/>
      <c r="L241" s="1177"/>
      <c r="M241" s="1177"/>
      <c r="N241" s="1177"/>
      <c r="O241" s="1177"/>
      <c r="P241" s="1177"/>
      <c r="Q241" s="1177"/>
      <c r="R241" s="1177"/>
      <c r="S241" s="1177"/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1500+10000</f>
        <v>11500</v>
      </c>
      <c r="F242" s="36">
        <f t="shared" si="35"/>
        <v>11499.06</v>
      </c>
      <c r="G242" s="37">
        <f t="shared" si="36"/>
        <v>99.991826086956522</v>
      </c>
      <c r="H242" s="1177"/>
      <c r="I242" s="1177"/>
      <c r="J242" s="1177"/>
      <c r="K242" s="1177"/>
      <c r="L242" s="1177"/>
      <c r="M242" s="1177">
        <v>5760</v>
      </c>
      <c r="N242" s="1177">
        <v>4140</v>
      </c>
      <c r="O242" s="1177"/>
      <c r="P242" s="1177"/>
      <c r="Q242" s="1177"/>
      <c r="R242" s="1177">
        <v>1599.06</v>
      </c>
      <c r="S242" s="1177"/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0</v>
      </c>
      <c r="F243" s="36">
        <f t="shared" si="35"/>
        <v>0</v>
      </c>
      <c r="G243" s="37" t="e">
        <f t="shared" si="36"/>
        <v>#DIV/0!</v>
      </c>
      <c r="H243" s="1177"/>
      <c r="I243" s="1177"/>
      <c r="J243" s="1177"/>
      <c r="K243" s="1177"/>
      <c r="L243" s="1177"/>
      <c r="M243" s="1177"/>
      <c r="N243" s="1177"/>
      <c r="O243" s="1177"/>
      <c r="P243" s="1177"/>
      <c r="Q243" s="1177"/>
      <c r="R243" s="1177"/>
      <c r="S243" s="1177"/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5"/>
        <v>0</v>
      </c>
      <c r="G244" s="37" t="e">
        <f t="shared" si="36"/>
        <v>#DIV/0!</v>
      </c>
      <c r="H244" s="1177"/>
      <c r="I244" s="1177"/>
      <c r="J244" s="1177"/>
      <c r="K244" s="1177"/>
      <c r="L244" s="1177"/>
      <c r="M244" s="1177"/>
      <c r="N244" s="1177"/>
      <c r="O244" s="1177"/>
      <c r="P244" s="1177"/>
      <c r="Q244" s="1177"/>
      <c r="R244" s="1177"/>
      <c r="S244" s="1177"/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5"/>
        <v>0</v>
      </c>
      <c r="G245" s="120" t="e">
        <f t="shared" si="36"/>
        <v>#DIV/0!</v>
      </c>
      <c r="H245" s="1193"/>
      <c r="I245" s="1193"/>
      <c r="J245" s="1193"/>
      <c r="K245" s="1193"/>
      <c r="L245" s="1193"/>
      <c r="M245" s="1193"/>
      <c r="N245" s="1193"/>
      <c r="O245" s="1193"/>
      <c r="P245" s="1193"/>
      <c r="Q245" s="1193"/>
      <c r="R245" s="1193"/>
      <c r="S245" s="1193"/>
    </row>
    <row r="246" spans="1:19" ht="21.75" customHeight="1">
      <c r="A246" s="340" t="s">
        <v>255</v>
      </c>
      <c r="B246" s="430"/>
      <c r="C246" s="754"/>
      <c r="D246" s="755"/>
      <c r="E246" s="837"/>
      <c r="F246" s="386">
        <f t="shared" si="35"/>
        <v>0</v>
      </c>
      <c r="G246" s="633" t="e">
        <f t="shared" si="36"/>
        <v>#DIV/0!</v>
      </c>
      <c r="H246" s="1196"/>
      <c r="I246" s="1197"/>
      <c r="J246" s="1197"/>
      <c r="K246" s="1197"/>
      <c r="L246" s="1197"/>
      <c r="M246" s="1197"/>
      <c r="N246" s="1197"/>
      <c r="O246" s="1197"/>
      <c r="P246" s="1197"/>
      <c r="Q246" s="1197"/>
      <c r="R246" s="1197"/>
      <c r="S246" s="1197"/>
    </row>
    <row r="247" spans="1:19" ht="21.75" customHeight="1">
      <c r="A247" s="2247" t="s">
        <v>249</v>
      </c>
      <c r="B247" s="2247"/>
      <c r="C247" s="2248"/>
      <c r="D247" s="757"/>
      <c r="E247" s="658"/>
      <c r="F247" s="92">
        <f t="shared" si="35"/>
        <v>0</v>
      </c>
      <c r="G247" s="631" t="e">
        <f t="shared" si="36"/>
        <v>#DIV/0!</v>
      </c>
      <c r="H247" s="1194"/>
      <c r="I247" s="1198"/>
      <c r="J247" s="1198"/>
      <c r="K247" s="1198"/>
      <c r="L247" s="1198"/>
      <c r="M247" s="1198"/>
      <c r="N247" s="1198"/>
      <c r="O247" s="1198"/>
      <c r="P247" s="1198"/>
      <c r="Q247" s="1198"/>
      <c r="R247" s="1198"/>
      <c r="S247" s="1198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5"/>
        <v>0</v>
      </c>
      <c r="G248" s="67" t="e">
        <f t="shared" si="36"/>
        <v>#DIV/0!</v>
      </c>
      <c r="H248" s="1180"/>
      <c r="I248" s="1180"/>
      <c r="J248" s="1180"/>
      <c r="K248" s="1180"/>
      <c r="L248" s="1180"/>
      <c r="M248" s="1180"/>
      <c r="N248" s="1180"/>
      <c r="O248" s="1180"/>
      <c r="P248" s="1180"/>
      <c r="Q248" s="1180"/>
      <c r="R248" s="1180"/>
      <c r="S248" s="1180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>SUM(H249:S249)</f>
        <v>0</v>
      </c>
      <c r="G249" s="37" t="e">
        <f t="shared" si="36"/>
        <v>#DIV/0!</v>
      </c>
      <c r="H249" s="1177"/>
      <c r="I249" s="1177"/>
      <c r="J249" s="1177"/>
      <c r="K249" s="1177"/>
      <c r="L249" s="1177"/>
      <c r="M249" s="1177"/>
      <c r="N249" s="1177"/>
      <c r="O249" s="1177"/>
      <c r="P249" s="1177"/>
      <c r="Q249" s="1177"/>
      <c r="R249" s="1177"/>
      <c r="S249" s="1177"/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5"/>
        <v>0</v>
      </c>
      <c r="G250" s="37" t="e">
        <f t="shared" si="36"/>
        <v>#DIV/0!</v>
      </c>
      <c r="H250" s="1177"/>
      <c r="I250" s="1177"/>
      <c r="J250" s="1177"/>
      <c r="K250" s="1177"/>
      <c r="L250" s="1177"/>
      <c r="M250" s="1177"/>
      <c r="N250" s="1177"/>
      <c r="O250" s="1177"/>
      <c r="P250" s="1177"/>
      <c r="Q250" s="1177"/>
      <c r="R250" s="1177"/>
      <c r="S250" s="1177"/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ref="F251:F314" si="40">SUM(H251:S251)</f>
        <v>1</v>
      </c>
      <c r="G251" s="37">
        <f t="shared" ref="G251:G314" si="41">+F251*100/E251</f>
        <v>100</v>
      </c>
      <c r="H251" s="1177"/>
      <c r="I251" s="1177"/>
      <c r="J251" s="1177"/>
      <c r="K251" s="1177"/>
      <c r="L251" s="1177"/>
      <c r="M251" s="1177"/>
      <c r="N251" s="1177"/>
      <c r="O251" s="1177"/>
      <c r="P251" s="1177"/>
      <c r="Q251" s="1177"/>
      <c r="R251" s="1177">
        <v>1</v>
      </c>
      <c r="S251" s="1177"/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40"/>
        <v>0</v>
      </c>
      <c r="G252" s="37" t="e">
        <f t="shared" si="41"/>
        <v>#DIV/0!</v>
      </c>
      <c r="H252" s="1177"/>
      <c r="I252" s="1177"/>
      <c r="J252" s="1177"/>
      <c r="K252" s="1177"/>
      <c r="L252" s="1177"/>
      <c r="M252" s="1177"/>
      <c r="N252" s="1177"/>
      <c r="O252" s="1177"/>
      <c r="P252" s="1177"/>
      <c r="Q252" s="1177"/>
      <c r="R252" s="1177"/>
      <c r="S252" s="1177"/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si="40"/>
        <v>0</v>
      </c>
      <c r="G253" s="37" t="e">
        <f t="shared" si="41"/>
        <v>#DIV/0!</v>
      </c>
      <c r="H253" s="1177"/>
      <c r="I253" s="1177"/>
      <c r="J253" s="1177"/>
      <c r="K253" s="1177"/>
      <c r="L253" s="1177"/>
      <c r="M253" s="1177"/>
      <c r="N253" s="1177"/>
      <c r="O253" s="1177"/>
      <c r="P253" s="1177"/>
      <c r="Q253" s="1177"/>
      <c r="R253" s="1177"/>
      <c r="S253" s="1177"/>
    </row>
    <row r="254" spans="1:19" ht="20.399999999999999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0"/>
        <v>1</v>
      </c>
      <c r="G254" s="37">
        <f t="shared" si="41"/>
        <v>100</v>
      </c>
      <c r="H254" s="1177"/>
      <c r="I254" s="1177"/>
      <c r="J254" s="1177"/>
      <c r="K254" s="1177"/>
      <c r="L254" s="1177"/>
      <c r="M254" s="1177"/>
      <c r="N254" s="1177"/>
      <c r="O254" s="1177"/>
      <c r="P254" s="1177"/>
      <c r="Q254" s="1177"/>
      <c r="R254" s="1177">
        <v>1</v>
      </c>
      <c r="S254" s="1177"/>
    </row>
    <row r="255" spans="1:19" ht="20.399999999999999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0"/>
        <v>0</v>
      </c>
      <c r="G255" s="37" t="e">
        <f t="shared" si="41"/>
        <v>#DIV/0!</v>
      </c>
      <c r="H255" s="1177"/>
      <c r="I255" s="1177"/>
      <c r="J255" s="1177"/>
      <c r="K255" s="1177"/>
      <c r="L255" s="1177"/>
      <c r="M255" s="1177"/>
      <c r="N255" s="1177"/>
      <c r="O255" s="1177"/>
      <c r="P255" s="1177"/>
      <c r="Q255" s="1177"/>
      <c r="R255" s="1177"/>
      <c r="S255" s="1177"/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36">
        <f t="shared" si="40"/>
        <v>5</v>
      </c>
      <c r="G256" s="37">
        <f t="shared" si="41"/>
        <v>100</v>
      </c>
      <c r="H256" s="1177"/>
      <c r="I256" s="1177"/>
      <c r="J256" s="1177"/>
      <c r="K256" s="1177"/>
      <c r="L256" s="1177"/>
      <c r="M256" s="1177"/>
      <c r="N256" s="1177"/>
      <c r="O256" s="1177"/>
      <c r="P256" s="1177"/>
      <c r="Q256" s="1177"/>
      <c r="R256" s="1177">
        <v>5</v>
      </c>
      <c r="S256" s="1177"/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0"/>
        <v>0</v>
      </c>
      <c r="G257" s="37" t="e">
        <f t="shared" si="41"/>
        <v>#DIV/0!</v>
      </c>
      <c r="H257" s="1177"/>
      <c r="I257" s="1177"/>
      <c r="J257" s="1177"/>
      <c r="K257" s="1177"/>
      <c r="L257" s="1177"/>
      <c r="M257" s="1177"/>
      <c r="N257" s="1177"/>
      <c r="O257" s="1177"/>
      <c r="P257" s="1177"/>
      <c r="Q257" s="1177"/>
      <c r="R257" s="1177"/>
      <c r="S257" s="1177"/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0"/>
        <v>0</v>
      </c>
      <c r="G258" s="37" t="e">
        <f t="shared" si="41"/>
        <v>#DIV/0!</v>
      </c>
      <c r="H258" s="1177"/>
      <c r="I258" s="1177"/>
      <c r="J258" s="1177"/>
      <c r="K258" s="1177"/>
      <c r="L258" s="1177"/>
      <c r="M258" s="1177"/>
      <c r="N258" s="1177"/>
      <c r="O258" s="1177"/>
      <c r="P258" s="1177"/>
      <c r="Q258" s="1177"/>
      <c r="R258" s="1177"/>
      <c r="S258" s="1177"/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153">
        <f t="shared" si="40"/>
        <v>30579</v>
      </c>
      <c r="G259" s="379">
        <f t="shared" si="41"/>
        <v>76.639097744360896</v>
      </c>
      <c r="H259" s="1181">
        <f>SUM(H260:H264)</f>
        <v>0</v>
      </c>
      <c r="I259" s="1181">
        <f t="shared" ref="I259:S259" si="42">SUM(I260:I264)</f>
        <v>0</v>
      </c>
      <c r="J259" s="1181">
        <f t="shared" si="42"/>
        <v>0</v>
      </c>
      <c r="K259" s="1181">
        <f t="shared" si="42"/>
        <v>0</v>
      </c>
      <c r="L259" s="1181">
        <f t="shared" si="42"/>
        <v>0</v>
      </c>
      <c r="M259" s="1181">
        <f t="shared" si="42"/>
        <v>0</v>
      </c>
      <c r="N259" s="1181">
        <f t="shared" si="42"/>
        <v>9025</v>
      </c>
      <c r="O259" s="1181">
        <f t="shared" si="42"/>
        <v>0</v>
      </c>
      <c r="P259" s="1181">
        <f t="shared" si="42"/>
        <v>17054</v>
      </c>
      <c r="Q259" s="1181">
        <f t="shared" si="42"/>
        <v>0</v>
      </c>
      <c r="R259" s="1181">
        <f t="shared" si="42"/>
        <v>4500</v>
      </c>
      <c r="S259" s="1181">
        <f t="shared" si="42"/>
        <v>0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>SUM(H260:S260)</f>
        <v>0</v>
      </c>
      <c r="G260" s="37" t="e">
        <f t="shared" si="41"/>
        <v>#DIV/0!</v>
      </c>
      <c r="H260" s="1177"/>
      <c r="I260" s="1177"/>
      <c r="J260" s="1177"/>
      <c r="K260" s="1177"/>
      <c r="L260" s="1177"/>
      <c r="M260" s="1177"/>
      <c r="N260" s="1177"/>
      <c r="O260" s="1177"/>
      <c r="P260" s="1177"/>
      <c r="Q260" s="1177"/>
      <c r="R260" s="1177"/>
      <c r="S260" s="1177"/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36">
        <f t="shared" si="40"/>
        <v>30579</v>
      </c>
      <c r="G261" s="37">
        <f t="shared" si="41"/>
        <v>76.639097744360896</v>
      </c>
      <c r="H261" s="1177"/>
      <c r="I261" s="1177"/>
      <c r="J261" s="1177"/>
      <c r="K261" s="1177"/>
      <c r="L261" s="1177"/>
      <c r="M261" s="1177"/>
      <c r="N261" s="1177">
        <v>9025</v>
      </c>
      <c r="O261" s="1177"/>
      <c r="P261" s="1177">
        <v>17054</v>
      </c>
      <c r="Q261" s="1177"/>
      <c r="R261" s="1177">
        <v>4500</v>
      </c>
      <c r="S261" s="1177"/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0"/>
        <v>0</v>
      </c>
      <c r="G262" s="37" t="e">
        <f t="shared" si="41"/>
        <v>#DIV/0!</v>
      </c>
      <c r="H262" s="1177"/>
      <c r="I262" s="1177"/>
      <c r="J262" s="1177"/>
      <c r="K262" s="1177"/>
      <c r="L262" s="1177"/>
      <c r="M262" s="1177"/>
      <c r="N262" s="1177"/>
      <c r="O262" s="1177"/>
      <c r="P262" s="1177"/>
      <c r="Q262" s="1177"/>
      <c r="R262" s="1177"/>
      <c r="S262" s="1177"/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0"/>
        <v>0</v>
      </c>
      <c r="G263" s="37" t="e">
        <f t="shared" si="41"/>
        <v>#DIV/0!</v>
      </c>
      <c r="H263" s="1177"/>
      <c r="I263" s="1177"/>
      <c r="J263" s="1177"/>
      <c r="K263" s="1177"/>
      <c r="L263" s="1177"/>
      <c r="M263" s="1177"/>
      <c r="N263" s="1177"/>
      <c r="O263" s="1177"/>
      <c r="P263" s="1177"/>
      <c r="Q263" s="1177"/>
      <c r="R263" s="1177"/>
      <c r="S263" s="1177"/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0"/>
        <v>0</v>
      </c>
      <c r="G264" s="37" t="e">
        <f t="shared" si="41"/>
        <v>#DIV/0!</v>
      </c>
      <c r="H264" s="1177"/>
      <c r="I264" s="1177"/>
      <c r="J264" s="1177"/>
      <c r="K264" s="1177"/>
      <c r="L264" s="1177"/>
      <c r="M264" s="1177"/>
      <c r="N264" s="1177"/>
      <c r="O264" s="1177"/>
      <c r="P264" s="1177"/>
      <c r="Q264" s="1177"/>
      <c r="R264" s="1177"/>
      <c r="S264" s="1177"/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0"/>
        <v>0</v>
      </c>
      <c r="G265" s="67" t="e">
        <f t="shared" si="41"/>
        <v>#DIV/0!</v>
      </c>
      <c r="H265" s="1180"/>
      <c r="I265" s="1180"/>
      <c r="J265" s="1180"/>
      <c r="K265" s="1180"/>
      <c r="L265" s="1180"/>
      <c r="M265" s="1180"/>
      <c r="N265" s="1180"/>
      <c r="O265" s="1180"/>
      <c r="P265" s="1180"/>
      <c r="Q265" s="1180"/>
      <c r="R265" s="1180"/>
      <c r="S265" s="1180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4</v>
      </c>
      <c r="F266" s="36">
        <f t="shared" si="40"/>
        <v>4</v>
      </c>
      <c r="G266" s="37">
        <f t="shared" si="41"/>
        <v>100</v>
      </c>
      <c r="H266" s="1177"/>
      <c r="I266" s="1177"/>
      <c r="J266" s="1177">
        <v>4</v>
      </c>
      <c r="K266" s="1177"/>
      <c r="L266" s="1177"/>
      <c r="M266" s="1177"/>
      <c r="N266" s="1177"/>
      <c r="O266" s="1177"/>
      <c r="P266" s="1177"/>
      <c r="Q266" s="1177"/>
      <c r="R266" s="1177"/>
      <c r="S266" s="1177"/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40</v>
      </c>
      <c r="F267" s="36">
        <f t="shared" si="40"/>
        <v>40</v>
      </c>
      <c r="G267" s="37">
        <f t="shared" si="41"/>
        <v>100</v>
      </c>
      <c r="H267" s="1177"/>
      <c r="I267" s="1177"/>
      <c r="J267" s="1177">
        <v>4</v>
      </c>
      <c r="K267" s="1177">
        <v>6</v>
      </c>
      <c r="L267" s="1177">
        <v>4</v>
      </c>
      <c r="M267" s="1177">
        <v>6</v>
      </c>
      <c r="N267" s="1177">
        <v>5</v>
      </c>
      <c r="O267" s="1177">
        <v>5</v>
      </c>
      <c r="P267" s="1177">
        <v>5</v>
      </c>
      <c r="Q267" s="1177">
        <v>5</v>
      </c>
      <c r="R267" s="1177"/>
      <c r="S267" s="1177"/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30</v>
      </c>
      <c r="F268" s="36">
        <f t="shared" si="40"/>
        <v>30</v>
      </c>
      <c r="G268" s="37">
        <f t="shared" si="41"/>
        <v>100</v>
      </c>
      <c r="H268" s="1177"/>
      <c r="I268" s="1177"/>
      <c r="J268" s="1177"/>
      <c r="K268" s="1177">
        <v>4</v>
      </c>
      <c r="L268" s="1177">
        <v>4</v>
      </c>
      <c r="M268" s="1177">
        <v>3</v>
      </c>
      <c r="N268" s="1177">
        <v>4</v>
      </c>
      <c r="O268" s="1177">
        <v>4</v>
      </c>
      <c r="P268" s="1177">
        <v>4</v>
      </c>
      <c r="Q268" s="1177">
        <v>4</v>
      </c>
      <c r="R268" s="1177">
        <v>3</v>
      </c>
      <c r="S268" s="1177"/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9</v>
      </c>
      <c r="F269" s="36">
        <f t="shared" si="40"/>
        <v>9</v>
      </c>
      <c r="G269" s="37">
        <f t="shared" si="41"/>
        <v>100</v>
      </c>
      <c r="H269" s="1177"/>
      <c r="I269" s="1177"/>
      <c r="J269" s="1177">
        <v>3</v>
      </c>
      <c r="K269" s="1177"/>
      <c r="L269" s="1177"/>
      <c r="M269" s="1177"/>
      <c r="N269" s="1177"/>
      <c r="O269" s="1177"/>
      <c r="P269" s="1177">
        <v>2</v>
      </c>
      <c r="Q269" s="1177"/>
      <c r="R269" s="1177">
        <v>4</v>
      </c>
      <c r="S269" s="1177"/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0"/>
        <v>0</v>
      </c>
      <c r="G270" s="37" t="e">
        <f t="shared" si="41"/>
        <v>#DIV/0!</v>
      </c>
      <c r="H270" s="1177"/>
      <c r="I270" s="1177"/>
      <c r="J270" s="1177"/>
      <c r="K270" s="1177"/>
      <c r="L270" s="1177"/>
      <c r="M270" s="1177"/>
      <c r="N270" s="1177"/>
      <c r="O270" s="1177"/>
      <c r="P270" s="1177"/>
      <c r="Q270" s="1177"/>
      <c r="R270" s="1177"/>
      <c r="S270" s="1177"/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39900</v>
      </c>
      <c r="F271" s="153">
        <f t="shared" si="40"/>
        <v>39893.449999999997</v>
      </c>
      <c r="G271" s="379">
        <f t="shared" si="41"/>
        <v>99.983583959899732</v>
      </c>
      <c r="H271" s="1181">
        <f>SUM(H272:H276)</f>
        <v>0</v>
      </c>
      <c r="I271" s="1181">
        <f t="shared" ref="I271:S271" si="43">SUM(I272:I276)</f>
        <v>0</v>
      </c>
      <c r="J271" s="1181">
        <f t="shared" si="43"/>
        <v>0</v>
      </c>
      <c r="K271" s="1181">
        <f t="shared" si="43"/>
        <v>15028</v>
      </c>
      <c r="L271" s="1181">
        <f t="shared" si="43"/>
        <v>4750</v>
      </c>
      <c r="M271" s="1181">
        <f t="shared" si="43"/>
        <v>0</v>
      </c>
      <c r="N271" s="1181">
        <f t="shared" si="43"/>
        <v>0</v>
      </c>
      <c r="O271" s="1181">
        <f t="shared" si="43"/>
        <v>10200</v>
      </c>
      <c r="P271" s="1181">
        <f t="shared" si="43"/>
        <v>0</v>
      </c>
      <c r="Q271" s="1181">
        <f t="shared" si="43"/>
        <v>0</v>
      </c>
      <c r="R271" s="1181">
        <f t="shared" si="43"/>
        <v>4054</v>
      </c>
      <c r="S271" s="1182">
        <f t="shared" si="43"/>
        <v>5861.45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0"/>
        <v>0</v>
      </c>
      <c r="G272" s="37" t="e">
        <f t="shared" si="41"/>
        <v>#DIV/0!</v>
      </c>
      <c r="H272" s="1177"/>
      <c r="I272" s="1177"/>
      <c r="J272" s="1177"/>
      <c r="K272" s="1177"/>
      <c r="L272" s="1177"/>
      <c r="M272" s="1177"/>
      <c r="N272" s="1177"/>
      <c r="O272" s="1177"/>
      <c r="P272" s="1177"/>
      <c r="Q272" s="1177"/>
      <c r="R272" s="1177"/>
      <c r="S272" s="1177"/>
    </row>
    <row r="273" spans="1:19" ht="21.75" customHeight="1">
      <c r="A273" s="684"/>
      <c r="B273" s="685"/>
      <c r="C273" s="686" t="s">
        <v>26</v>
      </c>
      <c r="D273" s="687" t="s">
        <v>24</v>
      </c>
      <c r="E273" s="42">
        <v>39900</v>
      </c>
      <c r="F273" s="36">
        <f t="shared" si="40"/>
        <v>39893.449999999997</v>
      </c>
      <c r="G273" s="37">
        <f t="shared" si="41"/>
        <v>99.983583959899732</v>
      </c>
      <c r="H273" s="1177"/>
      <c r="I273" s="1177"/>
      <c r="J273" s="1177"/>
      <c r="K273" s="1177">
        <v>15028</v>
      </c>
      <c r="L273" s="1177">
        <v>4750</v>
      </c>
      <c r="M273" s="1177"/>
      <c r="N273" s="1177"/>
      <c r="O273" s="1177">
        <v>10200</v>
      </c>
      <c r="P273" s="1177"/>
      <c r="Q273" s="1177"/>
      <c r="R273" s="1177">
        <v>4054</v>
      </c>
      <c r="S273" s="1177">
        <v>5861.45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0"/>
        <v>0</v>
      </c>
      <c r="G274" s="37" t="e">
        <f t="shared" si="41"/>
        <v>#DIV/0!</v>
      </c>
      <c r="H274" s="1177"/>
      <c r="I274" s="1177"/>
      <c r="J274" s="1177"/>
      <c r="K274" s="1177"/>
      <c r="L274" s="1177"/>
      <c r="M274" s="1177"/>
      <c r="N274" s="1177"/>
      <c r="O274" s="1177"/>
      <c r="P274" s="1177"/>
      <c r="Q274" s="1177"/>
      <c r="R274" s="1177"/>
      <c r="S274" s="1177"/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0"/>
        <v>0</v>
      </c>
      <c r="G275" s="37" t="e">
        <f t="shared" si="41"/>
        <v>#DIV/0!</v>
      </c>
      <c r="H275" s="1177"/>
      <c r="I275" s="1177"/>
      <c r="J275" s="1177"/>
      <c r="K275" s="1177"/>
      <c r="L275" s="1177"/>
      <c r="M275" s="1177"/>
      <c r="N275" s="1177"/>
      <c r="O275" s="1177"/>
      <c r="P275" s="1177"/>
      <c r="Q275" s="1177"/>
      <c r="R275" s="1177"/>
      <c r="S275" s="1177"/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0"/>
        <v>0</v>
      </c>
      <c r="G276" s="37" t="e">
        <f t="shared" si="41"/>
        <v>#DIV/0!</v>
      </c>
      <c r="H276" s="1193"/>
      <c r="I276" s="1193"/>
      <c r="J276" s="1193"/>
      <c r="K276" s="1193"/>
      <c r="L276" s="1193"/>
      <c r="M276" s="1193"/>
      <c r="N276" s="1193"/>
      <c r="O276" s="1193"/>
      <c r="P276" s="1193"/>
      <c r="Q276" s="1193"/>
      <c r="R276" s="1193"/>
      <c r="S276" s="1193"/>
    </row>
    <row r="277" spans="1:19" ht="20.399999999999999" customHeight="1">
      <c r="A277" s="509"/>
      <c r="B277" s="2235" t="s">
        <v>302</v>
      </c>
      <c r="C277" s="2236"/>
      <c r="D277" s="770"/>
      <c r="E277" s="511"/>
      <c r="F277" s="55">
        <f t="shared" si="40"/>
        <v>0</v>
      </c>
      <c r="G277" s="67" t="e">
        <f t="shared" si="41"/>
        <v>#DIV/0!</v>
      </c>
      <c r="H277" s="1180"/>
      <c r="I277" s="1180"/>
      <c r="J277" s="1180"/>
      <c r="K277" s="1180"/>
      <c r="L277" s="1180"/>
      <c r="M277" s="1180"/>
      <c r="N277" s="1180"/>
      <c r="O277" s="1180"/>
      <c r="P277" s="1180"/>
      <c r="Q277" s="1180"/>
      <c r="R277" s="1180"/>
      <c r="S277" s="1180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0</v>
      </c>
      <c r="F278" s="36">
        <f t="shared" si="40"/>
        <v>0</v>
      </c>
      <c r="G278" s="37" t="e">
        <f t="shared" si="41"/>
        <v>#DIV/0!</v>
      </c>
      <c r="H278" s="1177"/>
      <c r="I278" s="1177"/>
      <c r="J278" s="1177"/>
      <c r="K278" s="1177"/>
      <c r="L278" s="1177"/>
      <c r="M278" s="1177"/>
      <c r="N278" s="1177"/>
      <c r="O278" s="1177"/>
      <c r="P278" s="1177"/>
      <c r="Q278" s="1177"/>
      <c r="R278" s="1177"/>
      <c r="S278" s="1177"/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1</v>
      </c>
      <c r="F279" s="36">
        <f t="shared" si="40"/>
        <v>1</v>
      </c>
      <c r="G279" s="37">
        <f t="shared" si="41"/>
        <v>100</v>
      </c>
      <c r="H279" s="1177"/>
      <c r="I279" s="1177">
        <v>1</v>
      </c>
      <c r="J279" s="1177"/>
      <c r="K279" s="1177"/>
      <c r="L279" s="1177"/>
      <c r="M279" s="1177"/>
      <c r="N279" s="1177"/>
      <c r="O279" s="1177"/>
      <c r="P279" s="1177"/>
      <c r="Q279" s="1177"/>
      <c r="R279" s="1177"/>
      <c r="S279" s="1177"/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40"/>
        <v>0</v>
      </c>
      <c r="G280" s="37" t="e">
        <f t="shared" si="41"/>
        <v>#DIV/0!</v>
      </c>
      <c r="H280" s="1177"/>
      <c r="I280" s="1177"/>
      <c r="J280" s="1177"/>
      <c r="K280" s="1177"/>
      <c r="L280" s="1177"/>
      <c r="M280" s="1177"/>
      <c r="N280" s="1177"/>
      <c r="O280" s="1177"/>
      <c r="P280" s="1177"/>
      <c r="Q280" s="1177"/>
      <c r="R280" s="1177"/>
      <c r="S280" s="1177"/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101200</v>
      </c>
      <c r="F281" s="153">
        <f t="shared" si="40"/>
        <v>270095.43</v>
      </c>
      <c r="G281" s="379">
        <f t="shared" si="41"/>
        <v>266.89271739130436</v>
      </c>
      <c r="H281" s="1199">
        <f>SUM(H282:H286)</f>
        <v>0</v>
      </c>
      <c r="I281" s="1199">
        <f t="shared" ref="I281:N281" si="44">SUM(I282:I286)</f>
        <v>0</v>
      </c>
      <c r="J281" s="1199">
        <f t="shared" si="44"/>
        <v>0</v>
      </c>
      <c r="K281" s="1199">
        <f t="shared" si="44"/>
        <v>0</v>
      </c>
      <c r="L281" s="1199">
        <f t="shared" si="44"/>
        <v>6250</v>
      </c>
      <c r="M281" s="1199">
        <f t="shared" si="44"/>
        <v>172305.02</v>
      </c>
      <c r="N281" s="1199">
        <f t="shared" si="44"/>
        <v>3800</v>
      </c>
      <c r="O281" s="1199">
        <f>SUM(O282:O286)</f>
        <v>0</v>
      </c>
      <c r="P281" s="1199">
        <f>SUM(P282:P286)</f>
        <v>26503</v>
      </c>
      <c r="Q281" s="1199">
        <f>SUM(Q282:Q286)</f>
        <v>29248</v>
      </c>
      <c r="R281" s="1199">
        <f>SUM(R282:R286)</f>
        <v>0</v>
      </c>
      <c r="S281" s="1199">
        <f>SUM(S282:S286)</f>
        <v>31989.41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0"/>
        <v>0</v>
      </c>
      <c r="G282" s="37" t="e">
        <f t="shared" si="41"/>
        <v>#DIV/0!</v>
      </c>
      <c r="H282" s="1177"/>
      <c r="I282" s="1177"/>
      <c r="J282" s="1177"/>
      <c r="K282" s="1177"/>
      <c r="L282" s="1177"/>
      <c r="M282" s="1177"/>
      <c r="N282" s="1177"/>
      <c r="O282" s="1177"/>
      <c r="P282" s="1177"/>
      <c r="Q282" s="1177"/>
      <c r="R282" s="1177"/>
      <c r="S282" s="1177"/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101200</v>
      </c>
      <c r="F283" s="36">
        <f t="shared" si="40"/>
        <v>270095.43</v>
      </c>
      <c r="G283" s="37">
        <f t="shared" si="41"/>
        <v>266.89271739130436</v>
      </c>
      <c r="H283" s="1177"/>
      <c r="I283" s="1177"/>
      <c r="J283" s="1177"/>
      <c r="K283" s="1177"/>
      <c r="L283" s="1177">
        <v>6250</v>
      </c>
      <c r="M283" s="1177">
        <v>172305.02</v>
      </c>
      <c r="N283" s="1177">
        <v>3800</v>
      </c>
      <c r="O283" s="1177"/>
      <c r="P283" s="1177">
        <v>26503</v>
      </c>
      <c r="Q283" s="1177">
        <v>29248</v>
      </c>
      <c r="R283" s="1177"/>
      <c r="S283" s="1177">
        <v>31989.41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0"/>
        <v>0</v>
      </c>
      <c r="G284" s="37" t="e">
        <f t="shared" si="41"/>
        <v>#DIV/0!</v>
      </c>
      <c r="H284" s="1177"/>
      <c r="I284" s="1177"/>
      <c r="J284" s="1177"/>
      <c r="K284" s="1177"/>
      <c r="L284" s="1177"/>
      <c r="M284" s="1177"/>
      <c r="N284" s="1177"/>
      <c r="O284" s="1177"/>
      <c r="P284" s="1177"/>
      <c r="Q284" s="1177"/>
      <c r="R284" s="1177"/>
      <c r="S284" s="1177"/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0</v>
      </c>
      <c r="F285" s="36">
        <f t="shared" si="40"/>
        <v>0</v>
      </c>
      <c r="G285" s="37" t="e">
        <f t="shared" si="41"/>
        <v>#DIV/0!</v>
      </c>
      <c r="H285" s="1177"/>
      <c r="I285" s="1177"/>
      <c r="J285" s="1177"/>
      <c r="K285" s="1177"/>
      <c r="L285" s="1177"/>
      <c r="M285" s="1177"/>
      <c r="N285" s="1177"/>
      <c r="O285" s="1177"/>
      <c r="P285" s="1177"/>
      <c r="Q285" s="1177"/>
      <c r="R285" s="1177"/>
      <c r="S285" s="1177"/>
    </row>
    <row r="286" spans="1:19" ht="21.75" customHeight="1">
      <c r="A286" s="783"/>
      <c r="B286" s="784"/>
      <c r="C286" s="785" t="s">
        <v>29</v>
      </c>
      <c r="D286" s="786" t="s">
        <v>24</v>
      </c>
      <c r="E286" s="117">
        <v>0</v>
      </c>
      <c r="F286" s="116">
        <f t="shared" si="40"/>
        <v>0</v>
      </c>
      <c r="G286" s="120" t="e">
        <f t="shared" si="41"/>
        <v>#DIV/0!</v>
      </c>
      <c r="H286" s="1193"/>
      <c r="I286" s="1200"/>
      <c r="J286" s="1200"/>
      <c r="K286" s="1200"/>
      <c r="L286" s="1200"/>
      <c r="M286" s="1200"/>
      <c r="N286" s="1200"/>
      <c r="O286" s="1200"/>
      <c r="P286" s="1200"/>
      <c r="Q286" s="1200"/>
      <c r="R286" s="1200"/>
      <c r="S286" s="1200"/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0"/>
        <v>0</v>
      </c>
      <c r="G287" s="631" t="e">
        <f t="shared" si="41"/>
        <v>#DIV/0!</v>
      </c>
      <c r="H287" s="1201">
        <f t="shared" ref="H287:N287" si="45">SUM(H288:H296)</f>
        <v>0</v>
      </c>
      <c r="I287" s="1201">
        <f t="shared" si="45"/>
        <v>0</v>
      </c>
      <c r="J287" s="1201">
        <f t="shared" si="45"/>
        <v>0</v>
      </c>
      <c r="K287" s="1201">
        <f t="shared" si="45"/>
        <v>0</v>
      </c>
      <c r="L287" s="1201">
        <f t="shared" si="45"/>
        <v>0</v>
      </c>
      <c r="M287" s="1201">
        <f t="shared" si="45"/>
        <v>0</v>
      </c>
      <c r="N287" s="1201">
        <f t="shared" si="45"/>
        <v>0</v>
      </c>
      <c r="O287" s="1201">
        <f>SUM(O288:O296)</f>
        <v>0</v>
      </c>
      <c r="P287" s="1201">
        <f>SUM(P288:P296)</f>
        <v>0</v>
      </c>
      <c r="Q287" s="1201">
        <f>SUM(Q288:Q296)</f>
        <v>0</v>
      </c>
      <c r="R287" s="1201">
        <f>SUM(R288:R296)</f>
        <v>0</v>
      </c>
      <c r="S287" s="1201">
        <f>SUM(S288:S296)</f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55">
        <f t="shared" si="40"/>
        <v>0</v>
      </c>
      <c r="G288" s="67" t="e">
        <f t="shared" si="41"/>
        <v>#DIV/0!</v>
      </c>
      <c r="H288" s="1180"/>
      <c r="I288" s="1180"/>
      <c r="J288" s="1180"/>
      <c r="K288" s="1180"/>
      <c r="L288" s="1180"/>
      <c r="M288" s="1180"/>
      <c r="N288" s="1180"/>
      <c r="O288" s="1180"/>
      <c r="P288" s="1180"/>
      <c r="Q288" s="1180"/>
      <c r="R288" s="1180"/>
      <c r="S288" s="1180"/>
    </row>
    <row r="289" spans="1:19" ht="25.5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 t="shared" si="40"/>
        <v>0</v>
      </c>
      <c r="G289" s="37" t="e">
        <f t="shared" si="41"/>
        <v>#DIV/0!</v>
      </c>
      <c r="H289" s="1177"/>
      <c r="I289" s="1177"/>
      <c r="J289" s="1177"/>
      <c r="K289" s="1177"/>
      <c r="L289" s="1177"/>
      <c r="M289" s="1177"/>
      <c r="N289" s="1177"/>
      <c r="O289" s="1177"/>
      <c r="P289" s="1177"/>
      <c r="Q289" s="1177"/>
      <c r="R289" s="1177"/>
      <c r="S289" s="1177"/>
    </row>
    <row r="290" spans="1:19" ht="25.5" customHeight="1">
      <c r="A290" s="723"/>
      <c r="B290" s="452" t="s">
        <v>180</v>
      </c>
      <c r="C290" s="789"/>
      <c r="D290" s="455" t="s">
        <v>87</v>
      </c>
      <c r="E290" s="42"/>
      <c r="F290" s="36">
        <f t="shared" si="40"/>
        <v>0</v>
      </c>
      <c r="G290" s="37" t="e">
        <f t="shared" si="41"/>
        <v>#DIV/0!</v>
      </c>
      <c r="H290" s="1177"/>
      <c r="I290" s="1177"/>
      <c r="J290" s="1177"/>
      <c r="K290" s="1177"/>
      <c r="L290" s="1177"/>
      <c r="M290" s="1177"/>
      <c r="N290" s="1177"/>
      <c r="O290" s="1177"/>
      <c r="P290" s="1177"/>
      <c r="Q290" s="1177"/>
      <c r="R290" s="1177"/>
      <c r="S290" s="1177"/>
    </row>
    <row r="291" spans="1:19" ht="25.5" customHeight="1">
      <c r="A291" s="790"/>
      <c r="B291" s="2193" t="s">
        <v>292</v>
      </c>
      <c r="C291" s="2194"/>
      <c r="D291" s="455" t="s">
        <v>114</v>
      </c>
      <c r="E291" s="42"/>
      <c r="F291" s="36">
        <f t="shared" si="40"/>
        <v>0</v>
      </c>
      <c r="G291" s="37" t="e">
        <f t="shared" si="41"/>
        <v>#DIV/0!</v>
      </c>
      <c r="H291" s="1177"/>
      <c r="I291" s="1177"/>
      <c r="J291" s="1177"/>
      <c r="K291" s="1177"/>
      <c r="L291" s="1177"/>
      <c r="M291" s="1177"/>
      <c r="N291" s="1177"/>
      <c r="O291" s="1177"/>
      <c r="P291" s="1177"/>
      <c r="Q291" s="1177"/>
      <c r="R291" s="1177"/>
      <c r="S291" s="1177"/>
    </row>
    <row r="292" spans="1:19" ht="25.5" customHeight="1">
      <c r="A292" s="723"/>
      <c r="B292" s="452" t="s">
        <v>293</v>
      </c>
      <c r="C292" s="791"/>
      <c r="D292" s="420" t="s">
        <v>294</v>
      </c>
      <c r="E292" s="164"/>
      <c r="F292" s="36">
        <f t="shared" si="40"/>
        <v>0</v>
      </c>
      <c r="G292" s="37" t="e">
        <f t="shared" si="41"/>
        <v>#DIV/0!</v>
      </c>
      <c r="H292" s="1177"/>
      <c r="I292" s="1177"/>
      <c r="J292" s="1177"/>
      <c r="K292" s="1177"/>
      <c r="L292" s="1177"/>
      <c r="M292" s="1177"/>
      <c r="N292" s="1177"/>
      <c r="O292" s="1177"/>
      <c r="P292" s="1177"/>
      <c r="Q292" s="1177"/>
      <c r="R292" s="1177"/>
      <c r="S292" s="1177"/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0"/>
        <v>0</v>
      </c>
      <c r="G293" s="37" t="e">
        <f t="shared" si="41"/>
        <v>#DIV/0!</v>
      </c>
      <c r="H293" s="1177"/>
      <c r="I293" s="1177"/>
      <c r="J293" s="1177"/>
      <c r="K293" s="1177"/>
      <c r="L293" s="1177"/>
      <c r="M293" s="1177"/>
      <c r="N293" s="1177"/>
      <c r="O293" s="1177"/>
      <c r="P293" s="1177"/>
      <c r="Q293" s="1177"/>
      <c r="R293" s="1177"/>
      <c r="S293" s="1177"/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153">
        <f t="shared" si="40"/>
        <v>0</v>
      </c>
      <c r="G294" s="379" t="e">
        <f t="shared" si="41"/>
        <v>#DIV/0!</v>
      </c>
      <c r="H294" s="1181">
        <f>SUM(H295:H299)</f>
        <v>0</v>
      </c>
      <c r="I294" s="1181">
        <f t="shared" ref="I294:N294" si="46">SUM(I295:I299)</f>
        <v>0</v>
      </c>
      <c r="J294" s="1181">
        <f t="shared" si="46"/>
        <v>0</v>
      </c>
      <c r="K294" s="1181">
        <f t="shared" si="46"/>
        <v>0</v>
      </c>
      <c r="L294" s="1181">
        <f t="shared" si="46"/>
        <v>0</v>
      </c>
      <c r="M294" s="1181">
        <f t="shared" si="46"/>
        <v>0</v>
      </c>
      <c r="N294" s="1181">
        <f t="shared" si="46"/>
        <v>0</v>
      </c>
      <c r="O294" s="1181">
        <f>SUM(O295:O299)</f>
        <v>0</v>
      </c>
      <c r="P294" s="1181">
        <f>SUM(P295:P299)</f>
        <v>0</v>
      </c>
      <c r="Q294" s="1181">
        <f>SUM(Q295:Q299)</f>
        <v>0</v>
      </c>
      <c r="R294" s="1181">
        <f>SUM(R295:R299)</f>
        <v>0</v>
      </c>
      <c r="S294" s="1181">
        <f>SUM(S295:S299)</f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0"/>
        <v>0</v>
      </c>
      <c r="G295" s="37" t="e">
        <f t="shared" si="41"/>
        <v>#DIV/0!</v>
      </c>
      <c r="H295" s="1177"/>
      <c r="I295" s="1177"/>
      <c r="J295" s="1177"/>
      <c r="K295" s="1177"/>
      <c r="L295" s="1177"/>
      <c r="M295" s="1177"/>
      <c r="N295" s="1177"/>
      <c r="O295" s="1177"/>
      <c r="P295" s="1177"/>
      <c r="Q295" s="1177"/>
      <c r="R295" s="1177"/>
      <c r="S295" s="1177"/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36">
        <f t="shared" si="40"/>
        <v>0</v>
      </c>
      <c r="G296" s="37" t="e">
        <f t="shared" si="41"/>
        <v>#DIV/0!</v>
      </c>
      <c r="H296" s="1177"/>
      <c r="I296" s="1177"/>
      <c r="J296" s="1177"/>
      <c r="K296" s="1177"/>
      <c r="L296" s="1177"/>
      <c r="M296" s="1177"/>
      <c r="N296" s="1177"/>
      <c r="O296" s="1177"/>
      <c r="P296" s="1177"/>
      <c r="Q296" s="1177"/>
      <c r="R296" s="1177"/>
      <c r="S296" s="1177"/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0"/>
        <v>0</v>
      </c>
      <c r="G297" s="37" t="e">
        <f t="shared" si="41"/>
        <v>#DIV/0!</v>
      </c>
      <c r="H297" s="1177"/>
      <c r="I297" s="1177"/>
      <c r="J297" s="1177"/>
      <c r="K297" s="1177"/>
      <c r="L297" s="1177"/>
      <c r="M297" s="1177"/>
      <c r="N297" s="1177"/>
      <c r="O297" s="1177"/>
      <c r="P297" s="1177"/>
      <c r="Q297" s="1177"/>
      <c r="R297" s="1177"/>
      <c r="S297" s="1177"/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0"/>
        <v>0</v>
      </c>
      <c r="G298" s="37" t="e">
        <f t="shared" si="41"/>
        <v>#DIV/0!</v>
      </c>
      <c r="H298" s="1177"/>
      <c r="I298" s="1177"/>
      <c r="J298" s="1177"/>
      <c r="K298" s="1177"/>
      <c r="L298" s="1177"/>
      <c r="M298" s="1177"/>
      <c r="N298" s="1177"/>
      <c r="O298" s="1177"/>
      <c r="P298" s="1177"/>
      <c r="Q298" s="1177"/>
      <c r="R298" s="1177"/>
      <c r="S298" s="1177"/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0"/>
        <v>0</v>
      </c>
      <c r="G299" s="37" t="e">
        <f t="shared" si="41"/>
        <v>#DIV/0!</v>
      </c>
      <c r="H299" s="1177"/>
      <c r="I299" s="1177"/>
      <c r="J299" s="1177"/>
      <c r="K299" s="1177"/>
      <c r="L299" s="1177"/>
      <c r="M299" s="1177"/>
      <c r="N299" s="1177"/>
      <c r="O299" s="1177"/>
      <c r="P299" s="1177"/>
      <c r="Q299" s="1177"/>
      <c r="R299" s="1177"/>
      <c r="S299" s="1177"/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40"/>
        <v>0</v>
      </c>
      <c r="G300" s="67" t="e">
        <f t="shared" si="41"/>
        <v>#DIV/0!</v>
      </c>
      <c r="H300" s="1180"/>
      <c r="I300" s="1180"/>
      <c r="J300" s="1180"/>
      <c r="K300" s="1180"/>
      <c r="L300" s="1180"/>
      <c r="M300" s="1180"/>
      <c r="N300" s="1180"/>
      <c r="O300" s="1180"/>
      <c r="P300" s="1180"/>
      <c r="Q300" s="1180"/>
      <c r="R300" s="1180"/>
      <c r="S300" s="1180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0"/>
        <v>0</v>
      </c>
      <c r="G301" s="37" t="e">
        <f t="shared" si="41"/>
        <v>#DIV/0!</v>
      </c>
      <c r="H301" s="1177"/>
      <c r="I301" s="1177"/>
      <c r="J301" s="1177"/>
      <c r="K301" s="1177"/>
      <c r="L301" s="1177"/>
      <c r="M301" s="1177"/>
      <c r="N301" s="1177"/>
      <c r="O301" s="1177"/>
      <c r="P301" s="1177"/>
      <c r="Q301" s="1177"/>
      <c r="R301" s="1177"/>
      <c r="S301" s="1177"/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40"/>
        <v>0</v>
      </c>
      <c r="G302" s="37" t="e">
        <f t="shared" si="41"/>
        <v>#DIV/0!</v>
      </c>
      <c r="H302" s="1177"/>
      <c r="I302" s="1177"/>
      <c r="J302" s="1177"/>
      <c r="K302" s="1177"/>
      <c r="L302" s="1177"/>
      <c r="M302" s="1177"/>
      <c r="N302" s="1177"/>
      <c r="O302" s="1177"/>
      <c r="P302" s="1177"/>
      <c r="Q302" s="1177"/>
      <c r="R302" s="1177"/>
      <c r="S302" s="1177"/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0"/>
        <v>0</v>
      </c>
      <c r="G303" s="37" t="e">
        <f t="shared" si="41"/>
        <v>#DIV/0!</v>
      </c>
      <c r="H303" s="1177"/>
      <c r="I303" s="1177"/>
      <c r="J303" s="1177"/>
      <c r="K303" s="1177"/>
      <c r="L303" s="1177"/>
      <c r="M303" s="1177"/>
      <c r="N303" s="1177"/>
      <c r="O303" s="1177"/>
      <c r="P303" s="1177"/>
      <c r="Q303" s="1177"/>
      <c r="R303" s="1177"/>
      <c r="S303" s="1177"/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0"/>
        <v>0</v>
      </c>
      <c r="G304" s="37" t="e">
        <f t="shared" si="41"/>
        <v>#DIV/0!</v>
      </c>
      <c r="H304" s="1177"/>
      <c r="I304" s="1177"/>
      <c r="J304" s="1177"/>
      <c r="K304" s="1177"/>
      <c r="L304" s="1177"/>
      <c r="M304" s="1177"/>
      <c r="N304" s="1177"/>
      <c r="O304" s="1177"/>
      <c r="P304" s="1177"/>
      <c r="Q304" s="1177"/>
      <c r="R304" s="1177"/>
      <c r="S304" s="1177"/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0"/>
        <v>0</v>
      </c>
      <c r="G305" s="37" t="e">
        <f t="shared" si="41"/>
        <v>#DIV/0!</v>
      </c>
      <c r="H305" s="1177"/>
      <c r="I305" s="1177"/>
      <c r="J305" s="1177"/>
      <c r="K305" s="1177"/>
      <c r="L305" s="1177"/>
      <c r="M305" s="1177"/>
      <c r="N305" s="1177"/>
      <c r="O305" s="1177"/>
      <c r="P305" s="1177"/>
      <c r="Q305" s="1177"/>
      <c r="R305" s="1177"/>
      <c r="S305" s="1177"/>
    </row>
    <row r="306" spans="1:19" ht="27" customHeight="1">
      <c r="A306" s="735"/>
      <c r="B306" s="777" t="s">
        <v>37</v>
      </c>
      <c r="C306" s="793"/>
      <c r="D306" s="738" t="s">
        <v>24</v>
      </c>
      <c r="E306" s="153"/>
      <c r="F306" s="153">
        <f t="shared" si="40"/>
        <v>0</v>
      </c>
      <c r="G306" s="379" t="e">
        <f t="shared" si="41"/>
        <v>#DIV/0!</v>
      </c>
      <c r="H306" s="1199">
        <f>SUM(H307:H311)</f>
        <v>0</v>
      </c>
      <c r="I306" s="1199">
        <f t="shared" ref="I306:N306" si="47">SUM(I307:I311)</f>
        <v>0</v>
      </c>
      <c r="J306" s="1199">
        <f t="shared" si="47"/>
        <v>0</v>
      </c>
      <c r="K306" s="1199">
        <f t="shared" si="47"/>
        <v>0</v>
      </c>
      <c r="L306" s="1199">
        <f t="shared" si="47"/>
        <v>0</v>
      </c>
      <c r="M306" s="1199">
        <f t="shared" si="47"/>
        <v>0</v>
      </c>
      <c r="N306" s="1199">
        <f t="shared" si="47"/>
        <v>0</v>
      </c>
      <c r="O306" s="1199">
        <f>SUM(O307:O311)</f>
        <v>0</v>
      </c>
      <c r="P306" s="1199">
        <f>SUM(P307:P311)</f>
        <v>0</v>
      </c>
      <c r="Q306" s="1199">
        <f>SUM(Q307:Q311)</f>
        <v>0</v>
      </c>
      <c r="R306" s="1199">
        <f>SUM(R307:R311)</f>
        <v>0</v>
      </c>
      <c r="S306" s="1199">
        <f>SUM(S307:S311)</f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0"/>
        <v>0</v>
      </c>
      <c r="G307" s="37" t="e">
        <f t="shared" si="41"/>
        <v>#DIV/0!</v>
      </c>
      <c r="H307" s="1177"/>
      <c r="I307" s="1177"/>
      <c r="J307" s="1177"/>
      <c r="K307" s="1177"/>
      <c r="L307" s="1177"/>
      <c r="M307" s="1177"/>
      <c r="N307" s="1177"/>
      <c r="O307" s="1177"/>
      <c r="P307" s="1177"/>
      <c r="Q307" s="1177"/>
      <c r="R307" s="1177"/>
      <c r="S307" s="1177"/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si="40"/>
        <v>0</v>
      </c>
      <c r="G308" s="37" t="e">
        <f t="shared" si="41"/>
        <v>#DIV/0!</v>
      </c>
      <c r="H308" s="1177"/>
      <c r="I308" s="1177"/>
      <c r="J308" s="1177"/>
      <c r="K308" s="1177"/>
      <c r="L308" s="1177"/>
      <c r="M308" s="1177"/>
      <c r="N308" s="1177"/>
      <c r="O308" s="1177"/>
      <c r="P308" s="1177"/>
      <c r="Q308" s="1177"/>
      <c r="R308" s="1177"/>
      <c r="S308" s="1177"/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0"/>
        <v>0</v>
      </c>
      <c r="G309" s="37" t="e">
        <f t="shared" si="41"/>
        <v>#DIV/0!</v>
      </c>
      <c r="H309" s="1177"/>
      <c r="I309" s="1177"/>
      <c r="J309" s="1177"/>
      <c r="K309" s="1177"/>
      <c r="L309" s="1177"/>
      <c r="M309" s="1177"/>
      <c r="N309" s="1177"/>
      <c r="O309" s="1177"/>
      <c r="P309" s="1177"/>
      <c r="Q309" s="1177"/>
      <c r="R309" s="1177"/>
      <c r="S309" s="1177"/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0"/>
        <v>0</v>
      </c>
      <c r="G310" s="37" t="e">
        <f t="shared" si="41"/>
        <v>#DIV/0!</v>
      </c>
      <c r="H310" s="1177"/>
      <c r="I310" s="1177"/>
      <c r="J310" s="1177"/>
      <c r="K310" s="1177"/>
      <c r="L310" s="1177"/>
      <c r="M310" s="1177"/>
      <c r="N310" s="1177"/>
      <c r="O310" s="1177"/>
      <c r="P310" s="1177"/>
      <c r="Q310" s="1177"/>
      <c r="R310" s="1177"/>
      <c r="S310" s="1177"/>
    </row>
    <row r="311" spans="1:19" ht="27" customHeight="1">
      <c r="A311" s="794"/>
      <c r="B311" s="784"/>
      <c r="C311" s="795" t="s">
        <v>29</v>
      </c>
      <c r="D311" s="786" t="s">
        <v>24</v>
      </c>
      <c r="E311" s="116"/>
      <c r="F311" s="116">
        <f t="shared" si="40"/>
        <v>0</v>
      </c>
      <c r="G311" s="120" t="e">
        <f t="shared" si="41"/>
        <v>#DIV/0!</v>
      </c>
      <c r="H311" s="1193"/>
      <c r="I311" s="1200"/>
      <c r="J311" s="1200"/>
      <c r="K311" s="1200"/>
      <c r="L311" s="1200"/>
      <c r="M311" s="1200"/>
      <c r="N311" s="1200"/>
      <c r="O311" s="1200"/>
      <c r="P311" s="1200"/>
      <c r="Q311" s="1200"/>
      <c r="R311" s="1200"/>
      <c r="S311" s="1200"/>
    </row>
    <row r="312" spans="1:19" ht="26.4" customHeight="1">
      <c r="A312" s="375" t="s">
        <v>325</v>
      </c>
      <c r="B312" s="796"/>
      <c r="C312" s="797"/>
      <c r="D312" s="798"/>
      <c r="E312" s="386"/>
      <c r="F312" s="386">
        <f t="shared" si="40"/>
        <v>0</v>
      </c>
      <c r="G312" s="633" t="e">
        <f t="shared" si="41"/>
        <v>#DIV/0!</v>
      </c>
      <c r="H312" s="1196"/>
      <c r="I312" s="1196"/>
      <c r="J312" s="1196"/>
      <c r="K312" s="1196"/>
      <c r="L312" s="1196"/>
      <c r="M312" s="1196"/>
      <c r="N312" s="1196"/>
      <c r="O312" s="1196"/>
      <c r="P312" s="1196"/>
      <c r="Q312" s="1196"/>
      <c r="R312" s="1196"/>
      <c r="S312" s="1196"/>
    </row>
    <row r="313" spans="1:19" ht="27" customHeight="1">
      <c r="A313" s="2110" t="s">
        <v>257</v>
      </c>
      <c r="B313" s="2111"/>
      <c r="C313" s="2111"/>
      <c r="D313" s="2112"/>
      <c r="E313" s="92"/>
      <c r="F313" s="92">
        <f t="shared" si="40"/>
        <v>0</v>
      </c>
      <c r="G313" s="631" t="e">
        <f t="shared" si="41"/>
        <v>#DIV/0!</v>
      </c>
      <c r="H313" s="1194"/>
      <c r="I313" s="1194"/>
      <c r="J313" s="1194"/>
      <c r="K313" s="1194"/>
      <c r="L313" s="1194"/>
      <c r="M313" s="1194"/>
      <c r="N313" s="1194"/>
      <c r="O313" s="1194"/>
      <c r="P313" s="1194"/>
      <c r="Q313" s="1194"/>
      <c r="R313" s="1194"/>
      <c r="S313" s="1194"/>
    </row>
    <row r="314" spans="1:19" ht="27" customHeight="1">
      <c r="A314" s="388"/>
      <c r="B314" s="2177" t="s">
        <v>251</v>
      </c>
      <c r="C314" s="2178"/>
      <c r="D314" s="799"/>
      <c r="E314" s="106">
        <f>E315</f>
        <v>0</v>
      </c>
      <c r="F314" s="55">
        <f t="shared" si="40"/>
        <v>0</v>
      </c>
      <c r="G314" s="67" t="e">
        <f t="shared" si="41"/>
        <v>#DIV/0!</v>
      </c>
      <c r="H314" s="1180"/>
      <c r="I314" s="1180"/>
      <c r="J314" s="1180"/>
      <c r="K314" s="1180"/>
      <c r="L314" s="1180"/>
      <c r="M314" s="1180"/>
      <c r="N314" s="1180"/>
      <c r="O314" s="1180"/>
      <c r="P314" s="1180"/>
      <c r="Q314" s="1180"/>
      <c r="R314" s="1180"/>
      <c r="S314" s="1180"/>
    </row>
    <row r="315" spans="1:19" ht="27" customHeight="1">
      <c r="A315" s="660"/>
      <c r="B315" s="730"/>
      <c r="C315" s="800" t="s">
        <v>139</v>
      </c>
      <c r="D315" s="679" t="s">
        <v>88</v>
      </c>
      <c r="E315" s="77"/>
      <c r="F315" s="36">
        <f t="shared" ref="F315:F378" si="48">SUM(H315:S315)</f>
        <v>0</v>
      </c>
      <c r="G315" s="37" t="e">
        <f t="shared" ref="G315:G378" si="49">+F315*100/E315</f>
        <v>#DIV/0!</v>
      </c>
      <c r="H315" s="1177"/>
      <c r="I315" s="1177"/>
      <c r="J315" s="1177"/>
      <c r="K315" s="1177"/>
      <c r="L315" s="1177"/>
      <c r="M315" s="1177"/>
      <c r="N315" s="1177"/>
      <c r="O315" s="1177"/>
      <c r="P315" s="1177"/>
      <c r="Q315" s="1177"/>
      <c r="R315" s="1177"/>
      <c r="S315" s="1177"/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8"/>
        <v>0</v>
      </c>
      <c r="G316" s="37" t="e">
        <f t="shared" si="49"/>
        <v>#DIV/0!</v>
      </c>
      <c r="H316" s="1177"/>
      <c r="I316" s="1177"/>
      <c r="J316" s="1177"/>
      <c r="K316" s="1177"/>
      <c r="L316" s="1177"/>
      <c r="M316" s="1177"/>
      <c r="N316" s="1177"/>
      <c r="O316" s="1177"/>
      <c r="P316" s="1177"/>
      <c r="Q316" s="1177"/>
      <c r="R316" s="1177"/>
      <c r="S316" s="1177"/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0</v>
      </c>
      <c r="F317" s="153">
        <f t="shared" si="48"/>
        <v>0</v>
      </c>
      <c r="G317" s="379" t="e">
        <f t="shared" si="49"/>
        <v>#DIV/0!</v>
      </c>
      <c r="H317" s="1181">
        <f>SUM(H318:H322)</f>
        <v>0</v>
      </c>
      <c r="I317" s="1202">
        <f t="shared" ref="I317:S317" si="50">SUM(I318:I322)</f>
        <v>0</v>
      </c>
      <c r="J317" s="1202">
        <f t="shared" si="50"/>
        <v>0</v>
      </c>
      <c r="K317" s="1202">
        <f t="shared" si="50"/>
        <v>0</v>
      </c>
      <c r="L317" s="1202">
        <f t="shared" si="50"/>
        <v>0</v>
      </c>
      <c r="M317" s="1202">
        <f t="shared" si="50"/>
        <v>0</v>
      </c>
      <c r="N317" s="1202">
        <f t="shared" si="50"/>
        <v>0</v>
      </c>
      <c r="O317" s="1202">
        <f t="shared" si="50"/>
        <v>0</v>
      </c>
      <c r="P317" s="1202">
        <f t="shared" si="50"/>
        <v>0</v>
      </c>
      <c r="Q317" s="1202">
        <f t="shared" si="50"/>
        <v>0</v>
      </c>
      <c r="R317" s="1202">
        <f t="shared" si="50"/>
        <v>0</v>
      </c>
      <c r="S317" s="1202">
        <f t="shared" si="50"/>
        <v>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48"/>
        <v>0</v>
      </c>
      <c r="G318" s="37" t="e">
        <f t="shared" si="49"/>
        <v>#DIV/0!</v>
      </c>
      <c r="H318" s="1177"/>
      <c r="I318" s="1177"/>
      <c r="J318" s="1177"/>
      <c r="K318" s="1177"/>
      <c r="L318" s="1177"/>
      <c r="M318" s="1177"/>
      <c r="N318" s="1177"/>
      <c r="O318" s="1177"/>
      <c r="P318" s="1177"/>
      <c r="Q318" s="1177"/>
      <c r="R318" s="1177"/>
      <c r="S318" s="1177"/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0</v>
      </c>
      <c r="F319" s="36">
        <f t="shared" si="48"/>
        <v>0</v>
      </c>
      <c r="G319" s="37" t="e">
        <f t="shared" si="49"/>
        <v>#DIV/0!</v>
      </c>
      <c r="H319" s="1177"/>
      <c r="I319" s="1177"/>
      <c r="J319" s="1177"/>
      <c r="K319" s="1177"/>
      <c r="L319" s="1177"/>
      <c r="M319" s="1177"/>
      <c r="N319" s="1177"/>
      <c r="O319" s="1177"/>
      <c r="P319" s="1177"/>
      <c r="Q319" s="1177"/>
      <c r="R319" s="1177"/>
      <c r="S319" s="1177"/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48"/>
        <v>0</v>
      </c>
      <c r="G320" s="37" t="e">
        <f t="shared" si="49"/>
        <v>#DIV/0!</v>
      </c>
      <c r="H320" s="1177"/>
      <c r="I320" s="1177"/>
      <c r="J320" s="1177"/>
      <c r="K320" s="1177"/>
      <c r="L320" s="1177"/>
      <c r="M320" s="1177"/>
      <c r="N320" s="1177"/>
      <c r="O320" s="1177"/>
      <c r="P320" s="1177"/>
      <c r="Q320" s="1177"/>
      <c r="R320" s="1177"/>
      <c r="S320" s="1177"/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48"/>
        <v>0</v>
      </c>
      <c r="G321" s="37" t="e">
        <f t="shared" si="49"/>
        <v>#DIV/0!</v>
      </c>
      <c r="H321" s="1177"/>
      <c r="I321" s="1177"/>
      <c r="J321" s="1177"/>
      <c r="K321" s="1177"/>
      <c r="L321" s="1177"/>
      <c r="M321" s="1177"/>
      <c r="N321" s="1177"/>
      <c r="O321" s="1177"/>
      <c r="P321" s="1177"/>
      <c r="Q321" s="1177"/>
      <c r="R321" s="1177"/>
      <c r="S321" s="1177"/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48"/>
        <v>0</v>
      </c>
      <c r="G322" s="37" t="e">
        <f t="shared" si="49"/>
        <v>#DIV/0!</v>
      </c>
      <c r="H322" s="1177"/>
      <c r="I322" s="1177"/>
      <c r="J322" s="1177"/>
      <c r="K322" s="1177"/>
      <c r="L322" s="1177"/>
      <c r="M322" s="1177"/>
      <c r="N322" s="1177"/>
      <c r="O322" s="1177"/>
      <c r="P322" s="1177"/>
      <c r="Q322" s="1177"/>
      <c r="R322" s="1177"/>
      <c r="S322" s="1177"/>
    </row>
    <row r="323" spans="1:19" ht="24.6" customHeight="1">
      <c r="A323" s="225"/>
      <c r="B323" s="2179" t="s">
        <v>252</v>
      </c>
      <c r="C323" s="2180"/>
      <c r="D323" s="693"/>
      <c r="E323" s="54">
        <f>E325</f>
        <v>0</v>
      </c>
      <c r="F323" s="55">
        <f t="shared" si="48"/>
        <v>0</v>
      </c>
      <c r="G323" s="67" t="e">
        <f t="shared" si="49"/>
        <v>#DIV/0!</v>
      </c>
      <c r="H323" s="1180">
        <f>H325</f>
        <v>0</v>
      </c>
      <c r="I323" s="1180">
        <f t="shared" ref="I323:S323" si="51">I325</f>
        <v>0</v>
      </c>
      <c r="J323" s="1180">
        <f t="shared" si="51"/>
        <v>0</v>
      </c>
      <c r="K323" s="1180">
        <f t="shared" si="51"/>
        <v>0</v>
      </c>
      <c r="L323" s="1180">
        <f t="shared" si="51"/>
        <v>0</v>
      </c>
      <c r="M323" s="1180">
        <f t="shared" si="51"/>
        <v>0</v>
      </c>
      <c r="N323" s="1180">
        <f t="shared" si="51"/>
        <v>0</v>
      </c>
      <c r="O323" s="1180">
        <f t="shared" si="51"/>
        <v>0</v>
      </c>
      <c r="P323" s="1180">
        <f t="shared" si="51"/>
        <v>0</v>
      </c>
      <c r="Q323" s="1180">
        <f t="shared" si="51"/>
        <v>0</v>
      </c>
      <c r="R323" s="1180">
        <f t="shared" si="51"/>
        <v>0</v>
      </c>
      <c r="S323" s="1180">
        <f t="shared" si="51"/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0</v>
      </c>
      <c r="F324" s="36">
        <f t="shared" si="48"/>
        <v>0</v>
      </c>
      <c r="G324" s="37" t="e">
        <f t="shared" si="49"/>
        <v>#DIV/0!</v>
      </c>
      <c r="H324" s="1177"/>
      <c r="I324" s="1177"/>
      <c r="J324" s="1177"/>
      <c r="K324" s="1177"/>
      <c r="L324" s="1177"/>
      <c r="M324" s="1177"/>
      <c r="N324" s="1177"/>
      <c r="O324" s="1177"/>
      <c r="P324" s="1177"/>
      <c r="Q324" s="1177"/>
      <c r="R324" s="1177"/>
      <c r="S324" s="1177"/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0</v>
      </c>
      <c r="F325" s="36">
        <f t="shared" si="48"/>
        <v>0</v>
      </c>
      <c r="G325" s="37" t="e">
        <f t="shared" si="49"/>
        <v>#DIV/0!</v>
      </c>
      <c r="H325" s="1177"/>
      <c r="I325" s="1177"/>
      <c r="J325" s="1177"/>
      <c r="K325" s="1177"/>
      <c r="L325" s="1177"/>
      <c r="M325" s="1177"/>
      <c r="N325" s="1177"/>
      <c r="O325" s="1177"/>
      <c r="P325" s="1177"/>
      <c r="Q325" s="1177"/>
      <c r="R325" s="1177"/>
      <c r="S325" s="1177"/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48"/>
        <v>0</v>
      </c>
      <c r="G326" s="37" t="e">
        <f t="shared" si="49"/>
        <v>#DIV/0!</v>
      </c>
      <c r="H326" s="1177"/>
      <c r="I326" s="1177"/>
      <c r="J326" s="1177"/>
      <c r="K326" s="1177"/>
      <c r="L326" s="1177"/>
      <c r="M326" s="1177"/>
      <c r="N326" s="1177"/>
      <c r="O326" s="1177"/>
      <c r="P326" s="1177"/>
      <c r="Q326" s="1177"/>
      <c r="R326" s="1177"/>
      <c r="S326" s="1177"/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0</v>
      </c>
      <c r="F327" s="153">
        <f t="shared" si="48"/>
        <v>0</v>
      </c>
      <c r="G327" s="379" t="e">
        <f t="shared" si="49"/>
        <v>#DIV/0!</v>
      </c>
      <c r="H327" s="1181">
        <f>SUM(H328:H332)</f>
        <v>0</v>
      </c>
      <c r="I327" s="1181">
        <f t="shared" ref="I327:S327" si="52">SUM(I328:I332)</f>
        <v>0</v>
      </c>
      <c r="J327" s="1202">
        <f t="shared" si="52"/>
        <v>0</v>
      </c>
      <c r="K327" s="1202">
        <f t="shared" si="52"/>
        <v>0</v>
      </c>
      <c r="L327" s="1202">
        <f t="shared" si="52"/>
        <v>0</v>
      </c>
      <c r="M327" s="1202">
        <f t="shared" si="52"/>
        <v>0</v>
      </c>
      <c r="N327" s="1202">
        <f t="shared" si="52"/>
        <v>0</v>
      </c>
      <c r="O327" s="1202">
        <f t="shared" si="52"/>
        <v>0</v>
      </c>
      <c r="P327" s="1202">
        <f t="shared" si="52"/>
        <v>0</v>
      </c>
      <c r="Q327" s="1202">
        <f t="shared" si="52"/>
        <v>0</v>
      </c>
      <c r="R327" s="1202">
        <f t="shared" si="52"/>
        <v>0</v>
      </c>
      <c r="S327" s="1202">
        <f t="shared" si="52"/>
        <v>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48"/>
        <v>0</v>
      </c>
      <c r="G328" s="37" t="e">
        <f t="shared" si="49"/>
        <v>#DIV/0!</v>
      </c>
      <c r="H328" s="1177"/>
      <c r="I328" s="1177"/>
      <c r="J328" s="1177"/>
      <c r="K328" s="1177"/>
      <c r="L328" s="1177"/>
      <c r="M328" s="1177"/>
      <c r="N328" s="1177"/>
      <c r="O328" s="1177"/>
      <c r="P328" s="1177"/>
      <c r="Q328" s="1177"/>
      <c r="R328" s="1177"/>
      <c r="S328" s="1177"/>
    </row>
    <row r="329" spans="1:19" ht="26.4" customHeight="1">
      <c r="A329" s="684"/>
      <c r="B329" s="685"/>
      <c r="C329" s="686" t="s">
        <v>26</v>
      </c>
      <c r="D329" s="687" t="s">
        <v>24</v>
      </c>
      <c r="E329" s="42"/>
      <c r="F329" s="36">
        <f t="shared" si="48"/>
        <v>0</v>
      </c>
      <c r="G329" s="37" t="e">
        <f t="shared" si="49"/>
        <v>#DIV/0!</v>
      </c>
      <c r="H329" s="1177"/>
      <c r="I329" s="1177"/>
      <c r="J329" s="1177"/>
      <c r="K329" s="1177"/>
      <c r="L329" s="1177"/>
      <c r="M329" s="1177"/>
      <c r="N329" s="1177"/>
      <c r="O329" s="1177"/>
      <c r="P329" s="1177"/>
      <c r="Q329" s="1177"/>
      <c r="R329" s="1177"/>
      <c r="S329" s="1177"/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48"/>
        <v>0</v>
      </c>
      <c r="G330" s="37" t="e">
        <f t="shared" si="49"/>
        <v>#DIV/0!</v>
      </c>
      <c r="H330" s="1177"/>
      <c r="I330" s="1177"/>
      <c r="J330" s="1177"/>
      <c r="K330" s="1177"/>
      <c r="L330" s="1177"/>
      <c r="M330" s="1177"/>
      <c r="N330" s="1177"/>
      <c r="O330" s="1177"/>
      <c r="P330" s="1177"/>
      <c r="Q330" s="1177"/>
      <c r="R330" s="1177"/>
      <c r="S330" s="1177"/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48"/>
        <v>0</v>
      </c>
      <c r="G331" s="37" t="e">
        <f t="shared" si="49"/>
        <v>#DIV/0!</v>
      </c>
      <c r="H331" s="1177"/>
      <c r="I331" s="1177"/>
      <c r="J331" s="1177"/>
      <c r="K331" s="1177"/>
      <c r="L331" s="1177"/>
      <c r="M331" s="1177"/>
      <c r="N331" s="1177"/>
      <c r="O331" s="1177"/>
      <c r="P331" s="1177"/>
      <c r="Q331" s="1177"/>
      <c r="R331" s="1177"/>
      <c r="S331" s="1177"/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48"/>
        <v>0</v>
      </c>
      <c r="G332" s="120" t="e">
        <f t="shared" si="49"/>
        <v>#DIV/0!</v>
      </c>
      <c r="H332" s="1193"/>
      <c r="I332" s="1193"/>
      <c r="J332" s="1193"/>
      <c r="K332" s="1193"/>
      <c r="L332" s="1193"/>
      <c r="M332" s="1193"/>
      <c r="N332" s="1193"/>
      <c r="O332" s="1193"/>
      <c r="P332" s="1193"/>
      <c r="Q332" s="1193"/>
      <c r="R332" s="1193"/>
      <c r="S332" s="1193"/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48"/>
        <v>0</v>
      </c>
      <c r="G333" s="631" t="e">
        <f t="shared" si="49"/>
        <v>#DIV/0!</v>
      </c>
      <c r="H333" s="997"/>
      <c r="I333" s="1203"/>
      <c r="J333" s="1203"/>
      <c r="K333" s="1203"/>
      <c r="L333" s="1203"/>
      <c r="M333" s="1203"/>
      <c r="N333" s="1203"/>
      <c r="O333" s="1203"/>
      <c r="P333" s="1203"/>
      <c r="Q333" s="1203"/>
      <c r="R333" s="1203"/>
      <c r="S333" s="1203"/>
    </row>
    <row r="334" spans="1:19" ht="26.4" customHeight="1">
      <c r="A334" s="225"/>
      <c r="B334" s="2113" t="s">
        <v>260</v>
      </c>
      <c r="C334" s="2114"/>
      <c r="D334" s="788"/>
      <c r="E334" s="54">
        <f>E335</f>
        <v>0</v>
      </c>
      <c r="F334" s="55">
        <f t="shared" si="48"/>
        <v>0</v>
      </c>
      <c r="G334" s="67" t="e">
        <f t="shared" si="49"/>
        <v>#DIV/0!</v>
      </c>
      <c r="H334" s="1011">
        <f>H335</f>
        <v>0</v>
      </c>
      <c r="I334" s="1011">
        <f>I335</f>
        <v>0</v>
      </c>
      <c r="J334" s="1011">
        <f t="shared" ref="J334:S334" si="53">J335</f>
        <v>0</v>
      </c>
      <c r="K334" s="1011">
        <f t="shared" si="53"/>
        <v>0</v>
      </c>
      <c r="L334" s="1011">
        <f t="shared" si="53"/>
        <v>0</v>
      </c>
      <c r="M334" s="1011">
        <f t="shared" si="53"/>
        <v>0</v>
      </c>
      <c r="N334" s="1011">
        <f t="shared" si="53"/>
        <v>0</v>
      </c>
      <c r="O334" s="1011">
        <f t="shared" si="53"/>
        <v>0</v>
      </c>
      <c r="P334" s="1011">
        <f t="shared" si="53"/>
        <v>0</v>
      </c>
      <c r="Q334" s="1011">
        <f t="shared" si="53"/>
        <v>0</v>
      </c>
      <c r="R334" s="1011">
        <f t="shared" si="53"/>
        <v>0</v>
      </c>
      <c r="S334" s="1011">
        <f t="shared" si="53"/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/>
      <c r="F335" s="36">
        <f t="shared" si="48"/>
        <v>0</v>
      </c>
      <c r="G335" s="37" t="e">
        <f t="shared" si="49"/>
        <v>#DIV/0!</v>
      </c>
      <c r="H335" s="995"/>
      <c r="I335" s="1204"/>
      <c r="J335" s="1204"/>
      <c r="K335" s="1204"/>
      <c r="L335" s="1204"/>
      <c r="M335" s="1204"/>
      <c r="N335" s="1204"/>
      <c r="O335" s="1204"/>
      <c r="P335" s="1204"/>
      <c r="Q335" s="1204"/>
      <c r="R335" s="1204"/>
      <c r="S335" s="1204"/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48"/>
        <v>0</v>
      </c>
      <c r="G336" s="37" t="e">
        <f t="shared" si="49"/>
        <v>#DIV/0!</v>
      </c>
      <c r="H336" s="995"/>
      <c r="I336" s="1204"/>
      <c r="J336" s="1204"/>
      <c r="K336" s="1204"/>
      <c r="L336" s="1204"/>
      <c r="M336" s="1204"/>
      <c r="N336" s="1204"/>
      <c r="O336" s="1204"/>
      <c r="P336" s="1204"/>
      <c r="Q336" s="1204"/>
      <c r="R336" s="1204"/>
      <c r="S336" s="1204"/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0</v>
      </c>
      <c r="F337" s="153">
        <f t="shared" si="48"/>
        <v>0</v>
      </c>
      <c r="G337" s="379" t="e">
        <f t="shared" si="49"/>
        <v>#DIV/0!</v>
      </c>
      <c r="H337" s="1181">
        <f>SUM(H338:H342)</f>
        <v>0</v>
      </c>
      <c r="I337" s="1181">
        <f t="shared" ref="I337:S337" si="54">SUM(I338:I342)</f>
        <v>0</v>
      </c>
      <c r="J337" s="1181">
        <f t="shared" si="54"/>
        <v>0</v>
      </c>
      <c r="K337" s="1181">
        <f t="shared" si="54"/>
        <v>0</v>
      </c>
      <c r="L337" s="1181">
        <f t="shared" si="54"/>
        <v>0</v>
      </c>
      <c r="M337" s="1181">
        <f t="shared" si="54"/>
        <v>0</v>
      </c>
      <c r="N337" s="1181">
        <f t="shared" si="54"/>
        <v>0</v>
      </c>
      <c r="O337" s="1181">
        <f t="shared" si="54"/>
        <v>0</v>
      </c>
      <c r="P337" s="1181">
        <f t="shared" si="54"/>
        <v>0</v>
      </c>
      <c r="Q337" s="1181">
        <f t="shared" si="54"/>
        <v>0</v>
      </c>
      <c r="R337" s="1181">
        <f t="shared" si="54"/>
        <v>0</v>
      </c>
      <c r="S337" s="1181">
        <f t="shared" si="54"/>
        <v>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48"/>
        <v>0</v>
      </c>
      <c r="G338" s="37" t="e">
        <f t="shared" si="49"/>
        <v>#DIV/0!</v>
      </c>
      <c r="H338" s="995"/>
      <c r="I338" s="1204"/>
      <c r="J338" s="1204"/>
      <c r="K338" s="1204"/>
      <c r="L338" s="1204"/>
      <c r="M338" s="1204"/>
      <c r="N338" s="1204"/>
      <c r="O338" s="1204"/>
      <c r="P338" s="1204"/>
      <c r="Q338" s="1204"/>
      <c r="R338" s="1204"/>
      <c r="S338" s="1204"/>
    </row>
    <row r="339" spans="1:19" ht="26.4" customHeight="1">
      <c r="A339" s="684"/>
      <c r="B339" s="685"/>
      <c r="C339" s="686" t="s">
        <v>26</v>
      </c>
      <c r="D339" s="687" t="s">
        <v>24</v>
      </c>
      <c r="E339" s="36"/>
      <c r="F339" s="36">
        <f t="shared" si="48"/>
        <v>0</v>
      </c>
      <c r="G339" s="37" t="e">
        <f t="shared" si="49"/>
        <v>#DIV/0!</v>
      </c>
      <c r="H339" s="995"/>
      <c r="I339" s="1204"/>
      <c r="J339" s="1204"/>
      <c r="K339" s="1204"/>
      <c r="L339" s="1204"/>
      <c r="M339" s="1204"/>
      <c r="N339" s="1204"/>
      <c r="O339" s="1204"/>
      <c r="P339" s="1204"/>
      <c r="Q339" s="1204"/>
      <c r="R339" s="1204"/>
      <c r="S339" s="1204"/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48"/>
        <v>0</v>
      </c>
      <c r="G340" s="37" t="e">
        <f t="shared" si="49"/>
        <v>#DIV/0!</v>
      </c>
      <c r="H340" s="995"/>
      <c r="I340" s="1204"/>
      <c r="J340" s="1204"/>
      <c r="K340" s="1204"/>
      <c r="L340" s="1204"/>
      <c r="M340" s="1204"/>
      <c r="N340" s="1204"/>
      <c r="O340" s="1204"/>
      <c r="P340" s="1204"/>
      <c r="Q340" s="1204"/>
      <c r="R340" s="1204"/>
      <c r="S340" s="1204"/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48"/>
        <v>0</v>
      </c>
      <c r="G341" s="37" t="e">
        <f t="shared" si="49"/>
        <v>#DIV/0!</v>
      </c>
      <c r="H341" s="995"/>
      <c r="I341" s="1204"/>
      <c r="J341" s="1204"/>
      <c r="K341" s="1204"/>
      <c r="L341" s="1204"/>
      <c r="M341" s="1204"/>
      <c r="N341" s="1204"/>
      <c r="O341" s="1204"/>
      <c r="P341" s="1204"/>
      <c r="Q341" s="1204"/>
      <c r="R341" s="1204"/>
      <c r="S341" s="1204"/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48"/>
        <v>0</v>
      </c>
      <c r="G342" s="120" t="e">
        <f t="shared" si="49"/>
        <v>#DIV/0!</v>
      </c>
      <c r="H342" s="988"/>
      <c r="I342" s="1205"/>
      <c r="J342" s="1205"/>
      <c r="K342" s="1205"/>
      <c r="L342" s="1205"/>
      <c r="M342" s="1205"/>
      <c r="N342" s="1205"/>
      <c r="O342" s="1205"/>
      <c r="P342" s="1205"/>
      <c r="Q342" s="1205"/>
      <c r="R342" s="1205"/>
      <c r="S342" s="1205"/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386">
        <f t="shared" si="48"/>
        <v>0</v>
      </c>
      <c r="G343" s="633" t="e">
        <f t="shared" si="49"/>
        <v>#DIV/0!</v>
      </c>
      <c r="H343" s="1206"/>
      <c r="I343" s="1207"/>
      <c r="J343" s="1207"/>
      <c r="K343" s="1207"/>
      <c r="L343" s="1207"/>
      <c r="M343" s="1207"/>
      <c r="N343" s="1207"/>
      <c r="O343" s="1207"/>
      <c r="P343" s="1207"/>
      <c r="Q343" s="1207"/>
      <c r="R343" s="1207"/>
      <c r="S343" s="1207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48"/>
        <v>0</v>
      </c>
      <c r="G344" s="631" t="e">
        <f t="shared" si="49"/>
        <v>#DIV/0!</v>
      </c>
      <c r="H344" s="1208"/>
      <c r="I344" s="1209"/>
      <c r="J344" s="1209"/>
      <c r="K344" s="1209"/>
      <c r="L344" s="1209"/>
      <c r="M344" s="1209"/>
      <c r="N344" s="1209"/>
      <c r="O344" s="1209"/>
      <c r="P344" s="1209"/>
      <c r="Q344" s="1209"/>
      <c r="R344" s="1209"/>
      <c r="S344" s="1209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48"/>
        <v>0</v>
      </c>
      <c r="G345" s="67" t="e">
        <f t="shared" si="49"/>
        <v>#DIV/0!</v>
      </c>
      <c r="H345" s="1210">
        <f>SUM(H346:H349)</f>
        <v>0</v>
      </c>
      <c r="I345" s="1210">
        <f t="shared" ref="I345:S345" si="55">SUM(I346:I349)</f>
        <v>0</v>
      </c>
      <c r="J345" s="1210">
        <f t="shared" si="55"/>
        <v>0</v>
      </c>
      <c r="K345" s="1210">
        <f t="shared" si="55"/>
        <v>0</v>
      </c>
      <c r="L345" s="1210">
        <f t="shared" si="55"/>
        <v>0</v>
      </c>
      <c r="M345" s="1210">
        <f t="shared" si="55"/>
        <v>0</v>
      </c>
      <c r="N345" s="1210">
        <f t="shared" si="55"/>
        <v>0</v>
      </c>
      <c r="O345" s="1210">
        <f t="shared" si="55"/>
        <v>0</v>
      </c>
      <c r="P345" s="1210">
        <f t="shared" si="55"/>
        <v>0</v>
      </c>
      <c r="Q345" s="1210">
        <f t="shared" si="55"/>
        <v>0</v>
      </c>
      <c r="R345" s="1210">
        <f t="shared" si="55"/>
        <v>0</v>
      </c>
      <c r="S345" s="1210">
        <f t="shared" si="55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48"/>
        <v>0</v>
      </c>
      <c r="G346" s="37" t="e">
        <f t="shared" si="49"/>
        <v>#DIV/0!</v>
      </c>
      <c r="H346" s="1177"/>
      <c r="I346" s="1177"/>
      <c r="J346" s="1177"/>
      <c r="K346" s="1177"/>
      <c r="L346" s="1177"/>
      <c r="M346" s="1177"/>
      <c r="N346" s="1177"/>
      <c r="O346" s="1177"/>
      <c r="P346" s="1177"/>
      <c r="Q346" s="1177"/>
      <c r="R346" s="1177"/>
      <c r="S346" s="1177"/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48"/>
        <v>0</v>
      </c>
      <c r="G347" s="37" t="e">
        <f t="shared" si="49"/>
        <v>#DIV/0!</v>
      </c>
      <c r="H347" s="1177"/>
      <c r="I347" s="1177"/>
      <c r="J347" s="1177"/>
      <c r="K347" s="1177"/>
      <c r="L347" s="1177"/>
      <c r="M347" s="1177"/>
      <c r="N347" s="1177"/>
      <c r="O347" s="1177"/>
      <c r="P347" s="1177"/>
      <c r="Q347" s="1177"/>
      <c r="R347" s="1177"/>
      <c r="S347" s="1177"/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48"/>
        <v>0</v>
      </c>
      <c r="G348" s="37" t="e">
        <f t="shared" si="49"/>
        <v>#DIV/0!</v>
      </c>
      <c r="H348" s="1177"/>
      <c r="I348" s="1177"/>
      <c r="J348" s="1177"/>
      <c r="K348" s="1177"/>
      <c r="L348" s="1177"/>
      <c r="M348" s="1177"/>
      <c r="N348" s="1177"/>
      <c r="O348" s="1177"/>
      <c r="P348" s="1177"/>
      <c r="Q348" s="1177"/>
      <c r="R348" s="1177"/>
      <c r="S348" s="1177"/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48"/>
        <v>0</v>
      </c>
      <c r="G349" s="37" t="e">
        <f t="shared" si="49"/>
        <v>#DIV/0!</v>
      </c>
      <c r="H349" s="1177"/>
      <c r="I349" s="1177"/>
      <c r="J349" s="1177"/>
      <c r="K349" s="1177"/>
      <c r="L349" s="1177"/>
      <c r="M349" s="1177"/>
      <c r="N349" s="1177"/>
      <c r="O349" s="1177"/>
      <c r="P349" s="1177"/>
      <c r="Q349" s="1177"/>
      <c r="R349" s="1177"/>
      <c r="S349" s="1177"/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48"/>
        <v>0</v>
      </c>
      <c r="G350" s="37" t="e">
        <f t="shared" si="49"/>
        <v>#DIV/0!</v>
      </c>
      <c r="H350" s="1177"/>
      <c r="I350" s="1177"/>
      <c r="J350" s="1177"/>
      <c r="K350" s="1177"/>
      <c r="L350" s="1177"/>
      <c r="M350" s="1177"/>
      <c r="N350" s="1177"/>
      <c r="O350" s="1177"/>
      <c r="P350" s="1177"/>
      <c r="Q350" s="1177"/>
      <c r="R350" s="1177"/>
      <c r="S350" s="1177"/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48"/>
        <v>0</v>
      </c>
      <c r="G351" s="37" t="e">
        <f t="shared" si="49"/>
        <v>#DIV/0!</v>
      </c>
      <c r="H351" s="1177"/>
      <c r="I351" s="1177"/>
      <c r="J351" s="1177"/>
      <c r="K351" s="1177"/>
      <c r="L351" s="1177"/>
      <c r="M351" s="1177"/>
      <c r="N351" s="1177"/>
      <c r="O351" s="1177"/>
      <c r="P351" s="1177"/>
      <c r="Q351" s="1177"/>
      <c r="R351" s="1177"/>
      <c r="S351" s="1177"/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153">
        <f t="shared" si="48"/>
        <v>0</v>
      </c>
      <c r="G352" s="379" t="e">
        <f t="shared" si="49"/>
        <v>#DIV/0!</v>
      </c>
      <c r="H352" s="1199">
        <f>SUM(H353:H357)</f>
        <v>0</v>
      </c>
      <c r="I352" s="1199">
        <f t="shared" ref="I352:S352" si="56">SUM(I353:I357)</f>
        <v>0</v>
      </c>
      <c r="J352" s="1199">
        <f t="shared" si="56"/>
        <v>0</v>
      </c>
      <c r="K352" s="1199">
        <f t="shared" si="56"/>
        <v>0</v>
      </c>
      <c r="L352" s="1199">
        <f t="shared" si="56"/>
        <v>0</v>
      </c>
      <c r="M352" s="1199">
        <f t="shared" si="56"/>
        <v>0</v>
      </c>
      <c r="N352" s="1199">
        <f t="shared" si="56"/>
        <v>0</v>
      </c>
      <c r="O352" s="1199">
        <f t="shared" si="56"/>
        <v>0</v>
      </c>
      <c r="P352" s="1199">
        <f t="shared" si="56"/>
        <v>0</v>
      </c>
      <c r="Q352" s="1199">
        <f t="shared" si="56"/>
        <v>0</v>
      </c>
      <c r="R352" s="1199">
        <f t="shared" si="56"/>
        <v>0</v>
      </c>
      <c r="S352" s="1199">
        <f t="shared" si="56"/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48"/>
        <v>0</v>
      </c>
      <c r="G353" s="37" t="e">
        <f t="shared" si="49"/>
        <v>#DIV/0!</v>
      </c>
      <c r="H353" s="1177"/>
      <c r="I353" s="1177"/>
      <c r="J353" s="1177"/>
      <c r="K353" s="1177"/>
      <c r="L353" s="1177"/>
      <c r="M353" s="1177"/>
      <c r="N353" s="1177"/>
      <c r="O353" s="1177"/>
      <c r="P353" s="1177"/>
      <c r="Q353" s="1177"/>
      <c r="R353" s="1177"/>
      <c r="S353" s="1177"/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48"/>
        <v>0</v>
      </c>
      <c r="G354" s="37" t="e">
        <f t="shared" si="49"/>
        <v>#DIV/0!</v>
      </c>
      <c r="H354" s="1177"/>
      <c r="I354" s="1177"/>
      <c r="J354" s="1177"/>
      <c r="K354" s="1177"/>
      <c r="L354" s="1177"/>
      <c r="M354" s="1177"/>
      <c r="N354" s="1177"/>
      <c r="O354" s="1177"/>
      <c r="P354" s="1177"/>
      <c r="Q354" s="1177"/>
      <c r="R354" s="1177"/>
      <c r="S354" s="1177"/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48"/>
        <v>0</v>
      </c>
      <c r="G355" s="37" t="e">
        <f t="shared" si="49"/>
        <v>#DIV/0!</v>
      </c>
      <c r="H355" s="1177"/>
      <c r="I355" s="1177"/>
      <c r="J355" s="1177"/>
      <c r="K355" s="1177"/>
      <c r="L355" s="1177"/>
      <c r="M355" s="1177"/>
      <c r="N355" s="1177"/>
      <c r="O355" s="1177"/>
      <c r="P355" s="1177"/>
      <c r="Q355" s="1177"/>
      <c r="R355" s="1177"/>
      <c r="S355" s="1177"/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48"/>
        <v>0</v>
      </c>
      <c r="G356" s="37" t="e">
        <f t="shared" si="49"/>
        <v>#DIV/0!</v>
      </c>
      <c r="H356" s="1177"/>
      <c r="I356" s="1177"/>
      <c r="J356" s="1177"/>
      <c r="K356" s="1177"/>
      <c r="L356" s="1177"/>
      <c r="M356" s="1177"/>
      <c r="N356" s="1177"/>
      <c r="O356" s="1177"/>
      <c r="P356" s="1177"/>
      <c r="Q356" s="1177"/>
      <c r="R356" s="1177"/>
      <c r="S356" s="1177"/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116">
        <f t="shared" si="48"/>
        <v>0</v>
      </c>
      <c r="G357" s="120" t="e">
        <f t="shared" si="49"/>
        <v>#DIV/0!</v>
      </c>
      <c r="H357" s="1193"/>
      <c r="I357" s="1200"/>
      <c r="J357" s="1200"/>
      <c r="K357" s="1200"/>
      <c r="L357" s="1200"/>
      <c r="M357" s="1200"/>
      <c r="N357" s="1200"/>
      <c r="O357" s="1200"/>
      <c r="P357" s="1200"/>
      <c r="Q357" s="1200"/>
      <c r="R357" s="1200"/>
      <c r="S357" s="1200"/>
    </row>
    <row r="358" spans="1:19" s="429" customFormat="1" ht="26.25" customHeight="1">
      <c r="A358" s="520" t="s">
        <v>303</v>
      </c>
      <c r="B358" s="521"/>
      <c r="C358" s="522"/>
      <c r="D358" s="523"/>
      <c r="E358" s="635"/>
      <c r="F358" s="360">
        <f t="shared" si="48"/>
        <v>0</v>
      </c>
      <c r="G358" s="636" t="e">
        <f t="shared" si="49"/>
        <v>#DIV/0!</v>
      </c>
      <c r="H358" s="1207"/>
      <c r="I358" s="1206"/>
      <c r="J358" s="1206"/>
      <c r="K358" s="1206"/>
      <c r="L358" s="1206"/>
      <c r="M358" s="1206"/>
      <c r="N358" s="1206"/>
      <c r="O358" s="1206"/>
      <c r="P358" s="1206"/>
      <c r="Q358" s="1206"/>
      <c r="R358" s="1206"/>
      <c r="S358" s="1206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48"/>
        <v>0</v>
      </c>
      <c r="G359" s="631" t="e">
        <f t="shared" si="49"/>
        <v>#DIV/0!</v>
      </c>
      <c r="H359" s="1211"/>
      <c r="I359" s="1211"/>
      <c r="J359" s="1211"/>
      <c r="K359" s="1211"/>
      <c r="L359" s="1211"/>
      <c r="M359" s="1211"/>
      <c r="N359" s="1211"/>
      <c r="O359" s="1211"/>
      <c r="P359" s="1211"/>
      <c r="Q359" s="1211"/>
      <c r="R359" s="1211"/>
      <c r="S359" s="1211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48"/>
        <v>0</v>
      </c>
      <c r="G360" s="37" t="e">
        <f t="shared" si="49"/>
        <v>#DIV/0!</v>
      </c>
      <c r="H360" s="1212"/>
      <c r="I360" s="1212"/>
      <c r="J360" s="1212"/>
      <c r="K360" s="1212"/>
      <c r="L360" s="1212"/>
      <c r="M360" s="1212"/>
      <c r="N360" s="1212"/>
      <c r="O360" s="1212"/>
      <c r="P360" s="1212"/>
      <c r="Q360" s="1212"/>
      <c r="R360" s="1212"/>
      <c r="S360" s="1212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48"/>
        <v>0</v>
      </c>
      <c r="G361" s="37" t="e">
        <f t="shared" si="49"/>
        <v>#DIV/0!</v>
      </c>
      <c r="H361" s="1212"/>
      <c r="I361" s="1212"/>
      <c r="J361" s="1212"/>
      <c r="K361" s="1212"/>
      <c r="L361" s="1212"/>
      <c r="M361" s="1212"/>
      <c r="N361" s="1212"/>
      <c r="O361" s="1212"/>
      <c r="P361" s="1212"/>
      <c r="Q361" s="1212"/>
      <c r="R361" s="1212"/>
      <c r="S361" s="1212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48"/>
        <v>0</v>
      </c>
      <c r="G362" s="379" t="e">
        <f t="shared" si="49"/>
        <v>#DIV/0!</v>
      </c>
      <c r="H362" s="1213">
        <f>SUM(H363:H367)</f>
        <v>0</v>
      </c>
      <c r="I362" s="1213">
        <f t="shared" ref="I362:S362" si="57">SUM(I363:I367)</f>
        <v>0</v>
      </c>
      <c r="J362" s="1213">
        <f t="shared" si="57"/>
        <v>0</v>
      </c>
      <c r="K362" s="1213">
        <f t="shared" si="57"/>
        <v>0</v>
      </c>
      <c r="L362" s="1213">
        <f t="shared" si="57"/>
        <v>0</v>
      </c>
      <c r="M362" s="1213">
        <f t="shared" si="57"/>
        <v>0</v>
      </c>
      <c r="N362" s="1213">
        <f t="shared" si="57"/>
        <v>0</v>
      </c>
      <c r="O362" s="1213">
        <f t="shared" si="57"/>
        <v>0</v>
      </c>
      <c r="P362" s="1213">
        <f t="shared" si="57"/>
        <v>0</v>
      </c>
      <c r="Q362" s="1213">
        <f t="shared" si="57"/>
        <v>0</v>
      </c>
      <c r="R362" s="1213">
        <f t="shared" si="57"/>
        <v>0</v>
      </c>
      <c r="S362" s="1213">
        <f t="shared" si="57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48"/>
        <v>0</v>
      </c>
      <c r="G363" s="37" t="e">
        <f t="shared" si="49"/>
        <v>#DIV/0!</v>
      </c>
      <c r="H363" s="1212"/>
      <c r="I363" s="1212"/>
      <c r="J363" s="1212"/>
      <c r="K363" s="1212"/>
      <c r="L363" s="1212"/>
      <c r="M363" s="1212"/>
      <c r="N363" s="1212"/>
      <c r="O363" s="1212"/>
      <c r="P363" s="1212"/>
      <c r="Q363" s="1212"/>
      <c r="R363" s="1212"/>
      <c r="S363" s="1212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48"/>
        <v>0</v>
      </c>
      <c r="G364" s="37" t="e">
        <f t="shared" si="49"/>
        <v>#DIV/0!</v>
      </c>
      <c r="H364" s="1212"/>
      <c r="I364" s="1212"/>
      <c r="J364" s="1212"/>
      <c r="K364" s="1212"/>
      <c r="L364" s="1212"/>
      <c r="M364" s="1212"/>
      <c r="N364" s="1212"/>
      <c r="O364" s="1212"/>
      <c r="P364" s="1212"/>
      <c r="Q364" s="1212"/>
      <c r="R364" s="1212"/>
      <c r="S364" s="1212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48"/>
        <v>0</v>
      </c>
      <c r="G365" s="37" t="e">
        <f t="shared" si="49"/>
        <v>#DIV/0!</v>
      </c>
      <c r="H365" s="1212"/>
      <c r="I365" s="1212"/>
      <c r="J365" s="1212"/>
      <c r="K365" s="1212"/>
      <c r="L365" s="1212"/>
      <c r="M365" s="1212"/>
      <c r="N365" s="1212"/>
      <c r="O365" s="1212"/>
      <c r="P365" s="1212"/>
      <c r="Q365" s="1212"/>
      <c r="R365" s="1212"/>
      <c r="S365" s="1212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48"/>
        <v>0</v>
      </c>
      <c r="G366" s="37" t="e">
        <f t="shared" si="49"/>
        <v>#DIV/0!</v>
      </c>
      <c r="H366" s="1212"/>
      <c r="I366" s="1212"/>
      <c r="J366" s="1212"/>
      <c r="K366" s="1212"/>
      <c r="L366" s="1212"/>
      <c r="M366" s="1212"/>
      <c r="N366" s="1212"/>
      <c r="O366" s="1212"/>
      <c r="P366" s="1212"/>
      <c r="Q366" s="1212"/>
      <c r="R366" s="1212"/>
      <c r="S366" s="1212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48"/>
        <v>0</v>
      </c>
      <c r="G367" s="120" t="e">
        <f t="shared" si="49"/>
        <v>#DIV/0!</v>
      </c>
      <c r="H367" s="1214"/>
      <c r="I367" s="1212"/>
      <c r="J367" s="1212"/>
      <c r="K367" s="1212"/>
      <c r="L367" s="1212"/>
      <c r="M367" s="1212"/>
      <c r="N367" s="1212"/>
      <c r="O367" s="1212"/>
      <c r="P367" s="1212"/>
      <c r="Q367" s="1212"/>
      <c r="R367" s="1212"/>
      <c r="S367" s="1212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48"/>
        <v>0</v>
      </c>
      <c r="G368" s="631" t="e">
        <f t="shared" si="49"/>
        <v>#DIV/0!</v>
      </c>
      <c r="H368" s="1211"/>
      <c r="I368" s="1211"/>
      <c r="J368" s="1211"/>
      <c r="K368" s="1211"/>
      <c r="L368" s="1211"/>
      <c r="M368" s="1211"/>
      <c r="N368" s="1211"/>
      <c r="O368" s="1211"/>
      <c r="P368" s="1211"/>
      <c r="Q368" s="1211"/>
      <c r="R368" s="1211"/>
      <c r="S368" s="1211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48"/>
        <v>0</v>
      </c>
      <c r="G369" s="37" t="e">
        <f t="shared" si="49"/>
        <v>#DIV/0!</v>
      </c>
      <c r="H369" s="1212"/>
      <c r="I369" s="1212"/>
      <c r="J369" s="1212"/>
      <c r="K369" s="1212"/>
      <c r="L369" s="1212"/>
      <c r="M369" s="1212"/>
      <c r="N369" s="1212"/>
      <c r="O369" s="1212"/>
      <c r="P369" s="1212"/>
      <c r="Q369" s="1212"/>
      <c r="R369" s="1212"/>
      <c r="S369" s="1212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48"/>
        <v>0</v>
      </c>
      <c r="G370" s="37" t="e">
        <f t="shared" si="49"/>
        <v>#DIV/0!</v>
      </c>
      <c r="H370" s="1212"/>
      <c r="I370" s="1212"/>
      <c r="J370" s="1212"/>
      <c r="K370" s="1212"/>
      <c r="L370" s="1212"/>
      <c r="M370" s="1212"/>
      <c r="N370" s="1212"/>
      <c r="O370" s="1212"/>
      <c r="P370" s="1212"/>
      <c r="Q370" s="1212"/>
      <c r="R370" s="1212"/>
      <c r="S370" s="1212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48"/>
        <v>0</v>
      </c>
      <c r="G371" s="379" t="e">
        <f t="shared" si="49"/>
        <v>#DIV/0!</v>
      </c>
      <c r="H371" s="1213">
        <f>SUM(H372:H376)</f>
        <v>0</v>
      </c>
      <c r="I371" s="1213">
        <f t="shared" ref="I371:S371" si="58">SUM(I372:I376)</f>
        <v>0</v>
      </c>
      <c r="J371" s="1213">
        <f t="shared" si="58"/>
        <v>0</v>
      </c>
      <c r="K371" s="1213">
        <f t="shared" si="58"/>
        <v>0</v>
      </c>
      <c r="L371" s="1213">
        <f t="shared" si="58"/>
        <v>0</v>
      </c>
      <c r="M371" s="1213">
        <f t="shared" si="58"/>
        <v>0</v>
      </c>
      <c r="N371" s="1213">
        <f t="shared" si="58"/>
        <v>0</v>
      </c>
      <c r="O371" s="1213">
        <f t="shared" si="58"/>
        <v>0</v>
      </c>
      <c r="P371" s="1213">
        <f t="shared" si="58"/>
        <v>0</v>
      </c>
      <c r="Q371" s="1213">
        <f t="shared" si="58"/>
        <v>0</v>
      </c>
      <c r="R371" s="1213">
        <f t="shared" si="58"/>
        <v>0</v>
      </c>
      <c r="S371" s="1213">
        <f t="shared" si="58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48"/>
        <v>0</v>
      </c>
      <c r="G372" s="37" t="e">
        <f t="shared" si="49"/>
        <v>#DIV/0!</v>
      </c>
      <c r="H372" s="1212"/>
      <c r="I372" s="1212"/>
      <c r="J372" s="1212"/>
      <c r="K372" s="1212"/>
      <c r="L372" s="1212"/>
      <c r="M372" s="1212"/>
      <c r="N372" s="1212"/>
      <c r="O372" s="1212"/>
      <c r="P372" s="1212"/>
      <c r="Q372" s="1212"/>
      <c r="R372" s="1212"/>
      <c r="S372" s="1212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48"/>
        <v>0</v>
      </c>
      <c r="G373" s="37" t="e">
        <f t="shared" si="49"/>
        <v>#DIV/0!</v>
      </c>
      <c r="H373" s="1212"/>
      <c r="I373" s="1212"/>
      <c r="J373" s="1212"/>
      <c r="K373" s="1212"/>
      <c r="L373" s="1212"/>
      <c r="M373" s="1212"/>
      <c r="N373" s="1212"/>
      <c r="O373" s="1212"/>
      <c r="P373" s="1212"/>
      <c r="Q373" s="1212"/>
      <c r="R373" s="1212"/>
      <c r="S373" s="1212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48"/>
        <v>0</v>
      </c>
      <c r="G374" s="37" t="e">
        <f t="shared" si="49"/>
        <v>#DIV/0!</v>
      </c>
      <c r="H374" s="1212"/>
      <c r="I374" s="1212"/>
      <c r="J374" s="1212"/>
      <c r="K374" s="1212"/>
      <c r="L374" s="1212"/>
      <c r="M374" s="1212"/>
      <c r="N374" s="1212"/>
      <c r="O374" s="1212"/>
      <c r="P374" s="1212"/>
      <c r="Q374" s="1212"/>
      <c r="R374" s="1212"/>
      <c r="S374" s="1212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48"/>
        <v>0</v>
      </c>
      <c r="G375" s="37" t="e">
        <f t="shared" si="49"/>
        <v>#DIV/0!</v>
      </c>
      <c r="H375" s="1212"/>
      <c r="I375" s="1212"/>
      <c r="J375" s="1212"/>
      <c r="K375" s="1212"/>
      <c r="L375" s="1212"/>
      <c r="M375" s="1212"/>
      <c r="N375" s="1212"/>
      <c r="O375" s="1212"/>
      <c r="P375" s="1212"/>
      <c r="Q375" s="1212"/>
      <c r="R375" s="1212"/>
      <c r="S375" s="1212"/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48"/>
        <v>0</v>
      </c>
      <c r="G376" s="120" t="e">
        <f t="shared" si="49"/>
        <v>#DIV/0!</v>
      </c>
      <c r="H376" s="1214"/>
      <c r="I376" s="1212"/>
      <c r="J376" s="1212"/>
      <c r="K376" s="1212"/>
      <c r="L376" s="1212"/>
      <c r="M376" s="1212"/>
      <c r="N376" s="1212"/>
      <c r="O376" s="1212"/>
      <c r="P376" s="1212"/>
      <c r="Q376" s="1212"/>
      <c r="R376" s="1212"/>
      <c r="S376" s="1212"/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 t="shared" si="48"/>
        <v>0</v>
      </c>
      <c r="G377" s="631" t="e">
        <f t="shared" si="49"/>
        <v>#DIV/0!</v>
      </c>
      <c r="H377" s="1211"/>
      <c r="I377" s="1211"/>
      <c r="J377" s="1211"/>
      <c r="K377" s="1211"/>
      <c r="L377" s="1211"/>
      <c r="M377" s="1211"/>
      <c r="N377" s="1211"/>
      <c r="O377" s="1211"/>
      <c r="P377" s="1211"/>
      <c r="Q377" s="1211"/>
      <c r="R377" s="1211"/>
      <c r="S377" s="1211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48"/>
        <v>0</v>
      </c>
      <c r="G378" s="37" t="e">
        <f t="shared" si="49"/>
        <v>#DIV/0!</v>
      </c>
      <c r="H378" s="1212"/>
      <c r="I378" s="1212"/>
      <c r="J378" s="1212"/>
      <c r="K378" s="1212"/>
      <c r="L378" s="1212"/>
      <c r="M378" s="1212"/>
      <c r="N378" s="1212"/>
      <c r="O378" s="1212"/>
      <c r="P378" s="1212"/>
      <c r="Q378" s="1212"/>
      <c r="R378" s="1212"/>
      <c r="S378" s="1212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ref="F379:F394" si="59">SUM(H379:S379)</f>
        <v>0</v>
      </c>
      <c r="G379" s="37" t="e">
        <f t="shared" ref="G379:G394" si="60">+F379*100/E379</f>
        <v>#DIV/0!</v>
      </c>
      <c r="H379" s="1212"/>
      <c r="I379" s="1212"/>
      <c r="J379" s="1212"/>
      <c r="K379" s="1212"/>
      <c r="L379" s="1212"/>
      <c r="M379" s="1212"/>
      <c r="N379" s="1212"/>
      <c r="O379" s="1212"/>
      <c r="P379" s="1212"/>
      <c r="Q379" s="1212"/>
      <c r="R379" s="1212"/>
      <c r="S379" s="1212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59"/>
        <v>0</v>
      </c>
      <c r="G380" s="379" t="e">
        <f t="shared" si="60"/>
        <v>#DIV/0!</v>
      </c>
      <c r="H380" s="1213">
        <f>SUM(H381:H385)</f>
        <v>0</v>
      </c>
      <c r="I380" s="1213">
        <f t="shared" ref="I380:S380" si="61">SUM(I381:I385)</f>
        <v>0</v>
      </c>
      <c r="J380" s="1213">
        <f t="shared" si="61"/>
        <v>0</v>
      </c>
      <c r="K380" s="1213">
        <f t="shared" si="61"/>
        <v>0</v>
      </c>
      <c r="L380" s="1213">
        <f t="shared" si="61"/>
        <v>0</v>
      </c>
      <c r="M380" s="1213">
        <f t="shared" si="61"/>
        <v>0</v>
      </c>
      <c r="N380" s="1213">
        <f t="shared" si="61"/>
        <v>0</v>
      </c>
      <c r="O380" s="1213">
        <f t="shared" si="61"/>
        <v>0</v>
      </c>
      <c r="P380" s="1213">
        <f t="shared" si="61"/>
        <v>0</v>
      </c>
      <c r="Q380" s="1213">
        <f t="shared" si="61"/>
        <v>0</v>
      </c>
      <c r="R380" s="1213">
        <f t="shared" si="61"/>
        <v>0</v>
      </c>
      <c r="S380" s="1213">
        <f t="shared" si="61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59"/>
        <v>0</v>
      </c>
      <c r="G381" s="37" t="e">
        <f t="shared" si="60"/>
        <v>#DIV/0!</v>
      </c>
      <c r="H381" s="1212"/>
      <c r="I381" s="1212"/>
      <c r="J381" s="1212"/>
      <c r="K381" s="1212"/>
      <c r="L381" s="1212"/>
      <c r="M381" s="1212"/>
      <c r="N381" s="1212"/>
      <c r="O381" s="1212"/>
      <c r="P381" s="1212"/>
      <c r="Q381" s="1212"/>
      <c r="R381" s="1212"/>
      <c r="S381" s="1212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59"/>
        <v>0</v>
      </c>
      <c r="G382" s="37" t="e">
        <f t="shared" si="60"/>
        <v>#DIV/0!</v>
      </c>
      <c r="H382" s="1212"/>
      <c r="I382" s="1212"/>
      <c r="J382" s="1212"/>
      <c r="K382" s="1212"/>
      <c r="L382" s="1212"/>
      <c r="M382" s="1212"/>
      <c r="N382" s="1212"/>
      <c r="O382" s="1212"/>
      <c r="P382" s="1212"/>
      <c r="Q382" s="1212"/>
      <c r="R382" s="1212"/>
      <c r="S382" s="1212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59"/>
        <v>0</v>
      </c>
      <c r="G383" s="37" t="e">
        <f t="shared" si="60"/>
        <v>#DIV/0!</v>
      </c>
      <c r="H383" s="1212"/>
      <c r="I383" s="1212"/>
      <c r="J383" s="1212"/>
      <c r="K383" s="1212"/>
      <c r="L383" s="1212"/>
      <c r="M383" s="1212"/>
      <c r="N383" s="1212"/>
      <c r="O383" s="1212"/>
      <c r="P383" s="1212"/>
      <c r="Q383" s="1212"/>
      <c r="R383" s="1212"/>
      <c r="S383" s="1212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59"/>
        <v>0</v>
      </c>
      <c r="G384" s="37" t="e">
        <f t="shared" si="60"/>
        <v>#DIV/0!</v>
      </c>
      <c r="H384" s="1212"/>
      <c r="I384" s="1212"/>
      <c r="J384" s="1212"/>
      <c r="K384" s="1212"/>
      <c r="L384" s="1212"/>
      <c r="M384" s="1212"/>
      <c r="N384" s="1212"/>
      <c r="O384" s="1212"/>
      <c r="P384" s="1212"/>
      <c r="Q384" s="1212"/>
      <c r="R384" s="1212"/>
      <c r="S384" s="1212"/>
    </row>
    <row r="385" spans="1:19" ht="25.5" customHeight="1">
      <c r="A385" s="525"/>
      <c r="B385" s="532"/>
      <c r="C385" s="533" t="s">
        <v>29</v>
      </c>
      <c r="D385" s="527" t="s">
        <v>24</v>
      </c>
      <c r="E385" s="116">
        <v>0</v>
      </c>
      <c r="F385" s="116">
        <f t="shared" si="59"/>
        <v>0</v>
      </c>
      <c r="G385" s="120" t="e">
        <f t="shared" si="60"/>
        <v>#DIV/0!</v>
      </c>
      <c r="H385" s="1214"/>
      <c r="I385" s="1212"/>
      <c r="J385" s="1212"/>
      <c r="K385" s="1212"/>
      <c r="L385" s="1212"/>
      <c r="M385" s="1212"/>
      <c r="N385" s="1212"/>
      <c r="O385" s="1212"/>
      <c r="P385" s="1212"/>
      <c r="Q385" s="1212"/>
      <c r="R385" s="1212"/>
      <c r="S385" s="1212"/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59"/>
        <v>0</v>
      </c>
      <c r="G386" s="631" t="e">
        <f t="shared" si="60"/>
        <v>#DIV/0!</v>
      </c>
      <c r="H386" s="1211"/>
      <c r="I386" s="1211"/>
      <c r="J386" s="1211"/>
      <c r="K386" s="1211"/>
      <c r="L386" s="1211"/>
      <c r="M386" s="1211"/>
      <c r="N386" s="1211"/>
      <c r="O386" s="1211"/>
      <c r="P386" s="1211"/>
      <c r="Q386" s="1211"/>
      <c r="R386" s="1211"/>
      <c r="S386" s="1211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59"/>
        <v>0</v>
      </c>
      <c r="G387" s="37" t="e">
        <f t="shared" si="60"/>
        <v>#DIV/0!</v>
      </c>
      <c r="H387" s="1212"/>
      <c r="I387" s="1212"/>
      <c r="J387" s="1212"/>
      <c r="K387" s="1212"/>
      <c r="L387" s="1212"/>
      <c r="M387" s="1212"/>
      <c r="N387" s="1212"/>
      <c r="O387" s="1212"/>
      <c r="P387" s="1212"/>
      <c r="Q387" s="1212"/>
      <c r="R387" s="1212"/>
      <c r="S387" s="1212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59"/>
        <v>0</v>
      </c>
      <c r="G388" s="37" t="e">
        <f t="shared" si="60"/>
        <v>#DIV/0!</v>
      </c>
      <c r="H388" s="1212"/>
      <c r="I388" s="1212"/>
      <c r="J388" s="1212"/>
      <c r="K388" s="1212"/>
      <c r="L388" s="1212"/>
      <c r="M388" s="1212"/>
      <c r="N388" s="1212"/>
      <c r="O388" s="1212"/>
      <c r="P388" s="1212"/>
      <c r="Q388" s="1212"/>
      <c r="R388" s="1212"/>
      <c r="S388" s="1212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59"/>
        <v>0</v>
      </c>
      <c r="G389" s="379" t="e">
        <f t="shared" si="60"/>
        <v>#DIV/0!</v>
      </c>
      <c r="H389" s="1213">
        <f>SUM(H390:H394)</f>
        <v>0</v>
      </c>
      <c r="I389" s="1213">
        <f t="shared" ref="I389:N389" si="62">SUM(I390:I394)</f>
        <v>0</v>
      </c>
      <c r="J389" s="1213">
        <f t="shared" si="62"/>
        <v>0</v>
      </c>
      <c r="K389" s="1213">
        <f t="shared" si="62"/>
        <v>0</v>
      </c>
      <c r="L389" s="1213">
        <f t="shared" si="62"/>
        <v>0</v>
      </c>
      <c r="M389" s="1213">
        <f t="shared" si="62"/>
        <v>0</v>
      </c>
      <c r="N389" s="1213">
        <f t="shared" si="62"/>
        <v>0</v>
      </c>
      <c r="O389" s="1213">
        <f>SUM(O390:O394)</f>
        <v>0</v>
      </c>
      <c r="P389" s="1213">
        <f>SUM(P390:P394)</f>
        <v>0</v>
      </c>
      <c r="Q389" s="1213">
        <f>SUM(Q390:Q394)</f>
        <v>0</v>
      </c>
      <c r="R389" s="1213">
        <f>SUM(R390:R394)</f>
        <v>0</v>
      </c>
      <c r="S389" s="1213">
        <f>SUM(S390:S394)</f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59"/>
        <v>0</v>
      </c>
      <c r="G390" s="37" t="e">
        <f t="shared" si="60"/>
        <v>#DIV/0!</v>
      </c>
      <c r="H390" s="1212"/>
      <c r="I390" s="1212"/>
      <c r="J390" s="1212"/>
      <c r="K390" s="1212"/>
      <c r="L390" s="1212"/>
      <c r="M390" s="1212"/>
      <c r="N390" s="1212"/>
      <c r="O390" s="1212"/>
      <c r="P390" s="1212"/>
      <c r="Q390" s="1212"/>
      <c r="R390" s="1212"/>
      <c r="S390" s="1212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59"/>
        <v>0</v>
      </c>
      <c r="G391" s="37" t="e">
        <f t="shared" si="60"/>
        <v>#DIV/0!</v>
      </c>
      <c r="H391" s="1212"/>
      <c r="I391" s="1212"/>
      <c r="J391" s="1212"/>
      <c r="K391" s="1212"/>
      <c r="L391" s="1212"/>
      <c r="M391" s="1212"/>
      <c r="N391" s="1212"/>
      <c r="O391" s="1212"/>
      <c r="P391" s="1212"/>
      <c r="Q391" s="1212"/>
      <c r="R391" s="1212"/>
      <c r="S391" s="1212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59"/>
        <v>0</v>
      </c>
      <c r="G392" s="37" t="e">
        <f t="shared" si="60"/>
        <v>#DIV/0!</v>
      </c>
      <c r="H392" s="1212"/>
      <c r="I392" s="1212"/>
      <c r="J392" s="1212"/>
      <c r="K392" s="1212"/>
      <c r="L392" s="1212"/>
      <c r="M392" s="1212"/>
      <c r="N392" s="1212"/>
      <c r="O392" s="1212"/>
      <c r="P392" s="1212"/>
      <c r="Q392" s="1212"/>
      <c r="R392" s="1212"/>
      <c r="S392" s="1212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59"/>
        <v>0</v>
      </c>
      <c r="G393" s="37" t="e">
        <f t="shared" si="60"/>
        <v>#DIV/0!</v>
      </c>
      <c r="H393" s="1212"/>
      <c r="I393" s="1212"/>
      <c r="J393" s="1212"/>
      <c r="K393" s="1212"/>
      <c r="L393" s="1212"/>
      <c r="M393" s="1212"/>
      <c r="N393" s="1212"/>
      <c r="O393" s="1212"/>
      <c r="P393" s="1212"/>
      <c r="Q393" s="1212"/>
      <c r="R393" s="1212"/>
      <c r="S393" s="1212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59"/>
        <v>0</v>
      </c>
      <c r="G394" s="503" t="e">
        <f t="shared" si="60"/>
        <v>#DIV/0!</v>
      </c>
      <c r="H394" s="1215"/>
      <c r="I394" s="1215"/>
      <c r="J394" s="1215"/>
      <c r="K394" s="1215"/>
      <c r="L394" s="1215"/>
      <c r="M394" s="1215"/>
      <c r="N394" s="1215"/>
      <c r="O394" s="1215"/>
      <c r="P394" s="1215"/>
      <c r="Q394" s="1215"/>
      <c r="R394" s="1215"/>
      <c r="S394" s="1215"/>
    </row>
  </sheetData>
  <mergeCells count="57">
    <mergeCell ref="B335:C335"/>
    <mergeCell ref="B277:C277"/>
    <mergeCell ref="B347:C347"/>
    <mergeCell ref="B348:C348"/>
    <mergeCell ref="B349:C349"/>
    <mergeCell ref="B350:C350"/>
    <mergeCell ref="B289:C289"/>
    <mergeCell ref="B291:C291"/>
    <mergeCell ref="B293:C293"/>
    <mergeCell ref="B323:C323"/>
    <mergeCell ref="B351:C351"/>
    <mergeCell ref="A333:D333"/>
    <mergeCell ref="A344:C344"/>
    <mergeCell ref="B346:C346"/>
    <mergeCell ref="B334:C334"/>
    <mergeCell ref="B199:C199"/>
    <mergeCell ref="B336:C336"/>
    <mergeCell ref="A224:C224"/>
    <mergeCell ref="A287:C287"/>
    <mergeCell ref="B288:C288"/>
    <mergeCell ref="H3:S3"/>
    <mergeCell ref="A8:C8"/>
    <mergeCell ref="A131:C131"/>
    <mergeCell ref="A142:C142"/>
    <mergeCell ref="A153:C153"/>
    <mergeCell ref="A201:C201"/>
    <mergeCell ref="B200:C200"/>
    <mergeCell ref="B188:C188"/>
    <mergeCell ref="A195:C195"/>
    <mergeCell ref="A197:C197"/>
    <mergeCell ref="A109:C109"/>
    <mergeCell ref="A225:C225"/>
    <mergeCell ref="B118:C118"/>
    <mergeCell ref="A165:C165"/>
    <mergeCell ref="B166:C166"/>
    <mergeCell ref="A175:C175"/>
    <mergeCell ref="B176:C176"/>
    <mergeCell ref="B187:C187"/>
    <mergeCell ref="B214:C214"/>
    <mergeCell ref="A221:C221"/>
    <mergeCell ref="D1:G1"/>
    <mergeCell ref="A3:C4"/>
    <mergeCell ref="F3:F4"/>
    <mergeCell ref="G3:G4"/>
    <mergeCell ref="A74:C74"/>
    <mergeCell ref="B101:C101"/>
    <mergeCell ref="B154:C154"/>
    <mergeCell ref="B198:C198"/>
    <mergeCell ref="B300:C300"/>
    <mergeCell ref="B305:C305"/>
    <mergeCell ref="A313:D313"/>
    <mergeCell ref="B314:C314"/>
    <mergeCell ref="A233:C233"/>
    <mergeCell ref="A223:C223"/>
    <mergeCell ref="B235:C235"/>
    <mergeCell ref="A247:C247"/>
    <mergeCell ref="B265:C265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90" zoomScaleNormal="90" workbookViewId="0">
      <pane xSplit="4" ySplit="5" topLeftCell="E225" activePane="bottomRight" state="frozen"/>
      <selection pane="topRight" activeCell="E1" sqref="E1"/>
      <selection pane="bottomLeft" activeCell="A6" sqref="A6"/>
      <selection pane="bottomRight" activeCell="E105" sqref="E105"/>
    </sheetView>
  </sheetViews>
  <sheetFormatPr defaultColWidth="9.125" defaultRowHeight="18.600000000000001"/>
  <cols>
    <col min="1" max="2" width="4.625" style="12" customWidth="1"/>
    <col min="3" max="3" width="83.75" style="12" customWidth="1"/>
    <col min="4" max="4" width="9.125" style="12"/>
    <col min="5" max="5" width="11.75" style="12" customWidth="1"/>
    <col min="6" max="6" width="9.75" style="12" customWidth="1"/>
    <col min="7" max="7" width="7" style="12" customWidth="1"/>
    <col min="8" max="19" width="7.875" style="129" customWidth="1"/>
    <col min="20" max="20" width="7.875" style="12" customWidth="1"/>
    <col min="21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203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867200</v>
      </c>
      <c r="F6" s="670">
        <f>SUM(F8+F74+F109+F153+F247)</f>
        <v>972047</v>
      </c>
      <c r="G6" s="135">
        <f>+F6*100/E6</f>
        <v>112.0902905904059</v>
      </c>
      <c r="H6" s="1112">
        <f t="shared" ref="H6:S6" si="0">SUM(H8+H74+H109+H153+H247)</f>
        <v>105030</v>
      </c>
      <c r="I6" s="1112">
        <f t="shared" si="0"/>
        <v>77890</v>
      </c>
      <c r="J6" s="1254">
        <f t="shared" si="0"/>
        <v>66200</v>
      </c>
      <c r="K6" s="1254">
        <f t="shared" si="0"/>
        <v>74320</v>
      </c>
      <c r="L6" s="1566">
        <f t="shared" si="0"/>
        <v>95450</v>
      </c>
      <c r="M6" s="1566">
        <f t="shared" si="0"/>
        <v>68890</v>
      </c>
      <c r="N6" s="1566">
        <f t="shared" si="0"/>
        <v>60522</v>
      </c>
      <c r="O6" s="1566">
        <f t="shared" si="0"/>
        <v>67410</v>
      </c>
      <c r="P6" s="1566">
        <f t="shared" si="0"/>
        <v>80540</v>
      </c>
      <c r="Q6" s="1566">
        <f t="shared" si="0"/>
        <v>107450</v>
      </c>
      <c r="R6" s="1919">
        <f t="shared" si="0"/>
        <v>115990</v>
      </c>
      <c r="S6" s="1919">
        <f t="shared" si="0"/>
        <v>52355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079"/>
      <c r="I7" s="1079"/>
      <c r="J7" s="1223"/>
      <c r="K7" s="1223"/>
      <c r="L7" s="1539"/>
      <c r="M7" s="1539"/>
      <c r="N7" s="1539"/>
      <c r="O7" s="1539"/>
      <c r="P7" s="1539"/>
      <c r="Q7" s="1539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168200</v>
      </c>
      <c r="F8" s="137">
        <f>SUM(H8:S8)</f>
        <v>168497</v>
      </c>
      <c r="G8" s="140">
        <f>+F8*100/E8</f>
        <v>100.17657550535077</v>
      </c>
      <c r="H8" s="463">
        <f>SUM(H10+H57)</f>
        <v>30080</v>
      </c>
      <c r="I8" s="463">
        <f t="shared" ref="I8:S8" si="1">SUM(I10+I57)</f>
        <v>11050</v>
      </c>
      <c r="J8" s="463">
        <f t="shared" si="1"/>
        <v>800</v>
      </c>
      <c r="K8" s="463">
        <f t="shared" si="1"/>
        <v>1570</v>
      </c>
      <c r="L8" s="463">
        <f t="shared" si="1"/>
        <v>1050</v>
      </c>
      <c r="M8" s="463">
        <f t="shared" si="1"/>
        <v>5720</v>
      </c>
      <c r="N8" s="463">
        <f t="shared" si="1"/>
        <v>2932</v>
      </c>
      <c r="O8" s="463">
        <f t="shared" si="1"/>
        <v>14090</v>
      </c>
      <c r="P8" s="463">
        <f t="shared" si="1"/>
        <v>26680</v>
      </c>
      <c r="Q8" s="463">
        <f t="shared" si="1"/>
        <v>41900</v>
      </c>
      <c r="R8" s="463">
        <f t="shared" si="1"/>
        <v>32220</v>
      </c>
      <c r="S8" s="463">
        <f t="shared" si="1"/>
        <v>405</v>
      </c>
    </row>
    <row r="9" spans="1:19" ht="21.75" customHeight="1">
      <c r="A9" s="127"/>
      <c r="B9" s="128"/>
      <c r="C9" s="2" t="s">
        <v>42</v>
      </c>
      <c r="D9" s="130"/>
      <c r="E9" s="141">
        <v>1700</v>
      </c>
      <c r="F9" s="58">
        <f>SUM(H9:S9)</f>
        <v>1700</v>
      </c>
      <c r="G9" s="47"/>
      <c r="H9" s="1093">
        <v>0</v>
      </c>
      <c r="I9" s="1094">
        <v>0</v>
      </c>
      <c r="J9" s="1237">
        <v>200</v>
      </c>
      <c r="K9" s="1237">
        <v>500</v>
      </c>
      <c r="L9" s="1551">
        <v>500</v>
      </c>
      <c r="M9" s="1551">
        <v>500</v>
      </c>
      <c r="N9" s="1236">
        <v>0</v>
      </c>
      <c r="O9" s="1236">
        <v>0</v>
      </c>
      <c r="P9" s="1236">
        <v>0</v>
      </c>
      <c r="Q9" s="1236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1700</v>
      </c>
      <c r="F10" s="134">
        <f>SUM(F11+F23+F39)</f>
        <v>1737</v>
      </c>
      <c r="G10" s="142">
        <f>+F10*100/E10</f>
        <v>102.17647058823529</v>
      </c>
      <c r="H10" s="1080">
        <f t="shared" ref="H10:S10" si="2">SUM(H11+H23+H39)</f>
        <v>0</v>
      </c>
      <c r="I10" s="1080">
        <f t="shared" si="2"/>
        <v>0</v>
      </c>
      <c r="J10" s="1224">
        <f t="shared" si="2"/>
        <v>0</v>
      </c>
      <c r="K10" s="1224">
        <f t="shared" si="2"/>
        <v>0</v>
      </c>
      <c r="L10" s="1541">
        <f t="shared" si="2"/>
        <v>0</v>
      </c>
      <c r="M10" s="1541">
        <f t="shared" si="2"/>
        <v>0</v>
      </c>
      <c r="N10" s="1541">
        <f t="shared" si="2"/>
        <v>1332</v>
      </c>
      <c r="O10" s="1541">
        <f t="shared" si="2"/>
        <v>0</v>
      </c>
      <c r="P10" s="1541">
        <f t="shared" si="2"/>
        <v>0</v>
      </c>
      <c r="Q10" s="1541">
        <f t="shared" si="2"/>
        <v>0</v>
      </c>
      <c r="R10" s="1894">
        <f t="shared" si="2"/>
        <v>0</v>
      </c>
      <c r="S10" s="1894">
        <f t="shared" si="2"/>
        <v>405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0</v>
      </c>
      <c r="F11" s="134">
        <f>SUM(F12:F22)</f>
        <v>0</v>
      </c>
      <c r="G11" s="140" t="e">
        <f>+F11*100/E11</f>
        <v>#DIV/0!</v>
      </c>
      <c r="H11" s="1080">
        <f>SUM(H12:H22)</f>
        <v>0</v>
      </c>
      <c r="I11" s="1080">
        <f t="shared" ref="I11:S11" si="3">SUM(I12:I22)</f>
        <v>0</v>
      </c>
      <c r="J11" s="1224">
        <f t="shared" si="3"/>
        <v>0</v>
      </c>
      <c r="K11" s="1224">
        <f t="shared" si="3"/>
        <v>0</v>
      </c>
      <c r="L11" s="1541">
        <f t="shared" si="3"/>
        <v>0</v>
      </c>
      <c r="M11" s="1541">
        <f t="shared" si="3"/>
        <v>0</v>
      </c>
      <c r="N11" s="1541">
        <f t="shared" si="3"/>
        <v>0</v>
      </c>
      <c r="O11" s="1541">
        <f t="shared" si="3"/>
        <v>0</v>
      </c>
      <c r="P11" s="1541">
        <f t="shared" si="3"/>
        <v>0</v>
      </c>
      <c r="Q11" s="1541">
        <f t="shared" si="3"/>
        <v>0</v>
      </c>
      <c r="R11" s="1894">
        <f t="shared" si="3"/>
        <v>0</v>
      </c>
      <c r="S11" s="1894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/>
      <c r="I12" s="471"/>
      <c r="J12" s="471"/>
      <c r="K12" s="471"/>
      <c r="L12" s="471"/>
      <c r="M12" s="471"/>
      <c r="N12" s="471"/>
      <c r="O12" s="471"/>
      <c r="P12" s="471"/>
      <c r="Q12" s="471"/>
      <c r="R12" s="471"/>
      <c r="S12" s="471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/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>SUM(H18:S18)</f>
        <v>0</v>
      </c>
      <c r="G18" s="37" t="e">
        <f t="shared" si="5"/>
        <v>#DIV/0!</v>
      </c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/>
      <c r="I19" s="471"/>
      <c r="J19" s="471"/>
      <c r="K19" s="471"/>
      <c r="L19" s="471"/>
      <c r="M19" s="471"/>
      <c r="N19" s="471"/>
      <c r="O19" s="471"/>
      <c r="P19" s="471"/>
      <c r="Q19" s="471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/>
      <c r="I21" s="471"/>
      <c r="J21" s="471"/>
      <c r="K21" s="471"/>
      <c r="L21" s="471"/>
      <c r="M21" s="471"/>
      <c r="N21" s="471"/>
      <c r="O21" s="471"/>
      <c r="P21" s="471"/>
      <c r="Q21" s="471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0</v>
      </c>
      <c r="F23" s="134">
        <f>SUM(F24:F38)</f>
        <v>0</v>
      </c>
      <c r="G23" s="140" t="e">
        <f t="shared" si="5"/>
        <v>#DIV/0!</v>
      </c>
      <c r="H23" s="1080">
        <f>SUM(H24:H38)</f>
        <v>0</v>
      </c>
      <c r="I23" s="1080">
        <f t="shared" ref="I23:S23" si="6">SUM(I24:I38)</f>
        <v>0</v>
      </c>
      <c r="J23" s="1224">
        <f t="shared" si="6"/>
        <v>0</v>
      </c>
      <c r="K23" s="1224">
        <f t="shared" si="6"/>
        <v>0</v>
      </c>
      <c r="L23" s="1541">
        <f t="shared" si="6"/>
        <v>0</v>
      </c>
      <c r="M23" s="1541">
        <f t="shared" si="6"/>
        <v>0</v>
      </c>
      <c r="N23" s="1541">
        <f t="shared" si="6"/>
        <v>0</v>
      </c>
      <c r="O23" s="1541">
        <f t="shared" si="6"/>
        <v>0</v>
      </c>
      <c r="P23" s="1541">
        <f t="shared" si="6"/>
        <v>0</v>
      </c>
      <c r="Q23" s="1541">
        <f t="shared" si="6"/>
        <v>0</v>
      </c>
      <c r="R23" s="1894">
        <f t="shared" si="6"/>
        <v>0</v>
      </c>
      <c r="S23" s="1894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471"/>
      <c r="I24" s="471"/>
      <c r="J24" s="471"/>
      <c r="K24" s="471"/>
      <c r="L24" s="471"/>
      <c r="M24" s="471"/>
      <c r="N24" s="471"/>
      <c r="O24" s="471"/>
      <c r="P24" s="471"/>
      <c r="Q24" s="471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1"/>
      <c r="S29" s="471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6">
        <v>0</v>
      </c>
      <c r="F32" s="36">
        <f t="shared" si="4"/>
        <v>0</v>
      </c>
      <c r="G32" s="37" t="e">
        <f t="shared" si="5"/>
        <v>#DIV/0!</v>
      </c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6">
        <v>0</v>
      </c>
      <c r="F33" s="36">
        <f t="shared" si="4"/>
        <v>0</v>
      </c>
      <c r="G33" s="37" t="e">
        <f t="shared" si="5"/>
        <v>#DIV/0!</v>
      </c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0</v>
      </c>
      <c r="F34" s="36">
        <f t="shared" si="4"/>
        <v>0</v>
      </c>
      <c r="G34" s="37" t="e">
        <f t="shared" si="5"/>
        <v>#DIV/0!</v>
      </c>
      <c r="H34" s="471"/>
      <c r="I34" s="471"/>
      <c r="J34" s="471"/>
      <c r="K34" s="471"/>
      <c r="L34" s="471"/>
      <c r="M34" s="471"/>
      <c r="N34" s="471"/>
      <c r="O34" s="471"/>
      <c r="P34" s="471"/>
      <c r="Q34" s="471"/>
      <c r="R34" s="471"/>
      <c r="S34" s="471"/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0</v>
      </c>
      <c r="F35" s="36">
        <f t="shared" si="4"/>
        <v>0</v>
      </c>
      <c r="G35" s="37" t="e">
        <f t="shared" si="5"/>
        <v>#DIV/0!</v>
      </c>
      <c r="H35" s="471"/>
      <c r="I35" s="471"/>
      <c r="J35" s="471"/>
      <c r="K35" s="471"/>
      <c r="L35" s="471"/>
      <c r="M35" s="471"/>
      <c r="N35" s="471"/>
      <c r="O35" s="471"/>
      <c r="P35" s="471"/>
      <c r="Q35" s="471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 t="shared" si="4"/>
        <v>0</v>
      </c>
      <c r="G36" s="37" t="e">
        <f t="shared" si="5"/>
        <v>#DIV/0!</v>
      </c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6">
        <v>0</v>
      </c>
      <c r="F37" s="36">
        <f t="shared" si="4"/>
        <v>0</v>
      </c>
      <c r="G37" s="37" t="e">
        <f t="shared" si="5"/>
        <v>#DIV/0!</v>
      </c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6">
        <v>0</v>
      </c>
      <c r="F38" s="36">
        <f t="shared" si="4"/>
        <v>0</v>
      </c>
      <c r="G38" s="37" t="e">
        <f t="shared" si="5"/>
        <v>#DIV/0!</v>
      </c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1700</v>
      </c>
      <c r="F39" s="134">
        <f>SUM(F40:F53)</f>
        <v>1737</v>
      </c>
      <c r="G39" s="140">
        <f t="shared" si="5"/>
        <v>102.17647058823529</v>
      </c>
      <c r="H39" s="1080">
        <f>SUM(H40:H53)</f>
        <v>0</v>
      </c>
      <c r="I39" s="1080">
        <f t="shared" ref="I39:S39" si="7">SUM(I40:I53)</f>
        <v>0</v>
      </c>
      <c r="J39" s="1224">
        <f t="shared" si="7"/>
        <v>0</v>
      </c>
      <c r="K39" s="1224">
        <f t="shared" si="7"/>
        <v>0</v>
      </c>
      <c r="L39" s="1541">
        <f t="shared" si="7"/>
        <v>0</v>
      </c>
      <c r="M39" s="1541">
        <f t="shared" si="7"/>
        <v>0</v>
      </c>
      <c r="N39" s="1541">
        <f t="shared" si="7"/>
        <v>1332</v>
      </c>
      <c r="O39" s="1541">
        <f t="shared" si="7"/>
        <v>0</v>
      </c>
      <c r="P39" s="1541">
        <f t="shared" si="7"/>
        <v>0</v>
      </c>
      <c r="Q39" s="1541">
        <f t="shared" si="7"/>
        <v>0</v>
      </c>
      <c r="R39" s="1894">
        <f t="shared" si="7"/>
        <v>0</v>
      </c>
      <c r="S39" s="1894">
        <f t="shared" si="7"/>
        <v>405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471"/>
      <c r="I40" s="471"/>
      <c r="J40" s="471"/>
      <c r="K40" s="471"/>
      <c r="L40" s="471"/>
      <c r="M40" s="471"/>
      <c r="N40" s="471"/>
      <c r="O40" s="471"/>
      <c r="P40" s="471"/>
      <c r="Q40" s="471"/>
      <c r="R40" s="471"/>
      <c r="S40" s="471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471"/>
      <c r="I43" s="471"/>
      <c r="J43" s="471"/>
      <c r="K43" s="471"/>
      <c r="L43" s="471"/>
      <c r="M43" s="471"/>
      <c r="N43" s="471"/>
      <c r="O43" s="471"/>
      <c r="P43" s="471"/>
      <c r="Q43" s="471"/>
      <c r="R43" s="471"/>
      <c r="S43" s="471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1700</v>
      </c>
      <c r="F44" s="36">
        <f t="shared" si="4"/>
        <v>1737</v>
      </c>
      <c r="G44" s="37">
        <f t="shared" si="5"/>
        <v>102.17647058823529</v>
      </c>
      <c r="H44" s="471">
        <v>0</v>
      </c>
      <c r="I44" s="471">
        <v>0</v>
      </c>
      <c r="J44" s="471">
        <v>0</v>
      </c>
      <c r="K44" s="471">
        <v>0</v>
      </c>
      <c r="L44" s="471">
        <v>0</v>
      </c>
      <c r="M44" s="872">
        <v>0</v>
      </c>
      <c r="N44" s="872">
        <v>1332</v>
      </c>
      <c r="O44" s="471">
        <v>0</v>
      </c>
      <c r="P44" s="471">
        <v>0</v>
      </c>
      <c r="Q44" s="471">
        <v>0</v>
      </c>
      <c r="R44" s="471">
        <v>0</v>
      </c>
      <c r="S44" s="471">
        <v>405</v>
      </c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/>
      <c r="I45" s="471"/>
      <c r="J45" s="471"/>
      <c r="K45" s="471"/>
      <c r="L45" s="471"/>
      <c r="M45" s="471"/>
      <c r="N45" s="471"/>
      <c r="O45" s="471"/>
      <c r="P45" s="471"/>
      <c r="Q45" s="471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/>
      <c r="I46" s="471"/>
      <c r="J46" s="471"/>
      <c r="K46" s="471"/>
      <c r="L46" s="471"/>
      <c r="M46" s="471"/>
      <c r="N46" s="471"/>
      <c r="O46" s="471"/>
      <c r="P46" s="471"/>
      <c r="Q46" s="471"/>
      <c r="R46" s="471"/>
      <c r="S46" s="471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471"/>
      <c r="I47" s="471"/>
      <c r="J47" s="471"/>
      <c r="K47" s="471"/>
      <c r="L47" s="471"/>
      <c r="M47" s="471"/>
      <c r="N47" s="471"/>
      <c r="O47" s="471"/>
      <c r="P47" s="471"/>
      <c r="Q47" s="471"/>
      <c r="R47" s="471"/>
      <c r="S47" s="471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471"/>
      <c r="I52" s="471"/>
      <c r="J52" s="471"/>
      <c r="K52" s="471"/>
      <c r="L52" s="471"/>
      <c r="M52" s="471"/>
      <c r="N52" s="471"/>
      <c r="O52" s="471"/>
      <c r="P52" s="471"/>
      <c r="Q52" s="471"/>
      <c r="R52" s="471"/>
      <c r="S52" s="471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/>
      <c r="I53" s="471"/>
      <c r="J53" s="471"/>
      <c r="K53" s="471"/>
      <c r="L53" s="471"/>
      <c r="M53" s="471"/>
      <c r="N53" s="471"/>
      <c r="O53" s="471"/>
      <c r="P53" s="471"/>
      <c r="Q53" s="471"/>
      <c r="R53" s="471"/>
      <c r="S53" s="471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500</v>
      </c>
      <c r="F55" s="36">
        <f t="shared" si="4"/>
        <v>212</v>
      </c>
      <c r="G55" s="43">
        <f>+F55*100/E55</f>
        <v>42.4</v>
      </c>
      <c r="H55" s="471">
        <v>0</v>
      </c>
      <c r="I55" s="471">
        <v>0</v>
      </c>
      <c r="J55" s="471">
        <v>0</v>
      </c>
      <c r="K55" s="471">
        <v>0</v>
      </c>
      <c r="L55" s="471">
        <v>0</v>
      </c>
      <c r="M55" s="471">
        <v>0</v>
      </c>
      <c r="N55" s="471">
        <v>0</v>
      </c>
      <c r="O55" s="471">
        <v>91</v>
      </c>
      <c r="P55" s="471">
        <v>53</v>
      </c>
      <c r="Q55" s="471">
        <v>0</v>
      </c>
      <c r="R55" s="471">
        <v>0</v>
      </c>
      <c r="S55" s="471">
        <v>68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166500</v>
      </c>
      <c r="F56" s="58">
        <f>SUM(H56:S56)</f>
        <v>166500</v>
      </c>
      <c r="G56" s="47"/>
      <c r="H56" s="1095">
        <v>5000</v>
      </c>
      <c r="I56" s="1095">
        <v>5000</v>
      </c>
      <c r="J56" s="1238">
        <v>5000</v>
      </c>
      <c r="K56" s="1238">
        <v>5500</v>
      </c>
      <c r="L56" s="1552">
        <v>10000</v>
      </c>
      <c r="M56" s="1552">
        <v>10000</v>
      </c>
      <c r="N56" s="1552">
        <v>10000</v>
      </c>
      <c r="O56" s="1552">
        <v>23000</v>
      </c>
      <c r="P56" s="1552">
        <v>23000</v>
      </c>
      <c r="Q56" s="1552">
        <v>24000</v>
      </c>
      <c r="R56" s="1906">
        <v>24000</v>
      </c>
      <c r="S56" s="1906">
        <v>22000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166500</v>
      </c>
      <c r="F57" s="134">
        <f>SUM(F58:F64)</f>
        <v>166760</v>
      </c>
      <c r="G57" s="142">
        <f>+F57*100/E57</f>
        <v>100.15615615615616</v>
      </c>
      <c r="H57" s="1089">
        <f>SUM(H58:H64)</f>
        <v>30080</v>
      </c>
      <c r="I57" s="1089">
        <f t="shared" ref="I57:S57" si="8">SUM(I58:I64)</f>
        <v>11050</v>
      </c>
      <c r="J57" s="1232">
        <f t="shared" si="8"/>
        <v>800</v>
      </c>
      <c r="K57" s="1232">
        <f t="shared" si="8"/>
        <v>1570</v>
      </c>
      <c r="L57" s="1569">
        <f t="shared" si="8"/>
        <v>1050</v>
      </c>
      <c r="M57" s="1569">
        <f t="shared" si="8"/>
        <v>5720</v>
      </c>
      <c r="N57" s="1569">
        <f t="shared" si="8"/>
        <v>1600</v>
      </c>
      <c r="O57" s="1569">
        <f t="shared" si="8"/>
        <v>14090</v>
      </c>
      <c r="P57" s="1569">
        <f t="shared" si="8"/>
        <v>26680</v>
      </c>
      <c r="Q57" s="1569">
        <f t="shared" si="8"/>
        <v>41900</v>
      </c>
      <c r="R57" s="1902">
        <f t="shared" si="8"/>
        <v>32220</v>
      </c>
      <c r="S57" s="1902">
        <f t="shared" si="8"/>
        <v>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27000</v>
      </c>
      <c r="F58" s="36">
        <f t="shared" ref="F58:F72" si="9">SUM(H58:S58)</f>
        <v>27000</v>
      </c>
      <c r="G58" s="43">
        <f t="shared" ref="G58:G74" si="10">+F58*100/E58</f>
        <v>100</v>
      </c>
      <c r="H58" s="471">
        <v>0</v>
      </c>
      <c r="I58" s="471">
        <v>0</v>
      </c>
      <c r="J58" s="471">
        <v>0</v>
      </c>
      <c r="K58" s="471">
        <v>0</v>
      </c>
      <c r="L58" s="471">
        <v>0</v>
      </c>
      <c r="M58" s="471">
        <v>0</v>
      </c>
      <c r="N58" s="471">
        <v>0</v>
      </c>
      <c r="O58" s="872">
        <v>2200</v>
      </c>
      <c r="P58" s="872">
        <v>8300</v>
      </c>
      <c r="Q58" s="872">
        <v>9000</v>
      </c>
      <c r="R58" s="872">
        <v>7500</v>
      </c>
      <c r="S58" s="471">
        <v>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90000</v>
      </c>
      <c r="F59" s="36">
        <f t="shared" si="9"/>
        <v>90110</v>
      </c>
      <c r="G59" s="43">
        <f t="shared" si="10"/>
        <v>100.12222222222222</v>
      </c>
      <c r="H59" s="872">
        <v>29080</v>
      </c>
      <c r="I59" s="872">
        <v>11050</v>
      </c>
      <c r="J59" s="471">
        <v>800</v>
      </c>
      <c r="K59" s="872">
        <v>1570</v>
      </c>
      <c r="L59" s="872">
        <v>1050</v>
      </c>
      <c r="M59" s="872">
        <v>5720</v>
      </c>
      <c r="N59" s="872">
        <v>1600</v>
      </c>
      <c r="O59" s="872">
        <v>9440</v>
      </c>
      <c r="P59" s="872">
        <v>5580</v>
      </c>
      <c r="Q59" s="872">
        <v>15000</v>
      </c>
      <c r="R59" s="872">
        <v>9220</v>
      </c>
      <c r="S59" s="471">
        <v>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46500</v>
      </c>
      <c r="F60" s="36">
        <f t="shared" si="9"/>
        <v>46650</v>
      </c>
      <c r="G60" s="43">
        <f t="shared" si="10"/>
        <v>100.3225806451613</v>
      </c>
      <c r="H60" s="471">
        <v>0</v>
      </c>
      <c r="I60" s="471">
        <v>0</v>
      </c>
      <c r="J60" s="471">
        <v>0</v>
      </c>
      <c r="K60" s="471">
        <v>0</v>
      </c>
      <c r="L60" s="471">
        <v>0</v>
      </c>
      <c r="M60" s="471">
        <v>0</v>
      </c>
      <c r="N60" s="471">
        <v>0</v>
      </c>
      <c r="O60" s="872">
        <v>2450</v>
      </c>
      <c r="P60" s="872">
        <v>10800</v>
      </c>
      <c r="Q60" s="872">
        <v>17900</v>
      </c>
      <c r="R60" s="872">
        <v>15500</v>
      </c>
      <c r="S60" s="471">
        <v>0</v>
      </c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1"/>
      <c r="S61" s="471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1000</v>
      </c>
      <c r="F62" s="36">
        <f t="shared" si="9"/>
        <v>1000</v>
      </c>
      <c r="G62" s="43">
        <f t="shared" si="10"/>
        <v>100</v>
      </c>
      <c r="H62" s="872">
        <v>1000</v>
      </c>
      <c r="I62" s="471"/>
      <c r="J62" s="471"/>
      <c r="K62" s="471"/>
      <c r="L62" s="471"/>
      <c r="M62" s="471"/>
      <c r="N62" s="471"/>
      <c r="O62" s="471"/>
      <c r="P62" s="471">
        <v>0</v>
      </c>
      <c r="Q62" s="471">
        <v>0</v>
      </c>
      <c r="R62" s="471">
        <v>0</v>
      </c>
      <c r="S62" s="471">
        <v>0</v>
      </c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471">
        <v>0</v>
      </c>
      <c r="I63" s="471">
        <v>0</v>
      </c>
      <c r="J63" s="471">
        <v>0</v>
      </c>
      <c r="K63" s="471">
        <v>0</v>
      </c>
      <c r="L63" s="471">
        <v>0</v>
      </c>
      <c r="M63" s="471">
        <v>0</v>
      </c>
      <c r="N63" s="471">
        <v>0</v>
      </c>
      <c r="O63" s="471">
        <v>0</v>
      </c>
      <c r="P63" s="872">
        <v>2000</v>
      </c>
      <c r="Q63" s="471">
        <v>0</v>
      </c>
      <c r="R63" s="471">
        <v>0</v>
      </c>
      <c r="S63" s="471">
        <v>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4000</v>
      </c>
      <c r="F65" s="55">
        <f t="shared" si="9"/>
        <v>4000</v>
      </c>
      <c r="G65" s="28">
        <f t="shared" si="10"/>
        <v>100</v>
      </c>
      <c r="H65" s="1096">
        <v>0</v>
      </c>
      <c r="I65" s="1096">
        <v>0</v>
      </c>
      <c r="J65" s="1239">
        <v>0</v>
      </c>
      <c r="K65" s="1239">
        <v>0</v>
      </c>
      <c r="L65" s="1553">
        <v>0</v>
      </c>
      <c r="M65" s="1553">
        <v>0</v>
      </c>
      <c r="N65" s="1375">
        <v>4000</v>
      </c>
      <c r="O65" s="1553"/>
      <c r="P65" s="1553">
        <v>0</v>
      </c>
      <c r="Q65" s="1553">
        <v>0</v>
      </c>
      <c r="R65" s="1907">
        <v>0</v>
      </c>
      <c r="S65" s="1907">
        <v>0</v>
      </c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333</v>
      </c>
      <c r="F66" s="55">
        <f t="shared" si="9"/>
        <v>398</v>
      </c>
      <c r="G66" s="28">
        <f t="shared" si="10"/>
        <v>119.51951951951952</v>
      </c>
      <c r="H66" s="1096">
        <v>53</v>
      </c>
      <c r="I66" s="1096">
        <v>26</v>
      </c>
      <c r="J66" s="1239">
        <v>3</v>
      </c>
      <c r="K66" s="1239">
        <v>4</v>
      </c>
      <c r="L66" s="1553">
        <v>3</v>
      </c>
      <c r="M66" s="1553">
        <v>27</v>
      </c>
      <c r="N66" s="1553">
        <v>5</v>
      </c>
      <c r="O66" s="1553">
        <v>42</v>
      </c>
      <c r="P66" s="1553">
        <v>86</v>
      </c>
      <c r="Q66" s="1553">
        <v>84</v>
      </c>
      <c r="R66" s="1907">
        <v>65</v>
      </c>
      <c r="S66" s="1907">
        <v>0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1"/>
      <c r="S67" s="471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901200</v>
      </c>
      <c r="F68" s="50">
        <f>SUM(H68:S68)</f>
        <v>913798.45</v>
      </c>
      <c r="G68" s="112">
        <f t="shared" si="10"/>
        <v>101.39796382600977</v>
      </c>
      <c r="H68" s="1083">
        <f>SUM(H69:H73)</f>
        <v>18972</v>
      </c>
      <c r="I68" s="1083">
        <f>SUM(I69:I73)</f>
        <v>102745.53</v>
      </c>
      <c r="J68" s="1226">
        <f>SUM(J69:J73)</f>
        <v>102198.9</v>
      </c>
      <c r="K68" s="1226">
        <f>SUM(K69:K73)</f>
        <v>57263</v>
      </c>
      <c r="L68" s="1543">
        <v>114389</v>
      </c>
      <c r="M68" s="1543">
        <f t="shared" ref="M68:S68" si="11">SUM(M69:M73)</f>
        <v>91183.2</v>
      </c>
      <c r="N68" s="1543">
        <f t="shared" si="11"/>
        <v>88696.3</v>
      </c>
      <c r="O68" s="1543">
        <f t="shared" si="11"/>
        <v>76062</v>
      </c>
      <c r="P68" s="1543">
        <f t="shared" si="11"/>
        <v>56730</v>
      </c>
      <c r="Q68" s="1543">
        <f t="shared" si="11"/>
        <v>56400</v>
      </c>
      <c r="R68" s="1896">
        <f t="shared" si="11"/>
        <v>88627.199999999997</v>
      </c>
      <c r="S68" s="1896">
        <f t="shared" si="11"/>
        <v>60531.32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895700+5500</f>
        <v>901200</v>
      </c>
      <c r="F70" s="36">
        <f t="shared" si="9"/>
        <v>913798.45</v>
      </c>
      <c r="G70" s="43">
        <f t="shared" si="10"/>
        <v>101.39796382600977</v>
      </c>
      <c r="H70" s="872">
        <v>18972</v>
      </c>
      <c r="I70" s="872">
        <v>102745.53</v>
      </c>
      <c r="J70" s="1020">
        <v>102198.9</v>
      </c>
      <c r="K70" s="872">
        <v>57263</v>
      </c>
      <c r="L70" s="872">
        <v>114389</v>
      </c>
      <c r="M70" s="1020">
        <v>91183.2</v>
      </c>
      <c r="N70" s="1020">
        <v>88696.3</v>
      </c>
      <c r="O70" s="872">
        <v>76062</v>
      </c>
      <c r="P70" s="872">
        <v>56730</v>
      </c>
      <c r="Q70" s="872">
        <v>56400</v>
      </c>
      <c r="R70" s="1020">
        <v>88627.199999999997</v>
      </c>
      <c r="S70" s="1020">
        <v>60531.32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259000</v>
      </c>
      <c r="F74" s="55">
        <f>SUM(H74:S74)</f>
        <v>128280</v>
      </c>
      <c r="G74" s="142">
        <f t="shared" si="10"/>
        <v>49.528957528957527</v>
      </c>
      <c r="H74" s="1080">
        <f>H75</f>
        <v>8550</v>
      </c>
      <c r="I74" s="1080">
        <f t="shared" ref="I74:S74" si="12">I75</f>
        <v>2600</v>
      </c>
      <c r="J74" s="1224">
        <f t="shared" si="12"/>
        <v>1900</v>
      </c>
      <c r="K74" s="1224">
        <f t="shared" si="12"/>
        <v>21470</v>
      </c>
      <c r="L74" s="1541">
        <f t="shared" si="12"/>
        <v>45200</v>
      </c>
      <c r="M74" s="1541">
        <f t="shared" si="12"/>
        <v>16370</v>
      </c>
      <c r="N74" s="1541">
        <f t="shared" si="12"/>
        <v>3390</v>
      </c>
      <c r="O74" s="1541">
        <f t="shared" si="12"/>
        <v>520</v>
      </c>
      <c r="P74" s="1541">
        <f t="shared" si="12"/>
        <v>1360</v>
      </c>
      <c r="Q74" s="1541">
        <f t="shared" si="12"/>
        <v>10750</v>
      </c>
      <c r="R74" s="1894">
        <f t="shared" si="12"/>
        <v>16170</v>
      </c>
      <c r="S74" s="1894">
        <f t="shared" si="12"/>
        <v>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128280</v>
      </c>
      <c r="G75" s="142"/>
      <c r="H75" s="1081">
        <f>H77+H79+H81+H83+H85+H87</f>
        <v>8550</v>
      </c>
      <c r="I75" s="1081">
        <f t="shared" ref="I75:S75" si="13">I77+I79+I81+I83+I85+I87</f>
        <v>2600</v>
      </c>
      <c r="J75" s="1225">
        <f t="shared" si="13"/>
        <v>1900</v>
      </c>
      <c r="K75" s="1225">
        <f t="shared" si="13"/>
        <v>21470</v>
      </c>
      <c r="L75" s="1542">
        <f t="shared" si="13"/>
        <v>45200</v>
      </c>
      <c r="M75" s="1542">
        <f t="shared" si="13"/>
        <v>16370</v>
      </c>
      <c r="N75" s="1542">
        <f t="shared" si="13"/>
        <v>3390</v>
      </c>
      <c r="O75" s="1542">
        <f t="shared" si="13"/>
        <v>520</v>
      </c>
      <c r="P75" s="1542">
        <f t="shared" si="13"/>
        <v>1360</v>
      </c>
      <c r="Q75" s="1542">
        <f t="shared" si="13"/>
        <v>10750</v>
      </c>
      <c r="R75" s="1895">
        <f t="shared" si="13"/>
        <v>16170</v>
      </c>
      <c r="S75" s="1895">
        <f t="shared" si="13"/>
        <v>0</v>
      </c>
    </row>
    <row r="76" spans="1:19" ht="21" customHeight="1">
      <c r="A76" s="44"/>
      <c r="B76" s="56"/>
      <c r="C76" s="3" t="s">
        <v>38</v>
      </c>
      <c r="D76" s="57"/>
      <c r="E76" s="147">
        <v>200000</v>
      </c>
      <c r="F76" s="58">
        <f>SUM(H76:S76)</f>
        <v>200000</v>
      </c>
      <c r="G76" s="47"/>
      <c r="H76" s="1095">
        <v>5000</v>
      </c>
      <c r="I76" s="1095">
        <v>5000</v>
      </c>
      <c r="J76" s="1238">
        <v>5000</v>
      </c>
      <c r="K76" s="1238">
        <v>5000</v>
      </c>
      <c r="L76" s="1552">
        <v>50000</v>
      </c>
      <c r="M76" s="1552">
        <v>50000</v>
      </c>
      <c r="N76" s="1552">
        <v>30000</v>
      </c>
      <c r="O76" s="1552">
        <v>30000</v>
      </c>
      <c r="P76" s="1552">
        <v>5000</v>
      </c>
      <c r="Q76" s="1552">
        <v>5000</v>
      </c>
      <c r="R76" s="1906">
        <v>5000</v>
      </c>
      <c r="S76" s="190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200000</v>
      </c>
      <c r="F77" s="36">
        <f t="shared" ref="F77:F83" si="14">SUM(H77:S77)</f>
        <v>68000</v>
      </c>
      <c r="G77" s="43">
        <f>F77*100/E77</f>
        <v>34</v>
      </c>
      <c r="H77" s="471">
        <v>0</v>
      </c>
      <c r="I77" s="471">
        <v>0</v>
      </c>
      <c r="J77" s="471">
        <v>0</v>
      </c>
      <c r="K77" s="872">
        <v>8000</v>
      </c>
      <c r="L77" s="872">
        <v>42000</v>
      </c>
      <c r="M77" s="872">
        <v>10000</v>
      </c>
      <c r="N77" s="1714">
        <v>0</v>
      </c>
      <c r="O77" s="471">
        <v>0</v>
      </c>
      <c r="P77" s="471">
        <v>0</v>
      </c>
      <c r="Q77" s="872">
        <v>8000</v>
      </c>
      <c r="R77" s="471">
        <v>0</v>
      </c>
      <c r="S77" s="471">
        <v>0</v>
      </c>
    </row>
    <row r="78" spans="1:19" ht="21.75" customHeight="1">
      <c r="A78" s="60"/>
      <c r="B78" s="61"/>
      <c r="C78" s="2" t="s">
        <v>118</v>
      </c>
      <c r="D78" s="46"/>
      <c r="E78" s="147">
        <v>5000</v>
      </c>
      <c r="F78" s="58">
        <f>SUM(H78:S78)</f>
        <v>5000</v>
      </c>
      <c r="G78" s="62"/>
      <c r="H78" s="1086">
        <v>0</v>
      </c>
      <c r="I78" s="1086">
        <v>1000</v>
      </c>
      <c r="J78" s="1229">
        <v>1000</v>
      </c>
      <c r="K78" s="1229">
        <v>1000</v>
      </c>
      <c r="L78" s="1546">
        <v>1000</v>
      </c>
      <c r="M78" s="1546">
        <v>1000</v>
      </c>
      <c r="N78" s="1715">
        <v>0</v>
      </c>
      <c r="O78" s="1546">
        <v>0</v>
      </c>
      <c r="P78" s="1546">
        <v>0</v>
      </c>
      <c r="Q78" s="1546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5000</v>
      </c>
      <c r="F79" s="36">
        <f t="shared" si="14"/>
        <v>5000</v>
      </c>
      <c r="G79" s="43">
        <f>F79*100/E79</f>
        <v>100</v>
      </c>
      <c r="H79" s="471">
        <v>0</v>
      </c>
      <c r="I79" s="471">
        <v>0</v>
      </c>
      <c r="J79" s="471">
        <v>0</v>
      </c>
      <c r="K79" s="471">
        <v>0</v>
      </c>
      <c r="L79" s="471">
        <v>0</v>
      </c>
      <c r="M79" s="872">
        <v>5000</v>
      </c>
      <c r="N79" s="1714">
        <v>0</v>
      </c>
      <c r="O79" s="471">
        <v>0</v>
      </c>
      <c r="P79" s="471">
        <v>0</v>
      </c>
      <c r="Q79" s="471">
        <v>0</v>
      </c>
      <c r="R79" s="471">
        <v>0</v>
      </c>
      <c r="S79" s="471">
        <v>0</v>
      </c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087">
        <v>0</v>
      </c>
      <c r="I80" s="1087">
        <v>0</v>
      </c>
      <c r="J80" s="1230">
        <v>0</v>
      </c>
      <c r="K80" s="1230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547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471"/>
      <c r="I81" s="471"/>
      <c r="J81" s="471"/>
      <c r="K81" s="471"/>
      <c r="L81" s="471"/>
      <c r="M81" s="471"/>
      <c r="N81" s="471"/>
      <c r="O81" s="471"/>
      <c r="P81" s="471"/>
      <c r="Q81" s="471"/>
      <c r="R81" s="471"/>
      <c r="S81" s="471"/>
    </row>
    <row r="82" spans="1:19" ht="21.75" customHeight="1">
      <c r="A82" s="60"/>
      <c r="B82" s="61"/>
      <c r="C82" s="2" t="s">
        <v>39</v>
      </c>
      <c r="D82" s="46"/>
      <c r="E82" s="147">
        <v>9000</v>
      </c>
      <c r="F82" s="58">
        <f>SUM(H82:S82)</f>
        <v>9000</v>
      </c>
      <c r="G82" s="47">
        <f>F82*100/E82</f>
        <v>100</v>
      </c>
      <c r="H82" s="1088">
        <v>1000</v>
      </c>
      <c r="I82" s="1088">
        <v>1000</v>
      </c>
      <c r="J82" s="1231">
        <v>1000</v>
      </c>
      <c r="K82" s="1231">
        <v>1000</v>
      </c>
      <c r="L82" s="1548">
        <v>1000</v>
      </c>
      <c r="M82" s="1548">
        <v>1000</v>
      </c>
      <c r="N82" s="1548">
        <v>1000</v>
      </c>
      <c r="O82" s="1548">
        <v>1000</v>
      </c>
      <c r="P82" s="1548">
        <v>1000</v>
      </c>
      <c r="Q82" s="1548">
        <v>0</v>
      </c>
      <c r="R82" s="1901">
        <v>0</v>
      </c>
      <c r="S82" s="1901">
        <v>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9000</v>
      </c>
      <c r="F83" s="36">
        <f t="shared" si="14"/>
        <v>9000</v>
      </c>
      <c r="G83" s="43">
        <v>0</v>
      </c>
      <c r="H83" s="471">
        <v>0</v>
      </c>
      <c r="I83" s="471">
        <v>0</v>
      </c>
      <c r="J83" s="471">
        <v>0</v>
      </c>
      <c r="K83" s="872">
        <v>9000</v>
      </c>
      <c r="L83" s="471">
        <v>0</v>
      </c>
      <c r="M83" s="471">
        <v>0</v>
      </c>
      <c r="N83" s="1714">
        <v>0</v>
      </c>
      <c r="O83" s="471"/>
      <c r="P83" s="471">
        <v>0</v>
      </c>
      <c r="Q83" s="471">
        <v>0</v>
      </c>
      <c r="R83" s="471">
        <v>0</v>
      </c>
      <c r="S83" s="471">
        <v>0</v>
      </c>
    </row>
    <row r="84" spans="1:19" ht="21.75" customHeight="1">
      <c r="A84" s="60"/>
      <c r="B84" s="61"/>
      <c r="C84" s="2" t="s">
        <v>40</v>
      </c>
      <c r="D84" s="46"/>
      <c r="E84" s="147">
        <v>45000</v>
      </c>
      <c r="F84" s="58">
        <f>SUM(H84:S84)</f>
        <v>45000</v>
      </c>
      <c r="G84" s="47">
        <f>F84*100/E84</f>
        <v>100</v>
      </c>
      <c r="H84" s="1095">
        <v>3000</v>
      </c>
      <c r="I84" s="1095">
        <v>3500</v>
      </c>
      <c r="J84" s="1238">
        <v>3500</v>
      </c>
      <c r="K84" s="1238">
        <v>3500</v>
      </c>
      <c r="L84" s="1552">
        <v>3500</v>
      </c>
      <c r="M84" s="1552">
        <v>4000</v>
      </c>
      <c r="N84" s="1552">
        <v>4000</v>
      </c>
      <c r="O84" s="1552">
        <v>4000</v>
      </c>
      <c r="P84" s="1552">
        <v>4000</v>
      </c>
      <c r="Q84" s="1552">
        <v>4000</v>
      </c>
      <c r="R84" s="1906">
        <v>4000</v>
      </c>
      <c r="S84" s="1906">
        <v>4000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45000</v>
      </c>
      <c r="F85" s="36">
        <f>SUM(H85:S85)</f>
        <v>46280</v>
      </c>
      <c r="G85" s="43">
        <f>F85*100/E85</f>
        <v>102.84444444444445</v>
      </c>
      <c r="H85" s="872">
        <v>8550</v>
      </c>
      <c r="I85" s="872">
        <v>2600</v>
      </c>
      <c r="J85" s="872">
        <v>1900</v>
      </c>
      <c r="K85" s="872">
        <v>4470</v>
      </c>
      <c r="L85" s="872">
        <v>3200</v>
      </c>
      <c r="M85" s="872">
        <v>1370</v>
      </c>
      <c r="N85" s="872">
        <v>3390</v>
      </c>
      <c r="O85" s="471">
        <v>520</v>
      </c>
      <c r="P85" s="872">
        <v>1360</v>
      </c>
      <c r="Q85" s="872">
        <v>2750</v>
      </c>
      <c r="R85" s="872">
        <v>16170</v>
      </c>
      <c r="S85" s="471">
        <v>0</v>
      </c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/>
      <c r="H86" s="1088">
        <v>0</v>
      </c>
      <c r="I86" s="1088">
        <v>0</v>
      </c>
      <c r="J86" s="1231">
        <v>0</v>
      </c>
      <c r="K86" s="1231">
        <v>0</v>
      </c>
      <c r="L86" s="1548">
        <v>0</v>
      </c>
      <c r="M86" s="1548">
        <v>0</v>
      </c>
      <c r="N86" s="1548">
        <v>0</v>
      </c>
      <c r="O86" s="1548">
        <v>0</v>
      </c>
      <c r="P86" s="1548">
        <v>0</v>
      </c>
      <c r="Q86" s="1548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471"/>
      <c r="S87" s="471"/>
    </row>
    <row r="88" spans="1:19" ht="21.75" customHeight="1">
      <c r="A88" s="63"/>
      <c r="B88" s="64" t="s">
        <v>152</v>
      </c>
      <c r="C88" s="65"/>
      <c r="D88" s="66" t="s">
        <v>9</v>
      </c>
      <c r="E88" s="143">
        <f>SUM(E89:E99)</f>
        <v>852</v>
      </c>
      <c r="F88" s="134">
        <f>SUM(F89:F99)</f>
        <v>446</v>
      </c>
      <c r="G88" s="146">
        <f>+F88*100/E88</f>
        <v>52.347417840375584</v>
      </c>
      <c r="H88" s="1079">
        <f>H89+H91+H93+H95+H97+H99</f>
        <v>32</v>
      </c>
      <c r="I88" s="1079">
        <f t="shared" ref="I88:S88" si="15">I89+I91+I93+I95+I97+I99</f>
        <v>10</v>
      </c>
      <c r="J88" s="1223">
        <f t="shared" si="15"/>
        <v>194</v>
      </c>
      <c r="K88" s="1223">
        <f t="shared" si="15"/>
        <v>92</v>
      </c>
      <c r="L88" s="1539">
        <f t="shared" si="15"/>
        <v>23</v>
      </c>
      <c r="M88" s="1539">
        <f t="shared" si="15"/>
        <v>11</v>
      </c>
      <c r="N88" s="1539">
        <f t="shared" si="15"/>
        <v>12</v>
      </c>
      <c r="O88" s="1539">
        <f t="shared" si="15"/>
        <v>4</v>
      </c>
      <c r="P88" s="1539">
        <f t="shared" si="15"/>
        <v>11</v>
      </c>
      <c r="Q88" s="1539">
        <f t="shared" si="15"/>
        <v>12</v>
      </c>
      <c r="R88" s="1892">
        <f t="shared" si="15"/>
        <v>45</v>
      </c>
      <c r="S88" s="1892">
        <f t="shared" si="15"/>
        <v>0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667</v>
      </c>
      <c r="F89" s="36">
        <f>SUM(H89:S89)</f>
        <v>229</v>
      </c>
      <c r="G89" s="37">
        <f t="shared" ref="G89:G103" si="16">+F89*100/E89</f>
        <v>34.332833583208398</v>
      </c>
      <c r="H89" s="471">
        <v>0</v>
      </c>
      <c r="I89" s="471">
        <v>0</v>
      </c>
      <c r="J89" s="471">
        <v>171</v>
      </c>
      <c r="K89" s="471">
        <v>57</v>
      </c>
      <c r="L89" s="471">
        <v>1</v>
      </c>
      <c r="M89" s="471">
        <v>0</v>
      </c>
      <c r="N89" s="1714">
        <v>0</v>
      </c>
      <c r="O89" s="471">
        <v>0</v>
      </c>
      <c r="P89" s="471">
        <v>0</v>
      </c>
      <c r="Q89" s="471">
        <v>0</v>
      </c>
      <c r="R89" s="471">
        <v>0</v>
      </c>
      <c r="S89" s="471">
        <v>0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0</v>
      </c>
      <c r="G90" s="37" t="e">
        <f t="shared" si="16"/>
        <v>#DIV/0!</v>
      </c>
      <c r="H90" s="471"/>
      <c r="I90" s="471"/>
      <c r="J90" s="471"/>
      <c r="K90" s="471"/>
      <c r="L90" s="471"/>
      <c r="M90" s="471"/>
      <c r="N90" s="471"/>
      <c r="O90" s="471"/>
      <c r="P90" s="471"/>
      <c r="Q90" s="471"/>
      <c r="R90" s="471"/>
      <c r="S90" s="471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17</v>
      </c>
      <c r="F91" s="36">
        <f t="shared" si="17"/>
        <v>0</v>
      </c>
      <c r="G91" s="37">
        <f t="shared" si="16"/>
        <v>0</v>
      </c>
      <c r="H91" s="471">
        <v>0</v>
      </c>
      <c r="I91" s="471">
        <v>0</v>
      </c>
      <c r="J91" s="471">
        <v>0</v>
      </c>
      <c r="K91" s="471">
        <v>0</v>
      </c>
      <c r="L91" s="471">
        <v>0</v>
      </c>
      <c r="M91" s="471">
        <v>0</v>
      </c>
      <c r="N91" s="471">
        <v>0</v>
      </c>
      <c r="O91" s="471">
        <v>0</v>
      </c>
      <c r="P91" s="471">
        <v>0</v>
      </c>
      <c r="Q91" s="471">
        <v>0</v>
      </c>
      <c r="R91" s="471">
        <v>0</v>
      </c>
      <c r="S91" s="471">
        <v>0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0</v>
      </c>
      <c r="G92" s="37" t="e">
        <f t="shared" si="16"/>
        <v>#DIV/0!</v>
      </c>
      <c r="H92" s="471"/>
      <c r="I92" s="471"/>
      <c r="J92" s="471"/>
      <c r="K92" s="471"/>
      <c r="L92" s="471"/>
      <c r="M92" s="471"/>
      <c r="N92" s="471"/>
      <c r="O92" s="471"/>
      <c r="P92" s="471"/>
      <c r="Q92" s="471"/>
      <c r="R92" s="471"/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6"/>
        <v>#DIV/0!</v>
      </c>
      <c r="H93" s="471"/>
      <c r="I93" s="471"/>
      <c r="J93" s="471"/>
      <c r="K93" s="471"/>
      <c r="L93" s="471"/>
      <c r="M93" s="471"/>
      <c r="N93" s="471"/>
      <c r="O93" s="471"/>
      <c r="P93" s="471"/>
      <c r="Q93" s="471"/>
      <c r="R93" s="471"/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471"/>
      <c r="I94" s="471"/>
      <c r="J94" s="471"/>
      <c r="K94" s="471"/>
      <c r="L94" s="471"/>
      <c r="M94" s="471"/>
      <c r="N94" s="471"/>
      <c r="O94" s="471"/>
      <c r="P94" s="471"/>
      <c r="Q94" s="471"/>
      <c r="R94" s="471"/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18</v>
      </c>
      <c r="F95" s="36">
        <f t="shared" si="17"/>
        <v>42</v>
      </c>
      <c r="G95" s="37">
        <f t="shared" si="16"/>
        <v>233.33333333333334</v>
      </c>
      <c r="H95" s="471">
        <v>0</v>
      </c>
      <c r="I95" s="471">
        <v>0</v>
      </c>
      <c r="J95" s="471">
        <v>13</v>
      </c>
      <c r="K95" s="471">
        <v>17</v>
      </c>
      <c r="L95" s="471">
        <v>7</v>
      </c>
      <c r="M95" s="471">
        <v>5</v>
      </c>
      <c r="N95" s="1714">
        <v>0</v>
      </c>
      <c r="O95" s="471">
        <v>0</v>
      </c>
      <c r="P95" s="471">
        <v>0</v>
      </c>
      <c r="Q95" s="471">
        <v>0</v>
      </c>
      <c r="R95" s="471">
        <v>0</v>
      </c>
      <c r="S95" s="471">
        <v>0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0</v>
      </c>
      <c r="G96" s="37" t="e">
        <f t="shared" si="16"/>
        <v>#DIV/0!</v>
      </c>
      <c r="H96" s="471"/>
      <c r="I96" s="471"/>
      <c r="J96" s="471"/>
      <c r="K96" s="471"/>
      <c r="L96" s="471"/>
      <c r="M96" s="471"/>
      <c r="N96" s="471"/>
      <c r="O96" s="471"/>
      <c r="P96" s="471"/>
      <c r="Q96" s="471"/>
      <c r="R96" s="471"/>
      <c r="S96" s="471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150</v>
      </c>
      <c r="F97" s="36">
        <f t="shared" si="17"/>
        <v>175</v>
      </c>
      <c r="G97" s="37">
        <f t="shared" si="16"/>
        <v>116.66666666666667</v>
      </c>
      <c r="H97" s="471">
        <v>32</v>
      </c>
      <c r="I97" s="471">
        <v>10</v>
      </c>
      <c r="J97" s="471">
        <v>10</v>
      </c>
      <c r="K97" s="471">
        <v>18</v>
      </c>
      <c r="L97" s="471">
        <v>15</v>
      </c>
      <c r="M97" s="471">
        <v>6</v>
      </c>
      <c r="N97" s="471">
        <v>12</v>
      </c>
      <c r="O97" s="471">
        <v>4</v>
      </c>
      <c r="P97" s="471">
        <v>11</v>
      </c>
      <c r="Q97" s="471">
        <v>12</v>
      </c>
      <c r="R97" s="471">
        <v>45</v>
      </c>
      <c r="S97" s="471">
        <v>0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0</v>
      </c>
      <c r="G98" s="37" t="e">
        <f t="shared" si="16"/>
        <v>#DIV/0!</v>
      </c>
      <c r="H98" s="471"/>
      <c r="I98" s="471"/>
      <c r="J98" s="471"/>
      <c r="K98" s="471"/>
      <c r="L98" s="471"/>
      <c r="M98" s="471"/>
      <c r="N98" s="471"/>
      <c r="O98" s="471"/>
      <c r="P98" s="471"/>
      <c r="Q98" s="471"/>
      <c r="R98" s="471"/>
      <c r="S98" s="471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7"/>
        <v>0</v>
      </c>
      <c r="G99" s="37" t="e">
        <f t="shared" si="16"/>
        <v>#DIV/0!</v>
      </c>
      <c r="H99" s="471"/>
      <c r="I99" s="471"/>
      <c r="J99" s="471"/>
      <c r="K99" s="471"/>
      <c r="L99" s="471"/>
      <c r="M99" s="471"/>
      <c r="N99" s="471"/>
      <c r="O99" s="471"/>
      <c r="P99" s="471"/>
      <c r="Q99" s="471"/>
      <c r="R99" s="471"/>
      <c r="S99" s="471"/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0</v>
      </c>
      <c r="G100" s="37" t="e">
        <f t="shared" si="16"/>
        <v>#DIV/0!</v>
      </c>
      <c r="H100" s="471"/>
      <c r="I100" s="471"/>
      <c r="J100" s="471"/>
      <c r="K100" s="471"/>
      <c r="L100" s="471"/>
      <c r="M100" s="471"/>
      <c r="N100" s="471"/>
      <c r="O100" s="471"/>
      <c r="P100" s="471"/>
      <c r="Q100" s="471"/>
      <c r="R100" s="471"/>
      <c r="S100" s="471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6"/>
        <v>100</v>
      </c>
      <c r="H101" s="1096">
        <v>0</v>
      </c>
      <c r="I101" s="1096">
        <v>0</v>
      </c>
      <c r="J101" s="1239">
        <v>0</v>
      </c>
      <c r="K101" s="1239"/>
      <c r="L101" s="1553">
        <v>0</v>
      </c>
      <c r="M101" s="1553">
        <v>2</v>
      </c>
      <c r="N101" s="1553"/>
      <c r="O101" s="1553">
        <v>0</v>
      </c>
      <c r="P101" s="1553">
        <v>0</v>
      </c>
      <c r="Q101" s="1553">
        <v>0</v>
      </c>
      <c r="R101" s="1907">
        <v>0</v>
      </c>
      <c r="S101" s="1907">
        <v>0</v>
      </c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9" si="18">SUM(H102:S102)</f>
        <v>0</v>
      </c>
      <c r="G102" s="78" t="e">
        <f t="shared" si="16"/>
        <v>#DIV/0!</v>
      </c>
      <c r="H102" s="1097"/>
      <c r="I102" s="1097"/>
      <c r="J102" s="1240"/>
      <c r="K102" s="1240"/>
      <c r="L102" s="1554"/>
      <c r="M102" s="1554"/>
      <c r="N102" s="1554"/>
      <c r="O102" s="1554"/>
      <c r="P102" s="1554"/>
      <c r="Q102" s="1554"/>
      <c r="R102" s="1908"/>
      <c r="S102" s="190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305900</v>
      </c>
      <c r="F103" s="153">
        <f>SUM(H103:S103)</f>
        <v>305572.67999999993</v>
      </c>
      <c r="G103" s="112">
        <f t="shared" si="16"/>
        <v>99.892997711670461</v>
      </c>
      <c r="H103" s="1083">
        <f>SUM(H104:H108)</f>
        <v>0</v>
      </c>
      <c r="I103" s="1226">
        <f t="shared" ref="I103:S103" si="19">SUM(I104:I108)</f>
        <v>45737.75</v>
      </c>
      <c r="J103" s="1226">
        <f t="shared" si="19"/>
        <v>88062</v>
      </c>
      <c r="K103" s="1226">
        <f t="shared" si="19"/>
        <v>39923.1</v>
      </c>
      <c r="L103" s="1543">
        <f t="shared" si="19"/>
        <v>16182</v>
      </c>
      <c r="M103" s="1543">
        <f t="shared" si="19"/>
        <v>65680</v>
      </c>
      <c r="N103" s="1543">
        <f t="shared" si="19"/>
        <v>0</v>
      </c>
      <c r="O103" s="1543">
        <f t="shared" si="19"/>
        <v>0</v>
      </c>
      <c r="P103" s="1545">
        <f t="shared" si="19"/>
        <v>22500</v>
      </c>
      <c r="Q103" s="1543">
        <f t="shared" si="19"/>
        <v>0</v>
      </c>
      <c r="R103" s="1896">
        <f t="shared" si="19"/>
        <v>10438.6</v>
      </c>
      <c r="S103" s="1896">
        <f t="shared" si="19"/>
        <v>17049.23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8"/>
        <v>0</v>
      </c>
      <c r="G104" s="43" t="e">
        <f t="shared" ref="G104:G110" si="20">+F104*100/E104</f>
        <v>#DIV/0!</v>
      </c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f>255900+50000</f>
        <v>305900</v>
      </c>
      <c r="F105" s="36">
        <f t="shared" si="18"/>
        <v>305572.67999999993</v>
      </c>
      <c r="G105" s="43">
        <f t="shared" si="20"/>
        <v>99.892997711670461</v>
      </c>
      <c r="H105" s="471">
        <v>0</v>
      </c>
      <c r="I105" s="1020">
        <v>45737.75</v>
      </c>
      <c r="J105" s="872">
        <v>88062</v>
      </c>
      <c r="K105" s="1020">
        <v>39923.1</v>
      </c>
      <c r="L105" s="872">
        <v>16182</v>
      </c>
      <c r="M105" s="872">
        <v>65680</v>
      </c>
      <c r="N105" s="1714">
        <v>0</v>
      </c>
      <c r="O105" s="471">
        <v>0</v>
      </c>
      <c r="P105" s="872">
        <v>22500</v>
      </c>
      <c r="Q105" s="471">
        <v>0</v>
      </c>
      <c r="R105" s="1020">
        <v>10438.6</v>
      </c>
      <c r="S105" s="1020">
        <v>17049.23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/>
      <c r="F106" s="36">
        <f t="shared" si="18"/>
        <v>0</v>
      </c>
      <c r="G106" s="43" t="e">
        <f t="shared" si="20"/>
        <v>#DIV/0!</v>
      </c>
      <c r="H106" s="471"/>
      <c r="I106" s="471"/>
      <c r="J106" s="471"/>
      <c r="K106" s="471"/>
      <c r="L106" s="471"/>
      <c r="M106" s="471"/>
      <c r="N106" s="471"/>
      <c r="O106" s="471"/>
      <c r="P106" s="471"/>
      <c r="Q106" s="471"/>
      <c r="R106" s="471"/>
      <c r="S106" s="471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471"/>
      <c r="I107" s="471"/>
      <c r="J107" s="471"/>
      <c r="K107" s="471"/>
      <c r="L107" s="471"/>
      <c r="M107" s="471"/>
      <c r="N107" s="471"/>
      <c r="O107" s="471"/>
      <c r="P107" s="471"/>
      <c r="Q107" s="471"/>
      <c r="R107" s="471"/>
      <c r="S107" s="471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8"/>
        <v>0</v>
      </c>
      <c r="G108" s="43" t="e">
        <f t="shared" si="20"/>
        <v>#DIV/0!</v>
      </c>
      <c r="H108" s="471"/>
      <c r="I108" s="471"/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440000</v>
      </c>
      <c r="F109" s="54">
        <f t="shared" si="18"/>
        <v>675270</v>
      </c>
      <c r="G109" s="140">
        <f t="shared" si="20"/>
        <v>153.47045454545454</v>
      </c>
      <c r="H109" s="149">
        <f>SUM(H113+H117)</f>
        <v>66400</v>
      </c>
      <c r="I109" s="149">
        <f t="shared" ref="I109:S109" si="21">SUM(I113+I117)</f>
        <v>64240</v>
      </c>
      <c r="J109" s="149">
        <f t="shared" si="21"/>
        <v>63500</v>
      </c>
      <c r="K109" s="149">
        <f t="shared" si="21"/>
        <v>51280</v>
      </c>
      <c r="L109" s="149">
        <f t="shared" si="21"/>
        <v>49200</v>
      </c>
      <c r="M109" s="149">
        <f t="shared" si="21"/>
        <v>46800</v>
      </c>
      <c r="N109" s="149">
        <f t="shared" si="21"/>
        <v>54200</v>
      </c>
      <c r="O109" s="149">
        <f t="shared" si="21"/>
        <v>52800</v>
      </c>
      <c r="P109" s="149">
        <f t="shared" si="21"/>
        <v>52500</v>
      </c>
      <c r="Q109" s="149">
        <f t="shared" si="21"/>
        <v>54800</v>
      </c>
      <c r="R109" s="1860">
        <f t="shared" si="21"/>
        <v>67600</v>
      </c>
      <c r="S109" s="1860">
        <f t="shared" si="21"/>
        <v>51950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20000</v>
      </c>
      <c r="F110" s="58">
        <f>SUM(H110:S110)</f>
        <v>20000</v>
      </c>
      <c r="G110" s="47">
        <f t="shared" si="20"/>
        <v>100</v>
      </c>
      <c r="H110" s="1098">
        <v>0</v>
      </c>
      <c r="I110" s="1098">
        <v>0</v>
      </c>
      <c r="J110" s="1241">
        <v>0</v>
      </c>
      <c r="K110" s="1241">
        <v>0</v>
      </c>
      <c r="L110" s="1555">
        <v>0</v>
      </c>
      <c r="M110" s="1555">
        <v>0</v>
      </c>
      <c r="N110" s="1555">
        <v>0</v>
      </c>
      <c r="O110" s="1552">
        <v>5000</v>
      </c>
      <c r="P110" s="1552">
        <v>5000</v>
      </c>
      <c r="Q110" s="1552">
        <v>5000</v>
      </c>
      <c r="R110" s="1906">
        <v>5000</v>
      </c>
      <c r="S110" s="1876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096"/>
      <c r="I111" s="1096"/>
      <c r="J111" s="1239"/>
      <c r="K111" s="1239"/>
      <c r="L111" s="1553"/>
      <c r="M111" s="1553"/>
      <c r="N111" s="1553"/>
      <c r="O111" s="1553"/>
      <c r="P111" s="1553"/>
      <c r="Q111" s="1553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10</v>
      </c>
      <c r="F112" s="36">
        <f>SUM(H112:S112)</f>
        <v>24</v>
      </c>
      <c r="G112" s="37">
        <f>+F112*100/E112</f>
        <v>240</v>
      </c>
      <c r="H112" s="471">
        <v>24</v>
      </c>
      <c r="I112" s="471"/>
      <c r="J112" s="471"/>
      <c r="K112" s="471"/>
      <c r="L112" s="471"/>
      <c r="M112" s="471"/>
      <c r="N112" s="471"/>
      <c r="O112" s="471"/>
      <c r="P112" s="471"/>
      <c r="Q112" s="471"/>
      <c r="R112" s="471"/>
      <c r="S112" s="471"/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20000</v>
      </c>
      <c r="F113" s="36">
        <f>SUM(H113:S113)</f>
        <v>36220</v>
      </c>
      <c r="G113" s="37">
        <f>+F113*100/E113</f>
        <v>181.1</v>
      </c>
      <c r="H113" s="872">
        <v>3800</v>
      </c>
      <c r="I113" s="872">
        <v>4120</v>
      </c>
      <c r="J113" s="872">
        <v>4600</v>
      </c>
      <c r="K113" s="471">
        <v>0</v>
      </c>
      <c r="L113" s="471">
        <v>0</v>
      </c>
      <c r="M113" s="471">
        <v>0</v>
      </c>
      <c r="N113" s="1714">
        <v>0</v>
      </c>
      <c r="O113" s="872">
        <v>1600</v>
      </c>
      <c r="P113" s="872">
        <v>2000</v>
      </c>
      <c r="Q113" s="872">
        <v>2800</v>
      </c>
      <c r="R113" s="872">
        <v>15800</v>
      </c>
      <c r="S113" s="872">
        <v>1500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420000</v>
      </c>
      <c r="F114" s="58">
        <f>SUM(H114:S114)</f>
        <v>420000</v>
      </c>
      <c r="G114" s="47">
        <f>+F114*100/E114</f>
        <v>100</v>
      </c>
      <c r="H114" s="1095">
        <v>30000</v>
      </c>
      <c r="I114" s="1095">
        <v>40000</v>
      </c>
      <c r="J114" s="1238">
        <v>40000</v>
      </c>
      <c r="K114" s="1238">
        <v>40000</v>
      </c>
      <c r="L114" s="1552">
        <v>40000</v>
      </c>
      <c r="M114" s="1552">
        <v>40000</v>
      </c>
      <c r="N114" s="1552">
        <v>30000</v>
      </c>
      <c r="O114" s="1552">
        <v>30000</v>
      </c>
      <c r="P114" s="1552">
        <v>30000</v>
      </c>
      <c r="Q114" s="1552">
        <v>30000</v>
      </c>
      <c r="R114" s="1906">
        <v>30000</v>
      </c>
      <c r="S114" s="1906">
        <v>40000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096"/>
      <c r="I115" s="1096"/>
      <c r="J115" s="1239"/>
      <c r="K115" s="1239"/>
      <c r="L115" s="1553"/>
      <c r="M115" s="1553"/>
      <c r="N115" s="1553"/>
      <c r="O115" s="1553"/>
      <c r="P115" s="1553"/>
      <c r="Q115" s="1553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14</v>
      </c>
      <c r="F116" s="36">
        <f>SUM(H116:S116)</f>
        <v>24</v>
      </c>
      <c r="G116" s="37">
        <f t="shared" ref="G116:G124" si="22">+F116*100/E116</f>
        <v>171.42857142857142</v>
      </c>
      <c r="H116" s="471">
        <v>24</v>
      </c>
      <c r="I116" s="471"/>
      <c r="J116" s="471"/>
      <c r="K116" s="471"/>
      <c r="L116" s="471"/>
      <c r="M116" s="471"/>
      <c r="N116" s="471"/>
      <c r="O116" s="471"/>
      <c r="P116" s="471"/>
      <c r="Q116" s="471"/>
      <c r="R116" s="471"/>
      <c r="S116" s="471"/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420000</v>
      </c>
      <c r="F117" s="36">
        <f>SUM(H117:S117)</f>
        <v>639050</v>
      </c>
      <c r="G117" s="37">
        <f t="shared" si="22"/>
        <v>152.1547619047619</v>
      </c>
      <c r="H117" s="872">
        <v>62600</v>
      </c>
      <c r="I117" s="872">
        <v>60120</v>
      </c>
      <c r="J117" s="872">
        <v>58900</v>
      </c>
      <c r="K117" s="872">
        <v>51280</v>
      </c>
      <c r="L117" s="872">
        <v>49200</v>
      </c>
      <c r="M117" s="872">
        <v>46800</v>
      </c>
      <c r="N117" s="872">
        <v>54200</v>
      </c>
      <c r="O117" s="872">
        <v>51200</v>
      </c>
      <c r="P117" s="872">
        <v>50500</v>
      </c>
      <c r="Q117" s="872">
        <v>52000</v>
      </c>
      <c r="R117" s="872">
        <v>51800</v>
      </c>
      <c r="S117" s="872">
        <v>50450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096"/>
      <c r="I118" s="1096"/>
      <c r="J118" s="1239"/>
      <c r="K118" s="1239"/>
      <c r="L118" s="1553"/>
      <c r="M118" s="1553"/>
      <c r="N118" s="1553"/>
      <c r="O118" s="1553"/>
      <c r="P118" s="1553"/>
      <c r="Q118" s="1553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 t="shared" ref="F119:F124" si="23">SUM(H119:S119)</f>
        <v>1</v>
      </c>
      <c r="G119" s="37">
        <f t="shared" si="22"/>
        <v>100</v>
      </c>
      <c r="H119" s="471">
        <v>0</v>
      </c>
      <c r="I119" s="471">
        <v>0</v>
      </c>
      <c r="J119" s="471">
        <v>0</v>
      </c>
      <c r="K119" s="471">
        <v>0</v>
      </c>
      <c r="L119" s="471">
        <v>0</v>
      </c>
      <c r="M119" s="471">
        <v>1</v>
      </c>
      <c r="N119" s="1714">
        <v>0</v>
      </c>
      <c r="O119" s="471">
        <v>0</v>
      </c>
      <c r="P119" s="471">
        <v>0</v>
      </c>
      <c r="Q119" s="471">
        <v>0</v>
      </c>
      <c r="R119" s="471">
        <v>0</v>
      </c>
      <c r="S119" s="471">
        <v>0</v>
      </c>
    </row>
    <row r="120" spans="1:19" ht="21.75" customHeight="1">
      <c r="A120" s="59"/>
      <c r="B120" s="319"/>
      <c r="C120" s="7" t="s">
        <v>127</v>
      </c>
      <c r="D120" s="35" t="s">
        <v>35</v>
      </c>
      <c r="E120" s="36"/>
      <c r="F120" s="36">
        <f t="shared" si="23"/>
        <v>0</v>
      </c>
      <c r="G120" s="37" t="e">
        <f t="shared" si="22"/>
        <v>#DIV/0!</v>
      </c>
      <c r="H120" s="471"/>
      <c r="I120" s="471"/>
      <c r="J120" s="471"/>
      <c r="K120" s="471"/>
      <c r="L120" s="471"/>
      <c r="M120" s="471"/>
      <c r="N120" s="471"/>
      <c r="O120" s="471"/>
      <c r="P120" s="471"/>
      <c r="Q120" s="471"/>
      <c r="R120" s="471"/>
      <c r="S120" s="471"/>
    </row>
    <row r="121" spans="1:19" ht="21.75" customHeight="1">
      <c r="A121" s="59"/>
      <c r="B121" s="319"/>
      <c r="C121" s="7" t="s">
        <v>125</v>
      </c>
      <c r="D121" s="35" t="s">
        <v>9</v>
      </c>
      <c r="E121" s="36"/>
      <c r="F121" s="36">
        <f t="shared" si="23"/>
        <v>0</v>
      </c>
      <c r="G121" s="37" t="e">
        <f t="shared" si="22"/>
        <v>#DIV/0!</v>
      </c>
      <c r="H121" s="471"/>
      <c r="I121" s="471"/>
      <c r="J121" s="471"/>
      <c r="K121" s="471"/>
      <c r="L121" s="471"/>
      <c r="M121" s="471"/>
      <c r="N121" s="471"/>
      <c r="O121" s="471"/>
      <c r="P121" s="471"/>
      <c r="Q121" s="471"/>
      <c r="R121" s="471"/>
      <c r="S121" s="471"/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20</v>
      </c>
      <c r="F122" s="36">
        <f t="shared" si="23"/>
        <v>0</v>
      </c>
      <c r="G122" s="37">
        <f t="shared" si="22"/>
        <v>0</v>
      </c>
      <c r="H122" s="471">
        <v>0</v>
      </c>
      <c r="I122" s="471">
        <v>0</v>
      </c>
      <c r="J122" s="471">
        <v>0</v>
      </c>
      <c r="K122" s="471">
        <v>0</v>
      </c>
      <c r="L122" s="471">
        <v>0</v>
      </c>
      <c r="M122" s="471">
        <v>0</v>
      </c>
      <c r="N122" s="471">
        <v>0</v>
      </c>
      <c r="O122" s="471">
        <v>0</v>
      </c>
      <c r="P122" s="471">
        <v>0</v>
      </c>
      <c r="Q122" s="471">
        <v>0</v>
      </c>
      <c r="R122" s="471">
        <v>0</v>
      </c>
      <c r="S122" s="471">
        <v>0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3"/>
        <v>0</v>
      </c>
      <c r="G123" s="66"/>
      <c r="H123" s="1077"/>
      <c r="I123" s="1077"/>
      <c r="J123" s="1219"/>
      <c r="K123" s="1219"/>
      <c r="L123" s="1537"/>
      <c r="M123" s="1537"/>
      <c r="N123" s="1537"/>
      <c r="O123" s="1537"/>
      <c r="P123" s="1537"/>
      <c r="Q123" s="1537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2"/>
        <v>#DIV/0!</v>
      </c>
      <c r="H124" s="471"/>
      <c r="I124" s="471"/>
      <c r="J124" s="471"/>
      <c r="K124" s="471"/>
      <c r="L124" s="471"/>
      <c r="M124" s="471"/>
      <c r="N124" s="471"/>
      <c r="O124" s="471"/>
      <c r="P124" s="471"/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16800</v>
      </c>
      <c r="F125" s="153">
        <f t="shared" ref="F125:F188" si="24">SUM(H125:S125)</f>
        <v>15295.95</v>
      </c>
      <c r="G125" s="379">
        <f t="shared" ref="G125:G188" si="25">+F125*100/E125</f>
        <v>91.047321428571422</v>
      </c>
      <c r="H125" s="1083">
        <f>SUM(H126:H130)</f>
        <v>0</v>
      </c>
      <c r="I125" s="1083">
        <f t="shared" ref="I125:S125" si="26">SUM(I126:I130)</f>
        <v>2980</v>
      </c>
      <c r="J125" s="1226">
        <f t="shared" si="26"/>
        <v>0</v>
      </c>
      <c r="K125" s="1226">
        <f t="shared" si="26"/>
        <v>0</v>
      </c>
      <c r="L125" s="1543">
        <f t="shared" si="26"/>
        <v>555.20000000000005</v>
      </c>
      <c r="M125" s="1543">
        <f t="shared" si="26"/>
        <v>1748.5</v>
      </c>
      <c r="N125" s="1543">
        <f t="shared" si="26"/>
        <v>0</v>
      </c>
      <c r="O125" s="1543">
        <f t="shared" si="26"/>
        <v>0</v>
      </c>
      <c r="P125" s="1543">
        <f t="shared" si="26"/>
        <v>10001.25</v>
      </c>
      <c r="Q125" s="1543">
        <f t="shared" si="26"/>
        <v>0</v>
      </c>
      <c r="R125" s="1896">
        <f t="shared" si="26"/>
        <v>0</v>
      </c>
      <c r="S125" s="1896">
        <f t="shared" si="26"/>
        <v>11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4"/>
        <v>0</v>
      </c>
      <c r="G126" s="37" t="e">
        <f t="shared" si="25"/>
        <v>#DIV/0!</v>
      </c>
      <c r="H126" s="471"/>
      <c r="I126" s="471"/>
      <c r="J126" s="471"/>
      <c r="K126" s="471"/>
      <c r="L126" s="471"/>
      <c r="M126" s="471"/>
      <c r="N126" s="471"/>
      <c r="O126" s="471"/>
      <c r="P126" s="471"/>
      <c r="Q126" s="471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16800</v>
      </c>
      <c r="F127" s="36">
        <f t="shared" si="24"/>
        <v>15295.95</v>
      </c>
      <c r="G127" s="37">
        <f t="shared" si="25"/>
        <v>91.047321428571422</v>
      </c>
      <c r="H127" s="471">
        <v>0</v>
      </c>
      <c r="I127" s="872">
        <v>2980</v>
      </c>
      <c r="J127" s="471">
        <v>0</v>
      </c>
      <c r="K127" s="471">
        <v>0</v>
      </c>
      <c r="L127" s="471">
        <v>555.20000000000005</v>
      </c>
      <c r="M127" s="1020">
        <v>1748.5</v>
      </c>
      <c r="N127" s="1714" t="s">
        <v>334</v>
      </c>
      <c r="O127" s="471">
        <v>0</v>
      </c>
      <c r="P127" s="1020">
        <v>10001.25</v>
      </c>
      <c r="Q127" s="471">
        <v>0</v>
      </c>
      <c r="R127" s="471">
        <v>0</v>
      </c>
      <c r="S127" s="471">
        <v>11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4"/>
        <v>0</v>
      </c>
      <c r="G128" s="37" t="e">
        <f t="shared" si="25"/>
        <v>#DIV/0!</v>
      </c>
      <c r="H128" s="471"/>
      <c r="I128" s="471"/>
      <c r="J128" s="471"/>
      <c r="K128" s="471"/>
      <c r="L128" s="471"/>
      <c r="M128" s="471"/>
      <c r="N128" s="471"/>
      <c r="O128" s="471"/>
      <c r="P128" s="471"/>
      <c r="Q128" s="471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4"/>
        <v>0</v>
      </c>
      <c r="G129" s="37" t="e">
        <f t="shared" si="25"/>
        <v>#DIV/0!</v>
      </c>
      <c r="H129" s="471"/>
      <c r="I129" s="471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4"/>
        <v>0</v>
      </c>
      <c r="G130" s="37" t="e">
        <f t="shared" si="25"/>
        <v>#DIV/0!</v>
      </c>
      <c r="H130" s="471"/>
      <c r="I130" s="471"/>
      <c r="J130" s="471"/>
      <c r="K130" s="471"/>
      <c r="L130" s="471"/>
      <c r="M130" s="471"/>
      <c r="N130" s="471"/>
      <c r="O130" s="471"/>
      <c r="P130" s="471"/>
      <c r="Q130" s="471"/>
      <c r="R130" s="471"/>
      <c r="S130" s="471"/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4"/>
        <v>0</v>
      </c>
      <c r="G131" s="67" t="e">
        <f t="shared" si="25"/>
        <v>#DIV/0!</v>
      </c>
      <c r="H131" s="1096"/>
      <c r="I131" s="1096"/>
      <c r="J131" s="1239"/>
      <c r="K131" s="1239"/>
      <c r="L131" s="1553"/>
      <c r="M131" s="1553"/>
      <c r="N131" s="1553"/>
      <c r="O131" s="1553"/>
      <c r="P131" s="1553"/>
      <c r="Q131" s="1553"/>
      <c r="R131" s="1907"/>
      <c r="S131" s="1907"/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1</v>
      </c>
      <c r="F132" s="55">
        <f t="shared" si="24"/>
        <v>1</v>
      </c>
      <c r="G132" s="67">
        <f t="shared" si="25"/>
        <v>100</v>
      </c>
      <c r="H132" s="1080">
        <f>SUM(H133:H134)</f>
        <v>0</v>
      </c>
      <c r="I132" s="1080">
        <f>SUM(I133:I134)</f>
        <v>0</v>
      </c>
      <c r="J132" s="1224">
        <f>SUM(J133:J134)</f>
        <v>0</v>
      </c>
      <c r="K132" s="1224">
        <f>SUM(K133:K134)</f>
        <v>0</v>
      </c>
      <c r="L132" s="1541">
        <f>SUM(L133:L134)</f>
        <v>0</v>
      </c>
      <c r="M132" s="1541">
        <v>1</v>
      </c>
      <c r="N132" s="1541">
        <f t="shared" ref="N132:S132" si="27">SUM(N133:N134)</f>
        <v>0</v>
      </c>
      <c r="O132" s="1541">
        <f t="shared" si="27"/>
        <v>0</v>
      </c>
      <c r="P132" s="1541">
        <f t="shared" si="27"/>
        <v>0</v>
      </c>
      <c r="Q132" s="1541">
        <f t="shared" si="27"/>
        <v>0</v>
      </c>
      <c r="R132" s="1894">
        <f t="shared" si="27"/>
        <v>0</v>
      </c>
      <c r="S132" s="1894">
        <f t="shared" si="27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1</v>
      </c>
      <c r="F133" s="36">
        <f t="shared" si="24"/>
        <v>1</v>
      </c>
      <c r="G133" s="37">
        <f t="shared" si="25"/>
        <v>100</v>
      </c>
      <c r="H133" s="471">
        <v>0</v>
      </c>
      <c r="I133" s="471">
        <v>0</v>
      </c>
      <c r="J133" s="471">
        <v>0</v>
      </c>
      <c r="K133" s="471">
        <v>0</v>
      </c>
      <c r="L133" s="471">
        <v>0</v>
      </c>
      <c r="M133" s="471">
        <v>1</v>
      </c>
      <c r="N133" s="1714" t="s">
        <v>334</v>
      </c>
      <c r="O133" s="471">
        <v>0</v>
      </c>
      <c r="P133" s="471">
        <v>0</v>
      </c>
      <c r="Q133" s="471">
        <v>0</v>
      </c>
      <c r="R133" s="471">
        <v>0</v>
      </c>
      <c r="S133" s="471">
        <v>0</v>
      </c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4"/>
        <v>0</v>
      </c>
      <c r="G134" s="37" t="e">
        <f t="shared" si="25"/>
        <v>#DIV/0!</v>
      </c>
      <c r="H134" s="471"/>
      <c r="I134" s="471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4"/>
        <v>0</v>
      </c>
      <c r="G135" s="37" t="e">
        <f t="shared" si="25"/>
        <v>#DIV/0!</v>
      </c>
      <c r="H135" s="471"/>
      <c r="I135" s="471"/>
      <c r="J135" s="471"/>
      <c r="K135" s="471"/>
      <c r="L135" s="471"/>
      <c r="M135" s="471"/>
      <c r="N135" s="471"/>
      <c r="O135" s="471"/>
      <c r="P135" s="471"/>
      <c r="Q135" s="471"/>
      <c r="R135" s="471"/>
      <c r="S135" s="471"/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45200</v>
      </c>
      <c r="F136" s="153">
        <f t="shared" si="24"/>
        <v>45199.8</v>
      </c>
      <c r="G136" s="379">
        <f t="shared" si="25"/>
        <v>99.999557522123894</v>
      </c>
      <c r="H136" s="1083">
        <f>SUM(H137:H141)</f>
        <v>0</v>
      </c>
      <c r="I136" s="1083">
        <f t="shared" ref="I136:S136" si="28">SUM(I137:I141)</f>
        <v>3700</v>
      </c>
      <c r="J136" s="1226">
        <f t="shared" si="28"/>
        <v>0</v>
      </c>
      <c r="K136" s="1226">
        <f t="shared" si="28"/>
        <v>0</v>
      </c>
      <c r="L136" s="1543">
        <f t="shared" si="28"/>
        <v>2140</v>
      </c>
      <c r="M136" s="1543">
        <f t="shared" si="28"/>
        <v>15208.5</v>
      </c>
      <c r="N136" s="1543">
        <f t="shared" si="28"/>
        <v>0</v>
      </c>
      <c r="O136" s="1543">
        <f t="shared" si="28"/>
        <v>4603.6000000000004</v>
      </c>
      <c r="P136" s="1543">
        <f t="shared" si="28"/>
        <v>0</v>
      </c>
      <c r="Q136" s="1543">
        <f t="shared" si="28"/>
        <v>11882.58</v>
      </c>
      <c r="R136" s="1896">
        <f t="shared" si="28"/>
        <v>5544.12</v>
      </c>
      <c r="S136" s="1896">
        <f t="shared" si="28"/>
        <v>2121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4"/>
        <v>0</v>
      </c>
      <c r="G137" s="37" t="e">
        <f t="shared" si="25"/>
        <v>#DIV/0!</v>
      </c>
      <c r="H137" s="471"/>
      <c r="I137" s="471"/>
      <c r="J137" s="471"/>
      <c r="K137" s="471"/>
      <c r="L137" s="471"/>
      <c r="M137" s="471"/>
      <c r="N137" s="471"/>
      <c r="O137" s="471"/>
      <c r="P137" s="471"/>
      <c r="Q137" s="471"/>
      <c r="R137" s="471"/>
      <c r="S137" s="471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45200</v>
      </c>
      <c r="F138" s="36">
        <f t="shared" si="24"/>
        <v>45199.8</v>
      </c>
      <c r="G138" s="37">
        <f t="shared" si="25"/>
        <v>99.999557522123894</v>
      </c>
      <c r="H138" s="471">
        <v>0</v>
      </c>
      <c r="I138" s="872">
        <v>3700</v>
      </c>
      <c r="J138" s="471">
        <v>0</v>
      </c>
      <c r="K138" s="471">
        <v>0</v>
      </c>
      <c r="L138" s="872">
        <v>2140</v>
      </c>
      <c r="M138" s="1020">
        <v>15208.5</v>
      </c>
      <c r="N138" s="1714" t="s">
        <v>334</v>
      </c>
      <c r="O138" s="1020">
        <v>4603.6000000000004</v>
      </c>
      <c r="P138" s="471">
        <v>0</v>
      </c>
      <c r="Q138" s="1020">
        <v>11882.58</v>
      </c>
      <c r="R138" s="1020">
        <v>5544.12</v>
      </c>
      <c r="S138" s="872">
        <v>2121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4"/>
        <v>0</v>
      </c>
      <c r="G139" s="37" t="e">
        <f t="shared" si="25"/>
        <v>#DIV/0!</v>
      </c>
      <c r="H139" s="471"/>
      <c r="I139" s="471"/>
      <c r="J139" s="471"/>
      <c r="K139" s="471"/>
      <c r="L139" s="471"/>
      <c r="M139" s="471"/>
      <c r="N139" s="471"/>
      <c r="O139" s="471"/>
      <c r="P139" s="471"/>
      <c r="Q139" s="471"/>
      <c r="R139" s="471"/>
      <c r="S139" s="471"/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4"/>
        <v>0</v>
      </c>
      <c r="G140" s="37" t="e">
        <f t="shared" si="25"/>
        <v>#DIV/0!</v>
      </c>
      <c r="H140" s="471"/>
      <c r="I140" s="471"/>
      <c r="J140" s="471"/>
      <c r="K140" s="471"/>
      <c r="L140" s="471"/>
      <c r="M140" s="471"/>
      <c r="N140" s="471"/>
      <c r="O140" s="471"/>
      <c r="P140" s="471"/>
      <c r="Q140" s="471"/>
      <c r="R140" s="471"/>
      <c r="S140" s="471"/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4"/>
        <v>0</v>
      </c>
      <c r="G141" s="37" t="e">
        <f t="shared" si="25"/>
        <v>#DIV/0!</v>
      </c>
      <c r="H141" s="471"/>
      <c r="I141" s="471"/>
      <c r="J141" s="471"/>
      <c r="K141" s="471"/>
      <c r="L141" s="471"/>
      <c r="M141" s="471"/>
      <c r="N141" s="471"/>
      <c r="O141" s="471"/>
      <c r="P141" s="471"/>
      <c r="Q141" s="471"/>
      <c r="R141" s="471"/>
      <c r="S141" s="471"/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4"/>
        <v>0</v>
      </c>
      <c r="G142" s="67" t="e">
        <f t="shared" si="25"/>
        <v>#DIV/0!</v>
      </c>
      <c r="H142" s="1079">
        <f t="shared" ref="H142:S142" si="29">H145</f>
        <v>0</v>
      </c>
      <c r="I142" s="1079">
        <f t="shared" si="29"/>
        <v>0</v>
      </c>
      <c r="J142" s="1223">
        <f t="shared" si="29"/>
        <v>0</v>
      </c>
      <c r="K142" s="1223">
        <f t="shared" si="29"/>
        <v>0</v>
      </c>
      <c r="L142" s="1539">
        <f t="shared" si="29"/>
        <v>0</v>
      </c>
      <c r="M142" s="1539">
        <f t="shared" si="29"/>
        <v>0</v>
      </c>
      <c r="N142" s="1539">
        <f t="shared" si="29"/>
        <v>0</v>
      </c>
      <c r="O142" s="1539">
        <f t="shared" si="29"/>
        <v>0</v>
      </c>
      <c r="P142" s="1539">
        <f t="shared" si="29"/>
        <v>0</v>
      </c>
      <c r="Q142" s="1539">
        <f t="shared" si="29"/>
        <v>0</v>
      </c>
      <c r="R142" s="1892">
        <f t="shared" si="29"/>
        <v>0</v>
      </c>
      <c r="S142" s="1892">
        <f t="shared" si="29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4"/>
        <v>0</v>
      </c>
      <c r="G143" s="67" t="e">
        <f t="shared" si="25"/>
        <v>#DIV/0!</v>
      </c>
      <c r="H143" s="1079"/>
      <c r="I143" s="1079"/>
      <c r="J143" s="1223"/>
      <c r="K143" s="1223"/>
      <c r="L143" s="1539"/>
      <c r="M143" s="1539"/>
      <c r="N143" s="1539"/>
      <c r="O143" s="1539"/>
      <c r="P143" s="1539"/>
      <c r="Q143" s="1539"/>
      <c r="R143" s="1892"/>
      <c r="S143" s="189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4"/>
        <v>0</v>
      </c>
      <c r="G144" s="37" t="e">
        <f t="shared" si="25"/>
        <v>#DIV/0!</v>
      </c>
      <c r="H144" s="471"/>
      <c r="I144" s="471"/>
      <c r="J144" s="471"/>
      <c r="K144" s="471"/>
      <c r="L144" s="471"/>
      <c r="M144" s="471"/>
      <c r="N144" s="471"/>
      <c r="O144" s="471"/>
      <c r="P144" s="471"/>
      <c r="Q144" s="471"/>
      <c r="R144" s="471"/>
      <c r="S144" s="471"/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4"/>
        <v>0</v>
      </c>
      <c r="G145" s="37" t="e">
        <f t="shared" si="25"/>
        <v>#DIV/0!</v>
      </c>
      <c r="H145" s="471"/>
      <c r="I145" s="471"/>
      <c r="J145" s="471"/>
      <c r="K145" s="471"/>
      <c r="L145" s="471"/>
      <c r="M145" s="471"/>
      <c r="N145" s="471"/>
      <c r="O145" s="471"/>
      <c r="P145" s="471"/>
      <c r="Q145" s="471"/>
      <c r="R145" s="471"/>
      <c r="S145" s="471"/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4"/>
        <v>0</v>
      </c>
      <c r="G146" s="37" t="e">
        <f t="shared" si="25"/>
        <v>#DIV/0!</v>
      </c>
      <c r="H146" s="471"/>
      <c r="I146" s="471"/>
      <c r="J146" s="471"/>
      <c r="K146" s="471"/>
      <c r="L146" s="471"/>
      <c r="M146" s="471"/>
      <c r="N146" s="471"/>
      <c r="O146" s="471"/>
      <c r="P146" s="471"/>
      <c r="Q146" s="471"/>
      <c r="R146" s="471"/>
      <c r="S146" s="471"/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4"/>
        <v>0</v>
      </c>
      <c r="G147" s="379" t="e">
        <f t="shared" si="25"/>
        <v>#DIV/0!</v>
      </c>
      <c r="H147" s="1083">
        <f>SUM(H148:H152)</f>
        <v>0</v>
      </c>
      <c r="I147" s="1083">
        <f t="shared" ref="I147:S147" si="30">SUM(I148:I152)</f>
        <v>0</v>
      </c>
      <c r="J147" s="1226">
        <f t="shared" si="30"/>
        <v>0</v>
      </c>
      <c r="K147" s="1226">
        <f t="shared" si="30"/>
        <v>0</v>
      </c>
      <c r="L147" s="1543">
        <f t="shared" si="30"/>
        <v>0</v>
      </c>
      <c r="M147" s="1543">
        <f t="shared" si="30"/>
        <v>0</v>
      </c>
      <c r="N147" s="1543">
        <f t="shared" si="30"/>
        <v>0</v>
      </c>
      <c r="O147" s="1543">
        <f t="shared" si="30"/>
        <v>0</v>
      </c>
      <c r="P147" s="1543">
        <f t="shared" si="30"/>
        <v>0</v>
      </c>
      <c r="Q147" s="1543">
        <f t="shared" si="30"/>
        <v>0</v>
      </c>
      <c r="R147" s="1896">
        <f t="shared" si="30"/>
        <v>0</v>
      </c>
      <c r="S147" s="1896">
        <f t="shared" si="30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4"/>
        <v>0</v>
      </c>
      <c r="G148" s="37" t="e">
        <f t="shared" si="25"/>
        <v>#DIV/0!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4"/>
        <v>0</v>
      </c>
      <c r="G149" s="37" t="e">
        <f t="shared" si="25"/>
        <v>#DIV/0!</v>
      </c>
      <c r="H149" s="471"/>
      <c r="I149" s="471"/>
      <c r="J149" s="471"/>
      <c r="K149" s="471"/>
      <c r="L149" s="471"/>
      <c r="M149" s="471"/>
      <c r="N149" s="471"/>
      <c r="O149" s="471"/>
      <c r="P149" s="471"/>
      <c r="Q149" s="471"/>
      <c r="R149" s="471"/>
      <c r="S149" s="471"/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4"/>
        <v>0</v>
      </c>
      <c r="G150" s="37" t="e">
        <f t="shared" si="25"/>
        <v>#DIV/0!</v>
      </c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4"/>
        <v>0</v>
      </c>
      <c r="G151" s="37" t="e">
        <f t="shared" si="25"/>
        <v>#DIV/0!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4"/>
        <v>0</v>
      </c>
      <c r="G152" s="37" t="e">
        <f t="shared" si="25"/>
        <v>#DIV/0!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4"/>
        <v>0</v>
      </c>
      <c r="G153" s="67" t="e">
        <f t="shared" si="25"/>
        <v>#DIV/0!</v>
      </c>
      <c r="H153" s="1079">
        <f>H154</f>
        <v>0</v>
      </c>
      <c r="I153" s="1079">
        <f t="shared" ref="I153:S153" si="31">I154</f>
        <v>0</v>
      </c>
      <c r="J153" s="1223">
        <f t="shared" si="31"/>
        <v>0</v>
      </c>
      <c r="K153" s="1223">
        <f t="shared" si="31"/>
        <v>0</v>
      </c>
      <c r="L153" s="1539">
        <f t="shared" si="31"/>
        <v>0</v>
      </c>
      <c r="M153" s="1539">
        <f t="shared" si="31"/>
        <v>0</v>
      </c>
      <c r="N153" s="1539">
        <f t="shared" si="31"/>
        <v>0</v>
      </c>
      <c r="O153" s="1539">
        <f t="shared" si="31"/>
        <v>0</v>
      </c>
      <c r="P153" s="1539">
        <f t="shared" si="31"/>
        <v>0</v>
      </c>
      <c r="Q153" s="1539">
        <f t="shared" si="31"/>
        <v>0</v>
      </c>
      <c r="R153" s="1892">
        <f t="shared" si="31"/>
        <v>0</v>
      </c>
      <c r="S153" s="1892">
        <f t="shared" si="31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4"/>
        <v>0</v>
      </c>
      <c r="G154" s="37" t="e">
        <f t="shared" si="25"/>
        <v>#DIV/0!</v>
      </c>
      <c r="H154" s="476"/>
      <c r="I154" s="476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4"/>
        <v>0</v>
      </c>
      <c r="G155" s="37" t="e">
        <f t="shared" si="25"/>
        <v>#DIV/0!</v>
      </c>
      <c r="H155" s="476"/>
      <c r="I155" s="476"/>
      <c r="J155" s="476"/>
      <c r="K155" s="476"/>
      <c r="L155" s="476"/>
      <c r="M155" s="476"/>
      <c r="N155" s="476"/>
      <c r="O155" s="476"/>
      <c r="P155" s="476"/>
      <c r="Q155" s="476"/>
      <c r="R155" s="476"/>
      <c r="S155" s="476"/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4"/>
        <v>0</v>
      </c>
      <c r="G156" s="37" t="e">
        <f t="shared" si="25"/>
        <v>#DIV/0!</v>
      </c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4"/>
        <v>0</v>
      </c>
      <c r="G157" s="37" t="e">
        <f t="shared" si="25"/>
        <v>#DIV/0!</v>
      </c>
      <c r="H157" s="476"/>
      <c r="I157" s="476"/>
      <c r="J157" s="476"/>
      <c r="K157" s="476"/>
      <c r="L157" s="476"/>
      <c r="M157" s="476"/>
      <c r="N157" s="476"/>
      <c r="O157" s="476"/>
      <c r="P157" s="476"/>
      <c r="Q157" s="476"/>
      <c r="R157" s="476"/>
      <c r="S157" s="476"/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4"/>
        <v>0</v>
      </c>
      <c r="G158" s="37" t="e">
        <f t="shared" si="25"/>
        <v>#DIV/0!</v>
      </c>
      <c r="H158" s="471"/>
      <c r="I158" s="471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4"/>
        <v>0</v>
      </c>
      <c r="G159" s="379" t="e">
        <f t="shared" si="25"/>
        <v>#DIV/0!</v>
      </c>
      <c r="H159" s="1083">
        <f>SUM(H160:H164)</f>
        <v>0</v>
      </c>
      <c r="I159" s="1083">
        <f t="shared" ref="I159:S159" si="32">SUM(I160:I164)</f>
        <v>0</v>
      </c>
      <c r="J159" s="1226">
        <f t="shared" si="32"/>
        <v>0</v>
      </c>
      <c r="K159" s="1226">
        <f t="shared" si="32"/>
        <v>0</v>
      </c>
      <c r="L159" s="1543">
        <f t="shared" si="32"/>
        <v>0</v>
      </c>
      <c r="M159" s="1543">
        <f t="shared" si="32"/>
        <v>0</v>
      </c>
      <c r="N159" s="1543">
        <f t="shared" si="32"/>
        <v>0</v>
      </c>
      <c r="O159" s="1543">
        <f t="shared" si="32"/>
        <v>0</v>
      </c>
      <c r="P159" s="1543">
        <f t="shared" si="32"/>
        <v>0</v>
      </c>
      <c r="Q159" s="1543">
        <f t="shared" si="32"/>
        <v>0</v>
      </c>
      <c r="R159" s="1896">
        <f t="shared" si="32"/>
        <v>0</v>
      </c>
      <c r="S159" s="1896">
        <f t="shared" si="32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4"/>
        <v>0</v>
      </c>
      <c r="G160" s="37" t="e">
        <f t="shared" si="25"/>
        <v>#DIV/0!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4"/>
        <v>0</v>
      </c>
      <c r="G161" s="37" t="e">
        <f t="shared" si="25"/>
        <v>#DIV/0!</v>
      </c>
      <c r="H161" s="471"/>
      <c r="I161" s="471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4"/>
        <v>0</v>
      </c>
      <c r="G162" s="37" t="e">
        <f t="shared" si="25"/>
        <v>#DIV/0!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4"/>
        <v>0</v>
      </c>
      <c r="G163" s="37" t="e">
        <f t="shared" si="25"/>
        <v>#DIV/0!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4"/>
        <v>0</v>
      </c>
      <c r="G164" s="37" t="e">
        <f t="shared" si="25"/>
        <v>#DIV/0!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</row>
    <row r="165" spans="1:19" ht="19.5" customHeight="1">
      <c r="A165" s="2152" t="s">
        <v>222</v>
      </c>
      <c r="B165" s="2113"/>
      <c r="C165" s="2114"/>
      <c r="D165" s="693"/>
      <c r="E165" s="705"/>
      <c r="F165" s="55">
        <f t="shared" si="24"/>
        <v>0</v>
      </c>
      <c r="G165" s="67" t="e">
        <f t="shared" si="25"/>
        <v>#DIV/0!</v>
      </c>
      <c r="H165" s="1096"/>
      <c r="I165" s="1096"/>
      <c r="J165" s="1239"/>
      <c r="K165" s="1239"/>
      <c r="L165" s="1553"/>
      <c r="M165" s="1553"/>
      <c r="N165" s="1553"/>
      <c r="O165" s="1553"/>
      <c r="P165" s="1553"/>
      <c r="Q165" s="1553"/>
      <c r="R165" s="1907"/>
      <c r="S165" s="190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4"/>
        <v>0</v>
      </c>
      <c r="G166" s="37" t="e">
        <f t="shared" si="25"/>
        <v>#DIV/0!</v>
      </c>
      <c r="H166" s="1097"/>
      <c r="I166" s="1097"/>
      <c r="J166" s="1240"/>
      <c r="K166" s="1240"/>
      <c r="L166" s="1554"/>
      <c r="M166" s="1554"/>
      <c r="N166" s="1554"/>
      <c r="O166" s="1554"/>
      <c r="P166" s="1554"/>
      <c r="Q166" s="1554"/>
      <c r="R166" s="1908"/>
      <c r="S166" s="1908"/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4"/>
        <v>0</v>
      </c>
      <c r="G167" s="37" t="e">
        <f t="shared" si="25"/>
        <v>#DIV/0!</v>
      </c>
      <c r="H167" s="1097"/>
      <c r="I167" s="1097"/>
      <c r="J167" s="1240"/>
      <c r="K167" s="1240"/>
      <c r="L167" s="1554"/>
      <c r="M167" s="1554"/>
      <c r="N167" s="1554"/>
      <c r="O167" s="1554"/>
      <c r="P167" s="1554"/>
      <c r="Q167" s="1554"/>
      <c r="R167" s="1908"/>
      <c r="S167" s="1908"/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4"/>
        <v>0</v>
      </c>
      <c r="G168" s="37" t="e">
        <f t="shared" si="25"/>
        <v>#DIV/0!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153">
        <f t="shared" si="24"/>
        <v>0</v>
      </c>
      <c r="G169" s="379" t="e">
        <f t="shared" si="25"/>
        <v>#DIV/0!</v>
      </c>
      <c r="H169" s="1099">
        <f>SUM(H170:H174)</f>
        <v>0</v>
      </c>
      <c r="I169" s="1099">
        <f t="shared" ref="I169:S169" si="33">SUM(I170:I174)</f>
        <v>0</v>
      </c>
      <c r="J169" s="1242">
        <f t="shared" si="33"/>
        <v>0</v>
      </c>
      <c r="K169" s="1242">
        <f t="shared" si="33"/>
        <v>0</v>
      </c>
      <c r="L169" s="1556">
        <f t="shared" si="33"/>
        <v>0</v>
      </c>
      <c r="M169" s="1556">
        <f t="shared" si="33"/>
        <v>0</v>
      </c>
      <c r="N169" s="1556">
        <f t="shared" si="33"/>
        <v>0</v>
      </c>
      <c r="O169" s="1556">
        <f t="shared" si="33"/>
        <v>0</v>
      </c>
      <c r="P169" s="1556">
        <f t="shared" si="33"/>
        <v>0</v>
      </c>
      <c r="Q169" s="1556">
        <f t="shared" si="33"/>
        <v>0</v>
      </c>
      <c r="R169" s="1909">
        <f t="shared" si="33"/>
        <v>0</v>
      </c>
      <c r="S169" s="1911">
        <f t="shared" si="33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4"/>
        <v>0</v>
      </c>
      <c r="G170" s="37" t="e">
        <f t="shared" si="25"/>
        <v>#DIV/0!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4"/>
        <v>0</v>
      </c>
      <c r="G171" s="37" t="e">
        <f t="shared" si="25"/>
        <v>#DIV/0!</v>
      </c>
      <c r="H171" s="471"/>
      <c r="I171" s="471"/>
      <c r="J171" s="471"/>
      <c r="K171" s="471"/>
      <c r="L171" s="471"/>
      <c r="M171" s="471"/>
      <c r="N171" s="471"/>
      <c r="O171" s="471"/>
      <c r="P171" s="471"/>
      <c r="Q171" s="471"/>
      <c r="R171" s="471"/>
      <c r="S171" s="471"/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4"/>
        <v>0</v>
      </c>
      <c r="G172" s="37" t="e">
        <f t="shared" si="25"/>
        <v>#DIV/0!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4"/>
        <v>0</v>
      </c>
      <c r="G173" s="37" t="e">
        <f t="shared" si="25"/>
        <v>#DIV/0!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4"/>
        <v>0</v>
      </c>
      <c r="G174" s="120" t="e">
        <f t="shared" si="25"/>
        <v>#DIV/0!</v>
      </c>
      <c r="H174" s="478"/>
      <c r="I174" s="478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</row>
    <row r="175" spans="1:19" ht="31.2" customHeight="1">
      <c r="A175" s="2226" t="s">
        <v>225</v>
      </c>
      <c r="B175" s="2227"/>
      <c r="C175" s="2228"/>
      <c r="D175" s="710"/>
      <c r="E175" s="711">
        <f>E176</f>
        <v>0</v>
      </c>
      <c r="F175" s="92">
        <f t="shared" si="24"/>
        <v>0</v>
      </c>
      <c r="G175" s="631" t="e">
        <f t="shared" si="25"/>
        <v>#DIV/0!</v>
      </c>
      <c r="H175" s="1100"/>
      <c r="I175" s="1100"/>
      <c r="J175" s="1243"/>
      <c r="K175" s="1243"/>
      <c r="L175" s="1557"/>
      <c r="M175" s="1557"/>
      <c r="N175" s="1557"/>
      <c r="O175" s="1557"/>
      <c r="P175" s="1557"/>
      <c r="Q175" s="1557"/>
      <c r="R175" s="1910"/>
      <c r="S175" s="1910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0</v>
      </c>
      <c r="F176" s="55">
        <f t="shared" si="24"/>
        <v>0</v>
      </c>
      <c r="G176" s="67" t="e">
        <f t="shared" si="25"/>
        <v>#DIV/0!</v>
      </c>
      <c r="H176" s="713">
        <f>H177+H179</f>
        <v>0</v>
      </c>
      <c r="I176" s="713">
        <f t="shared" ref="I176:S176" si="34">I177+I179</f>
        <v>0</v>
      </c>
      <c r="J176" s="713">
        <f t="shared" si="34"/>
        <v>0</v>
      </c>
      <c r="K176" s="713">
        <f t="shared" si="34"/>
        <v>0</v>
      </c>
      <c r="L176" s="1567">
        <f t="shared" si="34"/>
        <v>0</v>
      </c>
      <c r="M176" s="1567">
        <f t="shared" si="34"/>
        <v>0</v>
      </c>
      <c r="N176" s="1567">
        <f t="shared" si="34"/>
        <v>0</v>
      </c>
      <c r="O176" s="1567">
        <f t="shared" si="34"/>
        <v>0</v>
      </c>
      <c r="P176" s="1567">
        <f t="shared" si="34"/>
        <v>0</v>
      </c>
      <c r="Q176" s="1567">
        <f t="shared" si="34"/>
        <v>0</v>
      </c>
      <c r="R176" s="1920">
        <f t="shared" si="34"/>
        <v>0</v>
      </c>
      <c r="S176" s="1920">
        <f t="shared" si="34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36">
        <f t="shared" si="24"/>
        <v>0</v>
      </c>
      <c r="G177" s="37" t="e">
        <f t="shared" si="25"/>
        <v>#DIV/0!</v>
      </c>
      <c r="H177" s="471"/>
      <c r="I177" s="471"/>
      <c r="J177" s="471"/>
      <c r="K177" s="471"/>
      <c r="L177" s="471"/>
      <c r="M177" s="471"/>
      <c r="N177" s="471"/>
      <c r="O177" s="471"/>
      <c r="P177" s="471"/>
      <c r="Q177" s="471"/>
      <c r="R177" s="471"/>
      <c r="S177" s="471"/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36">
        <f t="shared" si="24"/>
        <v>0</v>
      </c>
      <c r="G178" s="37" t="e">
        <f t="shared" si="25"/>
        <v>#DIV/0!</v>
      </c>
      <c r="H178" s="471"/>
      <c r="I178" s="471"/>
      <c r="J178" s="471"/>
      <c r="K178" s="471"/>
      <c r="L178" s="471"/>
      <c r="M178" s="471"/>
      <c r="N178" s="471"/>
      <c r="O178" s="471"/>
      <c r="P178" s="471"/>
      <c r="Q178" s="471"/>
      <c r="R178" s="471"/>
      <c r="S178" s="471"/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36">
        <f t="shared" si="24"/>
        <v>0</v>
      </c>
      <c r="G179" s="37" t="e">
        <f t="shared" si="25"/>
        <v>#DIV/0!</v>
      </c>
      <c r="H179" s="471">
        <f>SUM(H180:H186)</f>
        <v>0</v>
      </c>
      <c r="I179" s="471">
        <f t="shared" ref="I179:N179" si="35">SUM(I180:I186)</f>
        <v>0</v>
      </c>
      <c r="J179" s="471">
        <f t="shared" si="35"/>
        <v>0</v>
      </c>
      <c r="K179" s="471">
        <f t="shared" si="35"/>
        <v>0</v>
      </c>
      <c r="L179" s="471">
        <f t="shared" si="35"/>
        <v>0</v>
      </c>
      <c r="M179" s="471">
        <f t="shared" si="35"/>
        <v>0</v>
      </c>
      <c r="N179" s="471">
        <f t="shared" si="35"/>
        <v>0</v>
      </c>
      <c r="O179" s="471">
        <f>SUM(O180:O186)</f>
        <v>0</v>
      </c>
      <c r="P179" s="471">
        <f>SUM(P180:P186)</f>
        <v>0</v>
      </c>
      <c r="Q179" s="471">
        <f>SUM(Q180:Q186)</f>
        <v>0</v>
      </c>
      <c r="R179" s="471">
        <f>SUM(R180:R186)</f>
        <v>0</v>
      </c>
      <c r="S179" s="471">
        <f>SUM(S180:S186)</f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4"/>
        <v>0</v>
      </c>
      <c r="G180" s="37" t="e">
        <f t="shared" si="25"/>
        <v>#DIV/0!</v>
      </c>
      <c r="H180" s="471"/>
      <c r="I180" s="471"/>
      <c r="J180" s="471"/>
      <c r="K180" s="471"/>
      <c r="L180" s="471"/>
      <c r="M180" s="471"/>
      <c r="N180" s="471"/>
      <c r="O180" s="471"/>
      <c r="P180" s="471"/>
      <c r="Q180" s="471"/>
      <c r="R180" s="471"/>
      <c r="S180" s="471"/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4"/>
        <v>0</v>
      </c>
      <c r="G181" s="37" t="e">
        <f t="shared" si="25"/>
        <v>#DIV/0!</v>
      </c>
      <c r="H181" s="471"/>
      <c r="I181" s="471"/>
      <c r="J181" s="471"/>
      <c r="K181" s="471"/>
      <c r="L181" s="471"/>
      <c r="M181" s="471"/>
      <c r="N181" s="471"/>
      <c r="O181" s="471"/>
      <c r="P181" s="471"/>
      <c r="Q181" s="471"/>
      <c r="R181" s="471"/>
      <c r="S181" s="471"/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4"/>
        <v>0</v>
      </c>
      <c r="G182" s="37" t="e">
        <f t="shared" si="25"/>
        <v>#DIV/0!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471"/>
      <c r="R182" s="471"/>
      <c r="S182" s="471"/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4"/>
        <v>0</v>
      </c>
      <c r="G183" s="37" t="e">
        <f t="shared" si="25"/>
        <v>#DIV/0!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4"/>
        <v>0</v>
      </c>
      <c r="G184" s="37" t="e">
        <f t="shared" si="25"/>
        <v>#DIV/0!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471"/>
      <c r="R184" s="471"/>
      <c r="S184" s="471"/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4"/>
        <v>0</v>
      </c>
      <c r="G185" s="37" t="e">
        <f t="shared" si="25"/>
        <v>#DIV/0!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4"/>
        <v>0</v>
      </c>
      <c r="G186" s="37" t="e">
        <f t="shared" si="25"/>
        <v>#DIV/0!</v>
      </c>
      <c r="H186" s="478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55">
        <f t="shared" si="24"/>
        <v>0</v>
      </c>
      <c r="G187" s="67" t="e">
        <f t="shared" si="25"/>
        <v>#DIV/0!</v>
      </c>
      <c r="H187" s="1096"/>
      <c r="I187" s="1096"/>
      <c r="J187" s="1239"/>
      <c r="K187" s="1239"/>
      <c r="L187" s="1553"/>
      <c r="M187" s="1553"/>
      <c r="N187" s="1553"/>
      <c r="O187" s="1553"/>
      <c r="P187" s="1553"/>
      <c r="Q187" s="1553"/>
      <c r="R187" s="1907"/>
      <c r="S187" s="1907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24"/>
        <v>0</v>
      </c>
      <c r="G188" s="37" t="e">
        <f t="shared" si="25"/>
        <v>#DIV/0!</v>
      </c>
      <c r="H188" s="471"/>
      <c r="I188" s="471"/>
      <c r="J188" s="471"/>
      <c r="K188" s="471"/>
      <c r="L188" s="471"/>
      <c r="M188" s="471"/>
      <c r="N188" s="471"/>
      <c r="O188" s="471"/>
      <c r="P188" s="471"/>
      <c r="Q188" s="471"/>
      <c r="R188" s="471"/>
      <c r="S188" s="471"/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0</v>
      </c>
      <c r="F189" s="153">
        <f t="shared" ref="F189:F252" si="36">SUM(H189:S189)</f>
        <v>0</v>
      </c>
      <c r="G189" s="379" t="e">
        <f t="shared" ref="G189:G252" si="37">+F189*100/E189</f>
        <v>#DIV/0!</v>
      </c>
      <c r="H189" s="1099">
        <f>SUM(H190:H194)</f>
        <v>0</v>
      </c>
      <c r="I189" s="1099">
        <f t="shared" ref="I189:R189" si="38">SUM(I190:I194)</f>
        <v>0</v>
      </c>
      <c r="J189" s="1242">
        <f t="shared" si="38"/>
        <v>0</v>
      </c>
      <c r="K189" s="1242">
        <f t="shared" si="38"/>
        <v>0</v>
      </c>
      <c r="L189" s="1556">
        <f t="shared" si="38"/>
        <v>0</v>
      </c>
      <c r="M189" s="1556">
        <f t="shared" si="38"/>
        <v>0</v>
      </c>
      <c r="N189" s="1556">
        <f t="shared" si="38"/>
        <v>0</v>
      </c>
      <c r="O189" s="1556">
        <f t="shared" si="38"/>
        <v>0</v>
      </c>
      <c r="P189" s="1556">
        <f t="shared" si="38"/>
        <v>0</v>
      </c>
      <c r="Q189" s="1556">
        <f t="shared" si="38"/>
        <v>0</v>
      </c>
      <c r="R189" s="1909">
        <f t="shared" si="38"/>
        <v>0</v>
      </c>
      <c r="S189" s="1911">
        <f>SUM(S190:S194)</f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36"/>
        <v>0</v>
      </c>
      <c r="G190" s="37" t="e">
        <f t="shared" si="37"/>
        <v>#DIV/0!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471"/>
      <c r="R190" s="471"/>
      <c r="S190" s="471"/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0</v>
      </c>
      <c r="F191" s="36">
        <f t="shared" si="36"/>
        <v>0</v>
      </c>
      <c r="G191" s="37" t="e">
        <f t="shared" si="37"/>
        <v>#DIV/0!</v>
      </c>
      <c r="H191" s="471"/>
      <c r="I191" s="471"/>
      <c r="J191" s="471"/>
      <c r="K191" s="471"/>
      <c r="L191" s="471"/>
      <c r="M191" s="471"/>
      <c r="N191" s="471"/>
      <c r="O191" s="471"/>
      <c r="P191" s="471"/>
      <c r="Q191" s="471"/>
      <c r="R191" s="471"/>
      <c r="S191" s="471"/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6"/>
        <v>0</v>
      </c>
      <c r="G192" s="37" t="e">
        <f t="shared" si="37"/>
        <v>#DIV/0!</v>
      </c>
      <c r="H192" s="471"/>
      <c r="I192" s="471"/>
      <c r="J192" s="471"/>
      <c r="K192" s="471"/>
      <c r="L192" s="471"/>
      <c r="M192" s="471"/>
      <c r="N192" s="471"/>
      <c r="O192" s="471"/>
      <c r="P192" s="471"/>
      <c r="Q192" s="471"/>
      <c r="R192" s="471"/>
      <c r="S192" s="471"/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6"/>
        <v>0</v>
      </c>
      <c r="G193" s="37" t="e">
        <f t="shared" si="37"/>
        <v>#DIV/0!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6"/>
        <v>0</v>
      </c>
      <c r="G194" s="120" t="e">
        <f t="shared" si="37"/>
        <v>#DIV/0!</v>
      </c>
      <c r="H194" s="478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6"/>
        <v>0</v>
      </c>
      <c r="G195" s="631" t="e">
        <f t="shared" si="37"/>
        <v>#DIV/0!</v>
      </c>
      <c r="H195" s="1100"/>
      <c r="I195" s="1100"/>
      <c r="J195" s="1243"/>
      <c r="K195" s="1243"/>
      <c r="L195" s="1557"/>
      <c r="M195" s="1557"/>
      <c r="N195" s="1557"/>
      <c r="O195" s="1557"/>
      <c r="P195" s="1557"/>
      <c r="Q195" s="1557"/>
      <c r="R195" s="1910"/>
      <c r="S195" s="1910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6"/>
        <v>0</v>
      </c>
      <c r="G196" s="67" t="e">
        <f t="shared" si="37"/>
        <v>#DIV/0!</v>
      </c>
      <c r="H196" s="1096"/>
      <c r="I196" s="1096"/>
      <c r="J196" s="1239"/>
      <c r="K196" s="1239"/>
      <c r="L196" s="1553"/>
      <c r="M196" s="1553"/>
      <c r="N196" s="1553"/>
      <c r="O196" s="1553"/>
      <c r="P196" s="1553"/>
      <c r="Q196" s="1553"/>
      <c r="R196" s="1907"/>
      <c r="S196" s="190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 t="shared" si="36"/>
        <v>0</v>
      </c>
      <c r="G197" s="37" t="e">
        <f t="shared" si="37"/>
        <v>#DIV/0!</v>
      </c>
      <c r="H197" s="471"/>
      <c r="I197" s="471"/>
      <c r="J197" s="471"/>
      <c r="K197" s="471"/>
      <c r="L197" s="471"/>
      <c r="M197" s="471"/>
      <c r="N197" s="471"/>
      <c r="O197" s="471"/>
      <c r="P197" s="471"/>
      <c r="Q197" s="471"/>
      <c r="R197" s="471"/>
      <c r="S197" s="471"/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36"/>
        <v>0</v>
      </c>
      <c r="G198" s="37" t="e">
        <f t="shared" si="37"/>
        <v>#DIV/0!</v>
      </c>
      <c r="H198" s="471"/>
      <c r="I198" s="471"/>
      <c r="J198" s="471"/>
      <c r="K198" s="471"/>
      <c r="L198" s="471"/>
      <c r="M198" s="471"/>
      <c r="N198" s="471"/>
      <c r="O198" s="471"/>
      <c r="P198" s="471"/>
      <c r="Q198" s="471"/>
      <c r="R198" s="471"/>
      <c r="S198" s="471"/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6"/>
        <v>0</v>
      </c>
      <c r="G199" s="37" t="e">
        <f t="shared" si="37"/>
        <v>#DIV/0!</v>
      </c>
      <c r="H199" s="471"/>
      <c r="I199" s="471"/>
      <c r="J199" s="471"/>
      <c r="K199" s="471"/>
      <c r="L199" s="471"/>
      <c r="M199" s="471"/>
      <c r="N199" s="471"/>
      <c r="O199" s="471"/>
      <c r="P199" s="471"/>
      <c r="Q199" s="471"/>
      <c r="R199" s="471"/>
      <c r="S199" s="471"/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6"/>
        <v>0</v>
      </c>
      <c r="G200" s="37" t="e">
        <f t="shared" si="37"/>
        <v>#DIV/0!</v>
      </c>
      <c r="H200" s="471"/>
      <c r="I200" s="471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36">
        <f t="shared" si="36"/>
        <v>0</v>
      </c>
      <c r="G201" s="37" t="e">
        <f t="shared" si="37"/>
        <v>#DIV/0!</v>
      </c>
      <c r="H201" s="471"/>
      <c r="I201" s="471"/>
      <c r="J201" s="471"/>
      <c r="K201" s="471"/>
      <c r="L201" s="471"/>
      <c r="M201" s="471"/>
      <c r="N201" s="471"/>
      <c r="O201" s="471"/>
      <c r="P201" s="471"/>
      <c r="Q201" s="471"/>
      <c r="R201" s="471"/>
      <c r="S201" s="471"/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36">
        <f t="shared" si="36"/>
        <v>0</v>
      </c>
      <c r="G202" s="37" t="e">
        <f t="shared" si="37"/>
        <v>#DIV/0!</v>
      </c>
      <c r="H202" s="471"/>
      <c r="I202" s="471"/>
      <c r="J202" s="471"/>
      <c r="K202" s="471"/>
      <c r="L202" s="471"/>
      <c r="M202" s="471"/>
      <c r="N202" s="471"/>
      <c r="O202" s="471"/>
      <c r="P202" s="471"/>
      <c r="Q202" s="471"/>
      <c r="R202" s="471"/>
      <c r="S202" s="471"/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6"/>
        <v>0</v>
      </c>
      <c r="G203" s="37" t="e">
        <f t="shared" si="37"/>
        <v>#DIV/0!</v>
      </c>
      <c r="H203" s="471"/>
      <c r="I203" s="471"/>
      <c r="J203" s="471"/>
      <c r="K203" s="471"/>
      <c r="L203" s="471"/>
      <c r="M203" s="471"/>
      <c r="N203" s="471"/>
      <c r="O203" s="471"/>
      <c r="P203" s="471"/>
      <c r="Q203" s="471"/>
      <c r="R203" s="471"/>
      <c r="S203" s="471"/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6"/>
        <v>0</v>
      </c>
      <c r="G204" s="37" t="e">
        <f t="shared" si="37"/>
        <v>#DIV/0!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6"/>
        <v>0</v>
      </c>
      <c r="G205" s="37" t="e">
        <f t="shared" si="37"/>
        <v>#DIV/0!</v>
      </c>
      <c r="H205" s="471"/>
      <c r="I205" s="471"/>
      <c r="J205" s="471"/>
      <c r="K205" s="471"/>
      <c r="L205" s="471"/>
      <c r="M205" s="471"/>
      <c r="N205" s="471"/>
      <c r="O205" s="471"/>
      <c r="P205" s="471"/>
      <c r="Q205" s="471"/>
      <c r="R205" s="471"/>
      <c r="S205" s="471"/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6"/>
        <v>0</v>
      </c>
      <c r="G206" s="37" t="e">
        <f t="shared" si="37"/>
        <v>#DIV/0!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6"/>
        <v>0</v>
      </c>
      <c r="G207" s="37" t="e">
        <f t="shared" si="37"/>
        <v>#DIV/0!</v>
      </c>
      <c r="H207" s="471"/>
      <c r="I207" s="471"/>
      <c r="J207" s="471"/>
      <c r="K207" s="471"/>
      <c r="L207" s="471"/>
      <c r="M207" s="471"/>
      <c r="N207" s="471"/>
      <c r="O207" s="471"/>
      <c r="P207" s="471"/>
      <c r="Q207" s="471"/>
      <c r="R207" s="471"/>
      <c r="S207" s="471"/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6"/>
        <v>0</v>
      </c>
      <c r="G208" s="37" t="e">
        <f t="shared" si="37"/>
        <v>#DIV/0!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6"/>
        <v>0</v>
      </c>
      <c r="G209" s="37" t="e">
        <f t="shared" si="37"/>
        <v>#DIV/0!</v>
      </c>
      <c r="H209" s="471"/>
      <c r="I209" s="471"/>
      <c r="J209" s="471"/>
      <c r="K209" s="471"/>
      <c r="L209" s="471"/>
      <c r="M209" s="471"/>
      <c r="N209" s="471"/>
      <c r="O209" s="471"/>
      <c r="P209" s="471"/>
      <c r="Q209" s="471"/>
      <c r="R209" s="471"/>
      <c r="S209" s="471"/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6"/>
        <v>0</v>
      </c>
      <c r="G210" s="37" t="e">
        <f t="shared" si="37"/>
        <v>#DIV/0!</v>
      </c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6"/>
        <v>0</v>
      </c>
      <c r="G211" s="37" t="e">
        <f t="shared" si="37"/>
        <v>#DIV/0!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6"/>
        <v>0</v>
      </c>
      <c r="G212" s="37" t="e">
        <f t="shared" si="37"/>
        <v>#DIV/0!</v>
      </c>
      <c r="H212" s="471"/>
      <c r="I212" s="471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6"/>
        <v>0</v>
      </c>
      <c r="G213" s="37" t="e">
        <f t="shared" si="37"/>
        <v>#DIV/0!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471"/>
      <c r="R213" s="471"/>
      <c r="S213" s="471"/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6"/>
        <v>0</v>
      </c>
      <c r="G214" s="37" t="e">
        <f t="shared" si="37"/>
        <v>#DIV/0!</v>
      </c>
      <c r="H214" s="471"/>
      <c r="I214" s="471"/>
      <c r="J214" s="471"/>
      <c r="K214" s="471"/>
      <c r="L214" s="471"/>
      <c r="M214" s="471"/>
      <c r="N214" s="471"/>
      <c r="O214" s="471"/>
      <c r="P214" s="471"/>
      <c r="Q214" s="471"/>
      <c r="R214" s="471"/>
      <c r="S214" s="471"/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6"/>
        <v>0</v>
      </c>
      <c r="G215" s="37" t="e">
        <f t="shared" si="37"/>
        <v>#DIV/0!</v>
      </c>
      <c r="H215" s="471"/>
      <c r="I215" s="471"/>
      <c r="J215" s="471"/>
      <c r="K215" s="471"/>
      <c r="L215" s="471"/>
      <c r="M215" s="471"/>
      <c r="N215" s="471"/>
      <c r="O215" s="471"/>
      <c r="P215" s="471"/>
      <c r="Q215" s="471"/>
      <c r="R215" s="471"/>
      <c r="S215" s="471"/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6"/>
        <v>0</v>
      </c>
      <c r="G216" s="37" t="e">
        <f t="shared" si="37"/>
        <v>#DIV/0!</v>
      </c>
      <c r="H216" s="471"/>
      <c r="I216" s="471"/>
      <c r="J216" s="471"/>
      <c r="K216" s="471"/>
      <c r="L216" s="471"/>
      <c r="M216" s="471"/>
      <c r="N216" s="471"/>
      <c r="O216" s="471"/>
      <c r="P216" s="471"/>
      <c r="Q216" s="471"/>
      <c r="R216" s="471"/>
      <c r="S216" s="471"/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6"/>
        <v>0</v>
      </c>
      <c r="G217" s="37" t="e">
        <f t="shared" si="37"/>
        <v>#DIV/0!</v>
      </c>
      <c r="H217" s="471"/>
      <c r="I217" s="471"/>
      <c r="J217" s="471"/>
      <c r="K217" s="471"/>
      <c r="L217" s="471"/>
      <c r="M217" s="471"/>
      <c r="N217" s="471"/>
      <c r="O217" s="471"/>
      <c r="P217" s="471"/>
      <c r="Q217" s="471"/>
      <c r="R217" s="471"/>
      <c r="S217" s="471"/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6"/>
        <v>0</v>
      </c>
      <c r="G218" s="37" t="e">
        <f t="shared" si="37"/>
        <v>#DIV/0!</v>
      </c>
      <c r="H218" s="471"/>
      <c r="I218" s="471"/>
      <c r="J218" s="471"/>
      <c r="K218" s="471"/>
      <c r="L218" s="471"/>
      <c r="M218" s="471"/>
      <c r="N218" s="471"/>
      <c r="O218" s="471"/>
      <c r="P218" s="471"/>
      <c r="Q218" s="471"/>
      <c r="R218" s="471"/>
      <c r="S218" s="471"/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6"/>
        <v>0</v>
      </c>
      <c r="G219" s="37" t="e">
        <f t="shared" si="37"/>
        <v>#DIV/0!</v>
      </c>
      <c r="H219" s="471"/>
      <c r="I219" s="471"/>
      <c r="J219" s="471"/>
      <c r="K219" s="471"/>
      <c r="L219" s="471"/>
      <c r="M219" s="471"/>
      <c r="N219" s="471"/>
      <c r="O219" s="471"/>
      <c r="P219" s="471"/>
      <c r="Q219" s="471"/>
      <c r="R219" s="471"/>
      <c r="S219" s="471"/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6"/>
        <v>0</v>
      </c>
      <c r="G220" s="37" t="e">
        <f t="shared" si="37"/>
        <v>#DIV/0!</v>
      </c>
      <c r="H220" s="471"/>
      <c r="I220" s="471"/>
      <c r="J220" s="471"/>
      <c r="K220" s="471"/>
      <c r="L220" s="471"/>
      <c r="M220" s="471"/>
      <c r="N220" s="471"/>
      <c r="O220" s="471"/>
      <c r="P220" s="471"/>
      <c r="Q220" s="471"/>
      <c r="R220" s="471"/>
      <c r="S220" s="471"/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>SUM(H221:S221)</f>
        <v>1</v>
      </c>
      <c r="G221" s="37">
        <f t="shared" si="37"/>
        <v>100</v>
      </c>
      <c r="H221" s="471">
        <v>1</v>
      </c>
      <c r="I221" s="471"/>
      <c r="J221" s="471"/>
      <c r="K221" s="471"/>
      <c r="L221" s="471"/>
      <c r="M221" s="471"/>
      <c r="N221" s="471"/>
      <c r="O221" s="471"/>
      <c r="P221" s="471"/>
      <c r="Q221" s="471"/>
      <c r="R221" s="471"/>
      <c r="S221" s="471"/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6"/>
        <v>195</v>
      </c>
      <c r="G222" s="37">
        <f t="shared" si="37"/>
        <v>195</v>
      </c>
      <c r="H222" s="471">
        <v>0</v>
      </c>
      <c r="I222" s="471">
        <v>0</v>
      </c>
      <c r="J222" s="471">
        <v>10</v>
      </c>
      <c r="K222" s="471">
        <v>0</v>
      </c>
      <c r="L222" s="471">
        <v>0</v>
      </c>
      <c r="M222" s="471">
        <v>0</v>
      </c>
      <c r="N222" s="471">
        <v>10</v>
      </c>
      <c r="O222" s="471">
        <v>20</v>
      </c>
      <c r="P222" s="471">
        <v>10</v>
      </c>
      <c r="Q222" s="471">
        <v>20</v>
      </c>
      <c r="R222" s="471">
        <v>25</v>
      </c>
      <c r="S222" s="471">
        <v>100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6"/>
        <v>0</v>
      </c>
      <c r="G223" s="37" t="e">
        <f t="shared" si="37"/>
        <v>#DIV/0!</v>
      </c>
      <c r="H223" s="471"/>
      <c r="I223" s="471"/>
      <c r="J223" s="471"/>
      <c r="K223" s="471"/>
      <c r="L223" s="471"/>
      <c r="M223" s="471"/>
      <c r="N223" s="471"/>
      <c r="O223" s="471"/>
      <c r="P223" s="471"/>
      <c r="Q223" s="471"/>
      <c r="R223" s="471"/>
      <c r="S223" s="471"/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6"/>
        <v>0</v>
      </c>
      <c r="G224" s="37" t="e">
        <f t="shared" si="37"/>
        <v>#DIV/0!</v>
      </c>
      <c r="H224" s="471"/>
      <c r="I224" s="471"/>
      <c r="J224" s="471"/>
      <c r="K224" s="471"/>
      <c r="L224" s="471"/>
      <c r="M224" s="471"/>
      <c r="N224" s="471"/>
      <c r="O224" s="471"/>
      <c r="P224" s="471"/>
      <c r="Q224" s="471"/>
      <c r="R224" s="471"/>
      <c r="S224" s="471"/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6"/>
        <v>0</v>
      </c>
      <c r="G225" s="37" t="e">
        <f t="shared" si="37"/>
        <v>#DIV/0!</v>
      </c>
      <c r="H225" s="471"/>
      <c r="I225" s="471"/>
      <c r="J225" s="471"/>
      <c r="K225" s="471"/>
      <c r="L225" s="471"/>
      <c r="M225" s="471"/>
      <c r="N225" s="471"/>
      <c r="O225" s="471"/>
      <c r="P225" s="471"/>
      <c r="Q225" s="471"/>
      <c r="R225" s="471"/>
      <c r="S225" s="471"/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6"/>
        <v>0</v>
      </c>
      <c r="G226" s="37" t="e">
        <f t="shared" si="37"/>
        <v>#DIV/0!</v>
      </c>
      <c r="H226" s="471"/>
      <c r="I226" s="471"/>
      <c r="J226" s="471"/>
      <c r="K226" s="471"/>
      <c r="L226" s="471"/>
      <c r="M226" s="471"/>
      <c r="N226" s="471"/>
      <c r="O226" s="471"/>
      <c r="P226" s="471"/>
      <c r="Q226" s="471"/>
      <c r="R226" s="471"/>
      <c r="S226" s="471"/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20500</v>
      </c>
      <c r="F227" s="153">
        <f t="shared" si="36"/>
        <v>20497.93</v>
      </c>
      <c r="G227" s="379">
        <f t="shared" si="37"/>
        <v>99.989902439024391</v>
      </c>
      <c r="H227" s="1101">
        <f>SUM(H228:H232)</f>
        <v>0</v>
      </c>
      <c r="I227" s="1101">
        <f t="shared" ref="I227:S227" si="39">SUM(I228:I232)</f>
        <v>0</v>
      </c>
      <c r="J227" s="1244">
        <f t="shared" si="39"/>
        <v>3000</v>
      </c>
      <c r="K227" s="1244">
        <f t="shared" si="39"/>
        <v>0</v>
      </c>
      <c r="L227" s="1558">
        <f t="shared" si="39"/>
        <v>9569</v>
      </c>
      <c r="M227" s="1558">
        <f t="shared" si="39"/>
        <v>0</v>
      </c>
      <c r="N227" s="1558">
        <f t="shared" si="39"/>
        <v>0</v>
      </c>
      <c r="O227" s="1558">
        <f t="shared" si="39"/>
        <v>5490</v>
      </c>
      <c r="P227" s="1558">
        <f t="shared" si="39"/>
        <v>0</v>
      </c>
      <c r="Q227" s="1558">
        <f t="shared" si="39"/>
        <v>240.93</v>
      </c>
      <c r="R227" s="1911">
        <f t="shared" si="39"/>
        <v>0</v>
      </c>
      <c r="S227" s="1911">
        <f t="shared" si="39"/>
        <v>2198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36"/>
        <v>0</v>
      </c>
      <c r="G228" s="37" t="e">
        <f t="shared" si="37"/>
        <v>#DIV/0!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20500</v>
      </c>
      <c r="F229" s="36">
        <f t="shared" si="36"/>
        <v>20497.93</v>
      </c>
      <c r="G229" s="37">
        <f t="shared" si="37"/>
        <v>99.989902439024391</v>
      </c>
      <c r="H229" s="471">
        <v>0</v>
      </c>
      <c r="I229" s="471">
        <v>0</v>
      </c>
      <c r="J229" s="872">
        <v>3000</v>
      </c>
      <c r="K229" s="471">
        <v>0</v>
      </c>
      <c r="L229" s="872">
        <v>9569</v>
      </c>
      <c r="M229" s="471">
        <v>0</v>
      </c>
      <c r="N229" s="1714" t="s">
        <v>334</v>
      </c>
      <c r="O229" s="872">
        <v>5490</v>
      </c>
      <c r="P229" s="471">
        <v>0</v>
      </c>
      <c r="Q229" s="471">
        <v>240.93</v>
      </c>
      <c r="R229" s="471">
        <v>0</v>
      </c>
      <c r="S229" s="872">
        <v>2198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6"/>
        <v>0</v>
      </c>
      <c r="G230" s="37" t="e">
        <f t="shared" si="37"/>
        <v>#DIV/0!</v>
      </c>
      <c r="H230" s="471"/>
      <c r="I230" s="471"/>
      <c r="J230" s="471"/>
      <c r="K230" s="471"/>
      <c r="L230" s="471"/>
      <c r="M230" s="471"/>
      <c r="N230" s="471"/>
      <c r="O230" s="471"/>
      <c r="P230" s="471"/>
      <c r="Q230" s="471"/>
      <c r="R230" s="471"/>
      <c r="S230" s="471"/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6"/>
        <v>0</v>
      </c>
      <c r="G231" s="37" t="e">
        <f t="shared" si="37"/>
        <v>#DIV/0!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6"/>
        <v>0</v>
      </c>
      <c r="G232" s="120" t="e">
        <f t="shared" si="37"/>
        <v>#DIV/0!</v>
      </c>
      <c r="H232" s="478"/>
      <c r="I232" s="478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6"/>
        <v>0</v>
      </c>
      <c r="G233" s="631" t="e">
        <f t="shared" si="37"/>
        <v>#DIV/0!</v>
      </c>
      <c r="H233" s="1100"/>
      <c r="I233" s="1100"/>
      <c r="J233" s="1243"/>
      <c r="K233" s="1243"/>
      <c r="L233" s="1557"/>
      <c r="M233" s="1557"/>
      <c r="N233" s="1557"/>
      <c r="O233" s="1557"/>
      <c r="P233" s="1557"/>
      <c r="Q233" s="1557"/>
      <c r="R233" s="1910"/>
      <c r="S233" s="1910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6"/>
        <v>0</v>
      </c>
      <c r="G234" s="67" t="e">
        <f t="shared" si="37"/>
        <v>#DIV/0!</v>
      </c>
      <c r="H234" s="1096"/>
      <c r="I234" s="1096"/>
      <c r="J234" s="1239"/>
      <c r="K234" s="1239"/>
      <c r="L234" s="1553"/>
      <c r="M234" s="1553"/>
      <c r="N234" s="1553"/>
      <c r="O234" s="1553"/>
      <c r="P234" s="1553"/>
      <c r="Q234" s="1553"/>
      <c r="R234" s="1907"/>
      <c r="S234" s="1907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6"/>
        <v>0</v>
      </c>
      <c r="G235" s="67" t="e">
        <f t="shared" si="37"/>
        <v>#DIV/0!</v>
      </c>
      <c r="H235" s="1096"/>
      <c r="I235" s="1096"/>
      <c r="J235" s="1239"/>
      <c r="K235" s="1239"/>
      <c r="L235" s="1553"/>
      <c r="M235" s="1553"/>
      <c r="N235" s="1553"/>
      <c r="O235" s="1553"/>
      <c r="P235" s="1553"/>
      <c r="Q235" s="1553"/>
      <c r="R235" s="1907"/>
      <c r="S235" s="190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1</v>
      </c>
      <c r="F236" s="36">
        <f t="shared" si="36"/>
        <v>1</v>
      </c>
      <c r="G236" s="37">
        <f t="shared" si="37"/>
        <v>100</v>
      </c>
      <c r="H236" s="476">
        <v>0</v>
      </c>
      <c r="I236" s="476">
        <v>0</v>
      </c>
      <c r="J236" s="476">
        <v>0</v>
      </c>
      <c r="K236" s="476">
        <v>0</v>
      </c>
      <c r="L236" s="476">
        <v>0</v>
      </c>
      <c r="M236" s="476">
        <v>0</v>
      </c>
      <c r="N236" s="476">
        <v>0</v>
      </c>
      <c r="O236" s="476">
        <v>1</v>
      </c>
      <c r="P236" s="476">
        <v>0</v>
      </c>
      <c r="Q236" s="476">
        <v>0</v>
      </c>
      <c r="R236" s="476">
        <v>0</v>
      </c>
      <c r="S236" s="476">
        <v>0</v>
      </c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10</v>
      </c>
      <c r="F237" s="36">
        <f t="shared" si="36"/>
        <v>10</v>
      </c>
      <c r="G237" s="37">
        <f t="shared" si="37"/>
        <v>100</v>
      </c>
      <c r="H237" s="476">
        <v>0</v>
      </c>
      <c r="I237" s="476">
        <v>0</v>
      </c>
      <c r="J237" s="476">
        <v>0</v>
      </c>
      <c r="K237" s="476">
        <v>0</v>
      </c>
      <c r="L237" s="476">
        <v>0</v>
      </c>
      <c r="M237" s="476">
        <v>0</v>
      </c>
      <c r="N237" s="476">
        <v>0</v>
      </c>
      <c r="O237" s="476">
        <v>10</v>
      </c>
      <c r="P237" s="476">
        <v>0</v>
      </c>
      <c r="Q237" s="476">
        <v>0</v>
      </c>
      <c r="R237" s="476">
        <v>0</v>
      </c>
      <c r="S237" s="476">
        <v>0</v>
      </c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1</v>
      </c>
      <c r="F238" s="36">
        <f t="shared" si="36"/>
        <v>1</v>
      </c>
      <c r="G238" s="37">
        <f t="shared" si="37"/>
        <v>100</v>
      </c>
      <c r="H238" s="476">
        <v>0</v>
      </c>
      <c r="I238" s="476">
        <v>0</v>
      </c>
      <c r="J238" s="476">
        <v>0</v>
      </c>
      <c r="K238" s="476">
        <v>0</v>
      </c>
      <c r="L238" s="476">
        <v>0</v>
      </c>
      <c r="M238" s="476">
        <v>0</v>
      </c>
      <c r="N238" s="476">
        <v>0</v>
      </c>
      <c r="O238" s="476">
        <v>0</v>
      </c>
      <c r="P238" s="476">
        <v>0</v>
      </c>
      <c r="Q238" s="476">
        <v>0</v>
      </c>
      <c r="R238" s="476">
        <v>0</v>
      </c>
      <c r="S238" s="476">
        <v>1</v>
      </c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6"/>
        <v>0</v>
      </c>
      <c r="G239" s="37" t="e">
        <f t="shared" si="37"/>
        <v>#DIV/0!</v>
      </c>
      <c r="H239" s="476"/>
      <c r="I239" s="476"/>
      <c r="J239" s="476"/>
      <c r="K239" s="476"/>
      <c r="L239" s="476"/>
      <c r="M239" s="476"/>
      <c r="N239" s="476"/>
      <c r="O239" s="476"/>
      <c r="P239" s="476"/>
      <c r="Q239" s="476"/>
      <c r="R239" s="476"/>
      <c r="S239" s="476"/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11500</v>
      </c>
      <c r="F240" s="153">
        <f t="shared" si="36"/>
        <v>11487.05</v>
      </c>
      <c r="G240" s="379">
        <f t="shared" si="37"/>
        <v>99.88739130434783</v>
      </c>
      <c r="H240" s="1083">
        <f>SUM(H241:H245)</f>
        <v>0</v>
      </c>
      <c r="I240" s="1083">
        <f t="shared" ref="I240:S240" si="40">SUM(I241:I245)</f>
        <v>0</v>
      </c>
      <c r="J240" s="1226">
        <f t="shared" si="40"/>
        <v>3000</v>
      </c>
      <c r="K240" s="1226">
        <f t="shared" si="40"/>
        <v>0</v>
      </c>
      <c r="L240" s="1543">
        <f t="shared" si="40"/>
        <v>0</v>
      </c>
      <c r="M240" s="1543">
        <f t="shared" si="40"/>
        <v>5554</v>
      </c>
      <c r="N240" s="1543">
        <f t="shared" si="40"/>
        <v>0</v>
      </c>
      <c r="O240" s="1543">
        <f t="shared" si="40"/>
        <v>0</v>
      </c>
      <c r="P240" s="1543">
        <f t="shared" si="40"/>
        <v>1942.56</v>
      </c>
      <c r="Q240" s="1543">
        <f t="shared" si="40"/>
        <v>990.49</v>
      </c>
      <c r="R240" s="1896">
        <f t="shared" si="40"/>
        <v>0</v>
      </c>
      <c r="S240" s="1896">
        <f t="shared" si="40"/>
        <v>0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6"/>
        <v>0</v>
      </c>
      <c r="G241" s="37" t="e">
        <f t="shared" si="37"/>
        <v>#DIV/0!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471"/>
      <c r="R241" s="471"/>
      <c r="S241" s="471"/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1500+10000</f>
        <v>11500</v>
      </c>
      <c r="F242" s="36">
        <f t="shared" si="36"/>
        <v>11487.05</v>
      </c>
      <c r="G242" s="37">
        <f t="shared" si="37"/>
        <v>99.88739130434783</v>
      </c>
      <c r="H242" s="471">
        <v>0</v>
      </c>
      <c r="I242" s="471">
        <v>0</v>
      </c>
      <c r="J242" s="872">
        <v>3000</v>
      </c>
      <c r="K242" s="471">
        <v>0</v>
      </c>
      <c r="L242" s="471">
        <v>0</v>
      </c>
      <c r="M242" s="872">
        <v>5554</v>
      </c>
      <c r="N242" s="1714" t="s">
        <v>334</v>
      </c>
      <c r="O242" s="471">
        <v>0</v>
      </c>
      <c r="P242" s="1020">
        <v>1942.56</v>
      </c>
      <c r="Q242" s="471">
        <v>990.49</v>
      </c>
      <c r="R242" s="471">
        <v>0</v>
      </c>
      <c r="S242" s="471">
        <v>0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0</v>
      </c>
      <c r="F243" s="36">
        <f t="shared" si="36"/>
        <v>0</v>
      </c>
      <c r="G243" s="37" t="e">
        <f t="shared" si="37"/>
        <v>#DIV/0!</v>
      </c>
      <c r="H243" s="471"/>
      <c r="I243" s="471"/>
      <c r="J243" s="471"/>
      <c r="K243" s="471"/>
      <c r="L243" s="471"/>
      <c r="M243" s="471"/>
      <c r="N243" s="471"/>
      <c r="O243" s="471"/>
      <c r="P243" s="471"/>
      <c r="Q243" s="471"/>
      <c r="R243" s="471"/>
      <c r="S243" s="471"/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6"/>
        <v>0</v>
      </c>
      <c r="G244" s="37" t="e">
        <f t="shared" si="37"/>
        <v>#DIV/0!</v>
      </c>
      <c r="H244" s="471"/>
      <c r="I244" s="471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6"/>
        <v>0</v>
      </c>
      <c r="G245" s="120" t="e">
        <f t="shared" si="37"/>
        <v>#DIV/0!</v>
      </c>
      <c r="H245" s="478"/>
      <c r="I245" s="478"/>
      <c r="J245" s="478"/>
      <c r="K245" s="478"/>
      <c r="L245" s="478"/>
      <c r="M245" s="478"/>
      <c r="N245" s="478"/>
      <c r="O245" s="478"/>
      <c r="P245" s="478"/>
      <c r="Q245" s="478"/>
      <c r="R245" s="478"/>
      <c r="S245" s="478"/>
    </row>
    <row r="246" spans="1:19" ht="21.75" customHeight="1">
      <c r="A246" s="340" t="s">
        <v>255</v>
      </c>
      <c r="B246" s="430"/>
      <c r="C246" s="754"/>
      <c r="D246" s="755"/>
      <c r="E246" s="756"/>
      <c r="F246" s="360">
        <f t="shared" si="36"/>
        <v>0</v>
      </c>
      <c r="G246" s="636" t="e">
        <f t="shared" si="37"/>
        <v>#DIV/0!</v>
      </c>
      <c r="H246" s="1102"/>
      <c r="I246" s="1102"/>
      <c r="J246" s="1245"/>
      <c r="K246" s="1245"/>
      <c r="L246" s="1559"/>
      <c r="M246" s="1559"/>
      <c r="N246" s="1559"/>
      <c r="O246" s="1559"/>
      <c r="P246" s="1559"/>
      <c r="Q246" s="1559"/>
      <c r="R246" s="1912"/>
      <c r="S246" s="1912"/>
    </row>
    <row r="247" spans="1:19" ht="21.75" customHeight="1">
      <c r="A247" s="2247" t="s">
        <v>249</v>
      </c>
      <c r="B247" s="2247"/>
      <c r="C247" s="2248"/>
      <c r="D247" s="757"/>
      <c r="E247" s="382"/>
      <c r="F247" s="92">
        <f t="shared" si="36"/>
        <v>0</v>
      </c>
      <c r="G247" s="631" t="e">
        <f t="shared" si="37"/>
        <v>#DIV/0!</v>
      </c>
      <c r="H247" s="1100"/>
      <c r="I247" s="1103"/>
      <c r="J247" s="1246"/>
      <c r="K247" s="1246"/>
      <c r="L247" s="1560"/>
      <c r="M247" s="1560"/>
      <c r="N247" s="1560"/>
      <c r="O247" s="1560"/>
      <c r="P247" s="1560"/>
      <c r="Q247" s="1560"/>
      <c r="R247" s="1913"/>
      <c r="S247" s="191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6"/>
        <v>0</v>
      </c>
      <c r="G248" s="67" t="e">
        <f t="shared" si="37"/>
        <v>#DIV/0!</v>
      </c>
      <c r="H248" s="1096"/>
      <c r="I248" s="1096"/>
      <c r="J248" s="1239"/>
      <c r="K248" s="1239"/>
      <c r="L248" s="1553"/>
      <c r="M248" s="1553"/>
      <c r="N248" s="1553"/>
      <c r="O248" s="1553"/>
      <c r="P248" s="1553"/>
      <c r="Q248" s="1553"/>
      <c r="R248" s="1907"/>
      <c r="S248" s="1907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36"/>
        <v>0</v>
      </c>
      <c r="G249" s="37" t="e">
        <f t="shared" si="37"/>
        <v>#DIV/0!</v>
      </c>
      <c r="H249" s="471"/>
      <c r="I249" s="471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6"/>
        <v>0</v>
      </c>
      <c r="G250" s="37" t="e">
        <f t="shared" si="37"/>
        <v>#DIV/0!</v>
      </c>
      <c r="H250" s="471"/>
      <c r="I250" s="471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si="36"/>
        <v>1</v>
      </c>
      <c r="G251" s="37">
        <f t="shared" si="37"/>
        <v>100</v>
      </c>
      <c r="H251" s="471">
        <v>0</v>
      </c>
      <c r="I251" s="471">
        <v>0</v>
      </c>
      <c r="J251" s="471">
        <v>0</v>
      </c>
      <c r="K251" s="471">
        <v>0</v>
      </c>
      <c r="L251" s="471">
        <v>0</v>
      </c>
      <c r="M251" s="471">
        <v>1</v>
      </c>
      <c r="N251" s="1714" t="s">
        <v>334</v>
      </c>
      <c r="O251" s="471">
        <v>0</v>
      </c>
      <c r="P251" s="471">
        <v>0</v>
      </c>
      <c r="Q251" s="471">
        <v>0</v>
      </c>
      <c r="R251" s="471">
        <v>0</v>
      </c>
      <c r="S251" s="471">
        <v>0</v>
      </c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36"/>
        <v>0</v>
      </c>
      <c r="G252" s="37" t="e">
        <f t="shared" si="37"/>
        <v>#DIV/0!</v>
      </c>
      <c r="H252" s="471"/>
      <c r="I252" s="471"/>
      <c r="J252" s="471"/>
      <c r="K252" s="471"/>
      <c r="L252" s="471"/>
      <c r="M252" s="471"/>
      <c r="N252" s="471"/>
      <c r="O252" s="471"/>
      <c r="P252" s="471"/>
      <c r="Q252" s="471"/>
      <c r="R252" s="471"/>
      <c r="S252" s="471"/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ref="F253:F316" si="41">SUM(H253:S253)</f>
        <v>0</v>
      </c>
      <c r="G253" s="37" t="e">
        <f t="shared" ref="G253:G316" si="42">+F253*100/E253</f>
        <v>#DIV/0!</v>
      </c>
      <c r="H253" s="471"/>
      <c r="I253" s="471"/>
      <c r="J253" s="471"/>
      <c r="K253" s="471"/>
      <c r="L253" s="471"/>
      <c r="M253" s="471"/>
      <c r="N253" s="471"/>
      <c r="O253" s="471"/>
      <c r="P253" s="471"/>
      <c r="Q253" s="471"/>
      <c r="R253" s="471"/>
      <c r="S253" s="471"/>
    </row>
    <row r="254" spans="1:19" ht="31.95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1"/>
        <v>1</v>
      </c>
      <c r="G254" s="37">
        <f t="shared" si="42"/>
        <v>100</v>
      </c>
      <c r="H254" s="471">
        <v>0</v>
      </c>
      <c r="I254" s="471">
        <v>0</v>
      </c>
      <c r="J254" s="471">
        <v>0</v>
      </c>
      <c r="K254" s="471">
        <v>0</v>
      </c>
      <c r="L254" s="471">
        <v>0</v>
      </c>
      <c r="M254" s="471">
        <v>1</v>
      </c>
      <c r="N254" s="1714" t="s">
        <v>334</v>
      </c>
      <c r="O254" s="471">
        <v>0</v>
      </c>
      <c r="P254" s="471">
        <v>0</v>
      </c>
      <c r="Q254" s="471">
        <v>0</v>
      </c>
      <c r="R254" s="471">
        <v>0</v>
      </c>
      <c r="S254" s="471">
        <v>0</v>
      </c>
    </row>
    <row r="255" spans="1:19" ht="31.95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1"/>
        <v>0</v>
      </c>
      <c r="G255" s="37" t="e">
        <f t="shared" si="42"/>
        <v>#DIV/0!</v>
      </c>
      <c r="H255" s="471"/>
      <c r="I255" s="471"/>
      <c r="J255" s="471"/>
      <c r="K255" s="471"/>
      <c r="L255" s="471"/>
      <c r="M255" s="471"/>
      <c r="N255" s="471"/>
      <c r="O255" s="471"/>
      <c r="P255" s="471"/>
      <c r="Q255" s="471"/>
      <c r="R255" s="471"/>
      <c r="S255" s="471"/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36">
        <f t="shared" si="41"/>
        <v>5</v>
      </c>
      <c r="G256" s="37">
        <f t="shared" si="42"/>
        <v>100</v>
      </c>
      <c r="H256" s="471">
        <v>0</v>
      </c>
      <c r="I256" s="471">
        <v>0</v>
      </c>
      <c r="J256" s="471">
        <v>0</v>
      </c>
      <c r="K256" s="471">
        <v>0</v>
      </c>
      <c r="L256" s="471">
        <v>0</v>
      </c>
      <c r="M256" s="471">
        <v>5</v>
      </c>
      <c r="N256" s="1714" t="s">
        <v>334</v>
      </c>
      <c r="O256" s="471">
        <v>0</v>
      </c>
      <c r="P256" s="471">
        <v>0</v>
      </c>
      <c r="Q256" s="471">
        <v>0</v>
      </c>
      <c r="R256" s="471">
        <v>0</v>
      </c>
      <c r="S256" s="471">
        <v>0</v>
      </c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1"/>
        <v>0</v>
      </c>
      <c r="G257" s="37" t="e">
        <f t="shared" si="42"/>
        <v>#DIV/0!</v>
      </c>
      <c r="H257" s="471"/>
      <c r="I257" s="471"/>
      <c r="J257" s="471"/>
      <c r="K257" s="471"/>
      <c r="L257" s="471"/>
      <c r="M257" s="471"/>
      <c r="N257" s="471"/>
      <c r="O257" s="471"/>
      <c r="P257" s="471"/>
      <c r="Q257" s="471"/>
      <c r="R257" s="471"/>
      <c r="S257" s="471"/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1"/>
        <v>0</v>
      </c>
      <c r="G258" s="37" t="e">
        <f t="shared" si="42"/>
        <v>#DIV/0!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471"/>
      <c r="R258" s="471"/>
      <c r="S258" s="471"/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153">
        <f t="shared" si="41"/>
        <v>47127.53</v>
      </c>
      <c r="G259" s="379">
        <f t="shared" si="42"/>
        <v>118.11411027568923</v>
      </c>
      <c r="H259" s="1083">
        <f>SUM(H260:H264)</f>
        <v>0</v>
      </c>
      <c r="I259" s="1083">
        <f t="shared" ref="I259:S259" si="43">SUM(I260:I264)</f>
        <v>0</v>
      </c>
      <c r="J259" s="1226">
        <f t="shared" si="43"/>
        <v>0</v>
      </c>
      <c r="K259" s="1226">
        <f t="shared" si="43"/>
        <v>1900</v>
      </c>
      <c r="L259" s="1543">
        <f t="shared" si="43"/>
        <v>6203.09</v>
      </c>
      <c r="M259" s="1543">
        <f t="shared" si="43"/>
        <v>11966</v>
      </c>
      <c r="N259" s="1543">
        <f t="shared" si="43"/>
        <v>34.24</v>
      </c>
      <c r="O259" s="1543">
        <f t="shared" si="43"/>
        <v>3895</v>
      </c>
      <c r="P259" s="1543">
        <f t="shared" si="43"/>
        <v>23129.200000000001</v>
      </c>
      <c r="Q259" s="1543">
        <f t="shared" si="43"/>
        <v>0</v>
      </c>
      <c r="R259" s="1896">
        <f t="shared" si="43"/>
        <v>0</v>
      </c>
      <c r="S259" s="1896">
        <f t="shared" si="43"/>
        <v>0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1"/>
        <v>0</v>
      </c>
      <c r="G260" s="37" t="e">
        <f t="shared" si="42"/>
        <v>#DIV/0!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36">
        <f t="shared" si="41"/>
        <v>47127.53</v>
      </c>
      <c r="G261" s="37">
        <f t="shared" si="42"/>
        <v>118.11411027568923</v>
      </c>
      <c r="H261" s="471">
        <v>0</v>
      </c>
      <c r="I261" s="471">
        <v>0</v>
      </c>
      <c r="J261" s="471">
        <v>0</v>
      </c>
      <c r="K261" s="872">
        <v>1900</v>
      </c>
      <c r="L261" s="1020">
        <v>6203.09</v>
      </c>
      <c r="M261" s="872">
        <v>11966</v>
      </c>
      <c r="N261" s="471">
        <v>34.24</v>
      </c>
      <c r="O261" s="872">
        <v>3895</v>
      </c>
      <c r="P261" s="1020">
        <v>23129.200000000001</v>
      </c>
      <c r="Q261" s="471">
        <v>0</v>
      </c>
      <c r="R261" s="471">
        <v>0</v>
      </c>
      <c r="S261" s="471">
        <v>0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1"/>
        <v>0</v>
      </c>
      <c r="G262" s="37" t="e">
        <f t="shared" si="42"/>
        <v>#DIV/0!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1"/>
        <v>0</v>
      </c>
      <c r="G263" s="37" t="e">
        <f t="shared" si="42"/>
        <v>#DIV/0!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1"/>
        <v>0</v>
      </c>
      <c r="G264" s="37" t="e">
        <f t="shared" si="42"/>
        <v>#DIV/0!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471"/>
      <c r="R264" s="471"/>
      <c r="S264" s="471"/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1"/>
        <v>0</v>
      </c>
      <c r="G265" s="67" t="e">
        <f t="shared" si="42"/>
        <v>#DIV/0!</v>
      </c>
      <c r="H265" s="1096"/>
      <c r="I265" s="1096"/>
      <c r="J265" s="1239"/>
      <c r="K265" s="1239"/>
      <c r="L265" s="1553"/>
      <c r="M265" s="1553"/>
      <c r="N265" s="1553"/>
      <c r="O265" s="1553"/>
      <c r="P265" s="1553"/>
      <c r="Q265" s="1553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/>
      <c r="F266" s="36">
        <f t="shared" si="41"/>
        <v>0</v>
      </c>
      <c r="G266" s="37" t="e">
        <f t="shared" si="42"/>
        <v>#DIV/0!</v>
      </c>
      <c r="H266" s="471"/>
      <c r="I266" s="471"/>
      <c r="J266" s="471"/>
      <c r="K266" s="471"/>
      <c r="L266" s="471"/>
      <c r="M266" s="471"/>
      <c r="N266" s="471"/>
      <c r="O266" s="471"/>
      <c r="P266" s="471"/>
      <c r="Q266" s="471"/>
      <c r="R266" s="471"/>
      <c r="S266" s="471"/>
    </row>
    <row r="267" spans="1:19" ht="23.25" customHeight="1">
      <c r="A267" s="684"/>
      <c r="B267" s="685"/>
      <c r="C267" s="769" t="s">
        <v>136</v>
      </c>
      <c r="D267" s="762" t="s">
        <v>87</v>
      </c>
      <c r="E267" s="93"/>
      <c r="F267" s="36">
        <f t="shared" si="41"/>
        <v>0</v>
      </c>
      <c r="G267" s="37" t="e">
        <f t="shared" si="42"/>
        <v>#DIV/0!</v>
      </c>
      <c r="H267" s="471"/>
      <c r="I267" s="471"/>
      <c r="J267" s="471"/>
      <c r="K267" s="471"/>
      <c r="L267" s="471"/>
      <c r="M267" s="471"/>
      <c r="N267" s="471"/>
      <c r="O267" s="471"/>
      <c r="P267" s="471"/>
      <c r="Q267" s="471"/>
      <c r="R267" s="471"/>
      <c r="S267" s="471"/>
    </row>
    <row r="268" spans="1:19" ht="23.25" customHeight="1">
      <c r="A268" s="684"/>
      <c r="B268" s="685"/>
      <c r="C268" s="769" t="s">
        <v>137</v>
      </c>
      <c r="D268" s="762" t="s">
        <v>32</v>
      </c>
      <c r="E268" s="93"/>
      <c r="F268" s="36">
        <f t="shared" si="41"/>
        <v>0</v>
      </c>
      <c r="G268" s="37" t="e">
        <f t="shared" si="42"/>
        <v>#DIV/0!</v>
      </c>
      <c r="H268" s="47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</row>
    <row r="269" spans="1:19" ht="23.25" customHeight="1">
      <c r="A269" s="684"/>
      <c r="B269" s="685"/>
      <c r="C269" s="769" t="s">
        <v>138</v>
      </c>
      <c r="D269" s="762" t="s">
        <v>32</v>
      </c>
      <c r="E269" s="93"/>
      <c r="F269" s="36">
        <f t="shared" si="41"/>
        <v>0</v>
      </c>
      <c r="G269" s="37" t="e">
        <f t="shared" si="42"/>
        <v>#DIV/0!</v>
      </c>
      <c r="H269" s="471"/>
      <c r="I269" s="471"/>
      <c r="J269" s="471"/>
      <c r="K269" s="471"/>
      <c r="L269" s="471"/>
      <c r="M269" s="471"/>
      <c r="N269" s="471"/>
      <c r="O269" s="471"/>
      <c r="P269" s="471"/>
      <c r="Q269" s="471"/>
      <c r="R269" s="471"/>
      <c r="S269" s="471"/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1"/>
        <v>0</v>
      </c>
      <c r="G270" s="37" t="e">
        <f t="shared" si="42"/>
        <v>#DIV/0!</v>
      </c>
      <c r="H270" s="471"/>
      <c r="I270" s="471"/>
      <c r="J270" s="471"/>
      <c r="K270" s="471"/>
      <c r="L270" s="471"/>
      <c r="M270" s="471"/>
      <c r="N270" s="471"/>
      <c r="O270" s="471"/>
      <c r="P270" s="471"/>
      <c r="Q270" s="471"/>
      <c r="R270" s="471"/>
      <c r="S270" s="471"/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0</v>
      </c>
      <c r="F271" s="153">
        <f t="shared" si="41"/>
        <v>0</v>
      </c>
      <c r="G271" s="379" t="e">
        <f t="shared" si="42"/>
        <v>#DIV/0!</v>
      </c>
      <c r="H271" s="1083">
        <f>SUM(H272:H276)</f>
        <v>0</v>
      </c>
      <c r="I271" s="1083">
        <f t="shared" ref="I271:S271" si="44">SUM(I272:I276)</f>
        <v>0</v>
      </c>
      <c r="J271" s="1226">
        <f t="shared" si="44"/>
        <v>0</v>
      </c>
      <c r="K271" s="1226">
        <f t="shared" si="44"/>
        <v>0</v>
      </c>
      <c r="L271" s="1543">
        <f t="shared" si="44"/>
        <v>0</v>
      </c>
      <c r="M271" s="1543">
        <f t="shared" si="44"/>
        <v>0</v>
      </c>
      <c r="N271" s="1543">
        <f t="shared" si="44"/>
        <v>0</v>
      </c>
      <c r="O271" s="1543">
        <f t="shared" si="44"/>
        <v>0</v>
      </c>
      <c r="P271" s="1543">
        <f t="shared" si="44"/>
        <v>0</v>
      </c>
      <c r="Q271" s="1543">
        <f t="shared" si="44"/>
        <v>0</v>
      </c>
      <c r="R271" s="1896">
        <f t="shared" si="44"/>
        <v>0</v>
      </c>
      <c r="S271" s="1896">
        <f t="shared" si="44"/>
        <v>0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1"/>
        <v>0</v>
      </c>
      <c r="G272" s="37" t="e">
        <f t="shared" si="42"/>
        <v>#DIV/0!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</row>
    <row r="273" spans="1:19" ht="21.75" customHeight="1">
      <c r="A273" s="684"/>
      <c r="B273" s="685"/>
      <c r="C273" s="686" t="s">
        <v>26</v>
      </c>
      <c r="D273" s="687" t="s">
        <v>24</v>
      </c>
      <c r="E273" s="42"/>
      <c r="F273" s="36">
        <f t="shared" si="41"/>
        <v>0</v>
      </c>
      <c r="G273" s="37" t="e">
        <f t="shared" si="42"/>
        <v>#DIV/0!</v>
      </c>
      <c r="H273" s="471"/>
      <c r="I273" s="471"/>
      <c r="J273" s="471"/>
      <c r="K273" s="471"/>
      <c r="L273" s="471"/>
      <c r="M273" s="471"/>
      <c r="N273" s="471"/>
      <c r="O273" s="471"/>
      <c r="P273" s="471"/>
      <c r="Q273" s="471"/>
      <c r="R273" s="471"/>
      <c r="S273" s="471"/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1"/>
        <v>0</v>
      </c>
      <c r="G274" s="37" t="e">
        <f t="shared" si="42"/>
        <v>#DIV/0!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1"/>
        <v>0</v>
      </c>
      <c r="G275" s="37" t="e">
        <f t="shared" si="42"/>
        <v>#DIV/0!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1"/>
        <v>0</v>
      </c>
      <c r="G276" s="37" t="e">
        <f t="shared" si="42"/>
        <v>#DIV/0!</v>
      </c>
      <c r="H276" s="478"/>
      <c r="I276" s="478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</row>
    <row r="277" spans="1:19" ht="21.6" customHeight="1">
      <c r="A277" s="509"/>
      <c r="B277" s="2235" t="s">
        <v>302</v>
      </c>
      <c r="C277" s="2236"/>
      <c r="D277" s="770"/>
      <c r="E277" s="511"/>
      <c r="F277" s="55">
        <f t="shared" si="41"/>
        <v>0</v>
      </c>
      <c r="G277" s="67" t="e">
        <f t="shared" si="42"/>
        <v>#DIV/0!</v>
      </c>
      <c r="H277" s="1096"/>
      <c r="I277" s="1096"/>
      <c r="J277" s="1239"/>
      <c r="K277" s="1239"/>
      <c r="L277" s="1553"/>
      <c r="M277" s="1553"/>
      <c r="N277" s="1553"/>
      <c r="O277" s="1553"/>
      <c r="P277" s="1553"/>
      <c r="Q277" s="1553"/>
      <c r="R277" s="1907"/>
      <c r="S277" s="190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0</v>
      </c>
      <c r="F278" s="36">
        <f t="shared" si="41"/>
        <v>0</v>
      </c>
      <c r="G278" s="37" t="e">
        <f t="shared" si="42"/>
        <v>#DIV/0!</v>
      </c>
      <c r="H278" s="471"/>
      <c r="I278" s="471"/>
      <c r="J278" s="471"/>
      <c r="K278" s="471"/>
      <c r="L278" s="471"/>
      <c r="M278" s="471"/>
      <c r="N278" s="471"/>
      <c r="O278" s="471"/>
      <c r="P278" s="471"/>
      <c r="Q278" s="471"/>
      <c r="R278" s="471"/>
      <c r="S278" s="471"/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0</v>
      </c>
      <c r="F279" s="36">
        <f t="shared" si="41"/>
        <v>0</v>
      </c>
      <c r="G279" s="37" t="e">
        <f t="shared" si="42"/>
        <v>#DIV/0!</v>
      </c>
      <c r="H279" s="471"/>
      <c r="I279" s="471"/>
      <c r="J279" s="471"/>
      <c r="K279" s="471"/>
      <c r="L279" s="471"/>
      <c r="M279" s="471"/>
      <c r="N279" s="471"/>
      <c r="O279" s="471"/>
      <c r="P279" s="471"/>
      <c r="Q279" s="471"/>
      <c r="R279" s="471"/>
      <c r="S279" s="471"/>
    </row>
    <row r="280" spans="1:19" ht="21.75" customHeight="1">
      <c r="A280" s="772"/>
      <c r="B280" s="496"/>
      <c r="C280" s="774" t="s">
        <v>187</v>
      </c>
      <c r="D280" s="775" t="s">
        <v>114</v>
      </c>
      <c r="E280" s="77">
        <v>0</v>
      </c>
      <c r="F280" s="36">
        <f t="shared" si="41"/>
        <v>0</v>
      </c>
      <c r="G280" s="37" t="e">
        <f t="shared" si="42"/>
        <v>#DIV/0!</v>
      </c>
      <c r="H280" s="471"/>
      <c r="I280" s="471"/>
      <c r="J280" s="471"/>
      <c r="K280" s="471"/>
      <c r="L280" s="471"/>
      <c r="M280" s="471"/>
      <c r="N280" s="471"/>
      <c r="O280" s="471"/>
      <c r="P280" s="471"/>
      <c r="Q280" s="471"/>
      <c r="R280" s="471"/>
      <c r="S280" s="471"/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0</v>
      </c>
      <c r="F281" s="153">
        <f t="shared" si="41"/>
        <v>0</v>
      </c>
      <c r="G281" s="379" t="e">
        <f t="shared" si="42"/>
        <v>#DIV/0!</v>
      </c>
      <c r="H281" s="1106">
        <f>SUM(H282:H286)</f>
        <v>0</v>
      </c>
      <c r="I281" s="1248">
        <f t="shared" ref="I281:Q281" si="45">SUM(I282:I286)</f>
        <v>0</v>
      </c>
      <c r="J281" s="1248">
        <f t="shared" si="45"/>
        <v>0</v>
      </c>
      <c r="K281" s="1248">
        <f t="shared" si="45"/>
        <v>0</v>
      </c>
      <c r="L281" s="1563">
        <f t="shared" si="45"/>
        <v>0</v>
      </c>
      <c r="M281" s="1563">
        <f t="shared" si="45"/>
        <v>0</v>
      </c>
      <c r="N281" s="1563">
        <f t="shared" si="45"/>
        <v>0</v>
      </c>
      <c r="O281" s="1563">
        <f t="shared" si="45"/>
        <v>0</v>
      </c>
      <c r="P281" s="1563">
        <f t="shared" si="45"/>
        <v>0</v>
      </c>
      <c r="Q281" s="1563">
        <f t="shared" si="45"/>
        <v>0</v>
      </c>
      <c r="R281" s="1916">
        <f>SUM(R282:R286)</f>
        <v>0</v>
      </c>
      <c r="S281" s="1916">
        <f>SUM(S282:S286)</f>
        <v>0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1"/>
        <v>0</v>
      </c>
      <c r="G282" s="37" t="e">
        <f t="shared" si="42"/>
        <v>#DIV/0!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0</v>
      </c>
      <c r="F283" s="36">
        <f t="shared" si="41"/>
        <v>0</v>
      </c>
      <c r="G283" s="37" t="e">
        <f t="shared" si="42"/>
        <v>#DIV/0!</v>
      </c>
      <c r="H283" s="471"/>
      <c r="I283" s="471"/>
      <c r="J283" s="471"/>
      <c r="K283" s="471"/>
      <c r="L283" s="471"/>
      <c r="M283" s="471"/>
      <c r="N283" s="471"/>
      <c r="O283" s="471"/>
      <c r="P283" s="471"/>
      <c r="Q283" s="471"/>
      <c r="R283" s="471"/>
      <c r="S283" s="471"/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1"/>
        <v>0</v>
      </c>
      <c r="G284" s="37" t="e">
        <f t="shared" si="42"/>
        <v>#DIV/0!</v>
      </c>
      <c r="H284" s="471"/>
      <c r="I284" s="471"/>
      <c r="J284" s="471"/>
      <c r="K284" s="471"/>
      <c r="L284" s="471"/>
      <c r="M284" s="471"/>
      <c r="N284" s="471"/>
      <c r="O284" s="471"/>
      <c r="P284" s="471"/>
      <c r="Q284" s="471"/>
      <c r="R284" s="471"/>
      <c r="S284" s="471"/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0</v>
      </c>
      <c r="F285" s="36">
        <f t="shared" si="41"/>
        <v>0</v>
      </c>
      <c r="G285" s="37" t="e">
        <f t="shared" si="42"/>
        <v>#DIV/0!</v>
      </c>
      <c r="H285" s="471"/>
      <c r="I285" s="471"/>
      <c r="J285" s="471"/>
      <c r="K285" s="471"/>
      <c r="L285" s="471"/>
      <c r="M285" s="471"/>
      <c r="N285" s="471"/>
      <c r="O285" s="471"/>
      <c r="P285" s="471"/>
      <c r="Q285" s="471"/>
      <c r="R285" s="471"/>
      <c r="S285" s="471"/>
    </row>
    <row r="286" spans="1:19" ht="21.75" customHeight="1">
      <c r="A286" s="783"/>
      <c r="B286" s="784"/>
      <c r="C286" s="785" t="s">
        <v>29</v>
      </c>
      <c r="D286" s="786" t="s">
        <v>24</v>
      </c>
      <c r="E286" s="117">
        <v>0</v>
      </c>
      <c r="F286" s="116">
        <f t="shared" si="41"/>
        <v>0</v>
      </c>
      <c r="G286" s="120" t="e">
        <f t="shared" si="42"/>
        <v>#DIV/0!</v>
      </c>
      <c r="H286" s="478"/>
      <c r="I286" s="47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1"/>
        <v>0</v>
      </c>
      <c r="G287" s="631" t="e">
        <f t="shared" si="42"/>
        <v>#DIV/0!</v>
      </c>
      <c r="H287" s="1078">
        <f t="shared" ref="H287:Q287" si="46">SUM(H288:H296)</f>
        <v>0</v>
      </c>
      <c r="I287" s="1078">
        <f t="shared" si="46"/>
        <v>0</v>
      </c>
      <c r="J287" s="1220">
        <f t="shared" si="46"/>
        <v>0</v>
      </c>
      <c r="K287" s="1220">
        <f t="shared" si="46"/>
        <v>0</v>
      </c>
      <c r="L287" s="1538">
        <f t="shared" si="46"/>
        <v>0</v>
      </c>
      <c r="M287" s="1538">
        <f t="shared" si="46"/>
        <v>0</v>
      </c>
      <c r="N287" s="1538">
        <f t="shared" si="46"/>
        <v>0</v>
      </c>
      <c r="O287" s="1538">
        <f t="shared" si="46"/>
        <v>0</v>
      </c>
      <c r="P287" s="1538">
        <f t="shared" si="46"/>
        <v>0</v>
      </c>
      <c r="Q287" s="1538">
        <f t="shared" si="46"/>
        <v>0</v>
      </c>
      <c r="R287" s="1891">
        <f>SUM(R288:R296)</f>
        <v>0</v>
      </c>
      <c r="S287" s="1891">
        <f>SUM(S288:S296)</f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55">
        <f t="shared" si="41"/>
        <v>0</v>
      </c>
      <c r="G288" s="67" t="e">
        <f t="shared" si="42"/>
        <v>#DIV/0!</v>
      </c>
      <c r="H288" s="1096"/>
      <c r="I288" s="1096"/>
      <c r="J288" s="1239"/>
      <c r="K288" s="1239"/>
      <c r="L288" s="1553"/>
      <c r="M288" s="1553"/>
      <c r="N288" s="1553"/>
      <c r="O288" s="1553"/>
      <c r="P288" s="1553"/>
      <c r="Q288" s="1553"/>
      <c r="R288" s="1907"/>
      <c r="S288" s="1907"/>
    </row>
    <row r="289" spans="1:19" ht="25.5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 t="shared" si="41"/>
        <v>0</v>
      </c>
      <c r="G289" s="37" t="e">
        <f t="shared" si="42"/>
        <v>#DIV/0!</v>
      </c>
      <c r="H289" s="471"/>
      <c r="I289" s="471"/>
      <c r="J289" s="471"/>
      <c r="K289" s="471"/>
      <c r="L289" s="471"/>
      <c r="M289" s="471"/>
      <c r="N289" s="471"/>
      <c r="O289" s="471"/>
      <c r="P289" s="471"/>
      <c r="Q289" s="471"/>
      <c r="R289" s="471"/>
      <c r="S289" s="471"/>
    </row>
    <row r="290" spans="1:19" ht="25.5" customHeight="1">
      <c r="A290" s="723"/>
      <c r="B290" s="452" t="s">
        <v>180</v>
      </c>
      <c r="C290" s="789"/>
      <c r="D290" s="455" t="s">
        <v>87</v>
      </c>
      <c r="E290" s="42"/>
      <c r="F290" s="36">
        <f t="shared" si="41"/>
        <v>0</v>
      </c>
      <c r="G290" s="37" t="e">
        <f t="shared" si="42"/>
        <v>#DIV/0!</v>
      </c>
      <c r="H290" s="471"/>
      <c r="I290" s="471"/>
      <c r="J290" s="471"/>
      <c r="K290" s="471"/>
      <c r="L290" s="471"/>
      <c r="M290" s="471"/>
      <c r="N290" s="471"/>
      <c r="O290" s="471"/>
      <c r="P290" s="471"/>
      <c r="Q290" s="471"/>
      <c r="R290" s="471"/>
      <c r="S290" s="471"/>
    </row>
    <row r="291" spans="1:19" ht="25.5" customHeight="1">
      <c r="A291" s="790"/>
      <c r="B291" s="2193" t="s">
        <v>292</v>
      </c>
      <c r="C291" s="2194"/>
      <c r="D291" s="455" t="s">
        <v>114</v>
      </c>
      <c r="E291" s="42"/>
      <c r="F291" s="36">
        <f t="shared" si="41"/>
        <v>0</v>
      </c>
      <c r="G291" s="37" t="e">
        <f t="shared" si="42"/>
        <v>#DIV/0!</v>
      </c>
      <c r="H291" s="471"/>
      <c r="I291" s="471"/>
      <c r="J291" s="471"/>
      <c r="K291" s="471"/>
      <c r="L291" s="471"/>
      <c r="M291" s="471"/>
      <c r="N291" s="471"/>
      <c r="O291" s="471"/>
      <c r="P291" s="471"/>
      <c r="Q291" s="471"/>
      <c r="R291" s="471"/>
      <c r="S291" s="471"/>
    </row>
    <row r="292" spans="1:19" ht="25.5" customHeight="1">
      <c r="A292" s="723"/>
      <c r="B292" s="452" t="s">
        <v>293</v>
      </c>
      <c r="C292" s="791"/>
      <c r="D292" s="420" t="s">
        <v>294</v>
      </c>
      <c r="E292" s="164"/>
      <c r="F292" s="36">
        <f t="shared" si="41"/>
        <v>0</v>
      </c>
      <c r="G292" s="37" t="e">
        <f t="shared" si="42"/>
        <v>#DIV/0!</v>
      </c>
      <c r="H292" s="471"/>
      <c r="I292" s="471"/>
      <c r="J292" s="471"/>
      <c r="K292" s="471"/>
      <c r="L292" s="471"/>
      <c r="M292" s="471"/>
      <c r="N292" s="471"/>
      <c r="O292" s="471"/>
      <c r="P292" s="471"/>
      <c r="Q292" s="471"/>
      <c r="R292" s="471"/>
      <c r="S292" s="471"/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1"/>
        <v>0</v>
      </c>
      <c r="G293" s="37" t="e">
        <f t="shared" si="42"/>
        <v>#DIV/0!</v>
      </c>
      <c r="H293" s="471"/>
      <c r="I293" s="471"/>
      <c r="J293" s="471"/>
      <c r="K293" s="471"/>
      <c r="L293" s="471"/>
      <c r="M293" s="471"/>
      <c r="N293" s="471"/>
      <c r="O293" s="471"/>
      <c r="P293" s="471"/>
      <c r="Q293" s="471"/>
      <c r="R293" s="471"/>
      <c r="S293" s="471"/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153">
        <f t="shared" si="41"/>
        <v>0</v>
      </c>
      <c r="G294" s="379" t="e">
        <f t="shared" si="42"/>
        <v>#DIV/0!</v>
      </c>
      <c r="H294" s="1083">
        <f>SUM(H295:H299)</f>
        <v>0</v>
      </c>
      <c r="I294" s="1083">
        <f t="shared" ref="I294:Q294" si="47">SUM(I295:I299)</f>
        <v>0</v>
      </c>
      <c r="J294" s="1226">
        <f t="shared" si="47"/>
        <v>0</v>
      </c>
      <c r="K294" s="1226">
        <f t="shared" si="47"/>
        <v>0</v>
      </c>
      <c r="L294" s="1543">
        <f t="shared" si="47"/>
        <v>0</v>
      </c>
      <c r="M294" s="1543">
        <f t="shared" si="47"/>
        <v>0</v>
      </c>
      <c r="N294" s="1543">
        <f t="shared" si="47"/>
        <v>0</v>
      </c>
      <c r="O294" s="1543">
        <f t="shared" si="47"/>
        <v>0</v>
      </c>
      <c r="P294" s="1543">
        <f t="shared" si="47"/>
        <v>0</v>
      </c>
      <c r="Q294" s="1543">
        <f t="shared" si="47"/>
        <v>0</v>
      </c>
      <c r="R294" s="1896">
        <f>SUM(R295:R299)</f>
        <v>0</v>
      </c>
      <c r="S294" s="1896">
        <f>SUM(S295:S299)</f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1"/>
        <v>0</v>
      </c>
      <c r="G295" s="37" t="e">
        <f t="shared" si="42"/>
        <v>#DIV/0!</v>
      </c>
      <c r="H295" s="471"/>
      <c r="I295" s="471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36">
        <f t="shared" si="41"/>
        <v>0</v>
      </c>
      <c r="G296" s="37" t="e">
        <f t="shared" si="42"/>
        <v>#DIV/0!</v>
      </c>
      <c r="H296" s="471"/>
      <c r="I296" s="471"/>
      <c r="J296" s="471"/>
      <c r="K296" s="471"/>
      <c r="L296" s="471"/>
      <c r="M296" s="471"/>
      <c r="N296" s="471"/>
      <c r="O296" s="471"/>
      <c r="P296" s="471"/>
      <c r="Q296" s="471"/>
      <c r="R296" s="471"/>
      <c r="S296" s="471"/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1"/>
        <v>0</v>
      </c>
      <c r="G297" s="37" t="e">
        <f t="shared" si="42"/>
        <v>#DIV/0!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1"/>
        <v>0</v>
      </c>
      <c r="G298" s="37" t="e">
        <f t="shared" si="42"/>
        <v>#DIV/0!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1"/>
        <v>0</v>
      </c>
      <c r="G299" s="37" t="e">
        <f t="shared" si="42"/>
        <v>#DIV/0!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41"/>
        <v>0</v>
      </c>
      <c r="G300" s="67" t="e">
        <f t="shared" si="42"/>
        <v>#DIV/0!</v>
      </c>
      <c r="H300" s="1096"/>
      <c r="I300" s="1096"/>
      <c r="J300" s="1239"/>
      <c r="K300" s="1239"/>
      <c r="L300" s="1553"/>
      <c r="M300" s="1553"/>
      <c r="N300" s="1553"/>
      <c r="O300" s="1553"/>
      <c r="P300" s="1553"/>
      <c r="Q300" s="1553"/>
      <c r="R300" s="1907"/>
      <c r="S300" s="1907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1"/>
        <v>0</v>
      </c>
      <c r="G301" s="37" t="e">
        <f t="shared" si="42"/>
        <v>#DIV/0!</v>
      </c>
      <c r="H301" s="471"/>
      <c r="I301" s="471"/>
      <c r="J301" s="471"/>
      <c r="K301" s="471"/>
      <c r="L301" s="471"/>
      <c r="M301" s="471"/>
      <c r="N301" s="471"/>
      <c r="O301" s="471"/>
      <c r="P301" s="471"/>
      <c r="Q301" s="471"/>
      <c r="R301" s="471"/>
      <c r="S301" s="471"/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41"/>
        <v>0</v>
      </c>
      <c r="G302" s="37" t="e">
        <f t="shared" si="42"/>
        <v>#DIV/0!</v>
      </c>
      <c r="H302" s="471"/>
      <c r="I302" s="471"/>
      <c r="J302" s="471"/>
      <c r="K302" s="471"/>
      <c r="L302" s="471"/>
      <c r="M302" s="471"/>
      <c r="N302" s="471"/>
      <c r="O302" s="471"/>
      <c r="P302" s="471"/>
      <c r="Q302" s="471"/>
      <c r="R302" s="471"/>
      <c r="S302" s="471"/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1"/>
        <v>0</v>
      </c>
      <c r="G303" s="37" t="e">
        <f t="shared" si="42"/>
        <v>#DIV/0!</v>
      </c>
      <c r="H303" s="471"/>
      <c r="I303" s="471"/>
      <c r="J303" s="471"/>
      <c r="K303" s="471"/>
      <c r="L303" s="471"/>
      <c r="M303" s="471"/>
      <c r="N303" s="471"/>
      <c r="O303" s="471"/>
      <c r="P303" s="471"/>
      <c r="Q303" s="471"/>
      <c r="R303" s="471"/>
      <c r="S303" s="471"/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1"/>
        <v>0</v>
      </c>
      <c r="G304" s="37" t="e">
        <f t="shared" si="42"/>
        <v>#DIV/0!</v>
      </c>
      <c r="H304" s="471"/>
      <c r="I304" s="471"/>
      <c r="J304" s="471"/>
      <c r="K304" s="471"/>
      <c r="L304" s="471"/>
      <c r="M304" s="471"/>
      <c r="N304" s="471"/>
      <c r="O304" s="471"/>
      <c r="P304" s="471"/>
      <c r="Q304" s="471"/>
      <c r="R304" s="471"/>
      <c r="S304" s="471"/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1"/>
        <v>0</v>
      </c>
      <c r="G305" s="37" t="e">
        <f t="shared" si="42"/>
        <v>#DIV/0!</v>
      </c>
      <c r="H305" s="471"/>
      <c r="I305" s="471"/>
      <c r="J305" s="471"/>
      <c r="K305" s="471"/>
      <c r="L305" s="471"/>
      <c r="M305" s="471"/>
      <c r="N305" s="471"/>
      <c r="O305" s="471"/>
      <c r="P305" s="471"/>
      <c r="Q305" s="471"/>
      <c r="R305" s="471"/>
      <c r="S305" s="471"/>
    </row>
    <row r="306" spans="1:19" ht="27" customHeight="1">
      <c r="A306" s="735"/>
      <c r="B306" s="777" t="s">
        <v>37</v>
      </c>
      <c r="C306" s="793"/>
      <c r="D306" s="738" t="s">
        <v>24</v>
      </c>
      <c r="E306" s="163"/>
      <c r="F306" s="153">
        <f t="shared" si="41"/>
        <v>0</v>
      </c>
      <c r="G306" s="379" t="e">
        <f t="shared" si="42"/>
        <v>#DIV/0!</v>
      </c>
      <c r="H306" s="1106">
        <f>SUM(H307:H311)</f>
        <v>0</v>
      </c>
      <c r="I306" s="1248">
        <f t="shared" ref="I306:Q306" si="48">SUM(I307:I311)</f>
        <v>0</v>
      </c>
      <c r="J306" s="1248">
        <f t="shared" si="48"/>
        <v>0</v>
      </c>
      <c r="K306" s="1248">
        <f t="shared" si="48"/>
        <v>0</v>
      </c>
      <c r="L306" s="1563">
        <f t="shared" si="48"/>
        <v>0</v>
      </c>
      <c r="M306" s="1563">
        <f t="shared" si="48"/>
        <v>0</v>
      </c>
      <c r="N306" s="1563">
        <f t="shared" si="48"/>
        <v>0</v>
      </c>
      <c r="O306" s="1563">
        <f t="shared" si="48"/>
        <v>0</v>
      </c>
      <c r="P306" s="1563">
        <f t="shared" si="48"/>
        <v>0</v>
      </c>
      <c r="Q306" s="1563">
        <f t="shared" si="48"/>
        <v>0</v>
      </c>
      <c r="R306" s="1916">
        <f>SUM(R307:R311)</f>
        <v>0</v>
      </c>
      <c r="S306" s="1916">
        <f>SUM(S307:S311)</f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1"/>
        <v>0</v>
      </c>
      <c r="G307" s="37" t="e">
        <f t="shared" si="42"/>
        <v>#DIV/0!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471"/>
      <c r="R307" s="471"/>
      <c r="S307" s="471"/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si="41"/>
        <v>0</v>
      </c>
      <c r="G308" s="37" t="e">
        <f t="shared" si="42"/>
        <v>#DIV/0!</v>
      </c>
      <c r="H308" s="471"/>
      <c r="I308" s="471"/>
      <c r="J308" s="471"/>
      <c r="K308" s="471"/>
      <c r="L308" s="471"/>
      <c r="M308" s="471"/>
      <c r="N308" s="471"/>
      <c r="O308" s="471"/>
      <c r="P308" s="471"/>
      <c r="Q308" s="471"/>
      <c r="R308" s="471"/>
      <c r="S308" s="471"/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1"/>
        <v>0</v>
      </c>
      <c r="G309" s="37" t="e">
        <f t="shared" si="42"/>
        <v>#DIV/0!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471"/>
      <c r="R309" s="471"/>
      <c r="S309" s="471"/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1"/>
        <v>0</v>
      </c>
      <c r="G310" s="37" t="e">
        <f t="shared" si="42"/>
        <v>#DIV/0!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</row>
    <row r="311" spans="1:19" ht="27" customHeight="1">
      <c r="A311" s="794"/>
      <c r="B311" s="784"/>
      <c r="C311" s="795" t="s">
        <v>29</v>
      </c>
      <c r="D311" s="786" t="s">
        <v>24</v>
      </c>
      <c r="E311" s="116"/>
      <c r="F311" s="116">
        <f t="shared" si="41"/>
        <v>0</v>
      </c>
      <c r="G311" s="120" t="e">
        <f t="shared" si="42"/>
        <v>#DIV/0!</v>
      </c>
      <c r="H311" s="488"/>
      <c r="I311" s="488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</row>
    <row r="312" spans="1:19" ht="26.4" customHeight="1">
      <c r="A312" s="375" t="s">
        <v>325</v>
      </c>
      <c r="B312" s="796"/>
      <c r="C312" s="797"/>
      <c r="D312" s="798"/>
      <c r="E312" s="360"/>
      <c r="F312" s="360">
        <f t="shared" si="41"/>
        <v>0</v>
      </c>
      <c r="G312" s="636" t="e">
        <f t="shared" si="42"/>
        <v>#DIV/0!</v>
      </c>
      <c r="H312" s="1104"/>
      <c r="I312" s="1104"/>
      <c r="J312" s="1247"/>
      <c r="K312" s="1247"/>
      <c r="L312" s="1561"/>
      <c r="M312" s="1561"/>
      <c r="N312" s="1561"/>
      <c r="O312" s="1561"/>
      <c r="P312" s="1561"/>
      <c r="Q312" s="1561"/>
      <c r="R312" s="1914"/>
      <c r="S312" s="1914"/>
    </row>
    <row r="313" spans="1:19" ht="27" customHeight="1">
      <c r="A313" s="2110" t="s">
        <v>257</v>
      </c>
      <c r="B313" s="2111"/>
      <c r="C313" s="2111"/>
      <c r="D313" s="2112"/>
      <c r="E313" s="92"/>
      <c r="F313" s="92">
        <f t="shared" si="41"/>
        <v>0</v>
      </c>
      <c r="G313" s="631" t="e">
        <f t="shared" si="42"/>
        <v>#DIV/0!</v>
      </c>
      <c r="H313" s="1100"/>
      <c r="I313" s="1100"/>
      <c r="J313" s="1243"/>
      <c r="K313" s="1243"/>
      <c r="L313" s="1557"/>
      <c r="M313" s="1557"/>
      <c r="N313" s="1557"/>
      <c r="O313" s="1557"/>
      <c r="P313" s="1557"/>
      <c r="Q313" s="1557"/>
      <c r="R313" s="1910"/>
      <c r="S313" s="1910"/>
    </row>
    <row r="314" spans="1:19" ht="27" customHeight="1">
      <c r="A314" s="388"/>
      <c r="B314" s="2177" t="s">
        <v>251</v>
      </c>
      <c r="C314" s="2178"/>
      <c r="D314" s="799"/>
      <c r="E314" s="106">
        <f>E315</f>
        <v>0</v>
      </c>
      <c r="F314" s="55">
        <f t="shared" si="41"/>
        <v>0</v>
      </c>
      <c r="G314" s="67" t="e">
        <f t="shared" si="42"/>
        <v>#DIV/0!</v>
      </c>
      <c r="H314" s="1096"/>
      <c r="I314" s="1096"/>
      <c r="J314" s="1239"/>
      <c r="K314" s="1239"/>
      <c r="L314" s="1553"/>
      <c r="M314" s="1553"/>
      <c r="N314" s="1553"/>
      <c r="O314" s="1553"/>
      <c r="P314" s="1553"/>
      <c r="Q314" s="1553"/>
      <c r="R314" s="1907"/>
      <c r="S314" s="1907"/>
    </row>
    <row r="315" spans="1:19" ht="27" customHeight="1">
      <c r="A315" s="660"/>
      <c r="B315" s="730"/>
      <c r="C315" s="800" t="s">
        <v>139</v>
      </c>
      <c r="D315" s="679" t="s">
        <v>88</v>
      </c>
      <c r="E315" s="77"/>
      <c r="F315" s="36">
        <f t="shared" si="41"/>
        <v>0</v>
      </c>
      <c r="G315" s="37" t="e">
        <f t="shared" si="42"/>
        <v>#DIV/0!</v>
      </c>
      <c r="H315" s="471"/>
      <c r="I315" s="471"/>
      <c r="J315" s="471"/>
      <c r="K315" s="471"/>
      <c r="L315" s="471"/>
      <c r="M315" s="471"/>
      <c r="N315" s="471"/>
      <c r="O315" s="471"/>
      <c r="P315" s="471"/>
      <c r="Q315" s="471"/>
      <c r="R315" s="471"/>
      <c r="S315" s="471"/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1"/>
        <v>0</v>
      </c>
      <c r="G316" s="37" t="e">
        <f t="shared" si="42"/>
        <v>#DIV/0!</v>
      </c>
      <c r="H316" s="471"/>
      <c r="I316" s="471"/>
      <c r="J316" s="471"/>
      <c r="K316" s="471"/>
      <c r="L316" s="471"/>
      <c r="M316" s="471"/>
      <c r="N316" s="471"/>
      <c r="O316" s="471"/>
      <c r="P316" s="471"/>
      <c r="Q316" s="471"/>
      <c r="R316" s="471"/>
      <c r="S316" s="471"/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0</v>
      </c>
      <c r="F317" s="153">
        <f t="shared" ref="F317:F380" si="49">SUM(H317:S317)</f>
        <v>0</v>
      </c>
      <c r="G317" s="379" t="e">
        <f t="shared" ref="G317:G380" si="50">+F317*100/E317</f>
        <v>#DIV/0!</v>
      </c>
      <c r="H317" s="1083">
        <f>SUM(H318:H322)</f>
        <v>0</v>
      </c>
      <c r="I317" s="1085">
        <f t="shared" ref="I317:S317" si="51">SUM(I318:I322)</f>
        <v>0</v>
      </c>
      <c r="J317" s="1228">
        <f t="shared" si="51"/>
        <v>0</v>
      </c>
      <c r="K317" s="1228">
        <f t="shared" si="51"/>
        <v>0</v>
      </c>
      <c r="L317" s="1545">
        <f t="shared" si="51"/>
        <v>0</v>
      </c>
      <c r="M317" s="1545">
        <f t="shared" si="51"/>
        <v>0</v>
      </c>
      <c r="N317" s="1545">
        <f t="shared" si="51"/>
        <v>0</v>
      </c>
      <c r="O317" s="1545">
        <f t="shared" si="51"/>
        <v>0</v>
      </c>
      <c r="P317" s="1545">
        <f t="shared" si="51"/>
        <v>0</v>
      </c>
      <c r="Q317" s="1545">
        <f t="shared" si="51"/>
        <v>0</v>
      </c>
      <c r="R317" s="1898">
        <f t="shared" si="51"/>
        <v>0</v>
      </c>
      <c r="S317" s="1898">
        <f t="shared" si="51"/>
        <v>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49"/>
        <v>0</v>
      </c>
      <c r="G318" s="37" t="e">
        <f t="shared" si="50"/>
        <v>#DIV/0!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0</v>
      </c>
      <c r="F319" s="36">
        <f t="shared" si="49"/>
        <v>0</v>
      </c>
      <c r="G319" s="37" t="e">
        <f t="shared" si="50"/>
        <v>#DIV/0!</v>
      </c>
      <c r="H319" s="471"/>
      <c r="I319" s="471"/>
      <c r="J319" s="471"/>
      <c r="K319" s="471"/>
      <c r="L319" s="471"/>
      <c r="M319" s="471"/>
      <c r="N319" s="471"/>
      <c r="O319" s="471"/>
      <c r="P319" s="471"/>
      <c r="Q319" s="471"/>
      <c r="R319" s="471"/>
      <c r="S319" s="471"/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49"/>
        <v>0</v>
      </c>
      <c r="G320" s="37" t="e">
        <f t="shared" si="50"/>
        <v>#DIV/0!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49"/>
        <v>0</v>
      </c>
      <c r="G321" s="37" t="e">
        <f t="shared" si="50"/>
        <v>#DIV/0!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471"/>
      <c r="R321" s="471"/>
      <c r="S321" s="471"/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49"/>
        <v>0</v>
      </c>
      <c r="G322" s="37" t="e">
        <f t="shared" si="50"/>
        <v>#DIV/0!</v>
      </c>
      <c r="H322" s="471"/>
      <c r="I322" s="471"/>
      <c r="J322" s="471"/>
      <c r="K322" s="471"/>
      <c r="L322" s="471"/>
      <c r="M322" s="471"/>
      <c r="N322" s="471"/>
      <c r="O322" s="471"/>
      <c r="P322" s="471"/>
      <c r="Q322" s="471"/>
      <c r="R322" s="471"/>
      <c r="S322" s="471"/>
    </row>
    <row r="323" spans="1:19" ht="22.95" customHeight="1">
      <c r="A323" s="225"/>
      <c r="B323" s="2179" t="s">
        <v>252</v>
      </c>
      <c r="C323" s="2180"/>
      <c r="D323" s="693"/>
      <c r="E323" s="27">
        <f>E325</f>
        <v>0</v>
      </c>
      <c r="F323" s="55">
        <f t="shared" si="49"/>
        <v>0</v>
      </c>
      <c r="G323" s="67" t="e">
        <f t="shared" si="50"/>
        <v>#DIV/0!</v>
      </c>
      <c r="H323" s="1096">
        <f>H325</f>
        <v>0</v>
      </c>
      <c r="I323" s="1096">
        <f t="shared" ref="I323:S323" si="52">I325</f>
        <v>0</v>
      </c>
      <c r="J323" s="1239">
        <f t="shared" si="52"/>
        <v>0</v>
      </c>
      <c r="K323" s="1239">
        <f t="shared" si="52"/>
        <v>0</v>
      </c>
      <c r="L323" s="1553">
        <f t="shared" si="52"/>
        <v>0</v>
      </c>
      <c r="M323" s="1553">
        <f t="shared" si="52"/>
        <v>0</v>
      </c>
      <c r="N323" s="1553">
        <f t="shared" si="52"/>
        <v>0</v>
      </c>
      <c r="O323" s="1553">
        <f t="shared" si="52"/>
        <v>0</v>
      </c>
      <c r="P323" s="1553">
        <f t="shared" si="52"/>
        <v>0</v>
      </c>
      <c r="Q323" s="1553">
        <f t="shared" si="52"/>
        <v>0</v>
      </c>
      <c r="R323" s="1907">
        <f t="shared" si="52"/>
        <v>0</v>
      </c>
      <c r="S323" s="1907">
        <f t="shared" si="52"/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0</v>
      </c>
      <c r="F324" s="36">
        <f t="shared" si="49"/>
        <v>0</v>
      </c>
      <c r="G324" s="37" t="e">
        <f t="shared" si="50"/>
        <v>#DIV/0!</v>
      </c>
      <c r="H324" s="471"/>
      <c r="I324" s="471"/>
      <c r="J324" s="471"/>
      <c r="K324" s="471"/>
      <c r="L324" s="471"/>
      <c r="M324" s="471"/>
      <c r="N324" s="471"/>
      <c r="O324" s="471"/>
      <c r="P324" s="471"/>
      <c r="Q324" s="471"/>
      <c r="R324" s="471"/>
      <c r="S324" s="471"/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0</v>
      </c>
      <c r="F325" s="36">
        <f t="shared" si="49"/>
        <v>0</v>
      </c>
      <c r="G325" s="37" t="e">
        <f t="shared" si="50"/>
        <v>#DIV/0!</v>
      </c>
      <c r="H325" s="471"/>
      <c r="I325" s="471"/>
      <c r="J325" s="471"/>
      <c r="K325" s="471"/>
      <c r="L325" s="471"/>
      <c r="M325" s="471"/>
      <c r="N325" s="471"/>
      <c r="O325" s="471"/>
      <c r="P325" s="471"/>
      <c r="Q325" s="471"/>
      <c r="R325" s="471"/>
      <c r="S325" s="471"/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49"/>
        <v>0</v>
      </c>
      <c r="G326" s="37" t="e">
        <f t="shared" si="50"/>
        <v>#DIV/0!</v>
      </c>
      <c r="H326" s="471"/>
      <c r="I326" s="471"/>
      <c r="J326" s="471"/>
      <c r="K326" s="471"/>
      <c r="L326" s="471"/>
      <c r="M326" s="471"/>
      <c r="N326" s="471"/>
      <c r="O326" s="471"/>
      <c r="P326" s="471"/>
      <c r="Q326" s="471"/>
      <c r="R326" s="471"/>
      <c r="S326" s="471"/>
    </row>
    <row r="327" spans="1:19" ht="24" customHeight="1">
      <c r="A327" s="735"/>
      <c r="B327" s="736" t="s">
        <v>58</v>
      </c>
      <c r="C327" s="737"/>
      <c r="D327" s="802" t="s">
        <v>24</v>
      </c>
      <c r="E327" s="111">
        <f>SUM(E328:E332)</f>
        <v>0</v>
      </c>
      <c r="F327" s="153">
        <f t="shared" si="49"/>
        <v>0</v>
      </c>
      <c r="G327" s="379" t="e">
        <f t="shared" si="50"/>
        <v>#DIV/0!</v>
      </c>
      <c r="H327" s="1083">
        <f>SUM(H328:H332)</f>
        <v>0</v>
      </c>
      <c r="I327" s="1085">
        <f t="shared" ref="I327:S327" si="53">SUM(I328:I332)</f>
        <v>0</v>
      </c>
      <c r="J327" s="1228">
        <f t="shared" si="53"/>
        <v>0</v>
      </c>
      <c r="K327" s="1228">
        <f t="shared" si="53"/>
        <v>0</v>
      </c>
      <c r="L327" s="1545">
        <f t="shared" si="53"/>
        <v>0</v>
      </c>
      <c r="M327" s="1545">
        <f t="shared" si="53"/>
        <v>0</v>
      </c>
      <c r="N327" s="1545">
        <f t="shared" si="53"/>
        <v>0</v>
      </c>
      <c r="O327" s="1545">
        <f t="shared" si="53"/>
        <v>0</v>
      </c>
      <c r="P327" s="1545">
        <f t="shared" si="53"/>
        <v>0</v>
      </c>
      <c r="Q327" s="1545">
        <f t="shared" si="53"/>
        <v>0</v>
      </c>
      <c r="R327" s="1898">
        <f t="shared" si="53"/>
        <v>0</v>
      </c>
      <c r="S327" s="1898">
        <f t="shared" si="53"/>
        <v>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49"/>
        <v>0</v>
      </c>
      <c r="G328" s="37" t="e">
        <f t="shared" si="50"/>
        <v>#DIV/0!</v>
      </c>
      <c r="H328" s="471"/>
      <c r="I328" s="471"/>
      <c r="J328" s="471"/>
      <c r="K328" s="471"/>
      <c r="L328" s="471"/>
      <c r="M328" s="471"/>
      <c r="N328" s="471"/>
      <c r="O328" s="471"/>
      <c r="P328" s="471"/>
      <c r="Q328" s="471"/>
      <c r="R328" s="471"/>
      <c r="S328" s="471"/>
    </row>
    <row r="329" spans="1:19" ht="26.4" customHeight="1">
      <c r="A329" s="684"/>
      <c r="B329" s="685"/>
      <c r="C329" s="686" t="s">
        <v>26</v>
      </c>
      <c r="D329" s="687" t="s">
        <v>24</v>
      </c>
      <c r="E329" s="42"/>
      <c r="F329" s="36">
        <f t="shared" si="49"/>
        <v>0</v>
      </c>
      <c r="G329" s="37" t="e">
        <f t="shared" si="50"/>
        <v>#DIV/0!</v>
      </c>
      <c r="H329" s="471"/>
      <c r="I329" s="471"/>
      <c r="J329" s="471"/>
      <c r="K329" s="471"/>
      <c r="L329" s="471"/>
      <c r="M329" s="471"/>
      <c r="N329" s="471"/>
      <c r="O329" s="471"/>
      <c r="P329" s="471"/>
      <c r="Q329" s="471"/>
      <c r="R329" s="471"/>
      <c r="S329" s="471"/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49"/>
        <v>0</v>
      </c>
      <c r="G330" s="37" t="e">
        <f t="shared" si="50"/>
        <v>#DIV/0!</v>
      </c>
      <c r="H330" s="471"/>
      <c r="I330" s="471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49"/>
        <v>0</v>
      </c>
      <c r="G331" s="37" t="e">
        <f t="shared" si="50"/>
        <v>#DIV/0!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471"/>
      <c r="R331" s="471"/>
      <c r="S331" s="471"/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49"/>
        <v>0</v>
      </c>
      <c r="G332" s="120" t="e">
        <f t="shared" si="50"/>
        <v>#DIV/0!</v>
      </c>
      <c r="H332" s="478"/>
      <c r="I332" s="478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49"/>
        <v>0</v>
      </c>
      <c r="G333" s="631" t="e">
        <f t="shared" si="50"/>
        <v>#DIV/0!</v>
      </c>
      <c r="H333" s="1090"/>
      <c r="I333" s="1084"/>
      <c r="J333" s="1227"/>
      <c r="K333" s="1227"/>
      <c r="L333" s="1544"/>
      <c r="M333" s="1544"/>
      <c r="N333" s="1544"/>
      <c r="O333" s="1544"/>
      <c r="P333" s="1544"/>
      <c r="Q333" s="1544"/>
      <c r="R333" s="1897"/>
      <c r="S333" s="1897"/>
    </row>
    <row r="334" spans="1:19" ht="26.4" customHeight="1">
      <c r="A334" s="225"/>
      <c r="B334" s="2113" t="s">
        <v>260</v>
      </c>
      <c r="C334" s="2114"/>
      <c r="D334" s="788"/>
      <c r="E334" s="54">
        <f>E335</f>
        <v>0</v>
      </c>
      <c r="F334" s="55">
        <f t="shared" si="49"/>
        <v>0</v>
      </c>
      <c r="G334" s="67" t="e">
        <f t="shared" si="50"/>
        <v>#DIV/0!</v>
      </c>
      <c r="H334" s="1091">
        <f>H335</f>
        <v>0</v>
      </c>
      <c r="I334" s="1091">
        <f>I335</f>
        <v>0</v>
      </c>
      <c r="J334" s="1234">
        <f t="shared" ref="J334:S334" si="54">J335</f>
        <v>0</v>
      </c>
      <c r="K334" s="1234">
        <f t="shared" si="54"/>
        <v>0</v>
      </c>
      <c r="L334" s="1549">
        <f t="shared" si="54"/>
        <v>0</v>
      </c>
      <c r="M334" s="1549">
        <f t="shared" si="54"/>
        <v>0</v>
      </c>
      <c r="N334" s="1549">
        <f t="shared" si="54"/>
        <v>0</v>
      </c>
      <c r="O334" s="1549">
        <f t="shared" si="54"/>
        <v>0</v>
      </c>
      <c r="P334" s="1549">
        <f t="shared" si="54"/>
        <v>0</v>
      </c>
      <c r="Q334" s="1549">
        <f t="shared" si="54"/>
        <v>0</v>
      </c>
      <c r="R334" s="1903">
        <f t="shared" si="54"/>
        <v>0</v>
      </c>
      <c r="S334" s="1903">
        <f t="shared" si="54"/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/>
      <c r="F335" s="36">
        <f t="shared" si="49"/>
        <v>0</v>
      </c>
      <c r="G335" s="37" t="e">
        <f t="shared" si="50"/>
        <v>#DIV/0!</v>
      </c>
      <c r="H335" s="158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49"/>
        <v>0</v>
      </c>
      <c r="G336" s="37" t="e">
        <f t="shared" si="50"/>
        <v>#DIV/0!</v>
      </c>
      <c r="H336" s="158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0</v>
      </c>
      <c r="F337" s="153">
        <f t="shared" si="49"/>
        <v>0</v>
      </c>
      <c r="G337" s="379" t="e">
        <f t="shared" si="50"/>
        <v>#DIV/0!</v>
      </c>
      <c r="H337" s="1083">
        <f>SUM(H338:H342)</f>
        <v>0</v>
      </c>
      <c r="I337" s="1083">
        <f t="shared" ref="I337:S337" si="55">SUM(I338:I342)</f>
        <v>0</v>
      </c>
      <c r="J337" s="1226">
        <f t="shared" si="55"/>
        <v>0</v>
      </c>
      <c r="K337" s="1226">
        <f t="shared" si="55"/>
        <v>0</v>
      </c>
      <c r="L337" s="1543">
        <f t="shared" si="55"/>
        <v>0</v>
      </c>
      <c r="M337" s="1543">
        <f t="shared" si="55"/>
        <v>0</v>
      </c>
      <c r="N337" s="1543">
        <f t="shared" si="55"/>
        <v>0</v>
      </c>
      <c r="O337" s="1543">
        <f t="shared" si="55"/>
        <v>0</v>
      </c>
      <c r="P337" s="1543">
        <f t="shared" si="55"/>
        <v>0</v>
      </c>
      <c r="Q337" s="1543">
        <f t="shared" si="55"/>
        <v>0</v>
      </c>
      <c r="R337" s="1896">
        <f t="shared" si="55"/>
        <v>0</v>
      </c>
      <c r="S337" s="1896">
        <f t="shared" si="55"/>
        <v>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49"/>
        <v>0</v>
      </c>
      <c r="G338" s="37" t="e">
        <f t="shared" si="50"/>
        <v>#DIV/0!</v>
      </c>
      <c r="H338" s="158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</row>
    <row r="339" spans="1:19" ht="26.4" customHeight="1">
      <c r="A339" s="684"/>
      <c r="B339" s="685"/>
      <c r="C339" s="686" t="s">
        <v>26</v>
      </c>
      <c r="D339" s="687" t="s">
        <v>24</v>
      </c>
      <c r="E339" s="36"/>
      <c r="F339" s="36">
        <f t="shared" si="49"/>
        <v>0</v>
      </c>
      <c r="G339" s="37" t="e">
        <f t="shared" si="50"/>
        <v>#DIV/0!</v>
      </c>
      <c r="H339" s="158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49"/>
        <v>0</v>
      </c>
      <c r="G340" s="37" t="e">
        <f t="shared" si="50"/>
        <v>#DIV/0!</v>
      </c>
      <c r="H340" s="158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49"/>
        <v>0</v>
      </c>
      <c r="G341" s="37" t="e">
        <f t="shared" si="50"/>
        <v>#DIV/0!</v>
      </c>
      <c r="H341" s="158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49"/>
        <v>0</v>
      </c>
      <c r="G342" s="120" t="e">
        <f t="shared" si="50"/>
        <v>#DIV/0!</v>
      </c>
      <c r="H342" s="467"/>
      <c r="I342" s="361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360">
        <f t="shared" si="49"/>
        <v>0</v>
      </c>
      <c r="G343" s="636" t="e">
        <f t="shared" si="50"/>
        <v>#DIV/0!</v>
      </c>
      <c r="H343" s="1108"/>
      <c r="I343" s="1108"/>
      <c r="J343" s="1250"/>
      <c r="K343" s="1250"/>
      <c r="L343" s="1564"/>
      <c r="M343" s="1564"/>
      <c r="N343" s="1564"/>
      <c r="O343" s="1564"/>
      <c r="P343" s="1564"/>
      <c r="Q343" s="1564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49"/>
        <v>0</v>
      </c>
      <c r="G344" s="631" t="e">
        <f t="shared" si="50"/>
        <v>#DIV/0!</v>
      </c>
      <c r="H344" s="1111"/>
      <c r="I344" s="1105"/>
      <c r="J344" s="1105"/>
      <c r="K344" s="1105"/>
      <c r="L344" s="1562"/>
      <c r="M344" s="1562"/>
      <c r="N344" s="1562"/>
      <c r="O344" s="1562"/>
      <c r="P344" s="1562"/>
      <c r="Q344" s="1562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49"/>
        <v>0</v>
      </c>
      <c r="G345" s="67" t="e">
        <f t="shared" si="50"/>
        <v>#DIV/0!</v>
      </c>
      <c r="H345" s="1076">
        <f>SUM(H346:H349)</f>
        <v>0</v>
      </c>
      <c r="I345" s="1076">
        <f t="shared" ref="I345:S345" si="56">SUM(I346:I349)</f>
        <v>0</v>
      </c>
      <c r="J345" s="1218">
        <f t="shared" si="56"/>
        <v>0</v>
      </c>
      <c r="K345" s="1218">
        <f t="shared" si="56"/>
        <v>0</v>
      </c>
      <c r="L345" s="1536">
        <f t="shared" si="56"/>
        <v>0</v>
      </c>
      <c r="M345" s="1536">
        <f t="shared" si="56"/>
        <v>0</v>
      </c>
      <c r="N345" s="1536">
        <f t="shared" si="56"/>
        <v>0</v>
      </c>
      <c r="O345" s="1536">
        <f t="shared" si="56"/>
        <v>0</v>
      </c>
      <c r="P345" s="1536">
        <f t="shared" si="56"/>
        <v>0</v>
      </c>
      <c r="Q345" s="1536">
        <f t="shared" si="56"/>
        <v>0</v>
      </c>
      <c r="R345" s="1889">
        <f t="shared" si="56"/>
        <v>0</v>
      </c>
      <c r="S345" s="1889">
        <f t="shared" si="56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49"/>
        <v>0</v>
      </c>
      <c r="G346" s="37" t="e">
        <f t="shared" si="50"/>
        <v>#DIV/0!</v>
      </c>
      <c r="H346" s="471"/>
      <c r="I346" s="471"/>
      <c r="J346" s="471"/>
      <c r="K346" s="471"/>
      <c r="L346" s="471"/>
      <c r="M346" s="471"/>
      <c r="N346" s="471"/>
      <c r="O346" s="471"/>
      <c r="P346" s="471"/>
      <c r="Q346" s="471"/>
      <c r="R346" s="471"/>
      <c r="S346" s="471"/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49"/>
        <v>0</v>
      </c>
      <c r="G347" s="37" t="e">
        <f t="shared" si="50"/>
        <v>#DIV/0!</v>
      </c>
      <c r="H347" s="471"/>
      <c r="I347" s="471"/>
      <c r="J347" s="471"/>
      <c r="K347" s="471"/>
      <c r="L347" s="471"/>
      <c r="M347" s="471"/>
      <c r="N347" s="471"/>
      <c r="O347" s="471"/>
      <c r="P347" s="471"/>
      <c r="Q347" s="471"/>
      <c r="R347" s="471"/>
      <c r="S347" s="471"/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49"/>
        <v>0</v>
      </c>
      <c r="G348" s="37" t="e">
        <f t="shared" si="50"/>
        <v>#DIV/0!</v>
      </c>
      <c r="H348" s="471"/>
      <c r="I348" s="471"/>
      <c r="J348" s="471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49"/>
        <v>0</v>
      </c>
      <c r="G349" s="37" t="e">
        <f t="shared" si="50"/>
        <v>#DIV/0!</v>
      </c>
      <c r="H349" s="471"/>
      <c r="I349" s="471"/>
      <c r="J349" s="471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49"/>
        <v>0</v>
      </c>
      <c r="G350" s="37" t="e">
        <f t="shared" si="50"/>
        <v>#DIV/0!</v>
      </c>
      <c r="H350" s="471"/>
      <c r="I350" s="471"/>
      <c r="J350" s="471"/>
      <c r="K350" s="471"/>
      <c r="L350" s="471"/>
      <c r="M350" s="471"/>
      <c r="N350" s="471"/>
      <c r="O350" s="471"/>
      <c r="P350" s="471"/>
      <c r="Q350" s="471"/>
      <c r="R350" s="471"/>
      <c r="S350" s="471"/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49"/>
        <v>0</v>
      </c>
      <c r="G351" s="37" t="e">
        <f t="shared" si="50"/>
        <v>#DIV/0!</v>
      </c>
      <c r="H351" s="471"/>
      <c r="I351" s="471"/>
      <c r="J351" s="471"/>
      <c r="K351" s="471"/>
      <c r="L351" s="471"/>
      <c r="M351" s="471"/>
      <c r="N351" s="471"/>
      <c r="O351" s="471"/>
      <c r="P351" s="471"/>
      <c r="Q351" s="471"/>
      <c r="R351" s="471"/>
      <c r="S351" s="471"/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153">
        <f t="shared" si="49"/>
        <v>0</v>
      </c>
      <c r="G352" s="379" t="e">
        <f t="shared" si="50"/>
        <v>#DIV/0!</v>
      </c>
      <c r="H352" s="1106">
        <f>SUM(H353:H357)</f>
        <v>0</v>
      </c>
      <c r="I352" s="1106">
        <f t="shared" ref="I352:S352" si="57">SUM(I353:I357)</f>
        <v>0</v>
      </c>
      <c r="J352" s="1248">
        <f t="shared" si="57"/>
        <v>0</v>
      </c>
      <c r="K352" s="1248">
        <f t="shared" si="57"/>
        <v>0</v>
      </c>
      <c r="L352" s="1563">
        <f t="shared" si="57"/>
        <v>0</v>
      </c>
      <c r="M352" s="1563">
        <f t="shared" si="57"/>
        <v>0</v>
      </c>
      <c r="N352" s="1563">
        <f t="shared" si="57"/>
        <v>0</v>
      </c>
      <c r="O352" s="1563">
        <f t="shared" si="57"/>
        <v>0</v>
      </c>
      <c r="P352" s="1563">
        <f t="shared" si="57"/>
        <v>0</v>
      </c>
      <c r="Q352" s="1563">
        <f t="shared" si="57"/>
        <v>0</v>
      </c>
      <c r="R352" s="1916">
        <f t="shared" si="57"/>
        <v>0</v>
      </c>
      <c r="S352" s="1916">
        <f t="shared" si="57"/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49"/>
        <v>0</v>
      </c>
      <c r="G353" s="37" t="e">
        <f t="shared" si="50"/>
        <v>#DIV/0!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49"/>
        <v>0</v>
      </c>
      <c r="G354" s="37" t="e">
        <f t="shared" si="50"/>
        <v>#DIV/0!</v>
      </c>
      <c r="H354" s="471"/>
      <c r="I354" s="471"/>
      <c r="J354" s="471"/>
      <c r="K354" s="471"/>
      <c r="L354" s="471"/>
      <c r="M354" s="471"/>
      <c r="N354" s="471"/>
      <c r="O354" s="471"/>
      <c r="P354" s="471"/>
      <c r="Q354" s="471"/>
      <c r="R354" s="471"/>
      <c r="S354" s="471"/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49"/>
        <v>0</v>
      </c>
      <c r="G355" s="37" t="e">
        <f t="shared" si="50"/>
        <v>#DIV/0!</v>
      </c>
      <c r="H355" s="471"/>
      <c r="I355" s="471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49"/>
        <v>0</v>
      </c>
      <c r="G356" s="37" t="e">
        <f t="shared" si="50"/>
        <v>#DIV/0!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794"/>
      <c r="B357" s="809"/>
      <c r="C357" s="810" t="s">
        <v>29</v>
      </c>
      <c r="D357" s="786" t="s">
        <v>24</v>
      </c>
      <c r="E357" s="373"/>
      <c r="F357" s="116">
        <f t="shared" si="49"/>
        <v>0</v>
      </c>
      <c r="G357" s="120" t="e">
        <f t="shared" si="50"/>
        <v>#DIV/0!</v>
      </c>
      <c r="H357" s="478"/>
      <c r="I357" s="478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60">
        <f t="shared" si="49"/>
        <v>0</v>
      </c>
      <c r="G358" s="636" t="e">
        <f t="shared" si="50"/>
        <v>#DIV/0!</v>
      </c>
      <c r="H358" s="1108"/>
      <c r="I358" s="1108"/>
      <c r="J358" s="1235"/>
      <c r="K358" s="1235"/>
      <c r="L358" s="1550"/>
      <c r="M358" s="1550"/>
      <c r="N358" s="1550"/>
      <c r="O358" s="1550"/>
      <c r="P358" s="1550"/>
      <c r="Q358" s="1550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49"/>
        <v>0</v>
      </c>
      <c r="G359" s="631" t="e">
        <f t="shared" si="50"/>
        <v>#DIV/0!</v>
      </c>
      <c r="H359" s="1110"/>
      <c r="I359" s="1110"/>
      <c r="J359" s="1252"/>
      <c r="K359" s="1252"/>
      <c r="L359" s="1565"/>
      <c r="M359" s="1565"/>
      <c r="N359" s="1565"/>
      <c r="O359" s="1565"/>
      <c r="P359" s="1565"/>
      <c r="Q359" s="1565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49"/>
        <v>0</v>
      </c>
      <c r="G360" s="37" t="e">
        <f t="shared" si="50"/>
        <v>#DIV/0!</v>
      </c>
      <c r="H360" s="484"/>
      <c r="I360" s="484"/>
      <c r="J360" s="484"/>
      <c r="K360" s="484"/>
      <c r="L360" s="484"/>
      <c r="M360" s="484"/>
      <c r="N360" s="484"/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49"/>
        <v>0</v>
      </c>
      <c r="G361" s="37" t="e">
        <f t="shared" si="50"/>
        <v>#DIV/0!</v>
      </c>
      <c r="H361" s="484"/>
      <c r="I361" s="484"/>
      <c r="J361" s="484"/>
      <c r="K361" s="484"/>
      <c r="L361" s="484"/>
      <c r="M361" s="484"/>
      <c r="N361" s="484"/>
      <c r="O361" s="484"/>
      <c r="P361" s="484"/>
      <c r="Q361" s="484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49"/>
        <v>0</v>
      </c>
      <c r="G362" s="379" t="e">
        <f t="shared" si="50"/>
        <v>#DIV/0!</v>
      </c>
      <c r="H362" s="1109">
        <f>SUM(H363:H367)</f>
        <v>0</v>
      </c>
      <c r="I362" s="1251">
        <f t="shared" ref="I362:S362" si="58">SUM(I363:I367)</f>
        <v>0</v>
      </c>
      <c r="J362" s="1251">
        <f t="shared" si="58"/>
        <v>0</v>
      </c>
      <c r="K362" s="1251">
        <f t="shared" si="58"/>
        <v>0</v>
      </c>
      <c r="L362" s="1570">
        <f t="shared" si="58"/>
        <v>0</v>
      </c>
      <c r="M362" s="1570">
        <f t="shared" si="58"/>
        <v>0</v>
      </c>
      <c r="N362" s="1570">
        <f t="shared" si="58"/>
        <v>0</v>
      </c>
      <c r="O362" s="1570">
        <f t="shared" si="58"/>
        <v>0</v>
      </c>
      <c r="P362" s="1570">
        <f t="shared" si="58"/>
        <v>0</v>
      </c>
      <c r="Q362" s="1570">
        <f t="shared" si="58"/>
        <v>0</v>
      </c>
      <c r="R362" s="1886">
        <f t="shared" si="58"/>
        <v>0</v>
      </c>
      <c r="S362" s="1886">
        <f t="shared" si="58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49"/>
        <v>0</v>
      </c>
      <c r="G363" s="37" t="e">
        <f t="shared" si="50"/>
        <v>#DIV/0!</v>
      </c>
      <c r="H363" s="484"/>
      <c r="I363" s="484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49"/>
        <v>0</v>
      </c>
      <c r="G364" s="37" t="e">
        <f t="shared" si="50"/>
        <v>#DIV/0!</v>
      </c>
      <c r="H364" s="484"/>
      <c r="I364" s="484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49"/>
        <v>0</v>
      </c>
      <c r="G365" s="37" t="e">
        <f t="shared" si="50"/>
        <v>#DIV/0!</v>
      </c>
      <c r="H365" s="484"/>
      <c r="I365" s="484"/>
      <c r="J365" s="484"/>
      <c r="K365" s="484"/>
      <c r="L365" s="484"/>
      <c r="M365" s="484"/>
      <c r="N365" s="484"/>
      <c r="O365" s="484"/>
      <c r="P365" s="484"/>
      <c r="Q365" s="484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49"/>
        <v>0</v>
      </c>
      <c r="G366" s="37" t="e">
        <f t="shared" si="50"/>
        <v>#DIV/0!</v>
      </c>
      <c r="H366" s="484"/>
      <c r="I366" s="484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49"/>
        <v>0</v>
      </c>
      <c r="G367" s="120" t="e">
        <f t="shared" si="50"/>
        <v>#DIV/0!</v>
      </c>
      <c r="H367" s="484"/>
      <c r="I367" s="484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49"/>
        <v>0</v>
      </c>
      <c r="G368" s="631" t="e">
        <f t="shared" si="50"/>
        <v>#DIV/0!</v>
      </c>
      <c r="H368" s="1110"/>
      <c r="I368" s="1110"/>
      <c r="J368" s="1252"/>
      <c r="K368" s="1252"/>
      <c r="L368" s="1565"/>
      <c r="M368" s="1565"/>
      <c r="N368" s="1565"/>
      <c r="O368" s="1565"/>
      <c r="P368" s="1565"/>
      <c r="Q368" s="1565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49"/>
        <v>0</v>
      </c>
      <c r="G369" s="37" t="e">
        <f t="shared" si="50"/>
        <v>#DIV/0!</v>
      </c>
      <c r="H369" s="484"/>
      <c r="I369" s="484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49"/>
        <v>0</v>
      </c>
      <c r="G370" s="37" t="e">
        <f t="shared" si="50"/>
        <v>#DIV/0!</v>
      </c>
      <c r="H370" s="484"/>
      <c r="I370" s="484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49"/>
        <v>0</v>
      </c>
      <c r="G371" s="379" t="e">
        <f t="shared" si="50"/>
        <v>#DIV/0!</v>
      </c>
      <c r="H371" s="1109">
        <f>SUM(H372:H376)</f>
        <v>0</v>
      </c>
      <c r="I371" s="1251">
        <f t="shared" ref="I371:S371" si="59">SUM(I372:I376)</f>
        <v>0</v>
      </c>
      <c r="J371" s="1251">
        <f t="shared" si="59"/>
        <v>0</v>
      </c>
      <c r="K371" s="1251">
        <f t="shared" si="59"/>
        <v>0</v>
      </c>
      <c r="L371" s="1570">
        <f t="shared" si="59"/>
        <v>0</v>
      </c>
      <c r="M371" s="1570">
        <f t="shared" si="59"/>
        <v>0</v>
      </c>
      <c r="N371" s="1570">
        <f t="shared" si="59"/>
        <v>0</v>
      </c>
      <c r="O371" s="1570">
        <f t="shared" si="59"/>
        <v>0</v>
      </c>
      <c r="P371" s="1570">
        <f t="shared" si="59"/>
        <v>0</v>
      </c>
      <c r="Q371" s="1570">
        <f t="shared" si="59"/>
        <v>0</v>
      </c>
      <c r="R371" s="1886">
        <f t="shared" si="59"/>
        <v>0</v>
      </c>
      <c r="S371" s="1886">
        <f t="shared" si="59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49"/>
        <v>0</v>
      </c>
      <c r="G372" s="37" t="e">
        <f t="shared" si="50"/>
        <v>#DIV/0!</v>
      </c>
      <c r="H372" s="484"/>
      <c r="I372" s="484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49"/>
        <v>0</v>
      </c>
      <c r="G373" s="37" t="e">
        <f t="shared" si="50"/>
        <v>#DIV/0!</v>
      </c>
      <c r="H373" s="484"/>
      <c r="I373" s="484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49"/>
        <v>0</v>
      </c>
      <c r="G374" s="37" t="e">
        <f t="shared" si="50"/>
        <v>#DIV/0!</v>
      </c>
      <c r="H374" s="484"/>
      <c r="I374" s="484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49"/>
        <v>0</v>
      </c>
      <c r="G375" s="37" t="e">
        <f t="shared" si="50"/>
        <v>#DIV/0!</v>
      </c>
      <c r="H375" s="484"/>
      <c r="I375" s="484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49"/>
        <v>0</v>
      </c>
      <c r="G376" s="120" t="e">
        <f t="shared" si="50"/>
        <v>#DIV/0!</v>
      </c>
      <c r="H376" s="485"/>
      <c r="I376" s="484"/>
      <c r="J376" s="484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 t="shared" si="49"/>
        <v>0</v>
      </c>
      <c r="G377" s="631" t="e">
        <f t="shared" si="50"/>
        <v>#DIV/0!</v>
      </c>
      <c r="H377" s="1110"/>
      <c r="I377" s="1110"/>
      <c r="J377" s="1252"/>
      <c r="K377" s="1252"/>
      <c r="L377" s="1565"/>
      <c r="M377" s="1565"/>
      <c r="N377" s="1565"/>
      <c r="O377" s="1565"/>
      <c r="P377" s="1565"/>
      <c r="Q377" s="1565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49"/>
        <v>0</v>
      </c>
      <c r="G378" s="37" t="e">
        <f t="shared" si="50"/>
        <v>#DIV/0!</v>
      </c>
      <c r="H378" s="484"/>
      <c r="I378" s="484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49"/>
        <v>0</v>
      </c>
      <c r="G379" s="37" t="e">
        <f t="shared" si="50"/>
        <v>#DIV/0!</v>
      </c>
      <c r="H379" s="484"/>
      <c r="I379" s="484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49"/>
        <v>0</v>
      </c>
      <c r="G380" s="379" t="e">
        <f t="shared" si="50"/>
        <v>#DIV/0!</v>
      </c>
      <c r="H380" s="1109">
        <f>SUM(H381:H385)</f>
        <v>0</v>
      </c>
      <c r="I380" s="1251">
        <f t="shared" ref="I380:N380" si="60">SUM(I381:I385)</f>
        <v>0</v>
      </c>
      <c r="J380" s="1251">
        <f t="shared" si="60"/>
        <v>0</v>
      </c>
      <c r="K380" s="1251">
        <f t="shared" si="60"/>
        <v>0</v>
      </c>
      <c r="L380" s="1570">
        <f t="shared" si="60"/>
        <v>0</v>
      </c>
      <c r="M380" s="1570">
        <f t="shared" si="60"/>
        <v>0</v>
      </c>
      <c r="N380" s="1570">
        <f t="shared" si="60"/>
        <v>0</v>
      </c>
      <c r="O380" s="1570">
        <f>SUM(O381:O385)</f>
        <v>0</v>
      </c>
      <c r="P380" s="1570">
        <f>SUM(P381:P385)</f>
        <v>0</v>
      </c>
      <c r="Q380" s="1570">
        <f>SUM(Q381:Q385)</f>
        <v>0</v>
      </c>
      <c r="R380" s="1886">
        <f>SUM(R381:R385)</f>
        <v>0</v>
      </c>
      <c r="S380" s="1886">
        <f>SUM(S381:S385)</f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ref="F381:F394" si="61">SUM(H381:S381)</f>
        <v>0</v>
      </c>
      <c r="G381" s="37" t="e">
        <f t="shared" ref="G381:G394" si="62">+F381*100/E381</f>
        <v>#DIV/0!</v>
      </c>
      <c r="H381" s="484"/>
      <c r="I381" s="484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96">
        <v>0</v>
      </c>
      <c r="F382" s="36">
        <f t="shared" si="61"/>
        <v>0</v>
      </c>
      <c r="G382" s="37" t="e">
        <f t="shared" si="62"/>
        <v>#DIV/0!</v>
      </c>
      <c r="H382" s="484"/>
      <c r="I382" s="484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61"/>
        <v>0</v>
      </c>
      <c r="G383" s="37" t="e">
        <f t="shared" si="62"/>
        <v>#DIV/0!</v>
      </c>
      <c r="H383" s="484"/>
      <c r="I383" s="484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61"/>
        <v>0</v>
      </c>
      <c r="G384" s="37" t="e">
        <f t="shared" si="62"/>
        <v>#DIV/0!</v>
      </c>
      <c r="H384" s="484"/>
      <c r="I384" s="484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88"/>
      <c r="B385" s="589"/>
      <c r="C385" s="568" t="s">
        <v>29</v>
      </c>
      <c r="D385" s="569" t="s">
        <v>24</v>
      </c>
      <c r="E385" s="116">
        <v>0</v>
      </c>
      <c r="F385" s="116">
        <f t="shared" si="61"/>
        <v>0</v>
      </c>
      <c r="G385" s="120" t="e">
        <f t="shared" si="62"/>
        <v>#DIV/0!</v>
      </c>
      <c r="H385" s="485"/>
      <c r="I385" s="485"/>
      <c r="J385" s="485"/>
      <c r="K385" s="485"/>
      <c r="L385" s="485"/>
      <c r="M385" s="485"/>
      <c r="N385" s="485"/>
      <c r="O385" s="485"/>
      <c r="P385" s="485"/>
      <c r="Q385" s="485"/>
      <c r="R385" s="485"/>
      <c r="S385" s="485"/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61"/>
        <v>0</v>
      </c>
      <c r="G386" s="631" t="e">
        <f t="shared" si="62"/>
        <v>#DIV/0!</v>
      </c>
      <c r="H386" s="1110"/>
      <c r="I386" s="1110"/>
      <c r="J386" s="1252"/>
      <c r="K386" s="1252"/>
      <c r="L386" s="1565"/>
      <c r="M386" s="1565"/>
      <c r="N386" s="1565"/>
      <c r="O386" s="1565"/>
      <c r="P386" s="1565"/>
      <c r="Q386" s="1565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61"/>
        <v>0</v>
      </c>
      <c r="G387" s="37" t="e">
        <f t="shared" si="62"/>
        <v>#DIV/0!</v>
      </c>
      <c r="H387" s="484"/>
      <c r="I387" s="484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61"/>
        <v>0</v>
      </c>
      <c r="G388" s="37" t="e">
        <f t="shared" si="62"/>
        <v>#DIV/0!</v>
      </c>
      <c r="H388" s="484"/>
      <c r="I388" s="484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61"/>
        <v>0</v>
      </c>
      <c r="G389" s="379" t="e">
        <f t="shared" si="62"/>
        <v>#DIV/0!</v>
      </c>
      <c r="H389" s="1109">
        <f t="shared" ref="H389:S389" si="63">SUM(H390:H394)</f>
        <v>0</v>
      </c>
      <c r="I389" s="1251">
        <f t="shared" si="63"/>
        <v>0</v>
      </c>
      <c r="J389" s="1251">
        <f t="shared" si="63"/>
        <v>0</v>
      </c>
      <c r="K389" s="1251">
        <f t="shared" si="63"/>
        <v>0</v>
      </c>
      <c r="L389" s="1570">
        <f t="shared" si="63"/>
        <v>0</v>
      </c>
      <c r="M389" s="1570">
        <f t="shared" si="63"/>
        <v>0</v>
      </c>
      <c r="N389" s="1570">
        <f t="shared" si="63"/>
        <v>0</v>
      </c>
      <c r="O389" s="1570">
        <f t="shared" si="63"/>
        <v>0</v>
      </c>
      <c r="P389" s="1570">
        <f t="shared" si="63"/>
        <v>0</v>
      </c>
      <c r="Q389" s="1570">
        <f t="shared" si="63"/>
        <v>0</v>
      </c>
      <c r="R389" s="1886">
        <f t="shared" si="63"/>
        <v>0</v>
      </c>
      <c r="S389" s="1886">
        <f t="shared" si="63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61"/>
        <v>0</v>
      </c>
      <c r="G390" s="37" t="e">
        <f t="shared" si="62"/>
        <v>#DIV/0!</v>
      </c>
      <c r="H390" s="484"/>
      <c r="I390" s="484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96">
        <v>0</v>
      </c>
      <c r="F391" s="36">
        <f t="shared" si="61"/>
        <v>0</v>
      </c>
      <c r="G391" s="37" t="e">
        <f t="shared" si="62"/>
        <v>#DIV/0!</v>
      </c>
      <c r="H391" s="484"/>
      <c r="I391" s="484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61"/>
        <v>0</v>
      </c>
      <c r="G392" s="37" t="e">
        <f t="shared" si="62"/>
        <v>#DIV/0!</v>
      </c>
      <c r="H392" s="484"/>
      <c r="I392" s="484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61"/>
        <v>0</v>
      </c>
      <c r="G393" s="37" t="e">
        <f t="shared" si="62"/>
        <v>#DIV/0!</v>
      </c>
      <c r="H393" s="484"/>
      <c r="I393" s="484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61"/>
        <v>0</v>
      </c>
      <c r="G394" s="503" t="e">
        <f t="shared" si="62"/>
        <v>#DIV/0!</v>
      </c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57">
    <mergeCell ref="B350:C350"/>
    <mergeCell ref="B351:C351"/>
    <mergeCell ref="A344:C344"/>
    <mergeCell ref="B346:C346"/>
    <mergeCell ref="B347:C347"/>
    <mergeCell ref="B348:C348"/>
    <mergeCell ref="B349:C349"/>
    <mergeCell ref="B334:C334"/>
    <mergeCell ref="B335:C335"/>
    <mergeCell ref="B336:C336"/>
    <mergeCell ref="B300:C300"/>
    <mergeCell ref="B305:C305"/>
    <mergeCell ref="A313:D313"/>
    <mergeCell ref="B314:C314"/>
    <mergeCell ref="A333:D333"/>
    <mergeCell ref="A233:C233"/>
    <mergeCell ref="A201:C201"/>
    <mergeCell ref="B214:C214"/>
    <mergeCell ref="A221:C221"/>
    <mergeCell ref="A223:C223"/>
    <mergeCell ref="A224:C224"/>
    <mergeCell ref="H3:S3"/>
    <mergeCell ref="A8:C8"/>
    <mergeCell ref="B200:C200"/>
    <mergeCell ref="A74:C74"/>
    <mergeCell ref="B101:C101"/>
    <mergeCell ref="A109:C109"/>
    <mergeCell ref="B118:C118"/>
    <mergeCell ref="A131:C131"/>
    <mergeCell ref="A142:C142"/>
    <mergeCell ref="A153:C153"/>
    <mergeCell ref="B154:C154"/>
    <mergeCell ref="A165:C165"/>
    <mergeCell ref="A195:C195"/>
    <mergeCell ref="A197:C197"/>
    <mergeCell ref="B198:C198"/>
    <mergeCell ref="B199:C199"/>
    <mergeCell ref="D1:G1"/>
    <mergeCell ref="A3:C4"/>
    <mergeCell ref="F3:F4"/>
    <mergeCell ref="G3:G4"/>
    <mergeCell ref="B323:C323"/>
    <mergeCell ref="B277:C277"/>
    <mergeCell ref="A287:C287"/>
    <mergeCell ref="B288:C288"/>
    <mergeCell ref="B289:C289"/>
    <mergeCell ref="B291:C291"/>
    <mergeCell ref="B293:C293"/>
    <mergeCell ref="B166:C166"/>
    <mergeCell ref="A175:C175"/>
    <mergeCell ref="B176:C176"/>
    <mergeCell ref="B187:C187"/>
    <mergeCell ref="B188:C188"/>
    <mergeCell ref="A225:C225"/>
    <mergeCell ref="B235:C235"/>
    <mergeCell ref="A247:C247"/>
    <mergeCell ref="B265:C265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90" zoomScaleNormal="90" workbookViewId="0">
      <pane xSplit="4" ySplit="5" topLeftCell="E225" activePane="bottomRight" state="frozen"/>
      <selection pane="topRight" activeCell="E1" sqref="E1"/>
      <selection pane="bottomLeft" activeCell="A6" sqref="A6"/>
      <selection pane="bottomRight" activeCell="G288" sqref="G288"/>
    </sheetView>
  </sheetViews>
  <sheetFormatPr defaultColWidth="9.125" defaultRowHeight="18.600000000000001"/>
  <cols>
    <col min="1" max="2" width="4.625" style="12" customWidth="1"/>
    <col min="3" max="3" width="84.875" style="12" customWidth="1"/>
    <col min="4" max="4" width="9.125" style="12"/>
    <col min="5" max="5" width="11.75" style="12" customWidth="1"/>
    <col min="6" max="6" width="9.75" style="12" customWidth="1"/>
    <col min="7" max="7" width="8.875" style="12" customWidth="1"/>
    <col min="8" max="9" width="7.75" style="129" customWidth="1"/>
    <col min="10" max="10" width="7.25" style="129" bestFit="1" customWidth="1"/>
    <col min="11" max="11" width="7.375" style="129" bestFit="1" customWidth="1"/>
    <col min="12" max="17" width="8.25" style="129" bestFit="1" customWidth="1"/>
    <col min="18" max="18" width="7.375" style="129" bestFit="1" customWidth="1"/>
    <col min="19" max="19" width="6.25" style="129" bestFit="1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204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8.2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1034000</v>
      </c>
      <c r="F6" s="670">
        <f>SUM(F8+F74+F109+F153+F247)</f>
        <v>1625900</v>
      </c>
      <c r="G6" s="135">
        <f>+F6*100/E6</f>
        <v>157.24371373307542</v>
      </c>
      <c r="H6" s="671">
        <f t="shared" ref="H6:S6" si="0">SUM(H8+H74+H109+H153+H247)</f>
        <v>84550</v>
      </c>
      <c r="I6" s="671">
        <f t="shared" si="0"/>
        <v>77300</v>
      </c>
      <c r="J6" s="1254">
        <f t="shared" si="0"/>
        <v>83200</v>
      </c>
      <c r="K6" s="1566">
        <f t="shared" si="0"/>
        <v>112900</v>
      </c>
      <c r="L6" s="1566">
        <f t="shared" si="0"/>
        <v>188230</v>
      </c>
      <c r="M6" s="1566">
        <f t="shared" si="0"/>
        <v>159120</v>
      </c>
      <c r="N6" s="1566">
        <f t="shared" si="0"/>
        <v>136700</v>
      </c>
      <c r="O6" s="1566">
        <f t="shared" si="0"/>
        <v>152100</v>
      </c>
      <c r="P6" s="1566">
        <f t="shared" si="0"/>
        <v>204300</v>
      </c>
      <c r="Q6" s="1566">
        <f t="shared" si="0"/>
        <v>255700</v>
      </c>
      <c r="R6" s="1919">
        <f t="shared" si="0"/>
        <v>89900</v>
      </c>
      <c r="S6" s="1919">
        <f t="shared" si="0"/>
        <v>81900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39"/>
      <c r="I7" s="139"/>
      <c r="J7" s="1223"/>
      <c r="K7" s="1539"/>
      <c r="L7" s="1539"/>
      <c r="M7" s="1539"/>
      <c r="N7" s="1539"/>
      <c r="O7" s="1539"/>
      <c r="P7" s="1539"/>
      <c r="Q7" s="1539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153000</v>
      </c>
      <c r="F8" s="137">
        <f>SUM(H8:S8)</f>
        <v>155300</v>
      </c>
      <c r="G8" s="140">
        <f>+F8*100/E8</f>
        <v>101.50326797385621</v>
      </c>
      <c r="H8" s="463">
        <f>SUM(H10+H57)</f>
        <v>7000</v>
      </c>
      <c r="I8" s="463">
        <f t="shared" ref="I8:S8" si="1">SUM(I10+I57)</f>
        <v>2400</v>
      </c>
      <c r="J8" s="463">
        <f t="shared" si="1"/>
        <v>12200</v>
      </c>
      <c r="K8" s="463">
        <f t="shared" si="1"/>
        <v>5000</v>
      </c>
      <c r="L8" s="463">
        <f t="shared" si="1"/>
        <v>6400</v>
      </c>
      <c r="M8" s="463">
        <f t="shared" si="1"/>
        <v>3400</v>
      </c>
      <c r="N8" s="463">
        <f t="shared" si="1"/>
        <v>5500</v>
      </c>
      <c r="O8" s="463">
        <f t="shared" si="1"/>
        <v>21900</v>
      </c>
      <c r="P8" s="463">
        <f t="shared" si="1"/>
        <v>21800</v>
      </c>
      <c r="Q8" s="463">
        <f t="shared" si="1"/>
        <v>27700</v>
      </c>
      <c r="R8" s="463">
        <f t="shared" si="1"/>
        <v>25000</v>
      </c>
      <c r="S8" s="463">
        <f t="shared" si="1"/>
        <v>17000</v>
      </c>
    </row>
    <row r="9" spans="1:19" ht="21.75" customHeight="1">
      <c r="A9" s="127"/>
      <c r="B9" s="128"/>
      <c r="C9" s="2" t="s">
        <v>42</v>
      </c>
      <c r="D9" s="130"/>
      <c r="E9" s="141">
        <v>0</v>
      </c>
      <c r="F9" s="58">
        <f>SUM(H9:S9)</f>
        <v>0</v>
      </c>
      <c r="G9" s="47"/>
      <c r="H9" s="469">
        <v>0</v>
      </c>
      <c r="I9" s="470">
        <v>0</v>
      </c>
      <c r="J9" s="1237">
        <v>0</v>
      </c>
      <c r="K9" s="1551">
        <v>0</v>
      </c>
      <c r="L9" s="1551">
        <v>0</v>
      </c>
      <c r="M9" s="1551">
        <v>0</v>
      </c>
      <c r="N9" s="1551">
        <v>0</v>
      </c>
      <c r="O9" s="1236">
        <v>0</v>
      </c>
      <c r="P9" s="1236">
        <v>0</v>
      </c>
      <c r="Q9" s="1236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0</v>
      </c>
      <c r="F10" s="134">
        <f>SUM(F11+F23+F39)</f>
        <v>0</v>
      </c>
      <c r="G10" s="142" t="e">
        <f>+F10*100/E10</f>
        <v>#DIV/0!</v>
      </c>
      <c r="H10" s="144">
        <f t="shared" ref="H10:S10" si="2">SUM(H11+H23+H39)</f>
        <v>0</v>
      </c>
      <c r="I10" s="144">
        <f t="shared" si="2"/>
        <v>0</v>
      </c>
      <c r="J10" s="1224">
        <f t="shared" si="2"/>
        <v>0</v>
      </c>
      <c r="K10" s="1541">
        <f t="shared" si="2"/>
        <v>0</v>
      </c>
      <c r="L10" s="1541">
        <f t="shared" si="2"/>
        <v>0</v>
      </c>
      <c r="M10" s="1541">
        <f t="shared" si="2"/>
        <v>0</v>
      </c>
      <c r="N10" s="1541">
        <f t="shared" si="2"/>
        <v>0</v>
      </c>
      <c r="O10" s="1541">
        <f t="shared" si="2"/>
        <v>0</v>
      </c>
      <c r="P10" s="1541">
        <f t="shared" si="2"/>
        <v>0</v>
      </c>
      <c r="Q10" s="1541">
        <f t="shared" si="2"/>
        <v>0</v>
      </c>
      <c r="R10" s="1894">
        <f t="shared" si="2"/>
        <v>0</v>
      </c>
      <c r="S10" s="1894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0</v>
      </c>
      <c r="F11" s="134">
        <f>SUM(F12:F22)</f>
        <v>0</v>
      </c>
      <c r="G11" s="140" t="e">
        <f>+F11*100/E11</f>
        <v>#DIV/0!</v>
      </c>
      <c r="H11" s="144">
        <f>SUM(H12:H22)</f>
        <v>0</v>
      </c>
      <c r="I11" s="144">
        <f t="shared" ref="I11:S11" si="3">SUM(I12:I22)</f>
        <v>0</v>
      </c>
      <c r="J11" s="1224">
        <f t="shared" si="3"/>
        <v>0</v>
      </c>
      <c r="K11" s="1541">
        <f t="shared" si="3"/>
        <v>0</v>
      </c>
      <c r="L11" s="1541">
        <f t="shared" si="3"/>
        <v>0</v>
      </c>
      <c r="M11" s="1541">
        <f t="shared" si="3"/>
        <v>0</v>
      </c>
      <c r="N11" s="1541">
        <f t="shared" si="3"/>
        <v>0</v>
      </c>
      <c r="O11" s="1541">
        <f t="shared" si="3"/>
        <v>0</v>
      </c>
      <c r="P11" s="1541">
        <f t="shared" si="3"/>
        <v>0</v>
      </c>
      <c r="Q11" s="1541">
        <f t="shared" si="3"/>
        <v>0</v>
      </c>
      <c r="R11" s="1894">
        <f t="shared" si="3"/>
        <v>0</v>
      </c>
      <c r="S11" s="1894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/>
      <c r="I12" s="471"/>
      <c r="J12" s="471"/>
      <c r="K12" s="471"/>
      <c r="L12" s="471"/>
      <c r="M12" s="471"/>
      <c r="N12" s="471"/>
      <c r="O12" s="471"/>
      <c r="P12" s="471"/>
      <c r="Q12" s="471"/>
      <c r="R12" s="471"/>
      <c r="S12" s="471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/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/>
      <c r="I19" s="471"/>
      <c r="J19" s="471"/>
      <c r="K19" s="471"/>
      <c r="L19" s="471"/>
      <c r="M19" s="471"/>
      <c r="N19" s="471"/>
      <c r="O19" s="471"/>
      <c r="P19" s="471"/>
      <c r="Q19" s="471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/>
      <c r="I21" s="471"/>
      <c r="J21" s="471"/>
      <c r="K21" s="471"/>
      <c r="L21" s="471"/>
      <c r="M21" s="471"/>
      <c r="N21" s="471"/>
      <c r="O21" s="471"/>
      <c r="P21" s="471"/>
      <c r="Q21" s="471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0</v>
      </c>
      <c r="F23" s="134">
        <f>SUM(F24:F38)</f>
        <v>0</v>
      </c>
      <c r="G23" s="140" t="e">
        <f t="shared" si="5"/>
        <v>#DIV/0!</v>
      </c>
      <c r="H23" s="144">
        <f>SUM(H24:H38)</f>
        <v>0</v>
      </c>
      <c r="I23" s="144">
        <f t="shared" ref="I23:S23" si="6">SUM(I24:I38)</f>
        <v>0</v>
      </c>
      <c r="J23" s="1224">
        <f t="shared" si="6"/>
        <v>0</v>
      </c>
      <c r="K23" s="1541">
        <f t="shared" si="6"/>
        <v>0</v>
      </c>
      <c r="L23" s="1541">
        <f t="shared" si="6"/>
        <v>0</v>
      </c>
      <c r="M23" s="1541">
        <f t="shared" si="6"/>
        <v>0</v>
      </c>
      <c r="N23" s="1541">
        <f t="shared" si="6"/>
        <v>0</v>
      </c>
      <c r="O23" s="1541">
        <f t="shared" si="6"/>
        <v>0</v>
      </c>
      <c r="P23" s="1541">
        <f t="shared" si="6"/>
        <v>0</v>
      </c>
      <c r="Q23" s="1541">
        <f t="shared" si="6"/>
        <v>0</v>
      </c>
      <c r="R23" s="1894">
        <f t="shared" si="6"/>
        <v>0</v>
      </c>
      <c r="S23" s="1894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471"/>
      <c r="I24" s="471"/>
      <c r="J24" s="471"/>
      <c r="K24" s="471"/>
      <c r="L24" s="471"/>
      <c r="M24" s="471"/>
      <c r="N24" s="471"/>
      <c r="O24" s="471"/>
      <c r="P24" s="471"/>
      <c r="Q24" s="471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1"/>
      <c r="S29" s="471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37" t="e">
        <f t="shared" si="5"/>
        <v>#DIV/0!</v>
      </c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9">
        <v>0</v>
      </c>
      <c r="F34" s="36">
        <f t="shared" si="4"/>
        <v>0</v>
      </c>
      <c r="G34" s="37" t="e">
        <f t="shared" si="5"/>
        <v>#DIV/0!</v>
      </c>
      <c r="H34" s="471"/>
      <c r="I34" s="471"/>
      <c r="J34" s="471"/>
      <c r="K34" s="471"/>
      <c r="L34" s="471"/>
      <c r="M34" s="471"/>
      <c r="N34" s="471"/>
      <c r="O34" s="471"/>
      <c r="P34" s="471"/>
      <c r="Q34" s="471"/>
      <c r="R34" s="471"/>
      <c r="S34" s="471"/>
    </row>
    <row r="35" spans="1:19" ht="21.75" customHeight="1">
      <c r="A35" s="32"/>
      <c r="B35" s="33"/>
      <c r="C35" s="320" t="s">
        <v>17</v>
      </c>
      <c r="D35" s="35" t="s">
        <v>47</v>
      </c>
      <c r="E35" s="39">
        <v>0</v>
      </c>
      <c r="F35" s="36">
        <f t="shared" si="4"/>
        <v>0</v>
      </c>
      <c r="G35" s="37" t="e">
        <f t="shared" si="5"/>
        <v>#DIV/0!</v>
      </c>
      <c r="H35" s="471"/>
      <c r="I35" s="471"/>
      <c r="J35" s="471"/>
      <c r="K35" s="471"/>
      <c r="L35" s="471"/>
      <c r="M35" s="471"/>
      <c r="N35" s="471"/>
      <c r="O35" s="471"/>
      <c r="P35" s="471"/>
      <c r="Q35" s="471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9">
        <v>0</v>
      </c>
      <c r="F36" s="36">
        <f t="shared" si="4"/>
        <v>0</v>
      </c>
      <c r="G36" s="37" t="e">
        <f t="shared" si="5"/>
        <v>#DIV/0!</v>
      </c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9">
        <v>0</v>
      </c>
      <c r="F37" s="36">
        <f t="shared" si="4"/>
        <v>0</v>
      </c>
      <c r="G37" s="37" t="e">
        <f t="shared" si="5"/>
        <v>#DIV/0!</v>
      </c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9">
        <v>0</v>
      </c>
      <c r="F38" s="36">
        <f t="shared" si="4"/>
        <v>0</v>
      </c>
      <c r="G38" s="37" t="e">
        <f t="shared" si="5"/>
        <v>#DIV/0!</v>
      </c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0</v>
      </c>
      <c r="F39" s="134">
        <f>SUM(F40:F53)</f>
        <v>0</v>
      </c>
      <c r="G39" s="140" t="e">
        <f t="shared" si="5"/>
        <v>#DIV/0!</v>
      </c>
      <c r="H39" s="144">
        <f>SUM(H40:H53)</f>
        <v>0</v>
      </c>
      <c r="I39" s="1224">
        <f t="shared" ref="I39:S39" si="7">SUM(I40:I53)</f>
        <v>0</v>
      </c>
      <c r="J39" s="1224">
        <f t="shared" si="7"/>
        <v>0</v>
      </c>
      <c r="K39" s="1541">
        <f t="shared" si="7"/>
        <v>0</v>
      </c>
      <c r="L39" s="1541">
        <f t="shared" si="7"/>
        <v>0</v>
      </c>
      <c r="M39" s="1541">
        <f t="shared" si="7"/>
        <v>0</v>
      </c>
      <c r="N39" s="1541">
        <f t="shared" si="7"/>
        <v>0</v>
      </c>
      <c r="O39" s="1541">
        <f t="shared" si="7"/>
        <v>0</v>
      </c>
      <c r="P39" s="1541">
        <f t="shared" si="7"/>
        <v>0</v>
      </c>
      <c r="Q39" s="1541">
        <f t="shared" si="7"/>
        <v>0</v>
      </c>
      <c r="R39" s="1894">
        <f t="shared" si="7"/>
        <v>0</v>
      </c>
      <c r="S39" s="1894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471"/>
      <c r="I40" s="471"/>
      <c r="J40" s="471"/>
      <c r="K40" s="471"/>
      <c r="L40" s="471"/>
      <c r="M40" s="471"/>
      <c r="N40" s="471"/>
      <c r="O40" s="471"/>
      <c r="P40" s="471"/>
      <c r="Q40" s="471"/>
      <c r="R40" s="471"/>
      <c r="S40" s="471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471"/>
      <c r="I43" s="471"/>
      <c r="J43" s="471"/>
      <c r="K43" s="471"/>
      <c r="L43" s="471"/>
      <c r="M43" s="471"/>
      <c r="N43" s="471"/>
      <c r="O43" s="471"/>
      <c r="P43" s="471"/>
      <c r="Q43" s="471"/>
      <c r="R43" s="471"/>
      <c r="S43" s="471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/>
      <c r="I44" s="471"/>
      <c r="J44" s="471"/>
      <c r="K44" s="471"/>
      <c r="L44" s="471"/>
      <c r="M44" s="471"/>
      <c r="N44" s="471"/>
      <c r="O44" s="471"/>
      <c r="P44" s="471"/>
      <c r="Q44" s="471"/>
      <c r="R44" s="471"/>
      <c r="S44" s="471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/>
      <c r="I45" s="471"/>
      <c r="J45" s="471"/>
      <c r="K45" s="471"/>
      <c r="L45" s="471"/>
      <c r="M45" s="471"/>
      <c r="N45" s="471"/>
      <c r="O45" s="471"/>
      <c r="P45" s="471"/>
      <c r="Q45" s="471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/>
      <c r="I46" s="471"/>
      <c r="J46" s="471"/>
      <c r="K46" s="471"/>
      <c r="L46" s="471"/>
      <c r="M46" s="471"/>
      <c r="N46" s="471"/>
      <c r="O46" s="471"/>
      <c r="P46" s="471"/>
      <c r="Q46" s="471"/>
      <c r="R46" s="471"/>
      <c r="S46" s="471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471"/>
      <c r="I47" s="471"/>
      <c r="J47" s="471"/>
      <c r="K47" s="471"/>
      <c r="L47" s="471"/>
      <c r="M47" s="471"/>
      <c r="N47" s="471"/>
      <c r="O47" s="471"/>
      <c r="P47" s="471"/>
      <c r="Q47" s="471"/>
      <c r="R47" s="471"/>
      <c r="S47" s="471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471"/>
      <c r="I52" s="471"/>
      <c r="J52" s="471"/>
      <c r="K52" s="471"/>
      <c r="L52" s="471"/>
      <c r="M52" s="471"/>
      <c r="N52" s="471"/>
      <c r="O52" s="471"/>
      <c r="P52" s="471"/>
      <c r="Q52" s="471"/>
      <c r="R52" s="471"/>
      <c r="S52" s="471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37" t="e">
        <f t="shared" si="5"/>
        <v>#DIV/0!</v>
      </c>
      <c r="H53" s="471"/>
      <c r="I53" s="471"/>
      <c r="J53" s="471"/>
      <c r="K53" s="471"/>
      <c r="L53" s="471"/>
      <c r="M53" s="471"/>
      <c r="N53" s="471"/>
      <c r="O53" s="471"/>
      <c r="P53" s="471"/>
      <c r="Q53" s="471"/>
      <c r="R53" s="471"/>
      <c r="S53" s="471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100</v>
      </c>
      <c r="F55" s="36">
        <f t="shared" si="4"/>
        <v>422</v>
      </c>
      <c r="G55" s="43">
        <f>+F55*100/E55</f>
        <v>422</v>
      </c>
      <c r="H55" s="471"/>
      <c r="I55" s="471"/>
      <c r="J55" s="471"/>
      <c r="K55" s="471"/>
      <c r="L55" s="471">
        <v>10</v>
      </c>
      <c r="M55" s="471">
        <v>15</v>
      </c>
      <c r="N55" s="471">
        <v>16</v>
      </c>
      <c r="O55" s="471">
        <v>210</v>
      </c>
      <c r="P55" s="471">
        <v>20</v>
      </c>
      <c r="Q55" s="471">
        <v>14</v>
      </c>
      <c r="R55" s="471">
        <v>27</v>
      </c>
      <c r="S55" s="471">
        <v>110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153000</v>
      </c>
      <c r="F56" s="58">
        <f>SUM(H56:S56)</f>
        <v>153000</v>
      </c>
      <c r="G56" s="47"/>
      <c r="H56" s="472">
        <v>6000</v>
      </c>
      <c r="I56" s="472">
        <v>6000</v>
      </c>
      <c r="J56" s="1238">
        <v>6000</v>
      </c>
      <c r="K56" s="1552">
        <v>6000</v>
      </c>
      <c r="L56" s="1552">
        <v>6000</v>
      </c>
      <c r="M56" s="1552">
        <v>6000</v>
      </c>
      <c r="N56" s="1552">
        <v>10000</v>
      </c>
      <c r="O56" s="1552">
        <v>23000</v>
      </c>
      <c r="P56" s="1552">
        <v>23000</v>
      </c>
      <c r="Q56" s="1552">
        <v>24000</v>
      </c>
      <c r="R56" s="1906">
        <v>20000</v>
      </c>
      <c r="S56" s="1906">
        <v>17000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153000</v>
      </c>
      <c r="F57" s="134">
        <f>SUM(F58:F64)</f>
        <v>155300</v>
      </c>
      <c r="G57" s="142">
        <f>+F57*100/E57</f>
        <v>101.50326797385621</v>
      </c>
      <c r="H57" s="464">
        <f>SUM(H58:H64)</f>
        <v>7000</v>
      </c>
      <c r="I57" s="1232">
        <f t="shared" ref="I57:S57" si="8">SUM(I58:I64)</f>
        <v>2400</v>
      </c>
      <c r="J57" s="1232">
        <f t="shared" si="8"/>
        <v>12200</v>
      </c>
      <c r="K57" s="1569">
        <f t="shared" si="8"/>
        <v>5000</v>
      </c>
      <c r="L57" s="1569">
        <f t="shared" si="8"/>
        <v>6400</v>
      </c>
      <c r="M57" s="1569">
        <f t="shared" si="8"/>
        <v>3400</v>
      </c>
      <c r="N57" s="1569">
        <f t="shared" si="8"/>
        <v>5500</v>
      </c>
      <c r="O57" s="1569">
        <f t="shared" si="8"/>
        <v>21900</v>
      </c>
      <c r="P57" s="1569">
        <f t="shared" si="8"/>
        <v>21800</v>
      </c>
      <c r="Q57" s="1569">
        <f t="shared" si="8"/>
        <v>27700</v>
      </c>
      <c r="R57" s="1902">
        <f t="shared" si="8"/>
        <v>25000</v>
      </c>
      <c r="S57" s="1902">
        <f t="shared" si="8"/>
        <v>17000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12000</v>
      </c>
      <c r="F58" s="36">
        <f t="shared" ref="F58:F72" si="9">SUM(H58:S58)</f>
        <v>23600</v>
      </c>
      <c r="G58" s="43">
        <f t="shared" ref="G58:G74" si="10">+F58*100/E58</f>
        <v>196.66666666666666</v>
      </c>
      <c r="H58" s="471">
        <v>3000</v>
      </c>
      <c r="I58" s="471">
        <v>1100</v>
      </c>
      <c r="J58" s="471">
        <v>1000</v>
      </c>
      <c r="K58" s="471">
        <v>1500</v>
      </c>
      <c r="L58" s="471"/>
      <c r="M58" s="471"/>
      <c r="N58" s="471"/>
      <c r="O58" s="471">
        <v>1000</v>
      </c>
      <c r="P58" s="471">
        <v>2000</v>
      </c>
      <c r="Q58" s="471">
        <v>9000</v>
      </c>
      <c r="R58" s="471">
        <v>4000</v>
      </c>
      <c r="S58" s="471">
        <v>1000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129000</v>
      </c>
      <c r="F59" s="36">
        <f t="shared" si="9"/>
        <v>119200</v>
      </c>
      <c r="G59" s="43">
        <f t="shared" si="10"/>
        <v>92.403100775193792</v>
      </c>
      <c r="H59" s="471">
        <v>4000</v>
      </c>
      <c r="I59" s="471">
        <v>800</v>
      </c>
      <c r="J59" s="471">
        <v>10700</v>
      </c>
      <c r="K59" s="471">
        <v>3500</v>
      </c>
      <c r="L59" s="471">
        <v>4900</v>
      </c>
      <c r="M59" s="471">
        <v>3400</v>
      </c>
      <c r="N59" s="471">
        <v>4500</v>
      </c>
      <c r="O59" s="471">
        <v>19400</v>
      </c>
      <c r="P59" s="471">
        <v>17800</v>
      </c>
      <c r="Q59" s="471">
        <v>15700</v>
      </c>
      <c r="R59" s="471">
        <v>18500</v>
      </c>
      <c r="S59" s="471">
        <v>16000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1"/>
      <c r="S61" s="471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10000</v>
      </c>
      <c r="F62" s="36">
        <f t="shared" si="9"/>
        <v>10500</v>
      </c>
      <c r="G62" s="43">
        <f t="shared" si="10"/>
        <v>105</v>
      </c>
      <c r="H62" s="471"/>
      <c r="I62" s="471">
        <v>500</v>
      </c>
      <c r="J62" s="471">
        <v>500</v>
      </c>
      <c r="K62" s="471"/>
      <c r="L62" s="471">
        <v>1500</v>
      </c>
      <c r="M62" s="471"/>
      <c r="N62" s="471">
        <v>1000</v>
      </c>
      <c r="O62" s="471">
        <v>1500</v>
      </c>
      <c r="P62" s="471"/>
      <c r="Q62" s="471">
        <v>3000</v>
      </c>
      <c r="R62" s="471">
        <v>2500</v>
      </c>
      <c r="S62" s="471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471"/>
      <c r="I63" s="471"/>
      <c r="J63" s="471"/>
      <c r="K63" s="471"/>
      <c r="L63" s="471"/>
      <c r="M63" s="471"/>
      <c r="N63" s="471"/>
      <c r="O63" s="471"/>
      <c r="P63" s="471">
        <v>2000</v>
      </c>
      <c r="Q63" s="471"/>
      <c r="R63" s="471"/>
      <c r="S63" s="471"/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4000</v>
      </c>
      <c r="F65" s="55">
        <f t="shared" si="9"/>
        <v>4000</v>
      </c>
      <c r="G65" s="28">
        <f t="shared" si="10"/>
        <v>100</v>
      </c>
      <c r="H65" s="473"/>
      <c r="I65" s="473">
        <v>400</v>
      </c>
      <c r="J65" s="1239">
        <v>2000</v>
      </c>
      <c r="K65" s="1553"/>
      <c r="L65" s="1553"/>
      <c r="M65" s="1553"/>
      <c r="N65" s="1553">
        <v>0</v>
      </c>
      <c r="O65" s="1553">
        <v>1600</v>
      </c>
      <c r="P65" s="1553"/>
      <c r="Q65" s="1553"/>
      <c r="R65" s="1907"/>
      <c r="S65" s="1907"/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306</v>
      </c>
      <c r="F66" s="55">
        <f t="shared" si="9"/>
        <v>466</v>
      </c>
      <c r="G66" s="28">
        <f t="shared" si="10"/>
        <v>152.28758169934642</v>
      </c>
      <c r="H66" s="473">
        <v>36</v>
      </c>
      <c r="I66" s="473">
        <v>6</v>
      </c>
      <c r="J66" s="1239">
        <v>35</v>
      </c>
      <c r="K66" s="1553">
        <v>8</v>
      </c>
      <c r="L66" s="1553">
        <v>70</v>
      </c>
      <c r="M66" s="1553">
        <v>30</v>
      </c>
      <c r="N66" s="1553">
        <v>29</v>
      </c>
      <c r="O66" s="1553">
        <v>59</v>
      </c>
      <c r="P66" s="1553">
        <v>42</v>
      </c>
      <c r="Q66" s="1553">
        <v>59</v>
      </c>
      <c r="R66" s="1907">
        <v>53</v>
      </c>
      <c r="S66" s="1907">
        <v>39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1"/>
      <c r="S67" s="471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647700</v>
      </c>
      <c r="F68" s="50">
        <f>SUM(H68:S68)</f>
        <v>647693.51</v>
      </c>
      <c r="G68" s="112">
        <f t="shared" si="10"/>
        <v>99.998997992897941</v>
      </c>
      <c r="H68" s="153">
        <f>SUM(H69:H73)</f>
        <v>0</v>
      </c>
      <c r="I68" s="1226">
        <f t="shared" ref="I68:S68" si="11">SUM(I69:I73)</f>
        <v>78631.100000000006</v>
      </c>
      <c r="J68" s="1226">
        <f t="shared" si="11"/>
        <v>79504</v>
      </c>
      <c r="K68" s="1543">
        <f t="shared" si="11"/>
        <v>22521.7</v>
      </c>
      <c r="L68" s="1543">
        <f t="shared" si="11"/>
        <v>69161.899999999994</v>
      </c>
      <c r="M68" s="1543">
        <f t="shared" si="11"/>
        <v>62180.13</v>
      </c>
      <c r="N68" s="1543">
        <f t="shared" si="11"/>
        <v>50362</v>
      </c>
      <c r="O68" s="1543">
        <f t="shared" si="11"/>
        <v>39303</v>
      </c>
      <c r="P68" s="1543">
        <f t="shared" si="11"/>
        <v>48491</v>
      </c>
      <c r="Q68" s="1543">
        <f t="shared" si="11"/>
        <v>44743.54</v>
      </c>
      <c r="R68" s="1896">
        <f t="shared" si="11"/>
        <v>70758.94</v>
      </c>
      <c r="S68" s="1896">
        <f t="shared" si="11"/>
        <v>82036.2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v>647700</v>
      </c>
      <c r="F70" s="36">
        <f t="shared" si="9"/>
        <v>647693.51</v>
      </c>
      <c r="G70" s="43">
        <f t="shared" si="10"/>
        <v>99.998997992897941</v>
      </c>
      <c r="H70" s="471"/>
      <c r="I70" s="471">
        <v>78631.100000000006</v>
      </c>
      <c r="J70" s="471">
        <v>79504</v>
      </c>
      <c r="K70" s="471">
        <v>22521.7</v>
      </c>
      <c r="L70" s="471">
        <v>69161.899999999994</v>
      </c>
      <c r="M70" s="471">
        <v>62180.13</v>
      </c>
      <c r="N70" s="471">
        <v>50362</v>
      </c>
      <c r="O70" s="471">
        <v>39303</v>
      </c>
      <c r="P70" s="471">
        <v>48491</v>
      </c>
      <c r="Q70" s="471">
        <v>44743.54</v>
      </c>
      <c r="R70" s="1217">
        <v>70758.94</v>
      </c>
      <c r="S70" s="471">
        <v>82036.2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231000</v>
      </c>
      <c r="F74" s="55">
        <f>SUM(H74:S74)</f>
        <v>231000</v>
      </c>
      <c r="G74" s="142">
        <f t="shared" si="10"/>
        <v>100</v>
      </c>
      <c r="H74" s="144">
        <f>H75</f>
        <v>20050</v>
      </c>
      <c r="I74" s="144">
        <f t="shared" ref="I74:S74" si="12">I75</f>
        <v>14400</v>
      </c>
      <c r="J74" s="1224">
        <f t="shared" si="12"/>
        <v>6100</v>
      </c>
      <c r="K74" s="1541">
        <f t="shared" si="12"/>
        <v>27400</v>
      </c>
      <c r="L74" s="1541">
        <f t="shared" si="12"/>
        <v>81330</v>
      </c>
      <c r="M74" s="1541">
        <f t="shared" si="12"/>
        <v>35220</v>
      </c>
      <c r="N74" s="1541">
        <f t="shared" si="12"/>
        <v>1000</v>
      </c>
      <c r="O74" s="1541">
        <f t="shared" si="12"/>
        <v>0</v>
      </c>
      <c r="P74" s="1541">
        <f t="shared" si="12"/>
        <v>0</v>
      </c>
      <c r="Q74" s="1541">
        <f t="shared" si="12"/>
        <v>45500</v>
      </c>
      <c r="R74" s="1894">
        <f t="shared" si="12"/>
        <v>0</v>
      </c>
      <c r="S74" s="1894">
        <f t="shared" si="12"/>
        <v>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231000</v>
      </c>
      <c r="G75" s="142"/>
      <c r="H75" s="145">
        <f>H77+H79+H81+H83+H85+H87</f>
        <v>20050</v>
      </c>
      <c r="I75" s="145">
        <f t="shared" ref="I75:S75" si="13">I77+I79+I81+I83+I85+I87</f>
        <v>14400</v>
      </c>
      <c r="J75" s="1225">
        <f t="shared" si="13"/>
        <v>6100</v>
      </c>
      <c r="K75" s="1542">
        <f t="shared" si="13"/>
        <v>27400</v>
      </c>
      <c r="L75" s="1542">
        <f t="shared" si="13"/>
        <v>81330</v>
      </c>
      <c r="M75" s="1542">
        <f t="shared" si="13"/>
        <v>35220</v>
      </c>
      <c r="N75" s="1542">
        <f t="shared" si="13"/>
        <v>1000</v>
      </c>
      <c r="O75" s="1542">
        <f t="shared" si="13"/>
        <v>0</v>
      </c>
      <c r="P75" s="1542">
        <f t="shared" si="13"/>
        <v>0</v>
      </c>
      <c r="Q75" s="1542">
        <f t="shared" si="13"/>
        <v>45500</v>
      </c>
      <c r="R75" s="1895">
        <f t="shared" si="13"/>
        <v>0</v>
      </c>
      <c r="S75" s="1895">
        <f t="shared" si="13"/>
        <v>0</v>
      </c>
    </row>
    <row r="76" spans="1:19" ht="21" customHeight="1">
      <c r="A76" s="44"/>
      <c r="B76" s="56"/>
      <c r="C76" s="3" t="s">
        <v>38</v>
      </c>
      <c r="D76" s="57"/>
      <c r="E76" s="147">
        <v>140000</v>
      </c>
      <c r="F76" s="58">
        <f>SUM(H76:S76)</f>
        <v>140000</v>
      </c>
      <c r="G76" s="47"/>
      <c r="H76" s="472">
        <v>10000</v>
      </c>
      <c r="I76" s="472">
        <v>15000</v>
      </c>
      <c r="J76" s="1238">
        <v>15000</v>
      </c>
      <c r="K76" s="1552">
        <v>15000</v>
      </c>
      <c r="L76" s="1552">
        <v>15000</v>
      </c>
      <c r="M76" s="1552">
        <v>15000</v>
      </c>
      <c r="N76" s="1552">
        <v>15000</v>
      </c>
      <c r="O76" s="1552">
        <v>15000</v>
      </c>
      <c r="P76" s="1552">
        <v>10000</v>
      </c>
      <c r="Q76" s="1552">
        <v>5000</v>
      </c>
      <c r="R76" s="1906">
        <v>5000</v>
      </c>
      <c r="S76" s="190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140000</v>
      </c>
      <c r="F77" s="36">
        <f t="shared" ref="F77:F83" si="14">SUM(H77:S77)</f>
        <v>140000</v>
      </c>
      <c r="G77" s="43">
        <f>F77*100/E77</f>
        <v>100</v>
      </c>
      <c r="H77" s="471">
        <v>13800</v>
      </c>
      <c r="I77" s="471">
        <v>3100</v>
      </c>
      <c r="J77" s="471">
        <v>4100</v>
      </c>
      <c r="K77" s="471">
        <v>1200</v>
      </c>
      <c r="L77" s="471">
        <v>67880</v>
      </c>
      <c r="M77" s="471">
        <v>34220</v>
      </c>
      <c r="N77" s="471">
        <v>0</v>
      </c>
      <c r="O77" s="471"/>
      <c r="P77" s="471"/>
      <c r="Q77" s="471">
        <v>15700</v>
      </c>
      <c r="R77" s="471"/>
      <c r="S77" s="471"/>
    </row>
    <row r="78" spans="1:19" ht="21.75" customHeight="1">
      <c r="A78" s="60"/>
      <c r="B78" s="61"/>
      <c r="C78" s="2" t="s">
        <v>118</v>
      </c>
      <c r="D78" s="46"/>
      <c r="E78" s="147">
        <v>5000</v>
      </c>
      <c r="F78" s="58">
        <f>SUM(H78:S78)</f>
        <v>5000</v>
      </c>
      <c r="G78" s="62"/>
      <c r="H78" s="167">
        <v>1000</v>
      </c>
      <c r="I78" s="167">
        <v>1000</v>
      </c>
      <c r="J78" s="1229">
        <v>1000</v>
      </c>
      <c r="K78" s="1546">
        <v>1000</v>
      </c>
      <c r="L78" s="1546">
        <v>1000</v>
      </c>
      <c r="M78" s="1546">
        <v>0</v>
      </c>
      <c r="N78" s="1546">
        <v>0</v>
      </c>
      <c r="O78" s="1546">
        <v>0</v>
      </c>
      <c r="P78" s="1546">
        <v>0</v>
      </c>
      <c r="Q78" s="1546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5000</v>
      </c>
      <c r="F79" s="36">
        <f t="shared" si="14"/>
        <v>5000</v>
      </c>
      <c r="G79" s="43">
        <f>F79*100/E79</f>
        <v>100</v>
      </c>
      <c r="H79" s="471"/>
      <c r="I79" s="471"/>
      <c r="J79" s="471"/>
      <c r="K79" s="471">
        <v>5000</v>
      </c>
      <c r="L79" s="471"/>
      <c r="M79" s="471"/>
      <c r="N79" s="471"/>
      <c r="O79" s="471"/>
      <c r="P79" s="471"/>
      <c r="Q79" s="471"/>
      <c r="R79" s="471"/>
      <c r="S79" s="471"/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68">
        <v>0</v>
      </c>
      <c r="I80" s="168">
        <v>0</v>
      </c>
      <c r="J80" s="1230">
        <v>0</v>
      </c>
      <c r="K80" s="1547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547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471"/>
      <c r="I81" s="471"/>
      <c r="J81" s="471"/>
      <c r="K81" s="471"/>
      <c r="L81" s="471"/>
      <c r="M81" s="471"/>
      <c r="N81" s="471"/>
      <c r="O81" s="471"/>
      <c r="P81" s="471"/>
      <c r="Q81" s="471"/>
      <c r="R81" s="471"/>
      <c r="S81" s="471"/>
    </row>
    <row r="82" spans="1:19" ht="21.75" customHeight="1">
      <c r="A82" s="60"/>
      <c r="B82" s="61"/>
      <c r="C82" s="2" t="s">
        <v>39</v>
      </c>
      <c r="D82" s="46"/>
      <c r="E82" s="147">
        <v>30000</v>
      </c>
      <c r="F82" s="58">
        <f>SUM(H82:S82)</f>
        <v>30000</v>
      </c>
      <c r="G82" s="47">
        <f>F82*100/E82</f>
        <v>100</v>
      </c>
      <c r="H82" s="459">
        <v>1000</v>
      </c>
      <c r="I82" s="459">
        <v>2000</v>
      </c>
      <c r="J82" s="1231">
        <v>3000</v>
      </c>
      <c r="K82" s="1548">
        <v>3000</v>
      </c>
      <c r="L82" s="1548">
        <v>3000</v>
      </c>
      <c r="M82" s="1548">
        <v>3000</v>
      </c>
      <c r="N82" s="1548">
        <v>3000</v>
      </c>
      <c r="O82" s="1548">
        <v>3000</v>
      </c>
      <c r="P82" s="1548">
        <v>3000</v>
      </c>
      <c r="Q82" s="1548">
        <v>3000</v>
      </c>
      <c r="R82" s="1901">
        <v>3000</v>
      </c>
      <c r="S82" s="1901">
        <v>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30000</v>
      </c>
      <c r="F83" s="36">
        <f t="shared" si="14"/>
        <v>30000</v>
      </c>
      <c r="G83" s="43">
        <v>0</v>
      </c>
      <c r="H83" s="471">
        <v>6250</v>
      </c>
      <c r="I83" s="471">
        <v>11300</v>
      </c>
      <c r="J83" s="471"/>
      <c r="K83" s="471"/>
      <c r="L83" s="471">
        <v>12450</v>
      </c>
      <c r="M83" s="471"/>
      <c r="N83" s="471"/>
      <c r="O83" s="471"/>
      <c r="P83" s="471"/>
      <c r="Q83" s="471"/>
      <c r="R83" s="471"/>
      <c r="S83" s="471"/>
    </row>
    <row r="84" spans="1:19" ht="21.75" customHeight="1">
      <c r="A84" s="60"/>
      <c r="B84" s="61"/>
      <c r="C84" s="2" t="s">
        <v>40</v>
      </c>
      <c r="D84" s="46"/>
      <c r="E84" s="147">
        <v>51000</v>
      </c>
      <c r="F84" s="58">
        <f>SUM(H84:S84)</f>
        <v>51000</v>
      </c>
      <c r="G84" s="47">
        <f>F84*100/E84</f>
        <v>100</v>
      </c>
      <c r="H84" s="472">
        <v>3000</v>
      </c>
      <c r="I84" s="472">
        <v>4000</v>
      </c>
      <c r="J84" s="1238">
        <v>5000</v>
      </c>
      <c r="K84" s="1552">
        <v>5000</v>
      </c>
      <c r="L84" s="1552">
        <v>5000</v>
      </c>
      <c r="M84" s="1552">
        <v>5000</v>
      </c>
      <c r="N84" s="1552">
        <v>4000</v>
      </c>
      <c r="O84" s="1552">
        <v>4000</v>
      </c>
      <c r="P84" s="1552">
        <v>4000</v>
      </c>
      <c r="Q84" s="1552">
        <v>4000</v>
      </c>
      <c r="R84" s="1906">
        <v>4000</v>
      </c>
      <c r="S84" s="1906">
        <v>4000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51000</v>
      </c>
      <c r="F85" s="36">
        <f>SUM(H85:S85)</f>
        <v>51000</v>
      </c>
      <c r="G85" s="43">
        <f>F85*100/E85</f>
        <v>100</v>
      </c>
      <c r="H85" s="471"/>
      <c r="I85" s="471"/>
      <c r="J85" s="471"/>
      <c r="K85" s="471">
        <v>21200</v>
      </c>
      <c r="L85" s="471"/>
      <c r="M85" s="471"/>
      <c r="N85" s="471"/>
      <c r="O85" s="471"/>
      <c r="P85" s="471">
        <v>0</v>
      </c>
      <c r="Q85" s="471">
        <v>29800</v>
      </c>
      <c r="R85" s="471"/>
      <c r="S85" s="471"/>
    </row>
    <row r="86" spans="1:19" ht="21.75" customHeight="1">
      <c r="A86" s="170"/>
      <c r="B86" s="3"/>
      <c r="C86" s="171" t="s">
        <v>217</v>
      </c>
      <c r="D86" s="126"/>
      <c r="E86" s="147">
        <v>5000</v>
      </c>
      <c r="F86" s="58">
        <f>SUM(H86:S86)</f>
        <v>5000</v>
      </c>
      <c r="G86" s="47"/>
      <c r="H86" s="459">
        <v>1000</v>
      </c>
      <c r="I86" s="459">
        <v>1000</v>
      </c>
      <c r="J86" s="1231">
        <v>1000</v>
      </c>
      <c r="K86" s="1548">
        <v>1000</v>
      </c>
      <c r="L86" s="1548">
        <v>1000</v>
      </c>
      <c r="M86" s="1548">
        <v>0</v>
      </c>
      <c r="N86" s="1548">
        <v>0</v>
      </c>
      <c r="O86" s="1548">
        <v>0</v>
      </c>
      <c r="P86" s="1548">
        <v>0</v>
      </c>
      <c r="Q86" s="1548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5000</v>
      </c>
      <c r="F87" s="36">
        <f>SUM(H87:S87)</f>
        <v>5000</v>
      </c>
      <c r="G87" s="43">
        <f>F87*100/E87</f>
        <v>100</v>
      </c>
      <c r="H87" s="471"/>
      <c r="I87" s="471"/>
      <c r="J87" s="471">
        <v>2000</v>
      </c>
      <c r="K87" s="471"/>
      <c r="L87" s="471">
        <v>1000</v>
      </c>
      <c r="M87" s="471">
        <v>1000</v>
      </c>
      <c r="N87" s="471">
        <v>1000</v>
      </c>
      <c r="O87" s="471"/>
      <c r="P87" s="471"/>
      <c r="Q87" s="471"/>
      <c r="R87" s="471"/>
      <c r="S87" s="471"/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761</v>
      </c>
      <c r="F88" s="1216">
        <f>F89+F91+F93+F95+F97+F99</f>
        <v>344</v>
      </c>
      <c r="G88" s="146">
        <f>+F88*100/E88</f>
        <v>45.203679369250985</v>
      </c>
      <c r="H88" s="139">
        <f>H89+H91+H93+H95+H97+H99</f>
        <v>0</v>
      </c>
      <c r="I88" s="1223">
        <f t="shared" ref="I88:S88" si="15">I89+I91+I93+I95+I97+I99</f>
        <v>0</v>
      </c>
      <c r="J88" s="1223">
        <f t="shared" si="15"/>
        <v>10</v>
      </c>
      <c r="K88" s="1539">
        <f t="shared" si="15"/>
        <v>178</v>
      </c>
      <c r="L88" s="1539">
        <f t="shared" si="15"/>
        <v>110</v>
      </c>
      <c r="M88" s="1539">
        <f t="shared" si="15"/>
        <v>12</v>
      </c>
      <c r="N88" s="1539">
        <f t="shared" si="15"/>
        <v>13</v>
      </c>
      <c r="O88" s="1539">
        <f t="shared" si="15"/>
        <v>16</v>
      </c>
      <c r="P88" s="1539">
        <f t="shared" si="15"/>
        <v>2</v>
      </c>
      <c r="Q88" s="1539">
        <f t="shared" si="15"/>
        <v>0</v>
      </c>
      <c r="R88" s="1892">
        <f t="shared" si="15"/>
        <v>3</v>
      </c>
      <c r="S88" s="1892">
        <f t="shared" si="15"/>
        <v>0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467</v>
      </c>
      <c r="F89" s="36">
        <f>SUM(H89:S89)</f>
        <v>195</v>
      </c>
      <c r="G89" s="37">
        <f t="shared" ref="G89:G103" si="16">+F89*100/E89</f>
        <v>41.755888650963598</v>
      </c>
      <c r="H89" s="471"/>
      <c r="I89" s="471"/>
      <c r="J89" s="471"/>
      <c r="K89" s="471">
        <v>96</v>
      </c>
      <c r="L89" s="471">
        <v>96</v>
      </c>
      <c r="M89" s="471">
        <v>2</v>
      </c>
      <c r="N89" s="471">
        <v>1</v>
      </c>
      <c r="O89" s="471"/>
      <c r="P89" s="471"/>
      <c r="Q89" s="471"/>
      <c r="R89" s="471"/>
      <c r="S89" s="471"/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40580</v>
      </c>
      <c r="G90" s="37" t="e">
        <f t="shared" si="16"/>
        <v>#DIV/0!</v>
      </c>
      <c r="H90" s="471"/>
      <c r="I90" s="471"/>
      <c r="J90" s="471"/>
      <c r="K90" s="471">
        <v>14220</v>
      </c>
      <c r="L90" s="471">
        <v>26000</v>
      </c>
      <c r="M90" s="471">
        <v>160</v>
      </c>
      <c r="N90" s="471">
        <v>200</v>
      </c>
      <c r="O90" s="471"/>
      <c r="P90" s="471"/>
      <c r="Q90" s="471"/>
      <c r="R90" s="471"/>
      <c r="S90" s="471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17</v>
      </c>
      <c r="F91" s="36">
        <f t="shared" si="17"/>
        <v>0</v>
      </c>
      <c r="G91" s="37">
        <f t="shared" si="16"/>
        <v>0</v>
      </c>
      <c r="H91" s="471"/>
      <c r="I91" s="471"/>
      <c r="J91" s="471"/>
      <c r="K91" s="471"/>
      <c r="L91" s="471"/>
      <c r="M91" s="471"/>
      <c r="N91" s="471"/>
      <c r="O91" s="471"/>
      <c r="P91" s="471"/>
      <c r="Q91" s="471"/>
      <c r="R91" s="471"/>
      <c r="S91" s="471"/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0</v>
      </c>
      <c r="G92" s="37" t="e">
        <f t="shared" si="16"/>
        <v>#DIV/0!</v>
      </c>
      <c r="H92" s="471"/>
      <c r="I92" s="471"/>
      <c r="J92" s="471"/>
      <c r="K92" s="471"/>
      <c r="L92" s="471"/>
      <c r="M92" s="471"/>
      <c r="N92" s="471"/>
      <c r="O92" s="471"/>
      <c r="P92" s="471"/>
      <c r="Q92" s="471"/>
      <c r="R92" s="471"/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6"/>
        <v>#DIV/0!</v>
      </c>
      <c r="H93" s="471"/>
      <c r="I93" s="471"/>
      <c r="J93" s="471"/>
      <c r="K93" s="471"/>
      <c r="L93" s="471"/>
      <c r="M93" s="471"/>
      <c r="N93" s="471"/>
      <c r="O93" s="471"/>
      <c r="P93" s="471"/>
      <c r="Q93" s="471"/>
      <c r="R93" s="471"/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471"/>
      <c r="I94" s="471"/>
      <c r="J94" s="471"/>
      <c r="K94" s="471"/>
      <c r="L94" s="471"/>
      <c r="M94" s="471"/>
      <c r="N94" s="471"/>
      <c r="O94" s="471"/>
      <c r="P94" s="471"/>
      <c r="Q94" s="471"/>
      <c r="R94" s="471"/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60</v>
      </c>
      <c r="F95" s="36">
        <f t="shared" si="17"/>
        <v>41</v>
      </c>
      <c r="G95" s="37">
        <f t="shared" si="16"/>
        <v>68.333333333333329</v>
      </c>
      <c r="H95" s="471"/>
      <c r="I95" s="471"/>
      <c r="J95" s="471"/>
      <c r="K95" s="471">
        <v>18</v>
      </c>
      <c r="L95" s="471"/>
      <c r="M95" s="471"/>
      <c r="N95" s="471">
        <v>2</v>
      </c>
      <c r="O95" s="471">
        <v>16</v>
      </c>
      <c r="P95" s="471">
        <v>2</v>
      </c>
      <c r="Q95" s="471"/>
      <c r="R95" s="471">
        <v>3</v>
      </c>
      <c r="S95" s="471"/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16480</v>
      </c>
      <c r="G96" s="37" t="e">
        <f t="shared" si="16"/>
        <v>#DIV/0!</v>
      </c>
      <c r="H96" s="471"/>
      <c r="I96" s="471"/>
      <c r="J96" s="471"/>
      <c r="K96" s="471">
        <v>4980</v>
      </c>
      <c r="L96" s="471"/>
      <c r="M96" s="471"/>
      <c r="N96" s="471">
        <v>1000</v>
      </c>
      <c r="O96" s="471">
        <v>8000</v>
      </c>
      <c r="P96" s="471">
        <v>1000</v>
      </c>
      <c r="Q96" s="471"/>
      <c r="R96" s="471">
        <v>1500</v>
      </c>
      <c r="S96" s="471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167</v>
      </c>
      <c r="F97" s="36">
        <f t="shared" si="17"/>
        <v>46</v>
      </c>
      <c r="G97" s="37">
        <f t="shared" si="16"/>
        <v>27.54491017964072</v>
      </c>
      <c r="H97" s="471"/>
      <c r="I97" s="471"/>
      <c r="J97" s="471"/>
      <c r="K97" s="471">
        <v>46</v>
      </c>
      <c r="L97" s="471"/>
      <c r="M97" s="471"/>
      <c r="N97" s="471"/>
      <c r="O97" s="471"/>
      <c r="P97" s="471"/>
      <c r="Q97" s="471"/>
      <c r="R97" s="471"/>
      <c r="S97" s="471"/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21200</v>
      </c>
      <c r="G98" s="37" t="e">
        <f t="shared" si="16"/>
        <v>#DIV/0!</v>
      </c>
      <c r="H98" s="471"/>
      <c r="I98" s="471"/>
      <c r="J98" s="471"/>
      <c r="K98" s="471">
        <v>21200</v>
      </c>
      <c r="L98" s="471"/>
      <c r="M98" s="471"/>
      <c r="N98" s="471"/>
      <c r="O98" s="471"/>
      <c r="P98" s="471"/>
      <c r="Q98" s="471"/>
      <c r="R98" s="471"/>
      <c r="S98" s="471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50</v>
      </c>
      <c r="F99" s="36">
        <f t="shared" si="17"/>
        <v>62</v>
      </c>
      <c r="G99" s="37">
        <f t="shared" si="16"/>
        <v>124</v>
      </c>
      <c r="H99" s="471"/>
      <c r="I99" s="471"/>
      <c r="J99" s="471">
        <v>10</v>
      </c>
      <c r="K99" s="471">
        <v>18</v>
      </c>
      <c r="L99" s="471">
        <v>14</v>
      </c>
      <c r="M99" s="471">
        <v>10</v>
      </c>
      <c r="N99" s="471">
        <v>10</v>
      </c>
      <c r="O99" s="471"/>
      <c r="P99" s="471"/>
      <c r="Q99" s="471"/>
      <c r="R99" s="471"/>
      <c r="S99" s="471"/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5000</v>
      </c>
      <c r="G100" s="37" t="e">
        <f t="shared" si="16"/>
        <v>#DIV/0!</v>
      </c>
      <c r="H100" s="471"/>
      <c r="I100" s="471"/>
      <c r="J100" s="471">
        <v>800</v>
      </c>
      <c r="K100" s="471">
        <v>1200</v>
      </c>
      <c r="L100" s="471">
        <v>1000</v>
      </c>
      <c r="M100" s="471">
        <v>1000</v>
      </c>
      <c r="N100" s="471">
        <v>1000</v>
      </c>
      <c r="O100" s="471"/>
      <c r="P100" s="471"/>
      <c r="Q100" s="471"/>
      <c r="R100" s="471"/>
      <c r="S100" s="471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6"/>
        <v>100</v>
      </c>
      <c r="H101" s="473"/>
      <c r="I101" s="473"/>
      <c r="J101" s="1239"/>
      <c r="K101" s="1553"/>
      <c r="L101" s="1553">
        <v>2</v>
      </c>
      <c r="M101" s="1553"/>
      <c r="N101" s="1553"/>
      <c r="O101" s="1553"/>
      <c r="P101" s="1553"/>
      <c r="Q101" s="1553"/>
      <c r="R101" s="1907"/>
      <c r="S101" s="1907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18">SUM(H102:S102)</f>
        <v>0</v>
      </c>
      <c r="G102" s="78" t="e">
        <f t="shared" si="16"/>
        <v>#DIV/0!</v>
      </c>
      <c r="H102" s="474"/>
      <c r="I102" s="474"/>
      <c r="J102" s="1240"/>
      <c r="K102" s="1554"/>
      <c r="L102" s="1554"/>
      <c r="M102" s="1554"/>
      <c r="N102" s="1554"/>
      <c r="O102" s="1554"/>
      <c r="P102" s="1554"/>
      <c r="Q102" s="1554"/>
      <c r="R102" s="1908"/>
      <c r="S102" s="190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824300</v>
      </c>
      <c r="F103" s="153">
        <f>SUM(H103:S103)</f>
        <v>822799.5</v>
      </c>
      <c r="G103" s="112">
        <f t="shared" si="16"/>
        <v>99.817966759674874</v>
      </c>
      <c r="H103" s="153">
        <f>SUM(H104:H108)</f>
        <v>0</v>
      </c>
      <c r="I103" s="1226">
        <f t="shared" ref="I103:O103" si="19">SUM(I104:I108)</f>
        <v>55941</v>
      </c>
      <c r="J103" s="1226">
        <f t="shared" si="19"/>
        <v>17691</v>
      </c>
      <c r="K103" s="1543">
        <f t="shared" si="19"/>
        <v>0</v>
      </c>
      <c r="L103" s="1543">
        <f t="shared" si="19"/>
        <v>628189.65</v>
      </c>
      <c r="M103" s="1543">
        <f t="shared" si="19"/>
        <v>47080</v>
      </c>
      <c r="N103" s="1543">
        <f t="shared" si="19"/>
        <v>57720</v>
      </c>
      <c r="O103" s="90">
        <f t="shared" si="19"/>
        <v>5011.3900000000003</v>
      </c>
      <c r="P103" s="90">
        <f>SUM(P104:P108)</f>
        <v>1786.36</v>
      </c>
      <c r="Q103" s="1543">
        <f>SUM(Q104:Q108)</f>
        <v>0</v>
      </c>
      <c r="R103" s="1896">
        <f>SUM(R104:R108)</f>
        <v>1600</v>
      </c>
      <c r="S103" s="1896">
        <f>SUM(S104:S108)</f>
        <v>7780.1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8"/>
        <v>0</v>
      </c>
      <c r="G104" s="43" t="e">
        <f t="shared" ref="G104:G110" si="20">+F104*100/E104</f>
        <v>#DIV/0!</v>
      </c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224300</v>
      </c>
      <c r="F105" s="36">
        <f t="shared" si="18"/>
        <v>224299.5</v>
      </c>
      <c r="G105" s="43">
        <f t="shared" si="20"/>
        <v>99.999777084262149</v>
      </c>
      <c r="H105" s="471"/>
      <c r="I105" s="471">
        <v>55941</v>
      </c>
      <c r="J105" s="471">
        <v>17691</v>
      </c>
      <c r="K105" s="471"/>
      <c r="L105" s="1217">
        <v>29689.65</v>
      </c>
      <c r="M105" s="471">
        <v>47080</v>
      </c>
      <c r="N105" s="471">
        <v>57720</v>
      </c>
      <c r="O105" s="471">
        <v>5011.3900000000003</v>
      </c>
      <c r="P105" s="471">
        <v>1786.36</v>
      </c>
      <c r="Q105" s="471"/>
      <c r="R105" s="471">
        <v>1600</v>
      </c>
      <c r="S105" s="471">
        <v>7780.1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600000</v>
      </c>
      <c r="F106" s="36">
        <f t="shared" si="18"/>
        <v>598500</v>
      </c>
      <c r="G106" s="43">
        <f t="shared" si="20"/>
        <v>99.75</v>
      </c>
      <c r="H106" s="471"/>
      <c r="I106" s="471"/>
      <c r="J106" s="471"/>
      <c r="K106" s="471"/>
      <c r="L106" s="471">
        <v>598500</v>
      </c>
      <c r="M106" s="471"/>
      <c r="N106" s="471"/>
      <c r="O106" s="471"/>
      <c r="P106" s="471"/>
      <c r="Q106" s="471"/>
      <c r="R106" s="471"/>
      <c r="S106" s="471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471"/>
      <c r="I107" s="471"/>
      <c r="J107" s="471"/>
      <c r="K107" s="471"/>
      <c r="L107" s="471"/>
      <c r="M107" s="471"/>
      <c r="N107" s="471"/>
      <c r="O107" s="471"/>
      <c r="P107" s="471"/>
      <c r="Q107" s="471"/>
      <c r="R107" s="471"/>
      <c r="S107" s="471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8"/>
        <v>0</v>
      </c>
      <c r="G108" s="43" t="e">
        <f t="shared" si="20"/>
        <v>#DIV/0!</v>
      </c>
      <c r="H108" s="471"/>
      <c r="I108" s="471"/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650000</v>
      </c>
      <c r="F109" s="1536">
        <f>SUM(H109:S109)</f>
        <v>1239600</v>
      </c>
      <c r="G109" s="140">
        <f t="shared" si="20"/>
        <v>190.7076923076923</v>
      </c>
      <c r="H109" s="149">
        <f>SUM(H113+H117)</f>
        <v>57500</v>
      </c>
      <c r="I109" s="149">
        <f t="shared" ref="I109:S109" si="21">SUM(I113+I117)</f>
        <v>60500</v>
      </c>
      <c r="J109" s="149">
        <f t="shared" si="21"/>
        <v>64900</v>
      </c>
      <c r="K109" s="149">
        <f t="shared" si="21"/>
        <v>80500</v>
      </c>
      <c r="L109" s="149">
        <f t="shared" si="21"/>
        <v>100500</v>
      </c>
      <c r="M109" s="149">
        <f t="shared" si="21"/>
        <v>120500</v>
      </c>
      <c r="N109" s="149">
        <f t="shared" si="21"/>
        <v>130200</v>
      </c>
      <c r="O109" s="149">
        <f t="shared" si="21"/>
        <v>130200</v>
      </c>
      <c r="P109" s="149">
        <f t="shared" si="21"/>
        <v>182500</v>
      </c>
      <c r="Q109" s="149">
        <f t="shared" si="21"/>
        <v>182500</v>
      </c>
      <c r="R109" s="1860">
        <f t="shared" si="21"/>
        <v>64900</v>
      </c>
      <c r="S109" s="1860">
        <f t="shared" si="21"/>
        <v>64900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100000</v>
      </c>
      <c r="F110" s="58">
        <f>SUM(H110:S110)</f>
        <v>100000</v>
      </c>
      <c r="G110" s="47">
        <f t="shared" si="20"/>
        <v>100</v>
      </c>
      <c r="H110" s="475">
        <v>0</v>
      </c>
      <c r="I110" s="475">
        <v>0</v>
      </c>
      <c r="J110" s="1241">
        <v>0</v>
      </c>
      <c r="K110" s="1555">
        <v>0</v>
      </c>
      <c r="L110" s="1555">
        <v>0</v>
      </c>
      <c r="M110" s="1555">
        <v>0</v>
      </c>
      <c r="N110" s="1555">
        <v>0</v>
      </c>
      <c r="O110" s="1552">
        <v>30000</v>
      </c>
      <c r="P110" s="1552">
        <v>30000</v>
      </c>
      <c r="Q110" s="1552">
        <v>20000</v>
      </c>
      <c r="R110" s="1906">
        <v>20000</v>
      </c>
      <c r="S110" s="1876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473"/>
      <c r="I111" s="473"/>
      <c r="J111" s="1239"/>
      <c r="K111" s="1553"/>
      <c r="L111" s="1553"/>
      <c r="M111" s="1553"/>
      <c r="N111" s="1553"/>
      <c r="O111" s="1553"/>
      <c r="P111" s="1553"/>
      <c r="Q111" s="1553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50</v>
      </c>
      <c r="F112" s="36">
        <f>SUM(H112:S112)</f>
        <v>50</v>
      </c>
      <c r="G112" s="37">
        <f>+F112*100/E112</f>
        <v>100</v>
      </c>
      <c r="H112" s="471">
        <v>50</v>
      </c>
      <c r="I112" s="471"/>
      <c r="J112" s="471"/>
      <c r="K112" s="471"/>
      <c r="L112" s="471"/>
      <c r="M112" s="471"/>
      <c r="N112" s="471"/>
      <c r="O112" s="471"/>
      <c r="P112" s="471"/>
      <c r="Q112" s="471"/>
      <c r="R112" s="471"/>
      <c r="S112" s="471"/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90000</v>
      </c>
      <c r="F113" s="36">
        <f>SUM(H113:S113)</f>
        <v>141600</v>
      </c>
      <c r="G113" s="37">
        <f>+F113*100/E113</f>
        <v>157.33333333333334</v>
      </c>
      <c r="H113" s="471">
        <v>7500</v>
      </c>
      <c r="I113" s="471">
        <v>2500</v>
      </c>
      <c r="J113" s="471">
        <v>2900</v>
      </c>
      <c r="K113" s="471">
        <v>3500</v>
      </c>
      <c r="L113" s="471">
        <v>3500</v>
      </c>
      <c r="M113" s="471">
        <v>3500</v>
      </c>
      <c r="N113" s="471">
        <v>5200</v>
      </c>
      <c r="O113" s="471">
        <v>5200</v>
      </c>
      <c r="P113" s="471">
        <v>51000</v>
      </c>
      <c r="Q113" s="471">
        <v>51000</v>
      </c>
      <c r="R113" s="471">
        <v>2900</v>
      </c>
      <c r="S113" s="471">
        <v>2900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560000</v>
      </c>
      <c r="F114" s="58">
        <f>SUM(H114:S114)</f>
        <v>560000</v>
      </c>
      <c r="G114" s="47">
        <f>+F114*100/E114</f>
        <v>100</v>
      </c>
      <c r="H114" s="472">
        <v>50000</v>
      </c>
      <c r="I114" s="472">
        <v>50000</v>
      </c>
      <c r="J114" s="1238">
        <v>55000</v>
      </c>
      <c r="K114" s="1552">
        <v>55000</v>
      </c>
      <c r="L114" s="1552">
        <v>55000</v>
      </c>
      <c r="M114" s="1552">
        <v>50000</v>
      </c>
      <c r="N114" s="1552">
        <v>50000</v>
      </c>
      <c r="O114" s="1552">
        <v>40000</v>
      </c>
      <c r="P114" s="1552">
        <v>35000</v>
      </c>
      <c r="Q114" s="1552">
        <v>35000</v>
      </c>
      <c r="R114" s="1906">
        <v>45000</v>
      </c>
      <c r="S114" s="1906">
        <v>40000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473"/>
      <c r="I115" s="473"/>
      <c r="J115" s="1239"/>
      <c r="K115" s="1553"/>
      <c r="L115" s="1553"/>
      <c r="M115" s="1553"/>
      <c r="N115" s="1553"/>
      <c r="O115" s="1553"/>
      <c r="P115" s="1553"/>
      <c r="Q115" s="1553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19</v>
      </c>
      <c r="F116" s="36">
        <f>SUM(H116:S116)</f>
        <v>19</v>
      </c>
      <c r="G116" s="37">
        <f t="shared" ref="G116:G122" si="22">+F116*100/E116</f>
        <v>100</v>
      </c>
      <c r="H116" s="471">
        <v>19</v>
      </c>
      <c r="I116" s="471"/>
      <c r="J116" s="471"/>
      <c r="K116" s="471"/>
      <c r="L116" s="471"/>
      <c r="M116" s="471"/>
      <c r="N116" s="471"/>
      <c r="O116" s="471"/>
      <c r="P116" s="471"/>
      <c r="Q116" s="471"/>
      <c r="R116" s="471"/>
      <c r="S116" s="471"/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560000</v>
      </c>
      <c r="F117" s="36">
        <f>SUM(H117:S117)</f>
        <v>1098000</v>
      </c>
      <c r="G117" s="37">
        <f t="shared" si="22"/>
        <v>196.07142857142858</v>
      </c>
      <c r="H117" s="471">
        <v>50000</v>
      </c>
      <c r="I117" s="471">
        <v>58000</v>
      </c>
      <c r="J117" s="471">
        <v>62000</v>
      </c>
      <c r="K117" s="471">
        <v>77000</v>
      </c>
      <c r="L117" s="471">
        <v>97000</v>
      </c>
      <c r="M117" s="471">
        <v>117000</v>
      </c>
      <c r="N117" s="471">
        <v>125000</v>
      </c>
      <c r="O117" s="471">
        <v>125000</v>
      </c>
      <c r="P117" s="471">
        <v>131500</v>
      </c>
      <c r="Q117" s="471">
        <v>131500</v>
      </c>
      <c r="R117" s="471">
        <v>62000</v>
      </c>
      <c r="S117" s="471">
        <v>62000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473"/>
      <c r="I118" s="473"/>
      <c r="J118" s="1239"/>
      <c r="K118" s="1553"/>
      <c r="L118" s="1553"/>
      <c r="M118" s="1553"/>
      <c r="N118" s="1553"/>
      <c r="O118" s="1553"/>
      <c r="P118" s="1553"/>
      <c r="Q118" s="1553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>SUM(H119:S119)</f>
        <v>1</v>
      </c>
      <c r="G119" s="37">
        <f t="shared" si="22"/>
        <v>100</v>
      </c>
      <c r="H119" s="471">
        <v>1</v>
      </c>
      <c r="I119" s="471"/>
      <c r="J119" s="471"/>
      <c r="K119" s="471"/>
      <c r="L119" s="471"/>
      <c r="M119" s="471"/>
      <c r="N119" s="471"/>
      <c r="O119" s="471"/>
      <c r="P119" s="471"/>
      <c r="Q119" s="471"/>
      <c r="R119" s="471"/>
      <c r="S119" s="471"/>
    </row>
    <row r="120" spans="1:19" ht="21.75" customHeight="1">
      <c r="A120" s="59"/>
      <c r="B120" s="319"/>
      <c r="C120" s="7" t="s">
        <v>127</v>
      </c>
      <c r="D120" s="35" t="s">
        <v>35</v>
      </c>
      <c r="E120" s="36"/>
      <c r="F120" s="36">
        <f>SUM(H120:S120)</f>
        <v>0</v>
      </c>
      <c r="G120" s="37" t="e">
        <f t="shared" si="22"/>
        <v>#DIV/0!</v>
      </c>
      <c r="H120" s="471"/>
      <c r="I120" s="471"/>
      <c r="J120" s="471"/>
      <c r="K120" s="471"/>
      <c r="L120" s="471"/>
      <c r="M120" s="471"/>
      <c r="N120" s="471"/>
      <c r="O120" s="471"/>
      <c r="P120" s="471"/>
      <c r="Q120" s="471"/>
      <c r="R120" s="471"/>
      <c r="S120" s="471"/>
    </row>
    <row r="121" spans="1:19" ht="21.75" customHeight="1">
      <c r="A121" s="59"/>
      <c r="B121" s="319"/>
      <c r="C121" s="7" t="s">
        <v>125</v>
      </c>
      <c r="D121" s="35" t="s">
        <v>9</v>
      </c>
      <c r="E121" s="36"/>
      <c r="F121" s="36">
        <f>SUM(H121:S121)</f>
        <v>0</v>
      </c>
      <c r="G121" s="37" t="e">
        <f t="shared" si="22"/>
        <v>#DIV/0!</v>
      </c>
      <c r="H121" s="471"/>
      <c r="I121" s="471"/>
      <c r="J121" s="471"/>
      <c r="K121" s="471"/>
      <c r="L121" s="471"/>
      <c r="M121" s="471"/>
      <c r="N121" s="471"/>
      <c r="O121" s="471"/>
      <c r="P121" s="471"/>
      <c r="Q121" s="471"/>
      <c r="R121" s="471"/>
      <c r="S121" s="471"/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40</v>
      </c>
      <c r="F122" s="36">
        <f>SUM(H122:S122)</f>
        <v>40</v>
      </c>
      <c r="G122" s="37">
        <f t="shared" si="22"/>
        <v>100</v>
      </c>
      <c r="H122" s="471"/>
      <c r="I122" s="471"/>
      <c r="J122" s="471"/>
      <c r="K122" s="471"/>
      <c r="L122" s="471">
        <v>25</v>
      </c>
      <c r="M122" s="471"/>
      <c r="N122" s="471">
        <v>15</v>
      </c>
      <c r="O122" s="471"/>
      <c r="P122" s="471"/>
      <c r="Q122" s="471"/>
      <c r="R122" s="471"/>
      <c r="S122" s="471"/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55">
        <f t="shared" ref="F123:F186" si="23">SUM(H123:S123)</f>
        <v>0</v>
      </c>
      <c r="G123" s="67" t="e">
        <f t="shared" ref="G123:G186" si="24">+F123*100/E123</f>
        <v>#DIV/0!</v>
      </c>
      <c r="H123" s="66"/>
      <c r="I123" s="66"/>
      <c r="J123" s="1219"/>
      <c r="K123" s="1537"/>
      <c r="L123" s="1537"/>
      <c r="M123" s="1537"/>
      <c r="N123" s="1537"/>
      <c r="O123" s="1537"/>
      <c r="P123" s="1537"/>
      <c r="Q123" s="1537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4"/>
        <v>#DIV/0!</v>
      </c>
      <c r="H124" s="471"/>
      <c r="I124" s="471"/>
      <c r="J124" s="471"/>
      <c r="K124" s="471"/>
      <c r="L124" s="471"/>
      <c r="M124" s="471"/>
      <c r="N124" s="471"/>
      <c r="O124" s="471"/>
      <c r="P124" s="471"/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26800</v>
      </c>
      <c r="F125" s="153">
        <f t="shared" si="23"/>
        <v>26666.799999999999</v>
      </c>
      <c r="G125" s="379">
        <f t="shared" si="24"/>
        <v>99.502985074626864</v>
      </c>
      <c r="H125" s="153">
        <f>SUM(H126:H130)</f>
        <v>0</v>
      </c>
      <c r="I125" s="1226">
        <f t="shared" ref="I125:S125" si="25">SUM(I126:I130)</f>
        <v>740</v>
      </c>
      <c r="J125" s="1226">
        <f t="shared" si="25"/>
        <v>20928</v>
      </c>
      <c r="K125" s="1543">
        <f t="shared" si="25"/>
        <v>0</v>
      </c>
      <c r="L125" s="1543">
        <f t="shared" si="25"/>
        <v>0</v>
      </c>
      <c r="M125" s="1543">
        <f t="shared" si="25"/>
        <v>0</v>
      </c>
      <c r="N125" s="1543">
        <f t="shared" si="25"/>
        <v>0</v>
      </c>
      <c r="O125" s="1543">
        <f t="shared" si="25"/>
        <v>0</v>
      </c>
      <c r="P125" s="1705">
        <f t="shared" si="25"/>
        <v>3798.8</v>
      </c>
      <c r="Q125" s="1543">
        <f t="shared" si="25"/>
        <v>0</v>
      </c>
      <c r="R125" s="1896">
        <f t="shared" si="25"/>
        <v>0</v>
      </c>
      <c r="S125" s="1896">
        <f t="shared" si="25"/>
        <v>1200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3"/>
        <v>0</v>
      </c>
      <c r="G126" s="37" t="e">
        <f t="shared" si="24"/>
        <v>#DIV/0!</v>
      </c>
      <c r="H126" s="471"/>
      <c r="I126" s="471"/>
      <c r="J126" s="471"/>
      <c r="K126" s="471"/>
      <c r="L126" s="471"/>
      <c r="M126" s="471"/>
      <c r="N126" s="471"/>
      <c r="O126" s="471"/>
      <c r="P126" s="471"/>
      <c r="Q126" s="471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26800</v>
      </c>
      <c r="F127" s="36">
        <f t="shared" si="23"/>
        <v>26666.799999999999</v>
      </c>
      <c r="G127" s="37">
        <f t="shared" si="24"/>
        <v>99.502985074626864</v>
      </c>
      <c r="H127" s="471"/>
      <c r="I127" s="471">
        <v>740</v>
      </c>
      <c r="J127" s="471">
        <v>20928</v>
      </c>
      <c r="K127" s="471"/>
      <c r="L127" s="471"/>
      <c r="M127" s="471"/>
      <c r="N127" s="471"/>
      <c r="O127" s="471"/>
      <c r="P127" s="471">
        <v>3798.8</v>
      </c>
      <c r="Q127" s="471"/>
      <c r="R127" s="471"/>
      <c r="S127" s="471">
        <v>1200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3"/>
        <v>0</v>
      </c>
      <c r="G128" s="37" t="e">
        <f t="shared" si="24"/>
        <v>#DIV/0!</v>
      </c>
      <c r="H128" s="471"/>
      <c r="I128" s="471"/>
      <c r="J128" s="471"/>
      <c r="K128" s="471"/>
      <c r="L128" s="471"/>
      <c r="M128" s="471"/>
      <c r="N128" s="471"/>
      <c r="O128" s="471"/>
      <c r="P128" s="471"/>
      <c r="Q128" s="471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3"/>
        <v>0</v>
      </c>
      <c r="G129" s="37" t="e">
        <f t="shared" si="24"/>
        <v>#DIV/0!</v>
      </c>
      <c r="H129" s="471"/>
      <c r="I129" s="471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3"/>
        <v>0</v>
      </c>
      <c r="G130" s="37" t="e">
        <f t="shared" si="24"/>
        <v>#DIV/0!</v>
      </c>
      <c r="H130" s="471"/>
      <c r="I130" s="471"/>
      <c r="J130" s="471"/>
      <c r="K130" s="471"/>
      <c r="L130" s="471"/>
      <c r="M130" s="471"/>
      <c r="N130" s="471"/>
      <c r="O130" s="471"/>
      <c r="P130" s="471"/>
      <c r="Q130" s="471"/>
      <c r="R130" s="471"/>
      <c r="S130" s="471"/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3"/>
        <v>0</v>
      </c>
      <c r="G131" s="67" t="e">
        <f t="shared" si="24"/>
        <v>#DIV/0!</v>
      </c>
      <c r="H131" s="473"/>
      <c r="I131" s="473"/>
      <c r="J131" s="1239"/>
      <c r="K131" s="1553"/>
      <c r="L131" s="1553"/>
      <c r="M131" s="1553"/>
      <c r="N131" s="1553"/>
      <c r="O131" s="1553"/>
      <c r="P131" s="1553"/>
      <c r="Q131" s="1553"/>
      <c r="R131" s="1907"/>
      <c r="S131" s="1907"/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2</v>
      </c>
      <c r="F132" s="55">
        <f t="shared" si="23"/>
        <v>2</v>
      </c>
      <c r="G132" s="67">
        <f t="shared" si="24"/>
        <v>100</v>
      </c>
      <c r="H132" s="144">
        <f>SUM(H133:H134)</f>
        <v>0</v>
      </c>
      <c r="I132" s="144">
        <f t="shared" ref="I132:S132" si="26">SUM(I133:I134)</f>
        <v>0</v>
      </c>
      <c r="J132" s="1224">
        <f t="shared" si="26"/>
        <v>0</v>
      </c>
      <c r="K132" s="1541">
        <f t="shared" si="26"/>
        <v>0</v>
      </c>
      <c r="L132" s="1541">
        <f t="shared" si="26"/>
        <v>2</v>
      </c>
      <c r="M132" s="1541">
        <f t="shared" si="26"/>
        <v>0</v>
      </c>
      <c r="N132" s="1541">
        <f t="shared" si="26"/>
        <v>0</v>
      </c>
      <c r="O132" s="1541">
        <f t="shared" si="26"/>
        <v>0</v>
      </c>
      <c r="P132" s="1541">
        <f t="shared" si="26"/>
        <v>0</v>
      </c>
      <c r="Q132" s="1541">
        <f t="shared" si="26"/>
        <v>0</v>
      </c>
      <c r="R132" s="1894">
        <f t="shared" si="26"/>
        <v>0</v>
      </c>
      <c r="S132" s="1894">
        <f t="shared" si="26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2</v>
      </c>
      <c r="F133" s="36">
        <f t="shared" si="23"/>
        <v>2</v>
      </c>
      <c r="G133" s="37">
        <f t="shared" si="24"/>
        <v>100</v>
      </c>
      <c r="H133" s="471"/>
      <c r="I133" s="471"/>
      <c r="J133" s="471"/>
      <c r="K133" s="471"/>
      <c r="L133" s="471">
        <v>2</v>
      </c>
      <c r="M133" s="471"/>
      <c r="N133" s="471"/>
      <c r="O133" s="471"/>
      <c r="P133" s="471"/>
      <c r="Q133" s="471"/>
      <c r="R133" s="471"/>
      <c r="S133" s="471"/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3"/>
        <v>0</v>
      </c>
      <c r="G134" s="37" t="e">
        <f t="shared" si="24"/>
        <v>#DIV/0!</v>
      </c>
      <c r="H134" s="471"/>
      <c r="I134" s="471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3"/>
        <v>0</v>
      </c>
      <c r="G135" s="37" t="e">
        <f t="shared" si="24"/>
        <v>#DIV/0!</v>
      </c>
      <c r="H135" s="471"/>
      <c r="I135" s="471"/>
      <c r="J135" s="471"/>
      <c r="K135" s="471"/>
      <c r="L135" s="471"/>
      <c r="M135" s="471"/>
      <c r="N135" s="471"/>
      <c r="O135" s="471"/>
      <c r="P135" s="471"/>
      <c r="Q135" s="471"/>
      <c r="R135" s="471"/>
      <c r="S135" s="471"/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73200</v>
      </c>
      <c r="F136" s="153">
        <f t="shared" si="23"/>
        <v>73199.260000000009</v>
      </c>
      <c r="G136" s="379">
        <f t="shared" si="24"/>
        <v>99.998989071038267</v>
      </c>
      <c r="H136" s="153">
        <f>SUM(H137:H141)</f>
        <v>0</v>
      </c>
      <c r="I136" s="1226">
        <f t="shared" ref="I136:S136" si="27">SUM(I137:I141)</f>
        <v>1000</v>
      </c>
      <c r="J136" s="1226">
        <f t="shared" si="27"/>
        <v>1250</v>
      </c>
      <c r="K136" s="1543">
        <f t="shared" si="27"/>
        <v>0</v>
      </c>
      <c r="L136" s="1543">
        <f t="shared" si="27"/>
        <v>16824.900000000001</v>
      </c>
      <c r="M136" s="1543">
        <f t="shared" si="27"/>
        <v>0</v>
      </c>
      <c r="N136" s="1543">
        <f t="shared" si="27"/>
        <v>0</v>
      </c>
      <c r="O136" s="1543">
        <f t="shared" si="27"/>
        <v>9183</v>
      </c>
      <c r="P136" s="1543">
        <f t="shared" si="27"/>
        <v>0</v>
      </c>
      <c r="Q136" s="1543">
        <f t="shared" si="27"/>
        <v>0</v>
      </c>
      <c r="R136" s="1896">
        <f t="shared" si="27"/>
        <v>34349</v>
      </c>
      <c r="S136" s="1896">
        <f t="shared" si="27"/>
        <v>10592.36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3"/>
        <v>0</v>
      </c>
      <c r="G137" s="37" t="e">
        <f t="shared" si="24"/>
        <v>#DIV/0!</v>
      </c>
      <c r="H137" s="471"/>
      <c r="I137" s="471"/>
      <c r="J137" s="471"/>
      <c r="K137" s="471"/>
      <c r="L137" s="471"/>
      <c r="M137" s="471"/>
      <c r="N137" s="471"/>
      <c r="O137" s="471"/>
      <c r="P137" s="471"/>
      <c r="Q137" s="471"/>
      <c r="R137" s="471"/>
      <c r="S137" s="471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73200</v>
      </c>
      <c r="F138" s="36">
        <f t="shared" si="23"/>
        <v>73199.260000000009</v>
      </c>
      <c r="G138" s="37">
        <f t="shared" si="24"/>
        <v>99.998989071038267</v>
      </c>
      <c r="H138" s="471"/>
      <c r="I138" s="471">
        <v>1000</v>
      </c>
      <c r="J138" s="471">
        <v>1250</v>
      </c>
      <c r="K138" s="471"/>
      <c r="L138" s="471">
        <v>16824.900000000001</v>
      </c>
      <c r="M138" s="471"/>
      <c r="N138" s="471"/>
      <c r="O138" s="471">
        <v>9183</v>
      </c>
      <c r="P138" s="471"/>
      <c r="Q138" s="471"/>
      <c r="R138" s="471">
        <v>34349</v>
      </c>
      <c r="S138" s="1217">
        <v>10592.36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3"/>
        <v>0</v>
      </c>
      <c r="G139" s="37" t="e">
        <f t="shared" si="24"/>
        <v>#DIV/0!</v>
      </c>
      <c r="H139" s="471"/>
      <c r="I139" s="471"/>
      <c r="J139" s="471"/>
      <c r="K139" s="471"/>
      <c r="L139" s="471"/>
      <c r="M139" s="471"/>
      <c r="N139" s="471"/>
      <c r="O139" s="471"/>
      <c r="P139" s="471"/>
      <c r="Q139" s="471"/>
      <c r="R139" s="471"/>
      <c r="S139" s="471"/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3"/>
        <v>0</v>
      </c>
      <c r="G140" s="37" t="e">
        <f t="shared" si="24"/>
        <v>#DIV/0!</v>
      </c>
      <c r="H140" s="471"/>
      <c r="I140" s="471"/>
      <c r="J140" s="471"/>
      <c r="K140" s="471"/>
      <c r="L140" s="471"/>
      <c r="M140" s="471"/>
      <c r="N140" s="471"/>
      <c r="O140" s="471"/>
      <c r="P140" s="471"/>
      <c r="Q140" s="471"/>
      <c r="R140" s="471"/>
      <c r="S140" s="471"/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3"/>
        <v>0</v>
      </c>
      <c r="G141" s="37" t="e">
        <f t="shared" si="24"/>
        <v>#DIV/0!</v>
      </c>
      <c r="H141" s="471"/>
      <c r="I141" s="471"/>
      <c r="J141" s="471"/>
      <c r="K141" s="471"/>
      <c r="L141" s="471"/>
      <c r="M141" s="471"/>
      <c r="N141" s="471"/>
      <c r="O141" s="471"/>
      <c r="P141" s="471"/>
      <c r="Q141" s="471"/>
      <c r="R141" s="471"/>
      <c r="S141" s="471"/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3"/>
        <v>0</v>
      </c>
      <c r="G142" s="67" t="e">
        <f t="shared" si="24"/>
        <v>#DIV/0!</v>
      </c>
      <c r="H142" s="139">
        <f t="shared" ref="H142:S142" si="28">H145</f>
        <v>0</v>
      </c>
      <c r="I142" s="139">
        <f t="shared" si="28"/>
        <v>0</v>
      </c>
      <c r="J142" s="1223">
        <f t="shared" si="28"/>
        <v>0</v>
      </c>
      <c r="K142" s="1539">
        <f t="shared" si="28"/>
        <v>0</v>
      </c>
      <c r="L142" s="1539">
        <f t="shared" si="28"/>
        <v>0</v>
      </c>
      <c r="M142" s="1539">
        <f t="shared" si="28"/>
        <v>0</v>
      </c>
      <c r="N142" s="1539">
        <f t="shared" si="28"/>
        <v>0</v>
      </c>
      <c r="O142" s="1539">
        <f t="shared" si="28"/>
        <v>0</v>
      </c>
      <c r="P142" s="1539">
        <f t="shared" si="28"/>
        <v>0</v>
      </c>
      <c r="Q142" s="1539">
        <f t="shared" si="28"/>
        <v>0</v>
      </c>
      <c r="R142" s="1892">
        <f t="shared" si="28"/>
        <v>0</v>
      </c>
      <c r="S142" s="1892">
        <f t="shared" si="28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3"/>
        <v>0</v>
      </c>
      <c r="G143" s="67" t="e">
        <f t="shared" si="24"/>
        <v>#DIV/0!</v>
      </c>
      <c r="H143" s="139"/>
      <c r="I143" s="139"/>
      <c r="J143" s="1223"/>
      <c r="K143" s="1539"/>
      <c r="L143" s="1539"/>
      <c r="M143" s="1539"/>
      <c r="N143" s="1539"/>
      <c r="O143" s="1539"/>
      <c r="P143" s="1539"/>
      <c r="Q143" s="1539"/>
      <c r="R143" s="1892"/>
      <c r="S143" s="189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3"/>
        <v>0</v>
      </c>
      <c r="G144" s="37" t="e">
        <f t="shared" si="24"/>
        <v>#DIV/0!</v>
      </c>
      <c r="H144" s="471"/>
      <c r="I144" s="471"/>
      <c r="J144" s="471"/>
      <c r="K144" s="471"/>
      <c r="L144" s="471"/>
      <c r="M144" s="471"/>
      <c r="N144" s="471"/>
      <c r="O144" s="471"/>
      <c r="P144" s="471"/>
      <c r="Q144" s="471"/>
      <c r="R144" s="471"/>
      <c r="S144" s="471"/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3"/>
        <v>0</v>
      </c>
      <c r="G145" s="37" t="e">
        <f t="shared" si="24"/>
        <v>#DIV/0!</v>
      </c>
      <c r="H145" s="471"/>
      <c r="I145" s="471"/>
      <c r="J145" s="471"/>
      <c r="K145" s="471"/>
      <c r="L145" s="471"/>
      <c r="M145" s="471"/>
      <c r="N145" s="471"/>
      <c r="O145" s="471"/>
      <c r="P145" s="471"/>
      <c r="Q145" s="471"/>
      <c r="R145" s="471"/>
      <c r="S145" s="471"/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3"/>
        <v>0</v>
      </c>
      <c r="G146" s="37" t="e">
        <f t="shared" si="24"/>
        <v>#DIV/0!</v>
      </c>
      <c r="H146" s="471"/>
      <c r="I146" s="471"/>
      <c r="J146" s="471"/>
      <c r="K146" s="471"/>
      <c r="L146" s="471"/>
      <c r="M146" s="471"/>
      <c r="N146" s="471"/>
      <c r="O146" s="471"/>
      <c r="P146" s="471"/>
      <c r="Q146" s="471"/>
      <c r="R146" s="471"/>
      <c r="S146" s="471"/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3"/>
        <v>0</v>
      </c>
      <c r="G147" s="379" t="e">
        <f t="shared" si="24"/>
        <v>#DIV/0!</v>
      </c>
      <c r="H147" s="153">
        <f>SUM(H148:H152)</f>
        <v>0</v>
      </c>
      <c r="I147" s="1226">
        <f t="shared" ref="I147:S147" si="29">SUM(I148:I152)</f>
        <v>0</v>
      </c>
      <c r="J147" s="1226">
        <f t="shared" si="29"/>
        <v>0</v>
      </c>
      <c r="K147" s="1543">
        <f t="shared" si="29"/>
        <v>0</v>
      </c>
      <c r="L147" s="1543">
        <f t="shared" si="29"/>
        <v>0</v>
      </c>
      <c r="M147" s="1543">
        <f t="shared" si="29"/>
        <v>0</v>
      </c>
      <c r="N147" s="1543">
        <f t="shared" si="29"/>
        <v>0</v>
      </c>
      <c r="O147" s="1543">
        <f t="shared" si="29"/>
        <v>0</v>
      </c>
      <c r="P147" s="1543">
        <f t="shared" si="29"/>
        <v>0</v>
      </c>
      <c r="Q147" s="1543">
        <f t="shared" si="29"/>
        <v>0</v>
      </c>
      <c r="R147" s="1896">
        <f t="shared" si="29"/>
        <v>0</v>
      </c>
      <c r="S147" s="1896">
        <f t="shared" si="29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3"/>
        <v>0</v>
      </c>
      <c r="G148" s="37" t="e">
        <f t="shared" si="24"/>
        <v>#DIV/0!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3"/>
        <v>0</v>
      </c>
      <c r="G149" s="37" t="e">
        <f t="shared" si="24"/>
        <v>#DIV/0!</v>
      </c>
      <c r="H149" s="471"/>
      <c r="I149" s="471"/>
      <c r="J149" s="471"/>
      <c r="K149" s="471"/>
      <c r="L149" s="471"/>
      <c r="M149" s="471"/>
      <c r="N149" s="471"/>
      <c r="O149" s="471"/>
      <c r="P149" s="471"/>
      <c r="Q149" s="471"/>
      <c r="R149" s="471"/>
      <c r="S149" s="471"/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3"/>
        <v>0</v>
      </c>
      <c r="G150" s="37" t="e">
        <f t="shared" si="24"/>
        <v>#DIV/0!</v>
      </c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3"/>
        <v>0</v>
      </c>
      <c r="G151" s="37" t="e">
        <f t="shared" si="24"/>
        <v>#DIV/0!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3"/>
        <v>0</v>
      </c>
      <c r="G152" s="37" t="e">
        <f t="shared" si="24"/>
        <v>#DIV/0!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3"/>
        <v>0</v>
      </c>
      <c r="G153" s="67" t="e">
        <f t="shared" si="24"/>
        <v>#DIV/0!</v>
      </c>
      <c r="H153" s="139">
        <f>H154</f>
        <v>0</v>
      </c>
      <c r="I153" s="139">
        <f t="shared" ref="I153:S153" si="30">I154</f>
        <v>0</v>
      </c>
      <c r="J153" s="1223">
        <f t="shared" si="30"/>
        <v>0</v>
      </c>
      <c r="K153" s="1539">
        <f t="shared" si="30"/>
        <v>0</v>
      </c>
      <c r="L153" s="1539">
        <f t="shared" si="30"/>
        <v>0</v>
      </c>
      <c r="M153" s="1539">
        <f t="shared" si="30"/>
        <v>0</v>
      </c>
      <c r="N153" s="1539">
        <f t="shared" si="30"/>
        <v>0</v>
      </c>
      <c r="O153" s="1539">
        <f t="shared" si="30"/>
        <v>0</v>
      </c>
      <c r="P153" s="1539">
        <f t="shared" si="30"/>
        <v>0</v>
      </c>
      <c r="Q153" s="1539">
        <f t="shared" si="30"/>
        <v>0</v>
      </c>
      <c r="R153" s="1892">
        <f t="shared" si="30"/>
        <v>0</v>
      </c>
      <c r="S153" s="1892">
        <f t="shared" si="30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3"/>
        <v>0</v>
      </c>
      <c r="G154" s="37" t="e">
        <f t="shared" si="24"/>
        <v>#DIV/0!</v>
      </c>
      <c r="H154" s="476"/>
      <c r="I154" s="476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3"/>
        <v>0</v>
      </c>
      <c r="G155" s="37" t="e">
        <f t="shared" si="24"/>
        <v>#DIV/0!</v>
      </c>
      <c r="H155" s="476"/>
      <c r="I155" s="476"/>
      <c r="J155" s="476"/>
      <c r="K155" s="476"/>
      <c r="L155" s="476"/>
      <c r="M155" s="476"/>
      <c r="N155" s="476"/>
      <c r="O155" s="476"/>
      <c r="P155" s="476"/>
      <c r="Q155" s="476"/>
      <c r="R155" s="476"/>
      <c r="S155" s="476"/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3"/>
        <v>0</v>
      </c>
      <c r="G156" s="37" t="e">
        <f t="shared" si="24"/>
        <v>#DIV/0!</v>
      </c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3"/>
        <v>0</v>
      </c>
      <c r="G157" s="37" t="e">
        <f t="shared" si="24"/>
        <v>#DIV/0!</v>
      </c>
      <c r="H157" s="476"/>
      <c r="I157" s="476"/>
      <c r="J157" s="476"/>
      <c r="K157" s="476"/>
      <c r="L157" s="476"/>
      <c r="M157" s="476"/>
      <c r="N157" s="476"/>
      <c r="O157" s="476"/>
      <c r="P157" s="476"/>
      <c r="Q157" s="476"/>
      <c r="R157" s="476"/>
      <c r="S157" s="476"/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3"/>
        <v>0</v>
      </c>
      <c r="G158" s="37" t="e">
        <f t="shared" si="24"/>
        <v>#DIV/0!</v>
      </c>
      <c r="H158" s="471"/>
      <c r="I158" s="471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3"/>
        <v>0</v>
      </c>
      <c r="G159" s="379" t="e">
        <f t="shared" si="24"/>
        <v>#DIV/0!</v>
      </c>
      <c r="H159" s="153">
        <f>SUM(H160:H164)</f>
        <v>0</v>
      </c>
      <c r="I159" s="1226">
        <f t="shared" ref="I159:S159" si="31">SUM(I160:I164)</f>
        <v>0</v>
      </c>
      <c r="J159" s="1226">
        <f t="shared" si="31"/>
        <v>0</v>
      </c>
      <c r="K159" s="1543">
        <f t="shared" si="31"/>
        <v>0</v>
      </c>
      <c r="L159" s="1543">
        <f t="shared" si="31"/>
        <v>0</v>
      </c>
      <c r="M159" s="1543">
        <f t="shared" si="31"/>
        <v>0</v>
      </c>
      <c r="N159" s="1543">
        <f t="shared" si="31"/>
        <v>0</v>
      </c>
      <c r="O159" s="1543">
        <f t="shared" si="31"/>
        <v>0</v>
      </c>
      <c r="P159" s="1543">
        <f t="shared" si="31"/>
        <v>0</v>
      </c>
      <c r="Q159" s="1543">
        <f t="shared" si="31"/>
        <v>0</v>
      </c>
      <c r="R159" s="1896">
        <f t="shared" si="31"/>
        <v>0</v>
      </c>
      <c r="S159" s="1896">
        <f t="shared" si="31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3"/>
        <v>0</v>
      </c>
      <c r="G160" s="37" t="e">
        <f t="shared" si="24"/>
        <v>#DIV/0!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3"/>
        <v>0</v>
      </c>
      <c r="G161" s="37" t="e">
        <f t="shared" si="24"/>
        <v>#DIV/0!</v>
      </c>
      <c r="H161" s="471"/>
      <c r="I161" s="471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3"/>
        <v>0</v>
      </c>
      <c r="G162" s="37" t="e">
        <f t="shared" si="24"/>
        <v>#DIV/0!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3"/>
        <v>0</v>
      </c>
      <c r="G163" s="37" t="e">
        <f t="shared" si="24"/>
        <v>#DIV/0!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3"/>
        <v>0</v>
      </c>
      <c r="G164" s="37" t="e">
        <f t="shared" si="24"/>
        <v>#DIV/0!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</row>
    <row r="165" spans="1:19" ht="19.5" customHeight="1">
      <c r="A165" s="2152" t="s">
        <v>222</v>
      </c>
      <c r="B165" s="2113"/>
      <c r="C165" s="2114"/>
      <c r="D165" s="693"/>
      <c r="E165" s="705"/>
      <c r="F165" s="55">
        <f t="shared" si="23"/>
        <v>0</v>
      </c>
      <c r="G165" s="67" t="e">
        <f t="shared" si="24"/>
        <v>#DIV/0!</v>
      </c>
      <c r="H165" s="473"/>
      <c r="I165" s="473"/>
      <c r="J165" s="1239"/>
      <c r="K165" s="1553"/>
      <c r="L165" s="1553"/>
      <c r="M165" s="1553"/>
      <c r="N165" s="1553"/>
      <c r="O165" s="1553"/>
      <c r="P165" s="1553"/>
      <c r="Q165" s="1553"/>
      <c r="R165" s="1907"/>
      <c r="S165" s="190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36">
        <f t="shared" si="23"/>
        <v>0</v>
      </c>
      <c r="G166" s="37" t="e">
        <f t="shared" si="24"/>
        <v>#DIV/0!</v>
      </c>
      <c r="H166" s="474"/>
      <c r="I166" s="474"/>
      <c r="J166" s="1240"/>
      <c r="K166" s="1554"/>
      <c r="L166" s="1554"/>
      <c r="M166" s="1554"/>
      <c r="N166" s="1554"/>
      <c r="O166" s="1554"/>
      <c r="P166" s="1554"/>
      <c r="Q166" s="1554"/>
      <c r="R166" s="1908"/>
      <c r="S166" s="1908"/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36">
        <f t="shared" si="23"/>
        <v>0</v>
      </c>
      <c r="G167" s="37" t="e">
        <f t="shared" si="24"/>
        <v>#DIV/0!</v>
      </c>
      <c r="H167" s="474"/>
      <c r="I167" s="474"/>
      <c r="J167" s="1240"/>
      <c r="K167" s="1554"/>
      <c r="L167" s="1554"/>
      <c r="M167" s="1554"/>
      <c r="N167" s="1554"/>
      <c r="O167" s="1554"/>
      <c r="P167" s="1554"/>
      <c r="Q167" s="1554"/>
      <c r="R167" s="1908"/>
      <c r="S167" s="1908"/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3"/>
        <v>0</v>
      </c>
      <c r="G168" s="37" t="e">
        <f t="shared" si="24"/>
        <v>#DIV/0!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153">
        <f t="shared" si="23"/>
        <v>0</v>
      </c>
      <c r="G169" s="379" t="e">
        <f t="shared" si="24"/>
        <v>#DIV/0!</v>
      </c>
      <c r="H169" s="477">
        <f>SUM(H170:H174)</f>
        <v>0</v>
      </c>
      <c r="I169" s="1242">
        <f t="shared" ref="I169:S169" si="32">SUM(I170:I174)</f>
        <v>0</v>
      </c>
      <c r="J169" s="1242">
        <f t="shared" si="32"/>
        <v>0</v>
      </c>
      <c r="K169" s="1556">
        <f t="shared" si="32"/>
        <v>0</v>
      </c>
      <c r="L169" s="1556">
        <f t="shared" si="32"/>
        <v>0</v>
      </c>
      <c r="M169" s="1556">
        <f t="shared" si="32"/>
        <v>0</v>
      </c>
      <c r="N169" s="1556">
        <f t="shared" si="32"/>
        <v>0</v>
      </c>
      <c r="O169" s="1556">
        <f t="shared" si="32"/>
        <v>0</v>
      </c>
      <c r="P169" s="1556">
        <f t="shared" si="32"/>
        <v>0</v>
      </c>
      <c r="Q169" s="1556">
        <f t="shared" si="32"/>
        <v>0</v>
      </c>
      <c r="R169" s="1909">
        <f t="shared" si="32"/>
        <v>0</v>
      </c>
      <c r="S169" s="1909">
        <f t="shared" si="32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3"/>
        <v>0</v>
      </c>
      <c r="G170" s="37" t="e">
        <f t="shared" si="24"/>
        <v>#DIV/0!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36">
        <f t="shared" si="23"/>
        <v>0</v>
      </c>
      <c r="G171" s="37" t="e">
        <f t="shared" si="24"/>
        <v>#DIV/0!</v>
      </c>
      <c r="H171" s="471"/>
      <c r="I171" s="471"/>
      <c r="J171" s="471"/>
      <c r="K171" s="471"/>
      <c r="L171" s="471"/>
      <c r="M171" s="471"/>
      <c r="N171" s="471"/>
      <c r="O171" s="471"/>
      <c r="P171" s="471"/>
      <c r="Q171" s="471"/>
      <c r="R171" s="471"/>
      <c r="S171" s="471"/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3"/>
        <v>0</v>
      </c>
      <c r="G172" s="37" t="e">
        <f t="shared" si="24"/>
        <v>#DIV/0!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3"/>
        <v>0</v>
      </c>
      <c r="G173" s="37" t="e">
        <f t="shared" si="24"/>
        <v>#DIV/0!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3"/>
        <v>0</v>
      </c>
      <c r="G174" s="120" t="e">
        <f t="shared" si="24"/>
        <v>#DIV/0!</v>
      </c>
      <c r="H174" s="478"/>
      <c r="I174" s="478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</row>
    <row r="175" spans="1:19" ht="33" customHeight="1">
      <c r="A175" s="2226" t="s">
        <v>225</v>
      </c>
      <c r="B175" s="2227"/>
      <c r="C175" s="2228"/>
      <c r="D175" s="710"/>
      <c r="E175" s="711">
        <f>E176</f>
        <v>0</v>
      </c>
      <c r="F175" s="92">
        <f t="shared" si="23"/>
        <v>0</v>
      </c>
      <c r="G175" s="631" t="e">
        <f t="shared" si="24"/>
        <v>#DIV/0!</v>
      </c>
      <c r="H175" s="479"/>
      <c r="I175" s="479"/>
      <c r="J175" s="1243"/>
      <c r="K175" s="1557"/>
      <c r="L175" s="1557"/>
      <c r="M175" s="1557"/>
      <c r="N175" s="1557"/>
      <c r="O175" s="1557"/>
      <c r="P175" s="1557"/>
      <c r="Q175" s="1557"/>
      <c r="R175" s="1910"/>
      <c r="S175" s="1910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0</v>
      </c>
      <c r="F176" s="55">
        <f t="shared" si="23"/>
        <v>0</v>
      </c>
      <c r="G176" s="67" t="e">
        <f t="shared" si="24"/>
        <v>#DIV/0!</v>
      </c>
      <c r="H176" s="713">
        <f>H177+H179</f>
        <v>0</v>
      </c>
      <c r="I176" s="713">
        <f t="shared" ref="I176:S176" si="33">I177+I179</f>
        <v>0</v>
      </c>
      <c r="J176" s="713">
        <f t="shared" si="33"/>
        <v>0</v>
      </c>
      <c r="K176" s="1567">
        <f t="shared" si="33"/>
        <v>0</v>
      </c>
      <c r="L176" s="1567">
        <f t="shared" si="33"/>
        <v>0</v>
      </c>
      <c r="M176" s="1567">
        <f t="shared" si="33"/>
        <v>0</v>
      </c>
      <c r="N176" s="1567">
        <f t="shared" si="33"/>
        <v>0</v>
      </c>
      <c r="O176" s="1567">
        <f t="shared" si="33"/>
        <v>0</v>
      </c>
      <c r="P176" s="1567">
        <f t="shared" si="33"/>
        <v>0</v>
      </c>
      <c r="Q176" s="1567">
        <f t="shared" si="33"/>
        <v>0</v>
      </c>
      <c r="R176" s="1920">
        <f t="shared" si="33"/>
        <v>0</v>
      </c>
      <c r="S176" s="1920">
        <f t="shared" si="33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36">
        <f t="shared" si="23"/>
        <v>0</v>
      </c>
      <c r="G177" s="37" t="e">
        <f t="shared" si="24"/>
        <v>#DIV/0!</v>
      </c>
      <c r="H177" s="471"/>
      <c r="I177" s="471"/>
      <c r="J177" s="471"/>
      <c r="K177" s="471"/>
      <c r="L177" s="471"/>
      <c r="M177" s="471"/>
      <c r="N177" s="471"/>
      <c r="O177" s="471"/>
      <c r="P177" s="471"/>
      <c r="Q177" s="471"/>
      <c r="R177" s="471"/>
      <c r="S177" s="471"/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36">
        <f t="shared" si="23"/>
        <v>0</v>
      </c>
      <c r="G178" s="37" t="e">
        <f t="shared" si="24"/>
        <v>#DIV/0!</v>
      </c>
      <c r="H178" s="471"/>
      <c r="I178" s="471"/>
      <c r="J178" s="471"/>
      <c r="K178" s="471"/>
      <c r="L178" s="471"/>
      <c r="M178" s="471"/>
      <c r="N178" s="471"/>
      <c r="O178" s="471"/>
      <c r="P178" s="471"/>
      <c r="Q178" s="471"/>
      <c r="R178" s="471"/>
      <c r="S178" s="471"/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36">
        <f t="shared" si="23"/>
        <v>0</v>
      </c>
      <c r="G179" s="37" t="e">
        <f t="shared" si="24"/>
        <v>#DIV/0!</v>
      </c>
      <c r="H179" s="471">
        <f t="shared" ref="H179:S179" si="34">SUM(H180:H186)</f>
        <v>0</v>
      </c>
      <c r="I179" s="471">
        <f t="shared" si="34"/>
        <v>0</v>
      </c>
      <c r="J179" s="471">
        <f t="shared" si="34"/>
        <v>0</v>
      </c>
      <c r="K179" s="471">
        <f t="shared" si="34"/>
        <v>0</v>
      </c>
      <c r="L179" s="471">
        <f t="shared" si="34"/>
        <v>0</v>
      </c>
      <c r="M179" s="471">
        <f t="shared" si="34"/>
        <v>0</v>
      </c>
      <c r="N179" s="471">
        <f t="shared" si="34"/>
        <v>0</v>
      </c>
      <c r="O179" s="471">
        <f t="shared" si="34"/>
        <v>0</v>
      </c>
      <c r="P179" s="471">
        <f t="shared" si="34"/>
        <v>0</v>
      </c>
      <c r="Q179" s="471">
        <f t="shared" si="34"/>
        <v>0</v>
      </c>
      <c r="R179" s="471">
        <f t="shared" si="34"/>
        <v>0</v>
      </c>
      <c r="S179" s="471">
        <f t="shared" si="34"/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3"/>
        <v>0</v>
      </c>
      <c r="G180" s="37" t="e">
        <f t="shared" si="24"/>
        <v>#DIV/0!</v>
      </c>
      <c r="H180" s="471"/>
      <c r="I180" s="471"/>
      <c r="J180" s="471"/>
      <c r="K180" s="471"/>
      <c r="L180" s="471"/>
      <c r="M180" s="471"/>
      <c r="N180" s="471"/>
      <c r="O180" s="471"/>
      <c r="P180" s="471"/>
      <c r="Q180" s="471"/>
      <c r="R180" s="471"/>
      <c r="S180" s="471"/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3"/>
        <v>0</v>
      </c>
      <c r="G181" s="37" t="e">
        <f t="shared" si="24"/>
        <v>#DIV/0!</v>
      </c>
      <c r="H181" s="471"/>
      <c r="I181" s="471"/>
      <c r="J181" s="471"/>
      <c r="K181" s="471"/>
      <c r="L181" s="471"/>
      <c r="M181" s="471"/>
      <c r="N181" s="471"/>
      <c r="O181" s="471"/>
      <c r="P181" s="471"/>
      <c r="Q181" s="471"/>
      <c r="R181" s="471"/>
      <c r="S181" s="471"/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3"/>
        <v>0</v>
      </c>
      <c r="G182" s="37" t="e">
        <f t="shared" si="24"/>
        <v>#DIV/0!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471"/>
      <c r="R182" s="471"/>
      <c r="S182" s="471"/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3"/>
        <v>0</v>
      </c>
      <c r="G183" s="37" t="e">
        <f t="shared" si="24"/>
        <v>#DIV/0!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3"/>
        <v>0</v>
      </c>
      <c r="G184" s="37" t="e">
        <f t="shared" si="24"/>
        <v>#DIV/0!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471"/>
      <c r="R184" s="471"/>
      <c r="S184" s="471"/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3"/>
        <v>0</v>
      </c>
      <c r="G185" s="37" t="e">
        <f t="shared" si="24"/>
        <v>#DIV/0!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3"/>
        <v>0</v>
      </c>
      <c r="G186" s="37" t="e">
        <f t="shared" si="24"/>
        <v>#DIV/0!</v>
      </c>
      <c r="H186" s="478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55">
        <f t="shared" ref="F187:F250" si="35">SUM(H187:S187)</f>
        <v>0</v>
      </c>
      <c r="G187" s="67" t="e">
        <f t="shared" ref="G187:G250" si="36">+F187*100/E187</f>
        <v>#DIV/0!</v>
      </c>
      <c r="H187" s="473"/>
      <c r="I187" s="473"/>
      <c r="J187" s="1239"/>
      <c r="K187" s="1553"/>
      <c r="L187" s="1553"/>
      <c r="M187" s="1553"/>
      <c r="N187" s="1553"/>
      <c r="O187" s="1553"/>
      <c r="P187" s="1553"/>
      <c r="Q187" s="1553"/>
      <c r="R187" s="1907"/>
      <c r="S187" s="1907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35"/>
        <v>0</v>
      </c>
      <c r="G188" s="37" t="e">
        <f t="shared" si="36"/>
        <v>#DIV/0!</v>
      </c>
      <c r="H188" s="471"/>
      <c r="I188" s="471"/>
      <c r="J188" s="471"/>
      <c r="K188" s="471"/>
      <c r="L188" s="471"/>
      <c r="M188" s="471"/>
      <c r="N188" s="471"/>
      <c r="O188" s="471"/>
      <c r="P188" s="471"/>
      <c r="Q188" s="471"/>
      <c r="R188" s="471"/>
      <c r="S188" s="471"/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0</v>
      </c>
      <c r="F189" s="153">
        <f t="shared" si="35"/>
        <v>0</v>
      </c>
      <c r="G189" s="379" t="e">
        <f t="shared" si="36"/>
        <v>#DIV/0!</v>
      </c>
      <c r="H189" s="477">
        <f>SUM(H190:H194)</f>
        <v>0</v>
      </c>
      <c r="I189" s="1242">
        <f t="shared" ref="I189:S189" si="37">SUM(I190:I194)</f>
        <v>0</v>
      </c>
      <c r="J189" s="1242">
        <f t="shared" si="37"/>
        <v>0</v>
      </c>
      <c r="K189" s="1556">
        <f t="shared" si="37"/>
        <v>0</v>
      </c>
      <c r="L189" s="1556">
        <f t="shared" si="37"/>
        <v>0</v>
      </c>
      <c r="M189" s="1556">
        <f t="shared" si="37"/>
        <v>0</v>
      </c>
      <c r="N189" s="1556">
        <f t="shared" si="37"/>
        <v>0</v>
      </c>
      <c r="O189" s="1556">
        <f t="shared" si="37"/>
        <v>0</v>
      </c>
      <c r="P189" s="1556">
        <f t="shared" si="37"/>
        <v>0</v>
      </c>
      <c r="Q189" s="1556">
        <f t="shared" si="37"/>
        <v>0</v>
      </c>
      <c r="R189" s="1909">
        <f t="shared" si="37"/>
        <v>0</v>
      </c>
      <c r="S189" s="1909">
        <f t="shared" si="37"/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35"/>
        <v>0</v>
      </c>
      <c r="G190" s="37" t="e">
        <f t="shared" si="36"/>
        <v>#DIV/0!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471"/>
      <c r="R190" s="471"/>
      <c r="S190" s="471"/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0</v>
      </c>
      <c r="F191" s="36">
        <f t="shared" si="35"/>
        <v>0</v>
      </c>
      <c r="G191" s="37" t="e">
        <f t="shared" si="36"/>
        <v>#DIV/0!</v>
      </c>
      <c r="H191" s="471"/>
      <c r="I191" s="471"/>
      <c r="J191" s="471"/>
      <c r="K191" s="471"/>
      <c r="L191" s="471"/>
      <c r="M191" s="471"/>
      <c r="N191" s="471"/>
      <c r="O191" s="471"/>
      <c r="P191" s="471"/>
      <c r="Q191" s="471"/>
      <c r="R191" s="471"/>
      <c r="S191" s="471"/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5"/>
        <v>0</v>
      </c>
      <c r="G192" s="37" t="e">
        <f t="shared" si="36"/>
        <v>#DIV/0!</v>
      </c>
      <c r="H192" s="471"/>
      <c r="I192" s="471"/>
      <c r="J192" s="471"/>
      <c r="K192" s="471"/>
      <c r="L192" s="471"/>
      <c r="M192" s="471"/>
      <c r="N192" s="471"/>
      <c r="O192" s="471"/>
      <c r="P192" s="471"/>
      <c r="Q192" s="471"/>
      <c r="R192" s="471"/>
      <c r="S192" s="471"/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5"/>
        <v>0</v>
      </c>
      <c r="G193" s="37" t="e">
        <f t="shared" si="36"/>
        <v>#DIV/0!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5"/>
        <v>0</v>
      </c>
      <c r="G194" s="120" t="e">
        <f t="shared" si="36"/>
        <v>#DIV/0!</v>
      </c>
      <c r="H194" s="478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5"/>
        <v>0</v>
      </c>
      <c r="G195" s="631" t="e">
        <f t="shared" si="36"/>
        <v>#DIV/0!</v>
      </c>
      <c r="H195" s="479"/>
      <c r="I195" s="479"/>
      <c r="J195" s="1243"/>
      <c r="K195" s="1557"/>
      <c r="L195" s="1557"/>
      <c r="M195" s="1557"/>
      <c r="N195" s="1557"/>
      <c r="O195" s="1557"/>
      <c r="P195" s="1557"/>
      <c r="Q195" s="1557"/>
      <c r="R195" s="1910"/>
      <c r="S195" s="1910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5"/>
        <v>0</v>
      </c>
      <c r="G196" s="67" t="e">
        <f t="shared" si="36"/>
        <v>#DIV/0!</v>
      </c>
      <c r="H196" s="473"/>
      <c r="I196" s="473"/>
      <c r="J196" s="1239"/>
      <c r="K196" s="1553"/>
      <c r="L196" s="1553"/>
      <c r="M196" s="1553"/>
      <c r="N196" s="1553"/>
      <c r="O196" s="1553"/>
      <c r="P196" s="1553"/>
      <c r="Q196" s="1553"/>
      <c r="R196" s="1907"/>
      <c r="S196" s="190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>SUM(H197:S197)</f>
        <v>0</v>
      </c>
      <c r="G197" s="37" t="e">
        <f t="shared" si="36"/>
        <v>#DIV/0!</v>
      </c>
      <c r="H197" s="471"/>
      <c r="I197" s="471"/>
      <c r="J197" s="471"/>
      <c r="K197" s="471"/>
      <c r="L197" s="471"/>
      <c r="M197" s="471"/>
      <c r="N197" s="471"/>
      <c r="O197" s="471"/>
      <c r="P197" s="471"/>
      <c r="Q197" s="471"/>
      <c r="R197" s="471"/>
      <c r="S197" s="471"/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35"/>
        <v>0</v>
      </c>
      <c r="G198" s="37" t="e">
        <f t="shared" si="36"/>
        <v>#DIV/0!</v>
      </c>
      <c r="H198" s="471"/>
      <c r="I198" s="471"/>
      <c r="J198" s="471"/>
      <c r="K198" s="471"/>
      <c r="L198" s="471"/>
      <c r="M198" s="471"/>
      <c r="N198" s="471"/>
      <c r="O198" s="471"/>
      <c r="P198" s="471"/>
      <c r="Q198" s="471"/>
      <c r="R198" s="471"/>
      <c r="S198" s="471"/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5"/>
        <v>0</v>
      </c>
      <c r="G199" s="37" t="e">
        <f t="shared" si="36"/>
        <v>#DIV/0!</v>
      </c>
      <c r="H199" s="471"/>
      <c r="I199" s="471"/>
      <c r="J199" s="471"/>
      <c r="K199" s="471"/>
      <c r="L199" s="471"/>
      <c r="M199" s="471"/>
      <c r="N199" s="471"/>
      <c r="O199" s="471"/>
      <c r="P199" s="471"/>
      <c r="Q199" s="471"/>
      <c r="R199" s="471"/>
      <c r="S199" s="471"/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5"/>
        <v>0</v>
      </c>
      <c r="G200" s="37" t="e">
        <f t="shared" si="36"/>
        <v>#DIV/0!</v>
      </c>
      <c r="H200" s="471"/>
      <c r="I200" s="471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36">
        <f t="shared" si="35"/>
        <v>0</v>
      </c>
      <c r="G201" s="37" t="e">
        <f t="shared" si="36"/>
        <v>#DIV/0!</v>
      </c>
      <c r="H201" s="471"/>
      <c r="I201" s="471"/>
      <c r="J201" s="471"/>
      <c r="K201" s="471"/>
      <c r="L201" s="471"/>
      <c r="M201" s="471"/>
      <c r="N201" s="471"/>
      <c r="O201" s="471"/>
      <c r="P201" s="471"/>
      <c r="Q201" s="471"/>
      <c r="R201" s="471"/>
      <c r="S201" s="471"/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36">
        <f t="shared" si="35"/>
        <v>0</v>
      </c>
      <c r="G202" s="37" t="e">
        <f t="shared" si="36"/>
        <v>#DIV/0!</v>
      </c>
      <c r="H202" s="471"/>
      <c r="I202" s="471"/>
      <c r="J202" s="471"/>
      <c r="K202" s="471"/>
      <c r="L202" s="471"/>
      <c r="M202" s="471"/>
      <c r="N202" s="471"/>
      <c r="O202" s="471"/>
      <c r="P202" s="471"/>
      <c r="Q202" s="471"/>
      <c r="R202" s="471"/>
      <c r="S202" s="471"/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5"/>
        <v>0</v>
      </c>
      <c r="G203" s="37" t="e">
        <f t="shared" si="36"/>
        <v>#DIV/0!</v>
      </c>
      <c r="H203" s="471"/>
      <c r="I203" s="471"/>
      <c r="J203" s="471"/>
      <c r="K203" s="471"/>
      <c r="L203" s="471"/>
      <c r="M203" s="471"/>
      <c r="N203" s="471"/>
      <c r="O203" s="471"/>
      <c r="P203" s="471"/>
      <c r="Q203" s="471"/>
      <c r="R203" s="471"/>
      <c r="S203" s="471"/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5"/>
        <v>0</v>
      </c>
      <c r="G204" s="37" t="e">
        <f t="shared" si="36"/>
        <v>#DIV/0!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5"/>
        <v>0</v>
      </c>
      <c r="G205" s="37" t="e">
        <f t="shared" si="36"/>
        <v>#DIV/0!</v>
      </c>
      <c r="H205" s="471"/>
      <c r="I205" s="471"/>
      <c r="J205" s="471"/>
      <c r="K205" s="471"/>
      <c r="L205" s="471"/>
      <c r="M205" s="471"/>
      <c r="N205" s="471"/>
      <c r="O205" s="471"/>
      <c r="P205" s="471"/>
      <c r="Q205" s="471"/>
      <c r="R205" s="471"/>
      <c r="S205" s="471"/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5"/>
        <v>0</v>
      </c>
      <c r="G206" s="37" t="e">
        <f t="shared" si="36"/>
        <v>#DIV/0!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5"/>
        <v>0</v>
      </c>
      <c r="G207" s="37" t="e">
        <f t="shared" si="36"/>
        <v>#DIV/0!</v>
      </c>
      <c r="H207" s="471"/>
      <c r="I207" s="471"/>
      <c r="J207" s="471"/>
      <c r="K207" s="471"/>
      <c r="L207" s="471"/>
      <c r="M207" s="471"/>
      <c r="N207" s="471"/>
      <c r="O207" s="471"/>
      <c r="P207" s="471"/>
      <c r="Q207" s="471"/>
      <c r="R207" s="471"/>
      <c r="S207" s="471"/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5"/>
        <v>0</v>
      </c>
      <c r="G208" s="37" t="e">
        <f t="shared" si="36"/>
        <v>#DIV/0!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5"/>
        <v>0</v>
      </c>
      <c r="G209" s="37" t="e">
        <f t="shared" si="36"/>
        <v>#DIV/0!</v>
      </c>
      <c r="H209" s="471"/>
      <c r="I209" s="471"/>
      <c r="J209" s="471"/>
      <c r="K209" s="471"/>
      <c r="L209" s="471"/>
      <c r="M209" s="471"/>
      <c r="N209" s="471"/>
      <c r="O209" s="471"/>
      <c r="P209" s="471"/>
      <c r="Q209" s="471"/>
      <c r="R209" s="471"/>
      <c r="S209" s="471"/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5"/>
        <v>0</v>
      </c>
      <c r="G210" s="37" t="e">
        <f t="shared" si="36"/>
        <v>#DIV/0!</v>
      </c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5"/>
        <v>0</v>
      </c>
      <c r="G211" s="37" t="e">
        <f t="shared" si="36"/>
        <v>#DIV/0!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5"/>
        <v>0</v>
      </c>
      <c r="G212" s="37" t="e">
        <f t="shared" si="36"/>
        <v>#DIV/0!</v>
      </c>
      <c r="H212" s="471"/>
      <c r="I212" s="471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5"/>
        <v>0</v>
      </c>
      <c r="G213" s="37" t="e">
        <f t="shared" si="36"/>
        <v>#DIV/0!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471"/>
      <c r="R213" s="471"/>
      <c r="S213" s="471"/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5"/>
        <v>0</v>
      </c>
      <c r="G214" s="37" t="e">
        <f t="shared" si="36"/>
        <v>#DIV/0!</v>
      </c>
      <c r="H214" s="471"/>
      <c r="I214" s="471"/>
      <c r="J214" s="471"/>
      <c r="K214" s="471"/>
      <c r="L214" s="471"/>
      <c r="M214" s="471"/>
      <c r="N214" s="471"/>
      <c r="O214" s="471"/>
      <c r="P214" s="471"/>
      <c r="Q214" s="471"/>
      <c r="R214" s="471"/>
      <c r="S214" s="471"/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5"/>
        <v>0</v>
      </c>
      <c r="G215" s="37" t="e">
        <f t="shared" si="36"/>
        <v>#DIV/0!</v>
      </c>
      <c r="H215" s="471"/>
      <c r="I215" s="471"/>
      <c r="J215" s="471"/>
      <c r="K215" s="471"/>
      <c r="L215" s="471"/>
      <c r="M215" s="471"/>
      <c r="N215" s="471"/>
      <c r="O215" s="471"/>
      <c r="P215" s="471"/>
      <c r="Q215" s="471"/>
      <c r="R215" s="471"/>
      <c r="S215" s="471"/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5"/>
        <v>0</v>
      </c>
      <c r="G216" s="37" t="e">
        <f t="shared" si="36"/>
        <v>#DIV/0!</v>
      </c>
      <c r="H216" s="471"/>
      <c r="I216" s="471"/>
      <c r="J216" s="471"/>
      <c r="K216" s="471"/>
      <c r="L216" s="471"/>
      <c r="M216" s="471"/>
      <c r="N216" s="471"/>
      <c r="O216" s="471"/>
      <c r="P216" s="471"/>
      <c r="Q216" s="471"/>
      <c r="R216" s="471"/>
      <c r="S216" s="471"/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5"/>
        <v>0</v>
      </c>
      <c r="G217" s="37" t="e">
        <f t="shared" si="36"/>
        <v>#DIV/0!</v>
      </c>
      <c r="H217" s="471"/>
      <c r="I217" s="471"/>
      <c r="J217" s="471"/>
      <c r="K217" s="471"/>
      <c r="L217" s="471"/>
      <c r="M217" s="471"/>
      <c r="N217" s="471"/>
      <c r="O217" s="471"/>
      <c r="P217" s="471"/>
      <c r="Q217" s="471"/>
      <c r="R217" s="471"/>
      <c r="S217" s="471"/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5"/>
        <v>0</v>
      </c>
      <c r="G218" s="37" t="e">
        <f t="shared" si="36"/>
        <v>#DIV/0!</v>
      </c>
      <c r="H218" s="471"/>
      <c r="I218" s="471"/>
      <c r="J218" s="471"/>
      <c r="K218" s="471"/>
      <c r="L218" s="471"/>
      <c r="M218" s="471"/>
      <c r="N218" s="471"/>
      <c r="O218" s="471"/>
      <c r="P218" s="471"/>
      <c r="Q218" s="471"/>
      <c r="R218" s="471"/>
      <c r="S218" s="471"/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5"/>
        <v>0</v>
      </c>
      <c r="G219" s="37" t="e">
        <f t="shared" si="36"/>
        <v>#DIV/0!</v>
      </c>
      <c r="H219" s="471"/>
      <c r="I219" s="471"/>
      <c r="J219" s="471"/>
      <c r="K219" s="471"/>
      <c r="L219" s="471"/>
      <c r="M219" s="471"/>
      <c r="N219" s="471"/>
      <c r="O219" s="471"/>
      <c r="P219" s="471"/>
      <c r="Q219" s="471"/>
      <c r="R219" s="471"/>
      <c r="S219" s="471"/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5"/>
        <v>0</v>
      </c>
      <c r="G220" s="37" t="e">
        <f t="shared" si="36"/>
        <v>#DIV/0!</v>
      </c>
      <c r="H220" s="471"/>
      <c r="I220" s="471"/>
      <c r="J220" s="471"/>
      <c r="K220" s="471"/>
      <c r="L220" s="471"/>
      <c r="M220" s="471"/>
      <c r="N220" s="471"/>
      <c r="O220" s="471"/>
      <c r="P220" s="471"/>
      <c r="Q220" s="471"/>
      <c r="R220" s="471"/>
      <c r="S220" s="471"/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5"/>
        <v>1</v>
      </c>
      <c r="G221" s="37">
        <f t="shared" si="36"/>
        <v>100</v>
      </c>
      <c r="H221" s="471">
        <v>1</v>
      </c>
      <c r="I221" s="471"/>
      <c r="J221" s="471"/>
      <c r="K221" s="471"/>
      <c r="L221" s="471"/>
      <c r="M221" s="471"/>
      <c r="N221" s="471"/>
      <c r="O221" s="471"/>
      <c r="P221" s="471"/>
      <c r="Q221" s="471"/>
      <c r="R221" s="471"/>
      <c r="S221" s="471"/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5"/>
        <v>130</v>
      </c>
      <c r="G222" s="37">
        <f t="shared" si="36"/>
        <v>130</v>
      </c>
      <c r="H222" s="471"/>
      <c r="I222" s="471">
        <v>3</v>
      </c>
      <c r="J222" s="471">
        <v>15</v>
      </c>
      <c r="K222" s="471">
        <v>10</v>
      </c>
      <c r="L222" s="471">
        <v>15</v>
      </c>
      <c r="M222" s="471">
        <v>25</v>
      </c>
      <c r="N222" s="471">
        <v>3</v>
      </c>
      <c r="O222" s="471">
        <v>9</v>
      </c>
      <c r="P222" s="471">
        <v>5</v>
      </c>
      <c r="Q222" s="471">
        <v>10</v>
      </c>
      <c r="R222" s="471">
        <v>5</v>
      </c>
      <c r="S222" s="471">
        <v>30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5"/>
        <v>0</v>
      </c>
      <c r="G223" s="37" t="e">
        <f t="shared" si="36"/>
        <v>#DIV/0!</v>
      </c>
      <c r="H223" s="471"/>
      <c r="I223" s="471"/>
      <c r="J223" s="471"/>
      <c r="K223" s="471"/>
      <c r="L223" s="471"/>
      <c r="M223" s="471"/>
      <c r="N223" s="471"/>
      <c r="O223" s="471"/>
      <c r="P223" s="471"/>
      <c r="Q223" s="471"/>
      <c r="R223" s="471"/>
      <c r="S223" s="471"/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5"/>
        <v>0</v>
      </c>
      <c r="G224" s="37" t="e">
        <f t="shared" si="36"/>
        <v>#DIV/0!</v>
      </c>
      <c r="H224" s="471"/>
      <c r="I224" s="471"/>
      <c r="J224" s="471"/>
      <c r="K224" s="471"/>
      <c r="L224" s="471"/>
      <c r="M224" s="471"/>
      <c r="N224" s="471"/>
      <c r="O224" s="471"/>
      <c r="P224" s="471"/>
      <c r="Q224" s="471"/>
      <c r="R224" s="471"/>
      <c r="S224" s="471"/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5"/>
        <v>0</v>
      </c>
      <c r="G225" s="37" t="e">
        <f t="shared" si="36"/>
        <v>#DIV/0!</v>
      </c>
      <c r="H225" s="471"/>
      <c r="I225" s="471"/>
      <c r="J225" s="471"/>
      <c r="K225" s="471"/>
      <c r="L225" s="471"/>
      <c r="M225" s="471"/>
      <c r="N225" s="471"/>
      <c r="O225" s="471"/>
      <c r="P225" s="471"/>
      <c r="Q225" s="471"/>
      <c r="R225" s="471"/>
      <c r="S225" s="471"/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5"/>
        <v>0</v>
      </c>
      <c r="G226" s="37" t="e">
        <f t="shared" si="36"/>
        <v>#DIV/0!</v>
      </c>
      <c r="H226" s="471"/>
      <c r="I226" s="471"/>
      <c r="J226" s="471"/>
      <c r="K226" s="471"/>
      <c r="L226" s="471"/>
      <c r="M226" s="471"/>
      <c r="N226" s="471"/>
      <c r="O226" s="471"/>
      <c r="P226" s="471"/>
      <c r="Q226" s="471"/>
      <c r="R226" s="471"/>
      <c r="S226" s="471"/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90500</v>
      </c>
      <c r="F227" s="153">
        <f t="shared" si="35"/>
        <v>90500</v>
      </c>
      <c r="G227" s="379">
        <f t="shared" si="36"/>
        <v>100</v>
      </c>
      <c r="H227" s="480">
        <f>SUM(H228:H232)</f>
        <v>0</v>
      </c>
      <c r="I227" s="1244">
        <f t="shared" ref="I227:S227" si="38">SUM(I228:I232)</f>
        <v>0</v>
      </c>
      <c r="J227" s="1244">
        <f t="shared" si="38"/>
        <v>1430</v>
      </c>
      <c r="K227" s="1558">
        <f t="shared" si="38"/>
        <v>0</v>
      </c>
      <c r="L227" s="1558">
        <f t="shared" si="38"/>
        <v>10740</v>
      </c>
      <c r="M227" s="1558">
        <f t="shared" si="38"/>
        <v>0</v>
      </c>
      <c r="N227" s="1558">
        <f t="shared" si="38"/>
        <v>4100</v>
      </c>
      <c r="O227" s="1558">
        <f t="shared" si="38"/>
        <v>3232</v>
      </c>
      <c r="P227" s="1558">
        <f t="shared" si="38"/>
        <v>0</v>
      </c>
      <c r="Q227" s="1558">
        <f t="shared" si="38"/>
        <v>0</v>
      </c>
      <c r="R227" s="1911">
        <f t="shared" si="38"/>
        <v>1920</v>
      </c>
      <c r="S227" s="1911">
        <f t="shared" si="38"/>
        <v>69078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35"/>
        <v>0</v>
      </c>
      <c r="G228" s="37" t="e">
        <f t="shared" si="36"/>
        <v>#DIV/0!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f>20500+70000</f>
        <v>90500</v>
      </c>
      <c r="F229" s="36">
        <f t="shared" si="35"/>
        <v>90500</v>
      </c>
      <c r="G229" s="37">
        <f t="shared" si="36"/>
        <v>100</v>
      </c>
      <c r="H229" s="471"/>
      <c r="I229" s="471"/>
      <c r="J229" s="471">
        <v>1430</v>
      </c>
      <c r="K229" s="471"/>
      <c r="L229" s="471">
        <v>10740</v>
      </c>
      <c r="M229" s="471"/>
      <c r="N229" s="471">
        <v>4100</v>
      </c>
      <c r="O229" s="471">
        <v>3232</v>
      </c>
      <c r="P229" s="471"/>
      <c r="Q229" s="471"/>
      <c r="R229" s="471">
        <v>1920</v>
      </c>
      <c r="S229" s="471">
        <v>69078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5"/>
        <v>0</v>
      </c>
      <c r="G230" s="37" t="e">
        <f t="shared" si="36"/>
        <v>#DIV/0!</v>
      </c>
      <c r="H230" s="471"/>
      <c r="I230" s="471"/>
      <c r="J230" s="471"/>
      <c r="K230" s="471"/>
      <c r="L230" s="471"/>
      <c r="M230" s="471"/>
      <c r="N230" s="471"/>
      <c r="O230" s="471"/>
      <c r="P230" s="471"/>
      <c r="Q230" s="471"/>
      <c r="R230" s="471"/>
      <c r="S230" s="471"/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5"/>
        <v>0</v>
      </c>
      <c r="G231" s="37" t="e">
        <f t="shared" si="36"/>
        <v>#DIV/0!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5"/>
        <v>0</v>
      </c>
      <c r="G232" s="120" t="e">
        <f t="shared" si="36"/>
        <v>#DIV/0!</v>
      </c>
      <c r="H232" s="478"/>
      <c r="I232" s="478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5"/>
        <v>0</v>
      </c>
      <c r="G233" s="631" t="e">
        <f t="shared" si="36"/>
        <v>#DIV/0!</v>
      </c>
      <c r="H233" s="479"/>
      <c r="I233" s="479"/>
      <c r="J233" s="1243"/>
      <c r="K233" s="1557"/>
      <c r="L233" s="1557"/>
      <c r="M233" s="1557"/>
      <c r="N233" s="1557"/>
      <c r="O233" s="1557"/>
      <c r="P233" s="1557"/>
      <c r="Q233" s="1557"/>
      <c r="R233" s="1910"/>
      <c r="S233" s="1910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5"/>
        <v>0</v>
      </c>
      <c r="G234" s="67" t="e">
        <f t="shared" si="36"/>
        <v>#DIV/0!</v>
      </c>
      <c r="H234" s="473"/>
      <c r="I234" s="473"/>
      <c r="J234" s="1239"/>
      <c r="K234" s="1553"/>
      <c r="L234" s="1553"/>
      <c r="M234" s="1553"/>
      <c r="N234" s="1553"/>
      <c r="O234" s="1553"/>
      <c r="P234" s="1553"/>
      <c r="Q234" s="1553"/>
      <c r="R234" s="1907"/>
      <c r="S234" s="1907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5"/>
        <v>0</v>
      </c>
      <c r="G235" s="67" t="e">
        <f t="shared" si="36"/>
        <v>#DIV/0!</v>
      </c>
      <c r="H235" s="473"/>
      <c r="I235" s="473"/>
      <c r="J235" s="1239"/>
      <c r="K235" s="1553"/>
      <c r="L235" s="1553"/>
      <c r="M235" s="1553"/>
      <c r="N235" s="1553"/>
      <c r="O235" s="1553"/>
      <c r="P235" s="1553"/>
      <c r="Q235" s="1553"/>
      <c r="R235" s="1907"/>
      <c r="S235" s="190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1</v>
      </c>
      <c r="F236" s="36">
        <f t="shared" si="35"/>
        <v>1</v>
      </c>
      <c r="G236" s="37">
        <f t="shared" si="36"/>
        <v>100</v>
      </c>
      <c r="H236" s="476"/>
      <c r="I236" s="476"/>
      <c r="J236" s="476"/>
      <c r="K236" s="476"/>
      <c r="L236" s="476"/>
      <c r="M236" s="476">
        <v>1</v>
      </c>
      <c r="N236" s="476"/>
      <c r="O236" s="476"/>
      <c r="P236" s="476"/>
      <c r="Q236" s="476"/>
      <c r="R236" s="476"/>
      <c r="S236" s="476"/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10</v>
      </c>
      <c r="F237" s="36">
        <f t="shared" si="35"/>
        <v>10</v>
      </c>
      <c r="G237" s="37">
        <f t="shared" si="36"/>
        <v>100</v>
      </c>
      <c r="H237" s="476"/>
      <c r="I237" s="476"/>
      <c r="J237" s="476"/>
      <c r="K237" s="476"/>
      <c r="L237" s="476"/>
      <c r="M237" s="476"/>
      <c r="N237" s="476"/>
      <c r="O237" s="476">
        <v>10</v>
      </c>
      <c r="P237" s="476"/>
      <c r="Q237" s="476"/>
      <c r="R237" s="476"/>
      <c r="S237" s="476"/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1</v>
      </c>
      <c r="F238" s="36">
        <f t="shared" si="35"/>
        <v>1</v>
      </c>
      <c r="G238" s="37">
        <f t="shared" si="36"/>
        <v>100</v>
      </c>
      <c r="H238" s="476"/>
      <c r="I238" s="476"/>
      <c r="J238" s="476"/>
      <c r="K238" s="476"/>
      <c r="L238" s="476"/>
      <c r="M238" s="476">
        <v>1</v>
      </c>
      <c r="N238" s="476"/>
      <c r="O238" s="476"/>
      <c r="P238" s="476"/>
      <c r="Q238" s="476"/>
      <c r="R238" s="476"/>
      <c r="S238" s="476"/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5"/>
        <v>0</v>
      </c>
      <c r="G239" s="37" t="e">
        <f t="shared" si="36"/>
        <v>#DIV/0!</v>
      </c>
      <c r="H239" s="476"/>
      <c r="I239" s="476"/>
      <c r="J239" s="476"/>
      <c r="K239" s="476"/>
      <c r="L239" s="476"/>
      <c r="M239" s="476"/>
      <c r="N239" s="476"/>
      <c r="O239" s="476"/>
      <c r="P239" s="476"/>
      <c r="Q239" s="476"/>
      <c r="R239" s="476"/>
      <c r="S239" s="476"/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1186500</v>
      </c>
      <c r="F240" s="153">
        <f t="shared" si="35"/>
        <v>1186485.68</v>
      </c>
      <c r="G240" s="379">
        <f t="shared" si="36"/>
        <v>99.998793088916983</v>
      </c>
      <c r="H240" s="153">
        <f>SUM(H241:H245)</f>
        <v>0</v>
      </c>
      <c r="I240" s="1226">
        <f t="shared" ref="I240:S240" si="39">SUM(I241:I245)</f>
        <v>0</v>
      </c>
      <c r="J240" s="1226">
        <f t="shared" si="39"/>
        <v>1440</v>
      </c>
      <c r="K240" s="1543">
        <f t="shared" si="39"/>
        <v>0</v>
      </c>
      <c r="L240" s="1543">
        <f t="shared" si="39"/>
        <v>1180318.05</v>
      </c>
      <c r="M240" s="1543">
        <f t="shared" si="39"/>
        <v>0</v>
      </c>
      <c r="N240" s="1543">
        <f t="shared" si="39"/>
        <v>2777</v>
      </c>
      <c r="O240" s="379">
        <f t="shared" si="39"/>
        <v>1950.63</v>
      </c>
      <c r="P240" s="1543">
        <f t="shared" si="39"/>
        <v>0</v>
      </c>
      <c r="Q240" s="1543">
        <f t="shared" si="39"/>
        <v>0</v>
      </c>
      <c r="R240" s="1896">
        <f t="shared" si="39"/>
        <v>0</v>
      </c>
      <c r="S240" s="1896">
        <f t="shared" si="39"/>
        <v>0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5"/>
        <v>0</v>
      </c>
      <c r="G241" s="37" t="e">
        <f t="shared" si="36"/>
        <v>#DIV/0!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471"/>
      <c r="R241" s="471"/>
      <c r="S241" s="471"/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1500+10000</f>
        <v>11500</v>
      </c>
      <c r="F242" s="36">
        <f t="shared" si="35"/>
        <v>11485.68</v>
      </c>
      <c r="G242" s="37">
        <f t="shared" si="36"/>
        <v>99.875478260869571</v>
      </c>
      <c r="H242" s="471"/>
      <c r="I242" s="471"/>
      <c r="J242" s="471">
        <v>1440</v>
      </c>
      <c r="K242" s="471"/>
      <c r="L242" s="471">
        <v>5318.05</v>
      </c>
      <c r="M242" s="471"/>
      <c r="N242" s="471">
        <v>2777</v>
      </c>
      <c r="O242" s="471">
        <v>1950.63</v>
      </c>
      <c r="P242" s="471"/>
      <c r="Q242" s="471"/>
      <c r="R242" s="471"/>
      <c r="S242" s="471"/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1175000</v>
      </c>
      <c r="F243" s="36">
        <f t="shared" si="35"/>
        <v>1175000</v>
      </c>
      <c r="G243" s="37">
        <f t="shared" si="36"/>
        <v>100</v>
      </c>
      <c r="H243" s="471"/>
      <c r="I243" s="471"/>
      <c r="J243" s="471"/>
      <c r="K243" s="471"/>
      <c r="L243" s="471">
        <v>1175000</v>
      </c>
      <c r="M243" s="471"/>
      <c r="N243" s="471"/>
      <c r="O243" s="471"/>
      <c r="P243" s="471"/>
      <c r="Q243" s="471"/>
      <c r="R243" s="471"/>
      <c r="S243" s="471"/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5"/>
        <v>0</v>
      </c>
      <c r="G244" s="37" t="e">
        <f t="shared" si="36"/>
        <v>#DIV/0!</v>
      </c>
      <c r="H244" s="471"/>
      <c r="I244" s="471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5"/>
        <v>0</v>
      </c>
      <c r="G245" s="120" t="e">
        <f t="shared" si="36"/>
        <v>#DIV/0!</v>
      </c>
      <c r="H245" s="478"/>
      <c r="I245" s="478"/>
      <c r="J245" s="488"/>
      <c r="K245" s="488"/>
      <c r="L245" s="488"/>
      <c r="M245" s="488"/>
      <c r="N245" s="488"/>
      <c r="O245" s="488"/>
      <c r="P245" s="488"/>
      <c r="Q245" s="488"/>
      <c r="R245" s="488"/>
      <c r="S245" s="488"/>
    </row>
    <row r="246" spans="1:19" ht="21.75" customHeight="1">
      <c r="A246" s="340" t="s">
        <v>255</v>
      </c>
      <c r="B246" s="430"/>
      <c r="C246" s="754"/>
      <c r="D246" s="755"/>
      <c r="E246" s="756"/>
      <c r="F246" s="360">
        <f t="shared" si="35"/>
        <v>0</v>
      </c>
      <c r="G246" s="636" t="e">
        <f t="shared" si="36"/>
        <v>#DIV/0!</v>
      </c>
      <c r="H246" s="481"/>
      <c r="I246" s="481"/>
      <c r="J246" s="1245"/>
      <c r="K246" s="1559"/>
      <c r="L246" s="1559"/>
      <c r="M246" s="1559"/>
      <c r="N246" s="1559"/>
      <c r="O246" s="1559"/>
      <c r="P246" s="1559"/>
      <c r="Q246" s="1559"/>
      <c r="R246" s="1912"/>
      <c r="S246" s="1912"/>
    </row>
    <row r="247" spans="1:19" ht="21.75" customHeight="1">
      <c r="A247" s="2247" t="s">
        <v>249</v>
      </c>
      <c r="B247" s="2247"/>
      <c r="C247" s="2248"/>
      <c r="D247" s="757"/>
      <c r="E247" s="658"/>
      <c r="F247" s="92">
        <f t="shared" si="35"/>
        <v>0</v>
      </c>
      <c r="G247" s="631" t="e">
        <f t="shared" si="36"/>
        <v>#DIV/0!</v>
      </c>
      <c r="H247" s="479"/>
      <c r="I247" s="482"/>
      <c r="J247" s="1246"/>
      <c r="K247" s="1560"/>
      <c r="L247" s="1560"/>
      <c r="M247" s="1560"/>
      <c r="N247" s="1560"/>
      <c r="O247" s="1560"/>
      <c r="P247" s="1560"/>
      <c r="Q247" s="1560"/>
      <c r="R247" s="1913"/>
      <c r="S247" s="191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5"/>
        <v>0</v>
      </c>
      <c r="G248" s="67" t="e">
        <f t="shared" si="36"/>
        <v>#DIV/0!</v>
      </c>
      <c r="H248" s="473"/>
      <c r="I248" s="473"/>
      <c r="J248" s="1239"/>
      <c r="K248" s="1553"/>
      <c r="L248" s="1553"/>
      <c r="M248" s="1553"/>
      <c r="N248" s="1553"/>
      <c r="O248" s="1553"/>
      <c r="P248" s="1553"/>
      <c r="Q248" s="1553"/>
      <c r="R248" s="1907"/>
      <c r="S248" s="1907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35"/>
        <v>0</v>
      </c>
      <c r="G249" s="37" t="e">
        <f t="shared" si="36"/>
        <v>#DIV/0!</v>
      </c>
      <c r="H249" s="471"/>
      <c r="I249" s="471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5"/>
        <v>0</v>
      </c>
      <c r="G250" s="37" t="e">
        <f t="shared" si="36"/>
        <v>#DIV/0!</v>
      </c>
      <c r="H250" s="471"/>
      <c r="I250" s="471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ref="F251:F314" si="40">SUM(H251:S251)</f>
        <v>1</v>
      </c>
      <c r="G251" s="37">
        <f t="shared" ref="G251:G314" si="41">+F251*100/E251</f>
        <v>100</v>
      </c>
      <c r="H251" s="471"/>
      <c r="I251" s="471"/>
      <c r="J251" s="471"/>
      <c r="K251" s="471"/>
      <c r="L251" s="471"/>
      <c r="M251" s="471"/>
      <c r="N251" s="471"/>
      <c r="O251" s="471">
        <v>1</v>
      </c>
      <c r="P251" s="471"/>
      <c r="Q251" s="471"/>
      <c r="R251" s="471"/>
      <c r="S251" s="471"/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40"/>
        <v>0</v>
      </c>
      <c r="G252" s="37" t="e">
        <f t="shared" si="41"/>
        <v>#DIV/0!</v>
      </c>
      <c r="H252" s="471"/>
      <c r="I252" s="471"/>
      <c r="J252" s="471"/>
      <c r="K252" s="471"/>
      <c r="L252" s="471"/>
      <c r="M252" s="471"/>
      <c r="N252" s="471"/>
      <c r="O252" s="471"/>
      <c r="P252" s="471"/>
      <c r="Q252" s="471"/>
      <c r="R252" s="471"/>
      <c r="S252" s="471"/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si="40"/>
        <v>0</v>
      </c>
      <c r="G253" s="37" t="e">
        <f t="shared" si="41"/>
        <v>#DIV/0!</v>
      </c>
      <c r="H253" s="471"/>
      <c r="I253" s="471"/>
      <c r="J253" s="471"/>
      <c r="K253" s="471"/>
      <c r="L253" s="471"/>
      <c r="M253" s="471"/>
      <c r="N253" s="471"/>
      <c r="O253" s="471"/>
      <c r="P253" s="471"/>
      <c r="Q253" s="471"/>
      <c r="R253" s="471"/>
      <c r="S253" s="471"/>
    </row>
    <row r="254" spans="1:19" ht="29.4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0"/>
        <v>1</v>
      </c>
      <c r="G254" s="37">
        <f t="shared" si="41"/>
        <v>100</v>
      </c>
      <c r="H254" s="471"/>
      <c r="I254" s="471"/>
      <c r="J254" s="471"/>
      <c r="K254" s="471"/>
      <c r="L254" s="471"/>
      <c r="M254" s="471">
        <v>1</v>
      </c>
      <c r="N254" s="471"/>
      <c r="O254" s="471"/>
      <c r="P254" s="471"/>
      <c r="Q254" s="471"/>
      <c r="R254" s="471"/>
      <c r="S254" s="471"/>
    </row>
    <row r="255" spans="1:19" ht="29.4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0"/>
        <v>0</v>
      </c>
      <c r="G255" s="37" t="e">
        <f t="shared" si="41"/>
        <v>#DIV/0!</v>
      </c>
      <c r="H255" s="471"/>
      <c r="I255" s="471"/>
      <c r="J255" s="471"/>
      <c r="K255" s="471"/>
      <c r="L255" s="471"/>
      <c r="M255" s="471"/>
      <c r="N255" s="471"/>
      <c r="O255" s="471"/>
      <c r="P255" s="471"/>
      <c r="Q255" s="471"/>
      <c r="R255" s="471"/>
      <c r="S255" s="471"/>
    </row>
    <row r="256" spans="1:19" ht="29.4" customHeight="1">
      <c r="A256" s="684"/>
      <c r="B256" s="685"/>
      <c r="C256" s="458"/>
      <c r="D256" s="161" t="s">
        <v>9</v>
      </c>
      <c r="E256" s="95">
        <v>5</v>
      </c>
      <c r="F256" s="36">
        <f t="shared" si="40"/>
        <v>5</v>
      </c>
      <c r="G256" s="37">
        <f t="shared" si="41"/>
        <v>100</v>
      </c>
      <c r="H256" s="471"/>
      <c r="I256" s="471"/>
      <c r="J256" s="471"/>
      <c r="K256" s="471"/>
      <c r="L256" s="471">
        <v>1</v>
      </c>
      <c r="M256" s="471">
        <v>2</v>
      </c>
      <c r="N256" s="471">
        <v>1</v>
      </c>
      <c r="O256" s="471">
        <v>1</v>
      </c>
      <c r="P256" s="471"/>
      <c r="Q256" s="471"/>
      <c r="R256" s="471"/>
      <c r="S256" s="471"/>
    </row>
    <row r="257" spans="1:19" ht="29.4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0"/>
        <v>0</v>
      </c>
      <c r="G257" s="37" t="e">
        <f t="shared" si="41"/>
        <v>#DIV/0!</v>
      </c>
      <c r="H257" s="471"/>
      <c r="I257" s="471"/>
      <c r="J257" s="471"/>
      <c r="K257" s="471"/>
      <c r="L257" s="471"/>
      <c r="M257" s="471"/>
      <c r="N257" s="471"/>
      <c r="O257" s="471"/>
      <c r="P257" s="471"/>
      <c r="Q257" s="471"/>
      <c r="R257" s="471"/>
      <c r="S257" s="471"/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0"/>
        <v>0</v>
      </c>
      <c r="G258" s="37" t="e">
        <f t="shared" si="41"/>
        <v>#DIV/0!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471"/>
      <c r="R258" s="471"/>
      <c r="S258" s="471"/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153">
        <f t="shared" si="40"/>
        <v>39838.600000000006</v>
      </c>
      <c r="G259" s="379">
        <f t="shared" si="41"/>
        <v>99.84611528822056</v>
      </c>
      <c r="H259" s="153">
        <f>SUM(H260:H264)</f>
        <v>0</v>
      </c>
      <c r="I259" s="1226">
        <f t="shared" ref="I259:S259" si="42">SUM(I260:I264)</f>
        <v>0</v>
      </c>
      <c r="J259" s="1226">
        <f t="shared" si="42"/>
        <v>0</v>
      </c>
      <c r="K259" s="1543">
        <f t="shared" si="42"/>
        <v>0</v>
      </c>
      <c r="L259" s="1543">
        <f t="shared" si="42"/>
        <v>0</v>
      </c>
      <c r="M259" s="1543">
        <f t="shared" si="42"/>
        <v>0</v>
      </c>
      <c r="N259" s="1705">
        <f t="shared" si="42"/>
        <v>4771.8999999999996</v>
      </c>
      <c r="O259" s="1543">
        <f t="shared" si="42"/>
        <v>0</v>
      </c>
      <c r="P259" s="1543">
        <f t="shared" si="42"/>
        <v>0</v>
      </c>
      <c r="Q259" s="1543">
        <f t="shared" si="42"/>
        <v>0</v>
      </c>
      <c r="R259" s="1896">
        <f t="shared" si="42"/>
        <v>24512</v>
      </c>
      <c r="S259" s="1896">
        <f t="shared" si="42"/>
        <v>10554.7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0"/>
        <v>0</v>
      </c>
      <c r="G260" s="37" t="e">
        <f t="shared" si="41"/>
        <v>#DIV/0!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36">
        <f t="shared" si="40"/>
        <v>39838.600000000006</v>
      </c>
      <c r="G261" s="37">
        <f t="shared" si="41"/>
        <v>99.84611528822056</v>
      </c>
      <c r="H261" s="471"/>
      <c r="I261" s="471"/>
      <c r="J261" s="471"/>
      <c r="K261" s="471"/>
      <c r="L261" s="471"/>
      <c r="M261" s="471"/>
      <c r="N261" s="471">
        <v>4771.8999999999996</v>
      </c>
      <c r="O261" s="471"/>
      <c r="P261" s="471"/>
      <c r="Q261" s="471"/>
      <c r="R261" s="471">
        <v>24512</v>
      </c>
      <c r="S261" s="471">
        <v>10554.7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0"/>
        <v>0</v>
      </c>
      <c r="G262" s="37" t="e">
        <f t="shared" si="41"/>
        <v>#DIV/0!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0"/>
        <v>0</v>
      </c>
      <c r="G263" s="37" t="e">
        <f t="shared" si="41"/>
        <v>#DIV/0!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0"/>
        <v>0</v>
      </c>
      <c r="G264" s="37" t="e">
        <f t="shared" si="41"/>
        <v>#DIV/0!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471"/>
      <c r="R264" s="471"/>
      <c r="S264" s="471"/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0"/>
        <v>0</v>
      </c>
      <c r="G265" s="67" t="e">
        <f t="shared" si="41"/>
        <v>#DIV/0!</v>
      </c>
      <c r="H265" s="473"/>
      <c r="I265" s="473"/>
      <c r="J265" s="1239"/>
      <c r="K265" s="1553"/>
      <c r="L265" s="1553"/>
      <c r="M265" s="1553"/>
      <c r="N265" s="1553"/>
      <c r="O265" s="1553"/>
      <c r="P265" s="1553"/>
      <c r="Q265" s="1553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4</v>
      </c>
      <c r="F266" s="36">
        <f t="shared" si="40"/>
        <v>4</v>
      </c>
      <c r="G266" s="37">
        <f t="shared" si="41"/>
        <v>100</v>
      </c>
      <c r="H266" s="471"/>
      <c r="I266" s="471"/>
      <c r="J266" s="471">
        <v>4</v>
      </c>
      <c r="K266" s="471"/>
      <c r="L266" s="471"/>
      <c r="M266" s="471"/>
      <c r="N266" s="471"/>
      <c r="O266" s="471"/>
      <c r="P266" s="471"/>
      <c r="Q266" s="471"/>
      <c r="R266" s="471"/>
      <c r="S266" s="471"/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40</v>
      </c>
      <c r="F267" s="36">
        <f t="shared" si="40"/>
        <v>40</v>
      </c>
      <c r="G267" s="37">
        <f t="shared" si="41"/>
        <v>100</v>
      </c>
      <c r="H267" s="471"/>
      <c r="I267" s="471"/>
      <c r="J267" s="471">
        <v>10</v>
      </c>
      <c r="K267" s="471"/>
      <c r="L267" s="471"/>
      <c r="M267" s="471">
        <v>10</v>
      </c>
      <c r="N267" s="471">
        <v>10</v>
      </c>
      <c r="O267" s="471">
        <v>10</v>
      </c>
      <c r="P267" s="471"/>
      <c r="Q267" s="471"/>
      <c r="R267" s="471"/>
      <c r="S267" s="471"/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30</v>
      </c>
      <c r="F268" s="36">
        <f t="shared" si="40"/>
        <v>30</v>
      </c>
      <c r="G268" s="37">
        <f t="shared" si="41"/>
        <v>100</v>
      </c>
      <c r="H268" s="471"/>
      <c r="I268" s="471"/>
      <c r="J268" s="471"/>
      <c r="K268" s="471"/>
      <c r="L268" s="471"/>
      <c r="M268" s="471">
        <v>10</v>
      </c>
      <c r="N268" s="471"/>
      <c r="O268" s="471">
        <v>10</v>
      </c>
      <c r="P268" s="471">
        <v>10</v>
      </c>
      <c r="Q268" s="471"/>
      <c r="R268" s="471"/>
      <c r="S268" s="471"/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9</v>
      </c>
      <c r="F269" s="36">
        <f t="shared" si="40"/>
        <v>9</v>
      </c>
      <c r="G269" s="37">
        <f t="shared" si="41"/>
        <v>100</v>
      </c>
      <c r="H269" s="471"/>
      <c r="I269" s="471"/>
      <c r="J269" s="471"/>
      <c r="K269" s="471"/>
      <c r="L269" s="471"/>
      <c r="M269" s="471">
        <v>5</v>
      </c>
      <c r="N269" s="471"/>
      <c r="O269" s="471">
        <v>1</v>
      </c>
      <c r="P269" s="471"/>
      <c r="Q269" s="471">
        <v>3</v>
      </c>
      <c r="R269" s="471"/>
      <c r="S269" s="471"/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0"/>
        <v>0</v>
      </c>
      <c r="G270" s="37" t="e">
        <f t="shared" si="41"/>
        <v>#DIV/0!</v>
      </c>
      <c r="H270" s="471"/>
      <c r="I270" s="471"/>
      <c r="J270" s="471"/>
      <c r="K270" s="471"/>
      <c r="L270" s="471"/>
      <c r="M270" s="471"/>
      <c r="N270" s="471"/>
      <c r="O270" s="471"/>
      <c r="P270" s="471"/>
      <c r="Q270" s="471"/>
      <c r="R270" s="471"/>
      <c r="S270" s="471"/>
    </row>
    <row r="271" spans="1:19" ht="21.75" customHeight="1">
      <c r="A271" s="680"/>
      <c r="B271" s="681" t="s">
        <v>58</v>
      </c>
      <c r="C271" s="682"/>
      <c r="D271" s="808" t="s">
        <v>24</v>
      </c>
      <c r="E271" s="111">
        <f>SUM(E272:E276)</f>
        <v>39900</v>
      </c>
      <c r="F271" s="153">
        <f t="shared" si="40"/>
        <v>39889.39</v>
      </c>
      <c r="G271" s="379">
        <f t="shared" si="41"/>
        <v>99.973408521303256</v>
      </c>
      <c r="H271" s="153">
        <f>SUM(H272:H276)</f>
        <v>0</v>
      </c>
      <c r="I271" s="1226">
        <f t="shared" ref="I271:S271" si="43">SUM(I272:I276)</f>
        <v>0</v>
      </c>
      <c r="J271" s="1226">
        <f t="shared" si="43"/>
        <v>0</v>
      </c>
      <c r="K271" s="1543">
        <f t="shared" si="43"/>
        <v>0</v>
      </c>
      <c r="L271" s="1543">
        <f t="shared" si="43"/>
        <v>0</v>
      </c>
      <c r="M271" s="1543">
        <f t="shared" si="43"/>
        <v>1200</v>
      </c>
      <c r="N271" s="1705">
        <f t="shared" si="43"/>
        <v>7191.6</v>
      </c>
      <c r="O271" s="1543">
        <f t="shared" si="43"/>
        <v>9351.7900000000009</v>
      </c>
      <c r="P271" s="1543">
        <f t="shared" si="43"/>
        <v>2540</v>
      </c>
      <c r="Q271" s="1543">
        <f t="shared" si="43"/>
        <v>0</v>
      </c>
      <c r="R271" s="1896">
        <f t="shared" si="43"/>
        <v>7185</v>
      </c>
      <c r="S271" s="1896">
        <f t="shared" si="43"/>
        <v>12421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0"/>
        <v>0</v>
      </c>
      <c r="G272" s="37" t="e">
        <f t="shared" si="41"/>
        <v>#DIV/0!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</row>
    <row r="273" spans="1:19" ht="21.75" customHeight="1">
      <c r="A273" s="684"/>
      <c r="B273" s="685"/>
      <c r="C273" s="686" t="s">
        <v>26</v>
      </c>
      <c r="D273" s="687" t="s">
        <v>24</v>
      </c>
      <c r="E273" s="42">
        <v>39900</v>
      </c>
      <c r="F273" s="36">
        <f t="shared" si="40"/>
        <v>39889.39</v>
      </c>
      <c r="G273" s="37">
        <f t="shared" si="41"/>
        <v>99.973408521303256</v>
      </c>
      <c r="H273" s="471"/>
      <c r="I273" s="471"/>
      <c r="J273" s="471"/>
      <c r="K273" s="471"/>
      <c r="L273" s="471"/>
      <c r="M273" s="471">
        <v>1200</v>
      </c>
      <c r="N273" s="471">
        <v>7191.6</v>
      </c>
      <c r="O273" s="471">
        <v>9351.7900000000009</v>
      </c>
      <c r="P273" s="471">
        <v>2540</v>
      </c>
      <c r="Q273" s="471"/>
      <c r="R273" s="471">
        <v>7185</v>
      </c>
      <c r="S273" s="471">
        <v>12421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0"/>
        <v>0</v>
      </c>
      <c r="G274" s="37" t="e">
        <f t="shared" si="41"/>
        <v>#DIV/0!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0"/>
        <v>0</v>
      </c>
      <c r="G275" s="37" t="e">
        <f t="shared" si="41"/>
        <v>#DIV/0!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0"/>
        <v>0</v>
      </c>
      <c r="G276" s="37" t="e">
        <f t="shared" si="41"/>
        <v>#DIV/0!</v>
      </c>
      <c r="H276" s="478"/>
      <c r="I276" s="478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</row>
    <row r="277" spans="1:19" ht="22.95" customHeight="1">
      <c r="A277" s="509"/>
      <c r="B277" s="2235" t="s">
        <v>302</v>
      </c>
      <c r="C277" s="2236"/>
      <c r="D277" s="770"/>
      <c r="E277" s="511"/>
      <c r="F277" s="55">
        <f t="shared" si="40"/>
        <v>0</v>
      </c>
      <c r="G277" s="67" t="e">
        <f t="shared" si="41"/>
        <v>#DIV/0!</v>
      </c>
      <c r="H277" s="473"/>
      <c r="I277" s="473"/>
      <c r="J277" s="1239"/>
      <c r="K277" s="1553"/>
      <c r="L277" s="1553"/>
      <c r="M277" s="1553"/>
      <c r="N277" s="1553"/>
      <c r="O277" s="1553"/>
      <c r="P277" s="1553"/>
      <c r="Q277" s="1553"/>
      <c r="R277" s="1907"/>
      <c r="S277" s="190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2</v>
      </c>
      <c r="F278" s="36">
        <f t="shared" si="40"/>
        <v>2</v>
      </c>
      <c r="G278" s="37">
        <f t="shared" si="41"/>
        <v>100</v>
      </c>
      <c r="H278" s="471"/>
      <c r="I278" s="471"/>
      <c r="J278" s="471"/>
      <c r="K278" s="471"/>
      <c r="L278" s="471">
        <v>2</v>
      </c>
      <c r="M278" s="471"/>
      <c r="N278" s="471"/>
      <c r="O278" s="471"/>
      <c r="P278" s="471"/>
      <c r="Q278" s="471"/>
      <c r="R278" s="471"/>
      <c r="S278" s="471"/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1</v>
      </c>
      <c r="F279" s="36">
        <f t="shared" si="40"/>
        <v>1</v>
      </c>
      <c r="G279" s="37">
        <f t="shared" si="41"/>
        <v>100</v>
      </c>
      <c r="H279" s="471">
        <v>1</v>
      </c>
      <c r="I279" s="471"/>
      <c r="J279" s="471"/>
      <c r="K279" s="471"/>
      <c r="L279" s="471"/>
      <c r="M279" s="471"/>
      <c r="N279" s="471"/>
      <c r="O279" s="471"/>
      <c r="P279" s="471"/>
      <c r="Q279" s="471"/>
      <c r="R279" s="471"/>
      <c r="S279" s="471"/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40"/>
        <v>0</v>
      </c>
      <c r="G280" s="37" t="e">
        <f t="shared" si="41"/>
        <v>#DIV/0!</v>
      </c>
      <c r="H280" s="471"/>
      <c r="I280" s="471"/>
      <c r="J280" s="471"/>
      <c r="K280" s="471"/>
      <c r="L280" s="471"/>
      <c r="M280" s="471"/>
      <c r="N280" s="471"/>
      <c r="O280" s="471"/>
      <c r="P280" s="471"/>
      <c r="Q280" s="471"/>
      <c r="R280" s="471"/>
      <c r="S280" s="471"/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260000</v>
      </c>
      <c r="F281" s="153">
        <f t="shared" si="40"/>
        <v>259914.5</v>
      </c>
      <c r="G281" s="379">
        <f t="shared" si="41"/>
        <v>99.967115384615383</v>
      </c>
      <c r="H281" s="487">
        <f>SUM(H282:H286)</f>
        <v>0</v>
      </c>
      <c r="I281" s="1248">
        <f>SUM(I282:I286)</f>
        <v>5160</v>
      </c>
      <c r="J281" s="1248">
        <f t="shared" ref="J281:S281" si="44">SUM(J282:J286)</f>
        <v>14348.5</v>
      </c>
      <c r="K281" s="1563">
        <f t="shared" si="44"/>
        <v>8000</v>
      </c>
      <c r="L281" s="1563">
        <f t="shared" si="44"/>
        <v>8000</v>
      </c>
      <c r="M281" s="1563">
        <f t="shared" si="44"/>
        <v>150880</v>
      </c>
      <c r="N281" s="1563">
        <f t="shared" si="44"/>
        <v>8000</v>
      </c>
      <c r="O281" s="1563">
        <f t="shared" si="44"/>
        <v>38530</v>
      </c>
      <c r="P281" s="1563">
        <f t="shared" si="44"/>
        <v>6596</v>
      </c>
      <c r="Q281" s="1563">
        <f t="shared" si="44"/>
        <v>0</v>
      </c>
      <c r="R281" s="1916">
        <f t="shared" si="44"/>
        <v>12300</v>
      </c>
      <c r="S281" s="1916">
        <f t="shared" si="44"/>
        <v>8100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0"/>
        <v>0</v>
      </c>
      <c r="G282" s="37" t="e">
        <f t="shared" si="41"/>
        <v>#DIV/0!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120000</v>
      </c>
      <c r="F283" s="36">
        <f t="shared" si="40"/>
        <v>119914.5</v>
      </c>
      <c r="G283" s="37">
        <f t="shared" si="41"/>
        <v>99.928749999999994</v>
      </c>
      <c r="H283" s="471"/>
      <c r="I283" s="471">
        <v>5160</v>
      </c>
      <c r="J283" s="471">
        <v>14348.5</v>
      </c>
      <c r="K283" s="471">
        <v>8000</v>
      </c>
      <c r="L283" s="471">
        <v>8000</v>
      </c>
      <c r="M283" s="471">
        <v>10880</v>
      </c>
      <c r="N283" s="471">
        <v>8000</v>
      </c>
      <c r="O283" s="471">
        <v>38530</v>
      </c>
      <c r="P283" s="471">
        <v>6596</v>
      </c>
      <c r="Q283" s="471"/>
      <c r="R283" s="471">
        <v>12300</v>
      </c>
      <c r="S283" s="471">
        <v>8100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0"/>
        <v>0</v>
      </c>
      <c r="G284" s="37" t="e">
        <f t="shared" si="41"/>
        <v>#DIV/0!</v>
      </c>
      <c r="H284" s="471"/>
      <c r="I284" s="471"/>
      <c r="J284" s="471"/>
      <c r="K284" s="471"/>
      <c r="L284" s="471"/>
      <c r="M284" s="471"/>
      <c r="N284" s="471"/>
      <c r="O284" s="471"/>
      <c r="P284" s="471"/>
      <c r="Q284" s="471"/>
      <c r="R284" s="471"/>
      <c r="S284" s="471"/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140000</v>
      </c>
      <c r="F285" s="36">
        <f t="shared" si="40"/>
        <v>140000</v>
      </c>
      <c r="G285" s="37">
        <f t="shared" si="41"/>
        <v>100</v>
      </c>
      <c r="H285" s="471"/>
      <c r="I285" s="471"/>
      <c r="J285" s="471"/>
      <c r="K285" s="471"/>
      <c r="L285" s="471"/>
      <c r="M285" s="471">
        <v>140000</v>
      </c>
      <c r="N285" s="471"/>
      <c r="O285" s="471"/>
      <c r="P285" s="471"/>
      <c r="Q285" s="471"/>
      <c r="R285" s="471"/>
      <c r="S285" s="471"/>
    </row>
    <row r="286" spans="1:19" ht="21.75" customHeight="1">
      <c r="A286" s="783"/>
      <c r="B286" s="784"/>
      <c r="C286" s="785" t="s">
        <v>29</v>
      </c>
      <c r="D286" s="786" t="s">
        <v>24</v>
      </c>
      <c r="E286" s="102">
        <v>0</v>
      </c>
      <c r="F286" s="116">
        <f t="shared" si="40"/>
        <v>0</v>
      </c>
      <c r="G286" s="120" t="e">
        <f t="shared" si="41"/>
        <v>#DIV/0!</v>
      </c>
      <c r="H286" s="478"/>
      <c r="I286" s="48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0"/>
        <v>0</v>
      </c>
      <c r="G287" s="631" t="e">
        <f t="shared" si="41"/>
        <v>#DIV/0!</v>
      </c>
      <c r="H287" s="92">
        <f>SUM(H288:H296)</f>
        <v>0</v>
      </c>
      <c r="I287" s="92">
        <f>SUM(I288:I296)</f>
        <v>0</v>
      </c>
      <c r="J287" s="1220">
        <f t="shared" ref="J287:S287" si="45">SUM(J288:J296)</f>
        <v>0</v>
      </c>
      <c r="K287" s="1538">
        <f t="shared" si="45"/>
        <v>0</v>
      </c>
      <c r="L287" s="1538">
        <f t="shared" si="45"/>
        <v>0</v>
      </c>
      <c r="M287" s="1538">
        <f t="shared" si="45"/>
        <v>0</v>
      </c>
      <c r="N287" s="1538">
        <f t="shared" si="45"/>
        <v>0</v>
      </c>
      <c r="O287" s="1538">
        <f t="shared" si="45"/>
        <v>0</v>
      </c>
      <c r="P287" s="1538">
        <f t="shared" si="45"/>
        <v>0</v>
      </c>
      <c r="Q287" s="1538">
        <f t="shared" si="45"/>
        <v>0</v>
      </c>
      <c r="R287" s="1891">
        <f t="shared" si="45"/>
        <v>0</v>
      </c>
      <c r="S287" s="1891">
        <f t="shared" si="45"/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55">
        <f t="shared" si="40"/>
        <v>0</v>
      </c>
      <c r="G288" s="67" t="e">
        <f t="shared" si="41"/>
        <v>#DIV/0!</v>
      </c>
      <c r="H288" s="473"/>
      <c r="I288" s="473"/>
      <c r="J288" s="1239"/>
      <c r="K288" s="1553"/>
      <c r="L288" s="1553"/>
      <c r="M288" s="1553"/>
      <c r="N288" s="1553"/>
      <c r="O288" s="1553"/>
      <c r="P288" s="1553"/>
      <c r="Q288" s="1553"/>
      <c r="R288" s="1907"/>
      <c r="S288" s="1907"/>
    </row>
    <row r="289" spans="1:19" ht="31.95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 t="shared" si="40"/>
        <v>0</v>
      </c>
      <c r="G289" s="37" t="e">
        <f t="shared" si="41"/>
        <v>#DIV/0!</v>
      </c>
      <c r="H289" s="471"/>
      <c r="I289" s="471"/>
      <c r="J289" s="471"/>
      <c r="K289" s="471"/>
      <c r="L289" s="471"/>
      <c r="M289" s="471"/>
      <c r="N289" s="471"/>
      <c r="O289" s="471"/>
      <c r="P289" s="471"/>
      <c r="Q289" s="471"/>
      <c r="R289" s="471"/>
      <c r="S289" s="471"/>
    </row>
    <row r="290" spans="1:19" ht="31.95" customHeight="1">
      <c r="A290" s="723"/>
      <c r="B290" s="452" t="s">
        <v>180</v>
      </c>
      <c r="C290" s="789"/>
      <c r="D290" s="455" t="s">
        <v>87</v>
      </c>
      <c r="E290" s="42">
        <v>0</v>
      </c>
      <c r="F290" s="36">
        <f t="shared" si="40"/>
        <v>0</v>
      </c>
      <c r="G290" s="37" t="e">
        <f t="shared" si="41"/>
        <v>#DIV/0!</v>
      </c>
      <c r="H290" s="471"/>
      <c r="I290" s="471"/>
      <c r="J290" s="471"/>
      <c r="K290" s="471"/>
      <c r="L290" s="471"/>
      <c r="M290" s="471"/>
      <c r="N290" s="471"/>
      <c r="O290" s="471"/>
      <c r="P290" s="471"/>
      <c r="Q290" s="471"/>
      <c r="R290" s="471"/>
      <c r="S290" s="471"/>
    </row>
    <row r="291" spans="1:19" ht="25.5" customHeight="1">
      <c r="A291" s="790"/>
      <c r="B291" s="2193" t="s">
        <v>292</v>
      </c>
      <c r="C291" s="2194"/>
      <c r="D291" s="455" t="s">
        <v>114</v>
      </c>
      <c r="E291" s="42">
        <v>0</v>
      </c>
      <c r="F291" s="36">
        <f t="shared" si="40"/>
        <v>0</v>
      </c>
      <c r="G291" s="37" t="e">
        <f t="shared" si="41"/>
        <v>#DIV/0!</v>
      </c>
      <c r="H291" s="471"/>
      <c r="I291" s="471"/>
      <c r="J291" s="471"/>
      <c r="K291" s="471"/>
      <c r="L291" s="471"/>
      <c r="M291" s="471"/>
      <c r="N291" s="471"/>
      <c r="O291" s="471"/>
      <c r="P291" s="471"/>
      <c r="Q291" s="471"/>
      <c r="R291" s="471"/>
      <c r="S291" s="471"/>
    </row>
    <row r="292" spans="1:19" ht="25.5" customHeight="1">
      <c r="A292" s="723"/>
      <c r="B292" s="452" t="s">
        <v>293</v>
      </c>
      <c r="C292" s="791"/>
      <c r="D292" s="420" t="s">
        <v>294</v>
      </c>
      <c r="E292" s="42">
        <v>0</v>
      </c>
      <c r="F292" s="36">
        <f t="shared" si="40"/>
        <v>0</v>
      </c>
      <c r="G292" s="37" t="e">
        <f t="shared" si="41"/>
        <v>#DIV/0!</v>
      </c>
      <c r="H292" s="471"/>
      <c r="I292" s="471"/>
      <c r="J292" s="471"/>
      <c r="K292" s="471"/>
      <c r="L292" s="471"/>
      <c r="M292" s="471"/>
      <c r="N292" s="471"/>
      <c r="O292" s="471"/>
      <c r="P292" s="471"/>
      <c r="Q292" s="471"/>
      <c r="R292" s="471"/>
      <c r="S292" s="471"/>
    </row>
    <row r="293" spans="1:19" ht="21.75" customHeight="1">
      <c r="A293" s="723"/>
      <c r="B293" s="2097" t="s">
        <v>187</v>
      </c>
      <c r="C293" s="2097"/>
      <c r="D293" s="752" t="s">
        <v>114</v>
      </c>
      <c r="E293" s="42">
        <v>0</v>
      </c>
      <c r="F293" s="36">
        <f t="shared" si="40"/>
        <v>0</v>
      </c>
      <c r="G293" s="37" t="e">
        <f t="shared" si="41"/>
        <v>#DIV/0!</v>
      </c>
      <c r="H293" s="471"/>
      <c r="I293" s="471"/>
      <c r="J293" s="471"/>
      <c r="K293" s="471"/>
      <c r="L293" s="471"/>
      <c r="M293" s="471"/>
      <c r="N293" s="471"/>
      <c r="O293" s="471"/>
      <c r="P293" s="471"/>
      <c r="Q293" s="471"/>
      <c r="R293" s="471"/>
      <c r="S293" s="471"/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153">
        <f t="shared" si="40"/>
        <v>0</v>
      </c>
      <c r="G294" s="379" t="e">
        <f t="shared" si="41"/>
        <v>#DIV/0!</v>
      </c>
      <c r="H294" s="153">
        <f>SUM(H295:H299)</f>
        <v>0</v>
      </c>
      <c r="I294" s="1226">
        <f>SUM(I295:I299)</f>
        <v>0</v>
      </c>
      <c r="J294" s="1226">
        <f t="shared" ref="J294:S294" si="46">SUM(J295:J299)</f>
        <v>0</v>
      </c>
      <c r="K294" s="1543">
        <f t="shared" si="46"/>
        <v>0</v>
      </c>
      <c r="L294" s="1543">
        <f t="shared" si="46"/>
        <v>0</v>
      </c>
      <c r="M294" s="1543">
        <f t="shared" si="46"/>
        <v>0</v>
      </c>
      <c r="N294" s="1543">
        <f t="shared" si="46"/>
        <v>0</v>
      </c>
      <c r="O294" s="1543">
        <f t="shared" si="46"/>
        <v>0</v>
      </c>
      <c r="P294" s="1543">
        <f t="shared" si="46"/>
        <v>0</v>
      </c>
      <c r="Q294" s="1543">
        <f t="shared" si="46"/>
        <v>0</v>
      </c>
      <c r="R294" s="1896">
        <f t="shared" si="46"/>
        <v>0</v>
      </c>
      <c r="S294" s="1896">
        <f t="shared" si="46"/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0"/>
        <v>0</v>
      </c>
      <c r="G295" s="37" t="e">
        <f t="shared" si="41"/>
        <v>#DIV/0!</v>
      </c>
      <c r="H295" s="471"/>
      <c r="I295" s="471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36">
        <f t="shared" si="40"/>
        <v>0</v>
      </c>
      <c r="G296" s="37" t="e">
        <f t="shared" si="41"/>
        <v>#DIV/0!</v>
      </c>
      <c r="H296" s="471"/>
      <c r="I296" s="471"/>
      <c r="J296" s="471"/>
      <c r="K296" s="471"/>
      <c r="L296" s="471"/>
      <c r="M296" s="471"/>
      <c r="N296" s="471"/>
      <c r="O296" s="471"/>
      <c r="P296" s="471"/>
      <c r="Q296" s="471"/>
      <c r="R296" s="471"/>
      <c r="S296" s="471"/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0"/>
        <v>0</v>
      </c>
      <c r="G297" s="37" t="e">
        <f t="shared" si="41"/>
        <v>#DIV/0!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0"/>
        <v>0</v>
      </c>
      <c r="G298" s="37" t="e">
        <f t="shared" si="41"/>
        <v>#DIV/0!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0"/>
        <v>0</v>
      </c>
      <c r="G299" s="37" t="e">
        <f t="shared" si="41"/>
        <v>#DIV/0!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40"/>
        <v>0</v>
      </c>
      <c r="G300" s="67" t="e">
        <f t="shared" si="41"/>
        <v>#DIV/0!</v>
      </c>
      <c r="H300" s="473"/>
      <c r="I300" s="473"/>
      <c r="J300" s="1239"/>
      <c r="K300" s="1553"/>
      <c r="L300" s="1553"/>
      <c r="M300" s="1553"/>
      <c r="N300" s="1553"/>
      <c r="O300" s="1553"/>
      <c r="P300" s="1553"/>
      <c r="Q300" s="1553"/>
      <c r="R300" s="1907"/>
      <c r="S300" s="1907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0"/>
        <v>0</v>
      </c>
      <c r="G301" s="37" t="e">
        <f t="shared" si="41"/>
        <v>#DIV/0!</v>
      </c>
      <c r="H301" s="471"/>
      <c r="I301" s="471"/>
      <c r="J301" s="471"/>
      <c r="K301" s="471"/>
      <c r="L301" s="471"/>
      <c r="M301" s="471"/>
      <c r="N301" s="471"/>
      <c r="O301" s="471"/>
      <c r="P301" s="471"/>
      <c r="Q301" s="471"/>
      <c r="R301" s="471"/>
      <c r="S301" s="471"/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40"/>
        <v>0</v>
      </c>
      <c r="G302" s="37" t="e">
        <f t="shared" si="41"/>
        <v>#DIV/0!</v>
      </c>
      <c r="H302" s="471"/>
      <c r="I302" s="471"/>
      <c r="J302" s="471"/>
      <c r="K302" s="471"/>
      <c r="L302" s="471"/>
      <c r="M302" s="471"/>
      <c r="N302" s="471"/>
      <c r="O302" s="471"/>
      <c r="P302" s="471"/>
      <c r="Q302" s="471"/>
      <c r="R302" s="471"/>
      <c r="S302" s="471"/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0"/>
        <v>0</v>
      </c>
      <c r="G303" s="37" t="e">
        <f t="shared" si="41"/>
        <v>#DIV/0!</v>
      </c>
      <c r="H303" s="471"/>
      <c r="I303" s="471"/>
      <c r="J303" s="471"/>
      <c r="K303" s="471"/>
      <c r="L303" s="471"/>
      <c r="M303" s="471"/>
      <c r="N303" s="471"/>
      <c r="O303" s="471"/>
      <c r="P303" s="471"/>
      <c r="Q303" s="471"/>
      <c r="R303" s="471"/>
      <c r="S303" s="471"/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0"/>
        <v>0</v>
      </c>
      <c r="G304" s="37" t="e">
        <f t="shared" si="41"/>
        <v>#DIV/0!</v>
      </c>
      <c r="H304" s="471"/>
      <c r="I304" s="471"/>
      <c r="J304" s="471"/>
      <c r="K304" s="471"/>
      <c r="L304" s="471"/>
      <c r="M304" s="471"/>
      <c r="N304" s="471"/>
      <c r="O304" s="471"/>
      <c r="P304" s="471"/>
      <c r="Q304" s="471"/>
      <c r="R304" s="471"/>
      <c r="S304" s="471"/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0"/>
        <v>0</v>
      </c>
      <c r="G305" s="37" t="e">
        <f t="shared" si="41"/>
        <v>#DIV/0!</v>
      </c>
      <c r="H305" s="471"/>
      <c r="I305" s="471"/>
      <c r="J305" s="471"/>
      <c r="K305" s="471"/>
      <c r="L305" s="471"/>
      <c r="M305" s="471"/>
      <c r="N305" s="471"/>
      <c r="O305" s="471"/>
      <c r="P305" s="471"/>
      <c r="Q305" s="471"/>
      <c r="R305" s="471"/>
      <c r="S305" s="471"/>
    </row>
    <row r="306" spans="1:19" ht="27" customHeight="1">
      <c r="A306" s="735"/>
      <c r="B306" s="777" t="s">
        <v>37</v>
      </c>
      <c r="C306" s="793"/>
      <c r="D306" s="738" t="s">
        <v>24</v>
      </c>
      <c r="E306" s="153"/>
      <c r="F306" s="153">
        <f t="shared" si="40"/>
        <v>0</v>
      </c>
      <c r="G306" s="379" t="e">
        <f t="shared" si="41"/>
        <v>#DIV/0!</v>
      </c>
      <c r="H306" s="487">
        <f>SUM(H307:H311)</f>
        <v>0</v>
      </c>
      <c r="I306" s="1248">
        <f>SUM(I307:I311)</f>
        <v>0</v>
      </c>
      <c r="J306" s="1248">
        <f t="shared" ref="J306:S306" si="47">SUM(J307:J311)</f>
        <v>0</v>
      </c>
      <c r="K306" s="1563">
        <f t="shared" si="47"/>
        <v>0</v>
      </c>
      <c r="L306" s="1563">
        <f t="shared" si="47"/>
        <v>0</v>
      </c>
      <c r="M306" s="1563">
        <f t="shared" si="47"/>
        <v>0</v>
      </c>
      <c r="N306" s="1563">
        <f t="shared" si="47"/>
        <v>0</v>
      </c>
      <c r="O306" s="1563">
        <f t="shared" si="47"/>
        <v>0</v>
      </c>
      <c r="P306" s="1563">
        <f t="shared" si="47"/>
        <v>0</v>
      </c>
      <c r="Q306" s="1563">
        <f t="shared" si="47"/>
        <v>0</v>
      </c>
      <c r="R306" s="1916">
        <f t="shared" si="47"/>
        <v>0</v>
      </c>
      <c r="S306" s="1916">
        <f t="shared" si="47"/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0"/>
        <v>0</v>
      </c>
      <c r="G307" s="37" t="e">
        <f t="shared" si="41"/>
        <v>#DIV/0!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471"/>
      <c r="R307" s="471"/>
      <c r="S307" s="471"/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si="40"/>
        <v>0</v>
      </c>
      <c r="G308" s="37" t="e">
        <f t="shared" si="41"/>
        <v>#DIV/0!</v>
      </c>
      <c r="H308" s="471"/>
      <c r="I308" s="471"/>
      <c r="J308" s="471"/>
      <c r="K308" s="471"/>
      <c r="L308" s="471"/>
      <c r="M308" s="471"/>
      <c r="N308" s="471"/>
      <c r="O308" s="471"/>
      <c r="P308" s="471"/>
      <c r="Q308" s="471"/>
      <c r="R308" s="471"/>
      <c r="S308" s="471"/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0"/>
        <v>0</v>
      </c>
      <c r="G309" s="37" t="e">
        <f t="shared" si="41"/>
        <v>#DIV/0!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471"/>
      <c r="R309" s="471"/>
      <c r="S309" s="471"/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0"/>
        <v>0</v>
      </c>
      <c r="G310" s="37" t="e">
        <f t="shared" si="41"/>
        <v>#DIV/0!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</row>
    <row r="311" spans="1:19" ht="27" customHeight="1">
      <c r="A311" s="794"/>
      <c r="B311" s="784"/>
      <c r="C311" s="795" t="s">
        <v>29</v>
      </c>
      <c r="D311" s="704" t="s">
        <v>24</v>
      </c>
      <c r="E311" s="116"/>
      <c r="F311" s="116">
        <f t="shared" si="40"/>
        <v>0</v>
      </c>
      <c r="G311" s="120" t="e">
        <f t="shared" si="41"/>
        <v>#DIV/0!</v>
      </c>
      <c r="H311" s="478"/>
      <c r="I311" s="488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</row>
    <row r="312" spans="1:19" ht="26.4" customHeight="1">
      <c r="A312" s="375" t="s">
        <v>325</v>
      </c>
      <c r="B312" s="796"/>
      <c r="C312" s="797"/>
      <c r="D312" s="798"/>
      <c r="E312" s="386"/>
      <c r="F312" s="360">
        <f t="shared" si="40"/>
        <v>0</v>
      </c>
      <c r="G312" s="636" t="e">
        <f t="shared" si="41"/>
        <v>#DIV/0!</v>
      </c>
      <c r="H312" s="1245"/>
      <c r="I312" s="483"/>
      <c r="J312" s="1247"/>
      <c r="K312" s="1561"/>
      <c r="L312" s="1561"/>
      <c r="M312" s="1561"/>
      <c r="N312" s="1561"/>
      <c r="O312" s="1561"/>
      <c r="P312" s="1561"/>
      <c r="Q312" s="1561"/>
      <c r="R312" s="1914"/>
      <c r="S312" s="1914"/>
    </row>
    <row r="313" spans="1:19" ht="27" customHeight="1">
      <c r="A313" s="2110" t="s">
        <v>257</v>
      </c>
      <c r="B313" s="2111"/>
      <c r="C313" s="2111"/>
      <c r="D313" s="2112"/>
      <c r="E313" s="92"/>
      <c r="F313" s="132">
        <f t="shared" si="40"/>
        <v>0</v>
      </c>
      <c r="G313" s="383" t="e">
        <f t="shared" si="41"/>
        <v>#DIV/0!</v>
      </c>
      <c r="H313" s="1246"/>
      <c r="I313" s="479"/>
      <c r="J313" s="1243"/>
      <c r="K313" s="1557"/>
      <c r="L313" s="1557"/>
      <c r="M313" s="1557"/>
      <c r="N313" s="1557"/>
      <c r="O313" s="1557"/>
      <c r="P313" s="1557"/>
      <c r="Q313" s="1557"/>
      <c r="R313" s="1910"/>
      <c r="S313" s="1910"/>
    </row>
    <row r="314" spans="1:19" ht="35.4" customHeight="1">
      <c r="A314" s="388"/>
      <c r="B314" s="2177" t="s">
        <v>251</v>
      </c>
      <c r="C314" s="2178"/>
      <c r="D314" s="799"/>
      <c r="E314" s="106">
        <f>E315</f>
        <v>0</v>
      </c>
      <c r="F314" s="55">
        <f t="shared" si="40"/>
        <v>0</v>
      </c>
      <c r="G314" s="67" t="e">
        <f t="shared" si="41"/>
        <v>#DIV/0!</v>
      </c>
      <c r="H314" s="473"/>
      <c r="I314" s="473"/>
      <c r="J314" s="1239"/>
      <c r="K314" s="1553"/>
      <c r="L314" s="1553"/>
      <c r="M314" s="1553"/>
      <c r="N314" s="1553"/>
      <c r="O314" s="1553"/>
      <c r="P314" s="1553"/>
      <c r="Q314" s="1553"/>
      <c r="R314" s="1907"/>
      <c r="S314" s="1907"/>
    </row>
    <row r="315" spans="1:19" ht="27" customHeight="1">
      <c r="A315" s="660"/>
      <c r="B315" s="730"/>
      <c r="C315" s="800" t="s">
        <v>139</v>
      </c>
      <c r="D315" s="679" t="s">
        <v>88</v>
      </c>
      <c r="E315" s="77"/>
      <c r="F315" s="36">
        <f t="shared" ref="F315:F378" si="48">SUM(H315:S315)</f>
        <v>0</v>
      </c>
      <c r="G315" s="37" t="e">
        <f t="shared" ref="G315:G378" si="49">+F315*100/E315</f>
        <v>#DIV/0!</v>
      </c>
      <c r="H315" s="471"/>
      <c r="I315" s="471"/>
      <c r="J315" s="471"/>
      <c r="K315" s="471"/>
      <c r="L315" s="471"/>
      <c r="M315" s="471"/>
      <c r="N315" s="471"/>
      <c r="O315" s="471"/>
      <c r="P315" s="471"/>
      <c r="Q315" s="471"/>
      <c r="R315" s="471"/>
      <c r="S315" s="471"/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8"/>
        <v>0</v>
      </c>
      <c r="G316" s="37" t="e">
        <f t="shared" si="49"/>
        <v>#DIV/0!</v>
      </c>
      <c r="H316" s="471"/>
      <c r="I316" s="471"/>
      <c r="J316" s="471"/>
      <c r="K316" s="471"/>
      <c r="L316" s="471"/>
      <c r="M316" s="471"/>
      <c r="N316" s="471"/>
      <c r="O316" s="471"/>
      <c r="P316" s="471"/>
      <c r="Q316" s="471"/>
      <c r="R316" s="471"/>
      <c r="S316" s="471"/>
    </row>
    <row r="317" spans="1:19" ht="27" customHeight="1">
      <c r="A317" s="680"/>
      <c r="B317" s="681" t="s">
        <v>37</v>
      </c>
      <c r="C317" s="737"/>
      <c r="D317" s="738" t="s">
        <v>24</v>
      </c>
      <c r="E317" s="50">
        <f>SUM(E318:E322)</f>
        <v>0</v>
      </c>
      <c r="F317" s="163">
        <f t="shared" si="48"/>
        <v>0</v>
      </c>
      <c r="G317" s="90" t="e">
        <f t="shared" si="49"/>
        <v>#DIV/0!</v>
      </c>
      <c r="H317" s="163">
        <f>SUM(H318:H322)</f>
        <v>0</v>
      </c>
      <c r="I317" s="163">
        <f t="shared" ref="I317:S317" si="50">SUM(I318:I322)</f>
        <v>0</v>
      </c>
      <c r="J317" s="1228">
        <f t="shared" si="50"/>
        <v>0</v>
      </c>
      <c r="K317" s="1545">
        <f t="shared" si="50"/>
        <v>0</v>
      </c>
      <c r="L317" s="1545">
        <f t="shared" si="50"/>
        <v>0</v>
      </c>
      <c r="M317" s="1545">
        <f t="shared" si="50"/>
        <v>0</v>
      </c>
      <c r="N317" s="1545">
        <f t="shared" si="50"/>
        <v>0</v>
      </c>
      <c r="O317" s="1545">
        <f t="shared" si="50"/>
        <v>0</v>
      </c>
      <c r="P317" s="1545">
        <f t="shared" si="50"/>
        <v>0</v>
      </c>
      <c r="Q317" s="1545">
        <f t="shared" si="50"/>
        <v>0</v>
      </c>
      <c r="R317" s="1898">
        <f t="shared" si="50"/>
        <v>0</v>
      </c>
      <c r="S317" s="1898">
        <f t="shared" si="50"/>
        <v>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48"/>
        <v>0</v>
      </c>
      <c r="G318" s="37" t="e">
        <f t="shared" si="49"/>
        <v>#DIV/0!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0</v>
      </c>
      <c r="F319" s="36">
        <f t="shared" si="48"/>
        <v>0</v>
      </c>
      <c r="G319" s="37" t="e">
        <f t="shared" si="49"/>
        <v>#DIV/0!</v>
      </c>
      <c r="H319" s="471"/>
      <c r="I319" s="471"/>
      <c r="J319" s="471"/>
      <c r="K319" s="471"/>
      <c r="L319" s="471"/>
      <c r="M319" s="471"/>
      <c r="N319" s="471"/>
      <c r="O319" s="471"/>
      <c r="P319" s="471"/>
      <c r="Q319" s="471"/>
      <c r="R319" s="471"/>
      <c r="S319" s="471"/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48"/>
        <v>0</v>
      </c>
      <c r="G320" s="37" t="e">
        <f t="shared" si="49"/>
        <v>#DIV/0!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48"/>
        <v>0</v>
      </c>
      <c r="G321" s="37" t="e">
        <f t="shared" si="49"/>
        <v>#DIV/0!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471"/>
      <c r="R321" s="471"/>
      <c r="S321" s="471"/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48"/>
        <v>0</v>
      </c>
      <c r="G322" s="37" t="e">
        <f t="shared" si="49"/>
        <v>#DIV/0!</v>
      </c>
      <c r="H322" s="471"/>
      <c r="I322" s="471"/>
      <c r="J322" s="471"/>
      <c r="K322" s="471"/>
      <c r="L322" s="471"/>
      <c r="M322" s="471"/>
      <c r="N322" s="471"/>
      <c r="O322" s="471"/>
      <c r="P322" s="471"/>
      <c r="Q322" s="471"/>
      <c r="R322" s="471"/>
      <c r="S322" s="471"/>
    </row>
    <row r="323" spans="1:19" ht="34.950000000000003" customHeight="1">
      <c r="A323" s="225"/>
      <c r="B323" s="2179" t="s">
        <v>252</v>
      </c>
      <c r="C323" s="2180"/>
      <c r="D323" s="693"/>
      <c r="E323" s="54">
        <f>E325</f>
        <v>10</v>
      </c>
      <c r="F323" s="55">
        <f t="shared" si="48"/>
        <v>10</v>
      </c>
      <c r="G323" s="67">
        <f t="shared" si="49"/>
        <v>100</v>
      </c>
      <c r="H323" s="473">
        <f>H325</f>
        <v>0</v>
      </c>
      <c r="I323" s="473">
        <f t="shared" ref="I323:S323" si="51">I325</f>
        <v>0</v>
      </c>
      <c r="J323" s="1239">
        <f t="shared" si="51"/>
        <v>0</v>
      </c>
      <c r="K323" s="1553">
        <f t="shared" si="51"/>
        <v>0</v>
      </c>
      <c r="L323" s="1553">
        <f t="shared" si="51"/>
        <v>0</v>
      </c>
      <c r="M323" s="1553">
        <f t="shared" si="51"/>
        <v>10</v>
      </c>
      <c r="N323" s="1553">
        <f t="shared" si="51"/>
        <v>0</v>
      </c>
      <c r="O323" s="1553">
        <f t="shared" si="51"/>
        <v>0</v>
      </c>
      <c r="P323" s="1553">
        <f t="shared" si="51"/>
        <v>0</v>
      </c>
      <c r="Q323" s="1553">
        <f t="shared" si="51"/>
        <v>0</v>
      </c>
      <c r="R323" s="1907">
        <f t="shared" si="51"/>
        <v>0</v>
      </c>
      <c r="S323" s="1907">
        <f t="shared" si="51"/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10</v>
      </c>
      <c r="F324" s="36">
        <f t="shared" si="48"/>
        <v>10</v>
      </c>
      <c r="G324" s="37">
        <f t="shared" si="49"/>
        <v>100</v>
      </c>
      <c r="H324" s="471"/>
      <c r="I324" s="471"/>
      <c r="J324" s="471">
        <v>10</v>
      </c>
      <c r="K324" s="471"/>
      <c r="L324" s="471"/>
      <c r="M324" s="471"/>
      <c r="N324" s="471"/>
      <c r="O324" s="471"/>
      <c r="P324" s="471"/>
      <c r="Q324" s="471"/>
      <c r="R324" s="471"/>
      <c r="S324" s="471"/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10</v>
      </c>
      <c r="F325" s="36">
        <f t="shared" si="48"/>
        <v>10</v>
      </c>
      <c r="G325" s="37">
        <f t="shared" si="49"/>
        <v>100</v>
      </c>
      <c r="H325" s="471"/>
      <c r="I325" s="471"/>
      <c r="J325" s="471"/>
      <c r="K325" s="471"/>
      <c r="L325" s="471"/>
      <c r="M325" s="471">
        <v>10</v>
      </c>
      <c r="N325" s="471"/>
      <c r="O325" s="471"/>
      <c r="P325" s="471"/>
      <c r="Q325" s="471"/>
      <c r="R325" s="471"/>
      <c r="S325" s="471"/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48"/>
        <v>0</v>
      </c>
      <c r="G326" s="37" t="e">
        <f t="shared" si="49"/>
        <v>#DIV/0!</v>
      </c>
      <c r="H326" s="471"/>
      <c r="I326" s="471"/>
      <c r="J326" s="471"/>
      <c r="K326" s="471"/>
      <c r="L326" s="471"/>
      <c r="M326" s="471"/>
      <c r="N326" s="471"/>
      <c r="O326" s="471"/>
      <c r="P326" s="471"/>
      <c r="Q326" s="471"/>
      <c r="R326" s="471"/>
      <c r="S326" s="471"/>
    </row>
    <row r="327" spans="1:19" ht="26.4" customHeight="1">
      <c r="A327" s="735"/>
      <c r="B327" s="736" t="s">
        <v>58</v>
      </c>
      <c r="C327" s="737"/>
      <c r="D327" s="802" t="s">
        <v>24</v>
      </c>
      <c r="E327" s="50">
        <f>SUM(E328:E332)</f>
        <v>228500</v>
      </c>
      <c r="F327" s="163">
        <f t="shared" si="48"/>
        <v>228165.80000000002</v>
      </c>
      <c r="G327" s="90">
        <f t="shared" si="49"/>
        <v>99.853741794310722</v>
      </c>
      <c r="H327" s="163">
        <f>SUM(H328:H332)</f>
        <v>0</v>
      </c>
      <c r="I327" s="1228">
        <f t="shared" ref="I327:Q327" si="52">SUM(I328:I332)</f>
        <v>7516</v>
      </c>
      <c r="J327" s="1228">
        <f t="shared" si="52"/>
        <v>0</v>
      </c>
      <c r="K327" s="1545">
        <f t="shared" si="52"/>
        <v>0</v>
      </c>
      <c r="L327" s="1545">
        <f t="shared" si="52"/>
        <v>0</v>
      </c>
      <c r="M327" s="1545">
        <f t="shared" si="52"/>
        <v>0</v>
      </c>
      <c r="N327" s="1545">
        <f t="shared" si="52"/>
        <v>0</v>
      </c>
      <c r="O327" s="1545">
        <f t="shared" si="52"/>
        <v>139996</v>
      </c>
      <c r="P327" s="1545">
        <f t="shared" si="52"/>
        <v>660</v>
      </c>
      <c r="Q327" s="1545">
        <f t="shared" si="52"/>
        <v>6098.2</v>
      </c>
      <c r="R327" s="1898">
        <v>48750</v>
      </c>
      <c r="S327" s="1898">
        <f>SUM(S328:S332)</f>
        <v>25145.599999999999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48"/>
        <v>0</v>
      </c>
      <c r="G328" s="37" t="e">
        <f t="shared" si="49"/>
        <v>#DIV/0!</v>
      </c>
      <c r="H328" s="471"/>
      <c r="I328" s="471"/>
      <c r="J328" s="471"/>
      <c r="K328" s="471"/>
      <c r="L328" s="471"/>
      <c r="M328" s="471"/>
      <c r="N328" s="471"/>
      <c r="O328" s="471"/>
      <c r="P328" s="471"/>
      <c r="Q328" s="471"/>
      <c r="R328" s="471"/>
      <c r="S328" s="471"/>
    </row>
    <row r="329" spans="1:19" ht="26.4" customHeight="1">
      <c r="A329" s="684"/>
      <c r="B329" s="685"/>
      <c r="C329" s="686" t="s">
        <v>26</v>
      </c>
      <c r="D329" s="687" t="s">
        <v>24</v>
      </c>
      <c r="E329" s="42">
        <v>228500</v>
      </c>
      <c r="F329" s="36">
        <f t="shared" si="48"/>
        <v>228165.80000000002</v>
      </c>
      <c r="G329" s="37">
        <f t="shared" si="49"/>
        <v>99.853741794310722</v>
      </c>
      <c r="H329" s="471"/>
      <c r="I329" s="471">
        <v>7516</v>
      </c>
      <c r="J329" s="471"/>
      <c r="K329" s="471"/>
      <c r="L329" s="471"/>
      <c r="M329" s="471"/>
      <c r="N329" s="471"/>
      <c r="O329" s="471">
        <v>139996</v>
      </c>
      <c r="P329" s="471">
        <v>660</v>
      </c>
      <c r="Q329" s="1217">
        <v>6098.2</v>
      </c>
      <c r="R329" s="471">
        <v>48750</v>
      </c>
      <c r="S329" s="471">
        <v>25145.599999999999</v>
      </c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48"/>
        <v>0</v>
      </c>
      <c r="G330" s="37" t="e">
        <f t="shared" si="49"/>
        <v>#DIV/0!</v>
      </c>
      <c r="H330" s="471"/>
      <c r="I330" s="471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48"/>
        <v>0</v>
      </c>
      <c r="G331" s="37" t="e">
        <f t="shared" si="49"/>
        <v>#DIV/0!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471"/>
      <c r="R331" s="471"/>
      <c r="S331" s="471"/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48"/>
        <v>0</v>
      </c>
      <c r="G332" s="120" t="e">
        <f t="shared" si="49"/>
        <v>#DIV/0!</v>
      </c>
      <c r="H332" s="478"/>
      <c r="I332" s="478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48"/>
        <v>0</v>
      </c>
      <c r="G333" s="631" t="e">
        <f t="shared" si="49"/>
        <v>#DIV/0!</v>
      </c>
      <c r="H333" s="465"/>
      <c r="I333" s="157"/>
      <c r="J333" s="1227"/>
      <c r="K333" s="1544"/>
      <c r="L333" s="1544"/>
      <c r="M333" s="1544"/>
      <c r="N333" s="1544"/>
      <c r="O333" s="1544"/>
      <c r="P333" s="1544"/>
      <c r="Q333" s="1544"/>
      <c r="R333" s="1897"/>
      <c r="S333" s="1897"/>
    </row>
    <row r="334" spans="1:19" ht="26.4" customHeight="1">
      <c r="A334" s="225"/>
      <c r="B334" s="2113" t="s">
        <v>260</v>
      </c>
      <c r="C334" s="2114"/>
      <c r="D334" s="788"/>
      <c r="E334" s="54">
        <f>E335</f>
        <v>0</v>
      </c>
      <c r="F334" s="55">
        <f t="shared" si="48"/>
        <v>0</v>
      </c>
      <c r="G334" s="67" t="e">
        <f t="shared" si="49"/>
        <v>#DIV/0!</v>
      </c>
      <c r="H334" s="466">
        <f>H335</f>
        <v>0</v>
      </c>
      <c r="I334" s="466">
        <f>I335</f>
        <v>0</v>
      </c>
      <c r="J334" s="1234">
        <f t="shared" ref="J334:S334" si="53">J335</f>
        <v>0</v>
      </c>
      <c r="K334" s="1549">
        <f t="shared" si="53"/>
        <v>0</v>
      </c>
      <c r="L334" s="1549">
        <f t="shared" si="53"/>
        <v>0</v>
      </c>
      <c r="M334" s="1549">
        <f t="shared" si="53"/>
        <v>0</v>
      </c>
      <c r="N334" s="1549">
        <f t="shared" si="53"/>
        <v>0</v>
      </c>
      <c r="O334" s="1549">
        <f t="shared" si="53"/>
        <v>0</v>
      </c>
      <c r="P334" s="1549">
        <f t="shared" si="53"/>
        <v>0</v>
      </c>
      <c r="Q334" s="1549">
        <f t="shared" si="53"/>
        <v>0</v>
      </c>
      <c r="R334" s="1903">
        <f t="shared" si="53"/>
        <v>0</v>
      </c>
      <c r="S334" s="1903">
        <f t="shared" si="53"/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/>
      <c r="F335" s="36">
        <f t="shared" si="48"/>
        <v>0</v>
      </c>
      <c r="G335" s="37" t="e">
        <f t="shared" si="49"/>
        <v>#DIV/0!</v>
      </c>
      <c r="H335" s="158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48"/>
        <v>0</v>
      </c>
      <c r="G336" s="37" t="e">
        <f t="shared" si="49"/>
        <v>#DIV/0!</v>
      </c>
      <c r="H336" s="158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</row>
    <row r="337" spans="1:19" ht="26.4" customHeight="1">
      <c r="A337" s="680"/>
      <c r="B337" s="681" t="s">
        <v>37</v>
      </c>
      <c r="C337" s="682"/>
      <c r="D337" s="683" t="s">
        <v>24</v>
      </c>
      <c r="E337" s="50">
        <f>SUM(E338:E342)</f>
        <v>0</v>
      </c>
      <c r="F337" s="163">
        <f t="shared" si="48"/>
        <v>0</v>
      </c>
      <c r="G337" s="90" t="e">
        <f t="shared" si="49"/>
        <v>#DIV/0!</v>
      </c>
      <c r="H337" s="163">
        <f>SUM(H338:H342)</f>
        <v>0</v>
      </c>
      <c r="I337" s="1228">
        <f t="shared" ref="I337:S337" si="54">SUM(I338:I342)</f>
        <v>0</v>
      </c>
      <c r="J337" s="1228">
        <f t="shared" si="54"/>
        <v>0</v>
      </c>
      <c r="K337" s="1545">
        <f t="shared" si="54"/>
        <v>0</v>
      </c>
      <c r="L337" s="1545">
        <f t="shared" si="54"/>
        <v>0</v>
      </c>
      <c r="M337" s="1545">
        <f t="shared" si="54"/>
        <v>0</v>
      </c>
      <c r="N337" s="1545">
        <f t="shared" si="54"/>
        <v>0</v>
      </c>
      <c r="O337" s="1545">
        <f t="shared" si="54"/>
        <v>0</v>
      </c>
      <c r="P337" s="1545">
        <f t="shared" si="54"/>
        <v>0</v>
      </c>
      <c r="Q337" s="1545">
        <f t="shared" si="54"/>
        <v>0</v>
      </c>
      <c r="R337" s="1898">
        <f t="shared" si="54"/>
        <v>0</v>
      </c>
      <c r="S337" s="1898">
        <f t="shared" si="54"/>
        <v>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48"/>
        <v>0</v>
      </c>
      <c r="G338" s="37" t="e">
        <f t="shared" si="49"/>
        <v>#DIV/0!</v>
      </c>
      <c r="H338" s="158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</row>
    <row r="339" spans="1:19" ht="26.4" customHeight="1">
      <c r="A339" s="684"/>
      <c r="B339" s="685"/>
      <c r="C339" s="686" t="s">
        <v>26</v>
      </c>
      <c r="D339" s="687" t="s">
        <v>24</v>
      </c>
      <c r="E339" s="36"/>
      <c r="F339" s="36">
        <f t="shared" si="48"/>
        <v>0</v>
      </c>
      <c r="G339" s="37" t="e">
        <f t="shared" si="49"/>
        <v>#DIV/0!</v>
      </c>
      <c r="H339" s="158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48"/>
        <v>0</v>
      </c>
      <c r="G340" s="37" t="e">
        <f t="shared" si="49"/>
        <v>#DIV/0!</v>
      </c>
      <c r="H340" s="158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48"/>
        <v>0</v>
      </c>
      <c r="G341" s="37" t="e">
        <f t="shared" si="49"/>
        <v>#DIV/0!</v>
      </c>
      <c r="H341" s="158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48"/>
        <v>0</v>
      </c>
      <c r="G342" s="120" t="e">
        <f t="shared" si="49"/>
        <v>#DIV/0!</v>
      </c>
      <c r="H342" s="467"/>
      <c r="I342" s="361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386">
        <f t="shared" si="48"/>
        <v>0</v>
      </c>
      <c r="G343" s="633" t="e">
        <f t="shared" si="49"/>
        <v>#DIV/0!</v>
      </c>
      <c r="H343" s="468"/>
      <c r="I343" s="519"/>
      <c r="J343" s="1250"/>
      <c r="K343" s="1564"/>
      <c r="L343" s="1564"/>
      <c r="M343" s="1564"/>
      <c r="N343" s="1564"/>
      <c r="O343" s="1564"/>
      <c r="P343" s="1564"/>
      <c r="Q343" s="1564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48"/>
        <v>0</v>
      </c>
      <c r="G344" s="631" t="e">
        <f t="shared" si="49"/>
        <v>#DIV/0!</v>
      </c>
      <c r="H344" s="653"/>
      <c r="I344" s="486"/>
      <c r="J344" s="1105"/>
      <c r="K344" s="1562"/>
      <c r="L344" s="1562"/>
      <c r="M344" s="1562"/>
      <c r="N344" s="1562"/>
      <c r="O344" s="1562"/>
      <c r="P344" s="1562"/>
      <c r="Q344" s="1562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48"/>
        <v>0</v>
      </c>
      <c r="G345" s="67" t="e">
        <f t="shared" si="49"/>
        <v>#DIV/0!</v>
      </c>
      <c r="H345" s="55">
        <f>SUM(H346:H349)</f>
        <v>0</v>
      </c>
      <c r="I345" s="55">
        <f>SUM(I346:I349)</f>
        <v>0</v>
      </c>
      <c r="J345" s="1218">
        <f>SUM(J346:J349)</f>
        <v>0</v>
      </c>
      <c r="K345" s="1536">
        <f t="shared" ref="K345:S345" si="55">SUM(K346:K349)</f>
        <v>0</v>
      </c>
      <c r="L345" s="1536">
        <f t="shared" si="55"/>
        <v>0</v>
      </c>
      <c r="M345" s="1536">
        <f t="shared" si="55"/>
        <v>0</v>
      </c>
      <c r="N345" s="1536">
        <f t="shared" si="55"/>
        <v>0</v>
      </c>
      <c r="O345" s="1536">
        <f t="shared" si="55"/>
        <v>0</v>
      </c>
      <c r="P345" s="1536">
        <f t="shared" si="55"/>
        <v>0</v>
      </c>
      <c r="Q345" s="1536">
        <f t="shared" si="55"/>
        <v>0</v>
      </c>
      <c r="R345" s="1889">
        <f t="shared" si="55"/>
        <v>0</v>
      </c>
      <c r="S345" s="1889">
        <f t="shared" si="55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48"/>
        <v>0</v>
      </c>
      <c r="G346" s="37" t="e">
        <f t="shared" si="49"/>
        <v>#DIV/0!</v>
      </c>
      <c r="H346" s="471"/>
      <c r="I346" s="471"/>
      <c r="J346" s="471"/>
      <c r="K346" s="471"/>
      <c r="L346" s="471"/>
      <c r="M346" s="471"/>
      <c r="N346" s="471"/>
      <c r="O346" s="471"/>
      <c r="P346" s="471"/>
      <c r="Q346" s="471"/>
      <c r="R346" s="471"/>
      <c r="S346" s="471"/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48"/>
        <v>0</v>
      </c>
      <c r="G347" s="37" t="e">
        <f t="shared" si="49"/>
        <v>#DIV/0!</v>
      </c>
      <c r="H347" s="471"/>
      <c r="I347" s="471"/>
      <c r="J347" s="471"/>
      <c r="K347" s="471"/>
      <c r="L347" s="471"/>
      <c r="M347" s="471"/>
      <c r="N347" s="471"/>
      <c r="O347" s="471"/>
      <c r="P347" s="471"/>
      <c r="Q347" s="471"/>
      <c r="R347" s="471"/>
      <c r="S347" s="471"/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48"/>
        <v>0</v>
      </c>
      <c r="G348" s="37" t="e">
        <f t="shared" si="49"/>
        <v>#DIV/0!</v>
      </c>
      <c r="H348" s="471"/>
      <c r="I348" s="471"/>
      <c r="J348" s="471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48"/>
        <v>0</v>
      </c>
      <c r="G349" s="37" t="e">
        <f t="shared" si="49"/>
        <v>#DIV/0!</v>
      </c>
      <c r="H349" s="471"/>
      <c r="I349" s="471"/>
      <c r="J349" s="471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48"/>
        <v>0</v>
      </c>
      <c r="G350" s="37" t="e">
        <f t="shared" si="49"/>
        <v>#DIV/0!</v>
      </c>
      <c r="H350" s="471"/>
      <c r="I350" s="471"/>
      <c r="J350" s="471"/>
      <c r="K350" s="471"/>
      <c r="L350" s="471"/>
      <c r="M350" s="471"/>
      <c r="N350" s="471"/>
      <c r="O350" s="471"/>
      <c r="P350" s="471"/>
      <c r="Q350" s="471"/>
      <c r="R350" s="471"/>
      <c r="S350" s="471"/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48"/>
        <v>0</v>
      </c>
      <c r="G351" s="37" t="e">
        <f t="shared" si="49"/>
        <v>#DIV/0!</v>
      </c>
      <c r="H351" s="471"/>
      <c r="I351" s="471"/>
      <c r="J351" s="471"/>
      <c r="K351" s="471"/>
      <c r="L351" s="471"/>
      <c r="M351" s="471"/>
      <c r="N351" s="471"/>
      <c r="O351" s="471"/>
      <c r="P351" s="471"/>
      <c r="Q351" s="471"/>
      <c r="R351" s="471"/>
      <c r="S351" s="471"/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153">
        <f t="shared" si="48"/>
        <v>0</v>
      </c>
      <c r="G352" s="379" t="e">
        <f t="shared" si="49"/>
        <v>#DIV/0!</v>
      </c>
      <c r="H352" s="487">
        <f>SUM(H353:H357)</f>
        <v>0</v>
      </c>
      <c r="I352" s="1248">
        <f>SUM(I353:I357)</f>
        <v>0</v>
      </c>
      <c r="J352" s="1248">
        <f>SUM(J353:J357)</f>
        <v>0</v>
      </c>
      <c r="K352" s="1563">
        <f t="shared" ref="K352:S352" si="56">SUM(K353:K357)</f>
        <v>0</v>
      </c>
      <c r="L352" s="1563">
        <f t="shared" si="56"/>
        <v>0</v>
      </c>
      <c r="M352" s="1563">
        <f t="shared" si="56"/>
        <v>0</v>
      </c>
      <c r="N352" s="1563">
        <f t="shared" si="56"/>
        <v>0</v>
      </c>
      <c r="O352" s="1563">
        <f t="shared" si="56"/>
        <v>0</v>
      </c>
      <c r="P352" s="1563">
        <f t="shared" si="56"/>
        <v>0</v>
      </c>
      <c r="Q352" s="1563">
        <f t="shared" si="56"/>
        <v>0</v>
      </c>
      <c r="R352" s="1916">
        <f t="shared" si="56"/>
        <v>0</v>
      </c>
      <c r="S352" s="1916">
        <f t="shared" si="56"/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48"/>
        <v>0</v>
      </c>
      <c r="G353" s="37" t="e">
        <f t="shared" si="49"/>
        <v>#DIV/0!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48"/>
        <v>0</v>
      </c>
      <c r="G354" s="37" t="e">
        <f t="shared" si="49"/>
        <v>#DIV/0!</v>
      </c>
      <c r="H354" s="471"/>
      <c r="I354" s="471"/>
      <c r="J354" s="471"/>
      <c r="K354" s="471"/>
      <c r="L354" s="471"/>
      <c r="M354" s="471"/>
      <c r="N354" s="471"/>
      <c r="O354" s="471"/>
      <c r="P354" s="471"/>
      <c r="Q354" s="471"/>
      <c r="R354" s="471"/>
      <c r="S354" s="471"/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48"/>
        <v>0</v>
      </c>
      <c r="G355" s="37" t="e">
        <f t="shared" si="49"/>
        <v>#DIV/0!</v>
      </c>
      <c r="H355" s="471"/>
      <c r="I355" s="471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48"/>
        <v>0</v>
      </c>
      <c r="G356" s="37" t="e">
        <f t="shared" si="49"/>
        <v>#DIV/0!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116">
        <f t="shared" si="48"/>
        <v>0</v>
      </c>
      <c r="G357" s="120" t="e">
        <f t="shared" si="49"/>
        <v>#DIV/0!</v>
      </c>
      <c r="H357" s="478"/>
      <c r="I357" s="488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635"/>
      <c r="F358" s="360">
        <f t="shared" si="48"/>
        <v>0</v>
      </c>
      <c r="G358" s="636" t="e">
        <f t="shared" si="49"/>
        <v>#DIV/0!</v>
      </c>
      <c r="H358" s="519"/>
      <c r="I358" s="468"/>
      <c r="J358" s="1235"/>
      <c r="K358" s="1550"/>
      <c r="L358" s="1550"/>
      <c r="M358" s="1550"/>
      <c r="N358" s="1550"/>
      <c r="O358" s="1550"/>
      <c r="P358" s="1550"/>
      <c r="Q358" s="1550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48"/>
        <v>0</v>
      </c>
      <c r="G359" s="631" t="e">
        <f t="shared" si="49"/>
        <v>#DIV/0!</v>
      </c>
      <c r="H359" s="538"/>
      <c r="I359" s="538"/>
      <c r="J359" s="1252"/>
      <c r="K359" s="1565"/>
      <c r="L359" s="1565"/>
      <c r="M359" s="1565"/>
      <c r="N359" s="1565"/>
      <c r="O359" s="1565"/>
      <c r="P359" s="1565"/>
      <c r="Q359" s="1565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48"/>
        <v>0</v>
      </c>
      <c r="G360" s="37" t="e">
        <f t="shared" si="49"/>
        <v>#DIV/0!</v>
      </c>
      <c r="H360" s="484"/>
      <c r="I360" s="484"/>
      <c r="J360" s="484"/>
      <c r="K360" s="484"/>
      <c r="L360" s="484"/>
      <c r="M360" s="484"/>
      <c r="N360" s="484"/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48"/>
        <v>0</v>
      </c>
      <c r="G361" s="37" t="e">
        <f t="shared" si="49"/>
        <v>#DIV/0!</v>
      </c>
      <c r="H361" s="484"/>
      <c r="I361" s="484"/>
      <c r="J361" s="484"/>
      <c r="K361" s="484"/>
      <c r="L361" s="484"/>
      <c r="M361" s="484"/>
      <c r="N361" s="484"/>
      <c r="O361" s="484"/>
      <c r="P361" s="484"/>
      <c r="Q361" s="484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48"/>
        <v>0</v>
      </c>
      <c r="G362" s="379" t="e">
        <f t="shared" si="49"/>
        <v>#DIV/0!</v>
      </c>
      <c r="H362" s="534">
        <f>SUM(H363:H367)</f>
        <v>0</v>
      </c>
      <c r="I362" s="1251">
        <f>SUM(I363:I367)</f>
        <v>0</v>
      </c>
      <c r="J362" s="1251">
        <f>SUM(J363:J367)</f>
        <v>0</v>
      </c>
      <c r="K362" s="1570">
        <f t="shared" ref="K362:S362" si="57">SUM(K363:K367)</f>
        <v>0</v>
      </c>
      <c r="L362" s="1570">
        <f t="shared" si="57"/>
        <v>0</v>
      </c>
      <c r="M362" s="1570">
        <f t="shared" si="57"/>
        <v>0</v>
      </c>
      <c r="N362" s="1570">
        <f t="shared" si="57"/>
        <v>0</v>
      </c>
      <c r="O362" s="1570">
        <f t="shared" si="57"/>
        <v>0</v>
      </c>
      <c r="P362" s="1570">
        <f t="shared" si="57"/>
        <v>0</v>
      </c>
      <c r="Q362" s="1570">
        <f t="shared" si="57"/>
        <v>0</v>
      </c>
      <c r="R362" s="1886">
        <f t="shared" si="57"/>
        <v>0</v>
      </c>
      <c r="S362" s="1886">
        <f t="shared" si="57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48"/>
        <v>0</v>
      </c>
      <c r="G363" s="37" t="e">
        <f t="shared" si="49"/>
        <v>#DIV/0!</v>
      </c>
      <c r="H363" s="484"/>
      <c r="I363" s="484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48"/>
        <v>0</v>
      </c>
      <c r="G364" s="37" t="e">
        <f t="shared" si="49"/>
        <v>#DIV/0!</v>
      </c>
      <c r="H364" s="484"/>
      <c r="I364" s="484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48"/>
        <v>0</v>
      </c>
      <c r="G365" s="37" t="e">
        <f t="shared" si="49"/>
        <v>#DIV/0!</v>
      </c>
      <c r="H365" s="484"/>
      <c r="I365" s="484"/>
      <c r="J365" s="484"/>
      <c r="K365" s="484"/>
      <c r="L365" s="484"/>
      <c r="M365" s="484"/>
      <c r="N365" s="484"/>
      <c r="O365" s="484"/>
      <c r="P365" s="484"/>
      <c r="Q365" s="484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48"/>
        <v>0</v>
      </c>
      <c r="G366" s="37" t="e">
        <f t="shared" si="49"/>
        <v>#DIV/0!</v>
      </c>
      <c r="H366" s="484"/>
      <c r="I366" s="484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48"/>
        <v>0</v>
      </c>
      <c r="G367" s="120" t="e">
        <f t="shared" si="49"/>
        <v>#DIV/0!</v>
      </c>
      <c r="H367" s="485"/>
      <c r="I367" s="485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48"/>
        <v>0</v>
      </c>
      <c r="G368" s="631" t="e">
        <f t="shared" si="49"/>
        <v>#DIV/0!</v>
      </c>
      <c r="H368" s="538"/>
      <c r="I368" s="538"/>
      <c r="J368" s="1252"/>
      <c r="K368" s="1565"/>
      <c r="L368" s="1565"/>
      <c r="M368" s="1565"/>
      <c r="N368" s="1565"/>
      <c r="O368" s="1565"/>
      <c r="P368" s="1565"/>
      <c r="Q368" s="1565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48"/>
        <v>0</v>
      </c>
      <c r="G369" s="37" t="e">
        <f t="shared" si="49"/>
        <v>#DIV/0!</v>
      </c>
      <c r="H369" s="484"/>
      <c r="I369" s="484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48"/>
        <v>0</v>
      </c>
      <c r="G370" s="37" t="e">
        <f t="shared" si="49"/>
        <v>#DIV/0!</v>
      </c>
      <c r="H370" s="484"/>
      <c r="I370" s="484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48"/>
        <v>0</v>
      </c>
      <c r="G371" s="379" t="e">
        <f t="shared" si="49"/>
        <v>#DIV/0!</v>
      </c>
      <c r="H371" s="534">
        <f>SUM(H372:H376)</f>
        <v>0</v>
      </c>
      <c r="I371" s="1251">
        <f>SUM(I372:I376)</f>
        <v>0</v>
      </c>
      <c r="J371" s="1251">
        <f>SUM(J372:J376)</f>
        <v>0</v>
      </c>
      <c r="K371" s="1570">
        <f t="shared" ref="K371:S371" si="58">SUM(K372:K376)</f>
        <v>0</v>
      </c>
      <c r="L371" s="1570">
        <f t="shared" si="58"/>
        <v>0</v>
      </c>
      <c r="M371" s="1570">
        <f t="shared" si="58"/>
        <v>0</v>
      </c>
      <c r="N371" s="1570">
        <f t="shared" si="58"/>
        <v>0</v>
      </c>
      <c r="O371" s="1570">
        <f t="shared" si="58"/>
        <v>0</v>
      </c>
      <c r="P371" s="1570">
        <f t="shared" si="58"/>
        <v>0</v>
      </c>
      <c r="Q371" s="1570">
        <f t="shared" si="58"/>
        <v>0</v>
      </c>
      <c r="R371" s="1886">
        <f t="shared" si="58"/>
        <v>0</v>
      </c>
      <c r="S371" s="1886">
        <f t="shared" si="58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48"/>
        <v>0</v>
      </c>
      <c r="G372" s="37" t="e">
        <f t="shared" si="49"/>
        <v>#DIV/0!</v>
      </c>
      <c r="H372" s="484"/>
      <c r="I372" s="484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48"/>
        <v>0</v>
      </c>
      <c r="G373" s="37" t="e">
        <f t="shared" si="49"/>
        <v>#DIV/0!</v>
      </c>
      <c r="H373" s="484"/>
      <c r="I373" s="484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48"/>
        <v>0</v>
      </c>
      <c r="G374" s="37" t="e">
        <f t="shared" si="49"/>
        <v>#DIV/0!</v>
      </c>
      <c r="H374" s="484"/>
      <c r="I374" s="484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48"/>
        <v>0</v>
      </c>
      <c r="G375" s="37" t="e">
        <f t="shared" si="49"/>
        <v>#DIV/0!</v>
      </c>
      <c r="H375" s="484"/>
      <c r="I375" s="484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48"/>
        <v>0</v>
      </c>
      <c r="G376" s="120" t="e">
        <f t="shared" si="49"/>
        <v>#DIV/0!</v>
      </c>
      <c r="H376" s="485"/>
      <c r="I376" s="484"/>
      <c r="J376" s="484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 t="shared" si="48"/>
        <v>0</v>
      </c>
      <c r="G377" s="631" t="e">
        <f t="shared" si="49"/>
        <v>#DIV/0!</v>
      </c>
      <c r="H377" s="538"/>
      <c r="I377" s="538"/>
      <c r="J377" s="1252"/>
      <c r="K377" s="1565"/>
      <c r="L377" s="1565"/>
      <c r="M377" s="1565"/>
      <c r="N377" s="1565"/>
      <c r="O377" s="1565"/>
      <c r="P377" s="1565"/>
      <c r="Q377" s="1565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48"/>
        <v>0</v>
      </c>
      <c r="G378" s="37" t="e">
        <f t="shared" si="49"/>
        <v>#DIV/0!</v>
      </c>
      <c r="H378" s="484"/>
      <c r="I378" s="484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ref="F379:F394" si="59">SUM(H379:S379)</f>
        <v>0</v>
      </c>
      <c r="G379" s="37" t="e">
        <f t="shared" ref="G379:G394" si="60">+F379*100/E379</f>
        <v>#DIV/0!</v>
      </c>
      <c r="H379" s="484"/>
      <c r="I379" s="484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59"/>
        <v>0</v>
      </c>
      <c r="G380" s="379" t="e">
        <f t="shared" si="60"/>
        <v>#DIV/0!</v>
      </c>
      <c r="H380" s="534">
        <f>SUM(H381:H385)</f>
        <v>0</v>
      </c>
      <c r="I380" s="1251">
        <f t="shared" ref="I380:S380" si="61">SUM(I381:I385)</f>
        <v>0</v>
      </c>
      <c r="J380" s="1251">
        <f t="shared" si="61"/>
        <v>0</v>
      </c>
      <c r="K380" s="1570">
        <f t="shared" si="61"/>
        <v>0</v>
      </c>
      <c r="L380" s="1570">
        <f t="shared" si="61"/>
        <v>0</v>
      </c>
      <c r="M380" s="1570">
        <f t="shared" si="61"/>
        <v>0</v>
      </c>
      <c r="N380" s="1570">
        <f t="shared" si="61"/>
        <v>0</v>
      </c>
      <c r="O380" s="1570">
        <f t="shared" si="61"/>
        <v>0</v>
      </c>
      <c r="P380" s="1570">
        <f t="shared" si="61"/>
        <v>0</v>
      </c>
      <c r="Q380" s="1570">
        <f t="shared" si="61"/>
        <v>0</v>
      </c>
      <c r="R380" s="1886">
        <f t="shared" si="61"/>
        <v>0</v>
      </c>
      <c r="S380" s="1886">
        <f t="shared" si="61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59"/>
        <v>0</v>
      </c>
      <c r="G381" s="37" t="e">
        <f t="shared" si="60"/>
        <v>#DIV/0!</v>
      </c>
      <c r="H381" s="484"/>
      <c r="I381" s="484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59"/>
        <v>0</v>
      </c>
      <c r="G382" s="37" t="e">
        <f t="shared" si="60"/>
        <v>#DIV/0!</v>
      </c>
      <c r="H382" s="484"/>
      <c r="I382" s="484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59"/>
        <v>0</v>
      </c>
      <c r="G383" s="37" t="e">
        <f t="shared" si="60"/>
        <v>#DIV/0!</v>
      </c>
      <c r="H383" s="484"/>
      <c r="I383" s="484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59"/>
        <v>0</v>
      </c>
      <c r="G384" s="37" t="e">
        <f t="shared" si="60"/>
        <v>#DIV/0!</v>
      </c>
      <c r="H384" s="484"/>
      <c r="I384" s="484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88"/>
      <c r="B385" s="589"/>
      <c r="C385" s="568" t="s">
        <v>29</v>
      </c>
      <c r="D385" s="569" t="s">
        <v>24</v>
      </c>
      <c r="E385" s="116">
        <v>0</v>
      </c>
      <c r="F385" s="116">
        <f t="shared" si="59"/>
        <v>0</v>
      </c>
      <c r="G385" s="120" t="e">
        <f t="shared" si="60"/>
        <v>#DIV/0!</v>
      </c>
      <c r="H385" s="485"/>
      <c r="I385" s="485"/>
      <c r="J385" s="485"/>
      <c r="K385" s="485"/>
      <c r="L385" s="485"/>
      <c r="M385" s="485"/>
      <c r="N385" s="485"/>
      <c r="O385" s="485"/>
      <c r="P385" s="485"/>
      <c r="Q385" s="485"/>
      <c r="R385" s="485"/>
      <c r="S385" s="485"/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59"/>
        <v>0</v>
      </c>
      <c r="G386" s="631" t="e">
        <f t="shared" si="60"/>
        <v>#DIV/0!</v>
      </c>
      <c r="H386" s="538"/>
      <c r="I386" s="538"/>
      <c r="J386" s="1252"/>
      <c r="K386" s="1565"/>
      <c r="L386" s="1565"/>
      <c r="M386" s="1565"/>
      <c r="N386" s="1565"/>
      <c r="O386" s="1565"/>
      <c r="P386" s="1565"/>
      <c r="Q386" s="1565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59"/>
        <v>0</v>
      </c>
      <c r="G387" s="37" t="e">
        <f t="shared" si="60"/>
        <v>#DIV/0!</v>
      </c>
      <c r="H387" s="484"/>
      <c r="I387" s="484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59"/>
        <v>0</v>
      </c>
      <c r="G388" s="37" t="e">
        <f t="shared" si="60"/>
        <v>#DIV/0!</v>
      </c>
      <c r="H388" s="484"/>
      <c r="I388" s="484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59"/>
        <v>0</v>
      </c>
      <c r="G389" s="379" t="e">
        <f t="shared" si="60"/>
        <v>#DIV/0!</v>
      </c>
      <c r="H389" s="534">
        <f t="shared" ref="H389:S389" si="62">SUM(H390:H394)</f>
        <v>0</v>
      </c>
      <c r="I389" s="1251">
        <f t="shared" si="62"/>
        <v>0</v>
      </c>
      <c r="J389" s="1251">
        <f t="shared" si="62"/>
        <v>0</v>
      </c>
      <c r="K389" s="1570">
        <f t="shared" si="62"/>
        <v>0</v>
      </c>
      <c r="L389" s="1570">
        <f t="shared" si="62"/>
        <v>0</v>
      </c>
      <c r="M389" s="1570">
        <f t="shared" si="62"/>
        <v>0</v>
      </c>
      <c r="N389" s="1570">
        <f t="shared" si="62"/>
        <v>0</v>
      </c>
      <c r="O389" s="1570">
        <f t="shared" si="62"/>
        <v>0</v>
      </c>
      <c r="P389" s="1570">
        <f t="shared" si="62"/>
        <v>0</v>
      </c>
      <c r="Q389" s="1570">
        <f t="shared" si="62"/>
        <v>0</v>
      </c>
      <c r="R389" s="1886">
        <f t="shared" si="62"/>
        <v>0</v>
      </c>
      <c r="S389" s="1886">
        <f t="shared" si="62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59"/>
        <v>0</v>
      </c>
      <c r="G390" s="37" t="e">
        <f t="shared" si="60"/>
        <v>#DIV/0!</v>
      </c>
      <c r="H390" s="484"/>
      <c r="I390" s="484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59"/>
        <v>0</v>
      </c>
      <c r="G391" s="37" t="e">
        <f t="shared" si="60"/>
        <v>#DIV/0!</v>
      </c>
      <c r="H391" s="484"/>
      <c r="I391" s="484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59"/>
        <v>0</v>
      </c>
      <c r="G392" s="37" t="e">
        <f t="shared" si="60"/>
        <v>#DIV/0!</v>
      </c>
      <c r="H392" s="484"/>
      <c r="I392" s="484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59"/>
        <v>0</v>
      </c>
      <c r="G393" s="37" t="e">
        <f t="shared" si="60"/>
        <v>#DIV/0!</v>
      </c>
      <c r="H393" s="484"/>
      <c r="I393" s="484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59"/>
        <v>0</v>
      </c>
      <c r="G394" s="503" t="e">
        <f t="shared" si="60"/>
        <v>#DIV/0!</v>
      </c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57">
    <mergeCell ref="B335:C335"/>
    <mergeCell ref="B277:C277"/>
    <mergeCell ref="B347:C347"/>
    <mergeCell ref="B348:C348"/>
    <mergeCell ref="B349:C349"/>
    <mergeCell ref="B350:C350"/>
    <mergeCell ref="B289:C289"/>
    <mergeCell ref="B291:C291"/>
    <mergeCell ref="B293:C293"/>
    <mergeCell ref="B323:C323"/>
    <mergeCell ref="B351:C351"/>
    <mergeCell ref="A333:D333"/>
    <mergeCell ref="A344:C344"/>
    <mergeCell ref="B346:C346"/>
    <mergeCell ref="B334:C334"/>
    <mergeCell ref="B199:C199"/>
    <mergeCell ref="B336:C336"/>
    <mergeCell ref="A224:C224"/>
    <mergeCell ref="A287:C287"/>
    <mergeCell ref="B288:C288"/>
    <mergeCell ref="H3:S3"/>
    <mergeCell ref="A8:C8"/>
    <mergeCell ref="A131:C131"/>
    <mergeCell ref="A142:C142"/>
    <mergeCell ref="A153:C153"/>
    <mergeCell ref="A201:C201"/>
    <mergeCell ref="B200:C200"/>
    <mergeCell ref="B188:C188"/>
    <mergeCell ref="A195:C195"/>
    <mergeCell ref="A197:C197"/>
    <mergeCell ref="A109:C109"/>
    <mergeCell ref="A225:C225"/>
    <mergeCell ref="B118:C118"/>
    <mergeCell ref="A165:C165"/>
    <mergeCell ref="B166:C166"/>
    <mergeCell ref="A175:C175"/>
    <mergeCell ref="B176:C176"/>
    <mergeCell ref="B187:C187"/>
    <mergeCell ref="B214:C214"/>
    <mergeCell ref="A221:C221"/>
    <mergeCell ref="D1:G1"/>
    <mergeCell ref="A3:C4"/>
    <mergeCell ref="F3:F4"/>
    <mergeCell ref="G3:G4"/>
    <mergeCell ref="A74:C74"/>
    <mergeCell ref="B101:C101"/>
    <mergeCell ref="B154:C154"/>
    <mergeCell ref="B198:C198"/>
    <mergeCell ref="B300:C300"/>
    <mergeCell ref="B305:C305"/>
    <mergeCell ref="A313:D313"/>
    <mergeCell ref="B314:C314"/>
    <mergeCell ref="A233:C233"/>
    <mergeCell ref="A223:C223"/>
    <mergeCell ref="B235:C235"/>
    <mergeCell ref="A247:C247"/>
    <mergeCell ref="B265:C265"/>
  </mergeCells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90" zoomScaleNormal="90" workbookViewId="0">
      <pane xSplit="4" ySplit="5" topLeftCell="E223" activePane="bottomRight" state="frozen"/>
      <selection pane="topRight" activeCell="E1" sqref="E1"/>
      <selection pane="bottomLeft" activeCell="A6" sqref="A6"/>
      <selection pane="bottomRight" activeCell="H386" sqref="H386"/>
    </sheetView>
  </sheetViews>
  <sheetFormatPr defaultColWidth="9.125" defaultRowHeight="18.600000000000001"/>
  <cols>
    <col min="1" max="2" width="4.625" style="12" customWidth="1"/>
    <col min="3" max="3" width="77" style="12" customWidth="1"/>
    <col min="4" max="4" width="9.125" style="12"/>
    <col min="5" max="5" width="11.75" style="12" customWidth="1"/>
    <col min="6" max="6" width="12.25" style="12" customWidth="1"/>
    <col min="7" max="7" width="7.625" style="12" customWidth="1"/>
    <col min="8" max="19" width="8.37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317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400000</v>
      </c>
      <c r="F6" s="670">
        <f>SUM(F8+F74+F109+F153+F247)</f>
        <v>462250</v>
      </c>
      <c r="G6" s="135">
        <f>+F6*100/E6</f>
        <v>115.5625</v>
      </c>
      <c r="H6" s="671">
        <f t="shared" ref="H6:S6" si="0">SUM(H8+H74+H109+H153+H247)</f>
        <v>28090</v>
      </c>
      <c r="I6" s="671">
        <f t="shared" si="0"/>
        <v>16300</v>
      </c>
      <c r="J6" s="1254">
        <f t="shared" si="0"/>
        <v>19500</v>
      </c>
      <c r="K6" s="1254">
        <f t="shared" si="0"/>
        <v>23820</v>
      </c>
      <c r="L6" s="1566">
        <f t="shared" si="0"/>
        <v>83880</v>
      </c>
      <c r="M6" s="1566">
        <f t="shared" si="0"/>
        <v>116600</v>
      </c>
      <c r="N6" s="1566">
        <f t="shared" si="0"/>
        <v>48760</v>
      </c>
      <c r="O6" s="1566">
        <f t="shared" si="0"/>
        <v>9600</v>
      </c>
      <c r="P6" s="1566">
        <f t="shared" si="0"/>
        <v>24000</v>
      </c>
      <c r="Q6" s="1919">
        <f t="shared" si="0"/>
        <v>34000</v>
      </c>
      <c r="R6" s="1919">
        <f t="shared" si="0"/>
        <v>48200</v>
      </c>
      <c r="S6" s="1919">
        <f t="shared" si="0"/>
        <v>9500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39"/>
      <c r="I7" s="139"/>
      <c r="J7" s="1223"/>
      <c r="K7" s="1223"/>
      <c r="L7" s="1539"/>
      <c r="M7" s="1539"/>
      <c r="N7" s="1539"/>
      <c r="O7" s="1539"/>
      <c r="P7" s="1539"/>
      <c r="Q7" s="1892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116000</v>
      </c>
      <c r="F8" s="137">
        <f>SUM(H8:S8)</f>
        <v>155700</v>
      </c>
      <c r="G8" s="140">
        <f>+F8*100/E8</f>
        <v>134.22413793103448</v>
      </c>
      <c r="H8" s="463">
        <f>SUM(H10+H57)</f>
        <v>2700</v>
      </c>
      <c r="I8" s="463">
        <f t="shared" ref="I8:S8" si="1">SUM(I10+I57)</f>
        <v>4000</v>
      </c>
      <c r="J8" s="463">
        <f t="shared" si="1"/>
        <v>13500</v>
      </c>
      <c r="K8" s="463">
        <f t="shared" si="1"/>
        <v>5300</v>
      </c>
      <c r="L8" s="463">
        <f t="shared" si="1"/>
        <v>5500</v>
      </c>
      <c r="M8" s="463">
        <f t="shared" si="1"/>
        <v>5500</v>
      </c>
      <c r="N8" s="463">
        <f t="shared" si="1"/>
        <v>1500</v>
      </c>
      <c r="O8" s="463">
        <f t="shared" si="1"/>
        <v>8600</v>
      </c>
      <c r="P8" s="463">
        <f t="shared" si="1"/>
        <v>24000</v>
      </c>
      <c r="Q8" s="463">
        <f t="shared" si="1"/>
        <v>34000</v>
      </c>
      <c r="R8" s="463">
        <f t="shared" si="1"/>
        <v>41600</v>
      </c>
      <c r="S8" s="463">
        <f t="shared" si="1"/>
        <v>9500</v>
      </c>
    </row>
    <row r="9" spans="1:19" ht="21.75" customHeight="1">
      <c r="A9" s="127"/>
      <c r="B9" s="128"/>
      <c r="C9" s="2" t="s">
        <v>42</v>
      </c>
      <c r="D9" s="130"/>
      <c r="E9" s="141">
        <v>0</v>
      </c>
      <c r="F9" s="58">
        <f>SUM(H9:S9)</f>
        <v>0</v>
      </c>
      <c r="G9" s="47"/>
      <c r="H9" s="469">
        <v>0</v>
      </c>
      <c r="I9" s="470">
        <v>0</v>
      </c>
      <c r="J9" s="1237">
        <v>0</v>
      </c>
      <c r="K9" s="1237">
        <v>0</v>
      </c>
      <c r="L9" s="1551">
        <v>0</v>
      </c>
      <c r="M9" s="1551">
        <v>0</v>
      </c>
      <c r="N9" s="1551">
        <v>0</v>
      </c>
      <c r="O9" s="1236">
        <v>0</v>
      </c>
      <c r="P9" s="1236">
        <v>0</v>
      </c>
      <c r="Q9" s="1905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0</v>
      </c>
      <c r="F10" s="134">
        <f>SUM(F11+F23+F39)</f>
        <v>0</v>
      </c>
      <c r="G10" s="142" t="e">
        <f>+F10*100/E10</f>
        <v>#DIV/0!</v>
      </c>
      <c r="H10" s="144">
        <f t="shared" ref="H10:S10" si="2">SUM(H11+H23+H39)</f>
        <v>0</v>
      </c>
      <c r="I10" s="144">
        <f t="shared" si="2"/>
        <v>0</v>
      </c>
      <c r="J10" s="1224">
        <f t="shared" si="2"/>
        <v>0</v>
      </c>
      <c r="K10" s="1224">
        <f t="shared" si="2"/>
        <v>0</v>
      </c>
      <c r="L10" s="1541">
        <f t="shared" si="2"/>
        <v>0</v>
      </c>
      <c r="M10" s="1541">
        <f t="shared" si="2"/>
        <v>0</v>
      </c>
      <c r="N10" s="1541">
        <f t="shared" si="2"/>
        <v>0</v>
      </c>
      <c r="O10" s="1541">
        <f t="shared" si="2"/>
        <v>0</v>
      </c>
      <c r="P10" s="1541">
        <f t="shared" si="2"/>
        <v>0</v>
      </c>
      <c r="Q10" s="1894">
        <f t="shared" si="2"/>
        <v>0</v>
      </c>
      <c r="R10" s="1894">
        <f t="shared" si="2"/>
        <v>0</v>
      </c>
      <c r="S10" s="1894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0</v>
      </c>
      <c r="F11" s="134">
        <f>SUM(F12:F22)</f>
        <v>0</v>
      </c>
      <c r="G11" s="140" t="e">
        <f>+F11*100/E11</f>
        <v>#DIV/0!</v>
      </c>
      <c r="H11" s="144">
        <f>SUM(H12:H22)</f>
        <v>0</v>
      </c>
      <c r="I11" s="144">
        <f t="shared" ref="I11:S11" si="3">SUM(I12:I22)</f>
        <v>0</v>
      </c>
      <c r="J11" s="1224">
        <f t="shared" si="3"/>
        <v>0</v>
      </c>
      <c r="K11" s="1224">
        <f t="shared" si="3"/>
        <v>0</v>
      </c>
      <c r="L11" s="1541">
        <f t="shared" si="3"/>
        <v>0</v>
      </c>
      <c r="M11" s="1541">
        <f t="shared" si="3"/>
        <v>0</v>
      </c>
      <c r="N11" s="1541">
        <f t="shared" si="3"/>
        <v>0</v>
      </c>
      <c r="O11" s="1541">
        <f t="shared" si="3"/>
        <v>0</v>
      </c>
      <c r="P11" s="1541">
        <f t="shared" si="3"/>
        <v>0</v>
      </c>
      <c r="Q11" s="1894">
        <f t="shared" si="3"/>
        <v>0</v>
      </c>
      <c r="R11" s="1894">
        <f t="shared" si="3"/>
        <v>0</v>
      </c>
      <c r="S11" s="1894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/>
      <c r="I12" s="471"/>
      <c r="J12" s="471"/>
      <c r="K12" s="471"/>
      <c r="L12" s="471"/>
      <c r="M12" s="471"/>
      <c r="N12" s="471"/>
      <c r="O12" s="471"/>
      <c r="P12" s="471"/>
      <c r="Q12" s="471"/>
      <c r="R12" s="471"/>
      <c r="S12" s="471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/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/>
      <c r="I19" s="471"/>
      <c r="J19" s="471"/>
      <c r="K19" s="471"/>
      <c r="L19" s="471"/>
      <c r="M19" s="471"/>
      <c r="N19" s="471"/>
      <c r="O19" s="471"/>
      <c r="P19" s="471"/>
      <c r="Q19" s="471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/>
      <c r="I21" s="471"/>
      <c r="J21" s="471"/>
      <c r="K21" s="471"/>
      <c r="L21" s="471"/>
      <c r="M21" s="471"/>
      <c r="N21" s="471"/>
      <c r="O21" s="471"/>
      <c r="P21" s="471"/>
      <c r="Q21" s="471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0</v>
      </c>
      <c r="F23" s="134">
        <f>SUM(F24:F38)</f>
        <v>0</v>
      </c>
      <c r="G23" s="140" t="e">
        <f t="shared" si="5"/>
        <v>#DIV/0!</v>
      </c>
      <c r="H23" s="144">
        <f>SUM(H24:H38)</f>
        <v>0</v>
      </c>
      <c r="I23" s="144">
        <f t="shared" ref="I23:S23" si="6">SUM(I24:I38)</f>
        <v>0</v>
      </c>
      <c r="J23" s="1224">
        <f t="shared" si="6"/>
        <v>0</v>
      </c>
      <c r="K23" s="1224">
        <f t="shared" si="6"/>
        <v>0</v>
      </c>
      <c r="L23" s="1541">
        <f t="shared" si="6"/>
        <v>0</v>
      </c>
      <c r="M23" s="1541">
        <f t="shared" si="6"/>
        <v>0</v>
      </c>
      <c r="N23" s="1541">
        <f t="shared" si="6"/>
        <v>0</v>
      </c>
      <c r="O23" s="1541">
        <f t="shared" si="6"/>
        <v>0</v>
      </c>
      <c r="P23" s="1541">
        <f t="shared" si="6"/>
        <v>0</v>
      </c>
      <c r="Q23" s="1894">
        <f t="shared" si="6"/>
        <v>0</v>
      </c>
      <c r="R23" s="1894">
        <f t="shared" si="6"/>
        <v>0</v>
      </c>
      <c r="S23" s="1894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471"/>
      <c r="I24" s="471"/>
      <c r="J24" s="471"/>
      <c r="K24" s="471"/>
      <c r="L24" s="471"/>
      <c r="M24" s="471"/>
      <c r="N24" s="471"/>
      <c r="O24" s="471"/>
      <c r="P24" s="471"/>
      <c r="Q24" s="471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1"/>
      <c r="S29" s="471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6">
        <v>0</v>
      </c>
      <c r="F32" s="36">
        <f t="shared" si="4"/>
        <v>0</v>
      </c>
      <c r="G32" s="37" t="e">
        <f t="shared" si="5"/>
        <v>#DIV/0!</v>
      </c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6">
        <v>0</v>
      </c>
      <c r="F33" s="36">
        <f t="shared" si="4"/>
        <v>0</v>
      </c>
      <c r="G33" s="37" t="e">
        <f t="shared" si="5"/>
        <v>#DIV/0!</v>
      </c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0</v>
      </c>
      <c r="F34" s="36">
        <f t="shared" si="4"/>
        <v>0</v>
      </c>
      <c r="G34" s="37" t="e">
        <f t="shared" si="5"/>
        <v>#DIV/0!</v>
      </c>
      <c r="H34" s="471"/>
      <c r="I34" s="471"/>
      <c r="J34" s="471"/>
      <c r="K34" s="471"/>
      <c r="L34" s="471"/>
      <c r="M34" s="471"/>
      <c r="N34" s="471"/>
      <c r="O34" s="471"/>
      <c r="P34" s="471"/>
      <c r="Q34" s="471"/>
      <c r="R34" s="471"/>
      <c r="S34" s="471"/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0</v>
      </c>
      <c r="F35" s="36">
        <f t="shared" si="4"/>
        <v>0</v>
      </c>
      <c r="G35" s="37" t="e">
        <f t="shared" si="5"/>
        <v>#DIV/0!</v>
      </c>
      <c r="H35" s="471"/>
      <c r="I35" s="471"/>
      <c r="J35" s="471"/>
      <c r="K35" s="471"/>
      <c r="L35" s="471"/>
      <c r="M35" s="471"/>
      <c r="N35" s="471"/>
      <c r="O35" s="471"/>
      <c r="P35" s="471"/>
      <c r="Q35" s="471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 t="shared" si="4"/>
        <v>0</v>
      </c>
      <c r="G36" s="37" t="e">
        <f t="shared" si="5"/>
        <v>#DIV/0!</v>
      </c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6">
        <v>0</v>
      </c>
      <c r="F37" s="36">
        <f t="shared" si="4"/>
        <v>0</v>
      </c>
      <c r="G37" s="37" t="e">
        <f t="shared" si="5"/>
        <v>#DIV/0!</v>
      </c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6">
        <v>0</v>
      </c>
      <c r="F38" s="36">
        <f t="shared" si="4"/>
        <v>0</v>
      </c>
      <c r="G38" s="37" t="e">
        <f t="shared" si="5"/>
        <v>#DIV/0!</v>
      </c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0</v>
      </c>
      <c r="F39" s="134">
        <f>SUM(F40:F53)</f>
        <v>0</v>
      </c>
      <c r="G39" s="140" t="e">
        <f t="shared" si="5"/>
        <v>#DIV/0!</v>
      </c>
      <c r="H39" s="144">
        <f>SUM(H40:H53)</f>
        <v>0</v>
      </c>
      <c r="I39" s="144">
        <f t="shared" ref="I39:S39" si="7">SUM(I40:I53)</f>
        <v>0</v>
      </c>
      <c r="J39" s="1224">
        <f t="shared" si="7"/>
        <v>0</v>
      </c>
      <c r="K39" s="1224">
        <f t="shared" si="7"/>
        <v>0</v>
      </c>
      <c r="L39" s="1541">
        <f t="shared" si="7"/>
        <v>0</v>
      </c>
      <c r="M39" s="1541">
        <f t="shared" si="7"/>
        <v>0</v>
      </c>
      <c r="N39" s="1541">
        <f t="shared" si="7"/>
        <v>0</v>
      </c>
      <c r="O39" s="1541">
        <f t="shared" si="7"/>
        <v>0</v>
      </c>
      <c r="P39" s="1541">
        <f t="shared" si="7"/>
        <v>0</v>
      </c>
      <c r="Q39" s="1894">
        <f t="shared" si="7"/>
        <v>0</v>
      </c>
      <c r="R39" s="1894">
        <f t="shared" si="7"/>
        <v>0</v>
      </c>
      <c r="S39" s="1894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471"/>
      <c r="I40" s="471"/>
      <c r="J40" s="471"/>
      <c r="K40" s="471"/>
      <c r="L40" s="471"/>
      <c r="M40" s="471"/>
      <c r="N40" s="471"/>
      <c r="O40" s="471"/>
      <c r="P40" s="471"/>
      <c r="Q40" s="471"/>
      <c r="R40" s="471"/>
      <c r="S40" s="471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471"/>
      <c r="I43" s="471"/>
      <c r="J43" s="471"/>
      <c r="K43" s="471"/>
      <c r="L43" s="471"/>
      <c r="M43" s="471"/>
      <c r="N43" s="471"/>
      <c r="O43" s="471"/>
      <c r="P43" s="471"/>
      <c r="Q43" s="471"/>
      <c r="R43" s="471"/>
      <c r="S43" s="471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/>
      <c r="I44" s="471"/>
      <c r="J44" s="471"/>
      <c r="K44" s="471"/>
      <c r="L44" s="471"/>
      <c r="M44" s="471"/>
      <c r="N44" s="471"/>
      <c r="O44" s="471"/>
      <c r="P44" s="471"/>
      <c r="Q44" s="471"/>
      <c r="R44" s="471"/>
      <c r="S44" s="471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/>
      <c r="I45" s="471"/>
      <c r="J45" s="471"/>
      <c r="K45" s="471"/>
      <c r="L45" s="471"/>
      <c r="M45" s="471"/>
      <c r="N45" s="471"/>
      <c r="O45" s="471"/>
      <c r="P45" s="471"/>
      <c r="Q45" s="471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/>
      <c r="I46" s="471"/>
      <c r="J46" s="471"/>
      <c r="K46" s="471"/>
      <c r="L46" s="471"/>
      <c r="M46" s="471"/>
      <c r="N46" s="471"/>
      <c r="O46" s="471"/>
      <c r="P46" s="471"/>
      <c r="Q46" s="471"/>
      <c r="R46" s="471"/>
      <c r="S46" s="471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471"/>
      <c r="I47" s="471"/>
      <c r="J47" s="471"/>
      <c r="K47" s="471"/>
      <c r="L47" s="471"/>
      <c r="M47" s="471"/>
      <c r="N47" s="471"/>
      <c r="O47" s="471"/>
      <c r="P47" s="471"/>
      <c r="Q47" s="471"/>
      <c r="R47" s="471"/>
      <c r="S47" s="471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>SUM(H52:S52)</f>
        <v>0</v>
      </c>
      <c r="G52" s="37" t="e">
        <f t="shared" si="5"/>
        <v>#DIV/0!</v>
      </c>
      <c r="H52" s="471"/>
      <c r="I52" s="471"/>
      <c r="J52" s="471"/>
      <c r="K52" s="471"/>
      <c r="L52" s="471"/>
      <c r="M52" s="471"/>
      <c r="N52" s="471"/>
      <c r="O52" s="471"/>
      <c r="P52" s="471"/>
      <c r="Q52" s="471"/>
      <c r="R52" s="471"/>
      <c r="S52" s="471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/>
      <c r="I53" s="471"/>
      <c r="J53" s="471"/>
      <c r="K53" s="471"/>
      <c r="L53" s="471"/>
      <c r="M53" s="471"/>
      <c r="N53" s="471"/>
      <c r="O53" s="471"/>
      <c r="P53" s="471"/>
      <c r="Q53" s="471"/>
      <c r="R53" s="471"/>
      <c r="S53" s="471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0</v>
      </c>
      <c r="F55" s="36">
        <f t="shared" si="4"/>
        <v>0</v>
      </c>
      <c r="G55" s="43" t="e">
        <f>+F55*100/E55</f>
        <v>#DIV/0!</v>
      </c>
      <c r="H55" s="471"/>
      <c r="I55" s="471"/>
      <c r="J55" s="471"/>
      <c r="K55" s="471"/>
      <c r="L55" s="471"/>
      <c r="M55" s="471"/>
      <c r="N55" s="471"/>
      <c r="O55" s="471"/>
      <c r="P55" s="471"/>
      <c r="Q55" s="471"/>
      <c r="R55" s="471"/>
      <c r="S55" s="471"/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116000</v>
      </c>
      <c r="F56" s="58">
        <f>SUM(H56:S56)</f>
        <v>116000</v>
      </c>
      <c r="G56" s="47"/>
      <c r="H56" s="472">
        <v>5000</v>
      </c>
      <c r="I56" s="472">
        <v>5000</v>
      </c>
      <c r="J56" s="1238">
        <v>5000</v>
      </c>
      <c r="K56" s="1238">
        <v>5000</v>
      </c>
      <c r="L56" s="1552">
        <v>5000</v>
      </c>
      <c r="M56" s="1552">
        <v>5000</v>
      </c>
      <c r="N56" s="1552">
        <v>5000</v>
      </c>
      <c r="O56" s="1552">
        <v>10000</v>
      </c>
      <c r="P56" s="1552">
        <v>22000</v>
      </c>
      <c r="Q56" s="1906">
        <v>23000</v>
      </c>
      <c r="R56" s="1906">
        <v>16000</v>
      </c>
      <c r="S56" s="1906">
        <v>10000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116000</v>
      </c>
      <c r="F57" s="134">
        <f>SUM(F58:F64)</f>
        <v>155700</v>
      </c>
      <c r="G57" s="142">
        <f>+F57*100/E57</f>
        <v>134.22413793103448</v>
      </c>
      <c r="H57" s="464">
        <f>SUM(H58:H64)</f>
        <v>2700</v>
      </c>
      <c r="I57" s="464">
        <f t="shared" ref="I57:S57" si="8">SUM(I58:I64)</f>
        <v>4000</v>
      </c>
      <c r="J57" s="1232">
        <f t="shared" si="8"/>
        <v>13500</v>
      </c>
      <c r="K57" s="1232">
        <f t="shared" si="8"/>
        <v>5300</v>
      </c>
      <c r="L57" s="1569">
        <f t="shared" si="8"/>
        <v>5500</v>
      </c>
      <c r="M57" s="1569">
        <f t="shared" si="8"/>
        <v>5500</v>
      </c>
      <c r="N57" s="1569">
        <f t="shared" si="8"/>
        <v>1500</v>
      </c>
      <c r="O57" s="1569">
        <f t="shared" si="8"/>
        <v>8600</v>
      </c>
      <c r="P57" s="1569">
        <f t="shared" si="8"/>
        <v>24000</v>
      </c>
      <c r="Q57" s="1902">
        <f t="shared" si="8"/>
        <v>34000</v>
      </c>
      <c r="R57" s="1902">
        <f t="shared" si="8"/>
        <v>41600</v>
      </c>
      <c r="S57" s="1902">
        <f t="shared" si="8"/>
        <v>9500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51000</v>
      </c>
      <c r="F58" s="36">
        <f t="shared" ref="F58:F72" si="9">SUM(H58:S58)</f>
        <v>68200</v>
      </c>
      <c r="G58" s="43">
        <f t="shared" ref="G58:G74" si="10">+F58*100/E58</f>
        <v>133.72549019607843</v>
      </c>
      <c r="H58" s="471">
        <v>0</v>
      </c>
      <c r="I58" s="872">
        <v>2500</v>
      </c>
      <c r="J58" s="872">
        <v>7000</v>
      </c>
      <c r="K58" s="872">
        <v>3500</v>
      </c>
      <c r="L58" s="471">
        <v>0</v>
      </c>
      <c r="M58" s="471">
        <v>0</v>
      </c>
      <c r="N58" s="471">
        <v>0</v>
      </c>
      <c r="O58" s="872">
        <v>1000</v>
      </c>
      <c r="P58" s="872">
        <v>12000</v>
      </c>
      <c r="Q58" s="872">
        <v>12000</v>
      </c>
      <c r="R58" s="872">
        <v>28700</v>
      </c>
      <c r="S58" s="872">
        <v>1500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51000</v>
      </c>
      <c r="F59" s="36">
        <f t="shared" si="9"/>
        <v>69000</v>
      </c>
      <c r="G59" s="43">
        <f t="shared" si="10"/>
        <v>135.29411764705881</v>
      </c>
      <c r="H59" s="872">
        <v>2700</v>
      </c>
      <c r="I59" s="872">
        <v>1500</v>
      </c>
      <c r="J59" s="872">
        <v>6500</v>
      </c>
      <c r="K59" s="872">
        <v>1800</v>
      </c>
      <c r="L59" s="872">
        <v>5500</v>
      </c>
      <c r="M59" s="872">
        <v>5500</v>
      </c>
      <c r="N59" s="872">
        <v>1500</v>
      </c>
      <c r="O59" s="872">
        <v>7600</v>
      </c>
      <c r="P59" s="872">
        <v>10000</v>
      </c>
      <c r="Q59" s="872">
        <v>10000</v>
      </c>
      <c r="R59" s="872">
        <v>12900</v>
      </c>
      <c r="S59" s="872">
        <v>3500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4500</v>
      </c>
      <c r="G60" s="43" t="e">
        <f t="shared" si="10"/>
        <v>#DIV/0!</v>
      </c>
      <c r="H60" s="471"/>
      <c r="I60" s="471"/>
      <c r="J60" s="471"/>
      <c r="K60" s="471"/>
      <c r="L60" s="471"/>
      <c r="M60" s="471"/>
      <c r="N60" s="471"/>
      <c r="O60" s="471"/>
      <c r="P60" s="471">
        <v>0</v>
      </c>
      <c r="Q60" s="471">
        <v>0</v>
      </c>
      <c r="R60" s="471">
        <v>0</v>
      </c>
      <c r="S60" s="872">
        <v>4500</v>
      </c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/>
      <c r="I61" s="471"/>
      <c r="J61" s="471"/>
      <c r="K61" s="471"/>
      <c r="L61" s="471"/>
      <c r="M61" s="471"/>
      <c r="N61" s="471"/>
      <c r="O61" s="471"/>
      <c r="P61" s="471">
        <v>0</v>
      </c>
      <c r="Q61" s="471">
        <v>0</v>
      </c>
      <c r="R61" s="471">
        <v>0</v>
      </c>
      <c r="S61" s="471">
        <v>0</v>
      </c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12000</v>
      </c>
      <c r="F62" s="36">
        <f t="shared" si="9"/>
        <v>12000</v>
      </c>
      <c r="G62" s="43">
        <f t="shared" si="10"/>
        <v>100</v>
      </c>
      <c r="H62" s="471"/>
      <c r="I62" s="471"/>
      <c r="J62" s="471"/>
      <c r="K62" s="471"/>
      <c r="L62" s="471">
        <v>0</v>
      </c>
      <c r="M62" s="471"/>
      <c r="N62" s="471">
        <v>0</v>
      </c>
      <c r="O62" s="471">
        <v>0</v>
      </c>
      <c r="P62" s="471">
        <v>0</v>
      </c>
      <c r="Q62" s="872">
        <v>12000</v>
      </c>
      <c r="R62" s="471">
        <v>0</v>
      </c>
      <c r="S62" s="471">
        <v>0</v>
      </c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471"/>
      <c r="I63" s="471"/>
      <c r="J63" s="471"/>
      <c r="K63" s="471"/>
      <c r="L63" s="471">
        <v>0</v>
      </c>
      <c r="M63" s="471"/>
      <c r="N63" s="471">
        <v>0</v>
      </c>
      <c r="O63" s="471">
        <v>0</v>
      </c>
      <c r="P63" s="872">
        <v>2000</v>
      </c>
      <c r="Q63" s="471">
        <v>0</v>
      </c>
      <c r="R63" s="471">
        <v>0</v>
      </c>
      <c r="S63" s="471">
        <v>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>
        <v>0</v>
      </c>
      <c r="S64" s="471">
        <v>0</v>
      </c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1000</v>
      </c>
      <c r="F65" s="55">
        <f t="shared" si="9"/>
        <v>1130</v>
      </c>
      <c r="G65" s="28">
        <f t="shared" si="10"/>
        <v>113</v>
      </c>
      <c r="H65" s="473"/>
      <c r="I65" s="473"/>
      <c r="J65" s="1239"/>
      <c r="K65" s="1239"/>
      <c r="L65" s="1553">
        <v>480</v>
      </c>
      <c r="M65" s="1553">
        <v>0</v>
      </c>
      <c r="N65" s="1553">
        <v>650</v>
      </c>
      <c r="O65" s="1553">
        <v>0</v>
      </c>
      <c r="P65" s="1553">
        <v>0</v>
      </c>
      <c r="Q65" s="1907">
        <v>0</v>
      </c>
      <c r="R65" s="1907">
        <v>0</v>
      </c>
      <c r="S65" s="1907">
        <v>0</v>
      </c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232</v>
      </c>
      <c r="F66" s="55">
        <f t="shared" si="9"/>
        <v>296</v>
      </c>
      <c r="G66" s="28">
        <f t="shared" si="10"/>
        <v>127.58620689655173</v>
      </c>
      <c r="H66" s="473">
        <v>7</v>
      </c>
      <c r="I66" s="473">
        <v>8</v>
      </c>
      <c r="J66" s="1239">
        <v>26</v>
      </c>
      <c r="K66" s="1239">
        <v>11</v>
      </c>
      <c r="L66" s="1553">
        <v>23</v>
      </c>
      <c r="M66" s="1553">
        <v>12</v>
      </c>
      <c r="N66" s="1553">
        <v>16</v>
      </c>
      <c r="O66" s="1553">
        <v>18</v>
      </c>
      <c r="P66" s="1553">
        <v>1</v>
      </c>
      <c r="Q66" s="1907">
        <v>51</v>
      </c>
      <c r="R66" s="1907">
        <v>104</v>
      </c>
      <c r="S66" s="1907">
        <v>19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1"/>
      <c r="S67" s="471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533000</v>
      </c>
      <c r="F68" s="50">
        <f>SUM(H68:S68)</f>
        <v>528753.71</v>
      </c>
      <c r="G68" s="112">
        <f t="shared" si="10"/>
        <v>99.203322701688549</v>
      </c>
      <c r="H68" s="153">
        <f>SUM(H69:H73)</f>
        <v>24428</v>
      </c>
      <c r="I68" s="153">
        <f t="shared" ref="I68:S68" si="11">SUM(I69:I73)</f>
        <v>73129.399999999994</v>
      </c>
      <c r="J68" s="1226">
        <f t="shared" si="11"/>
        <v>63009</v>
      </c>
      <c r="K68" s="1226">
        <f t="shared" si="11"/>
        <v>36900</v>
      </c>
      <c r="L68" s="1543">
        <f t="shared" si="11"/>
        <v>21162</v>
      </c>
      <c r="M68" s="1543">
        <f t="shared" si="11"/>
        <v>63100</v>
      </c>
      <c r="N68" s="1543">
        <f t="shared" si="11"/>
        <v>59525.31</v>
      </c>
      <c r="O68" s="1543">
        <f t="shared" si="11"/>
        <v>34491</v>
      </c>
      <c r="P68" s="1543">
        <f t="shared" si="11"/>
        <v>33400</v>
      </c>
      <c r="Q68" s="379">
        <f t="shared" si="11"/>
        <v>33202</v>
      </c>
      <c r="R68" s="1896">
        <f t="shared" si="11"/>
        <v>33400</v>
      </c>
      <c r="S68" s="1896">
        <f t="shared" si="11"/>
        <v>53007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v>533000</v>
      </c>
      <c r="F70" s="36">
        <f t="shared" si="9"/>
        <v>528753.71</v>
      </c>
      <c r="G70" s="43">
        <f t="shared" si="10"/>
        <v>99.203322701688549</v>
      </c>
      <c r="H70" s="872">
        <v>24428</v>
      </c>
      <c r="I70" s="872">
        <v>73129.399999999994</v>
      </c>
      <c r="J70" s="872">
        <v>63009</v>
      </c>
      <c r="K70" s="872">
        <v>36900</v>
      </c>
      <c r="L70" s="872">
        <v>21162</v>
      </c>
      <c r="M70" s="872">
        <v>63100</v>
      </c>
      <c r="N70" s="1020">
        <v>59525.31</v>
      </c>
      <c r="O70" s="1020">
        <v>34491</v>
      </c>
      <c r="P70" s="1020">
        <v>33400</v>
      </c>
      <c r="Q70" s="1020">
        <v>33202</v>
      </c>
      <c r="R70" s="1020">
        <v>33400</v>
      </c>
      <c r="S70" s="1020">
        <v>53007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284000</v>
      </c>
      <c r="F74" s="55">
        <f>SUM(H74:S74)</f>
        <v>306550</v>
      </c>
      <c r="G74" s="142">
        <f t="shared" si="10"/>
        <v>107.94014084507042</v>
      </c>
      <c r="H74" s="144">
        <f>H75</f>
        <v>25390</v>
      </c>
      <c r="I74" s="144">
        <f t="shared" ref="I74:S74" si="12">I75</f>
        <v>12300</v>
      </c>
      <c r="J74" s="1224">
        <f t="shared" si="12"/>
        <v>6000</v>
      </c>
      <c r="K74" s="1224">
        <f t="shared" si="12"/>
        <v>18520</v>
      </c>
      <c r="L74" s="1541">
        <f t="shared" si="12"/>
        <v>78380</v>
      </c>
      <c r="M74" s="1541">
        <f t="shared" si="12"/>
        <v>111100</v>
      </c>
      <c r="N74" s="1541">
        <f t="shared" si="12"/>
        <v>47260</v>
      </c>
      <c r="O74" s="1541">
        <f t="shared" si="12"/>
        <v>1000</v>
      </c>
      <c r="P74" s="1541">
        <f t="shared" si="12"/>
        <v>0</v>
      </c>
      <c r="Q74" s="1894">
        <f t="shared" si="12"/>
        <v>0</v>
      </c>
      <c r="R74" s="1894">
        <f t="shared" si="12"/>
        <v>6600</v>
      </c>
      <c r="S74" s="1894">
        <f t="shared" si="12"/>
        <v>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306550</v>
      </c>
      <c r="G75" s="142"/>
      <c r="H75" s="145">
        <f>H77+H79+H81+H83+H85+H87</f>
        <v>25390</v>
      </c>
      <c r="I75" s="145">
        <f t="shared" ref="I75:S75" si="13">I77+I79+I81+I83+I85+I87</f>
        <v>12300</v>
      </c>
      <c r="J75" s="1225">
        <f t="shared" si="13"/>
        <v>6000</v>
      </c>
      <c r="K75" s="1225">
        <f t="shared" si="13"/>
        <v>18520</v>
      </c>
      <c r="L75" s="1542">
        <f t="shared" si="13"/>
        <v>78380</v>
      </c>
      <c r="M75" s="1542">
        <f t="shared" si="13"/>
        <v>111100</v>
      </c>
      <c r="N75" s="1542">
        <f t="shared" si="13"/>
        <v>47260</v>
      </c>
      <c r="O75" s="1542">
        <f t="shared" si="13"/>
        <v>1000</v>
      </c>
      <c r="P75" s="1542">
        <f t="shared" si="13"/>
        <v>0</v>
      </c>
      <c r="Q75" s="1895">
        <f t="shared" si="13"/>
        <v>0</v>
      </c>
      <c r="R75" s="1895">
        <f t="shared" si="13"/>
        <v>6600</v>
      </c>
      <c r="S75" s="1895">
        <f t="shared" si="13"/>
        <v>0</v>
      </c>
    </row>
    <row r="76" spans="1:19" ht="21" customHeight="1">
      <c r="A76" s="44"/>
      <c r="B76" s="56"/>
      <c r="C76" s="3" t="s">
        <v>38</v>
      </c>
      <c r="D76" s="57"/>
      <c r="E76" s="147">
        <v>200000</v>
      </c>
      <c r="F76" s="58">
        <f>SUM(H76:S76)</f>
        <v>200000</v>
      </c>
      <c r="G76" s="47"/>
      <c r="H76" s="472">
        <v>10000</v>
      </c>
      <c r="I76" s="472">
        <v>15000</v>
      </c>
      <c r="J76" s="1238">
        <v>15000</v>
      </c>
      <c r="K76" s="1238">
        <v>15000</v>
      </c>
      <c r="L76" s="1552">
        <v>20000</v>
      </c>
      <c r="M76" s="1552">
        <v>20000</v>
      </c>
      <c r="N76" s="1552">
        <v>20000</v>
      </c>
      <c r="O76" s="1552">
        <v>20000</v>
      </c>
      <c r="P76" s="1552">
        <v>20000</v>
      </c>
      <c r="Q76" s="1906">
        <v>20000</v>
      </c>
      <c r="R76" s="1906">
        <v>20000</v>
      </c>
      <c r="S76" s="190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200000</v>
      </c>
      <c r="F77" s="36">
        <f t="shared" ref="F77:F83" si="14">SUM(H77:S77)</f>
        <v>200000</v>
      </c>
      <c r="G77" s="43">
        <f>F77*100/E77</f>
        <v>100</v>
      </c>
      <c r="H77" s="471"/>
      <c r="I77" s="471"/>
      <c r="J77" s="471"/>
      <c r="K77" s="872">
        <v>12520</v>
      </c>
      <c r="L77" s="872">
        <v>77380</v>
      </c>
      <c r="M77" s="872">
        <v>110100</v>
      </c>
      <c r="N77" s="471">
        <v>0</v>
      </c>
      <c r="O77" s="471">
        <v>0</v>
      </c>
      <c r="P77" s="471">
        <v>0</v>
      </c>
      <c r="Q77" s="471">
        <v>0</v>
      </c>
      <c r="R77" s="471"/>
      <c r="S77" s="471"/>
    </row>
    <row r="78" spans="1:19" ht="21.75" customHeight="1">
      <c r="A78" s="60"/>
      <c r="B78" s="61"/>
      <c r="C78" s="2" t="s">
        <v>118</v>
      </c>
      <c r="D78" s="46"/>
      <c r="E78" s="147">
        <v>0</v>
      </c>
      <c r="F78" s="58">
        <f>SUM(H78:S78)</f>
        <v>0</v>
      </c>
      <c r="G78" s="62"/>
      <c r="H78" s="167">
        <v>0</v>
      </c>
      <c r="I78" s="167">
        <v>0</v>
      </c>
      <c r="J78" s="1229">
        <v>0</v>
      </c>
      <c r="K78" s="1229">
        <v>0</v>
      </c>
      <c r="L78" s="1546">
        <v>0</v>
      </c>
      <c r="M78" s="1546">
        <v>0</v>
      </c>
      <c r="N78" s="1546">
        <v>0</v>
      </c>
      <c r="O78" s="1546">
        <v>0</v>
      </c>
      <c r="P78" s="1546">
        <v>0</v>
      </c>
      <c r="Q78" s="1899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0</v>
      </c>
      <c r="F79" s="36">
        <f t="shared" si="14"/>
        <v>0</v>
      </c>
      <c r="G79" s="43" t="e">
        <f>F79*100/E79</f>
        <v>#DIV/0!</v>
      </c>
      <c r="H79" s="471"/>
      <c r="I79" s="471"/>
      <c r="J79" s="471"/>
      <c r="K79" s="471"/>
      <c r="L79" s="471"/>
      <c r="M79" s="471"/>
      <c r="N79" s="471"/>
      <c r="O79" s="471"/>
      <c r="P79" s="471"/>
      <c r="Q79" s="471"/>
      <c r="R79" s="471"/>
      <c r="S79" s="471"/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68">
        <v>0</v>
      </c>
      <c r="I80" s="168">
        <v>0</v>
      </c>
      <c r="J80" s="1230">
        <v>0</v>
      </c>
      <c r="K80" s="1230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900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471"/>
      <c r="I81" s="471"/>
      <c r="J81" s="471"/>
      <c r="K81" s="471"/>
      <c r="L81" s="471"/>
      <c r="M81" s="471"/>
      <c r="N81" s="471"/>
      <c r="O81" s="471"/>
      <c r="P81" s="471"/>
      <c r="Q81" s="471"/>
      <c r="R81" s="471"/>
      <c r="S81" s="471"/>
    </row>
    <row r="82" spans="1:19" ht="21.75" customHeight="1">
      <c r="A82" s="60"/>
      <c r="B82" s="61"/>
      <c r="C82" s="2" t="s">
        <v>39</v>
      </c>
      <c r="D82" s="46"/>
      <c r="E82" s="147">
        <v>78000</v>
      </c>
      <c r="F82" s="58">
        <f>SUM(H82:S82)</f>
        <v>78000</v>
      </c>
      <c r="G82" s="47">
        <f>F82*100/E82</f>
        <v>100</v>
      </c>
      <c r="H82" s="459">
        <v>0</v>
      </c>
      <c r="I82" s="459">
        <v>7000</v>
      </c>
      <c r="J82" s="1231">
        <v>7000</v>
      </c>
      <c r="K82" s="1231">
        <v>7000</v>
      </c>
      <c r="L82" s="1548">
        <v>7000</v>
      </c>
      <c r="M82" s="1548">
        <v>7000</v>
      </c>
      <c r="N82" s="1548">
        <v>7000</v>
      </c>
      <c r="O82" s="1548">
        <v>7000</v>
      </c>
      <c r="P82" s="1548">
        <v>7000</v>
      </c>
      <c r="Q82" s="1901">
        <v>7000</v>
      </c>
      <c r="R82" s="1901">
        <v>7000</v>
      </c>
      <c r="S82" s="1901">
        <v>8000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78000</v>
      </c>
      <c r="F83" s="36">
        <f t="shared" si="14"/>
        <v>78550</v>
      </c>
      <c r="G83" s="43">
        <v>0</v>
      </c>
      <c r="H83" s="872">
        <v>19390</v>
      </c>
      <c r="I83" s="872">
        <v>6300</v>
      </c>
      <c r="J83" s="471">
        <v>0</v>
      </c>
      <c r="K83" s="471">
        <v>0</v>
      </c>
      <c r="L83" s="471">
        <v>0</v>
      </c>
      <c r="M83" s="471">
        <v>0</v>
      </c>
      <c r="N83" s="872">
        <v>46260</v>
      </c>
      <c r="O83" s="471">
        <v>0</v>
      </c>
      <c r="P83" s="471">
        <v>0</v>
      </c>
      <c r="Q83" s="872">
        <v>0</v>
      </c>
      <c r="R83" s="872">
        <v>6600</v>
      </c>
      <c r="S83" s="471">
        <v>0</v>
      </c>
    </row>
    <row r="84" spans="1:19" ht="21.75" customHeight="1">
      <c r="A84" s="60"/>
      <c r="B84" s="61"/>
      <c r="C84" s="2" t="s">
        <v>40</v>
      </c>
      <c r="D84" s="46"/>
      <c r="E84" s="147">
        <v>6000</v>
      </c>
      <c r="F84" s="58">
        <f>SUM(H84:S84)</f>
        <v>6000</v>
      </c>
      <c r="G84" s="47">
        <f>F84*100/E84</f>
        <v>100</v>
      </c>
      <c r="H84" s="472">
        <v>0</v>
      </c>
      <c r="I84" s="472">
        <v>1000</v>
      </c>
      <c r="J84" s="1238">
        <v>1000</v>
      </c>
      <c r="K84" s="1238">
        <v>1000</v>
      </c>
      <c r="L84" s="1552">
        <v>1000</v>
      </c>
      <c r="M84" s="1552">
        <v>1000</v>
      </c>
      <c r="N84" s="1552">
        <v>1000</v>
      </c>
      <c r="O84" s="1552">
        <v>0</v>
      </c>
      <c r="P84" s="1552">
        <v>0</v>
      </c>
      <c r="Q84" s="1906">
        <v>0</v>
      </c>
      <c r="R84" s="1906">
        <v>0</v>
      </c>
      <c r="S84" s="1906">
        <v>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6000</v>
      </c>
      <c r="F85" s="36">
        <f>SUM(H85:S85)</f>
        <v>28000</v>
      </c>
      <c r="G85" s="43">
        <f>F85*100/E85</f>
        <v>466.66666666666669</v>
      </c>
      <c r="H85" s="872">
        <v>6000</v>
      </c>
      <c r="I85" s="872">
        <v>6000</v>
      </c>
      <c r="J85" s="872">
        <v>6000</v>
      </c>
      <c r="K85" s="872">
        <v>6000</v>
      </c>
      <c r="L85" s="872">
        <v>1000</v>
      </c>
      <c r="M85" s="872">
        <v>1000</v>
      </c>
      <c r="N85" s="872">
        <v>1000</v>
      </c>
      <c r="O85" s="872">
        <v>1000</v>
      </c>
      <c r="P85" s="471">
        <v>0</v>
      </c>
      <c r="Q85" s="471">
        <v>0</v>
      </c>
      <c r="R85" s="471"/>
      <c r="S85" s="471"/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/>
      <c r="H86" s="459">
        <v>0</v>
      </c>
      <c r="I86" s="459">
        <v>0</v>
      </c>
      <c r="J86" s="1231">
        <v>0</v>
      </c>
      <c r="K86" s="1231">
        <v>0</v>
      </c>
      <c r="L86" s="1548">
        <v>0</v>
      </c>
      <c r="M86" s="1548">
        <v>0</v>
      </c>
      <c r="N86" s="1548">
        <v>0</v>
      </c>
      <c r="O86" s="1548">
        <v>0</v>
      </c>
      <c r="P86" s="1548">
        <v>0</v>
      </c>
      <c r="Q86" s="1901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471"/>
      <c r="S87" s="471"/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835</v>
      </c>
      <c r="F88" s="1216">
        <f>F89+F91+F93+F95+F97+F99</f>
        <v>884</v>
      </c>
      <c r="G88" s="146">
        <f>+F88*100/E88</f>
        <v>105.86826347305389</v>
      </c>
      <c r="H88" s="139">
        <f>H89+H91+H93+H95+H97+H99</f>
        <v>0</v>
      </c>
      <c r="I88" s="1079">
        <f t="shared" ref="I88:S88" si="15">I89+I91+I93+I95+I97+I99</f>
        <v>11</v>
      </c>
      <c r="J88" s="1223">
        <f t="shared" si="15"/>
        <v>144</v>
      </c>
      <c r="K88" s="1223">
        <f t="shared" si="15"/>
        <v>715</v>
      </c>
      <c r="L88" s="1539">
        <f t="shared" si="15"/>
        <v>0</v>
      </c>
      <c r="M88" s="1539">
        <f t="shared" si="15"/>
        <v>11</v>
      </c>
      <c r="N88" s="1539">
        <f t="shared" si="15"/>
        <v>2</v>
      </c>
      <c r="O88" s="1539">
        <f t="shared" si="15"/>
        <v>1</v>
      </c>
      <c r="P88" s="1539">
        <f t="shared" si="15"/>
        <v>0</v>
      </c>
      <c r="Q88" s="1892">
        <f t="shared" si="15"/>
        <v>0</v>
      </c>
      <c r="R88" s="1892">
        <f t="shared" si="15"/>
        <v>0</v>
      </c>
      <c r="S88" s="1892">
        <f t="shared" si="15"/>
        <v>0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667</v>
      </c>
      <c r="F89" s="36">
        <f>SUM(H89:S89)</f>
        <v>14</v>
      </c>
      <c r="G89" s="37">
        <f t="shared" ref="G89:G103" si="16">+F89*100/E89</f>
        <v>2.098950524737631</v>
      </c>
      <c r="H89" s="471"/>
      <c r="I89" s="471"/>
      <c r="J89" s="471"/>
      <c r="K89" s="471"/>
      <c r="L89" s="471"/>
      <c r="M89" s="471">
        <v>11</v>
      </c>
      <c r="N89" s="471">
        <v>2</v>
      </c>
      <c r="O89" s="471">
        <v>1</v>
      </c>
      <c r="P89" s="471">
        <v>0</v>
      </c>
      <c r="Q89" s="471">
        <v>0</v>
      </c>
      <c r="R89" s="471">
        <v>0</v>
      </c>
      <c r="S89" s="471">
        <v>0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6200</v>
      </c>
      <c r="G90" s="37" t="e">
        <f t="shared" si="16"/>
        <v>#DIV/0!</v>
      </c>
      <c r="H90" s="471"/>
      <c r="I90" s="471"/>
      <c r="J90" s="471"/>
      <c r="K90" s="471"/>
      <c r="L90" s="471"/>
      <c r="M90" s="872">
        <v>4800</v>
      </c>
      <c r="N90" s="872">
        <v>1000</v>
      </c>
      <c r="O90" s="471">
        <v>400</v>
      </c>
      <c r="P90" s="471">
        <v>0</v>
      </c>
      <c r="Q90" s="471">
        <v>0</v>
      </c>
      <c r="R90" s="471">
        <v>0</v>
      </c>
      <c r="S90" s="471">
        <v>0</v>
      </c>
    </row>
    <row r="91" spans="1:19" ht="21.75" customHeight="1">
      <c r="A91" s="68"/>
      <c r="B91" s="49"/>
      <c r="C91" s="70" t="s">
        <v>229</v>
      </c>
      <c r="D91" s="35" t="s">
        <v>9</v>
      </c>
      <c r="E91" s="42">
        <v>0</v>
      </c>
      <c r="F91" s="36">
        <f t="shared" si="17"/>
        <v>0</v>
      </c>
      <c r="G91" s="37" t="e">
        <f t="shared" si="16"/>
        <v>#DIV/0!</v>
      </c>
      <c r="H91" s="471"/>
      <c r="I91" s="471"/>
      <c r="J91" s="471"/>
      <c r="K91" s="471"/>
      <c r="L91" s="471"/>
      <c r="M91" s="471"/>
      <c r="N91" s="471"/>
      <c r="O91" s="471"/>
      <c r="P91" s="471"/>
      <c r="Q91" s="471"/>
      <c r="R91" s="471"/>
      <c r="S91" s="471"/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0</v>
      </c>
      <c r="G92" s="37" t="e">
        <f t="shared" si="16"/>
        <v>#DIV/0!</v>
      </c>
      <c r="H92" s="471"/>
      <c r="I92" s="471"/>
      <c r="J92" s="471"/>
      <c r="K92" s="471"/>
      <c r="L92" s="471"/>
      <c r="M92" s="471"/>
      <c r="N92" s="471"/>
      <c r="O92" s="471"/>
      <c r="P92" s="471"/>
      <c r="Q92" s="471"/>
      <c r="R92" s="471"/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6"/>
        <v>#DIV/0!</v>
      </c>
      <c r="H93" s="471"/>
      <c r="I93" s="471"/>
      <c r="J93" s="471"/>
      <c r="K93" s="471"/>
      <c r="L93" s="471"/>
      <c r="M93" s="471"/>
      <c r="N93" s="471"/>
      <c r="O93" s="471"/>
      <c r="P93" s="471"/>
      <c r="Q93" s="471"/>
      <c r="R93" s="471"/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471"/>
      <c r="I94" s="471"/>
      <c r="J94" s="471"/>
      <c r="K94" s="471"/>
      <c r="L94" s="471"/>
      <c r="M94" s="471"/>
      <c r="N94" s="471"/>
      <c r="O94" s="471"/>
      <c r="P94" s="471"/>
      <c r="Q94" s="471"/>
      <c r="R94" s="471"/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156</v>
      </c>
      <c r="F95" s="36">
        <f t="shared" si="17"/>
        <v>611</v>
      </c>
      <c r="G95" s="37">
        <f t="shared" si="16"/>
        <v>391.66666666666669</v>
      </c>
      <c r="H95" s="471"/>
      <c r="I95" s="471"/>
      <c r="J95" s="471">
        <v>12</v>
      </c>
      <c r="K95" s="471">
        <v>599</v>
      </c>
      <c r="L95" s="471">
        <v>0</v>
      </c>
      <c r="M95" s="471">
        <v>0</v>
      </c>
      <c r="N95" s="471">
        <v>0</v>
      </c>
      <c r="O95" s="471">
        <v>0</v>
      </c>
      <c r="P95" s="471">
        <v>0</v>
      </c>
      <c r="Q95" s="471">
        <v>0</v>
      </c>
      <c r="R95" s="471">
        <v>0</v>
      </c>
      <c r="S95" s="471">
        <v>0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25690</v>
      </c>
      <c r="G96" s="37" t="e">
        <f t="shared" si="16"/>
        <v>#DIV/0!</v>
      </c>
      <c r="H96" s="471"/>
      <c r="I96" s="471"/>
      <c r="J96" s="872">
        <v>4500</v>
      </c>
      <c r="K96" s="872">
        <v>21190</v>
      </c>
      <c r="L96" s="471">
        <v>0</v>
      </c>
      <c r="M96" s="471">
        <v>0</v>
      </c>
      <c r="N96" s="471">
        <v>0</v>
      </c>
      <c r="O96" s="471">
        <v>0</v>
      </c>
      <c r="P96" s="471">
        <v>0</v>
      </c>
      <c r="Q96" s="471">
        <v>0</v>
      </c>
      <c r="R96" s="471">
        <v>0</v>
      </c>
      <c r="S96" s="471">
        <v>0</v>
      </c>
    </row>
    <row r="97" spans="1:19" ht="21.75" customHeight="1">
      <c r="A97" s="68"/>
      <c r="B97" s="49"/>
      <c r="C97" s="70" t="s">
        <v>51</v>
      </c>
      <c r="D97" s="35" t="s">
        <v>9</v>
      </c>
      <c r="E97" s="42">
        <v>12</v>
      </c>
      <c r="F97" s="36">
        <f t="shared" si="17"/>
        <v>199</v>
      </c>
      <c r="G97" s="37">
        <f t="shared" si="16"/>
        <v>1658.3333333333333</v>
      </c>
      <c r="H97" s="471">
        <v>0</v>
      </c>
      <c r="I97" s="471">
        <v>11</v>
      </c>
      <c r="J97" s="471">
        <v>72</v>
      </c>
      <c r="K97" s="471">
        <v>116</v>
      </c>
      <c r="L97" s="471">
        <v>0</v>
      </c>
      <c r="M97" s="471">
        <v>0</v>
      </c>
      <c r="N97" s="471">
        <v>0</v>
      </c>
      <c r="O97" s="471">
        <v>0</v>
      </c>
      <c r="P97" s="471">
        <v>0</v>
      </c>
      <c r="Q97" s="471">
        <v>0</v>
      </c>
      <c r="R97" s="471">
        <v>0</v>
      </c>
      <c r="S97" s="471">
        <v>0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108200</v>
      </c>
      <c r="G98" s="37" t="e">
        <f t="shared" si="16"/>
        <v>#DIV/0!</v>
      </c>
      <c r="H98" s="471">
        <v>0</v>
      </c>
      <c r="I98" s="872">
        <v>5500</v>
      </c>
      <c r="J98" s="872">
        <v>47800</v>
      </c>
      <c r="K98" s="872">
        <v>54900</v>
      </c>
      <c r="L98" s="471">
        <v>0</v>
      </c>
      <c r="M98" s="471">
        <v>0</v>
      </c>
      <c r="N98" s="471">
        <v>0</v>
      </c>
      <c r="O98" s="471">
        <v>0</v>
      </c>
      <c r="P98" s="471">
        <v>0</v>
      </c>
      <c r="Q98" s="471">
        <v>0</v>
      </c>
      <c r="R98" s="471">
        <v>0</v>
      </c>
      <c r="S98" s="471">
        <v>0</v>
      </c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7"/>
        <v>60</v>
      </c>
      <c r="G99" s="37" t="e">
        <f t="shared" si="16"/>
        <v>#DIV/0!</v>
      </c>
      <c r="H99" s="471"/>
      <c r="I99" s="471"/>
      <c r="J99" s="471">
        <v>60</v>
      </c>
      <c r="K99" s="471">
        <v>0</v>
      </c>
      <c r="L99" s="471">
        <v>0</v>
      </c>
      <c r="M99" s="471">
        <v>0</v>
      </c>
      <c r="N99" s="471">
        <v>0</v>
      </c>
      <c r="O99" s="471">
        <v>0</v>
      </c>
      <c r="P99" s="471">
        <v>0</v>
      </c>
      <c r="Q99" s="471">
        <v>0</v>
      </c>
      <c r="R99" s="471">
        <v>0</v>
      </c>
      <c r="S99" s="471">
        <v>0</v>
      </c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1000</v>
      </c>
      <c r="G100" s="37" t="e">
        <f t="shared" si="16"/>
        <v>#DIV/0!</v>
      </c>
      <c r="H100" s="471"/>
      <c r="I100" s="471"/>
      <c r="J100" s="872">
        <v>1000</v>
      </c>
      <c r="K100" s="471">
        <v>0</v>
      </c>
      <c r="L100" s="471">
        <v>0</v>
      </c>
      <c r="M100" s="471">
        <v>0</v>
      </c>
      <c r="N100" s="471">
        <v>0</v>
      </c>
      <c r="O100" s="471">
        <v>0</v>
      </c>
      <c r="P100" s="471">
        <v>0</v>
      </c>
      <c r="Q100" s="471">
        <v>0</v>
      </c>
      <c r="R100" s="471">
        <v>0</v>
      </c>
      <c r="S100" s="471">
        <v>0</v>
      </c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0</v>
      </c>
      <c r="F101" s="55">
        <f>SUM(H101:S101)</f>
        <v>0</v>
      </c>
      <c r="G101" s="67" t="e">
        <f t="shared" si="16"/>
        <v>#DIV/0!</v>
      </c>
      <c r="H101" s="473"/>
      <c r="I101" s="473"/>
      <c r="J101" s="1239"/>
      <c r="K101" s="1239"/>
      <c r="L101" s="1553"/>
      <c r="M101" s="1553"/>
      <c r="N101" s="1553"/>
      <c r="O101" s="1553"/>
      <c r="P101" s="1553"/>
      <c r="Q101" s="1907">
        <v>0</v>
      </c>
      <c r="R101" s="1907">
        <v>0</v>
      </c>
      <c r="S101" s="1907">
        <v>0</v>
      </c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18">SUM(H102:S102)</f>
        <v>0</v>
      </c>
      <c r="G102" s="78" t="e">
        <f t="shared" si="16"/>
        <v>#DIV/0!</v>
      </c>
      <c r="H102" s="474"/>
      <c r="I102" s="474"/>
      <c r="J102" s="1240"/>
      <c r="K102" s="1240"/>
      <c r="L102" s="1554"/>
      <c r="M102" s="1554"/>
      <c r="N102" s="1554"/>
      <c r="O102" s="1554"/>
      <c r="P102" s="1554"/>
      <c r="Q102" s="1908"/>
      <c r="R102" s="1908"/>
      <c r="S102" s="190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2695300</v>
      </c>
      <c r="F103" s="153">
        <f>SUM(H103:S103)</f>
        <v>3134576</v>
      </c>
      <c r="G103" s="112">
        <f t="shared" si="16"/>
        <v>116.29785181612436</v>
      </c>
      <c r="H103" s="153">
        <f>SUM(H104:H108)</f>
        <v>0</v>
      </c>
      <c r="I103" s="1226">
        <f>SUM(I104:I108)</f>
        <v>0</v>
      </c>
      <c r="J103" s="1226">
        <f>SUM(J104:J108)</f>
        <v>17668</v>
      </c>
      <c r="K103" s="1226">
        <f>SUM(K104:K108)</f>
        <v>65913</v>
      </c>
      <c r="L103" s="1543">
        <f t="shared" ref="L103:S103" si="19">SUM(L104:L108)</f>
        <v>1797185</v>
      </c>
      <c r="M103" s="1543">
        <f t="shared" si="19"/>
        <v>611648</v>
      </c>
      <c r="N103" s="1543">
        <f t="shared" si="19"/>
        <v>51618</v>
      </c>
      <c r="O103" s="1543">
        <f t="shared" si="19"/>
        <v>6800</v>
      </c>
      <c r="P103" s="1543">
        <f t="shared" si="19"/>
        <v>23237</v>
      </c>
      <c r="Q103" s="90">
        <f t="shared" si="19"/>
        <v>523656</v>
      </c>
      <c r="R103" s="1896">
        <f t="shared" si="19"/>
        <v>13793</v>
      </c>
      <c r="S103" s="1896">
        <f t="shared" si="19"/>
        <v>23058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>SUM(H104:S104)</f>
        <v>0</v>
      </c>
      <c r="G104" s="43" t="e">
        <f t="shared" ref="G104:G110" si="20">+F104*100/E104</f>
        <v>#DIV/0!</v>
      </c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f>275300+100000</f>
        <v>375300</v>
      </c>
      <c r="F105" s="36">
        <f t="shared" si="18"/>
        <v>394100</v>
      </c>
      <c r="G105" s="43">
        <f t="shared" si="20"/>
        <v>105.00932587263523</v>
      </c>
      <c r="H105" s="471"/>
      <c r="I105" s="471"/>
      <c r="J105" s="872">
        <v>17668</v>
      </c>
      <c r="K105" s="872">
        <v>65913</v>
      </c>
      <c r="L105" s="872">
        <v>101185</v>
      </c>
      <c r="M105" s="872">
        <v>66648</v>
      </c>
      <c r="N105" s="872">
        <v>51618</v>
      </c>
      <c r="O105" s="872">
        <v>6800</v>
      </c>
      <c r="P105" s="872">
        <v>23237</v>
      </c>
      <c r="Q105" s="1020">
        <v>24180</v>
      </c>
      <c r="R105" s="1020">
        <v>13793</v>
      </c>
      <c r="S105" s="1020">
        <v>23058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2320000</v>
      </c>
      <c r="F106" s="36">
        <f t="shared" si="18"/>
        <v>2740476</v>
      </c>
      <c r="G106" s="43">
        <f t="shared" si="20"/>
        <v>118.12396551724137</v>
      </c>
      <c r="H106" s="471"/>
      <c r="I106" s="471"/>
      <c r="J106" s="471">
        <v>0</v>
      </c>
      <c r="K106" s="471"/>
      <c r="L106" s="872">
        <v>1696000</v>
      </c>
      <c r="M106" s="872">
        <v>545000</v>
      </c>
      <c r="N106" s="471">
        <v>0</v>
      </c>
      <c r="O106" s="471">
        <v>0</v>
      </c>
      <c r="P106" s="471">
        <v>0</v>
      </c>
      <c r="Q106" s="1590">
        <v>499476</v>
      </c>
      <c r="R106" s="471">
        <v>0</v>
      </c>
      <c r="S106" s="471">
        <v>0</v>
      </c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471"/>
      <c r="I107" s="471"/>
      <c r="J107" s="471"/>
      <c r="K107" s="471"/>
      <c r="L107" s="471"/>
      <c r="M107" s="471"/>
      <c r="N107" s="471"/>
      <c r="O107" s="471"/>
      <c r="P107" s="471"/>
      <c r="Q107" s="471"/>
      <c r="R107" s="471"/>
      <c r="S107" s="471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8"/>
        <v>0</v>
      </c>
      <c r="G108" s="43" t="e">
        <f t="shared" si="20"/>
        <v>#DIV/0!</v>
      </c>
      <c r="H108" s="471"/>
      <c r="I108" s="471"/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0</v>
      </c>
      <c r="F109" s="1536">
        <f>SUM(H109:S109)</f>
        <v>0</v>
      </c>
      <c r="G109" s="140" t="e">
        <f t="shared" si="20"/>
        <v>#DIV/0!</v>
      </c>
      <c r="H109" s="149">
        <f>SUM(H113+H117)</f>
        <v>0</v>
      </c>
      <c r="I109" s="149">
        <f t="shared" ref="I109:S109" si="21">SUM(I113+I117)</f>
        <v>0</v>
      </c>
      <c r="J109" s="149">
        <f t="shared" si="21"/>
        <v>0</v>
      </c>
      <c r="K109" s="149">
        <f t="shared" si="21"/>
        <v>0</v>
      </c>
      <c r="L109" s="149">
        <f t="shared" si="21"/>
        <v>0</v>
      </c>
      <c r="M109" s="149">
        <f t="shared" si="21"/>
        <v>0</v>
      </c>
      <c r="N109" s="149">
        <f t="shared" si="21"/>
        <v>0</v>
      </c>
      <c r="O109" s="149">
        <f t="shared" si="21"/>
        <v>0</v>
      </c>
      <c r="P109" s="149">
        <f t="shared" si="21"/>
        <v>0</v>
      </c>
      <c r="Q109" s="1860">
        <f t="shared" si="21"/>
        <v>0</v>
      </c>
      <c r="R109" s="1860">
        <f t="shared" si="21"/>
        <v>0</v>
      </c>
      <c r="S109" s="1860">
        <f t="shared" si="21"/>
        <v>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0</v>
      </c>
      <c r="F110" s="58">
        <f>SUM(H110:S110)</f>
        <v>0</v>
      </c>
      <c r="G110" s="47" t="e">
        <f t="shared" si="20"/>
        <v>#DIV/0!</v>
      </c>
      <c r="H110" s="475">
        <v>0</v>
      </c>
      <c r="I110" s="475">
        <v>0</v>
      </c>
      <c r="J110" s="1241">
        <v>0</v>
      </c>
      <c r="K110" s="1241">
        <v>0</v>
      </c>
      <c r="L110" s="1555">
        <v>0</v>
      </c>
      <c r="M110" s="1555">
        <v>0</v>
      </c>
      <c r="N110" s="1555">
        <v>0</v>
      </c>
      <c r="O110" s="1555">
        <v>0</v>
      </c>
      <c r="P110" s="1555">
        <v>0</v>
      </c>
      <c r="Q110" s="1876">
        <v>0</v>
      </c>
      <c r="R110" s="1876">
        <v>0</v>
      </c>
      <c r="S110" s="1876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473"/>
      <c r="I111" s="473"/>
      <c r="J111" s="1239"/>
      <c r="K111" s="1239"/>
      <c r="L111" s="1553"/>
      <c r="M111" s="1553"/>
      <c r="N111" s="1553"/>
      <c r="O111" s="1553"/>
      <c r="P111" s="1553"/>
      <c r="Q111" s="1907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0</v>
      </c>
      <c r="F112" s="36">
        <f>SUM(H112:S112)</f>
        <v>0</v>
      </c>
      <c r="G112" s="37" t="e">
        <f>+F112*100/E112</f>
        <v>#DIV/0!</v>
      </c>
      <c r="H112" s="471"/>
      <c r="I112" s="471"/>
      <c r="J112" s="471"/>
      <c r="K112" s="471"/>
      <c r="L112" s="471"/>
      <c r="M112" s="471"/>
      <c r="N112" s="471"/>
      <c r="O112" s="471"/>
      <c r="P112" s="471"/>
      <c r="Q112" s="471"/>
      <c r="R112" s="471"/>
      <c r="S112" s="471"/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0</v>
      </c>
      <c r="F113" s="36">
        <f>SUM(H113:S113)</f>
        <v>0</v>
      </c>
      <c r="G113" s="37" t="e">
        <f>+F113*100/E113</f>
        <v>#DIV/0!</v>
      </c>
      <c r="H113" s="471"/>
      <c r="I113" s="471"/>
      <c r="J113" s="471"/>
      <c r="K113" s="471"/>
      <c r="L113" s="471"/>
      <c r="M113" s="471"/>
      <c r="N113" s="471"/>
      <c r="O113" s="471"/>
      <c r="P113" s="471"/>
      <c r="Q113" s="471"/>
      <c r="R113" s="471"/>
      <c r="S113" s="471"/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0</v>
      </c>
      <c r="F114" s="58">
        <f>SUM(H114:S114)</f>
        <v>0</v>
      </c>
      <c r="G114" s="47" t="e">
        <f>+F114*100/E114</f>
        <v>#DIV/0!</v>
      </c>
      <c r="H114" s="472">
        <v>0</v>
      </c>
      <c r="I114" s="472">
        <v>0</v>
      </c>
      <c r="J114" s="1238">
        <v>0</v>
      </c>
      <c r="K114" s="1238">
        <v>0</v>
      </c>
      <c r="L114" s="1552">
        <v>0</v>
      </c>
      <c r="M114" s="1552">
        <v>0</v>
      </c>
      <c r="N114" s="1552">
        <v>0</v>
      </c>
      <c r="O114" s="1552">
        <v>0</v>
      </c>
      <c r="P114" s="1552">
        <v>0</v>
      </c>
      <c r="Q114" s="1906">
        <v>0</v>
      </c>
      <c r="R114" s="1906">
        <v>0</v>
      </c>
      <c r="S114" s="1906">
        <v>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473"/>
      <c r="I115" s="473"/>
      <c r="J115" s="1239"/>
      <c r="K115" s="1239"/>
      <c r="L115" s="1553"/>
      <c r="M115" s="1553"/>
      <c r="N115" s="1553"/>
      <c r="O115" s="1553"/>
      <c r="P115" s="1553"/>
      <c r="Q115" s="1907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0</v>
      </c>
      <c r="F116" s="36">
        <f>SUM(H116:S116)</f>
        <v>0</v>
      </c>
      <c r="G116" s="37" t="e">
        <f t="shared" ref="G116:G127" si="22">+F116*100/E116</f>
        <v>#DIV/0!</v>
      </c>
      <c r="H116" s="471"/>
      <c r="I116" s="471"/>
      <c r="J116" s="471"/>
      <c r="K116" s="471"/>
      <c r="L116" s="471"/>
      <c r="M116" s="471"/>
      <c r="N116" s="471"/>
      <c r="O116" s="471"/>
      <c r="P116" s="471"/>
      <c r="Q116" s="471"/>
      <c r="R116" s="471"/>
      <c r="S116" s="471"/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0</v>
      </c>
      <c r="F117" s="36">
        <f>SUM(H117:S117)</f>
        <v>0</v>
      </c>
      <c r="G117" s="37" t="e">
        <f t="shared" si="22"/>
        <v>#DIV/0!</v>
      </c>
      <c r="H117" s="471"/>
      <c r="I117" s="471"/>
      <c r="J117" s="471"/>
      <c r="K117" s="471"/>
      <c r="L117" s="471"/>
      <c r="M117" s="471"/>
      <c r="N117" s="471"/>
      <c r="O117" s="471"/>
      <c r="P117" s="471"/>
      <c r="Q117" s="471"/>
      <c r="R117" s="471"/>
      <c r="S117" s="471"/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473"/>
      <c r="I118" s="473"/>
      <c r="J118" s="1239"/>
      <c r="K118" s="1239"/>
      <c r="L118" s="1553"/>
      <c r="M118" s="1553"/>
      <c r="N118" s="1553"/>
      <c r="O118" s="1553"/>
      <c r="P118" s="1553"/>
      <c r="Q118" s="1907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0</v>
      </c>
      <c r="F119" s="36">
        <f t="shared" ref="F119:F130" si="23">SUM(H119:S119)</f>
        <v>0</v>
      </c>
      <c r="G119" s="37" t="e">
        <f t="shared" si="22"/>
        <v>#DIV/0!</v>
      </c>
      <c r="H119" s="471"/>
      <c r="I119" s="471"/>
      <c r="J119" s="471"/>
      <c r="K119" s="471"/>
      <c r="L119" s="471"/>
      <c r="M119" s="471"/>
      <c r="N119" s="471"/>
      <c r="O119" s="471"/>
      <c r="P119" s="471"/>
      <c r="Q119" s="471"/>
      <c r="R119" s="471"/>
      <c r="S119" s="471"/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0</v>
      </c>
      <c r="F120" s="36">
        <f t="shared" si="23"/>
        <v>0</v>
      </c>
      <c r="G120" s="37" t="e">
        <f t="shared" si="22"/>
        <v>#DIV/0!</v>
      </c>
      <c r="H120" s="471"/>
      <c r="I120" s="471"/>
      <c r="J120" s="471"/>
      <c r="K120" s="471"/>
      <c r="L120" s="471"/>
      <c r="M120" s="471"/>
      <c r="N120" s="471"/>
      <c r="O120" s="471"/>
      <c r="P120" s="471"/>
      <c r="Q120" s="471"/>
      <c r="R120" s="471"/>
      <c r="S120" s="471"/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0</v>
      </c>
      <c r="F121" s="36">
        <f t="shared" si="23"/>
        <v>0</v>
      </c>
      <c r="G121" s="37" t="e">
        <f t="shared" si="22"/>
        <v>#DIV/0!</v>
      </c>
      <c r="H121" s="471"/>
      <c r="I121" s="471"/>
      <c r="J121" s="471"/>
      <c r="K121" s="471"/>
      <c r="L121" s="471"/>
      <c r="M121" s="471"/>
      <c r="N121" s="471"/>
      <c r="O121" s="471"/>
      <c r="P121" s="471"/>
      <c r="Q121" s="471"/>
      <c r="R121" s="471"/>
      <c r="S121" s="471"/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0</v>
      </c>
      <c r="F122" s="36">
        <f t="shared" si="23"/>
        <v>0</v>
      </c>
      <c r="G122" s="37" t="e">
        <f t="shared" si="22"/>
        <v>#DIV/0!</v>
      </c>
      <c r="H122" s="471"/>
      <c r="I122" s="471"/>
      <c r="J122" s="471"/>
      <c r="K122" s="471"/>
      <c r="L122" s="471"/>
      <c r="M122" s="471"/>
      <c r="N122" s="471"/>
      <c r="O122" s="471"/>
      <c r="P122" s="471"/>
      <c r="Q122" s="471"/>
      <c r="R122" s="471"/>
      <c r="S122" s="471"/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3"/>
        <v>0</v>
      </c>
      <c r="G123" s="66"/>
      <c r="H123" s="66"/>
      <c r="I123" s="66"/>
      <c r="J123" s="1219"/>
      <c r="K123" s="1219"/>
      <c r="L123" s="1537"/>
      <c r="M123" s="1537"/>
      <c r="N123" s="1537"/>
      <c r="O123" s="1537"/>
      <c r="P123" s="1537"/>
      <c r="Q123" s="1890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2"/>
        <v>#DIV/0!</v>
      </c>
      <c r="H124" s="471"/>
      <c r="I124" s="471"/>
      <c r="J124" s="471"/>
      <c r="K124" s="471"/>
      <c r="L124" s="471"/>
      <c r="M124" s="471"/>
      <c r="N124" s="471"/>
      <c r="O124" s="471"/>
      <c r="P124" s="471"/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0</v>
      </c>
      <c r="F125" s="153">
        <f t="shared" si="23"/>
        <v>0</v>
      </c>
      <c r="G125" s="90" t="e">
        <f t="shared" si="22"/>
        <v>#DIV/0!</v>
      </c>
      <c r="H125" s="153">
        <f>SUM(H126:H130)</f>
        <v>0</v>
      </c>
      <c r="I125" s="153">
        <f t="shared" ref="I125:S125" si="24">SUM(I126:I130)</f>
        <v>0</v>
      </c>
      <c r="J125" s="1226">
        <f t="shared" si="24"/>
        <v>0</v>
      </c>
      <c r="K125" s="1226">
        <f t="shared" si="24"/>
        <v>0</v>
      </c>
      <c r="L125" s="1543">
        <f t="shared" si="24"/>
        <v>0</v>
      </c>
      <c r="M125" s="1543">
        <f t="shared" si="24"/>
        <v>0</v>
      </c>
      <c r="N125" s="1543">
        <f t="shared" si="24"/>
        <v>0</v>
      </c>
      <c r="O125" s="1543">
        <f t="shared" si="24"/>
        <v>0</v>
      </c>
      <c r="P125" s="1543">
        <f t="shared" si="24"/>
        <v>0</v>
      </c>
      <c r="Q125" s="1896">
        <f t="shared" si="24"/>
        <v>0</v>
      </c>
      <c r="R125" s="1896">
        <f t="shared" si="24"/>
        <v>0</v>
      </c>
      <c r="S125" s="1896">
        <f t="shared" si="24"/>
        <v>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3"/>
        <v>0</v>
      </c>
      <c r="G126" s="37"/>
      <c r="H126" s="471"/>
      <c r="I126" s="471"/>
      <c r="J126" s="471"/>
      <c r="K126" s="471"/>
      <c r="L126" s="471"/>
      <c r="M126" s="471"/>
      <c r="N126" s="471"/>
      <c r="O126" s="471"/>
      <c r="P126" s="471"/>
      <c r="Q126" s="471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/>
      <c r="F127" s="36">
        <f t="shared" si="23"/>
        <v>0</v>
      </c>
      <c r="G127" s="37" t="e">
        <f t="shared" si="22"/>
        <v>#DIV/0!</v>
      </c>
      <c r="H127" s="471"/>
      <c r="I127" s="471"/>
      <c r="J127" s="471"/>
      <c r="K127" s="471"/>
      <c r="L127" s="471"/>
      <c r="M127" s="471"/>
      <c r="N127" s="471"/>
      <c r="O127" s="471"/>
      <c r="P127" s="471"/>
      <c r="Q127" s="471"/>
      <c r="R127" s="471"/>
      <c r="S127" s="471"/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3"/>
        <v>0</v>
      </c>
      <c r="G128" s="37"/>
      <c r="H128" s="471"/>
      <c r="I128" s="471"/>
      <c r="J128" s="471"/>
      <c r="K128" s="471"/>
      <c r="L128" s="471"/>
      <c r="M128" s="471"/>
      <c r="N128" s="471"/>
      <c r="O128" s="471"/>
      <c r="P128" s="471"/>
      <c r="Q128" s="471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3"/>
        <v>0</v>
      </c>
      <c r="G129" s="37"/>
      <c r="H129" s="471"/>
      <c r="I129" s="471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3"/>
        <v>0</v>
      </c>
      <c r="G130" s="37"/>
      <c r="H130" s="471"/>
      <c r="I130" s="471"/>
      <c r="J130" s="471"/>
      <c r="K130" s="471"/>
      <c r="L130" s="471"/>
      <c r="M130" s="471"/>
      <c r="N130" s="471"/>
      <c r="O130" s="471"/>
      <c r="P130" s="471"/>
      <c r="Q130" s="471"/>
      <c r="R130" s="471"/>
      <c r="S130" s="471"/>
    </row>
    <row r="131" spans="1:19" ht="21.75" customHeight="1">
      <c r="A131" s="2267" t="s">
        <v>158</v>
      </c>
      <c r="B131" s="2268"/>
      <c r="C131" s="2269"/>
      <c r="D131" s="672"/>
      <c r="E131" s="27"/>
      <c r="F131" s="27"/>
      <c r="G131" s="22"/>
      <c r="H131" s="473"/>
      <c r="I131" s="473"/>
      <c r="J131" s="1239"/>
      <c r="K131" s="1239"/>
      <c r="L131" s="1553"/>
      <c r="M131" s="1553"/>
      <c r="N131" s="1553"/>
      <c r="O131" s="1553"/>
      <c r="P131" s="1553"/>
      <c r="Q131" s="1907"/>
      <c r="R131" s="1907"/>
      <c r="S131" s="1907"/>
    </row>
    <row r="132" spans="1:19" ht="21.75" customHeight="1">
      <c r="A132" s="159"/>
      <c r="B132" s="673" t="s">
        <v>159</v>
      </c>
      <c r="C132" s="674"/>
      <c r="D132" s="675" t="s">
        <v>33</v>
      </c>
      <c r="E132" s="409">
        <f>SUM(E133:E134)</f>
        <v>1</v>
      </c>
      <c r="F132" s="134">
        <f>SUM(F133:F135)</f>
        <v>1</v>
      </c>
      <c r="G132" s="140">
        <f>+F132*100/E132</f>
        <v>100</v>
      </c>
      <c r="H132" s="144">
        <f>SUM(H133:H134)</f>
        <v>0</v>
      </c>
      <c r="I132" s="144">
        <f t="shared" ref="I132:S132" si="25">SUM(I133:I134)</f>
        <v>0</v>
      </c>
      <c r="J132" s="1224">
        <f t="shared" si="25"/>
        <v>0</v>
      </c>
      <c r="K132" s="1224">
        <f t="shared" si="25"/>
        <v>0</v>
      </c>
      <c r="L132" s="1541">
        <f t="shared" si="25"/>
        <v>0</v>
      </c>
      <c r="M132" s="1541">
        <f t="shared" si="25"/>
        <v>0</v>
      </c>
      <c r="N132" s="1541">
        <f t="shared" si="25"/>
        <v>0</v>
      </c>
      <c r="O132" s="1541">
        <f t="shared" si="25"/>
        <v>0</v>
      </c>
      <c r="P132" s="1541">
        <f t="shared" si="25"/>
        <v>1</v>
      </c>
      <c r="Q132" s="1894">
        <f t="shared" si="25"/>
        <v>0</v>
      </c>
      <c r="R132" s="1894">
        <f t="shared" si="25"/>
        <v>0</v>
      </c>
      <c r="S132" s="1894">
        <f t="shared" si="25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1</v>
      </c>
      <c r="F133" s="36">
        <f>SUM(H133:S133)</f>
        <v>1</v>
      </c>
      <c r="G133" s="37">
        <f>+F133*100/E133</f>
        <v>100</v>
      </c>
      <c r="H133" s="471">
        <v>0</v>
      </c>
      <c r="I133" s="471">
        <v>0</v>
      </c>
      <c r="J133" s="471">
        <v>0</v>
      </c>
      <c r="K133" s="471"/>
      <c r="L133" s="471">
        <v>0</v>
      </c>
      <c r="M133" s="471">
        <v>0</v>
      </c>
      <c r="N133" s="471">
        <v>0</v>
      </c>
      <c r="O133" s="471">
        <v>0</v>
      </c>
      <c r="P133" s="471">
        <v>1</v>
      </c>
      <c r="Q133" s="471">
        <v>0</v>
      </c>
      <c r="R133" s="471">
        <v>0</v>
      </c>
      <c r="S133" s="471">
        <v>0</v>
      </c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ref="F134:F141" si="26">SUM(H134:S134)</f>
        <v>0</v>
      </c>
      <c r="G134" s="37" t="e">
        <f t="shared" ref="G134:G141" si="27">+F134*100/E134</f>
        <v>#DIV/0!</v>
      </c>
      <c r="H134" s="471"/>
      <c r="I134" s="471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6"/>
        <v>0</v>
      </c>
      <c r="G135" s="37" t="e">
        <f t="shared" si="27"/>
        <v>#DIV/0!</v>
      </c>
      <c r="H135" s="471"/>
      <c r="I135" s="471"/>
      <c r="J135" s="471"/>
      <c r="K135" s="471"/>
      <c r="L135" s="471"/>
      <c r="M135" s="471"/>
      <c r="N135" s="471"/>
      <c r="O135" s="471"/>
      <c r="P135" s="471"/>
      <c r="Q135" s="471"/>
      <c r="R135" s="471"/>
      <c r="S135" s="471"/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61200</v>
      </c>
      <c r="F136" s="153">
        <f>SUM(H136:S136)</f>
        <v>61184</v>
      </c>
      <c r="G136" s="90">
        <f t="shared" si="27"/>
        <v>99.973856209150327</v>
      </c>
      <c r="H136" s="153">
        <f>SUM(H137:H141)</f>
        <v>0</v>
      </c>
      <c r="I136" s="153">
        <f t="shared" ref="I136:S136" si="28">SUM(I137:I141)</f>
        <v>0</v>
      </c>
      <c r="J136" s="1226">
        <f t="shared" si="28"/>
        <v>0</v>
      </c>
      <c r="K136" s="1226">
        <f t="shared" si="28"/>
        <v>0</v>
      </c>
      <c r="L136" s="1543">
        <f t="shared" si="28"/>
        <v>2442</v>
      </c>
      <c r="M136" s="1543">
        <f t="shared" si="28"/>
        <v>0</v>
      </c>
      <c r="N136" s="1543">
        <f t="shared" si="28"/>
        <v>480</v>
      </c>
      <c r="O136" s="1543">
        <f t="shared" si="28"/>
        <v>8296</v>
      </c>
      <c r="P136" s="1543">
        <f t="shared" si="28"/>
        <v>19588</v>
      </c>
      <c r="Q136" s="90">
        <f t="shared" si="28"/>
        <v>12230</v>
      </c>
      <c r="R136" s="1896">
        <f t="shared" si="28"/>
        <v>5167</v>
      </c>
      <c r="S136" s="1896">
        <f t="shared" si="28"/>
        <v>12981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>SUM(H137:S137)</f>
        <v>0</v>
      </c>
      <c r="G137" s="37" t="e">
        <f t="shared" si="27"/>
        <v>#DIV/0!</v>
      </c>
      <c r="H137" s="471"/>
      <c r="I137" s="471"/>
      <c r="J137" s="471"/>
      <c r="K137" s="471"/>
      <c r="L137" s="471"/>
      <c r="M137" s="471"/>
      <c r="N137" s="471"/>
      <c r="O137" s="471"/>
      <c r="P137" s="471"/>
      <c r="Q137" s="471"/>
      <c r="R137" s="471"/>
      <c r="S137" s="471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61200</v>
      </c>
      <c r="F138" s="36">
        <f t="shared" si="26"/>
        <v>61184</v>
      </c>
      <c r="G138" s="37">
        <f t="shared" si="27"/>
        <v>99.973856209150327</v>
      </c>
      <c r="H138" s="471">
        <v>0</v>
      </c>
      <c r="I138" s="872">
        <v>0</v>
      </c>
      <c r="J138" s="471">
        <v>0</v>
      </c>
      <c r="K138" s="471"/>
      <c r="L138" s="872">
        <v>2442</v>
      </c>
      <c r="M138" s="471">
        <v>0</v>
      </c>
      <c r="N138" s="471">
        <v>480</v>
      </c>
      <c r="O138" s="872">
        <v>8296</v>
      </c>
      <c r="P138" s="872">
        <v>19588</v>
      </c>
      <c r="Q138" s="1496">
        <v>12230</v>
      </c>
      <c r="R138" s="1020">
        <v>5167</v>
      </c>
      <c r="S138" s="1020">
        <v>12981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6"/>
        <v>0</v>
      </c>
      <c r="G139" s="37" t="e">
        <f t="shared" si="27"/>
        <v>#DIV/0!</v>
      </c>
      <c r="H139" s="471"/>
      <c r="I139" s="471"/>
      <c r="J139" s="471"/>
      <c r="K139" s="471"/>
      <c r="L139" s="471"/>
      <c r="M139" s="471"/>
      <c r="N139" s="471"/>
      <c r="O139" s="471"/>
      <c r="P139" s="471"/>
      <c r="Q139" s="471"/>
      <c r="R139" s="471"/>
      <c r="S139" s="471"/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6"/>
        <v>0</v>
      </c>
      <c r="G140" s="37" t="e">
        <f t="shared" si="27"/>
        <v>#DIV/0!</v>
      </c>
      <c r="H140" s="471"/>
      <c r="I140" s="471"/>
      <c r="J140" s="471"/>
      <c r="K140" s="471"/>
      <c r="L140" s="471"/>
      <c r="M140" s="471"/>
      <c r="N140" s="471"/>
      <c r="O140" s="471"/>
      <c r="P140" s="471"/>
      <c r="Q140" s="471"/>
      <c r="R140" s="471"/>
      <c r="S140" s="471"/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6"/>
        <v>0</v>
      </c>
      <c r="G141" s="37" t="e">
        <f t="shared" si="27"/>
        <v>#DIV/0!</v>
      </c>
      <c r="H141" s="471"/>
      <c r="I141" s="471"/>
      <c r="J141" s="471"/>
      <c r="K141" s="471"/>
      <c r="L141" s="471"/>
      <c r="M141" s="471"/>
      <c r="N141" s="471"/>
      <c r="O141" s="471"/>
      <c r="P141" s="471"/>
      <c r="Q141" s="471"/>
      <c r="R141" s="471"/>
      <c r="S141" s="471"/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144">
        <f>F145</f>
        <v>0</v>
      </c>
      <c r="G142" s="146" t="e">
        <f>+F142*100/E142</f>
        <v>#DIV/0!</v>
      </c>
      <c r="H142" s="139">
        <f t="shared" ref="H142:S142" si="29">H145</f>
        <v>0</v>
      </c>
      <c r="I142" s="139">
        <f t="shared" si="29"/>
        <v>0</v>
      </c>
      <c r="J142" s="1223">
        <f t="shared" si="29"/>
        <v>0</v>
      </c>
      <c r="K142" s="1223">
        <f t="shared" si="29"/>
        <v>0</v>
      </c>
      <c r="L142" s="1539">
        <f t="shared" si="29"/>
        <v>0</v>
      </c>
      <c r="M142" s="1539">
        <f t="shared" si="29"/>
        <v>0</v>
      </c>
      <c r="N142" s="1539">
        <f t="shared" si="29"/>
        <v>0</v>
      </c>
      <c r="O142" s="1539">
        <f t="shared" si="29"/>
        <v>0</v>
      </c>
      <c r="P142" s="1539">
        <f t="shared" si="29"/>
        <v>0</v>
      </c>
      <c r="Q142" s="1892">
        <f t="shared" si="29"/>
        <v>0</v>
      </c>
      <c r="R142" s="1892">
        <f t="shared" si="29"/>
        <v>0</v>
      </c>
      <c r="S142" s="1892">
        <f t="shared" si="29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144"/>
      <c r="G143" s="146"/>
      <c r="H143" s="139"/>
      <c r="I143" s="139"/>
      <c r="J143" s="1223"/>
      <c r="K143" s="1223"/>
      <c r="L143" s="1539"/>
      <c r="M143" s="1539"/>
      <c r="N143" s="1539"/>
      <c r="O143" s="1539"/>
      <c r="P143" s="1539"/>
      <c r="Q143" s="1892"/>
      <c r="R143" s="1892"/>
      <c r="S143" s="189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>SUM(H144:S144)</f>
        <v>0</v>
      </c>
      <c r="G144" s="37" t="e">
        <f t="shared" ref="G144:G173" si="30">+F144*100/E144</f>
        <v>#DIV/0!</v>
      </c>
      <c r="H144" s="471"/>
      <c r="I144" s="471"/>
      <c r="J144" s="471"/>
      <c r="K144" s="471"/>
      <c r="L144" s="471"/>
      <c r="M144" s="471"/>
      <c r="N144" s="471"/>
      <c r="O144" s="471"/>
      <c r="P144" s="471"/>
      <c r="Q144" s="471"/>
      <c r="R144" s="471"/>
      <c r="S144" s="471"/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>SUM(H145:S145)</f>
        <v>0</v>
      </c>
      <c r="G145" s="37" t="e">
        <f t="shared" si="30"/>
        <v>#DIV/0!</v>
      </c>
      <c r="H145" s="471"/>
      <c r="I145" s="471"/>
      <c r="J145" s="471"/>
      <c r="K145" s="471"/>
      <c r="L145" s="471"/>
      <c r="M145" s="471"/>
      <c r="N145" s="471"/>
      <c r="O145" s="471"/>
      <c r="P145" s="471"/>
      <c r="Q145" s="471"/>
      <c r="R145" s="471"/>
      <c r="S145" s="471"/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>SUM(H146:S146)</f>
        <v>0</v>
      </c>
      <c r="G146" s="37" t="e">
        <f t="shared" si="30"/>
        <v>#DIV/0!</v>
      </c>
      <c r="H146" s="471"/>
      <c r="I146" s="471"/>
      <c r="J146" s="471"/>
      <c r="K146" s="471"/>
      <c r="L146" s="471"/>
      <c r="M146" s="471"/>
      <c r="N146" s="471"/>
      <c r="O146" s="471"/>
      <c r="P146" s="471"/>
      <c r="Q146" s="471"/>
      <c r="R146" s="471"/>
      <c r="S146" s="471"/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>SUM(H147:S147)</f>
        <v>0</v>
      </c>
      <c r="G147" s="90" t="e">
        <f t="shared" si="30"/>
        <v>#DIV/0!</v>
      </c>
      <c r="H147" s="153">
        <f>SUM(H148:H152)</f>
        <v>0</v>
      </c>
      <c r="I147" s="153">
        <f t="shared" ref="I147:S147" si="31">SUM(I148:I152)</f>
        <v>0</v>
      </c>
      <c r="J147" s="1226">
        <f t="shared" si="31"/>
        <v>0</v>
      </c>
      <c r="K147" s="1226">
        <f t="shared" si="31"/>
        <v>0</v>
      </c>
      <c r="L147" s="1543">
        <f t="shared" si="31"/>
        <v>0</v>
      </c>
      <c r="M147" s="1543">
        <f t="shared" si="31"/>
        <v>0</v>
      </c>
      <c r="N147" s="1543">
        <f t="shared" si="31"/>
        <v>0</v>
      </c>
      <c r="O147" s="1543">
        <f t="shared" si="31"/>
        <v>0</v>
      </c>
      <c r="P147" s="1543">
        <f t="shared" si="31"/>
        <v>0</v>
      </c>
      <c r="Q147" s="1896">
        <f t="shared" si="31"/>
        <v>0</v>
      </c>
      <c r="R147" s="1896">
        <f t="shared" si="31"/>
        <v>0</v>
      </c>
      <c r="S147" s="1896">
        <f t="shared" si="31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>SUM(H148:S148)</f>
        <v>0</v>
      </c>
      <c r="G148" s="37" t="e">
        <f t="shared" si="30"/>
        <v>#DIV/0!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ref="F149:F164" si="32">SUM(H149:S149)</f>
        <v>0</v>
      </c>
      <c r="G149" s="37" t="e">
        <f t="shared" si="30"/>
        <v>#DIV/0!</v>
      </c>
      <c r="H149" s="471"/>
      <c r="I149" s="471"/>
      <c r="J149" s="471"/>
      <c r="K149" s="471"/>
      <c r="L149" s="471"/>
      <c r="M149" s="471"/>
      <c r="N149" s="471"/>
      <c r="O149" s="471"/>
      <c r="P149" s="471"/>
      <c r="Q149" s="471"/>
      <c r="R149" s="471"/>
      <c r="S149" s="471"/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32"/>
        <v>0</v>
      </c>
      <c r="G150" s="37" t="e">
        <f t="shared" si="30"/>
        <v>#DIV/0!</v>
      </c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32"/>
        <v>0</v>
      </c>
      <c r="G151" s="37" t="e">
        <f t="shared" si="30"/>
        <v>#DIV/0!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32"/>
        <v>0</v>
      </c>
      <c r="G152" s="37" t="e">
        <f t="shared" si="30"/>
        <v>#DIV/0!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144">
        <f>SUM(H153:S153)</f>
        <v>0</v>
      </c>
      <c r="G153" s="146" t="e">
        <f t="shared" si="30"/>
        <v>#DIV/0!</v>
      </c>
      <c r="H153" s="139">
        <f>H154</f>
        <v>0</v>
      </c>
      <c r="I153" s="139">
        <f t="shared" ref="I153:S153" si="33">I154</f>
        <v>0</v>
      </c>
      <c r="J153" s="1223">
        <f t="shared" si="33"/>
        <v>0</v>
      </c>
      <c r="K153" s="1223">
        <f t="shared" si="33"/>
        <v>0</v>
      </c>
      <c r="L153" s="1539">
        <f t="shared" si="33"/>
        <v>0</v>
      </c>
      <c r="M153" s="1539">
        <f t="shared" si="33"/>
        <v>0</v>
      </c>
      <c r="N153" s="1539">
        <f t="shared" si="33"/>
        <v>0</v>
      </c>
      <c r="O153" s="1539">
        <f t="shared" si="33"/>
        <v>0</v>
      </c>
      <c r="P153" s="1539">
        <f t="shared" si="33"/>
        <v>0</v>
      </c>
      <c r="Q153" s="1892">
        <f t="shared" si="33"/>
        <v>0</v>
      </c>
      <c r="R153" s="1892">
        <f t="shared" si="33"/>
        <v>0</v>
      </c>
      <c r="S153" s="1892">
        <f t="shared" si="33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06">
        <f>SUM(H154:S154)</f>
        <v>0</v>
      </c>
      <c r="G154" s="307" t="e">
        <f t="shared" si="30"/>
        <v>#DIV/0!</v>
      </c>
      <c r="H154" s="476"/>
      <c r="I154" s="476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06">
        <f>SUM(H155:S155)</f>
        <v>0</v>
      </c>
      <c r="G155" s="307" t="e">
        <f t="shared" si="30"/>
        <v>#DIV/0!</v>
      </c>
      <c r="H155" s="476"/>
      <c r="I155" s="476"/>
      <c r="J155" s="476"/>
      <c r="K155" s="476"/>
      <c r="L155" s="476"/>
      <c r="M155" s="476"/>
      <c r="N155" s="476"/>
      <c r="O155" s="476"/>
      <c r="P155" s="476"/>
      <c r="Q155" s="476"/>
      <c r="R155" s="476"/>
      <c r="S155" s="476"/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06">
        <f>SUM(H156:S156)</f>
        <v>0</v>
      </c>
      <c r="G156" s="307" t="e">
        <f t="shared" si="30"/>
        <v>#DIV/0!</v>
      </c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06">
        <f>SUM(H157:S157)</f>
        <v>0</v>
      </c>
      <c r="G157" s="307" t="e">
        <f t="shared" si="30"/>
        <v>#DIV/0!</v>
      </c>
      <c r="H157" s="476"/>
      <c r="I157" s="476"/>
      <c r="J157" s="476"/>
      <c r="K157" s="476"/>
      <c r="L157" s="476"/>
      <c r="M157" s="476"/>
      <c r="N157" s="476"/>
      <c r="O157" s="476"/>
      <c r="P157" s="476"/>
      <c r="Q157" s="476"/>
      <c r="R157" s="476"/>
      <c r="S157" s="476"/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32"/>
        <v>0</v>
      </c>
      <c r="G158" s="37" t="e">
        <f t="shared" si="30"/>
        <v>#DIV/0!</v>
      </c>
      <c r="H158" s="471"/>
      <c r="I158" s="471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32"/>
        <v>0</v>
      </c>
      <c r="G159" s="90" t="e">
        <f>+F159*100/E159</f>
        <v>#DIV/0!</v>
      </c>
      <c r="H159" s="153">
        <f>SUM(H160:H164)</f>
        <v>0</v>
      </c>
      <c r="I159" s="153">
        <f t="shared" ref="I159:S159" si="34">SUM(I160:I164)</f>
        <v>0</v>
      </c>
      <c r="J159" s="1226">
        <f t="shared" si="34"/>
        <v>0</v>
      </c>
      <c r="K159" s="1226">
        <f t="shared" si="34"/>
        <v>0</v>
      </c>
      <c r="L159" s="1543">
        <f t="shared" si="34"/>
        <v>0</v>
      </c>
      <c r="M159" s="1543">
        <f t="shared" si="34"/>
        <v>0</v>
      </c>
      <c r="N159" s="1543">
        <f t="shared" si="34"/>
        <v>0</v>
      </c>
      <c r="O159" s="1543">
        <f t="shared" si="34"/>
        <v>0</v>
      </c>
      <c r="P159" s="1543">
        <f t="shared" si="34"/>
        <v>0</v>
      </c>
      <c r="Q159" s="1896">
        <f t="shared" si="34"/>
        <v>0</v>
      </c>
      <c r="R159" s="1896">
        <f t="shared" si="34"/>
        <v>0</v>
      </c>
      <c r="S159" s="1896">
        <f t="shared" si="34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32"/>
        <v>0</v>
      </c>
      <c r="G160" s="37" t="e">
        <f t="shared" si="30"/>
        <v>#DIV/0!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32"/>
        <v>0</v>
      </c>
      <c r="G161" s="37" t="e">
        <f t="shared" si="30"/>
        <v>#DIV/0!</v>
      </c>
      <c r="H161" s="471"/>
      <c r="I161" s="471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32"/>
        <v>0</v>
      </c>
      <c r="G162" s="37" t="e">
        <f t="shared" si="30"/>
        <v>#DIV/0!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32"/>
        <v>0</v>
      </c>
      <c r="G163" s="37" t="e">
        <f t="shared" si="30"/>
        <v>#DIV/0!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116">
        <f t="shared" si="32"/>
        <v>0</v>
      </c>
      <c r="G164" s="120" t="e">
        <f t="shared" si="30"/>
        <v>#DIV/0!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</row>
    <row r="165" spans="1:19" ht="19.5" customHeight="1">
      <c r="A165" s="2152" t="s">
        <v>222</v>
      </c>
      <c r="B165" s="2113"/>
      <c r="C165" s="2114"/>
      <c r="D165" s="693"/>
      <c r="E165" s="705"/>
      <c r="F165" s="811">
        <f>SUM(F166)</f>
        <v>0</v>
      </c>
      <c r="G165" s="812" t="e">
        <f t="shared" si="30"/>
        <v>#DIV/0!</v>
      </c>
      <c r="H165" s="473"/>
      <c r="I165" s="473"/>
      <c r="J165" s="1239"/>
      <c r="K165" s="1239"/>
      <c r="L165" s="1553"/>
      <c r="M165" s="1553"/>
      <c r="N165" s="1553"/>
      <c r="O165" s="1553"/>
      <c r="P165" s="1553"/>
      <c r="Q165" s="1907"/>
      <c r="R165" s="1907"/>
      <c r="S165" s="190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813">
        <f t="shared" ref="F166:F174" si="35">SUM(H166:AJ166)</f>
        <v>0</v>
      </c>
      <c r="G166" s="814" t="e">
        <f t="shared" si="30"/>
        <v>#DIV/0!</v>
      </c>
      <c r="H166" s="474"/>
      <c r="I166" s="474"/>
      <c r="J166" s="1240"/>
      <c r="K166" s="1240"/>
      <c r="L166" s="1554"/>
      <c r="M166" s="1554"/>
      <c r="N166" s="1554"/>
      <c r="O166" s="1554"/>
      <c r="P166" s="1554"/>
      <c r="Q166" s="1908"/>
      <c r="R166" s="1908"/>
      <c r="S166" s="1908"/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813">
        <f t="shared" si="35"/>
        <v>0</v>
      </c>
      <c r="G167" s="814" t="e">
        <f t="shared" si="30"/>
        <v>#DIV/0!</v>
      </c>
      <c r="H167" s="474"/>
      <c r="I167" s="474"/>
      <c r="J167" s="1240"/>
      <c r="K167" s="1240"/>
      <c r="L167" s="1554"/>
      <c r="M167" s="1554"/>
      <c r="N167" s="1554"/>
      <c r="O167" s="1554"/>
      <c r="P167" s="1554"/>
      <c r="Q167" s="1908"/>
      <c r="R167" s="1908"/>
      <c r="S167" s="1908"/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815">
        <f t="shared" si="35"/>
        <v>0</v>
      </c>
      <c r="G168" s="816" t="e">
        <f t="shared" si="30"/>
        <v>#DIV/0!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817">
        <f t="shared" si="35"/>
        <v>0</v>
      </c>
      <c r="G169" s="818" t="e">
        <f t="shared" si="30"/>
        <v>#DIV/0!</v>
      </c>
      <c r="H169" s="477">
        <f>SUM(H170:H174)</f>
        <v>0</v>
      </c>
      <c r="I169" s="477">
        <f t="shared" ref="I169:S169" si="36">SUM(I170:I174)</f>
        <v>0</v>
      </c>
      <c r="J169" s="1242">
        <f t="shared" si="36"/>
        <v>0</v>
      </c>
      <c r="K169" s="1242">
        <f t="shared" si="36"/>
        <v>0</v>
      </c>
      <c r="L169" s="1556">
        <f t="shared" si="36"/>
        <v>0</v>
      </c>
      <c r="M169" s="1556">
        <f t="shared" si="36"/>
        <v>0</v>
      </c>
      <c r="N169" s="1556">
        <f t="shared" si="36"/>
        <v>0</v>
      </c>
      <c r="O169" s="1556">
        <f t="shared" si="36"/>
        <v>0</v>
      </c>
      <c r="P169" s="1556">
        <f t="shared" si="36"/>
        <v>0</v>
      </c>
      <c r="Q169" s="1909">
        <f t="shared" si="36"/>
        <v>0</v>
      </c>
      <c r="R169" s="1909">
        <f t="shared" si="36"/>
        <v>0</v>
      </c>
      <c r="S169" s="1911">
        <f t="shared" si="36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815">
        <f t="shared" si="35"/>
        <v>0</v>
      </c>
      <c r="G170" s="816" t="e">
        <f t="shared" si="30"/>
        <v>#DIV/0!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815">
        <f t="shared" si="35"/>
        <v>0</v>
      </c>
      <c r="G171" s="816" t="e">
        <f t="shared" si="30"/>
        <v>#DIV/0!</v>
      </c>
      <c r="H171" s="471"/>
      <c r="I171" s="471"/>
      <c r="J171" s="471"/>
      <c r="K171" s="471"/>
      <c r="L171" s="471"/>
      <c r="M171" s="471"/>
      <c r="N171" s="471"/>
      <c r="O171" s="471"/>
      <c r="P171" s="471"/>
      <c r="Q171" s="471"/>
      <c r="R171" s="471"/>
      <c r="S171" s="471"/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815">
        <f t="shared" si="35"/>
        <v>0</v>
      </c>
      <c r="G172" s="816" t="e">
        <f t="shared" si="30"/>
        <v>#DIV/0!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815">
        <f t="shared" si="35"/>
        <v>0</v>
      </c>
      <c r="G173" s="816" t="e">
        <f t="shared" si="30"/>
        <v>#DIV/0!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819">
        <f t="shared" si="35"/>
        <v>0</v>
      </c>
      <c r="G174" s="820" t="e">
        <f>+F174*100/E174</f>
        <v>#DIV/0!</v>
      </c>
      <c r="H174" s="478"/>
      <c r="I174" s="478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</row>
    <row r="175" spans="1:19" ht="21.75" customHeight="1">
      <c r="A175" s="2226" t="s">
        <v>225</v>
      </c>
      <c r="B175" s="2227"/>
      <c r="C175" s="2228"/>
      <c r="D175" s="710"/>
      <c r="E175" s="711">
        <f>E176</f>
        <v>0</v>
      </c>
      <c r="F175" s="821">
        <f t="shared" ref="F175:F238" si="37">SUM(H175:AJ175)</f>
        <v>0</v>
      </c>
      <c r="G175" s="822" t="e">
        <f t="shared" ref="G175:G238" si="38">+F175*100/E175</f>
        <v>#DIV/0!</v>
      </c>
      <c r="H175" s="479"/>
      <c r="I175" s="479"/>
      <c r="J175" s="1243"/>
      <c r="K175" s="1243"/>
      <c r="L175" s="1557"/>
      <c r="M175" s="1557"/>
      <c r="N175" s="1557"/>
      <c r="O175" s="1557"/>
      <c r="P175" s="1557"/>
      <c r="Q175" s="1910"/>
      <c r="R175" s="1910"/>
      <c r="S175" s="1910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0</v>
      </c>
      <c r="F176" s="811">
        <f t="shared" si="37"/>
        <v>0</v>
      </c>
      <c r="G176" s="812" t="e">
        <f t="shared" si="38"/>
        <v>#DIV/0!</v>
      </c>
      <c r="H176" s="713">
        <f>H177+H179</f>
        <v>0</v>
      </c>
      <c r="I176" s="713">
        <f t="shared" ref="I176:S176" si="39">I177+I179</f>
        <v>0</v>
      </c>
      <c r="J176" s="713">
        <f t="shared" si="39"/>
        <v>0</v>
      </c>
      <c r="K176" s="713">
        <f t="shared" si="39"/>
        <v>0</v>
      </c>
      <c r="L176" s="1567">
        <f t="shared" si="39"/>
        <v>0</v>
      </c>
      <c r="M176" s="1567">
        <f t="shared" si="39"/>
        <v>0</v>
      </c>
      <c r="N176" s="1567">
        <f t="shared" si="39"/>
        <v>0</v>
      </c>
      <c r="O176" s="1567">
        <f t="shared" si="39"/>
        <v>0</v>
      </c>
      <c r="P176" s="1567">
        <f t="shared" si="39"/>
        <v>0</v>
      </c>
      <c r="Q176" s="1920">
        <f t="shared" si="39"/>
        <v>0</v>
      </c>
      <c r="R176" s="1920">
        <f t="shared" si="39"/>
        <v>0</v>
      </c>
      <c r="S176" s="1920">
        <f t="shared" si="39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819">
        <f t="shared" si="37"/>
        <v>0</v>
      </c>
      <c r="G177" s="820" t="e">
        <f t="shared" si="38"/>
        <v>#DIV/0!</v>
      </c>
      <c r="H177" s="471"/>
      <c r="I177" s="471"/>
      <c r="J177" s="471"/>
      <c r="K177" s="471"/>
      <c r="L177" s="471"/>
      <c r="M177" s="471"/>
      <c r="N177" s="471"/>
      <c r="O177" s="471"/>
      <c r="P177" s="471"/>
      <c r="Q177" s="471"/>
      <c r="R177" s="471"/>
      <c r="S177" s="471"/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819">
        <f t="shared" si="37"/>
        <v>0</v>
      </c>
      <c r="G178" s="820" t="e">
        <f t="shared" si="38"/>
        <v>#DIV/0!</v>
      </c>
      <c r="H178" s="471"/>
      <c r="I178" s="471"/>
      <c r="J178" s="471"/>
      <c r="K178" s="471"/>
      <c r="L178" s="471"/>
      <c r="M178" s="471"/>
      <c r="N178" s="471"/>
      <c r="O178" s="471"/>
      <c r="P178" s="471"/>
      <c r="Q178" s="471"/>
      <c r="R178" s="471"/>
      <c r="S178" s="471"/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819">
        <f t="shared" si="37"/>
        <v>0</v>
      </c>
      <c r="G179" s="820" t="e">
        <f t="shared" si="38"/>
        <v>#DIV/0!</v>
      </c>
      <c r="H179" s="471">
        <f>SUM(H180:H186)</f>
        <v>0</v>
      </c>
      <c r="I179" s="471">
        <f t="shared" ref="I179:S179" si="40">SUM(I180:I186)</f>
        <v>0</v>
      </c>
      <c r="J179" s="471">
        <f t="shared" si="40"/>
        <v>0</v>
      </c>
      <c r="K179" s="471">
        <f t="shared" si="40"/>
        <v>0</v>
      </c>
      <c r="L179" s="471">
        <f t="shared" si="40"/>
        <v>0</v>
      </c>
      <c r="M179" s="471">
        <f t="shared" si="40"/>
        <v>0</v>
      </c>
      <c r="N179" s="471">
        <f t="shared" si="40"/>
        <v>0</v>
      </c>
      <c r="O179" s="471">
        <f t="shared" si="40"/>
        <v>0</v>
      </c>
      <c r="P179" s="471">
        <f t="shared" si="40"/>
        <v>0</v>
      </c>
      <c r="Q179" s="471">
        <f t="shared" si="40"/>
        <v>0</v>
      </c>
      <c r="R179" s="471">
        <f t="shared" si="40"/>
        <v>0</v>
      </c>
      <c r="S179" s="471">
        <f t="shared" si="40"/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819">
        <f t="shared" si="37"/>
        <v>0</v>
      </c>
      <c r="G180" s="820" t="e">
        <f t="shared" si="38"/>
        <v>#DIV/0!</v>
      </c>
      <c r="H180" s="471"/>
      <c r="I180" s="471"/>
      <c r="J180" s="471"/>
      <c r="K180" s="471"/>
      <c r="L180" s="471"/>
      <c r="M180" s="471"/>
      <c r="N180" s="471"/>
      <c r="O180" s="471"/>
      <c r="P180" s="471"/>
      <c r="Q180" s="471"/>
      <c r="R180" s="471"/>
      <c r="S180" s="471"/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819">
        <f t="shared" si="37"/>
        <v>0</v>
      </c>
      <c r="G181" s="820" t="e">
        <f t="shared" si="38"/>
        <v>#DIV/0!</v>
      </c>
      <c r="H181" s="471"/>
      <c r="I181" s="471"/>
      <c r="J181" s="471"/>
      <c r="K181" s="471"/>
      <c r="L181" s="471"/>
      <c r="M181" s="471"/>
      <c r="N181" s="471"/>
      <c r="O181" s="471"/>
      <c r="P181" s="471"/>
      <c r="Q181" s="471"/>
      <c r="R181" s="471"/>
      <c r="S181" s="471"/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819">
        <f t="shared" si="37"/>
        <v>0</v>
      </c>
      <c r="G182" s="820" t="e">
        <f t="shared" si="38"/>
        <v>#DIV/0!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471"/>
      <c r="R182" s="471"/>
      <c r="S182" s="471"/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819">
        <f t="shared" si="37"/>
        <v>0</v>
      </c>
      <c r="G183" s="820" t="e">
        <f t="shared" si="38"/>
        <v>#DIV/0!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819">
        <f t="shared" si="37"/>
        <v>0</v>
      </c>
      <c r="G184" s="820" t="e">
        <f t="shared" si="38"/>
        <v>#DIV/0!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471"/>
      <c r="R184" s="471"/>
      <c r="S184" s="471"/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819">
        <f t="shared" si="37"/>
        <v>0</v>
      </c>
      <c r="G185" s="820" t="e">
        <f t="shared" si="38"/>
        <v>#DIV/0!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819">
        <f t="shared" si="37"/>
        <v>0</v>
      </c>
      <c r="G186" s="820" t="e">
        <f t="shared" si="38"/>
        <v>#DIV/0!</v>
      </c>
      <c r="H186" s="478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823">
        <f t="shared" si="37"/>
        <v>0</v>
      </c>
      <c r="G187" s="824" t="e">
        <f t="shared" si="38"/>
        <v>#DIV/0!</v>
      </c>
      <c r="H187" s="473"/>
      <c r="I187" s="473"/>
      <c r="J187" s="1239"/>
      <c r="K187" s="1239"/>
      <c r="L187" s="1553"/>
      <c r="M187" s="1553"/>
      <c r="N187" s="1553"/>
      <c r="O187" s="1553"/>
      <c r="P187" s="1553"/>
      <c r="Q187" s="1907"/>
      <c r="R187" s="1907"/>
      <c r="S187" s="1907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819">
        <f t="shared" si="37"/>
        <v>0</v>
      </c>
      <c r="G188" s="820" t="e">
        <f t="shared" si="38"/>
        <v>#DIV/0!</v>
      </c>
      <c r="H188" s="471"/>
      <c r="I188" s="471"/>
      <c r="J188" s="471"/>
      <c r="K188" s="471"/>
      <c r="L188" s="471"/>
      <c r="M188" s="471"/>
      <c r="N188" s="471"/>
      <c r="O188" s="471"/>
      <c r="P188" s="471"/>
      <c r="Q188" s="471"/>
      <c r="R188" s="471"/>
      <c r="S188" s="471"/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0</v>
      </c>
      <c r="F189" s="825">
        <f t="shared" si="37"/>
        <v>0</v>
      </c>
      <c r="G189" s="826" t="e">
        <f t="shared" si="38"/>
        <v>#DIV/0!</v>
      </c>
      <c r="H189" s="477">
        <f>SUM(H190:H194)</f>
        <v>0</v>
      </c>
      <c r="I189" s="477">
        <f t="shared" ref="I189:N189" si="41">SUM(I190:I194)</f>
        <v>0</v>
      </c>
      <c r="J189" s="1242">
        <f t="shared" si="41"/>
        <v>0</v>
      </c>
      <c r="K189" s="1242">
        <f t="shared" si="41"/>
        <v>0</v>
      </c>
      <c r="L189" s="1556">
        <f t="shared" si="41"/>
        <v>0</v>
      </c>
      <c r="M189" s="1556">
        <f t="shared" si="41"/>
        <v>0</v>
      </c>
      <c r="N189" s="1556">
        <f t="shared" si="41"/>
        <v>0</v>
      </c>
      <c r="O189" s="1556">
        <f>SUM(O190:O194)</f>
        <v>0</v>
      </c>
      <c r="P189" s="1556">
        <f>SUM(P190:P194)</f>
        <v>0</v>
      </c>
      <c r="Q189" s="1909">
        <f>SUM(Q190:Q194)</f>
        <v>0</v>
      </c>
      <c r="R189" s="1909">
        <f>SUM(R190:R194)</f>
        <v>0</v>
      </c>
      <c r="S189" s="1911">
        <f>SUM(S190:S194)</f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819">
        <f t="shared" si="37"/>
        <v>0</v>
      </c>
      <c r="G190" s="820" t="e">
        <f t="shared" si="38"/>
        <v>#DIV/0!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471"/>
      <c r="R190" s="471"/>
      <c r="S190" s="471"/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0</v>
      </c>
      <c r="F191" s="819">
        <f t="shared" si="37"/>
        <v>0</v>
      </c>
      <c r="G191" s="820" t="e">
        <f t="shared" si="38"/>
        <v>#DIV/0!</v>
      </c>
      <c r="H191" s="471"/>
      <c r="I191" s="471"/>
      <c r="J191" s="471"/>
      <c r="K191" s="471"/>
      <c r="L191" s="471"/>
      <c r="M191" s="471"/>
      <c r="N191" s="471"/>
      <c r="O191" s="471"/>
      <c r="P191" s="471"/>
      <c r="Q191" s="471"/>
      <c r="R191" s="471"/>
      <c r="S191" s="471"/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819">
        <f t="shared" si="37"/>
        <v>0</v>
      </c>
      <c r="G192" s="820" t="e">
        <f t="shared" si="38"/>
        <v>#DIV/0!</v>
      </c>
      <c r="H192" s="471"/>
      <c r="I192" s="471"/>
      <c r="J192" s="471"/>
      <c r="K192" s="471"/>
      <c r="L192" s="471"/>
      <c r="M192" s="471"/>
      <c r="N192" s="471"/>
      <c r="O192" s="471"/>
      <c r="P192" s="471"/>
      <c r="Q192" s="471"/>
      <c r="R192" s="471"/>
      <c r="S192" s="471"/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819">
        <f t="shared" si="37"/>
        <v>0</v>
      </c>
      <c r="G193" s="820" t="e">
        <f t="shared" si="38"/>
        <v>#DIV/0!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819">
        <f t="shared" si="37"/>
        <v>0</v>
      </c>
      <c r="G194" s="820" t="e">
        <f t="shared" si="38"/>
        <v>#DIV/0!</v>
      </c>
      <c r="H194" s="478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</row>
    <row r="195" spans="1:19" ht="21.75" customHeight="1">
      <c r="A195" s="2158" t="s">
        <v>237</v>
      </c>
      <c r="B195" s="2159"/>
      <c r="C195" s="2160"/>
      <c r="D195" s="725"/>
      <c r="E195" s="711"/>
      <c r="F195" s="821">
        <f t="shared" si="37"/>
        <v>0</v>
      </c>
      <c r="G195" s="822" t="e">
        <f t="shared" si="38"/>
        <v>#DIV/0!</v>
      </c>
      <c r="H195" s="479"/>
      <c r="I195" s="479"/>
      <c r="J195" s="1243"/>
      <c r="K195" s="1243"/>
      <c r="L195" s="1557"/>
      <c r="M195" s="1557"/>
      <c r="N195" s="1557"/>
      <c r="O195" s="1557"/>
      <c r="P195" s="1557"/>
      <c r="Q195" s="1910"/>
      <c r="R195" s="1910"/>
      <c r="S195" s="1910"/>
    </row>
    <row r="196" spans="1:19" ht="21.75" customHeight="1">
      <c r="A196" s="413" t="s">
        <v>238</v>
      </c>
      <c r="B196" s="726"/>
      <c r="C196" s="727"/>
      <c r="D196" s="693"/>
      <c r="E196" s="713"/>
      <c r="F196" s="811">
        <f t="shared" si="37"/>
        <v>0</v>
      </c>
      <c r="G196" s="812" t="e">
        <f t="shared" si="38"/>
        <v>#DIV/0!</v>
      </c>
      <c r="H196" s="473"/>
      <c r="I196" s="473"/>
      <c r="J196" s="1239"/>
      <c r="K196" s="1239"/>
      <c r="L196" s="1553"/>
      <c r="M196" s="1553"/>
      <c r="N196" s="1553"/>
      <c r="O196" s="1553"/>
      <c r="P196" s="1553"/>
      <c r="Q196" s="1907"/>
      <c r="R196" s="1907"/>
      <c r="S196" s="190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819">
        <f t="shared" si="37"/>
        <v>0</v>
      </c>
      <c r="G197" s="820" t="e">
        <f t="shared" si="38"/>
        <v>#DIV/0!</v>
      </c>
      <c r="H197" s="471"/>
      <c r="I197" s="471"/>
      <c r="J197" s="471"/>
      <c r="K197" s="471"/>
      <c r="L197" s="471"/>
      <c r="M197" s="471"/>
      <c r="N197" s="471"/>
      <c r="O197" s="471"/>
      <c r="P197" s="471"/>
      <c r="Q197" s="471"/>
      <c r="R197" s="471"/>
      <c r="S197" s="471"/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819">
        <f t="shared" si="37"/>
        <v>0</v>
      </c>
      <c r="G198" s="820" t="e">
        <f t="shared" si="38"/>
        <v>#DIV/0!</v>
      </c>
      <c r="H198" s="471"/>
      <c r="I198" s="471"/>
      <c r="J198" s="471"/>
      <c r="K198" s="471"/>
      <c r="L198" s="471"/>
      <c r="M198" s="471"/>
      <c r="N198" s="471"/>
      <c r="O198" s="471"/>
      <c r="P198" s="471"/>
      <c r="Q198" s="471"/>
      <c r="R198" s="471"/>
      <c r="S198" s="471"/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819">
        <f t="shared" si="37"/>
        <v>0</v>
      </c>
      <c r="G199" s="820" t="e">
        <f t="shared" si="38"/>
        <v>#DIV/0!</v>
      </c>
      <c r="H199" s="471"/>
      <c r="I199" s="471"/>
      <c r="J199" s="471"/>
      <c r="K199" s="471"/>
      <c r="L199" s="471"/>
      <c r="M199" s="471"/>
      <c r="N199" s="471"/>
      <c r="O199" s="471"/>
      <c r="P199" s="471"/>
      <c r="Q199" s="471"/>
      <c r="R199" s="471"/>
      <c r="S199" s="471"/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819">
        <f t="shared" si="37"/>
        <v>0</v>
      </c>
      <c r="G200" s="820" t="e">
        <f t="shared" si="38"/>
        <v>#DIV/0!</v>
      </c>
      <c r="H200" s="471"/>
      <c r="I200" s="471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819">
        <f t="shared" si="37"/>
        <v>0</v>
      </c>
      <c r="G201" s="820" t="e">
        <f t="shared" si="38"/>
        <v>#DIV/0!</v>
      </c>
      <c r="H201" s="471"/>
      <c r="I201" s="471"/>
      <c r="J201" s="471"/>
      <c r="K201" s="471"/>
      <c r="L201" s="471"/>
      <c r="M201" s="471"/>
      <c r="N201" s="471"/>
      <c r="O201" s="471"/>
      <c r="P201" s="471"/>
      <c r="Q201" s="471"/>
      <c r="R201" s="471"/>
      <c r="S201" s="471"/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819">
        <f t="shared" si="37"/>
        <v>0</v>
      </c>
      <c r="G202" s="820" t="e">
        <f t="shared" si="38"/>
        <v>#DIV/0!</v>
      </c>
      <c r="H202" s="471"/>
      <c r="I202" s="471"/>
      <c r="J202" s="471"/>
      <c r="K202" s="471"/>
      <c r="L202" s="471"/>
      <c r="M202" s="471"/>
      <c r="N202" s="471"/>
      <c r="O202" s="471"/>
      <c r="P202" s="471"/>
      <c r="Q202" s="471"/>
      <c r="R202" s="471"/>
      <c r="S202" s="471"/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819">
        <f t="shared" si="37"/>
        <v>0</v>
      </c>
      <c r="G203" s="820" t="e">
        <f t="shared" si="38"/>
        <v>#DIV/0!</v>
      </c>
      <c r="H203" s="471"/>
      <c r="I203" s="471"/>
      <c r="J203" s="471"/>
      <c r="K203" s="471"/>
      <c r="L203" s="471"/>
      <c r="M203" s="471"/>
      <c r="N203" s="471"/>
      <c r="O203" s="471"/>
      <c r="P203" s="471"/>
      <c r="Q203" s="471"/>
      <c r="R203" s="471"/>
      <c r="S203" s="471"/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819">
        <f t="shared" si="37"/>
        <v>0</v>
      </c>
      <c r="G204" s="820" t="e">
        <f t="shared" si="38"/>
        <v>#DIV/0!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819">
        <f t="shared" si="37"/>
        <v>0</v>
      </c>
      <c r="G205" s="820" t="e">
        <f t="shared" si="38"/>
        <v>#DIV/0!</v>
      </c>
      <c r="H205" s="471"/>
      <c r="I205" s="471"/>
      <c r="J205" s="471"/>
      <c r="K205" s="471"/>
      <c r="L205" s="471"/>
      <c r="M205" s="471"/>
      <c r="N205" s="471"/>
      <c r="O205" s="471"/>
      <c r="P205" s="471"/>
      <c r="Q205" s="471"/>
      <c r="R205" s="471"/>
      <c r="S205" s="471"/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819">
        <f t="shared" si="37"/>
        <v>0</v>
      </c>
      <c r="G206" s="820" t="e">
        <f t="shared" si="38"/>
        <v>#DIV/0!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819">
        <f t="shared" si="37"/>
        <v>0</v>
      </c>
      <c r="G207" s="820" t="e">
        <f t="shared" si="38"/>
        <v>#DIV/0!</v>
      </c>
      <c r="H207" s="471"/>
      <c r="I207" s="471"/>
      <c r="J207" s="471"/>
      <c r="K207" s="471"/>
      <c r="L207" s="471"/>
      <c r="M207" s="471"/>
      <c r="N207" s="471"/>
      <c r="O207" s="471"/>
      <c r="P207" s="471"/>
      <c r="Q207" s="471"/>
      <c r="R207" s="471"/>
      <c r="S207" s="471"/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819">
        <f t="shared" si="37"/>
        <v>0</v>
      </c>
      <c r="G208" s="820" t="e">
        <f t="shared" si="38"/>
        <v>#DIV/0!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819">
        <f t="shared" si="37"/>
        <v>0</v>
      </c>
      <c r="G209" s="820" t="e">
        <f t="shared" si="38"/>
        <v>#DIV/0!</v>
      </c>
      <c r="H209" s="471"/>
      <c r="I209" s="471"/>
      <c r="J209" s="471"/>
      <c r="K209" s="471"/>
      <c r="L209" s="471"/>
      <c r="M209" s="471"/>
      <c r="N209" s="471"/>
      <c r="O209" s="471"/>
      <c r="P209" s="471"/>
      <c r="Q209" s="471"/>
      <c r="R209" s="471"/>
      <c r="S209" s="471"/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819">
        <f t="shared" si="37"/>
        <v>0</v>
      </c>
      <c r="G210" s="820" t="e">
        <f t="shared" si="38"/>
        <v>#DIV/0!</v>
      </c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819">
        <f t="shared" si="37"/>
        <v>0</v>
      </c>
      <c r="G211" s="820" t="e">
        <f t="shared" si="38"/>
        <v>#DIV/0!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819">
        <f t="shared" si="37"/>
        <v>0</v>
      </c>
      <c r="G212" s="820" t="e">
        <f t="shared" si="38"/>
        <v>#DIV/0!</v>
      </c>
      <c r="H212" s="471"/>
      <c r="I212" s="471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819">
        <f t="shared" si="37"/>
        <v>0</v>
      </c>
      <c r="G213" s="820" t="e">
        <f t="shared" si="38"/>
        <v>#DIV/0!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471"/>
      <c r="R213" s="471"/>
      <c r="S213" s="471"/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819">
        <f t="shared" si="37"/>
        <v>0</v>
      </c>
      <c r="G214" s="820" t="e">
        <f t="shared" si="38"/>
        <v>#DIV/0!</v>
      </c>
      <c r="H214" s="471"/>
      <c r="I214" s="471"/>
      <c r="J214" s="471"/>
      <c r="K214" s="471"/>
      <c r="L214" s="471"/>
      <c r="M214" s="471"/>
      <c r="N214" s="471"/>
      <c r="O214" s="471"/>
      <c r="P214" s="471"/>
      <c r="Q214" s="471"/>
      <c r="R214" s="471"/>
      <c r="S214" s="471"/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819">
        <f t="shared" si="37"/>
        <v>0</v>
      </c>
      <c r="G215" s="820" t="e">
        <f t="shared" si="38"/>
        <v>#DIV/0!</v>
      </c>
      <c r="H215" s="471"/>
      <c r="I215" s="471"/>
      <c r="J215" s="471"/>
      <c r="K215" s="471"/>
      <c r="L215" s="471"/>
      <c r="M215" s="471"/>
      <c r="N215" s="471"/>
      <c r="O215" s="471"/>
      <c r="P215" s="471"/>
      <c r="Q215" s="471"/>
      <c r="R215" s="471"/>
      <c r="S215" s="471"/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819">
        <f t="shared" si="37"/>
        <v>0</v>
      </c>
      <c r="G216" s="820" t="e">
        <f t="shared" si="38"/>
        <v>#DIV/0!</v>
      </c>
      <c r="H216" s="471"/>
      <c r="I216" s="471"/>
      <c r="J216" s="471"/>
      <c r="K216" s="471"/>
      <c r="L216" s="471"/>
      <c r="M216" s="471"/>
      <c r="N216" s="471"/>
      <c r="O216" s="471"/>
      <c r="P216" s="471"/>
      <c r="Q216" s="471"/>
      <c r="R216" s="471"/>
      <c r="S216" s="471"/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819">
        <f t="shared" si="37"/>
        <v>0</v>
      </c>
      <c r="G217" s="820" t="e">
        <f t="shared" si="38"/>
        <v>#DIV/0!</v>
      </c>
      <c r="H217" s="471"/>
      <c r="I217" s="471"/>
      <c r="J217" s="471"/>
      <c r="K217" s="471"/>
      <c r="L217" s="471"/>
      <c r="M217" s="471"/>
      <c r="N217" s="471"/>
      <c r="O217" s="471"/>
      <c r="P217" s="471"/>
      <c r="Q217" s="471"/>
      <c r="R217" s="471"/>
      <c r="S217" s="471"/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819">
        <f t="shared" si="37"/>
        <v>0</v>
      </c>
      <c r="G218" s="820" t="e">
        <f t="shared" si="38"/>
        <v>#DIV/0!</v>
      </c>
      <c r="H218" s="471"/>
      <c r="I218" s="471"/>
      <c r="J218" s="471"/>
      <c r="K218" s="471"/>
      <c r="L218" s="471"/>
      <c r="M218" s="471"/>
      <c r="N218" s="471"/>
      <c r="O218" s="471"/>
      <c r="P218" s="471"/>
      <c r="Q218" s="471"/>
      <c r="R218" s="471"/>
      <c r="S218" s="471"/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819">
        <f t="shared" si="37"/>
        <v>0</v>
      </c>
      <c r="G219" s="820" t="e">
        <f t="shared" si="38"/>
        <v>#DIV/0!</v>
      </c>
      <c r="H219" s="471"/>
      <c r="I219" s="471"/>
      <c r="J219" s="471"/>
      <c r="K219" s="471"/>
      <c r="L219" s="471"/>
      <c r="M219" s="471"/>
      <c r="N219" s="471"/>
      <c r="O219" s="471"/>
      <c r="P219" s="471"/>
      <c r="Q219" s="471"/>
      <c r="R219" s="471"/>
      <c r="S219" s="471"/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819">
        <f t="shared" si="37"/>
        <v>0</v>
      </c>
      <c r="G220" s="820" t="e">
        <f t="shared" si="38"/>
        <v>#DIV/0!</v>
      </c>
      <c r="H220" s="471"/>
      <c r="I220" s="471"/>
      <c r="J220" s="471"/>
      <c r="K220" s="471"/>
      <c r="L220" s="471"/>
      <c r="M220" s="471"/>
      <c r="N220" s="471"/>
      <c r="O220" s="471"/>
      <c r="P220" s="471"/>
      <c r="Q220" s="471"/>
      <c r="R220" s="471"/>
      <c r="S220" s="471"/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819">
        <f t="shared" si="37"/>
        <v>1</v>
      </c>
      <c r="G221" s="820">
        <f t="shared" si="38"/>
        <v>100</v>
      </c>
      <c r="H221" s="471"/>
      <c r="I221" s="471"/>
      <c r="J221" s="471"/>
      <c r="K221" s="471"/>
      <c r="L221" s="471">
        <v>0</v>
      </c>
      <c r="M221" s="471">
        <v>0</v>
      </c>
      <c r="N221" s="471">
        <v>0</v>
      </c>
      <c r="O221" s="471">
        <v>0</v>
      </c>
      <c r="P221" s="471">
        <v>1</v>
      </c>
      <c r="Q221" s="471">
        <v>0</v>
      </c>
      <c r="R221" s="471">
        <v>0</v>
      </c>
      <c r="S221" s="471">
        <v>0</v>
      </c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819">
        <f t="shared" si="37"/>
        <v>108</v>
      </c>
      <c r="G222" s="820">
        <f t="shared" si="38"/>
        <v>108</v>
      </c>
      <c r="H222" s="471">
        <v>0</v>
      </c>
      <c r="I222" s="471">
        <v>0</v>
      </c>
      <c r="J222" s="471">
        <v>0</v>
      </c>
      <c r="K222" s="471"/>
      <c r="L222" s="471">
        <v>0</v>
      </c>
      <c r="M222" s="471">
        <v>0</v>
      </c>
      <c r="N222" s="471">
        <v>0</v>
      </c>
      <c r="O222" s="471">
        <v>0</v>
      </c>
      <c r="P222" s="471">
        <v>0</v>
      </c>
      <c r="Q222" s="471">
        <v>0</v>
      </c>
      <c r="R222" s="471">
        <v>108</v>
      </c>
      <c r="S222" s="471">
        <v>0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819">
        <f t="shared" si="37"/>
        <v>0</v>
      </c>
      <c r="G223" s="820" t="e">
        <f t="shared" si="38"/>
        <v>#DIV/0!</v>
      </c>
      <c r="H223" s="471"/>
      <c r="I223" s="471"/>
      <c r="J223" s="471"/>
      <c r="K223" s="471"/>
      <c r="L223" s="471"/>
      <c r="M223" s="471"/>
      <c r="N223" s="471"/>
      <c r="O223" s="471"/>
      <c r="P223" s="471"/>
      <c r="Q223" s="471"/>
      <c r="R223" s="471"/>
      <c r="S223" s="471"/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819">
        <f t="shared" si="37"/>
        <v>0</v>
      </c>
      <c r="G224" s="820" t="e">
        <f t="shared" si="38"/>
        <v>#DIV/0!</v>
      </c>
      <c r="H224" s="471"/>
      <c r="I224" s="471"/>
      <c r="J224" s="471"/>
      <c r="K224" s="471"/>
      <c r="L224" s="471"/>
      <c r="M224" s="471"/>
      <c r="N224" s="471"/>
      <c r="O224" s="471"/>
      <c r="P224" s="471"/>
      <c r="Q224" s="471"/>
      <c r="R224" s="471"/>
      <c r="S224" s="471"/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819">
        <f t="shared" si="37"/>
        <v>0</v>
      </c>
      <c r="G225" s="820" t="e">
        <f t="shared" si="38"/>
        <v>#DIV/0!</v>
      </c>
      <c r="H225" s="471"/>
      <c r="I225" s="471"/>
      <c r="J225" s="471"/>
      <c r="K225" s="471"/>
      <c r="L225" s="471"/>
      <c r="M225" s="471"/>
      <c r="N225" s="471"/>
      <c r="O225" s="471"/>
      <c r="P225" s="471"/>
      <c r="Q225" s="471"/>
      <c r="R225" s="471"/>
      <c r="S225" s="471"/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819">
        <f t="shared" si="37"/>
        <v>0</v>
      </c>
      <c r="G226" s="820" t="e">
        <f t="shared" si="38"/>
        <v>#DIV/0!</v>
      </c>
      <c r="H226" s="471"/>
      <c r="I226" s="471"/>
      <c r="J226" s="471"/>
      <c r="K226" s="471"/>
      <c r="L226" s="471"/>
      <c r="M226" s="471"/>
      <c r="N226" s="471"/>
      <c r="O226" s="471"/>
      <c r="P226" s="471"/>
      <c r="Q226" s="471"/>
      <c r="R226" s="471"/>
      <c r="S226" s="471"/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40500</v>
      </c>
      <c r="F227" s="825">
        <f t="shared" si="37"/>
        <v>30464</v>
      </c>
      <c r="G227" s="826">
        <f t="shared" si="38"/>
        <v>75.219753086419757</v>
      </c>
      <c r="H227" s="480">
        <f>SUM(H228:H232)</f>
        <v>0</v>
      </c>
      <c r="I227" s="480">
        <f t="shared" ref="I227:N227" si="42">SUM(I228:I232)</f>
        <v>0</v>
      </c>
      <c r="J227" s="1244">
        <f t="shared" si="42"/>
        <v>0</v>
      </c>
      <c r="K227" s="1244">
        <f t="shared" si="42"/>
        <v>0</v>
      </c>
      <c r="L227" s="1558">
        <f t="shared" si="42"/>
        <v>0</v>
      </c>
      <c r="M227" s="1558">
        <f t="shared" si="42"/>
        <v>4610</v>
      </c>
      <c r="N227" s="1558">
        <f t="shared" si="42"/>
        <v>0</v>
      </c>
      <c r="O227" s="1558">
        <f>SUM(O228:O232)</f>
        <v>4040</v>
      </c>
      <c r="P227" s="1558">
        <f>SUM(P228:P232)</f>
        <v>0</v>
      </c>
      <c r="Q227" s="1924">
        <f>SUM(Q228:Q232)</f>
        <v>9004</v>
      </c>
      <c r="R227" s="1911">
        <f>SUM(R228:R232)</f>
        <v>10450</v>
      </c>
      <c r="S227" s="1911">
        <f>SUM(S228:S232)</f>
        <v>2360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819">
        <f t="shared" si="37"/>
        <v>0</v>
      </c>
      <c r="G228" s="820" t="e">
        <f t="shared" si="38"/>
        <v>#DIV/0!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f>20500+20000</f>
        <v>40500</v>
      </c>
      <c r="F229" s="819">
        <f t="shared" si="37"/>
        <v>30464</v>
      </c>
      <c r="G229" s="820">
        <f t="shared" si="38"/>
        <v>75.219753086419757</v>
      </c>
      <c r="H229" s="471"/>
      <c r="I229" s="471"/>
      <c r="J229" s="471"/>
      <c r="K229" s="471"/>
      <c r="L229" s="471">
        <v>0</v>
      </c>
      <c r="M229" s="872">
        <v>4610</v>
      </c>
      <c r="N229" s="471">
        <v>0</v>
      </c>
      <c r="O229" s="872">
        <v>4040</v>
      </c>
      <c r="P229" s="471">
        <v>0</v>
      </c>
      <c r="Q229" s="1020">
        <v>9004</v>
      </c>
      <c r="R229" s="1020">
        <v>10450</v>
      </c>
      <c r="S229" s="1020">
        <v>2360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819">
        <f t="shared" si="37"/>
        <v>0</v>
      </c>
      <c r="G230" s="820" t="e">
        <f t="shared" si="38"/>
        <v>#DIV/0!</v>
      </c>
      <c r="H230" s="471"/>
      <c r="I230" s="471"/>
      <c r="J230" s="471"/>
      <c r="K230" s="471"/>
      <c r="L230" s="471"/>
      <c r="M230" s="471"/>
      <c r="N230" s="471"/>
      <c r="O230" s="471"/>
      <c r="P230" s="471"/>
      <c r="Q230" s="471"/>
      <c r="R230" s="471"/>
      <c r="S230" s="471"/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819">
        <f t="shared" si="37"/>
        <v>0</v>
      </c>
      <c r="G231" s="820" t="e">
        <f t="shared" si="38"/>
        <v>#DIV/0!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819">
        <f t="shared" si="37"/>
        <v>0</v>
      </c>
      <c r="G232" s="820" t="e">
        <f t="shared" si="38"/>
        <v>#DIV/0!</v>
      </c>
      <c r="H232" s="478"/>
      <c r="I232" s="478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</row>
    <row r="233" spans="1:19" ht="21.75" customHeight="1">
      <c r="A233" s="2144" t="s">
        <v>246</v>
      </c>
      <c r="B233" s="2145"/>
      <c r="C233" s="2146"/>
      <c r="D233" s="710"/>
      <c r="E233" s="559"/>
      <c r="F233" s="821">
        <f t="shared" si="37"/>
        <v>0</v>
      </c>
      <c r="G233" s="822" t="e">
        <f t="shared" si="38"/>
        <v>#DIV/0!</v>
      </c>
      <c r="H233" s="479"/>
      <c r="I233" s="479"/>
      <c r="J233" s="1243"/>
      <c r="K233" s="1243"/>
      <c r="L233" s="1557"/>
      <c r="M233" s="1557"/>
      <c r="N233" s="1557"/>
      <c r="O233" s="1557"/>
      <c r="P233" s="1557"/>
      <c r="Q233" s="1910"/>
      <c r="R233" s="1910"/>
      <c r="S233" s="1910"/>
    </row>
    <row r="234" spans="1:19" ht="21.75" customHeight="1">
      <c r="A234" s="159" t="s">
        <v>247</v>
      </c>
      <c r="B234" s="747"/>
      <c r="C234" s="748"/>
      <c r="D234" s="749"/>
      <c r="E234" s="54"/>
      <c r="F234" s="823">
        <f t="shared" si="37"/>
        <v>0</v>
      </c>
      <c r="G234" s="824" t="e">
        <f t="shared" si="38"/>
        <v>#DIV/0!</v>
      </c>
      <c r="H234" s="473"/>
      <c r="I234" s="473"/>
      <c r="J234" s="1239"/>
      <c r="K234" s="1239"/>
      <c r="L234" s="1553"/>
      <c r="M234" s="1553"/>
      <c r="N234" s="1553"/>
      <c r="O234" s="1553"/>
      <c r="P234" s="1553"/>
      <c r="Q234" s="1907"/>
      <c r="R234" s="1907"/>
      <c r="S234" s="1907"/>
    </row>
    <row r="235" spans="1:19" ht="21.75" customHeight="1">
      <c r="A235" s="159"/>
      <c r="B235" s="2141" t="s">
        <v>248</v>
      </c>
      <c r="C235" s="2141"/>
      <c r="D235" s="750"/>
      <c r="E235" s="131"/>
      <c r="F235" s="811">
        <f t="shared" si="37"/>
        <v>0</v>
      </c>
      <c r="G235" s="812" t="e">
        <f t="shared" si="38"/>
        <v>#DIV/0!</v>
      </c>
      <c r="H235" s="473"/>
      <c r="I235" s="473"/>
      <c r="J235" s="1239"/>
      <c r="K235" s="1239"/>
      <c r="L235" s="1553"/>
      <c r="M235" s="1553"/>
      <c r="N235" s="1553"/>
      <c r="O235" s="1553"/>
      <c r="P235" s="1553"/>
      <c r="Q235" s="1907"/>
      <c r="R235" s="1907"/>
      <c r="S235" s="190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1</v>
      </c>
      <c r="F236" s="819">
        <f t="shared" si="37"/>
        <v>1</v>
      </c>
      <c r="G236" s="820">
        <f t="shared" si="38"/>
        <v>100</v>
      </c>
      <c r="H236" s="476">
        <v>0</v>
      </c>
      <c r="I236" s="476">
        <v>0</v>
      </c>
      <c r="J236" s="476">
        <v>0</v>
      </c>
      <c r="K236" s="476">
        <v>0</v>
      </c>
      <c r="L236" s="476">
        <v>0</v>
      </c>
      <c r="M236" s="476">
        <v>1</v>
      </c>
      <c r="N236" s="476">
        <v>0</v>
      </c>
      <c r="O236" s="476">
        <v>0</v>
      </c>
      <c r="P236" s="476">
        <v>0</v>
      </c>
      <c r="Q236" s="476">
        <v>0</v>
      </c>
      <c r="R236" s="476">
        <v>0</v>
      </c>
      <c r="S236" s="476">
        <v>0</v>
      </c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10</v>
      </c>
      <c r="F237" s="819">
        <f t="shared" si="37"/>
        <v>10</v>
      </c>
      <c r="G237" s="820">
        <f t="shared" si="38"/>
        <v>100</v>
      </c>
      <c r="H237" s="476">
        <v>0</v>
      </c>
      <c r="I237" s="476">
        <v>0</v>
      </c>
      <c r="J237" s="476">
        <v>0</v>
      </c>
      <c r="K237" s="476">
        <v>0</v>
      </c>
      <c r="L237" s="476">
        <v>0</v>
      </c>
      <c r="M237" s="476">
        <v>0</v>
      </c>
      <c r="N237" s="476">
        <v>0</v>
      </c>
      <c r="O237" s="476">
        <v>0</v>
      </c>
      <c r="P237" s="476">
        <v>0</v>
      </c>
      <c r="Q237" s="476">
        <v>10</v>
      </c>
      <c r="R237" s="476">
        <v>0</v>
      </c>
      <c r="S237" s="476">
        <v>0</v>
      </c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1</v>
      </c>
      <c r="F238" s="819">
        <f t="shared" si="37"/>
        <v>1</v>
      </c>
      <c r="G238" s="820">
        <f t="shared" si="38"/>
        <v>100</v>
      </c>
      <c r="H238" s="476">
        <v>0</v>
      </c>
      <c r="I238" s="476">
        <v>0</v>
      </c>
      <c r="J238" s="476">
        <v>0</v>
      </c>
      <c r="K238" s="476">
        <v>0</v>
      </c>
      <c r="L238" s="476">
        <v>0</v>
      </c>
      <c r="M238" s="476">
        <v>1</v>
      </c>
      <c r="N238" s="476">
        <v>0</v>
      </c>
      <c r="O238" s="476">
        <v>0</v>
      </c>
      <c r="P238" s="476">
        <v>0</v>
      </c>
      <c r="Q238" s="476">
        <v>0</v>
      </c>
      <c r="R238" s="476">
        <v>0</v>
      </c>
      <c r="S238" s="476">
        <v>0</v>
      </c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819">
        <f t="shared" ref="F239:F302" si="43">SUM(H239:AJ239)</f>
        <v>0</v>
      </c>
      <c r="G239" s="820" t="e">
        <f t="shared" ref="G239:G302" si="44">+F239*100/E239</f>
        <v>#DIV/0!</v>
      </c>
      <c r="H239" s="476"/>
      <c r="I239" s="476"/>
      <c r="J239" s="476"/>
      <c r="K239" s="476"/>
      <c r="L239" s="476"/>
      <c r="M239" s="476"/>
      <c r="N239" s="476"/>
      <c r="O239" s="476"/>
      <c r="P239" s="476"/>
      <c r="Q239" s="476"/>
      <c r="R239" s="476"/>
      <c r="S239" s="476"/>
    </row>
    <row r="240" spans="1:19" ht="21.75" customHeight="1">
      <c r="A240" s="680"/>
      <c r="B240" s="681" t="s">
        <v>37</v>
      </c>
      <c r="C240" s="682"/>
      <c r="D240" s="683" t="s">
        <v>24</v>
      </c>
      <c r="E240" s="50">
        <f>SUM(E241:E245)</f>
        <v>11500</v>
      </c>
      <c r="F240" s="827">
        <f t="shared" si="43"/>
        <v>11490</v>
      </c>
      <c r="G240" s="828">
        <f t="shared" si="44"/>
        <v>99.913043478260875</v>
      </c>
      <c r="H240" s="163">
        <f>SUM(H241:H245)</f>
        <v>0</v>
      </c>
      <c r="I240" s="1228">
        <f t="shared" ref="I240:S240" si="45">SUM(I241:I245)</f>
        <v>0</v>
      </c>
      <c r="J240" s="1228">
        <f t="shared" si="45"/>
        <v>0</v>
      </c>
      <c r="K240" s="1228">
        <f t="shared" si="45"/>
        <v>0</v>
      </c>
      <c r="L240" s="1545">
        <f t="shared" si="45"/>
        <v>0</v>
      </c>
      <c r="M240" s="1545">
        <f t="shared" si="45"/>
        <v>1440</v>
      </c>
      <c r="N240" s="1545">
        <f t="shared" si="45"/>
        <v>720</v>
      </c>
      <c r="O240" s="1545">
        <f t="shared" si="45"/>
        <v>0</v>
      </c>
      <c r="P240" s="1545">
        <f t="shared" si="45"/>
        <v>1020</v>
      </c>
      <c r="Q240" s="1898">
        <f t="shared" si="45"/>
        <v>0</v>
      </c>
      <c r="R240" s="1898">
        <f t="shared" si="45"/>
        <v>0</v>
      </c>
      <c r="S240" s="1898">
        <f t="shared" si="45"/>
        <v>8310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819">
        <f t="shared" si="43"/>
        <v>0</v>
      </c>
      <c r="G241" s="820" t="e">
        <f t="shared" si="44"/>
        <v>#DIV/0!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471"/>
      <c r="R241" s="471"/>
      <c r="S241" s="471"/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1500+10000</f>
        <v>11500</v>
      </c>
      <c r="F242" s="819">
        <f t="shared" si="43"/>
        <v>11490</v>
      </c>
      <c r="G242" s="820">
        <f t="shared" si="44"/>
        <v>99.913043478260875</v>
      </c>
      <c r="H242" s="471"/>
      <c r="I242" s="471"/>
      <c r="J242" s="471"/>
      <c r="K242" s="471">
        <v>0</v>
      </c>
      <c r="L242" s="471">
        <v>0</v>
      </c>
      <c r="M242" s="872">
        <v>1440</v>
      </c>
      <c r="N242" s="471">
        <v>720</v>
      </c>
      <c r="O242" s="471">
        <v>0</v>
      </c>
      <c r="P242" s="872">
        <v>1020</v>
      </c>
      <c r="Q242" s="471">
        <v>0</v>
      </c>
      <c r="R242" s="471">
        <v>0</v>
      </c>
      <c r="S242" s="1020">
        <v>8310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0</v>
      </c>
      <c r="F243" s="819">
        <f t="shared" si="43"/>
        <v>0</v>
      </c>
      <c r="G243" s="820" t="e">
        <f t="shared" si="44"/>
        <v>#DIV/0!</v>
      </c>
      <c r="H243" s="471"/>
      <c r="I243" s="471"/>
      <c r="J243" s="471"/>
      <c r="K243" s="471"/>
      <c r="L243" s="471"/>
      <c r="M243" s="471"/>
      <c r="N243" s="471"/>
      <c r="O243" s="471"/>
      <c r="P243" s="471"/>
      <c r="Q243" s="471"/>
      <c r="R243" s="471"/>
      <c r="S243" s="471"/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819">
        <f t="shared" si="43"/>
        <v>0</v>
      </c>
      <c r="G244" s="820" t="e">
        <f t="shared" si="44"/>
        <v>#DIV/0!</v>
      </c>
      <c r="H244" s="471"/>
      <c r="I244" s="471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819">
        <f t="shared" si="43"/>
        <v>0</v>
      </c>
      <c r="G245" s="820" t="e">
        <f t="shared" si="44"/>
        <v>#DIV/0!</v>
      </c>
      <c r="H245" s="478"/>
      <c r="I245" s="478"/>
      <c r="J245" s="478"/>
      <c r="K245" s="478"/>
      <c r="L245" s="478"/>
      <c r="M245" s="478"/>
      <c r="N245" s="478"/>
      <c r="O245" s="478"/>
      <c r="P245" s="478"/>
      <c r="Q245" s="478"/>
      <c r="R245" s="478"/>
      <c r="S245" s="478"/>
    </row>
    <row r="246" spans="1:19" ht="21.75" customHeight="1">
      <c r="A246" s="340" t="s">
        <v>255</v>
      </c>
      <c r="B246" s="430"/>
      <c r="C246" s="754"/>
      <c r="D246" s="755"/>
      <c r="E246" s="756"/>
      <c r="F246" s="848">
        <f t="shared" si="43"/>
        <v>0</v>
      </c>
      <c r="G246" s="1361" t="e">
        <f t="shared" si="44"/>
        <v>#DIV/0!</v>
      </c>
      <c r="H246" s="481"/>
      <c r="I246" s="481"/>
      <c r="J246" s="1245"/>
      <c r="K246" s="1245"/>
      <c r="L246" s="1559"/>
      <c r="M246" s="1559"/>
      <c r="N246" s="1559"/>
      <c r="O246" s="1559"/>
      <c r="P246" s="1559"/>
      <c r="Q246" s="1912"/>
      <c r="R246" s="1912"/>
      <c r="S246" s="1912"/>
    </row>
    <row r="247" spans="1:19" ht="21.75" customHeight="1">
      <c r="A247" s="2247" t="s">
        <v>249</v>
      </c>
      <c r="B247" s="2247"/>
      <c r="C247" s="2248"/>
      <c r="D247" s="757"/>
      <c r="E247" s="382"/>
      <c r="F247" s="1359">
        <f t="shared" si="43"/>
        <v>0</v>
      </c>
      <c r="G247" s="1360" t="e">
        <f t="shared" si="44"/>
        <v>#DIV/0!</v>
      </c>
      <c r="H247" s="482"/>
      <c r="I247" s="482"/>
      <c r="J247" s="1246"/>
      <c r="K247" s="1246"/>
      <c r="L247" s="1560"/>
      <c r="M247" s="1560"/>
      <c r="N247" s="1560"/>
      <c r="O247" s="1560"/>
      <c r="P247" s="1560"/>
      <c r="Q247" s="1913"/>
      <c r="R247" s="1913"/>
      <c r="S247" s="191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823">
        <f t="shared" si="43"/>
        <v>0</v>
      </c>
      <c r="G248" s="824" t="e">
        <f t="shared" si="44"/>
        <v>#DIV/0!</v>
      </c>
      <c r="H248" s="473"/>
      <c r="I248" s="473"/>
      <c r="J248" s="1239"/>
      <c r="K248" s="1239"/>
      <c r="L248" s="1553"/>
      <c r="M248" s="1553"/>
      <c r="N248" s="1553"/>
      <c r="O248" s="1553"/>
      <c r="P248" s="1553"/>
      <c r="Q248" s="1907"/>
      <c r="R248" s="1907"/>
      <c r="S248" s="1907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819">
        <f t="shared" si="43"/>
        <v>0</v>
      </c>
      <c r="G249" s="820" t="e">
        <f t="shared" si="44"/>
        <v>#DIV/0!</v>
      </c>
      <c r="H249" s="471"/>
      <c r="I249" s="471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819">
        <f t="shared" si="43"/>
        <v>0</v>
      </c>
      <c r="G250" s="820" t="e">
        <f t="shared" si="44"/>
        <v>#DIV/0!</v>
      </c>
      <c r="H250" s="471"/>
      <c r="I250" s="471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819">
        <f t="shared" si="43"/>
        <v>1</v>
      </c>
      <c r="G251" s="820">
        <f t="shared" si="44"/>
        <v>100</v>
      </c>
      <c r="H251" s="471">
        <v>0</v>
      </c>
      <c r="I251" s="471">
        <v>0</v>
      </c>
      <c r="J251" s="471">
        <v>0</v>
      </c>
      <c r="K251" s="471"/>
      <c r="L251" s="471">
        <v>0</v>
      </c>
      <c r="M251" s="471">
        <v>0</v>
      </c>
      <c r="N251" s="471">
        <v>0</v>
      </c>
      <c r="O251" s="471">
        <v>0</v>
      </c>
      <c r="P251" s="471">
        <v>1</v>
      </c>
      <c r="Q251" s="471">
        <v>0</v>
      </c>
      <c r="R251" s="471">
        <v>0</v>
      </c>
      <c r="S251" s="471">
        <v>0</v>
      </c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819">
        <f t="shared" si="43"/>
        <v>0</v>
      </c>
      <c r="G252" s="820" t="e">
        <f t="shared" si="44"/>
        <v>#DIV/0!</v>
      </c>
      <c r="H252" s="471"/>
      <c r="I252" s="471"/>
      <c r="J252" s="471"/>
      <c r="K252" s="471"/>
      <c r="L252" s="471"/>
      <c r="M252" s="471"/>
      <c r="N252" s="471"/>
      <c r="O252" s="471"/>
      <c r="P252" s="471"/>
      <c r="Q252" s="471"/>
      <c r="R252" s="471"/>
      <c r="S252" s="471"/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819">
        <f t="shared" si="43"/>
        <v>0</v>
      </c>
      <c r="G253" s="820" t="e">
        <f t="shared" si="44"/>
        <v>#DIV/0!</v>
      </c>
      <c r="H253" s="471"/>
      <c r="I253" s="471"/>
      <c r="J253" s="471"/>
      <c r="K253" s="471"/>
      <c r="L253" s="471"/>
      <c r="M253" s="471"/>
      <c r="N253" s="471"/>
      <c r="O253" s="471"/>
      <c r="P253" s="471"/>
      <c r="Q253" s="471"/>
      <c r="R253" s="471"/>
      <c r="S253" s="471"/>
    </row>
    <row r="254" spans="1:19" ht="35.4" customHeight="1">
      <c r="A254" s="684"/>
      <c r="B254" s="685"/>
      <c r="C254" s="458" t="s">
        <v>286</v>
      </c>
      <c r="D254" s="762" t="s">
        <v>9</v>
      </c>
      <c r="E254" s="95">
        <v>1</v>
      </c>
      <c r="F254" s="819">
        <f t="shared" si="43"/>
        <v>1</v>
      </c>
      <c r="G254" s="820">
        <f t="shared" si="44"/>
        <v>100</v>
      </c>
      <c r="H254" s="471">
        <v>0</v>
      </c>
      <c r="I254" s="471">
        <v>0</v>
      </c>
      <c r="J254" s="471">
        <v>0</v>
      </c>
      <c r="K254" s="471"/>
      <c r="L254" s="471">
        <v>0</v>
      </c>
      <c r="M254" s="471">
        <v>0</v>
      </c>
      <c r="N254" s="471">
        <v>0</v>
      </c>
      <c r="O254" s="471">
        <v>0</v>
      </c>
      <c r="P254" s="471">
        <v>0</v>
      </c>
      <c r="Q254" s="471">
        <v>0</v>
      </c>
      <c r="R254" s="471">
        <v>1</v>
      </c>
      <c r="S254" s="471">
        <v>0</v>
      </c>
    </row>
    <row r="255" spans="1:19" ht="35.4" customHeight="1">
      <c r="A255" s="684"/>
      <c r="B255" s="685"/>
      <c r="C255" s="458" t="s">
        <v>236</v>
      </c>
      <c r="D255" s="161" t="s">
        <v>32</v>
      </c>
      <c r="E255" s="95">
        <v>0</v>
      </c>
      <c r="F255" s="819">
        <f t="shared" si="43"/>
        <v>0</v>
      </c>
      <c r="G255" s="820" t="e">
        <f t="shared" si="44"/>
        <v>#DIV/0!</v>
      </c>
      <c r="H255" s="471"/>
      <c r="I255" s="471"/>
      <c r="J255" s="471"/>
      <c r="K255" s="471"/>
      <c r="L255" s="471"/>
      <c r="M255" s="471"/>
      <c r="N255" s="471"/>
      <c r="O255" s="471"/>
      <c r="P255" s="471"/>
      <c r="Q255" s="471"/>
      <c r="R255" s="471"/>
      <c r="S255" s="471"/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819">
        <f t="shared" si="43"/>
        <v>4</v>
      </c>
      <c r="G256" s="820">
        <f t="shared" si="44"/>
        <v>80</v>
      </c>
      <c r="H256" s="471">
        <v>0</v>
      </c>
      <c r="I256" s="471">
        <v>0</v>
      </c>
      <c r="J256" s="471">
        <v>0</v>
      </c>
      <c r="K256" s="471"/>
      <c r="L256" s="471">
        <v>0</v>
      </c>
      <c r="M256" s="471">
        <v>0</v>
      </c>
      <c r="N256" s="471">
        <v>0</v>
      </c>
      <c r="O256" s="471">
        <v>0</v>
      </c>
      <c r="P256" s="471">
        <v>0</v>
      </c>
      <c r="Q256" s="471">
        <v>0</v>
      </c>
      <c r="R256" s="471">
        <v>4</v>
      </c>
      <c r="S256" s="471">
        <v>0</v>
      </c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819">
        <f t="shared" si="43"/>
        <v>0</v>
      </c>
      <c r="G257" s="820" t="e">
        <f t="shared" si="44"/>
        <v>#DIV/0!</v>
      </c>
      <c r="H257" s="471"/>
      <c r="I257" s="471"/>
      <c r="J257" s="471"/>
      <c r="K257" s="471"/>
      <c r="L257" s="471"/>
      <c r="M257" s="471"/>
      <c r="N257" s="471"/>
      <c r="O257" s="471"/>
      <c r="P257" s="471"/>
      <c r="Q257" s="471"/>
      <c r="R257" s="471"/>
      <c r="S257" s="471"/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819">
        <f t="shared" si="43"/>
        <v>0</v>
      </c>
      <c r="G258" s="820" t="e">
        <f t="shared" si="44"/>
        <v>#DIV/0!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471"/>
      <c r="R258" s="471"/>
      <c r="S258" s="471"/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825">
        <f t="shared" si="43"/>
        <v>203476.18</v>
      </c>
      <c r="G259" s="826">
        <f t="shared" si="44"/>
        <v>509.96536340852128</v>
      </c>
      <c r="H259" s="153">
        <f>SUM(H260:H264)</f>
        <v>0</v>
      </c>
      <c r="I259" s="153">
        <f t="shared" ref="I259:S259" si="46">SUM(I260:I264)</f>
        <v>0</v>
      </c>
      <c r="J259" s="1226">
        <f t="shared" si="46"/>
        <v>0</v>
      </c>
      <c r="K259" s="1226">
        <f t="shared" si="46"/>
        <v>5235</v>
      </c>
      <c r="L259" s="1543">
        <f t="shared" si="46"/>
        <v>0</v>
      </c>
      <c r="M259" s="1543">
        <f t="shared" si="46"/>
        <v>167187.18</v>
      </c>
      <c r="N259" s="1543">
        <f t="shared" si="46"/>
        <v>5474</v>
      </c>
      <c r="O259" s="1543">
        <f t="shared" si="46"/>
        <v>0</v>
      </c>
      <c r="P259" s="1543">
        <f t="shared" si="46"/>
        <v>3380</v>
      </c>
      <c r="Q259" s="1896">
        <f t="shared" si="46"/>
        <v>0</v>
      </c>
      <c r="R259" s="1896">
        <f t="shared" si="46"/>
        <v>0</v>
      </c>
      <c r="S259" s="1896">
        <f t="shared" si="46"/>
        <v>22200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819">
        <f t="shared" si="43"/>
        <v>0</v>
      </c>
      <c r="G260" s="820" t="e">
        <f t="shared" si="44"/>
        <v>#DIV/0!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819">
        <f t="shared" si="43"/>
        <v>203476.18</v>
      </c>
      <c r="G261" s="820">
        <f t="shared" si="44"/>
        <v>509.96536340852128</v>
      </c>
      <c r="H261" s="471"/>
      <c r="I261" s="471"/>
      <c r="J261" s="471"/>
      <c r="K261" s="872">
        <v>5235</v>
      </c>
      <c r="L261" s="471">
        <v>0</v>
      </c>
      <c r="M261" s="1020">
        <v>167187.18</v>
      </c>
      <c r="N261" s="872">
        <v>5474</v>
      </c>
      <c r="O261" s="471">
        <v>0</v>
      </c>
      <c r="P261" s="872">
        <v>3380</v>
      </c>
      <c r="Q261" s="471">
        <v>0</v>
      </c>
      <c r="R261" s="471">
        <v>0</v>
      </c>
      <c r="S261" s="1971">
        <v>22200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819">
        <f t="shared" si="43"/>
        <v>0</v>
      </c>
      <c r="G262" s="820" t="e">
        <f t="shared" si="44"/>
        <v>#DIV/0!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819">
        <f t="shared" si="43"/>
        <v>0</v>
      </c>
      <c r="G263" s="820" t="e">
        <f t="shared" si="44"/>
        <v>#DIV/0!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819">
        <f t="shared" si="43"/>
        <v>0</v>
      </c>
      <c r="G264" s="820" t="e">
        <f t="shared" si="44"/>
        <v>#DIV/0!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471"/>
      <c r="R264" s="471"/>
      <c r="S264" s="471"/>
    </row>
    <row r="265" spans="1:19" ht="18" customHeight="1">
      <c r="A265" s="758"/>
      <c r="B265" s="2142" t="s">
        <v>250</v>
      </c>
      <c r="C265" s="2143"/>
      <c r="D265" s="767"/>
      <c r="E265" s="6"/>
      <c r="F265" s="823">
        <f t="shared" si="43"/>
        <v>0</v>
      </c>
      <c r="G265" s="824" t="e">
        <f t="shared" si="44"/>
        <v>#DIV/0!</v>
      </c>
      <c r="H265" s="473"/>
      <c r="I265" s="473"/>
      <c r="J265" s="1239"/>
      <c r="K265" s="1239"/>
      <c r="L265" s="1553"/>
      <c r="M265" s="1553"/>
      <c r="N265" s="1553"/>
      <c r="O265" s="1553"/>
      <c r="P265" s="1553"/>
      <c r="Q265" s="1907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0</v>
      </c>
      <c r="F266" s="819">
        <f t="shared" si="43"/>
        <v>0</v>
      </c>
      <c r="G266" s="820" t="e">
        <f t="shared" si="44"/>
        <v>#DIV/0!</v>
      </c>
      <c r="H266" s="471"/>
      <c r="I266" s="471"/>
      <c r="J266" s="471"/>
      <c r="K266" s="471"/>
      <c r="L266" s="471"/>
      <c r="M266" s="471"/>
      <c r="N266" s="471"/>
      <c r="O266" s="471"/>
      <c r="P266" s="471"/>
      <c r="Q266" s="471"/>
      <c r="R266" s="471"/>
      <c r="S266" s="471"/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0</v>
      </c>
      <c r="F267" s="819">
        <f t="shared" si="43"/>
        <v>0</v>
      </c>
      <c r="G267" s="820" t="e">
        <f t="shared" si="44"/>
        <v>#DIV/0!</v>
      </c>
      <c r="H267" s="471"/>
      <c r="I267" s="471"/>
      <c r="J267" s="471"/>
      <c r="K267" s="471"/>
      <c r="L267" s="471"/>
      <c r="M267" s="471"/>
      <c r="N267" s="471"/>
      <c r="O267" s="471"/>
      <c r="P267" s="471"/>
      <c r="Q267" s="471"/>
      <c r="R267" s="471"/>
      <c r="S267" s="471"/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0</v>
      </c>
      <c r="F268" s="819">
        <f t="shared" si="43"/>
        <v>0</v>
      </c>
      <c r="G268" s="820" t="e">
        <f t="shared" si="44"/>
        <v>#DIV/0!</v>
      </c>
      <c r="H268" s="47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0</v>
      </c>
      <c r="F269" s="819">
        <f t="shared" si="43"/>
        <v>0</v>
      </c>
      <c r="G269" s="820" t="e">
        <f t="shared" si="44"/>
        <v>#DIV/0!</v>
      </c>
      <c r="H269" s="471"/>
      <c r="I269" s="471"/>
      <c r="J269" s="471"/>
      <c r="K269" s="471"/>
      <c r="L269" s="471"/>
      <c r="M269" s="471"/>
      <c r="N269" s="471"/>
      <c r="O269" s="471"/>
      <c r="P269" s="471"/>
      <c r="Q269" s="471"/>
      <c r="R269" s="471"/>
      <c r="S269" s="471"/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819">
        <f t="shared" si="43"/>
        <v>0</v>
      </c>
      <c r="G270" s="820" t="e">
        <f t="shared" si="44"/>
        <v>#DIV/0!</v>
      </c>
      <c r="H270" s="471"/>
      <c r="I270" s="471"/>
      <c r="J270" s="471"/>
      <c r="K270" s="471"/>
      <c r="L270" s="471"/>
      <c r="M270" s="471"/>
      <c r="N270" s="471"/>
      <c r="O270" s="471"/>
      <c r="P270" s="471"/>
      <c r="Q270" s="471"/>
      <c r="R270" s="471"/>
      <c r="S270" s="471"/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0</v>
      </c>
      <c r="F271" s="825">
        <f t="shared" si="43"/>
        <v>0</v>
      </c>
      <c r="G271" s="826" t="e">
        <f t="shared" si="44"/>
        <v>#DIV/0!</v>
      </c>
      <c r="H271" s="153">
        <f>SUM(H272:H276)</f>
        <v>0</v>
      </c>
      <c r="I271" s="1226">
        <f t="shared" ref="I271:S271" si="47">SUM(I272:I276)</f>
        <v>0</v>
      </c>
      <c r="J271" s="1226">
        <f t="shared" si="47"/>
        <v>0</v>
      </c>
      <c r="K271" s="1226">
        <f t="shared" si="47"/>
        <v>0</v>
      </c>
      <c r="L271" s="1543">
        <f t="shared" si="47"/>
        <v>0</v>
      </c>
      <c r="M271" s="1543">
        <f t="shared" si="47"/>
        <v>0</v>
      </c>
      <c r="N271" s="1543">
        <f t="shared" si="47"/>
        <v>0</v>
      </c>
      <c r="O271" s="1543">
        <f t="shared" si="47"/>
        <v>0</v>
      </c>
      <c r="P271" s="1543">
        <f t="shared" si="47"/>
        <v>0</v>
      </c>
      <c r="Q271" s="1896">
        <f t="shared" si="47"/>
        <v>0</v>
      </c>
      <c r="R271" s="1896">
        <f t="shared" si="47"/>
        <v>0</v>
      </c>
      <c r="S271" s="1896">
        <f t="shared" si="47"/>
        <v>0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819">
        <f t="shared" si="43"/>
        <v>0</v>
      </c>
      <c r="G272" s="820" t="e">
        <f t="shared" si="44"/>
        <v>#DIV/0!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</row>
    <row r="273" spans="1:19" ht="21.75" customHeight="1">
      <c r="A273" s="684"/>
      <c r="B273" s="685"/>
      <c r="C273" s="686" t="s">
        <v>26</v>
      </c>
      <c r="D273" s="687" t="s">
        <v>24</v>
      </c>
      <c r="E273" s="42"/>
      <c r="F273" s="819">
        <f t="shared" si="43"/>
        <v>0</v>
      </c>
      <c r="G273" s="820" t="e">
        <f t="shared" si="44"/>
        <v>#DIV/0!</v>
      </c>
      <c r="H273" s="471"/>
      <c r="I273" s="471"/>
      <c r="J273" s="471"/>
      <c r="K273" s="471"/>
      <c r="L273" s="471"/>
      <c r="M273" s="471"/>
      <c r="N273" s="471"/>
      <c r="O273" s="471"/>
      <c r="P273" s="471"/>
      <c r="Q273" s="471"/>
      <c r="R273" s="471"/>
      <c r="S273" s="471"/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819">
        <f t="shared" si="43"/>
        <v>0</v>
      </c>
      <c r="G274" s="820" t="e">
        <f t="shared" si="44"/>
        <v>#DIV/0!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819">
        <f t="shared" si="43"/>
        <v>0</v>
      </c>
      <c r="G275" s="820" t="e">
        <f t="shared" si="44"/>
        <v>#DIV/0!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819">
        <f t="shared" si="43"/>
        <v>0</v>
      </c>
      <c r="G276" s="820" t="e">
        <f t="shared" si="44"/>
        <v>#DIV/0!</v>
      </c>
      <c r="H276" s="478"/>
      <c r="I276" s="478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</row>
    <row r="277" spans="1:19" ht="27.6" customHeight="1">
      <c r="A277" s="509"/>
      <c r="B277" s="2281" t="s">
        <v>302</v>
      </c>
      <c r="C277" s="2282"/>
      <c r="D277" s="770"/>
      <c r="E277" s="511"/>
      <c r="F277" s="823">
        <f t="shared" si="43"/>
        <v>0</v>
      </c>
      <c r="G277" s="824" t="e">
        <f t="shared" si="44"/>
        <v>#DIV/0!</v>
      </c>
      <c r="H277" s="473"/>
      <c r="I277" s="473"/>
      <c r="J277" s="1239"/>
      <c r="K277" s="1239"/>
      <c r="L277" s="1553"/>
      <c r="M277" s="1553"/>
      <c r="N277" s="1553"/>
      <c r="O277" s="1553"/>
      <c r="P277" s="1553"/>
      <c r="Q277" s="1907"/>
      <c r="R277" s="1907"/>
      <c r="S277" s="190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0</v>
      </c>
      <c r="F278" s="819">
        <f t="shared" si="43"/>
        <v>0</v>
      </c>
      <c r="G278" s="820" t="e">
        <f t="shared" si="44"/>
        <v>#DIV/0!</v>
      </c>
      <c r="H278" s="471"/>
      <c r="I278" s="471"/>
      <c r="J278" s="471"/>
      <c r="K278" s="471"/>
      <c r="L278" s="471"/>
      <c r="M278" s="471"/>
      <c r="N278" s="471"/>
      <c r="O278" s="471"/>
      <c r="P278" s="471"/>
      <c r="Q278" s="471"/>
      <c r="R278" s="471"/>
      <c r="S278" s="471"/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0</v>
      </c>
      <c r="F279" s="819">
        <f t="shared" si="43"/>
        <v>0</v>
      </c>
      <c r="G279" s="820" t="e">
        <f t="shared" si="44"/>
        <v>#DIV/0!</v>
      </c>
      <c r="H279" s="471"/>
      <c r="I279" s="471"/>
      <c r="J279" s="471"/>
      <c r="K279" s="471"/>
      <c r="L279" s="471"/>
      <c r="M279" s="471"/>
      <c r="N279" s="471"/>
      <c r="O279" s="471"/>
      <c r="P279" s="471"/>
      <c r="Q279" s="471"/>
      <c r="R279" s="471"/>
      <c r="S279" s="471"/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819">
        <f t="shared" si="43"/>
        <v>0</v>
      </c>
      <c r="G280" s="820" t="e">
        <f t="shared" si="44"/>
        <v>#DIV/0!</v>
      </c>
      <c r="H280" s="471"/>
      <c r="I280" s="471"/>
      <c r="J280" s="471"/>
      <c r="K280" s="471"/>
      <c r="L280" s="471"/>
      <c r="M280" s="471"/>
      <c r="N280" s="471"/>
      <c r="O280" s="471"/>
      <c r="P280" s="471"/>
      <c r="Q280" s="471"/>
      <c r="R280" s="471"/>
      <c r="S280" s="471"/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0</v>
      </c>
      <c r="F281" s="825">
        <f t="shared" si="43"/>
        <v>0</v>
      </c>
      <c r="G281" s="826" t="e">
        <f t="shared" si="44"/>
        <v>#DIV/0!</v>
      </c>
      <c r="H281" s="487">
        <f>SUM(H282:H286)</f>
        <v>0</v>
      </c>
      <c r="I281" s="1248">
        <f t="shared" ref="I281:S281" si="48">SUM(I282:I286)</f>
        <v>0</v>
      </c>
      <c r="J281" s="1248">
        <f t="shared" si="48"/>
        <v>0</v>
      </c>
      <c r="K281" s="1248">
        <f t="shared" si="48"/>
        <v>0</v>
      </c>
      <c r="L281" s="1563">
        <f t="shared" si="48"/>
        <v>0</v>
      </c>
      <c r="M281" s="1563">
        <f t="shared" si="48"/>
        <v>0</v>
      </c>
      <c r="N281" s="1563">
        <f t="shared" si="48"/>
        <v>0</v>
      </c>
      <c r="O281" s="1563">
        <f t="shared" si="48"/>
        <v>0</v>
      </c>
      <c r="P281" s="1563">
        <f t="shared" si="48"/>
        <v>0</v>
      </c>
      <c r="Q281" s="1916">
        <f t="shared" si="48"/>
        <v>0</v>
      </c>
      <c r="R281" s="1916">
        <f t="shared" si="48"/>
        <v>0</v>
      </c>
      <c r="S281" s="1916">
        <f t="shared" si="48"/>
        <v>0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819">
        <f t="shared" si="43"/>
        <v>0</v>
      </c>
      <c r="G282" s="820" t="e">
        <f t="shared" si="44"/>
        <v>#DIV/0!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0</v>
      </c>
      <c r="F283" s="819">
        <f t="shared" si="43"/>
        <v>0</v>
      </c>
      <c r="G283" s="820" t="e">
        <f t="shared" si="44"/>
        <v>#DIV/0!</v>
      </c>
      <c r="H283" s="471"/>
      <c r="I283" s="471"/>
      <c r="J283" s="471"/>
      <c r="K283" s="471"/>
      <c r="L283" s="471"/>
      <c r="M283" s="471"/>
      <c r="N283" s="471"/>
      <c r="O283" s="471"/>
      <c r="P283" s="471"/>
      <c r="Q283" s="471"/>
      <c r="R283" s="471"/>
      <c r="S283" s="471"/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819">
        <f t="shared" si="43"/>
        <v>0</v>
      </c>
      <c r="G284" s="820" t="e">
        <f t="shared" si="44"/>
        <v>#DIV/0!</v>
      </c>
      <c r="H284" s="471"/>
      <c r="I284" s="471"/>
      <c r="J284" s="471"/>
      <c r="K284" s="471"/>
      <c r="L284" s="471"/>
      <c r="M284" s="471"/>
      <c r="N284" s="471"/>
      <c r="O284" s="471"/>
      <c r="P284" s="471"/>
      <c r="Q284" s="471"/>
      <c r="R284" s="471"/>
      <c r="S284" s="471"/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0</v>
      </c>
      <c r="F285" s="819">
        <f t="shared" si="43"/>
        <v>0</v>
      </c>
      <c r="G285" s="820" t="e">
        <f t="shared" si="44"/>
        <v>#DIV/0!</v>
      </c>
      <c r="H285" s="471"/>
      <c r="I285" s="471"/>
      <c r="J285" s="471"/>
      <c r="K285" s="471"/>
      <c r="L285" s="471"/>
      <c r="M285" s="471"/>
      <c r="N285" s="471"/>
      <c r="O285" s="471"/>
      <c r="P285" s="471"/>
      <c r="Q285" s="471"/>
      <c r="R285" s="471"/>
      <c r="S285" s="471"/>
    </row>
    <row r="286" spans="1:19" ht="21.75" customHeight="1">
      <c r="A286" s="783"/>
      <c r="B286" s="784"/>
      <c r="C286" s="785" t="s">
        <v>29</v>
      </c>
      <c r="D286" s="704" t="s">
        <v>24</v>
      </c>
      <c r="E286" s="117">
        <v>0</v>
      </c>
      <c r="F286" s="819">
        <f t="shared" si="43"/>
        <v>0</v>
      </c>
      <c r="G286" s="820" t="e">
        <f t="shared" si="44"/>
        <v>#DIV/0!</v>
      </c>
      <c r="H286" s="488"/>
      <c r="I286" s="48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</row>
    <row r="287" spans="1:19" ht="21.75" customHeight="1">
      <c r="A287" s="2110" t="s">
        <v>256</v>
      </c>
      <c r="B287" s="2111"/>
      <c r="C287" s="2111"/>
      <c r="D287" s="787"/>
      <c r="E287" s="92"/>
      <c r="F287" s="821">
        <f t="shared" si="43"/>
        <v>0</v>
      </c>
      <c r="G287" s="822" t="e">
        <f t="shared" si="44"/>
        <v>#DIV/0!</v>
      </c>
      <c r="H287" s="92">
        <f t="shared" ref="H287:Q287" si="49">SUM(H288:H296)</f>
        <v>0</v>
      </c>
      <c r="I287" s="92">
        <f t="shared" si="49"/>
        <v>0</v>
      </c>
      <c r="J287" s="1220">
        <f t="shared" si="49"/>
        <v>0</v>
      </c>
      <c r="K287" s="1220">
        <f t="shared" si="49"/>
        <v>0</v>
      </c>
      <c r="L287" s="1538">
        <f t="shared" si="49"/>
        <v>0</v>
      </c>
      <c r="M287" s="1538">
        <f t="shared" si="49"/>
        <v>0</v>
      </c>
      <c r="N287" s="1538">
        <f t="shared" si="49"/>
        <v>0</v>
      </c>
      <c r="O287" s="1538">
        <f t="shared" si="49"/>
        <v>0</v>
      </c>
      <c r="P287" s="1538">
        <f t="shared" si="49"/>
        <v>0</v>
      </c>
      <c r="Q287" s="1891">
        <f t="shared" si="49"/>
        <v>0</v>
      </c>
      <c r="R287" s="1891">
        <f>SUM(R288:R296)</f>
        <v>0</v>
      </c>
      <c r="S287" s="1891">
        <f>SUM(S288:S296)</f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811">
        <f t="shared" si="43"/>
        <v>0</v>
      </c>
      <c r="G288" s="812" t="e">
        <f t="shared" si="44"/>
        <v>#DIV/0!</v>
      </c>
      <c r="H288" s="473"/>
      <c r="I288" s="473"/>
      <c r="J288" s="1239"/>
      <c r="K288" s="1239"/>
      <c r="L288" s="1553"/>
      <c r="M288" s="1553"/>
      <c r="N288" s="1553"/>
      <c r="O288" s="1553"/>
      <c r="P288" s="1553"/>
      <c r="Q288" s="1907"/>
      <c r="R288" s="1907"/>
      <c r="S288" s="1907"/>
    </row>
    <row r="289" spans="1:19" ht="25.5" customHeight="1">
      <c r="A289" s="723"/>
      <c r="B289" s="2170" t="s">
        <v>179</v>
      </c>
      <c r="C289" s="2171"/>
      <c r="D289" s="455" t="s">
        <v>87</v>
      </c>
      <c r="E289" s="42">
        <v>0</v>
      </c>
      <c r="F289" s="819">
        <f t="shared" si="43"/>
        <v>0</v>
      </c>
      <c r="G289" s="820" t="e">
        <f t="shared" si="44"/>
        <v>#DIV/0!</v>
      </c>
      <c r="H289" s="471"/>
      <c r="I289" s="471"/>
      <c r="J289" s="471"/>
      <c r="K289" s="471"/>
      <c r="L289" s="471"/>
      <c r="M289" s="471"/>
      <c r="N289" s="471"/>
      <c r="O289" s="471"/>
      <c r="P289" s="471"/>
      <c r="Q289" s="471"/>
      <c r="R289" s="471"/>
      <c r="S289" s="471"/>
    </row>
    <row r="290" spans="1:19" ht="25.5" customHeight="1">
      <c r="A290" s="723"/>
      <c r="B290" s="452" t="s">
        <v>180</v>
      </c>
      <c r="C290" s="789"/>
      <c r="D290" s="455" t="s">
        <v>87</v>
      </c>
      <c r="E290" s="42">
        <v>0</v>
      </c>
      <c r="F290" s="819">
        <f t="shared" si="43"/>
        <v>0</v>
      </c>
      <c r="G290" s="820" t="e">
        <f t="shared" si="44"/>
        <v>#DIV/0!</v>
      </c>
      <c r="H290" s="471"/>
      <c r="I290" s="471"/>
      <c r="J290" s="471"/>
      <c r="K290" s="471"/>
      <c r="L290" s="471"/>
      <c r="M290" s="471"/>
      <c r="N290" s="471"/>
      <c r="O290" s="471"/>
      <c r="P290" s="471"/>
      <c r="Q290" s="471"/>
      <c r="R290" s="471"/>
      <c r="S290" s="471"/>
    </row>
    <row r="291" spans="1:19" ht="25.5" customHeight="1">
      <c r="A291" s="790"/>
      <c r="B291" s="2193" t="s">
        <v>292</v>
      </c>
      <c r="C291" s="2194"/>
      <c r="D291" s="455" t="s">
        <v>114</v>
      </c>
      <c r="E291" s="42">
        <v>0</v>
      </c>
      <c r="F291" s="819">
        <f t="shared" si="43"/>
        <v>0</v>
      </c>
      <c r="G291" s="820" t="e">
        <f t="shared" si="44"/>
        <v>#DIV/0!</v>
      </c>
      <c r="H291" s="471"/>
      <c r="I291" s="471"/>
      <c r="J291" s="471"/>
      <c r="K291" s="471"/>
      <c r="L291" s="471"/>
      <c r="M291" s="471"/>
      <c r="N291" s="471"/>
      <c r="O291" s="471"/>
      <c r="P291" s="471"/>
      <c r="Q291" s="471"/>
      <c r="R291" s="471"/>
      <c r="S291" s="471"/>
    </row>
    <row r="292" spans="1:19" ht="25.5" customHeight="1">
      <c r="A292" s="723"/>
      <c r="B292" s="452" t="s">
        <v>293</v>
      </c>
      <c r="C292" s="791"/>
      <c r="D292" s="420" t="s">
        <v>294</v>
      </c>
      <c r="E292" s="42">
        <v>0</v>
      </c>
      <c r="F292" s="819">
        <f t="shared" si="43"/>
        <v>0</v>
      </c>
      <c r="G292" s="820" t="e">
        <f t="shared" si="44"/>
        <v>#DIV/0!</v>
      </c>
      <c r="H292" s="471"/>
      <c r="I292" s="471"/>
      <c r="J292" s="471"/>
      <c r="K292" s="471"/>
      <c r="L292" s="471"/>
      <c r="M292" s="471"/>
      <c r="N292" s="471"/>
      <c r="O292" s="471"/>
      <c r="P292" s="471"/>
      <c r="Q292" s="471"/>
      <c r="R292" s="471"/>
      <c r="S292" s="471"/>
    </row>
    <row r="293" spans="1:19" ht="21.75" customHeight="1">
      <c r="A293" s="723"/>
      <c r="B293" s="2097" t="s">
        <v>187</v>
      </c>
      <c r="C293" s="2097"/>
      <c r="D293" s="752" t="s">
        <v>114</v>
      </c>
      <c r="E293" s="42">
        <v>0</v>
      </c>
      <c r="F293" s="819">
        <f t="shared" si="43"/>
        <v>0</v>
      </c>
      <c r="G293" s="820" t="e">
        <f t="shared" si="44"/>
        <v>#DIV/0!</v>
      </c>
      <c r="H293" s="471"/>
      <c r="I293" s="471"/>
      <c r="J293" s="471"/>
      <c r="K293" s="471"/>
      <c r="L293" s="471"/>
      <c r="M293" s="471"/>
      <c r="N293" s="471"/>
      <c r="O293" s="471"/>
      <c r="P293" s="471"/>
      <c r="Q293" s="471"/>
      <c r="R293" s="471"/>
      <c r="S293" s="471"/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825">
        <f t="shared" si="43"/>
        <v>0</v>
      </c>
      <c r="G294" s="826" t="e">
        <f t="shared" si="44"/>
        <v>#DIV/0!</v>
      </c>
      <c r="H294" s="153">
        <f>SUM(H295:H299)</f>
        <v>0</v>
      </c>
      <c r="I294" s="153">
        <f t="shared" ref="I294:Q294" si="50">SUM(I295:I299)</f>
        <v>0</v>
      </c>
      <c r="J294" s="1226">
        <f t="shared" si="50"/>
        <v>0</v>
      </c>
      <c r="K294" s="1226">
        <f t="shared" si="50"/>
        <v>0</v>
      </c>
      <c r="L294" s="1543">
        <f t="shared" si="50"/>
        <v>0</v>
      </c>
      <c r="M294" s="1543">
        <f t="shared" si="50"/>
        <v>0</v>
      </c>
      <c r="N294" s="1543">
        <f t="shared" si="50"/>
        <v>0</v>
      </c>
      <c r="O294" s="1543">
        <f t="shared" si="50"/>
        <v>0</v>
      </c>
      <c r="P294" s="1543">
        <f t="shared" si="50"/>
        <v>0</v>
      </c>
      <c r="Q294" s="1896">
        <f t="shared" si="50"/>
        <v>0</v>
      </c>
      <c r="R294" s="1896">
        <f>SUM(R295:R299)</f>
        <v>0</v>
      </c>
      <c r="S294" s="1896">
        <f>SUM(S295:S299)</f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819">
        <f t="shared" si="43"/>
        <v>0</v>
      </c>
      <c r="G295" s="820" t="e">
        <f t="shared" si="44"/>
        <v>#DIV/0!</v>
      </c>
      <c r="H295" s="471"/>
      <c r="I295" s="471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819">
        <f t="shared" si="43"/>
        <v>0</v>
      </c>
      <c r="G296" s="820" t="e">
        <f t="shared" si="44"/>
        <v>#DIV/0!</v>
      </c>
      <c r="H296" s="471"/>
      <c r="I296" s="471"/>
      <c r="J296" s="471"/>
      <c r="K296" s="471"/>
      <c r="L296" s="471"/>
      <c r="M296" s="471"/>
      <c r="N296" s="471"/>
      <c r="O296" s="471"/>
      <c r="P296" s="471"/>
      <c r="Q296" s="471"/>
      <c r="R296" s="471"/>
      <c r="S296" s="471"/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819">
        <f t="shared" si="43"/>
        <v>0</v>
      </c>
      <c r="G297" s="820" t="e">
        <f t="shared" si="44"/>
        <v>#DIV/0!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819">
        <f t="shared" si="43"/>
        <v>0</v>
      </c>
      <c r="G298" s="820" t="e">
        <f t="shared" si="44"/>
        <v>#DIV/0!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819">
        <f t="shared" si="43"/>
        <v>0</v>
      </c>
      <c r="G299" s="820" t="e">
        <f t="shared" si="44"/>
        <v>#DIV/0!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</row>
    <row r="300" spans="1:19" ht="27" customHeight="1">
      <c r="A300" s="758"/>
      <c r="B300" s="2252" t="s">
        <v>295</v>
      </c>
      <c r="C300" s="2278"/>
      <c r="D300" s="693"/>
      <c r="E300" s="55"/>
      <c r="F300" s="823">
        <f t="shared" si="43"/>
        <v>0</v>
      </c>
      <c r="G300" s="824" t="e">
        <f t="shared" si="44"/>
        <v>#DIV/0!</v>
      </c>
      <c r="H300" s="473"/>
      <c r="I300" s="473"/>
      <c r="J300" s="1239"/>
      <c r="K300" s="1239"/>
      <c r="L300" s="1553"/>
      <c r="M300" s="1553"/>
      <c r="N300" s="1553"/>
      <c r="O300" s="1553"/>
      <c r="P300" s="1553"/>
      <c r="Q300" s="1907"/>
      <c r="R300" s="1907"/>
      <c r="S300" s="1907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819">
        <f t="shared" si="43"/>
        <v>0</v>
      </c>
      <c r="G301" s="820" t="e">
        <f t="shared" si="44"/>
        <v>#DIV/0!</v>
      </c>
      <c r="H301" s="471"/>
      <c r="I301" s="471"/>
      <c r="J301" s="471"/>
      <c r="K301" s="471"/>
      <c r="L301" s="471"/>
      <c r="M301" s="471"/>
      <c r="N301" s="471"/>
      <c r="O301" s="471"/>
      <c r="P301" s="471"/>
      <c r="Q301" s="471"/>
      <c r="R301" s="471"/>
      <c r="S301" s="471"/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819">
        <f t="shared" si="43"/>
        <v>0</v>
      </c>
      <c r="G302" s="820" t="e">
        <f t="shared" si="44"/>
        <v>#DIV/0!</v>
      </c>
      <c r="H302" s="471"/>
      <c r="I302" s="471"/>
      <c r="J302" s="471"/>
      <c r="K302" s="471"/>
      <c r="L302" s="471"/>
      <c r="M302" s="471"/>
      <c r="N302" s="471"/>
      <c r="O302" s="471"/>
      <c r="P302" s="471"/>
      <c r="Q302" s="471"/>
      <c r="R302" s="471"/>
      <c r="S302" s="471"/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819">
        <f t="shared" ref="F303:F366" si="51">SUM(H303:AJ303)</f>
        <v>0</v>
      </c>
      <c r="G303" s="820" t="e">
        <f t="shared" ref="G303:G366" si="52">+F303*100/E303</f>
        <v>#DIV/0!</v>
      </c>
      <c r="H303" s="471"/>
      <c r="I303" s="471"/>
      <c r="J303" s="471"/>
      <c r="K303" s="471"/>
      <c r="L303" s="471"/>
      <c r="M303" s="471"/>
      <c r="N303" s="471"/>
      <c r="O303" s="471"/>
      <c r="P303" s="471"/>
      <c r="Q303" s="471"/>
      <c r="R303" s="471"/>
      <c r="S303" s="471"/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819">
        <f t="shared" si="51"/>
        <v>0</v>
      </c>
      <c r="G304" s="820" t="e">
        <f t="shared" si="52"/>
        <v>#DIV/0!</v>
      </c>
      <c r="H304" s="471"/>
      <c r="I304" s="471"/>
      <c r="J304" s="471"/>
      <c r="K304" s="471"/>
      <c r="L304" s="471"/>
      <c r="M304" s="471"/>
      <c r="N304" s="471"/>
      <c r="O304" s="471"/>
      <c r="P304" s="471"/>
      <c r="Q304" s="471"/>
      <c r="R304" s="471"/>
      <c r="S304" s="471"/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819">
        <f t="shared" si="51"/>
        <v>0</v>
      </c>
      <c r="G305" s="820" t="e">
        <f t="shared" si="52"/>
        <v>#DIV/0!</v>
      </c>
      <c r="H305" s="471"/>
      <c r="I305" s="471"/>
      <c r="J305" s="471"/>
      <c r="K305" s="471"/>
      <c r="L305" s="471"/>
      <c r="M305" s="471"/>
      <c r="N305" s="471"/>
      <c r="O305" s="471"/>
      <c r="P305" s="471"/>
      <c r="Q305" s="471"/>
      <c r="R305" s="471"/>
      <c r="S305" s="471"/>
    </row>
    <row r="306" spans="1:19" ht="27" customHeight="1">
      <c r="A306" s="735"/>
      <c r="B306" s="777" t="s">
        <v>37</v>
      </c>
      <c r="C306" s="793"/>
      <c r="D306" s="738" t="s">
        <v>24</v>
      </c>
      <c r="E306" s="153"/>
      <c r="F306" s="825">
        <f t="shared" si="51"/>
        <v>0</v>
      </c>
      <c r="G306" s="826" t="e">
        <f t="shared" si="52"/>
        <v>#DIV/0!</v>
      </c>
      <c r="H306" s="487">
        <f>SUM(H307:H311)</f>
        <v>0</v>
      </c>
      <c r="I306" s="1248">
        <f t="shared" ref="I306:S306" si="53">SUM(I307:I311)</f>
        <v>0</v>
      </c>
      <c r="J306" s="1248">
        <f t="shared" si="53"/>
        <v>0</v>
      </c>
      <c r="K306" s="1248">
        <f t="shared" si="53"/>
        <v>0</v>
      </c>
      <c r="L306" s="1563">
        <f t="shared" si="53"/>
        <v>0</v>
      </c>
      <c r="M306" s="1563">
        <f t="shared" si="53"/>
        <v>0</v>
      </c>
      <c r="N306" s="1563">
        <f t="shared" si="53"/>
        <v>0</v>
      </c>
      <c r="O306" s="1563">
        <f t="shared" si="53"/>
        <v>0</v>
      </c>
      <c r="P306" s="1563">
        <f t="shared" si="53"/>
        <v>0</v>
      </c>
      <c r="Q306" s="1916">
        <f t="shared" si="53"/>
        <v>0</v>
      </c>
      <c r="R306" s="1916">
        <f t="shared" si="53"/>
        <v>0</v>
      </c>
      <c r="S306" s="1916">
        <f t="shared" si="53"/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819">
        <f t="shared" si="51"/>
        <v>0</v>
      </c>
      <c r="G307" s="820" t="e">
        <f t="shared" si="52"/>
        <v>#DIV/0!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471"/>
      <c r="R307" s="471"/>
      <c r="S307" s="471"/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819">
        <f t="shared" si="51"/>
        <v>0</v>
      </c>
      <c r="G308" s="820" t="e">
        <f t="shared" si="52"/>
        <v>#DIV/0!</v>
      </c>
      <c r="H308" s="471"/>
      <c r="I308" s="471"/>
      <c r="J308" s="471"/>
      <c r="K308" s="471"/>
      <c r="L308" s="471"/>
      <c r="M308" s="471"/>
      <c r="N308" s="471"/>
      <c r="O308" s="471"/>
      <c r="P308" s="471"/>
      <c r="Q308" s="471"/>
      <c r="R308" s="471"/>
      <c r="S308" s="471"/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819">
        <f t="shared" si="51"/>
        <v>0</v>
      </c>
      <c r="G309" s="820" t="e">
        <f t="shared" si="52"/>
        <v>#DIV/0!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471"/>
      <c r="R309" s="471"/>
      <c r="S309" s="471"/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819">
        <f t="shared" si="51"/>
        <v>0</v>
      </c>
      <c r="G310" s="820" t="e">
        <f t="shared" si="52"/>
        <v>#DIV/0!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</row>
    <row r="311" spans="1:19" ht="27" customHeight="1">
      <c r="A311" s="794"/>
      <c r="B311" s="784"/>
      <c r="C311" s="795" t="s">
        <v>29</v>
      </c>
      <c r="D311" s="786" t="s">
        <v>24</v>
      </c>
      <c r="E311" s="116"/>
      <c r="F311" s="819">
        <f t="shared" si="51"/>
        <v>0</v>
      </c>
      <c r="G311" s="820" t="e">
        <f t="shared" si="52"/>
        <v>#DIV/0!</v>
      </c>
      <c r="H311" s="478"/>
      <c r="I311" s="488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</row>
    <row r="312" spans="1:19" ht="26.4" customHeight="1">
      <c r="A312" s="375" t="s">
        <v>325</v>
      </c>
      <c r="B312" s="796"/>
      <c r="C312" s="797"/>
      <c r="D312" s="798"/>
      <c r="E312" s="386"/>
      <c r="F312" s="829">
        <f t="shared" si="51"/>
        <v>0</v>
      </c>
      <c r="G312" s="830" t="e">
        <f t="shared" si="52"/>
        <v>#DIV/0!</v>
      </c>
      <c r="H312" s="483"/>
      <c r="I312" s="483"/>
      <c r="J312" s="1247"/>
      <c r="K312" s="1247"/>
      <c r="L312" s="1561"/>
      <c r="M312" s="1561"/>
      <c r="N312" s="1561"/>
      <c r="O312" s="1561"/>
      <c r="P312" s="1561"/>
      <c r="Q312" s="1914"/>
      <c r="R312" s="1914"/>
      <c r="S312" s="1914"/>
    </row>
    <row r="313" spans="1:19" ht="27" customHeight="1">
      <c r="A313" s="2110" t="s">
        <v>257</v>
      </c>
      <c r="B313" s="2111"/>
      <c r="C313" s="2111"/>
      <c r="D313" s="2112"/>
      <c r="E313" s="92"/>
      <c r="F313" s="821">
        <f t="shared" si="51"/>
        <v>0</v>
      </c>
      <c r="G313" s="822" t="e">
        <f t="shared" si="52"/>
        <v>#DIV/0!</v>
      </c>
      <c r="H313" s="479"/>
      <c r="I313" s="479"/>
      <c r="J313" s="1243"/>
      <c r="K313" s="1243"/>
      <c r="L313" s="1557"/>
      <c r="M313" s="1557"/>
      <c r="N313" s="1557"/>
      <c r="O313" s="1557"/>
      <c r="P313" s="1557"/>
      <c r="Q313" s="1910"/>
      <c r="R313" s="1910"/>
      <c r="S313" s="1910"/>
    </row>
    <row r="314" spans="1:19" ht="27" customHeight="1">
      <c r="A314" s="388"/>
      <c r="B314" s="2177" t="s">
        <v>251</v>
      </c>
      <c r="C314" s="2178"/>
      <c r="D314" s="799"/>
      <c r="E314" s="106">
        <f>E315</f>
        <v>0</v>
      </c>
      <c r="F314" s="811">
        <f t="shared" si="51"/>
        <v>0</v>
      </c>
      <c r="G314" s="812" t="e">
        <f t="shared" si="52"/>
        <v>#DIV/0!</v>
      </c>
      <c r="H314" s="473"/>
      <c r="I314" s="473"/>
      <c r="J314" s="1239"/>
      <c r="K314" s="1239"/>
      <c r="L314" s="1553"/>
      <c r="M314" s="1553"/>
      <c r="N314" s="1553"/>
      <c r="O314" s="1553"/>
      <c r="P314" s="1553"/>
      <c r="Q314" s="1907"/>
      <c r="R314" s="1907"/>
      <c r="S314" s="1907"/>
    </row>
    <row r="315" spans="1:19" ht="27" customHeight="1">
      <c r="A315" s="660"/>
      <c r="B315" s="730"/>
      <c r="C315" s="800" t="s">
        <v>139</v>
      </c>
      <c r="D315" s="679" t="s">
        <v>88</v>
      </c>
      <c r="E315" s="77"/>
      <c r="F315" s="819">
        <f t="shared" si="51"/>
        <v>0</v>
      </c>
      <c r="G315" s="820" t="e">
        <f t="shared" si="52"/>
        <v>#DIV/0!</v>
      </c>
      <c r="H315" s="471"/>
      <c r="I315" s="471"/>
      <c r="J315" s="471"/>
      <c r="K315" s="471"/>
      <c r="L315" s="471"/>
      <c r="M315" s="471"/>
      <c r="N315" s="471"/>
      <c r="O315" s="471"/>
      <c r="P315" s="471"/>
      <c r="Q315" s="471"/>
      <c r="R315" s="471"/>
      <c r="S315" s="471"/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831">
        <f t="shared" si="51"/>
        <v>0</v>
      </c>
      <c r="G316" s="832" t="e">
        <f t="shared" si="52"/>
        <v>#DIV/0!</v>
      </c>
      <c r="H316" s="474"/>
      <c r="I316" s="474"/>
      <c r="J316" s="471"/>
      <c r="K316" s="471"/>
      <c r="L316" s="471"/>
      <c r="M316" s="471"/>
      <c r="N316" s="471"/>
      <c r="O316" s="471"/>
      <c r="P316" s="471"/>
      <c r="Q316" s="471"/>
      <c r="R316" s="471"/>
      <c r="S316" s="471"/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0</v>
      </c>
      <c r="F317" s="825">
        <f t="shared" si="51"/>
        <v>0</v>
      </c>
      <c r="G317" s="826" t="e">
        <f t="shared" si="52"/>
        <v>#DIV/0!</v>
      </c>
      <c r="H317" s="153">
        <f>SUM(H318:H322)</f>
        <v>0</v>
      </c>
      <c r="I317" s="153">
        <f t="shared" ref="I317:S317" si="54">SUM(I318:I322)</f>
        <v>0</v>
      </c>
      <c r="J317" s="1228">
        <f t="shared" si="54"/>
        <v>0</v>
      </c>
      <c r="K317" s="1228">
        <f t="shared" si="54"/>
        <v>0</v>
      </c>
      <c r="L317" s="1545">
        <f t="shared" si="54"/>
        <v>0</v>
      </c>
      <c r="M317" s="1545">
        <f t="shared" si="54"/>
        <v>0</v>
      </c>
      <c r="N317" s="1545">
        <f t="shared" si="54"/>
        <v>0</v>
      </c>
      <c r="O317" s="1545">
        <f t="shared" si="54"/>
        <v>0</v>
      </c>
      <c r="P317" s="1545">
        <f t="shared" si="54"/>
        <v>0</v>
      </c>
      <c r="Q317" s="1898">
        <f t="shared" si="54"/>
        <v>0</v>
      </c>
      <c r="R317" s="1898">
        <f t="shared" si="54"/>
        <v>0</v>
      </c>
      <c r="S317" s="1898">
        <f t="shared" si="54"/>
        <v>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819">
        <f t="shared" si="51"/>
        <v>0</v>
      </c>
      <c r="G318" s="820" t="e">
        <f t="shared" si="52"/>
        <v>#DIV/0!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0</v>
      </c>
      <c r="F319" s="819">
        <f t="shared" si="51"/>
        <v>0</v>
      </c>
      <c r="G319" s="820" t="e">
        <f t="shared" si="52"/>
        <v>#DIV/0!</v>
      </c>
      <c r="H319" s="471"/>
      <c r="I319" s="471"/>
      <c r="J319" s="471"/>
      <c r="K319" s="471"/>
      <c r="L319" s="471"/>
      <c r="M319" s="471"/>
      <c r="N319" s="471"/>
      <c r="O319" s="471"/>
      <c r="P319" s="471"/>
      <c r="Q319" s="471"/>
      <c r="R319" s="471"/>
      <c r="S319" s="471"/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819">
        <f t="shared" si="51"/>
        <v>0</v>
      </c>
      <c r="G320" s="820" t="e">
        <f t="shared" si="52"/>
        <v>#DIV/0!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819">
        <f t="shared" si="51"/>
        <v>0</v>
      </c>
      <c r="G321" s="820" t="e">
        <f t="shared" si="52"/>
        <v>#DIV/0!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471"/>
      <c r="R321" s="471"/>
      <c r="S321" s="471"/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819">
        <f t="shared" si="51"/>
        <v>0</v>
      </c>
      <c r="G322" s="820" t="e">
        <f t="shared" si="52"/>
        <v>#DIV/0!</v>
      </c>
      <c r="H322" s="471"/>
      <c r="I322" s="471"/>
      <c r="J322" s="471"/>
      <c r="K322" s="471"/>
      <c r="L322" s="471"/>
      <c r="M322" s="471"/>
      <c r="N322" s="471"/>
      <c r="O322" s="471"/>
      <c r="P322" s="471"/>
      <c r="Q322" s="471"/>
      <c r="R322" s="471"/>
      <c r="S322" s="471"/>
    </row>
    <row r="323" spans="1:19" ht="27.6" customHeight="1">
      <c r="A323" s="225"/>
      <c r="B323" s="2179" t="s">
        <v>252</v>
      </c>
      <c r="C323" s="2180"/>
      <c r="D323" s="693"/>
      <c r="E323" s="54">
        <f>E325</f>
        <v>0</v>
      </c>
      <c r="F323" s="823">
        <f t="shared" si="51"/>
        <v>0</v>
      </c>
      <c r="G323" s="824" t="e">
        <f t="shared" si="52"/>
        <v>#DIV/0!</v>
      </c>
      <c r="H323" s="473">
        <f>H325</f>
        <v>0</v>
      </c>
      <c r="I323" s="473">
        <f t="shared" ref="I323:S323" si="55">I325</f>
        <v>0</v>
      </c>
      <c r="J323" s="1239">
        <f t="shared" si="55"/>
        <v>0</v>
      </c>
      <c r="K323" s="1239">
        <f t="shared" si="55"/>
        <v>0</v>
      </c>
      <c r="L323" s="1553">
        <f t="shared" si="55"/>
        <v>0</v>
      </c>
      <c r="M323" s="1553">
        <f t="shared" si="55"/>
        <v>0</v>
      </c>
      <c r="N323" s="1553">
        <f t="shared" si="55"/>
        <v>0</v>
      </c>
      <c r="O323" s="1553">
        <f t="shared" si="55"/>
        <v>0</v>
      </c>
      <c r="P323" s="1553">
        <f t="shared" si="55"/>
        <v>0</v>
      </c>
      <c r="Q323" s="1907">
        <f t="shared" si="55"/>
        <v>0</v>
      </c>
      <c r="R323" s="1907">
        <f t="shared" si="55"/>
        <v>0</v>
      </c>
      <c r="S323" s="1907">
        <f t="shared" si="55"/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0</v>
      </c>
      <c r="F324" s="819">
        <f t="shared" si="51"/>
        <v>0</v>
      </c>
      <c r="G324" s="820" t="e">
        <f t="shared" si="52"/>
        <v>#DIV/0!</v>
      </c>
      <c r="H324" s="471"/>
      <c r="I324" s="471"/>
      <c r="J324" s="471"/>
      <c r="K324" s="471"/>
      <c r="L324" s="471"/>
      <c r="M324" s="471"/>
      <c r="N324" s="471"/>
      <c r="O324" s="471"/>
      <c r="P324" s="471"/>
      <c r="Q324" s="471"/>
      <c r="R324" s="471"/>
      <c r="S324" s="471"/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0</v>
      </c>
      <c r="F325" s="819">
        <f t="shared" si="51"/>
        <v>0</v>
      </c>
      <c r="G325" s="820" t="e">
        <f t="shared" si="52"/>
        <v>#DIV/0!</v>
      </c>
      <c r="H325" s="471"/>
      <c r="I325" s="471"/>
      <c r="J325" s="471"/>
      <c r="K325" s="471"/>
      <c r="L325" s="471"/>
      <c r="M325" s="471"/>
      <c r="N325" s="471"/>
      <c r="O325" s="471"/>
      <c r="P325" s="471"/>
      <c r="Q325" s="471"/>
      <c r="R325" s="471"/>
      <c r="S325" s="471"/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819">
        <f t="shared" si="51"/>
        <v>0</v>
      </c>
      <c r="G326" s="820" t="e">
        <f t="shared" si="52"/>
        <v>#DIV/0!</v>
      </c>
      <c r="H326" s="471"/>
      <c r="I326" s="471"/>
      <c r="J326" s="471"/>
      <c r="K326" s="471"/>
      <c r="L326" s="471"/>
      <c r="M326" s="471"/>
      <c r="N326" s="471"/>
      <c r="O326" s="471"/>
      <c r="P326" s="471"/>
      <c r="Q326" s="471"/>
      <c r="R326" s="471"/>
      <c r="S326" s="471"/>
    </row>
    <row r="327" spans="1:19" ht="26.4" customHeight="1">
      <c r="A327" s="735"/>
      <c r="B327" s="736" t="s">
        <v>58</v>
      </c>
      <c r="C327" s="737"/>
      <c r="D327" s="802" t="s">
        <v>24</v>
      </c>
      <c r="E327" s="50">
        <f>SUM(E328:E332)</f>
        <v>0</v>
      </c>
      <c r="F327" s="827">
        <f t="shared" si="51"/>
        <v>0</v>
      </c>
      <c r="G327" s="828" t="e">
        <f t="shared" si="52"/>
        <v>#DIV/0!</v>
      </c>
      <c r="H327" s="163">
        <f>SUM(H328:H332)</f>
        <v>0</v>
      </c>
      <c r="I327" s="163">
        <f t="shared" ref="I327:S327" si="56">SUM(I328:I332)</f>
        <v>0</v>
      </c>
      <c r="J327" s="1228">
        <f t="shared" si="56"/>
        <v>0</v>
      </c>
      <c r="K327" s="1228">
        <f t="shared" si="56"/>
        <v>0</v>
      </c>
      <c r="L327" s="1545">
        <f t="shared" si="56"/>
        <v>0</v>
      </c>
      <c r="M327" s="1545">
        <f t="shared" si="56"/>
        <v>0</v>
      </c>
      <c r="N327" s="1545">
        <f t="shared" si="56"/>
        <v>0</v>
      </c>
      <c r="O327" s="1545">
        <f t="shared" si="56"/>
        <v>0</v>
      </c>
      <c r="P327" s="1545">
        <f t="shared" si="56"/>
        <v>0</v>
      </c>
      <c r="Q327" s="1898">
        <f t="shared" si="56"/>
        <v>0</v>
      </c>
      <c r="R327" s="1898">
        <f t="shared" si="56"/>
        <v>0</v>
      </c>
      <c r="S327" s="1898">
        <f t="shared" si="56"/>
        <v>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819">
        <f t="shared" si="51"/>
        <v>0</v>
      </c>
      <c r="G328" s="820" t="e">
        <f t="shared" si="52"/>
        <v>#DIV/0!</v>
      </c>
      <c r="H328" s="471"/>
      <c r="I328" s="471"/>
      <c r="J328" s="471"/>
      <c r="K328" s="471"/>
      <c r="L328" s="471"/>
      <c r="M328" s="471"/>
      <c r="N328" s="471"/>
      <c r="O328" s="471"/>
      <c r="P328" s="471"/>
      <c r="Q328" s="471"/>
      <c r="R328" s="471"/>
      <c r="S328" s="471"/>
    </row>
    <row r="329" spans="1:19" ht="26.4" customHeight="1">
      <c r="A329" s="684"/>
      <c r="B329" s="685"/>
      <c r="C329" s="686" t="s">
        <v>26</v>
      </c>
      <c r="D329" s="687" t="s">
        <v>24</v>
      </c>
      <c r="E329" s="42">
        <v>0</v>
      </c>
      <c r="F329" s="819">
        <f t="shared" si="51"/>
        <v>0</v>
      </c>
      <c r="G329" s="820" t="e">
        <f t="shared" si="52"/>
        <v>#DIV/0!</v>
      </c>
      <c r="H329" s="471"/>
      <c r="I329" s="471"/>
      <c r="J329" s="471"/>
      <c r="K329" s="471"/>
      <c r="L329" s="471"/>
      <c r="M329" s="471"/>
      <c r="N329" s="471"/>
      <c r="O329" s="471"/>
      <c r="P329" s="471"/>
      <c r="Q329" s="471"/>
      <c r="R329" s="471"/>
      <c r="S329" s="471"/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819">
        <f t="shared" si="51"/>
        <v>0</v>
      </c>
      <c r="G330" s="820" t="e">
        <f t="shared" si="52"/>
        <v>#DIV/0!</v>
      </c>
      <c r="H330" s="471"/>
      <c r="I330" s="471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819">
        <f t="shared" si="51"/>
        <v>0</v>
      </c>
      <c r="G331" s="820" t="e">
        <f t="shared" si="52"/>
        <v>#DIV/0!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471"/>
      <c r="R331" s="471"/>
      <c r="S331" s="471"/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819">
        <f t="shared" si="51"/>
        <v>0</v>
      </c>
      <c r="G332" s="820" t="e">
        <f t="shared" si="52"/>
        <v>#DIV/0!</v>
      </c>
      <c r="H332" s="478"/>
      <c r="I332" s="478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</row>
    <row r="333" spans="1:19" ht="26.4" customHeight="1">
      <c r="A333" s="2110" t="s">
        <v>259</v>
      </c>
      <c r="B333" s="2111"/>
      <c r="C333" s="2111"/>
      <c r="D333" s="2112"/>
      <c r="E333" s="92"/>
      <c r="F333" s="821">
        <f t="shared" si="51"/>
        <v>0</v>
      </c>
      <c r="G333" s="822" t="e">
        <f t="shared" si="52"/>
        <v>#DIV/0!</v>
      </c>
      <c r="H333" s="465"/>
      <c r="I333" s="157"/>
      <c r="J333" s="1227"/>
      <c r="K333" s="1227"/>
      <c r="L333" s="1544"/>
      <c r="M333" s="1544"/>
      <c r="N333" s="1544"/>
      <c r="O333" s="1544"/>
      <c r="P333" s="1544"/>
      <c r="Q333" s="1897"/>
      <c r="R333" s="1897"/>
      <c r="S333" s="1897"/>
    </row>
    <row r="334" spans="1:19" ht="26.4" customHeight="1">
      <c r="A334" s="225"/>
      <c r="B334" s="2113" t="s">
        <v>260</v>
      </c>
      <c r="C334" s="2114"/>
      <c r="D334" s="788"/>
      <c r="E334" s="54">
        <f>E335</f>
        <v>0</v>
      </c>
      <c r="F334" s="811">
        <f t="shared" si="51"/>
        <v>0</v>
      </c>
      <c r="G334" s="812" t="e">
        <f t="shared" si="52"/>
        <v>#DIV/0!</v>
      </c>
      <c r="H334" s="466">
        <f>H335</f>
        <v>0</v>
      </c>
      <c r="I334" s="466">
        <f>I335</f>
        <v>0</v>
      </c>
      <c r="J334" s="1234">
        <f t="shared" ref="J334:S334" si="57">J335</f>
        <v>0</v>
      </c>
      <c r="K334" s="1234">
        <f t="shared" si="57"/>
        <v>0</v>
      </c>
      <c r="L334" s="1549">
        <f t="shared" si="57"/>
        <v>0</v>
      </c>
      <c r="M334" s="1549">
        <f t="shared" si="57"/>
        <v>0</v>
      </c>
      <c r="N334" s="1549">
        <f t="shared" si="57"/>
        <v>0</v>
      </c>
      <c r="O334" s="1549">
        <f t="shared" si="57"/>
        <v>0</v>
      </c>
      <c r="P334" s="1549">
        <f t="shared" si="57"/>
        <v>0</v>
      </c>
      <c r="Q334" s="1903">
        <f t="shared" si="57"/>
        <v>0</v>
      </c>
      <c r="R334" s="1903">
        <f t="shared" si="57"/>
        <v>0</v>
      </c>
      <c r="S334" s="1903">
        <f t="shared" si="57"/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/>
      <c r="F335" s="819">
        <f t="shared" si="51"/>
        <v>0</v>
      </c>
      <c r="G335" s="820" t="e">
        <f t="shared" si="52"/>
        <v>#DIV/0!</v>
      </c>
      <c r="H335" s="158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819">
        <f t="shared" si="51"/>
        <v>0</v>
      </c>
      <c r="G336" s="820" t="e">
        <f t="shared" si="52"/>
        <v>#DIV/0!</v>
      </c>
      <c r="H336" s="158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0</v>
      </c>
      <c r="F337" s="825">
        <f t="shared" si="51"/>
        <v>0</v>
      </c>
      <c r="G337" s="826" t="e">
        <f t="shared" si="52"/>
        <v>#DIV/0!</v>
      </c>
      <c r="H337" s="153">
        <f>SUM(H338:H342)</f>
        <v>0</v>
      </c>
      <c r="I337" s="153">
        <f t="shared" ref="I337:S337" si="58">SUM(I338:I342)</f>
        <v>0</v>
      </c>
      <c r="J337" s="1226">
        <f t="shared" si="58"/>
        <v>0</v>
      </c>
      <c r="K337" s="1226">
        <f t="shared" si="58"/>
        <v>0</v>
      </c>
      <c r="L337" s="1543">
        <f t="shared" si="58"/>
        <v>0</v>
      </c>
      <c r="M337" s="1543">
        <f t="shared" si="58"/>
        <v>0</v>
      </c>
      <c r="N337" s="1543">
        <f t="shared" si="58"/>
        <v>0</v>
      </c>
      <c r="O337" s="1543">
        <f t="shared" si="58"/>
        <v>0</v>
      </c>
      <c r="P337" s="1543">
        <f t="shared" si="58"/>
        <v>0</v>
      </c>
      <c r="Q337" s="1896">
        <f t="shared" si="58"/>
        <v>0</v>
      </c>
      <c r="R337" s="1896">
        <f t="shared" si="58"/>
        <v>0</v>
      </c>
      <c r="S337" s="1896">
        <f t="shared" si="58"/>
        <v>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819">
        <f t="shared" si="51"/>
        <v>0</v>
      </c>
      <c r="G338" s="820" t="e">
        <f t="shared" si="52"/>
        <v>#DIV/0!</v>
      </c>
      <c r="H338" s="158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</row>
    <row r="339" spans="1:19" ht="26.4" customHeight="1">
      <c r="A339" s="684"/>
      <c r="B339" s="685"/>
      <c r="C339" s="686" t="s">
        <v>26</v>
      </c>
      <c r="D339" s="687" t="s">
        <v>24</v>
      </c>
      <c r="E339" s="36"/>
      <c r="F339" s="819">
        <f t="shared" si="51"/>
        <v>0</v>
      </c>
      <c r="G339" s="820" t="e">
        <f t="shared" si="52"/>
        <v>#DIV/0!</v>
      </c>
      <c r="H339" s="158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819">
        <f t="shared" si="51"/>
        <v>0</v>
      </c>
      <c r="G340" s="820" t="e">
        <f t="shared" si="52"/>
        <v>#DIV/0!</v>
      </c>
      <c r="H340" s="158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819">
        <f t="shared" si="51"/>
        <v>0</v>
      </c>
      <c r="G341" s="820" t="e">
        <f t="shared" si="52"/>
        <v>#DIV/0!</v>
      </c>
      <c r="H341" s="158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819">
        <f t="shared" si="51"/>
        <v>0</v>
      </c>
      <c r="G342" s="820" t="e">
        <f t="shared" si="52"/>
        <v>#DIV/0!</v>
      </c>
      <c r="H342" s="467"/>
      <c r="I342" s="361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829">
        <f t="shared" si="51"/>
        <v>0</v>
      </c>
      <c r="G343" s="830" t="e">
        <f t="shared" si="52"/>
        <v>#DIV/0!</v>
      </c>
      <c r="H343" s="468"/>
      <c r="I343" s="519"/>
      <c r="J343" s="1250"/>
      <c r="K343" s="1250"/>
      <c r="L343" s="1564"/>
      <c r="M343" s="1564"/>
      <c r="N343" s="1564"/>
      <c r="O343" s="1564"/>
      <c r="P343" s="1564"/>
      <c r="Q343" s="1917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428"/>
      <c r="F344" s="821">
        <f t="shared" si="51"/>
        <v>0</v>
      </c>
      <c r="G344" s="822" t="e">
        <f t="shared" si="52"/>
        <v>#DIV/0!</v>
      </c>
      <c r="H344" s="653"/>
      <c r="I344" s="486"/>
      <c r="J344" s="1105"/>
      <c r="K344" s="1105"/>
      <c r="L344" s="1562"/>
      <c r="M344" s="1562"/>
      <c r="N344" s="1562"/>
      <c r="O344" s="1562"/>
      <c r="P344" s="1562"/>
      <c r="Q344" s="1915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811">
        <f t="shared" si="51"/>
        <v>0</v>
      </c>
      <c r="G345" s="812" t="e">
        <f t="shared" si="52"/>
        <v>#DIV/0!</v>
      </c>
      <c r="H345" s="55">
        <f>SUM(H346:H349)</f>
        <v>0</v>
      </c>
      <c r="I345" s="55">
        <f t="shared" ref="I345:S345" si="59">SUM(I346:I349)</f>
        <v>0</v>
      </c>
      <c r="J345" s="1218">
        <f t="shared" si="59"/>
        <v>0</v>
      </c>
      <c r="K345" s="1218">
        <f t="shared" si="59"/>
        <v>0</v>
      </c>
      <c r="L345" s="1536">
        <f t="shared" si="59"/>
        <v>0</v>
      </c>
      <c r="M345" s="1536">
        <f t="shared" si="59"/>
        <v>0</v>
      </c>
      <c r="N345" s="1536">
        <f t="shared" si="59"/>
        <v>0</v>
      </c>
      <c r="O345" s="1536">
        <f t="shared" si="59"/>
        <v>0</v>
      </c>
      <c r="P345" s="1536">
        <f t="shared" si="59"/>
        <v>0</v>
      </c>
      <c r="Q345" s="1889">
        <f t="shared" si="59"/>
        <v>0</v>
      </c>
      <c r="R345" s="1889">
        <f t="shared" si="59"/>
        <v>0</v>
      </c>
      <c r="S345" s="1889">
        <f t="shared" si="59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819">
        <f t="shared" si="51"/>
        <v>0</v>
      </c>
      <c r="G346" s="820" t="e">
        <f t="shared" si="52"/>
        <v>#DIV/0!</v>
      </c>
      <c r="H346" s="471"/>
      <c r="I346" s="471"/>
      <c r="J346" s="471"/>
      <c r="K346" s="471"/>
      <c r="L346" s="471"/>
      <c r="M346" s="471"/>
      <c r="N346" s="471"/>
      <c r="O346" s="471"/>
      <c r="P346" s="471"/>
      <c r="Q346" s="471"/>
      <c r="R346" s="471"/>
      <c r="S346" s="471"/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819">
        <f t="shared" si="51"/>
        <v>0</v>
      </c>
      <c r="G347" s="820" t="e">
        <f t="shared" si="52"/>
        <v>#DIV/0!</v>
      </c>
      <c r="H347" s="471"/>
      <c r="I347" s="471"/>
      <c r="J347" s="471"/>
      <c r="K347" s="471"/>
      <c r="L347" s="471"/>
      <c r="M347" s="471"/>
      <c r="N347" s="471"/>
      <c r="O347" s="471"/>
      <c r="P347" s="471"/>
      <c r="Q347" s="471"/>
      <c r="R347" s="471"/>
      <c r="S347" s="471"/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819">
        <f t="shared" si="51"/>
        <v>0</v>
      </c>
      <c r="G348" s="820" t="e">
        <f t="shared" si="52"/>
        <v>#DIV/0!</v>
      </c>
      <c r="H348" s="471"/>
      <c r="I348" s="471"/>
      <c r="J348" s="471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819">
        <f t="shared" si="51"/>
        <v>0</v>
      </c>
      <c r="G349" s="820" t="e">
        <f t="shared" si="52"/>
        <v>#DIV/0!</v>
      </c>
      <c r="H349" s="471"/>
      <c r="I349" s="471"/>
      <c r="J349" s="471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819">
        <f t="shared" si="51"/>
        <v>0</v>
      </c>
      <c r="G350" s="820" t="e">
        <f t="shared" si="52"/>
        <v>#DIV/0!</v>
      </c>
      <c r="H350" s="471"/>
      <c r="I350" s="471"/>
      <c r="J350" s="471"/>
      <c r="K350" s="471"/>
      <c r="L350" s="471"/>
      <c r="M350" s="471"/>
      <c r="N350" s="471"/>
      <c r="O350" s="471"/>
      <c r="P350" s="471"/>
      <c r="Q350" s="471"/>
      <c r="R350" s="471"/>
      <c r="S350" s="471"/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819">
        <f t="shared" si="51"/>
        <v>0</v>
      </c>
      <c r="G351" s="820" t="e">
        <f t="shared" si="52"/>
        <v>#DIV/0!</v>
      </c>
      <c r="H351" s="471"/>
      <c r="I351" s="471"/>
      <c r="J351" s="471"/>
      <c r="K351" s="471"/>
      <c r="L351" s="471"/>
      <c r="M351" s="471"/>
      <c r="N351" s="471"/>
      <c r="O351" s="471"/>
      <c r="P351" s="471"/>
      <c r="Q351" s="471"/>
      <c r="R351" s="471"/>
      <c r="S351" s="471"/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825">
        <f t="shared" si="51"/>
        <v>0</v>
      </c>
      <c r="G352" s="826" t="e">
        <f t="shared" si="52"/>
        <v>#DIV/0!</v>
      </c>
      <c r="H352" s="487">
        <f>SUM(H353:H357)</f>
        <v>0</v>
      </c>
      <c r="I352" s="487">
        <f t="shared" ref="I352:S352" si="60">SUM(I353:I357)</f>
        <v>0</v>
      </c>
      <c r="J352" s="1248">
        <f t="shared" si="60"/>
        <v>0</v>
      </c>
      <c r="K352" s="1248">
        <f t="shared" si="60"/>
        <v>0</v>
      </c>
      <c r="L352" s="1563">
        <f t="shared" si="60"/>
        <v>0</v>
      </c>
      <c r="M352" s="1563">
        <f t="shared" si="60"/>
        <v>0</v>
      </c>
      <c r="N352" s="1563">
        <f t="shared" si="60"/>
        <v>0</v>
      </c>
      <c r="O352" s="1563">
        <f t="shared" si="60"/>
        <v>0</v>
      </c>
      <c r="P352" s="1563">
        <f t="shared" si="60"/>
        <v>0</v>
      </c>
      <c r="Q352" s="1916">
        <f t="shared" si="60"/>
        <v>0</v>
      </c>
      <c r="R352" s="1916">
        <f t="shared" si="60"/>
        <v>0</v>
      </c>
      <c r="S352" s="1916">
        <f t="shared" si="60"/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819">
        <f t="shared" si="51"/>
        <v>0</v>
      </c>
      <c r="G353" s="820" t="e">
        <f t="shared" si="52"/>
        <v>#DIV/0!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819">
        <f t="shared" si="51"/>
        <v>0</v>
      </c>
      <c r="G354" s="820" t="e">
        <f t="shared" si="52"/>
        <v>#DIV/0!</v>
      </c>
      <c r="H354" s="471"/>
      <c r="I354" s="471"/>
      <c r="J354" s="471"/>
      <c r="K354" s="471"/>
      <c r="L354" s="471"/>
      <c r="M354" s="471"/>
      <c r="N354" s="471"/>
      <c r="O354" s="471"/>
      <c r="P354" s="471"/>
      <c r="Q354" s="471"/>
      <c r="R354" s="471"/>
      <c r="S354" s="471"/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819">
        <f t="shared" si="51"/>
        <v>0</v>
      </c>
      <c r="G355" s="820" t="e">
        <f t="shared" si="52"/>
        <v>#DIV/0!</v>
      </c>
      <c r="H355" s="471"/>
      <c r="I355" s="471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819">
        <f t="shared" si="51"/>
        <v>0</v>
      </c>
      <c r="G356" s="820" t="e">
        <f t="shared" si="52"/>
        <v>#DIV/0!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819">
        <f t="shared" si="51"/>
        <v>0</v>
      </c>
      <c r="G357" s="820" t="e">
        <f t="shared" si="52"/>
        <v>#DIV/0!</v>
      </c>
      <c r="H357" s="478"/>
      <c r="I357" s="478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829">
        <f t="shared" si="51"/>
        <v>0</v>
      </c>
      <c r="G358" s="830" t="e">
        <f t="shared" si="52"/>
        <v>#DIV/0!</v>
      </c>
      <c r="H358" s="468"/>
      <c r="I358" s="468"/>
      <c r="J358" s="1235"/>
      <c r="K358" s="1235"/>
      <c r="L358" s="1550"/>
      <c r="M358" s="1550"/>
      <c r="N358" s="1550"/>
      <c r="O358" s="1550"/>
      <c r="P358" s="1550"/>
      <c r="Q358" s="1904"/>
      <c r="R358" s="1904"/>
      <c r="S358" s="1904"/>
    </row>
    <row r="359" spans="1:19" s="429" customFormat="1" ht="26.25" customHeight="1">
      <c r="A359" s="638" t="s">
        <v>328</v>
      </c>
      <c r="B359" s="667"/>
      <c r="C359" s="668"/>
      <c r="D359" s="544"/>
      <c r="E359" s="535"/>
      <c r="F359" s="833">
        <f t="shared" si="51"/>
        <v>0</v>
      </c>
      <c r="G359" s="834" t="e">
        <f t="shared" si="52"/>
        <v>#DIV/0!</v>
      </c>
      <c r="H359" s="538"/>
      <c r="I359" s="538"/>
      <c r="J359" s="1252"/>
      <c r="K359" s="1252"/>
      <c r="L359" s="1565"/>
      <c r="M359" s="1565"/>
      <c r="N359" s="1565"/>
      <c r="O359" s="1565"/>
      <c r="P359" s="1565"/>
      <c r="Q359" s="1918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819">
        <f t="shared" si="51"/>
        <v>0</v>
      </c>
      <c r="G360" s="820" t="e">
        <f t="shared" si="52"/>
        <v>#DIV/0!</v>
      </c>
      <c r="H360" s="484"/>
      <c r="I360" s="484"/>
      <c r="J360" s="484"/>
      <c r="K360" s="484"/>
      <c r="L360" s="484"/>
      <c r="M360" s="484"/>
      <c r="N360" s="484"/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819">
        <f t="shared" si="51"/>
        <v>0</v>
      </c>
      <c r="G361" s="820" t="e">
        <f t="shared" si="52"/>
        <v>#DIV/0!</v>
      </c>
      <c r="H361" s="484"/>
      <c r="I361" s="484"/>
      <c r="J361" s="484"/>
      <c r="K361" s="484"/>
      <c r="L361" s="484"/>
      <c r="M361" s="484"/>
      <c r="N361" s="484"/>
      <c r="O361" s="484"/>
      <c r="P361" s="484"/>
      <c r="Q361" s="484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648">
        <f>SUM(E363:E367)</f>
        <v>0</v>
      </c>
      <c r="F362" s="827">
        <f t="shared" si="51"/>
        <v>0</v>
      </c>
      <c r="G362" s="828" t="e">
        <f t="shared" si="52"/>
        <v>#DIV/0!</v>
      </c>
      <c r="H362" s="651">
        <f>SUM(H363:H367)</f>
        <v>0</v>
      </c>
      <c r="I362" s="651">
        <f t="shared" ref="I362:S362" si="61">SUM(I363:I367)</f>
        <v>0</v>
      </c>
      <c r="J362" s="651">
        <f t="shared" si="61"/>
        <v>0</v>
      </c>
      <c r="K362" s="651">
        <f t="shared" si="61"/>
        <v>0</v>
      </c>
      <c r="L362" s="651">
        <f t="shared" si="61"/>
        <v>0</v>
      </c>
      <c r="M362" s="651">
        <f t="shared" si="61"/>
        <v>0</v>
      </c>
      <c r="N362" s="651">
        <f t="shared" si="61"/>
        <v>0</v>
      </c>
      <c r="O362" s="651">
        <f t="shared" si="61"/>
        <v>0</v>
      </c>
      <c r="P362" s="651">
        <f t="shared" si="61"/>
        <v>0</v>
      </c>
      <c r="Q362" s="651">
        <f t="shared" si="61"/>
        <v>0</v>
      </c>
      <c r="R362" s="651">
        <f t="shared" si="61"/>
        <v>0</v>
      </c>
      <c r="S362" s="651">
        <f t="shared" si="61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819">
        <f t="shared" si="51"/>
        <v>0</v>
      </c>
      <c r="G363" s="820" t="e">
        <f t="shared" si="52"/>
        <v>#DIV/0!</v>
      </c>
      <c r="H363" s="484"/>
      <c r="I363" s="484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819">
        <f t="shared" si="51"/>
        <v>0</v>
      </c>
      <c r="G364" s="820" t="e">
        <f t="shared" si="52"/>
        <v>#DIV/0!</v>
      </c>
      <c r="H364" s="484"/>
      <c r="I364" s="484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819">
        <f t="shared" si="51"/>
        <v>0</v>
      </c>
      <c r="G365" s="820" t="e">
        <f t="shared" si="52"/>
        <v>#DIV/0!</v>
      </c>
      <c r="H365" s="484"/>
      <c r="I365" s="484"/>
      <c r="J365" s="484"/>
      <c r="K365" s="484"/>
      <c r="L365" s="484"/>
      <c r="M365" s="484"/>
      <c r="N365" s="484"/>
      <c r="O365" s="484"/>
      <c r="P365" s="484"/>
      <c r="Q365" s="484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819">
        <f t="shared" si="51"/>
        <v>0</v>
      </c>
      <c r="G366" s="820" t="e">
        <f t="shared" si="52"/>
        <v>#DIV/0!</v>
      </c>
      <c r="H366" s="484"/>
      <c r="I366" s="484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819">
        <f t="shared" ref="F367:F394" si="62">SUM(H367:AJ367)</f>
        <v>0</v>
      </c>
      <c r="G367" s="820" t="e">
        <f t="shared" ref="G367:G394" si="63">+F367*100/E367</f>
        <v>#DIV/0!</v>
      </c>
      <c r="H367" s="485"/>
      <c r="I367" s="484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833">
        <f t="shared" si="62"/>
        <v>0</v>
      </c>
      <c r="G368" s="834" t="e">
        <f t="shared" si="63"/>
        <v>#DIV/0!</v>
      </c>
      <c r="H368" s="538"/>
      <c r="I368" s="538"/>
      <c r="J368" s="1252"/>
      <c r="K368" s="1252"/>
      <c r="L368" s="1565"/>
      <c r="M368" s="1565"/>
      <c r="N368" s="1565"/>
      <c r="O368" s="1565"/>
      <c r="P368" s="1565"/>
      <c r="Q368" s="1918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819">
        <f t="shared" si="62"/>
        <v>0</v>
      </c>
      <c r="G369" s="820" t="e">
        <f t="shared" si="63"/>
        <v>#DIV/0!</v>
      </c>
      <c r="H369" s="484"/>
      <c r="I369" s="484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819">
        <f t="shared" si="62"/>
        <v>0</v>
      </c>
      <c r="G370" s="820" t="e">
        <f t="shared" si="63"/>
        <v>#DIV/0!</v>
      </c>
      <c r="H370" s="484"/>
      <c r="I370" s="484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825">
        <f t="shared" si="62"/>
        <v>0</v>
      </c>
      <c r="G371" s="826" t="e">
        <f t="shared" si="63"/>
        <v>#DIV/0!</v>
      </c>
      <c r="H371" s="534">
        <f>SUM(H372:H376)</f>
        <v>0</v>
      </c>
      <c r="I371" s="1251">
        <f t="shared" ref="I371:S371" si="64">SUM(I372:I376)</f>
        <v>0</v>
      </c>
      <c r="J371" s="1251">
        <f t="shared" si="64"/>
        <v>0</v>
      </c>
      <c r="K371" s="1251">
        <f t="shared" si="64"/>
        <v>0</v>
      </c>
      <c r="L371" s="1570">
        <f t="shared" si="64"/>
        <v>0</v>
      </c>
      <c r="M371" s="1570">
        <f t="shared" si="64"/>
        <v>0</v>
      </c>
      <c r="N371" s="1570">
        <f t="shared" si="64"/>
        <v>0</v>
      </c>
      <c r="O371" s="1570">
        <f t="shared" si="64"/>
        <v>0</v>
      </c>
      <c r="P371" s="1570">
        <f t="shared" si="64"/>
        <v>0</v>
      </c>
      <c r="Q371" s="1886">
        <f t="shared" si="64"/>
        <v>0</v>
      </c>
      <c r="R371" s="1886">
        <f t="shared" si="64"/>
        <v>0</v>
      </c>
      <c r="S371" s="1886">
        <f t="shared" si="64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819">
        <f t="shared" si="62"/>
        <v>0</v>
      </c>
      <c r="G372" s="820" t="e">
        <f t="shared" si="63"/>
        <v>#DIV/0!</v>
      </c>
      <c r="H372" s="484"/>
      <c r="I372" s="484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819">
        <f t="shared" si="62"/>
        <v>0</v>
      </c>
      <c r="G373" s="820" t="e">
        <f t="shared" si="63"/>
        <v>#DIV/0!</v>
      </c>
      <c r="H373" s="484"/>
      <c r="I373" s="484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819">
        <f t="shared" si="62"/>
        <v>0</v>
      </c>
      <c r="G374" s="820" t="e">
        <f t="shared" si="63"/>
        <v>#DIV/0!</v>
      </c>
      <c r="H374" s="484"/>
      <c r="I374" s="484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819">
        <f t="shared" si="62"/>
        <v>0</v>
      </c>
      <c r="G375" s="820" t="e">
        <f t="shared" si="63"/>
        <v>#DIV/0!</v>
      </c>
      <c r="H375" s="484"/>
      <c r="I375" s="484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819">
        <f t="shared" si="62"/>
        <v>0</v>
      </c>
      <c r="G376" s="820" t="e">
        <f t="shared" si="63"/>
        <v>#DIV/0!</v>
      </c>
      <c r="H376" s="484"/>
      <c r="I376" s="484"/>
      <c r="J376" s="484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25.5" customHeight="1">
      <c r="A377" s="638" t="s">
        <v>330</v>
      </c>
      <c r="B377" s="536"/>
      <c r="C377" s="537"/>
      <c r="D377" s="544"/>
      <c r="E377" s="535"/>
      <c r="F377" s="833">
        <f t="shared" si="62"/>
        <v>0</v>
      </c>
      <c r="G377" s="834" t="e">
        <f t="shared" si="63"/>
        <v>#DIV/0!</v>
      </c>
      <c r="H377" s="538"/>
      <c r="I377" s="538"/>
      <c r="J377" s="1252"/>
      <c r="K377" s="1252"/>
      <c r="L377" s="1565"/>
      <c r="M377" s="1565"/>
      <c r="N377" s="1565"/>
      <c r="O377" s="1565"/>
      <c r="P377" s="1565"/>
      <c r="Q377" s="1918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819">
        <f t="shared" si="62"/>
        <v>0</v>
      </c>
      <c r="G378" s="820" t="e">
        <f t="shared" si="63"/>
        <v>#DIV/0!</v>
      </c>
      <c r="H378" s="484"/>
      <c r="I378" s="484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819">
        <f t="shared" si="62"/>
        <v>0</v>
      </c>
      <c r="G379" s="820" t="e">
        <f t="shared" si="63"/>
        <v>#DIV/0!</v>
      </c>
      <c r="H379" s="484"/>
      <c r="I379" s="484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825">
        <f t="shared" si="62"/>
        <v>0</v>
      </c>
      <c r="G380" s="826" t="e">
        <f t="shared" si="63"/>
        <v>#DIV/0!</v>
      </c>
      <c r="H380" s="534">
        <f>SUM(H381:H385)</f>
        <v>0</v>
      </c>
      <c r="I380" s="1251">
        <f t="shared" ref="I380:Q380" si="65">SUM(I381:I385)</f>
        <v>0</v>
      </c>
      <c r="J380" s="1251">
        <f t="shared" si="65"/>
        <v>0</v>
      </c>
      <c r="K380" s="1251">
        <f t="shared" si="65"/>
        <v>0</v>
      </c>
      <c r="L380" s="1570">
        <f t="shared" si="65"/>
        <v>0</v>
      </c>
      <c r="M380" s="1570">
        <f t="shared" si="65"/>
        <v>0</v>
      </c>
      <c r="N380" s="1570">
        <f t="shared" si="65"/>
        <v>0</v>
      </c>
      <c r="O380" s="1570">
        <f t="shared" si="65"/>
        <v>0</v>
      </c>
      <c r="P380" s="1570">
        <f t="shared" si="65"/>
        <v>0</v>
      </c>
      <c r="Q380" s="1886">
        <f t="shared" si="65"/>
        <v>0</v>
      </c>
      <c r="R380" s="1886">
        <f>SUM(R381:R385)</f>
        <v>0</v>
      </c>
      <c r="S380" s="1886">
        <f>SUM(S381:S385)</f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819">
        <f t="shared" si="62"/>
        <v>0</v>
      </c>
      <c r="G381" s="820" t="e">
        <f t="shared" si="63"/>
        <v>#DIV/0!</v>
      </c>
      <c r="H381" s="484"/>
      <c r="I381" s="484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819">
        <f t="shared" si="62"/>
        <v>0</v>
      </c>
      <c r="G382" s="820" t="e">
        <f t="shared" si="63"/>
        <v>#DIV/0!</v>
      </c>
      <c r="H382" s="484"/>
      <c r="I382" s="484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819">
        <f t="shared" si="62"/>
        <v>0</v>
      </c>
      <c r="G383" s="820" t="e">
        <f t="shared" si="63"/>
        <v>#DIV/0!</v>
      </c>
      <c r="H383" s="484"/>
      <c r="I383" s="484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819">
        <f t="shared" si="62"/>
        <v>0</v>
      </c>
      <c r="G384" s="820" t="e">
        <f t="shared" si="63"/>
        <v>#DIV/0!</v>
      </c>
      <c r="H384" s="484"/>
      <c r="I384" s="484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88"/>
      <c r="B385" s="589"/>
      <c r="C385" s="568" t="s">
        <v>29</v>
      </c>
      <c r="D385" s="569" t="s">
        <v>24</v>
      </c>
      <c r="E385" s="116">
        <v>0</v>
      </c>
      <c r="F385" s="819">
        <f t="shared" si="62"/>
        <v>0</v>
      </c>
      <c r="G385" s="820" t="e">
        <f t="shared" si="63"/>
        <v>#DIV/0!</v>
      </c>
      <c r="H385" s="485"/>
      <c r="I385" s="485"/>
      <c r="J385" s="485"/>
      <c r="K385" s="485"/>
      <c r="L385" s="485"/>
      <c r="M385" s="485"/>
      <c r="N385" s="485"/>
      <c r="O385" s="485"/>
      <c r="P385" s="485"/>
      <c r="Q385" s="485"/>
      <c r="R385" s="485"/>
      <c r="S385" s="485"/>
    </row>
    <row r="386" spans="1:19" ht="25.5" customHeight="1">
      <c r="A386" s="638" t="s">
        <v>331</v>
      </c>
      <c r="B386" s="536"/>
      <c r="C386" s="537"/>
      <c r="D386" s="544"/>
      <c r="E386" s="535"/>
      <c r="F386" s="821">
        <f t="shared" si="62"/>
        <v>0</v>
      </c>
      <c r="G386" s="822" t="e">
        <f t="shared" si="63"/>
        <v>#DIV/0!</v>
      </c>
      <c r="H386" s="538"/>
      <c r="I386" s="538"/>
      <c r="J386" s="1252"/>
      <c r="K386" s="1252"/>
      <c r="L386" s="1565"/>
      <c r="M386" s="1565"/>
      <c r="N386" s="1565"/>
      <c r="O386" s="1565"/>
      <c r="P386" s="1565"/>
      <c r="Q386" s="1918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819">
        <f t="shared" si="62"/>
        <v>0</v>
      </c>
      <c r="G387" s="820" t="e">
        <f t="shared" si="63"/>
        <v>#DIV/0!</v>
      </c>
      <c r="H387" s="484"/>
      <c r="I387" s="484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819">
        <f t="shared" si="62"/>
        <v>0</v>
      </c>
      <c r="G388" s="820" t="e">
        <f t="shared" si="63"/>
        <v>#DIV/0!</v>
      </c>
      <c r="H388" s="484"/>
      <c r="I388" s="484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825">
        <f t="shared" si="62"/>
        <v>0</v>
      </c>
      <c r="G389" s="826" t="e">
        <f t="shared" si="63"/>
        <v>#DIV/0!</v>
      </c>
      <c r="H389" s="534">
        <f t="shared" ref="H389:S389" si="66">SUM(H390:H394)</f>
        <v>0</v>
      </c>
      <c r="I389" s="1251">
        <f t="shared" si="66"/>
        <v>0</v>
      </c>
      <c r="J389" s="1251">
        <f t="shared" si="66"/>
        <v>0</v>
      </c>
      <c r="K389" s="1251">
        <f t="shared" si="66"/>
        <v>0</v>
      </c>
      <c r="L389" s="1570">
        <f t="shared" si="66"/>
        <v>0</v>
      </c>
      <c r="M389" s="1570">
        <f t="shared" si="66"/>
        <v>0</v>
      </c>
      <c r="N389" s="1570">
        <f t="shared" si="66"/>
        <v>0</v>
      </c>
      <c r="O389" s="1570">
        <f t="shared" si="66"/>
        <v>0</v>
      </c>
      <c r="P389" s="1570">
        <f t="shared" si="66"/>
        <v>0</v>
      </c>
      <c r="Q389" s="1886">
        <f t="shared" si="66"/>
        <v>0</v>
      </c>
      <c r="R389" s="1886">
        <f t="shared" si="66"/>
        <v>0</v>
      </c>
      <c r="S389" s="1886">
        <f t="shared" si="66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819">
        <f t="shared" si="62"/>
        <v>0</v>
      </c>
      <c r="G390" s="820" t="e">
        <f t="shared" si="63"/>
        <v>#DIV/0!</v>
      </c>
      <c r="H390" s="484"/>
      <c r="I390" s="484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819">
        <f t="shared" si="62"/>
        <v>0</v>
      </c>
      <c r="G391" s="820" t="e">
        <f t="shared" si="63"/>
        <v>#DIV/0!</v>
      </c>
      <c r="H391" s="484"/>
      <c r="I391" s="484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819">
        <f t="shared" si="62"/>
        <v>0</v>
      </c>
      <c r="G392" s="820" t="e">
        <f t="shared" si="63"/>
        <v>#DIV/0!</v>
      </c>
      <c r="H392" s="484"/>
      <c r="I392" s="484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819">
        <f t="shared" si="62"/>
        <v>0</v>
      </c>
      <c r="G393" s="820" t="e">
        <f t="shared" si="63"/>
        <v>#DIV/0!</v>
      </c>
      <c r="H393" s="484"/>
      <c r="I393" s="484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835">
        <f t="shared" si="62"/>
        <v>0</v>
      </c>
      <c r="G394" s="836" t="e">
        <f t="shared" si="63"/>
        <v>#DIV/0!</v>
      </c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57">
    <mergeCell ref="B347:C347"/>
    <mergeCell ref="B348:C348"/>
    <mergeCell ref="B349:C349"/>
    <mergeCell ref="B350:C350"/>
    <mergeCell ref="B351:C351"/>
    <mergeCell ref="A224:C224"/>
    <mergeCell ref="B346:C346"/>
    <mergeCell ref="B305:C305"/>
    <mergeCell ref="A313:D313"/>
    <mergeCell ref="B314:C314"/>
    <mergeCell ref="B323:C323"/>
    <mergeCell ref="A333:D333"/>
    <mergeCell ref="B334:C334"/>
    <mergeCell ref="B335:C335"/>
    <mergeCell ref="B336:C336"/>
    <mergeCell ref="A344:C344"/>
    <mergeCell ref="B176:C176"/>
    <mergeCell ref="A74:C74"/>
    <mergeCell ref="B101:C101"/>
    <mergeCell ref="B300:C300"/>
    <mergeCell ref="A225:C225"/>
    <mergeCell ref="A233:C233"/>
    <mergeCell ref="B235:C235"/>
    <mergeCell ref="A247:C247"/>
    <mergeCell ref="B265:C265"/>
    <mergeCell ref="B277:C277"/>
    <mergeCell ref="A287:C287"/>
    <mergeCell ref="B288:C288"/>
    <mergeCell ref="B289:C289"/>
    <mergeCell ref="B291:C291"/>
    <mergeCell ref="B293:C293"/>
    <mergeCell ref="A223:C223"/>
    <mergeCell ref="D1:G1"/>
    <mergeCell ref="A3:C4"/>
    <mergeCell ref="F3:F4"/>
    <mergeCell ref="G3:G4"/>
    <mergeCell ref="A109:C109"/>
    <mergeCell ref="A8:C8"/>
    <mergeCell ref="B199:C199"/>
    <mergeCell ref="B200:C200"/>
    <mergeCell ref="A201:C201"/>
    <mergeCell ref="B214:C214"/>
    <mergeCell ref="A221:C221"/>
    <mergeCell ref="B187:C187"/>
    <mergeCell ref="B188:C188"/>
    <mergeCell ref="A195:C195"/>
    <mergeCell ref="A197:C197"/>
    <mergeCell ref="B198:C198"/>
    <mergeCell ref="H3:S3"/>
    <mergeCell ref="B154:C154"/>
    <mergeCell ref="A165:C165"/>
    <mergeCell ref="B166:C166"/>
    <mergeCell ref="A175:C175"/>
    <mergeCell ref="B118:C118"/>
    <mergeCell ref="A131:C131"/>
    <mergeCell ref="A142:C142"/>
    <mergeCell ref="A153:C153"/>
  </mergeCells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0000"/>
  </sheetPr>
  <dimension ref="A1:S396"/>
  <sheetViews>
    <sheetView zoomScale="90" zoomScaleNormal="90" workbookViewId="0">
      <pane xSplit="4" ySplit="5" topLeftCell="E186" activePane="bottomRight" state="frozen"/>
      <selection pane="topRight" activeCell="E1" sqref="E1"/>
      <selection pane="bottomLeft" activeCell="A6" sqref="A6"/>
      <selection pane="bottomRight" activeCell="F75" sqref="F75"/>
    </sheetView>
  </sheetViews>
  <sheetFormatPr defaultColWidth="9.125" defaultRowHeight="32.4" customHeight="1"/>
  <cols>
    <col min="1" max="2" width="4.625" style="12" customWidth="1"/>
    <col min="3" max="3" width="76.875" style="12" customWidth="1"/>
    <col min="4" max="4" width="9.125" style="12"/>
    <col min="5" max="5" width="11.75" style="12" customWidth="1"/>
    <col min="6" max="6" width="12.875" style="12" customWidth="1"/>
    <col min="7" max="7" width="10.25" style="12" customWidth="1"/>
    <col min="8" max="17" width="8.25" style="129" customWidth="1"/>
    <col min="18" max="18" width="6.375" style="129" bestFit="1" customWidth="1"/>
    <col min="19" max="19" width="5.87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206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1240700</v>
      </c>
      <c r="F6" s="670">
        <f>SUM(F8+F74+F109+F153+F247)</f>
        <v>1252114</v>
      </c>
      <c r="G6" s="135">
        <f>+F6*100/E6</f>
        <v>100.91996453614895</v>
      </c>
      <c r="H6" s="1018">
        <f t="shared" ref="H6:S6" si="0">SUM(H8+H74+H109+H153+H247)</f>
        <v>0</v>
      </c>
      <c r="I6" s="1413">
        <f t="shared" si="0"/>
        <v>160000</v>
      </c>
      <c r="J6" s="1414">
        <f t="shared" si="0"/>
        <v>116000</v>
      </c>
      <c r="K6" s="1413">
        <f t="shared" si="0"/>
        <v>191000</v>
      </c>
      <c r="L6" s="1622">
        <f t="shared" si="0"/>
        <v>214000</v>
      </c>
      <c r="M6" s="1678">
        <f t="shared" si="0"/>
        <v>186000</v>
      </c>
      <c r="N6" s="1678">
        <f t="shared" si="0"/>
        <v>135740</v>
      </c>
      <c r="O6" s="1678">
        <f t="shared" si="0"/>
        <v>54000</v>
      </c>
      <c r="P6" s="1749">
        <f t="shared" si="0"/>
        <v>91000</v>
      </c>
      <c r="Q6" s="1678">
        <f t="shared" si="0"/>
        <v>104000</v>
      </c>
      <c r="R6" s="1462">
        <f t="shared" si="0"/>
        <v>0</v>
      </c>
      <c r="S6" s="2016">
        <f t="shared" si="0"/>
        <v>374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017"/>
      <c r="I7" s="1415"/>
      <c r="J7" s="1416"/>
      <c r="K7" s="1415"/>
      <c r="L7" s="1623"/>
      <c r="M7" s="1635"/>
      <c r="N7" s="1635"/>
      <c r="O7" s="1635"/>
      <c r="P7" s="1750"/>
      <c r="Q7" s="1635"/>
      <c r="R7" s="1769"/>
      <c r="S7" s="2017"/>
    </row>
    <row r="8" spans="1:19" ht="21.75" customHeight="1">
      <c r="A8" s="2181" t="s">
        <v>141</v>
      </c>
      <c r="B8" s="2182"/>
      <c r="C8" s="2183"/>
      <c r="D8" s="19"/>
      <c r="E8" s="151">
        <f>SUM(E10+E57)</f>
        <v>175700</v>
      </c>
      <c r="F8" s="137">
        <f>SUM(H8:S8)</f>
        <v>175114</v>
      </c>
      <c r="G8" s="140">
        <f>+F8*100/E8</f>
        <v>99.66647694934548</v>
      </c>
      <c r="H8" s="1016">
        <f>SUM(H10+H57)</f>
        <v>0</v>
      </c>
      <c r="I8" s="1417">
        <f t="shared" ref="I8:S8" si="1">SUM(I10+I57)</f>
        <v>20000</v>
      </c>
      <c r="J8" s="1418">
        <f t="shared" si="1"/>
        <v>16000</v>
      </c>
      <c r="K8" s="1417">
        <f t="shared" si="1"/>
        <v>19000</v>
      </c>
      <c r="L8" s="1624">
        <f t="shared" si="1"/>
        <v>14000</v>
      </c>
      <c r="M8" s="1679">
        <f t="shared" si="1"/>
        <v>12000</v>
      </c>
      <c r="N8" s="1679">
        <f t="shared" si="1"/>
        <v>15740</v>
      </c>
      <c r="O8" s="1679">
        <f t="shared" si="1"/>
        <v>12000</v>
      </c>
      <c r="P8" s="1751">
        <f t="shared" si="1"/>
        <v>22000</v>
      </c>
      <c r="Q8" s="1679">
        <f t="shared" si="1"/>
        <v>44000</v>
      </c>
      <c r="R8" s="1417">
        <f t="shared" si="1"/>
        <v>0</v>
      </c>
      <c r="S8" s="2018">
        <f t="shared" si="1"/>
        <v>374</v>
      </c>
    </row>
    <row r="9" spans="1:19" s="154" customFormat="1" ht="21.75" customHeight="1">
      <c r="A9" s="865"/>
      <c r="B9" s="56"/>
      <c r="C9" s="2" t="s">
        <v>42</v>
      </c>
      <c r="D9" s="866"/>
      <c r="E9" s="867">
        <v>2700</v>
      </c>
      <c r="F9" s="58">
        <f>SUM(H9:S9)</f>
        <v>2700</v>
      </c>
      <c r="G9" s="47"/>
      <c r="H9" s="1015">
        <v>0</v>
      </c>
      <c r="I9" s="1419">
        <v>0</v>
      </c>
      <c r="J9" s="1420">
        <v>200</v>
      </c>
      <c r="K9" s="1419">
        <v>500</v>
      </c>
      <c r="L9" s="1625">
        <v>600</v>
      </c>
      <c r="M9" s="1628">
        <v>600</v>
      </c>
      <c r="N9" s="1717">
        <v>800</v>
      </c>
      <c r="O9" s="1717">
        <v>0</v>
      </c>
      <c r="P9" s="1752">
        <v>0</v>
      </c>
      <c r="Q9" s="1717">
        <v>0</v>
      </c>
      <c r="R9" s="1961">
        <v>0</v>
      </c>
      <c r="S9" s="2019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2700</v>
      </c>
      <c r="F10" s="134">
        <f>SUM(F11+F23+F39)</f>
        <v>1514</v>
      </c>
      <c r="G10" s="142">
        <f>+F10*100/E10</f>
        <v>56.074074074074076</v>
      </c>
      <c r="H10" s="1011">
        <f t="shared" ref="H10:S10" si="2">SUM(H11+H23+H39)</f>
        <v>0</v>
      </c>
      <c r="I10" s="1421">
        <f t="shared" si="2"/>
        <v>0</v>
      </c>
      <c r="J10" s="1422">
        <f t="shared" si="2"/>
        <v>0</v>
      </c>
      <c r="K10" s="1421">
        <f t="shared" si="2"/>
        <v>0</v>
      </c>
      <c r="L10" s="1626">
        <f t="shared" si="2"/>
        <v>0</v>
      </c>
      <c r="M10" s="1680">
        <f t="shared" si="2"/>
        <v>0</v>
      </c>
      <c r="N10" s="1680">
        <f t="shared" si="2"/>
        <v>1140</v>
      </c>
      <c r="O10" s="1680">
        <f t="shared" si="2"/>
        <v>0</v>
      </c>
      <c r="P10" s="1753">
        <f t="shared" si="2"/>
        <v>0</v>
      </c>
      <c r="Q10" s="1680">
        <f t="shared" si="2"/>
        <v>0</v>
      </c>
      <c r="R10" s="1421">
        <f t="shared" si="2"/>
        <v>0</v>
      </c>
      <c r="S10" s="2020">
        <f t="shared" si="2"/>
        <v>374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0</v>
      </c>
      <c r="F11" s="134">
        <f>SUM(F12:F22)</f>
        <v>0</v>
      </c>
      <c r="G11" s="140" t="e">
        <f>+F11*100/E11</f>
        <v>#DIV/0!</v>
      </c>
      <c r="H11" s="1011">
        <f>SUM(H12:H22)</f>
        <v>0</v>
      </c>
      <c r="I11" s="1421">
        <f t="shared" ref="I11:S11" si="3">SUM(I12:I22)</f>
        <v>0</v>
      </c>
      <c r="J11" s="1422">
        <f t="shared" si="3"/>
        <v>0</v>
      </c>
      <c r="K11" s="1421">
        <f t="shared" si="3"/>
        <v>0</v>
      </c>
      <c r="L11" s="1626">
        <f t="shared" si="3"/>
        <v>0</v>
      </c>
      <c r="M11" s="1680">
        <f t="shared" si="3"/>
        <v>0</v>
      </c>
      <c r="N11" s="1680">
        <f t="shared" si="3"/>
        <v>0</v>
      </c>
      <c r="O11" s="1680">
        <f t="shared" si="3"/>
        <v>0</v>
      </c>
      <c r="P11" s="1753">
        <f t="shared" si="3"/>
        <v>0</v>
      </c>
      <c r="Q11" s="1680">
        <f t="shared" si="3"/>
        <v>0</v>
      </c>
      <c r="R11" s="1421">
        <f t="shared" si="3"/>
        <v>0</v>
      </c>
      <c r="S11" s="2020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1014">
        <v>0</v>
      </c>
      <c r="I12" s="1423">
        <v>0</v>
      </c>
      <c r="J12" s="1423">
        <v>0</v>
      </c>
      <c r="K12" s="1571">
        <v>0</v>
      </c>
      <c r="L12" s="1627"/>
      <c r="M12" s="1641">
        <v>0</v>
      </c>
      <c r="N12" s="1647">
        <v>0</v>
      </c>
      <c r="O12" s="1641"/>
      <c r="P12" s="1580">
        <v>0</v>
      </c>
      <c r="Q12" s="1641">
        <v>0</v>
      </c>
      <c r="R12" s="1580">
        <v>0</v>
      </c>
      <c r="S12" s="1647">
        <v>0</v>
      </c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1014">
        <v>0</v>
      </c>
      <c r="I13" s="1423">
        <v>0</v>
      </c>
      <c r="J13" s="1423">
        <v>0</v>
      </c>
      <c r="K13" s="1571">
        <v>0</v>
      </c>
      <c r="L13" s="1627"/>
      <c r="M13" s="1641">
        <v>0</v>
      </c>
      <c r="N13" s="1647">
        <v>0</v>
      </c>
      <c r="O13" s="1641"/>
      <c r="P13" s="1580">
        <v>0</v>
      </c>
      <c r="Q13" s="1641">
        <v>0</v>
      </c>
      <c r="R13" s="1580">
        <v>0</v>
      </c>
      <c r="S13" s="1647">
        <v>0</v>
      </c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1014">
        <v>0</v>
      </c>
      <c r="I14" s="1423">
        <v>0</v>
      </c>
      <c r="J14" s="1423">
        <v>0</v>
      </c>
      <c r="K14" s="1571">
        <v>0</v>
      </c>
      <c r="L14" s="1627"/>
      <c r="M14" s="1641">
        <v>0</v>
      </c>
      <c r="N14" s="1647">
        <v>0</v>
      </c>
      <c r="O14" s="1641"/>
      <c r="P14" s="1580">
        <v>0</v>
      </c>
      <c r="Q14" s="1641">
        <v>0</v>
      </c>
      <c r="R14" s="1580">
        <v>0</v>
      </c>
      <c r="S14" s="1647">
        <v>0</v>
      </c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1014">
        <v>0</v>
      </c>
      <c r="I15" s="1423">
        <v>0</v>
      </c>
      <c r="J15" s="1423">
        <v>0</v>
      </c>
      <c r="K15" s="1571">
        <v>0</v>
      </c>
      <c r="L15" s="1627"/>
      <c r="M15" s="1641">
        <v>0</v>
      </c>
      <c r="N15" s="1647">
        <v>0</v>
      </c>
      <c r="O15" s="1641"/>
      <c r="P15" s="1580">
        <v>0</v>
      </c>
      <c r="Q15" s="1641">
        <v>0</v>
      </c>
      <c r="R15" s="1580">
        <v>0</v>
      </c>
      <c r="S15" s="1647">
        <v>0</v>
      </c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1014">
        <v>0</v>
      </c>
      <c r="I16" s="1423">
        <v>0</v>
      </c>
      <c r="J16" s="1423">
        <v>0</v>
      </c>
      <c r="K16" s="1571">
        <v>0</v>
      </c>
      <c r="L16" s="1627"/>
      <c r="M16" s="1641">
        <v>0</v>
      </c>
      <c r="N16" s="1647">
        <v>0</v>
      </c>
      <c r="O16" s="1641"/>
      <c r="P16" s="1580">
        <v>0</v>
      </c>
      <c r="Q16" s="1641">
        <v>0</v>
      </c>
      <c r="R16" s="1580">
        <v>0</v>
      </c>
      <c r="S16" s="1647">
        <v>0</v>
      </c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1014">
        <v>0</v>
      </c>
      <c r="I17" s="1423">
        <v>0</v>
      </c>
      <c r="J17" s="1423">
        <v>0</v>
      </c>
      <c r="K17" s="1571">
        <v>0</v>
      </c>
      <c r="L17" s="1627"/>
      <c r="M17" s="1641">
        <v>0</v>
      </c>
      <c r="N17" s="1647">
        <v>0</v>
      </c>
      <c r="O17" s="1641"/>
      <c r="P17" s="1580">
        <v>0</v>
      </c>
      <c r="Q17" s="1641">
        <v>0</v>
      </c>
      <c r="R17" s="1580">
        <v>0</v>
      </c>
      <c r="S17" s="1647">
        <v>0</v>
      </c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1014">
        <v>0</v>
      </c>
      <c r="I18" s="1423">
        <v>0</v>
      </c>
      <c r="J18" s="1423">
        <v>0</v>
      </c>
      <c r="K18" s="1571">
        <v>0</v>
      </c>
      <c r="L18" s="1627"/>
      <c r="M18" s="1641">
        <v>0</v>
      </c>
      <c r="N18" s="1647">
        <v>0</v>
      </c>
      <c r="O18" s="1641"/>
      <c r="P18" s="1580">
        <v>0</v>
      </c>
      <c r="Q18" s="1641">
        <v>0</v>
      </c>
      <c r="R18" s="1580">
        <v>0</v>
      </c>
      <c r="S18" s="1647">
        <v>0</v>
      </c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1014">
        <v>0</v>
      </c>
      <c r="I19" s="1423">
        <v>0</v>
      </c>
      <c r="J19" s="1423">
        <v>0</v>
      </c>
      <c r="K19" s="1571">
        <v>0</v>
      </c>
      <c r="L19" s="1627"/>
      <c r="M19" s="1641">
        <v>0</v>
      </c>
      <c r="N19" s="1647">
        <v>0</v>
      </c>
      <c r="O19" s="1641"/>
      <c r="P19" s="1580">
        <v>0</v>
      </c>
      <c r="Q19" s="1641">
        <v>0</v>
      </c>
      <c r="R19" s="1580">
        <v>0</v>
      </c>
      <c r="S19" s="1647">
        <v>0</v>
      </c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1014">
        <v>0</v>
      </c>
      <c r="I20" s="1423">
        <v>0</v>
      </c>
      <c r="J20" s="1423">
        <v>0</v>
      </c>
      <c r="K20" s="1571">
        <v>0</v>
      </c>
      <c r="L20" s="1627"/>
      <c r="M20" s="1641">
        <v>0</v>
      </c>
      <c r="N20" s="1647">
        <v>0</v>
      </c>
      <c r="O20" s="1641"/>
      <c r="P20" s="1580">
        <v>0</v>
      </c>
      <c r="Q20" s="1641">
        <v>0</v>
      </c>
      <c r="R20" s="1580">
        <v>0</v>
      </c>
      <c r="S20" s="1647">
        <v>0</v>
      </c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>SUM(H21:S21)</f>
        <v>0</v>
      </c>
      <c r="G21" s="37" t="e">
        <f t="shared" si="5"/>
        <v>#DIV/0!</v>
      </c>
      <c r="H21" s="1014">
        <v>0</v>
      </c>
      <c r="I21" s="1423">
        <v>0</v>
      </c>
      <c r="J21" s="1423">
        <v>0</v>
      </c>
      <c r="K21" s="1571">
        <v>0</v>
      </c>
      <c r="L21" s="1627"/>
      <c r="M21" s="1641">
        <v>0</v>
      </c>
      <c r="N21" s="1647">
        <v>0</v>
      </c>
      <c r="O21" s="1641"/>
      <c r="P21" s="1580">
        <v>0</v>
      </c>
      <c r="Q21" s="1641">
        <v>0</v>
      </c>
      <c r="R21" s="1580">
        <v>0</v>
      </c>
      <c r="S21" s="1647">
        <v>0</v>
      </c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1014">
        <v>0</v>
      </c>
      <c r="I22" s="1423">
        <v>0</v>
      </c>
      <c r="J22" s="1423">
        <v>0</v>
      </c>
      <c r="K22" s="1571">
        <v>0</v>
      </c>
      <c r="L22" s="1627"/>
      <c r="M22" s="1641">
        <v>0</v>
      </c>
      <c r="N22" s="1647">
        <v>0</v>
      </c>
      <c r="O22" s="1641"/>
      <c r="P22" s="1580">
        <v>0</v>
      </c>
      <c r="Q22" s="1641">
        <v>0</v>
      </c>
      <c r="R22" s="1580">
        <v>0</v>
      </c>
      <c r="S22" s="1647">
        <v>0</v>
      </c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500</v>
      </c>
      <c r="F23" s="134">
        <f>SUM(F24:F38)</f>
        <v>500</v>
      </c>
      <c r="G23" s="140">
        <f t="shared" si="5"/>
        <v>100</v>
      </c>
      <c r="H23" s="1011">
        <f>SUM(H24:H38)</f>
        <v>0</v>
      </c>
      <c r="I23" s="1421">
        <f t="shared" ref="I23:S23" si="6">SUM(I24:I38)</f>
        <v>0</v>
      </c>
      <c r="J23" s="1422">
        <f t="shared" si="6"/>
        <v>0</v>
      </c>
      <c r="K23" s="1421">
        <f t="shared" si="6"/>
        <v>0</v>
      </c>
      <c r="L23" s="1626">
        <f t="shared" si="6"/>
        <v>0</v>
      </c>
      <c r="M23" s="1680">
        <f t="shared" si="6"/>
        <v>0</v>
      </c>
      <c r="N23" s="1680">
        <f t="shared" si="6"/>
        <v>500</v>
      </c>
      <c r="O23" s="1680">
        <f t="shared" si="6"/>
        <v>0</v>
      </c>
      <c r="P23" s="1753">
        <f t="shared" si="6"/>
        <v>0</v>
      </c>
      <c r="Q23" s="1680">
        <f t="shared" si="6"/>
        <v>0</v>
      </c>
      <c r="R23" s="1421">
        <f t="shared" si="6"/>
        <v>0</v>
      </c>
      <c r="S23" s="2020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1014">
        <v>0</v>
      </c>
      <c r="I24" s="1423">
        <v>0</v>
      </c>
      <c r="J24" s="1423">
        <v>0</v>
      </c>
      <c r="K24" s="1571">
        <v>0</v>
      </c>
      <c r="L24" s="1627"/>
      <c r="M24" s="1641">
        <v>0</v>
      </c>
      <c r="N24" s="1647">
        <v>0</v>
      </c>
      <c r="O24" s="1641"/>
      <c r="P24" s="1580">
        <v>0</v>
      </c>
      <c r="Q24" s="1641">
        <v>0</v>
      </c>
      <c r="R24" s="1580">
        <v>0</v>
      </c>
      <c r="S24" s="1647">
        <v>0</v>
      </c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1014">
        <v>0</v>
      </c>
      <c r="I25" s="1423">
        <v>0</v>
      </c>
      <c r="J25" s="1423">
        <v>0</v>
      </c>
      <c r="K25" s="1571">
        <v>0</v>
      </c>
      <c r="L25" s="1627"/>
      <c r="M25" s="1641">
        <v>0</v>
      </c>
      <c r="N25" s="1647">
        <v>0</v>
      </c>
      <c r="O25" s="1641"/>
      <c r="P25" s="1580">
        <v>0</v>
      </c>
      <c r="Q25" s="1641">
        <v>0</v>
      </c>
      <c r="R25" s="1580">
        <v>0</v>
      </c>
      <c r="S25" s="1647">
        <v>0</v>
      </c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1014">
        <v>0</v>
      </c>
      <c r="I26" s="1423">
        <v>0</v>
      </c>
      <c r="J26" s="1423">
        <v>0</v>
      </c>
      <c r="K26" s="1571">
        <v>0</v>
      </c>
      <c r="L26" s="1627"/>
      <c r="M26" s="1641">
        <v>0</v>
      </c>
      <c r="N26" s="1647">
        <v>0</v>
      </c>
      <c r="O26" s="1641"/>
      <c r="P26" s="1580">
        <v>0</v>
      </c>
      <c r="Q26" s="1641">
        <v>0</v>
      </c>
      <c r="R26" s="1580">
        <v>0</v>
      </c>
      <c r="S26" s="1647">
        <v>0</v>
      </c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1014">
        <v>0</v>
      </c>
      <c r="I27" s="1423">
        <v>0</v>
      </c>
      <c r="J27" s="1423">
        <v>0</v>
      </c>
      <c r="K27" s="1571">
        <v>0</v>
      </c>
      <c r="L27" s="1627"/>
      <c r="M27" s="1641">
        <v>0</v>
      </c>
      <c r="N27" s="1647">
        <v>0</v>
      </c>
      <c r="O27" s="1641"/>
      <c r="P27" s="1580">
        <v>0</v>
      </c>
      <c r="Q27" s="1641">
        <v>0</v>
      </c>
      <c r="R27" s="1580">
        <v>0</v>
      </c>
      <c r="S27" s="1647">
        <v>0</v>
      </c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1014">
        <v>0</v>
      </c>
      <c r="I28" s="1423">
        <v>0</v>
      </c>
      <c r="J28" s="1423">
        <v>0</v>
      </c>
      <c r="K28" s="1571">
        <v>0</v>
      </c>
      <c r="L28" s="1627"/>
      <c r="M28" s="1641">
        <v>0</v>
      </c>
      <c r="N28" s="1647">
        <v>0</v>
      </c>
      <c r="O28" s="1641"/>
      <c r="P28" s="1580">
        <v>0</v>
      </c>
      <c r="Q28" s="1641">
        <v>0</v>
      </c>
      <c r="R28" s="1580">
        <v>0</v>
      </c>
      <c r="S28" s="1647">
        <v>0</v>
      </c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1014">
        <v>0</v>
      </c>
      <c r="I29" s="1423">
        <v>0</v>
      </c>
      <c r="J29" s="1423">
        <v>0</v>
      </c>
      <c r="K29" s="1571">
        <v>0</v>
      </c>
      <c r="L29" s="1627"/>
      <c r="M29" s="1641">
        <v>0</v>
      </c>
      <c r="N29" s="1647">
        <v>0</v>
      </c>
      <c r="O29" s="1641"/>
      <c r="P29" s="1580">
        <v>0</v>
      </c>
      <c r="Q29" s="1641">
        <v>0</v>
      </c>
      <c r="R29" s="1580">
        <v>0</v>
      </c>
      <c r="S29" s="1647">
        <v>0</v>
      </c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500</v>
      </c>
      <c r="F30" s="36">
        <f t="shared" si="4"/>
        <v>500</v>
      </c>
      <c r="G30" s="37">
        <f t="shared" si="5"/>
        <v>100</v>
      </c>
      <c r="H30" s="1014">
        <v>0</v>
      </c>
      <c r="I30" s="1423">
        <v>0</v>
      </c>
      <c r="J30" s="1423">
        <v>0</v>
      </c>
      <c r="K30" s="1571">
        <v>0</v>
      </c>
      <c r="L30" s="1627"/>
      <c r="M30" s="1641">
        <v>0</v>
      </c>
      <c r="N30" s="1641">
        <v>500</v>
      </c>
      <c r="O30" s="1641"/>
      <c r="P30" s="1580">
        <v>0</v>
      </c>
      <c r="Q30" s="1641">
        <v>0</v>
      </c>
      <c r="R30" s="1580">
        <v>0</v>
      </c>
      <c r="S30" s="1647">
        <v>0</v>
      </c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1014">
        <v>0</v>
      </c>
      <c r="I31" s="1423">
        <v>0</v>
      </c>
      <c r="J31" s="1423">
        <v>0</v>
      </c>
      <c r="K31" s="1571">
        <v>0</v>
      </c>
      <c r="L31" s="1627"/>
      <c r="M31" s="1641">
        <v>0</v>
      </c>
      <c r="N31" s="1647">
        <v>0</v>
      </c>
      <c r="O31" s="1641"/>
      <c r="P31" s="1580">
        <v>0</v>
      </c>
      <c r="Q31" s="1641">
        <v>0</v>
      </c>
      <c r="R31" s="1580">
        <v>0</v>
      </c>
      <c r="S31" s="1647">
        <v>0</v>
      </c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1014">
        <v>0</v>
      </c>
      <c r="I32" s="1423">
        <v>0</v>
      </c>
      <c r="J32" s="1423">
        <v>0</v>
      </c>
      <c r="K32" s="1571">
        <v>0</v>
      </c>
      <c r="L32" s="1627"/>
      <c r="M32" s="1641">
        <v>0</v>
      </c>
      <c r="N32" s="1647">
        <v>0</v>
      </c>
      <c r="O32" s="1641"/>
      <c r="P32" s="1580">
        <v>0</v>
      </c>
      <c r="Q32" s="1641">
        <v>0</v>
      </c>
      <c r="R32" s="1580">
        <v>0</v>
      </c>
      <c r="S32" s="1647">
        <v>0</v>
      </c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37" t="e">
        <f t="shared" si="5"/>
        <v>#DIV/0!</v>
      </c>
      <c r="H33" s="1014">
        <v>0</v>
      </c>
      <c r="I33" s="1423">
        <v>0</v>
      </c>
      <c r="J33" s="1423">
        <v>0</v>
      </c>
      <c r="K33" s="1571">
        <v>0</v>
      </c>
      <c r="L33" s="1627"/>
      <c r="M33" s="1641">
        <v>0</v>
      </c>
      <c r="N33" s="1647">
        <v>0</v>
      </c>
      <c r="O33" s="1641"/>
      <c r="P33" s="1580">
        <v>0</v>
      </c>
      <c r="Q33" s="1641">
        <v>0</v>
      </c>
      <c r="R33" s="1580">
        <v>0</v>
      </c>
      <c r="S33" s="1647">
        <v>0</v>
      </c>
    </row>
    <row r="34" spans="1:19" ht="21.75" customHeight="1">
      <c r="A34" s="32"/>
      <c r="B34" s="33"/>
      <c r="C34" s="320" t="s">
        <v>16</v>
      </c>
      <c r="D34" s="35" t="s">
        <v>47</v>
      </c>
      <c r="E34" s="39">
        <v>0</v>
      </c>
      <c r="F34" s="36">
        <f t="shared" si="4"/>
        <v>0</v>
      </c>
      <c r="G34" s="37" t="e">
        <f t="shared" si="5"/>
        <v>#DIV/0!</v>
      </c>
      <c r="H34" s="1014">
        <v>0</v>
      </c>
      <c r="I34" s="1423">
        <v>0</v>
      </c>
      <c r="J34" s="1423">
        <v>0</v>
      </c>
      <c r="K34" s="1571">
        <v>0</v>
      </c>
      <c r="L34" s="1627"/>
      <c r="M34" s="1641">
        <v>0</v>
      </c>
      <c r="N34" s="1647">
        <v>0</v>
      </c>
      <c r="O34" s="1641"/>
      <c r="P34" s="1580">
        <v>0</v>
      </c>
      <c r="Q34" s="1641">
        <v>0</v>
      </c>
      <c r="R34" s="1580">
        <v>0</v>
      </c>
      <c r="S34" s="1647">
        <v>0</v>
      </c>
    </row>
    <row r="35" spans="1:19" ht="21.75" customHeight="1">
      <c r="A35" s="32"/>
      <c r="B35" s="33"/>
      <c r="C35" s="320" t="s">
        <v>17</v>
      </c>
      <c r="D35" s="35" t="s">
        <v>47</v>
      </c>
      <c r="E35" s="39">
        <v>0</v>
      </c>
      <c r="F35" s="36">
        <f t="shared" si="4"/>
        <v>0</v>
      </c>
      <c r="G35" s="37" t="e">
        <f t="shared" si="5"/>
        <v>#DIV/0!</v>
      </c>
      <c r="H35" s="1014">
        <v>0</v>
      </c>
      <c r="I35" s="1423">
        <v>0</v>
      </c>
      <c r="J35" s="1423">
        <v>0</v>
      </c>
      <c r="K35" s="1571">
        <v>0</v>
      </c>
      <c r="L35" s="1627"/>
      <c r="M35" s="1641">
        <v>0</v>
      </c>
      <c r="N35" s="1647">
        <v>0</v>
      </c>
      <c r="O35" s="1641"/>
      <c r="P35" s="1580">
        <v>0</v>
      </c>
      <c r="Q35" s="1641">
        <v>0</v>
      </c>
      <c r="R35" s="1580">
        <v>0</v>
      </c>
      <c r="S35" s="1647">
        <v>0</v>
      </c>
    </row>
    <row r="36" spans="1:19" ht="21.75" customHeight="1">
      <c r="A36" s="32"/>
      <c r="B36" s="33"/>
      <c r="C36" s="320" t="s">
        <v>18</v>
      </c>
      <c r="D36" s="35" t="s">
        <v>47</v>
      </c>
      <c r="E36" s="39">
        <v>0</v>
      </c>
      <c r="F36" s="36">
        <f t="shared" si="4"/>
        <v>0</v>
      </c>
      <c r="G36" s="37" t="e">
        <f t="shared" si="5"/>
        <v>#DIV/0!</v>
      </c>
      <c r="H36" s="1014">
        <v>0</v>
      </c>
      <c r="I36" s="1423">
        <v>0</v>
      </c>
      <c r="J36" s="1423">
        <v>0</v>
      </c>
      <c r="K36" s="1571">
        <v>0</v>
      </c>
      <c r="L36" s="1627"/>
      <c r="M36" s="1641">
        <v>0</v>
      </c>
      <c r="N36" s="1647">
        <v>0</v>
      </c>
      <c r="O36" s="1641"/>
      <c r="P36" s="1580">
        <v>0</v>
      </c>
      <c r="Q36" s="1641">
        <v>0</v>
      </c>
      <c r="R36" s="1580">
        <v>0</v>
      </c>
      <c r="S36" s="1647">
        <v>0</v>
      </c>
    </row>
    <row r="37" spans="1:19" ht="21.75" customHeight="1">
      <c r="A37" s="32"/>
      <c r="B37" s="33"/>
      <c r="C37" s="320" t="s">
        <v>270</v>
      </c>
      <c r="D37" s="35" t="s">
        <v>47</v>
      </c>
      <c r="E37" s="39">
        <v>0</v>
      </c>
      <c r="F37" s="36">
        <f t="shared" si="4"/>
        <v>0</v>
      </c>
      <c r="G37" s="37" t="e">
        <f t="shared" si="5"/>
        <v>#DIV/0!</v>
      </c>
      <c r="H37" s="1014">
        <v>0</v>
      </c>
      <c r="I37" s="1423">
        <v>0</v>
      </c>
      <c r="J37" s="1423">
        <v>0</v>
      </c>
      <c r="K37" s="1571">
        <v>0</v>
      </c>
      <c r="L37" s="1627"/>
      <c r="M37" s="1641">
        <v>0</v>
      </c>
      <c r="N37" s="1647">
        <v>0</v>
      </c>
      <c r="O37" s="1641"/>
      <c r="P37" s="1580">
        <v>0</v>
      </c>
      <c r="Q37" s="1641">
        <v>0</v>
      </c>
      <c r="R37" s="1580">
        <v>0</v>
      </c>
      <c r="S37" s="1647">
        <v>0</v>
      </c>
    </row>
    <row r="38" spans="1:19" ht="21.75" customHeight="1">
      <c r="A38" s="32"/>
      <c r="B38" s="33"/>
      <c r="C38" s="320" t="s">
        <v>264</v>
      </c>
      <c r="D38" s="35" t="s">
        <v>47</v>
      </c>
      <c r="E38" s="39">
        <v>0</v>
      </c>
      <c r="F38" s="36">
        <f t="shared" si="4"/>
        <v>0</v>
      </c>
      <c r="G38" s="37" t="e">
        <f t="shared" si="5"/>
        <v>#DIV/0!</v>
      </c>
      <c r="H38" s="1014">
        <v>0</v>
      </c>
      <c r="I38" s="1423">
        <v>0</v>
      </c>
      <c r="J38" s="1423">
        <v>0</v>
      </c>
      <c r="K38" s="1571">
        <v>0</v>
      </c>
      <c r="L38" s="1627"/>
      <c r="M38" s="1641">
        <v>0</v>
      </c>
      <c r="N38" s="1647">
        <v>0</v>
      </c>
      <c r="O38" s="1641"/>
      <c r="P38" s="1580">
        <v>0</v>
      </c>
      <c r="Q38" s="1641">
        <v>0</v>
      </c>
      <c r="R38" s="1580">
        <v>0</v>
      </c>
      <c r="S38" s="1647">
        <v>0</v>
      </c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2200</v>
      </c>
      <c r="F39" s="134">
        <f>SUM(F40:F53)</f>
        <v>1014</v>
      </c>
      <c r="G39" s="140">
        <f t="shared" si="5"/>
        <v>46.090909090909093</v>
      </c>
      <c r="H39" s="1011">
        <f>SUM(H40:H53)</f>
        <v>0</v>
      </c>
      <c r="I39" s="1421">
        <f t="shared" ref="I39:S39" si="7">SUM(I40:I53)</f>
        <v>0</v>
      </c>
      <c r="J39" s="1422">
        <f t="shared" si="7"/>
        <v>0</v>
      </c>
      <c r="K39" s="1421">
        <f t="shared" si="7"/>
        <v>0</v>
      </c>
      <c r="L39" s="1626">
        <f t="shared" si="7"/>
        <v>0</v>
      </c>
      <c r="M39" s="1680">
        <f t="shared" si="7"/>
        <v>0</v>
      </c>
      <c r="N39" s="1680">
        <f t="shared" si="7"/>
        <v>640</v>
      </c>
      <c r="O39" s="1680">
        <f t="shared" si="7"/>
        <v>0</v>
      </c>
      <c r="P39" s="1753">
        <f t="shared" si="7"/>
        <v>0</v>
      </c>
      <c r="Q39" s="1680">
        <f t="shared" si="7"/>
        <v>0</v>
      </c>
      <c r="R39" s="1421">
        <f t="shared" si="7"/>
        <v>0</v>
      </c>
      <c r="S39" s="2020">
        <f t="shared" si="7"/>
        <v>374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1014">
        <v>0</v>
      </c>
      <c r="I40" s="1423">
        <v>0</v>
      </c>
      <c r="J40" s="1423">
        <v>0</v>
      </c>
      <c r="K40" s="1423"/>
      <c r="L40" s="1627"/>
      <c r="M40" s="1641">
        <v>0</v>
      </c>
      <c r="N40" s="1647">
        <v>0</v>
      </c>
      <c r="O40" s="1641"/>
      <c r="P40" s="1580">
        <v>0</v>
      </c>
      <c r="Q40" s="1641">
        <v>0</v>
      </c>
      <c r="R40" s="1580">
        <v>0</v>
      </c>
      <c r="S40" s="1647">
        <v>0</v>
      </c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1014">
        <v>0</v>
      </c>
      <c r="I41" s="1423">
        <v>0</v>
      </c>
      <c r="J41" s="1423">
        <v>0</v>
      </c>
      <c r="K41" s="1423"/>
      <c r="L41" s="1627"/>
      <c r="M41" s="1641">
        <v>0</v>
      </c>
      <c r="N41" s="1647">
        <v>0</v>
      </c>
      <c r="O41" s="1641"/>
      <c r="P41" s="1580">
        <v>0</v>
      </c>
      <c r="Q41" s="1641">
        <v>0</v>
      </c>
      <c r="R41" s="1580">
        <v>0</v>
      </c>
      <c r="S41" s="1647">
        <v>0</v>
      </c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1014">
        <v>0</v>
      </c>
      <c r="I42" s="1423">
        <v>0</v>
      </c>
      <c r="J42" s="1423">
        <v>0</v>
      </c>
      <c r="K42" s="1571">
        <v>0</v>
      </c>
      <c r="L42" s="1627"/>
      <c r="M42" s="1641">
        <v>0</v>
      </c>
      <c r="N42" s="1647">
        <v>0</v>
      </c>
      <c r="O42" s="1641"/>
      <c r="P42" s="1580">
        <v>0</v>
      </c>
      <c r="Q42" s="1641">
        <v>0</v>
      </c>
      <c r="R42" s="1580">
        <v>0</v>
      </c>
      <c r="S42" s="1647">
        <v>0</v>
      </c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1014">
        <v>0</v>
      </c>
      <c r="I43" s="1423">
        <v>0</v>
      </c>
      <c r="J43" s="1423">
        <v>0</v>
      </c>
      <c r="K43" s="1571">
        <v>0</v>
      </c>
      <c r="L43" s="1627"/>
      <c r="M43" s="1641">
        <v>0</v>
      </c>
      <c r="N43" s="1647">
        <v>0</v>
      </c>
      <c r="O43" s="1641"/>
      <c r="P43" s="1580">
        <v>0</v>
      </c>
      <c r="Q43" s="1641">
        <v>0</v>
      </c>
      <c r="R43" s="1580">
        <v>0</v>
      </c>
      <c r="S43" s="1647">
        <v>0</v>
      </c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2200</v>
      </c>
      <c r="F44" s="36">
        <f t="shared" si="4"/>
        <v>1014</v>
      </c>
      <c r="G44" s="37">
        <f t="shared" si="5"/>
        <v>46.090909090909093</v>
      </c>
      <c r="H44" s="1014">
        <v>0</v>
      </c>
      <c r="I44" s="1423">
        <v>0</v>
      </c>
      <c r="J44" s="1423">
        <v>0</v>
      </c>
      <c r="K44" s="1571">
        <v>0</v>
      </c>
      <c r="L44" s="1627"/>
      <c r="M44" s="1641">
        <v>0</v>
      </c>
      <c r="N44" s="1641">
        <v>640</v>
      </c>
      <c r="O44" s="1641"/>
      <c r="P44" s="1580">
        <v>0</v>
      </c>
      <c r="Q44" s="1641">
        <v>0</v>
      </c>
      <c r="R44" s="1580">
        <v>0</v>
      </c>
      <c r="S44" s="1647">
        <v>374</v>
      </c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1014">
        <v>0</v>
      </c>
      <c r="I45" s="1423">
        <v>0</v>
      </c>
      <c r="J45" s="1423">
        <v>0</v>
      </c>
      <c r="K45" s="1571">
        <v>0</v>
      </c>
      <c r="L45" s="1627"/>
      <c r="M45" s="1641">
        <v>0</v>
      </c>
      <c r="N45" s="1647">
        <v>0</v>
      </c>
      <c r="O45" s="1641"/>
      <c r="P45" s="1580">
        <v>0</v>
      </c>
      <c r="Q45" s="1641">
        <v>0</v>
      </c>
      <c r="R45" s="1580">
        <v>0</v>
      </c>
      <c r="S45" s="1647">
        <v>0</v>
      </c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1014">
        <v>0</v>
      </c>
      <c r="I46" s="1423">
        <v>0</v>
      </c>
      <c r="J46" s="1423">
        <v>0</v>
      </c>
      <c r="K46" s="1571">
        <v>0</v>
      </c>
      <c r="L46" s="1627"/>
      <c r="M46" s="1641">
        <v>0</v>
      </c>
      <c r="N46" s="1647">
        <v>0</v>
      </c>
      <c r="O46" s="1641"/>
      <c r="P46" s="1580">
        <v>0</v>
      </c>
      <c r="Q46" s="1641">
        <v>0</v>
      </c>
      <c r="R46" s="1580">
        <v>0</v>
      </c>
      <c r="S46" s="1647">
        <v>0</v>
      </c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1014">
        <v>0</v>
      </c>
      <c r="I47" s="1423">
        <v>0</v>
      </c>
      <c r="J47" s="1423">
        <v>0</v>
      </c>
      <c r="K47" s="1571">
        <v>0</v>
      </c>
      <c r="L47" s="1627"/>
      <c r="M47" s="1641">
        <v>0</v>
      </c>
      <c r="N47" s="1647">
        <v>0</v>
      </c>
      <c r="O47" s="1641"/>
      <c r="P47" s="1580">
        <v>0</v>
      </c>
      <c r="Q47" s="1641">
        <v>0</v>
      </c>
      <c r="R47" s="1580">
        <v>0</v>
      </c>
      <c r="S47" s="1647">
        <v>0</v>
      </c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1014">
        <v>0</v>
      </c>
      <c r="I48" s="1423">
        <v>0</v>
      </c>
      <c r="J48" s="1423">
        <v>0</v>
      </c>
      <c r="K48" s="1571">
        <v>0</v>
      </c>
      <c r="L48" s="1627"/>
      <c r="M48" s="1641">
        <v>0</v>
      </c>
      <c r="N48" s="1647">
        <v>0</v>
      </c>
      <c r="O48" s="1641"/>
      <c r="P48" s="1580">
        <v>0</v>
      </c>
      <c r="Q48" s="1641">
        <v>0</v>
      </c>
      <c r="R48" s="1580">
        <v>0</v>
      </c>
      <c r="S48" s="1647">
        <v>0</v>
      </c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1014">
        <v>0</v>
      </c>
      <c r="I49" s="1423">
        <v>0</v>
      </c>
      <c r="J49" s="1423">
        <v>0</v>
      </c>
      <c r="K49" s="1571">
        <v>0</v>
      </c>
      <c r="L49" s="1627"/>
      <c r="M49" s="1641">
        <v>0</v>
      </c>
      <c r="N49" s="1647">
        <v>0</v>
      </c>
      <c r="O49" s="1641"/>
      <c r="P49" s="1580">
        <v>0</v>
      </c>
      <c r="Q49" s="1641">
        <v>0</v>
      </c>
      <c r="R49" s="1580">
        <v>0</v>
      </c>
      <c r="S49" s="1647">
        <v>0</v>
      </c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>SUM(H50:S50)</f>
        <v>0</v>
      </c>
      <c r="G50" s="37" t="e">
        <f t="shared" si="5"/>
        <v>#DIV/0!</v>
      </c>
      <c r="H50" s="1014">
        <v>0</v>
      </c>
      <c r="I50" s="1423">
        <v>0</v>
      </c>
      <c r="J50" s="1423">
        <v>0</v>
      </c>
      <c r="K50" s="1571">
        <v>0</v>
      </c>
      <c r="L50" s="1627"/>
      <c r="M50" s="1641">
        <v>0</v>
      </c>
      <c r="N50" s="1647">
        <v>0</v>
      </c>
      <c r="O50" s="1641"/>
      <c r="P50" s="1580">
        <v>0</v>
      </c>
      <c r="Q50" s="1641">
        <v>0</v>
      </c>
      <c r="R50" s="1580">
        <v>0</v>
      </c>
      <c r="S50" s="1647">
        <v>0</v>
      </c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1014">
        <v>0</v>
      </c>
      <c r="I51" s="1423">
        <v>0</v>
      </c>
      <c r="J51" s="1423">
        <v>0</v>
      </c>
      <c r="K51" s="1571">
        <v>0</v>
      </c>
      <c r="L51" s="1627"/>
      <c r="M51" s="1641">
        <v>0</v>
      </c>
      <c r="N51" s="1647">
        <v>0</v>
      </c>
      <c r="O51" s="1641"/>
      <c r="P51" s="1580">
        <v>0</v>
      </c>
      <c r="Q51" s="1641">
        <v>0</v>
      </c>
      <c r="R51" s="1580">
        <v>0</v>
      </c>
      <c r="S51" s="1647">
        <v>0</v>
      </c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1014">
        <v>0</v>
      </c>
      <c r="I52" s="1423">
        <v>0</v>
      </c>
      <c r="J52" s="1423">
        <v>0</v>
      </c>
      <c r="K52" s="1571">
        <v>0</v>
      </c>
      <c r="L52" s="1627"/>
      <c r="M52" s="1641">
        <v>0</v>
      </c>
      <c r="N52" s="1647">
        <v>0</v>
      </c>
      <c r="O52" s="1641"/>
      <c r="P52" s="1580">
        <v>0</v>
      </c>
      <c r="Q52" s="1641">
        <v>0</v>
      </c>
      <c r="R52" s="1580">
        <v>0</v>
      </c>
      <c r="S52" s="1647">
        <v>0</v>
      </c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1014">
        <v>0</v>
      </c>
      <c r="I53" s="1423">
        <v>0</v>
      </c>
      <c r="J53" s="1423">
        <v>0</v>
      </c>
      <c r="K53" s="1571">
        <v>0</v>
      </c>
      <c r="L53" s="1627"/>
      <c r="M53" s="1641">
        <v>0</v>
      </c>
      <c r="N53" s="1647">
        <v>0</v>
      </c>
      <c r="O53" s="1641"/>
      <c r="P53" s="1580">
        <v>0</v>
      </c>
      <c r="Q53" s="1641">
        <v>0</v>
      </c>
      <c r="R53" s="1580">
        <v>0</v>
      </c>
      <c r="S53" s="1647">
        <v>0</v>
      </c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1014">
        <v>0</v>
      </c>
      <c r="I54" s="1423">
        <v>0</v>
      </c>
      <c r="J54" s="1423">
        <v>0</v>
      </c>
      <c r="K54" s="1571">
        <v>0</v>
      </c>
      <c r="L54" s="1627"/>
      <c r="M54" s="1641">
        <v>0</v>
      </c>
      <c r="N54" s="1647">
        <v>0</v>
      </c>
      <c r="O54" s="1641"/>
      <c r="P54" s="1580">
        <v>0</v>
      </c>
      <c r="Q54" s="1641">
        <v>0</v>
      </c>
      <c r="R54" s="1580">
        <v>0</v>
      </c>
      <c r="S54" s="1647">
        <v>0</v>
      </c>
    </row>
    <row r="55" spans="1:19" ht="21.75" customHeight="1">
      <c r="A55" s="32"/>
      <c r="B55" s="33"/>
      <c r="C55" s="123" t="s">
        <v>20</v>
      </c>
      <c r="D55" s="41" t="s">
        <v>9</v>
      </c>
      <c r="E55" s="42">
        <v>1000</v>
      </c>
      <c r="F55" s="36">
        <f t="shared" si="4"/>
        <v>1000</v>
      </c>
      <c r="G55" s="43">
        <f>+F55*100/E55</f>
        <v>100</v>
      </c>
      <c r="H55" s="1014">
        <v>0</v>
      </c>
      <c r="I55" s="1423">
        <v>0</v>
      </c>
      <c r="J55" s="1423">
        <v>0</v>
      </c>
      <c r="K55" s="1423">
        <v>200</v>
      </c>
      <c r="L55" s="1627"/>
      <c r="M55" s="1641">
        <v>90</v>
      </c>
      <c r="N55" s="1641">
        <v>20</v>
      </c>
      <c r="O55" s="1641"/>
      <c r="P55" s="1580">
        <v>160</v>
      </c>
      <c r="Q55" s="1641">
        <f>60+40+142+80+42</f>
        <v>364</v>
      </c>
      <c r="R55" s="1580">
        <v>166</v>
      </c>
      <c r="S55" s="1647">
        <v>0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173000</v>
      </c>
      <c r="F56" s="58">
        <f>SUM(H56:S56)</f>
        <v>173000</v>
      </c>
      <c r="G56" s="47"/>
      <c r="H56" s="1064">
        <v>6000</v>
      </c>
      <c r="I56" s="1419">
        <v>6000</v>
      </c>
      <c r="J56" s="1419">
        <v>6000</v>
      </c>
      <c r="K56" s="1419">
        <v>7000</v>
      </c>
      <c r="L56" s="1628">
        <v>10000</v>
      </c>
      <c r="M56" s="1628">
        <v>10000</v>
      </c>
      <c r="N56" s="1628">
        <v>10000</v>
      </c>
      <c r="O56" s="1628">
        <v>23000</v>
      </c>
      <c r="P56" s="1754">
        <v>23000</v>
      </c>
      <c r="Q56" s="1628">
        <v>24000</v>
      </c>
      <c r="R56" s="1419">
        <v>24000</v>
      </c>
      <c r="S56" s="2021">
        <v>24000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173000</v>
      </c>
      <c r="F57" s="134">
        <f>SUM(F58:F64)</f>
        <v>173600</v>
      </c>
      <c r="G57" s="142">
        <f>+F57*100/E57</f>
        <v>100.34682080924856</v>
      </c>
      <c r="H57" s="1013">
        <f>SUM(H58:H64)</f>
        <v>0</v>
      </c>
      <c r="I57" s="1424">
        <f t="shared" ref="I57:S57" si="8">SUM(I58:I64)</f>
        <v>20000</v>
      </c>
      <c r="J57" s="1425">
        <f t="shared" si="8"/>
        <v>16000</v>
      </c>
      <c r="K57" s="1424">
        <f t="shared" si="8"/>
        <v>19000</v>
      </c>
      <c r="L57" s="1629">
        <f t="shared" si="8"/>
        <v>14000</v>
      </c>
      <c r="M57" s="1681">
        <f t="shared" si="8"/>
        <v>12000</v>
      </c>
      <c r="N57" s="1681">
        <f t="shared" si="8"/>
        <v>14600</v>
      </c>
      <c r="O57" s="1681">
        <f t="shared" si="8"/>
        <v>12000</v>
      </c>
      <c r="P57" s="1755">
        <f t="shared" si="8"/>
        <v>22000</v>
      </c>
      <c r="Q57" s="1681">
        <f t="shared" si="8"/>
        <v>44000</v>
      </c>
      <c r="R57" s="1424">
        <f t="shared" si="8"/>
        <v>0</v>
      </c>
      <c r="S57" s="2022">
        <f t="shared" si="8"/>
        <v>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30000</v>
      </c>
      <c r="F58" s="36">
        <f t="shared" ref="F58:F72" si="9">SUM(H58:S58)</f>
        <v>61000</v>
      </c>
      <c r="G58" s="43">
        <f t="shared" ref="G58:G74" si="10">+F58*100/E58</f>
        <v>203.33333333333334</v>
      </c>
      <c r="H58" s="1014">
        <v>0</v>
      </c>
      <c r="I58" s="1423">
        <v>8000</v>
      </c>
      <c r="J58" s="1426">
        <v>6000</v>
      </c>
      <c r="K58" s="1423">
        <v>5000</v>
      </c>
      <c r="L58" s="1627">
        <v>4000</v>
      </c>
      <c r="M58" s="1641">
        <v>2000</v>
      </c>
      <c r="N58" s="1641">
        <v>2000</v>
      </c>
      <c r="O58" s="1641">
        <v>6000</v>
      </c>
      <c r="P58" s="1756">
        <v>8000</v>
      </c>
      <c r="Q58" s="1641">
        <v>20000</v>
      </c>
      <c r="R58" s="1580">
        <v>0</v>
      </c>
      <c r="S58" s="1647">
        <v>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141000</v>
      </c>
      <c r="F59" s="36">
        <f t="shared" si="9"/>
        <v>110000</v>
      </c>
      <c r="G59" s="43">
        <f t="shared" si="10"/>
        <v>78.01418439716312</v>
      </c>
      <c r="H59" s="1014">
        <v>0</v>
      </c>
      <c r="I59" s="1423">
        <v>12000</v>
      </c>
      <c r="J59" s="1426">
        <v>10000</v>
      </c>
      <c r="K59" s="1423">
        <v>14000</v>
      </c>
      <c r="L59" s="1627">
        <v>10000</v>
      </c>
      <c r="M59" s="1641">
        <v>10000</v>
      </c>
      <c r="N59" s="1641">
        <v>12000</v>
      </c>
      <c r="O59" s="1641">
        <v>6000</v>
      </c>
      <c r="P59" s="1756">
        <v>12000</v>
      </c>
      <c r="Q59" s="1641">
        <v>24000</v>
      </c>
      <c r="R59" s="1580">
        <v>0</v>
      </c>
      <c r="S59" s="1647">
        <v>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600</v>
      </c>
      <c r="G60" s="43" t="e">
        <f t="shared" si="10"/>
        <v>#DIV/0!</v>
      </c>
      <c r="H60" s="1014">
        <v>0</v>
      </c>
      <c r="I60" s="1423">
        <v>0</v>
      </c>
      <c r="J60" s="1423">
        <v>0</v>
      </c>
      <c r="K60" s="1571">
        <v>0</v>
      </c>
      <c r="L60" s="1627"/>
      <c r="M60" s="1641">
        <v>0</v>
      </c>
      <c r="N60" s="1647">
        <v>600</v>
      </c>
      <c r="O60" s="1641">
        <v>0</v>
      </c>
      <c r="P60" s="1756">
        <v>0</v>
      </c>
      <c r="Q60" s="1641">
        <v>0</v>
      </c>
      <c r="R60" s="1580">
        <v>0</v>
      </c>
      <c r="S60" s="1647">
        <v>0</v>
      </c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1014">
        <v>0</v>
      </c>
      <c r="I61" s="1423">
        <v>0</v>
      </c>
      <c r="J61" s="1423">
        <v>0</v>
      </c>
      <c r="K61" s="1571">
        <v>0</v>
      </c>
      <c r="L61" s="1627"/>
      <c r="M61" s="1641">
        <v>0</v>
      </c>
      <c r="N61" s="1647">
        <v>0</v>
      </c>
      <c r="O61" s="1641">
        <v>0</v>
      </c>
      <c r="P61" s="1756">
        <v>0</v>
      </c>
      <c r="Q61" s="1641">
        <v>0</v>
      </c>
      <c r="R61" s="1580">
        <v>0</v>
      </c>
      <c r="S61" s="1647">
        <v>0</v>
      </c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1014">
        <v>0</v>
      </c>
      <c r="I62" s="1423">
        <v>0</v>
      </c>
      <c r="J62" s="1423">
        <v>0</v>
      </c>
      <c r="K62" s="1571">
        <v>0</v>
      </c>
      <c r="L62" s="1627"/>
      <c r="M62" s="1641">
        <v>0</v>
      </c>
      <c r="N62" s="1647">
        <v>0</v>
      </c>
      <c r="O62" s="1641">
        <v>0</v>
      </c>
      <c r="P62" s="1756">
        <v>0</v>
      </c>
      <c r="Q62" s="1641">
        <v>0</v>
      </c>
      <c r="R62" s="1580">
        <v>0</v>
      </c>
      <c r="S62" s="1647">
        <v>0</v>
      </c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1014">
        <v>0</v>
      </c>
      <c r="I63" s="1423">
        <v>0</v>
      </c>
      <c r="J63" s="1423">
        <v>0</v>
      </c>
      <c r="K63" s="1571">
        <v>0</v>
      </c>
      <c r="L63" s="1627"/>
      <c r="M63" s="1641">
        <v>0</v>
      </c>
      <c r="N63" s="1647">
        <v>0</v>
      </c>
      <c r="O63" s="1641">
        <v>0</v>
      </c>
      <c r="P63" s="1756">
        <v>2000</v>
      </c>
      <c r="Q63" s="1641">
        <v>0</v>
      </c>
      <c r="R63" s="1580">
        <v>0</v>
      </c>
      <c r="S63" s="1647">
        <v>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1014">
        <v>0</v>
      </c>
      <c r="I64" s="1423">
        <v>0</v>
      </c>
      <c r="J64" s="1423">
        <v>0</v>
      </c>
      <c r="K64" s="1571">
        <v>0</v>
      </c>
      <c r="L64" s="1627"/>
      <c r="M64" s="1641">
        <v>0</v>
      </c>
      <c r="N64" s="1647">
        <v>0</v>
      </c>
      <c r="O64" s="1641">
        <v>0</v>
      </c>
      <c r="P64" s="1756">
        <v>0</v>
      </c>
      <c r="Q64" s="1641">
        <v>0</v>
      </c>
      <c r="R64" s="1580">
        <v>0</v>
      </c>
      <c r="S64" s="1647">
        <v>0</v>
      </c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5000</v>
      </c>
      <c r="F65" s="55">
        <f t="shared" si="9"/>
        <v>5000</v>
      </c>
      <c r="G65" s="28">
        <f t="shared" si="10"/>
        <v>100</v>
      </c>
      <c r="H65" s="1017">
        <v>0</v>
      </c>
      <c r="I65" s="1415">
        <v>0</v>
      </c>
      <c r="J65" s="1427"/>
      <c r="K65" s="1415"/>
      <c r="L65" s="1630">
        <v>0</v>
      </c>
      <c r="M65" s="1635"/>
      <c r="N65" s="1635">
        <v>5000</v>
      </c>
      <c r="O65" s="1635">
        <v>0</v>
      </c>
      <c r="P65" s="1750"/>
      <c r="Q65" s="1635">
        <v>0</v>
      </c>
      <c r="R65" s="1769">
        <v>0</v>
      </c>
      <c r="S65" s="2017"/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346</v>
      </c>
      <c r="F66" s="55">
        <f t="shared" si="9"/>
        <v>412</v>
      </c>
      <c r="G66" s="28">
        <f t="shared" si="10"/>
        <v>119.07514450867052</v>
      </c>
      <c r="H66" s="1017">
        <v>0</v>
      </c>
      <c r="I66" s="1415">
        <v>46</v>
      </c>
      <c r="J66" s="1427">
        <v>34</v>
      </c>
      <c r="K66" s="1415">
        <v>40</v>
      </c>
      <c r="L66" s="1630">
        <v>26</v>
      </c>
      <c r="M66" s="1635">
        <v>22</v>
      </c>
      <c r="N66" s="1635">
        <v>64</v>
      </c>
      <c r="O66" s="1635">
        <v>100</v>
      </c>
      <c r="P66" s="1750">
        <v>20</v>
      </c>
      <c r="Q66" s="1635">
        <v>60</v>
      </c>
      <c r="R66" s="1769">
        <v>0</v>
      </c>
      <c r="S66" s="2017"/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1014">
        <v>0</v>
      </c>
      <c r="I67" s="1423">
        <v>0</v>
      </c>
      <c r="J67" s="1426">
        <v>0</v>
      </c>
      <c r="K67" s="1423">
        <v>0</v>
      </c>
      <c r="L67" s="1627">
        <v>0</v>
      </c>
      <c r="M67" s="1641">
        <v>0</v>
      </c>
      <c r="N67" s="1641">
        <v>0</v>
      </c>
      <c r="O67" s="1641">
        <v>0</v>
      </c>
      <c r="P67" s="1756">
        <v>0</v>
      </c>
      <c r="Q67" s="1641">
        <v>0</v>
      </c>
      <c r="R67" s="1580">
        <v>0</v>
      </c>
      <c r="S67" s="1647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560800</v>
      </c>
      <c r="F68" s="50">
        <f>SUM(H68:S68)</f>
        <v>688440.07000000007</v>
      </c>
      <c r="G68" s="112">
        <f t="shared" si="10"/>
        <v>122.76035485021399</v>
      </c>
      <c r="H68" s="1012">
        <f>SUM(H69:H73)</f>
        <v>0</v>
      </c>
      <c r="I68" s="1428">
        <f t="shared" ref="I68:S68" si="11">SUM(I69:I73)</f>
        <v>91685</v>
      </c>
      <c r="J68" s="1429">
        <f t="shared" si="11"/>
        <v>124976.45</v>
      </c>
      <c r="K68" s="1428">
        <f t="shared" si="11"/>
        <v>50938.97</v>
      </c>
      <c r="L68" s="1631">
        <f t="shared" si="11"/>
        <v>35933.82</v>
      </c>
      <c r="M68" s="1658">
        <f t="shared" si="11"/>
        <v>13119.14</v>
      </c>
      <c r="N68" s="1658">
        <f t="shared" si="11"/>
        <v>43423.61</v>
      </c>
      <c r="O68" s="1658">
        <f t="shared" si="11"/>
        <v>40795.440000000002</v>
      </c>
      <c r="P68" s="1757">
        <f t="shared" si="11"/>
        <v>42120.11</v>
      </c>
      <c r="Q68" s="1658">
        <f t="shared" si="11"/>
        <v>34645.360000000001</v>
      </c>
      <c r="R68" s="1428">
        <f t="shared" si="11"/>
        <v>51587.24</v>
      </c>
      <c r="S68" s="1723">
        <f t="shared" si="11"/>
        <v>159214.93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1014">
        <v>0</v>
      </c>
      <c r="I69" s="1423">
        <v>0</v>
      </c>
      <c r="J69" s="1426">
        <v>0</v>
      </c>
      <c r="K69" s="1423">
        <v>0</v>
      </c>
      <c r="L69" s="1627">
        <v>0</v>
      </c>
      <c r="M69" s="1641">
        <v>0</v>
      </c>
      <c r="N69" s="1641">
        <v>0</v>
      </c>
      <c r="O69" s="1641">
        <v>0</v>
      </c>
      <c r="P69" s="1756"/>
      <c r="Q69" s="1641">
        <v>0</v>
      </c>
      <c r="R69" s="1580">
        <v>0</v>
      </c>
      <c r="S69" s="1647">
        <v>0</v>
      </c>
    </row>
    <row r="70" spans="1:19" ht="21.75" customHeight="1">
      <c r="A70" s="32"/>
      <c r="B70" s="33"/>
      <c r="C70" s="52" t="s">
        <v>26</v>
      </c>
      <c r="D70" s="35" t="s">
        <v>24</v>
      </c>
      <c r="E70" s="42">
        <f>551400+9400</f>
        <v>560800</v>
      </c>
      <c r="F70" s="36">
        <f t="shared" si="9"/>
        <v>688440.07000000007</v>
      </c>
      <c r="G70" s="43">
        <f t="shared" si="10"/>
        <v>122.76035485021399</v>
      </c>
      <c r="H70" s="1014">
        <v>0</v>
      </c>
      <c r="I70" s="1423">
        <v>91685</v>
      </c>
      <c r="J70" s="1426">
        <v>124976.45</v>
      </c>
      <c r="K70" s="1423">
        <f>50919.24+19.73</f>
        <v>50938.97</v>
      </c>
      <c r="L70" s="1627">
        <v>35933.82</v>
      </c>
      <c r="M70" s="1641">
        <v>13119.14</v>
      </c>
      <c r="N70" s="1641">
        <v>43423.61</v>
      </c>
      <c r="O70" s="1641">
        <v>40795.440000000002</v>
      </c>
      <c r="P70" s="1756">
        <v>42120.11</v>
      </c>
      <c r="Q70" s="1641">
        <v>34645.360000000001</v>
      </c>
      <c r="R70" s="1580">
        <v>51587.24</v>
      </c>
      <c r="S70" s="1647">
        <f>107627.69+51587.24</f>
        <v>159214.93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1014">
        <v>0</v>
      </c>
      <c r="I71" s="1423">
        <v>0</v>
      </c>
      <c r="J71" s="1426">
        <v>0</v>
      </c>
      <c r="K71" s="1423">
        <v>0</v>
      </c>
      <c r="L71" s="1627">
        <v>0</v>
      </c>
      <c r="M71" s="1641">
        <v>0</v>
      </c>
      <c r="N71" s="1641">
        <v>0</v>
      </c>
      <c r="O71" s="1641"/>
      <c r="P71" s="1756"/>
      <c r="Q71" s="1641">
        <v>0</v>
      </c>
      <c r="R71" s="1580">
        <v>0</v>
      </c>
      <c r="S71" s="1647">
        <v>0</v>
      </c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1014">
        <v>0</v>
      </c>
      <c r="I72" s="1423">
        <v>0</v>
      </c>
      <c r="J72" s="1426">
        <v>0</v>
      </c>
      <c r="K72" s="1423">
        <v>0</v>
      </c>
      <c r="L72" s="1627">
        <v>0</v>
      </c>
      <c r="M72" s="1641">
        <v>0</v>
      </c>
      <c r="N72" s="1641">
        <v>0</v>
      </c>
      <c r="O72" s="1641"/>
      <c r="P72" s="1756"/>
      <c r="Q72" s="1641">
        <v>0</v>
      </c>
      <c r="R72" s="1580">
        <v>0</v>
      </c>
      <c r="S72" s="1647">
        <v>0</v>
      </c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1014">
        <v>0</v>
      </c>
      <c r="I73" s="1423">
        <v>0</v>
      </c>
      <c r="J73" s="1426">
        <v>0</v>
      </c>
      <c r="K73" s="1423">
        <v>0</v>
      </c>
      <c r="L73" s="1627">
        <v>0</v>
      </c>
      <c r="M73" s="1641">
        <v>0</v>
      </c>
      <c r="N73" s="1641">
        <v>0</v>
      </c>
      <c r="O73" s="1641"/>
      <c r="P73" s="1756"/>
      <c r="Q73" s="1641">
        <v>0</v>
      </c>
      <c r="R73" s="1580">
        <v>0</v>
      </c>
      <c r="S73" s="1647">
        <v>0</v>
      </c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505000</v>
      </c>
      <c r="F74" s="55">
        <f>SUM(H74:S74)</f>
        <v>505000</v>
      </c>
      <c r="G74" s="142">
        <f t="shared" si="10"/>
        <v>100</v>
      </c>
      <c r="H74" s="1011">
        <f>H75</f>
        <v>0</v>
      </c>
      <c r="I74" s="1430">
        <f t="shared" ref="I74:S74" si="12">I75</f>
        <v>0</v>
      </c>
      <c r="J74" s="1431">
        <f t="shared" si="12"/>
        <v>10000</v>
      </c>
      <c r="K74" s="1430">
        <f t="shared" si="12"/>
        <v>120000</v>
      </c>
      <c r="L74" s="1632">
        <f t="shared" si="12"/>
        <v>134000</v>
      </c>
      <c r="M74" s="1682">
        <f t="shared" si="12"/>
        <v>110000</v>
      </c>
      <c r="N74" s="1682">
        <f t="shared" si="12"/>
        <v>80000</v>
      </c>
      <c r="O74" s="1682">
        <f t="shared" si="12"/>
        <v>2000</v>
      </c>
      <c r="P74" s="1758">
        <f t="shared" si="12"/>
        <v>29000</v>
      </c>
      <c r="Q74" s="1682">
        <f t="shared" si="12"/>
        <v>20000</v>
      </c>
      <c r="R74" s="1430">
        <f t="shared" si="12"/>
        <v>0</v>
      </c>
      <c r="S74" s="2024">
        <f t="shared" si="12"/>
        <v>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505000</v>
      </c>
      <c r="G75" s="142"/>
      <c r="H75" s="1017">
        <f>H77+H79+H81+H83+H85+H87</f>
        <v>0</v>
      </c>
      <c r="I75" s="1415">
        <f t="shared" ref="I75:S75" si="13">I77+I79+I81+I83+I85+I87</f>
        <v>0</v>
      </c>
      <c r="J75" s="1416">
        <f t="shared" si="13"/>
        <v>10000</v>
      </c>
      <c r="K75" s="1415">
        <f t="shared" si="13"/>
        <v>120000</v>
      </c>
      <c r="L75" s="1623">
        <f t="shared" si="13"/>
        <v>134000</v>
      </c>
      <c r="M75" s="1635">
        <f t="shared" si="13"/>
        <v>110000</v>
      </c>
      <c r="N75" s="1635">
        <f t="shared" si="13"/>
        <v>80000</v>
      </c>
      <c r="O75" s="1635">
        <f t="shared" si="13"/>
        <v>2000</v>
      </c>
      <c r="P75" s="1750">
        <f t="shared" si="13"/>
        <v>29000</v>
      </c>
      <c r="Q75" s="1635">
        <f t="shared" si="13"/>
        <v>20000</v>
      </c>
      <c r="R75" s="1769">
        <f t="shared" si="13"/>
        <v>0</v>
      </c>
      <c r="S75" s="2017">
        <f t="shared" si="13"/>
        <v>0</v>
      </c>
    </row>
    <row r="76" spans="1:19" ht="21" customHeight="1">
      <c r="A76" s="44"/>
      <c r="B76" s="56"/>
      <c r="C76" s="3" t="s">
        <v>38</v>
      </c>
      <c r="D76" s="57"/>
      <c r="E76" s="147">
        <v>400000</v>
      </c>
      <c r="F76" s="58">
        <f>SUM(H76:S76)</f>
        <v>400000</v>
      </c>
      <c r="G76" s="47"/>
      <c r="H76" s="1064">
        <v>10000</v>
      </c>
      <c r="I76" s="1419">
        <v>15000</v>
      </c>
      <c r="J76" s="1419">
        <v>40000</v>
      </c>
      <c r="K76" s="1419">
        <v>40000</v>
      </c>
      <c r="L76" s="1628">
        <v>40000</v>
      </c>
      <c r="M76" s="1628">
        <v>40000</v>
      </c>
      <c r="N76" s="1628">
        <v>40000</v>
      </c>
      <c r="O76" s="1628">
        <v>40000</v>
      </c>
      <c r="P76" s="1754">
        <v>40000</v>
      </c>
      <c r="Q76" s="1628">
        <v>40000</v>
      </c>
      <c r="R76" s="1419">
        <v>40000</v>
      </c>
      <c r="S76" s="2021">
        <v>15000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400000</v>
      </c>
      <c r="F77" s="36">
        <f t="shared" ref="F77:F83" si="14">SUM(H77:S77)</f>
        <v>400000</v>
      </c>
      <c r="G77" s="43">
        <f>F77*100/E77</f>
        <v>100</v>
      </c>
      <c r="H77" s="1014">
        <v>0</v>
      </c>
      <c r="I77" s="1423">
        <v>0</v>
      </c>
      <c r="J77" s="1426">
        <v>10000</v>
      </c>
      <c r="K77" s="1423">
        <v>100000</v>
      </c>
      <c r="L77" s="1627">
        <v>120000</v>
      </c>
      <c r="M77" s="1641">
        <v>100000</v>
      </c>
      <c r="N77" s="1641">
        <v>70000</v>
      </c>
      <c r="O77" s="1641">
        <v>0</v>
      </c>
      <c r="P77" s="1756"/>
      <c r="Q77" s="1641">
        <v>0</v>
      </c>
      <c r="R77" s="1580">
        <v>0</v>
      </c>
      <c r="S77" s="1647">
        <v>0</v>
      </c>
    </row>
    <row r="78" spans="1:19" ht="21.75" customHeight="1">
      <c r="A78" s="60"/>
      <c r="B78" s="61"/>
      <c r="C78" s="2" t="s">
        <v>118</v>
      </c>
      <c r="D78" s="46"/>
      <c r="E78" s="147">
        <v>5000</v>
      </c>
      <c r="F78" s="58">
        <f>SUM(H78:S78)</f>
        <v>5000</v>
      </c>
      <c r="G78" s="62"/>
      <c r="H78" s="978"/>
      <c r="I78" s="1432">
        <v>1000</v>
      </c>
      <c r="J78" s="1433">
        <v>1000</v>
      </c>
      <c r="K78" s="1432">
        <v>1000</v>
      </c>
      <c r="L78" s="1633">
        <v>1000</v>
      </c>
      <c r="M78" s="1683">
        <v>1000</v>
      </c>
      <c r="N78" s="1683">
        <v>0</v>
      </c>
      <c r="O78" s="1683">
        <v>0</v>
      </c>
      <c r="P78" s="1759">
        <v>0</v>
      </c>
      <c r="Q78" s="1683">
        <v>0</v>
      </c>
      <c r="R78" s="1432">
        <v>0</v>
      </c>
      <c r="S78" s="2025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5000</v>
      </c>
      <c r="F79" s="36">
        <f t="shared" si="14"/>
        <v>5000</v>
      </c>
      <c r="G79" s="43">
        <f>F79*100/E79</f>
        <v>100</v>
      </c>
      <c r="H79" s="1014">
        <v>0</v>
      </c>
      <c r="I79" s="1423">
        <v>0</v>
      </c>
      <c r="J79" s="1426"/>
      <c r="K79" s="1423"/>
      <c r="L79" s="1627">
        <v>0</v>
      </c>
      <c r="M79" s="1641">
        <v>0</v>
      </c>
      <c r="N79" s="1641">
        <v>5000</v>
      </c>
      <c r="O79" s="1641">
        <v>0</v>
      </c>
      <c r="P79" s="1756"/>
      <c r="Q79" s="1641">
        <v>0</v>
      </c>
      <c r="R79" s="1580">
        <v>0</v>
      </c>
      <c r="S79" s="1647">
        <v>0</v>
      </c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010">
        <v>0</v>
      </c>
      <c r="I80" s="1434">
        <v>0</v>
      </c>
      <c r="J80" s="1435">
        <v>0</v>
      </c>
      <c r="K80" s="1434">
        <v>0</v>
      </c>
      <c r="L80" s="1634">
        <v>0</v>
      </c>
      <c r="M80" s="1684">
        <v>0</v>
      </c>
      <c r="N80" s="1684">
        <v>0</v>
      </c>
      <c r="O80" s="1684">
        <v>0</v>
      </c>
      <c r="P80" s="1760">
        <v>0</v>
      </c>
      <c r="Q80" s="1684">
        <v>0</v>
      </c>
      <c r="R80" s="1434">
        <v>0</v>
      </c>
      <c r="S80" s="2026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1014">
        <v>0</v>
      </c>
      <c r="I81" s="1423">
        <v>0</v>
      </c>
      <c r="J81" s="1426"/>
      <c r="K81" s="1423"/>
      <c r="L81" s="1627">
        <v>0</v>
      </c>
      <c r="M81" s="1641">
        <v>0</v>
      </c>
      <c r="N81" s="1641">
        <v>0</v>
      </c>
      <c r="O81" s="1641">
        <v>0</v>
      </c>
      <c r="P81" s="1756"/>
      <c r="Q81" s="1641">
        <v>0</v>
      </c>
      <c r="R81" s="1580">
        <v>0</v>
      </c>
      <c r="S81" s="1647">
        <v>0</v>
      </c>
    </row>
    <row r="82" spans="1:19" ht="21.75" customHeight="1">
      <c r="A82" s="60"/>
      <c r="B82" s="61"/>
      <c r="C82" s="2" t="s">
        <v>39</v>
      </c>
      <c r="D82" s="46"/>
      <c r="E82" s="147">
        <v>49000</v>
      </c>
      <c r="F82" s="58">
        <f>SUM(H82:S82)</f>
        <v>49000</v>
      </c>
      <c r="G82" s="47">
        <f>F82*100/E82</f>
        <v>100</v>
      </c>
      <c r="H82" s="1009">
        <v>0</v>
      </c>
      <c r="I82" s="1436">
        <v>4000</v>
      </c>
      <c r="J82" s="1437">
        <v>4000</v>
      </c>
      <c r="K82" s="1436">
        <v>4000</v>
      </c>
      <c r="L82" s="1625">
        <v>4000</v>
      </c>
      <c r="M82" s="1628">
        <v>4000</v>
      </c>
      <c r="N82" s="1628">
        <v>4000</v>
      </c>
      <c r="O82" s="1628">
        <v>5000</v>
      </c>
      <c r="P82" s="1754">
        <v>5000</v>
      </c>
      <c r="Q82" s="1628">
        <v>5000</v>
      </c>
      <c r="R82" s="1419">
        <v>5000</v>
      </c>
      <c r="S82" s="2021">
        <v>5000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49000</v>
      </c>
      <c r="F83" s="36">
        <f t="shared" si="14"/>
        <v>49000</v>
      </c>
      <c r="G83" s="43">
        <v>0</v>
      </c>
      <c r="H83" s="1014">
        <v>0</v>
      </c>
      <c r="I83" s="1423">
        <v>0</v>
      </c>
      <c r="J83" s="1426"/>
      <c r="K83" s="1423"/>
      <c r="L83" s="1627">
        <v>0</v>
      </c>
      <c r="M83" s="1641">
        <v>0</v>
      </c>
      <c r="N83" s="1641">
        <v>0</v>
      </c>
      <c r="O83" s="1641">
        <v>0</v>
      </c>
      <c r="P83" s="1756">
        <v>29000</v>
      </c>
      <c r="Q83" s="1641">
        <v>20000</v>
      </c>
      <c r="R83" s="1580"/>
      <c r="S83" s="1647">
        <v>0</v>
      </c>
    </row>
    <row r="84" spans="1:19" ht="21.75" customHeight="1">
      <c r="A84" s="60"/>
      <c r="B84" s="61"/>
      <c r="C84" s="2" t="s">
        <v>40</v>
      </c>
      <c r="D84" s="46"/>
      <c r="E84" s="147">
        <v>51000</v>
      </c>
      <c r="F84" s="58">
        <f>SUM(H84:S84)</f>
        <v>51000</v>
      </c>
      <c r="G84" s="47">
        <f>F84*100/E84</f>
        <v>100</v>
      </c>
      <c r="H84" s="1064">
        <v>3000</v>
      </c>
      <c r="I84" s="1419">
        <v>3000</v>
      </c>
      <c r="J84" s="1420">
        <v>4000</v>
      </c>
      <c r="K84" s="1419">
        <v>4000</v>
      </c>
      <c r="L84" s="1625">
        <v>4000</v>
      </c>
      <c r="M84" s="1628">
        <v>4000</v>
      </c>
      <c r="N84" s="1628">
        <v>4000</v>
      </c>
      <c r="O84" s="1628">
        <v>5000</v>
      </c>
      <c r="P84" s="1754">
        <v>5000</v>
      </c>
      <c r="Q84" s="1628">
        <v>5000</v>
      </c>
      <c r="R84" s="1419">
        <v>5000</v>
      </c>
      <c r="S84" s="2021">
        <v>5000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51000</v>
      </c>
      <c r="F85" s="36">
        <f>SUM(H85:S85)</f>
        <v>51000</v>
      </c>
      <c r="G85" s="43">
        <f>F85*100/E85</f>
        <v>100</v>
      </c>
      <c r="H85" s="1014">
        <v>0</v>
      </c>
      <c r="I85" s="1423">
        <v>0</v>
      </c>
      <c r="J85" s="1426"/>
      <c r="K85" s="1423">
        <v>20000</v>
      </c>
      <c r="L85" s="1627">
        <v>14000</v>
      </c>
      <c r="M85" s="1641">
        <v>10000</v>
      </c>
      <c r="N85" s="1641">
        <v>5000</v>
      </c>
      <c r="O85" s="1641">
        <v>2000</v>
      </c>
      <c r="P85" s="1756"/>
      <c r="Q85" s="1641">
        <v>0</v>
      </c>
      <c r="R85" s="1580">
        <v>0</v>
      </c>
      <c r="S85" s="1647">
        <v>0</v>
      </c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/>
      <c r="H86" s="1009">
        <v>0</v>
      </c>
      <c r="I86" s="1436">
        <v>0</v>
      </c>
      <c r="J86" s="1437">
        <v>0</v>
      </c>
      <c r="K86" s="1436">
        <v>0</v>
      </c>
      <c r="L86" s="1625">
        <v>0</v>
      </c>
      <c r="M86" s="1628">
        <v>0</v>
      </c>
      <c r="N86" s="1628">
        <v>0</v>
      </c>
      <c r="O86" s="1628">
        <v>0</v>
      </c>
      <c r="P86" s="1754">
        <v>0</v>
      </c>
      <c r="Q86" s="1628">
        <v>0</v>
      </c>
      <c r="R86" s="1419">
        <v>0</v>
      </c>
      <c r="S86" s="202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1014"/>
      <c r="I87" s="1423"/>
      <c r="J87" s="1426"/>
      <c r="K87" s="1423">
        <v>0</v>
      </c>
      <c r="L87" s="1627">
        <v>0</v>
      </c>
      <c r="M87" s="1641">
        <v>0</v>
      </c>
      <c r="N87" s="1641">
        <v>0</v>
      </c>
      <c r="O87" s="1641">
        <v>0</v>
      </c>
      <c r="P87" s="1756"/>
      <c r="Q87" s="1641">
        <v>0</v>
      </c>
      <c r="R87" s="1580">
        <v>0</v>
      </c>
      <c r="S87" s="1647">
        <v>0</v>
      </c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1615</v>
      </c>
      <c r="F88" s="1216">
        <f>F89+F91+F93+F95+F97+F99</f>
        <v>353</v>
      </c>
      <c r="G88" s="146">
        <f>+F88*100/E88</f>
        <v>21.857585139318886</v>
      </c>
      <c r="H88" s="1017">
        <f>H89+H91+H93+H95+H97+H99</f>
        <v>0</v>
      </c>
      <c r="I88" s="1415">
        <f>I89+I91+I93+I95+I97+I99</f>
        <v>0</v>
      </c>
      <c r="J88" s="1415">
        <f>J89+J91+J93+J95+J97+J99</f>
        <v>0</v>
      </c>
      <c r="K88" s="1415">
        <f>K89+K91+K93+K95+K97+K99</f>
        <v>52</v>
      </c>
      <c r="L88" s="1635">
        <f>L100+L91+L93+L95+L97+L99</f>
        <v>24</v>
      </c>
      <c r="M88" s="1635">
        <f t="shared" ref="M88:S88" si="15">M89+M91+M93+M95+M97+M99</f>
        <v>77</v>
      </c>
      <c r="N88" s="1635">
        <f t="shared" si="15"/>
        <v>67</v>
      </c>
      <c r="O88" s="1635">
        <f t="shared" si="15"/>
        <v>50</v>
      </c>
      <c r="P88" s="1750">
        <f t="shared" si="15"/>
        <v>0</v>
      </c>
      <c r="Q88" s="1635">
        <f t="shared" si="15"/>
        <v>34</v>
      </c>
      <c r="R88" s="1769">
        <f t="shared" si="15"/>
        <v>15</v>
      </c>
      <c r="S88" s="2017">
        <f t="shared" si="15"/>
        <v>34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1333</v>
      </c>
      <c r="F89" s="36">
        <f>SUM(H89:S89)</f>
        <v>160</v>
      </c>
      <c r="G89" s="37">
        <f t="shared" ref="G89:G103" si="16">+F89*100/E89</f>
        <v>12.003000750187548</v>
      </c>
      <c r="H89" s="1014">
        <v>0</v>
      </c>
      <c r="I89" s="1423">
        <v>0</v>
      </c>
      <c r="J89" s="1423">
        <v>0</v>
      </c>
      <c r="K89" s="1571">
        <v>20</v>
      </c>
      <c r="L89" s="1636">
        <v>0</v>
      </c>
      <c r="M89" s="1641">
        <v>55</v>
      </c>
      <c r="N89" s="1641">
        <v>41</v>
      </c>
      <c r="O89" s="1641">
        <v>20</v>
      </c>
      <c r="P89" s="1756"/>
      <c r="Q89" s="1641">
        <v>0</v>
      </c>
      <c r="R89" s="1580">
        <v>0</v>
      </c>
      <c r="S89" s="1647">
        <v>24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20760</v>
      </c>
      <c r="G90" s="37" t="e">
        <f t="shared" si="16"/>
        <v>#DIV/0!</v>
      </c>
      <c r="H90" s="1014">
        <v>0</v>
      </c>
      <c r="I90" s="1423">
        <v>0</v>
      </c>
      <c r="J90" s="1423">
        <v>0</v>
      </c>
      <c r="K90" s="1571">
        <v>4000</v>
      </c>
      <c r="L90" s="1627">
        <v>0</v>
      </c>
      <c r="M90" s="1641">
        <v>1300</v>
      </c>
      <c r="N90" s="1641">
        <v>3060</v>
      </c>
      <c r="O90" s="1641">
        <v>7400</v>
      </c>
      <c r="P90" s="1756"/>
      <c r="Q90" s="1641">
        <v>0</v>
      </c>
      <c r="R90" s="1580">
        <v>0</v>
      </c>
      <c r="S90" s="1647">
        <v>5000</v>
      </c>
    </row>
    <row r="91" spans="1:19" ht="21.75" customHeight="1">
      <c r="A91" s="68"/>
      <c r="B91" s="49"/>
      <c r="C91" s="70" t="s">
        <v>229</v>
      </c>
      <c r="D91" s="35" t="s">
        <v>9</v>
      </c>
      <c r="E91" s="42">
        <v>17</v>
      </c>
      <c r="F91" s="36">
        <f t="shared" si="17"/>
        <v>0</v>
      </c>
      <c r="G91" s="37">
        <f t="shared" si="16"/>
        <v>0</v>
      </c>
      <c r="H91" s="1014">
        <v>0</v>
      </c>
      <c r="I91" s="1423">
        <v>0</v>
      </c>
      <c r="J91" s="1423">
        <v>0</v>
      </c>
      <c r="K91" s="1571">
        <v>0</v>
      </c>
      <c r="L91" s="1627">
        <v>0</v>
      </c>
      <c r="M91" s="1641">
        <v>0</v>
      </c>
      <c r="N91" s="1647">
        <v>0</v>
      </c>
      <c r="O91" s="1647">
        <v>0</v>
      </c>
      <c r="P91" s="1756"/>
      <c r="Q91" s="1641">
        <v>0</v>
      </c>
      <c r="R91" s="1580">
        <v>0</v>
      </c>
      <c r="S91" s="1647">
        <v>0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0</v>
      </c>
      <c r="G92" s="37" t="e">
        <f t="shared" si="16"/>
        <v>#DIV/0!</v>
      </c>
      <c r="H92" s="1014">
        <v>0</v>
      </c>
      <c r="I92" s="1423">
        <v>0</v>
      </c>
      <c r="J92" s="1423">
        <v>0</v>
      </c>
      <c r="K92" s="1571">
        <v>0</v>
      </c>
      <c r="L92" s="1627">
        <v>0</v>
      </c>
      <c r="M92" s="1641">
        <v>0</v>
      </c>
      <c r="N92" s="1647">
        <v>0</v>
      </c>
      <c r="O92" s="1647">
        <v>0</v>
      </c>
      <c r="P92" s="1756"/>
      <c r="Q92" s="1641">
        <v>0</v>
      </c>
      <c r="R92" s="1580">
        <v>0</v>
      </c>
      <c r="S92" s="1647">
        <v>0</v>
      </c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6"/>
        <v>#DIV/0!</v>
      </c>
      <c r="H93" s="1014">
        <v>0</v>
      </c>
      <c r="I93" s="1423">
        <v>0</v>
      </c>
      <c r="J93" s="1423">
        <v>0</v>
      </c>
      <c r="K93" s="1571">
        <v>0</v>
      </c>
      <c r="L93" s="1627">
        <v>0</v>
      </c>
      <c r="M93" s="1641">
        <v>0</v>
      </c>
      <c r="N93" s="1647">
        <v>0</v>
      </c>
      <c r="O93" s="1647">
        <v>0</v>
      </c>
      <c r="P93" s="1756"/>
      <c r="Q93" s="1641">
        <v>0</v>
      </c>
      <c r="R93" s="1580">
        <v>0</v>
      </c>
      <c r="S93" s="1647">
        <v>0</v>
      </c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1014">
        <v>0</v>
      </c>
      <c r="I94" s="1423">
        <v>0</v>
      </c>
      <c r="J94" s="1423">
        <v>0</v>
      </c>
      <c r="K94" s="1571">
        <v>0</v>
      </c>
      <c r="L94" s="1627">
        <v>0</v>
      </c>
      <c r="M94" s="1641">
        <v>0</v>
      </c>
      <c r="N94" s="1647">
        <v>0</v>
      </c>
      <c r="O94" s="1647">
        <v>0</v>
      </c>
      <c r="P94" s="1756"/>
      <c r="Q94" s="1641">
        <v>0</v>
      </c>
      <c r="R94" s="1580">
        <v>0</v>
      </c>
      <c r="S94" s="1647">
        <v>0</v>
      </c>
    </row>
    <row r="95" spans="1:19" ht="21.75" customHeight="1">
      <c r="A95" s="68"/>
      <c r="B95" s="49"/>
      <c r="C95" s="69" t="s">
        <v>50</v>
      </c>
      <c r="D95" s="35" t="s">
        <v>9</v>
      </c>
      <c r="E95" s="42">
        <v>98</v>
      </c>
      <c r="F95" s="36">
        <f t="shared" si="17"/>
        <v>0</v>
      </c>
      <c r="G95" s="37">
        <f t="shared" si="16"/>
        <v>0</v>
      </c>
      <c r="H95" s="1014">
        <v>0</v>
      </c>
      <c r="I95" s="1423">
        <v>0</v>
      </c>
      <c r="J95" s="1423">
        <v>0</v>
      </c>
      <c r="K95" s="1571">
        <v>0</v>
      </c>
      <c r="L95" s="1627">
        <v>0</v>
      </c>
      <c r="M95" s="1641">
        <v>0</v>
      </c>
      <c r="N95" s="1647">
        <v>0</v>
      </c>
      <c r="O95" s="1647">
        <v>0</v>
      </c>
      <c r="P95" s="1756"/>
      <c r="Q95" s="1641">
        <v>0</v>
      </c>
      <c r="R95" s="1580">
        <v>0</v>
      </c>
      <c r="S95" s="1647">
        <v>0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0</v>
      </c>
      <c r="G96" s="37" t="e">
        <f t="shared" si="16"/>
        <v>#DIV/0!</v>
      </c>
      <c r="H96" s="1014">
        <v>0</v>
      </c>
      <c r="I96" s="1423">
        <v>0</v>
      </c>
      <c r="J96" s="1423">
        <v>0</v>
      </c>
      <c r="K96" s="1571">
        <v>0</v>
      </c>
      <c r="L96" s="1627">
        <v>0</v>
      </c>
      <c r="M96" s="1641">
        <v>0</v>
      </c>
      <c r="N96" s="1647">
        <v>0</v>
      </c>
      <c r="O96" s="1647">
        <v>0</v>
      </c>
      <c r="P96" s="1756"/>
      <c r="Q96" s="1641">
        <v>0</v>
      </c>
      <c r="R96" s="1580">
        <v>0</v>
      </c>
      <c r="S96" s="1647">
        <v>0</v>
      </c>
    </row>
    <row r="97" spans="1:19" ht="21.75" customHeight="1">
      <c r="A97" s="68"/>
      <c r="B97" s="49"/>
      <c r="C97" s="70" t="s">
        <v>51</v>
      </c>
      <c r="D97" s="35" t="s">
        <v>9</v>
      </c>
      <c r="E97" s="42">
        <v>167</v>
      </c>
      <c r="F97" s="36">
        <f t="shared" si="17"/>
        <v>193</v>
      </c>
      <c r="G97" s="37">
        <f t="shared" si="16"/>
        <v>115.56886227544911</v>
      </c>
      <c r="H97" s="1014">
        <v>0</v>
      </c>
      <c r="I97" s="1423">
        <v>0</v>
      </c>
      <c r="J97" s="1423">
        <v>0</v>
      </c>
      <c r="K97" s="1571">
        <v>32</v>
      </c>
      <c r="L97" s="1627">
        <v>24</v>
      </c>
      <c r="M97" s="1641">
        <v>22</v>
      </c>
      <c r="N97" s="1641">
        <v>26</v>
      </c>
      <c r="O97" s="1641">
        <v>30</v>
      </c>
      <c r="P97" s="1756"/>
      <c r="Q97" s="1641">
        <v>34</v>
      </c>
      <c r="R97" s="1580">
        <v>15</v>
      </c>
      <c r="S97" s="1647">
        <v>10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0</v>
      </c>
      <c r="G98" s="37" t="e">
        <f t="shared" si="16"/>
        <v>#DIV/0!</v>
      </c>
      <c r="H98" s="1014">
        <v>0</v>
      </c>
      <c r="I98" s="1423">
        <v>0</v>
      </c>
      <c r="J98" s="1423">
        <v>0</v>
      </c>
      <c r="K98" s="1571">
        <v>0</v>
      </c>
      <c r="L98" s="1627">
        <v>0</v>
      </c>
      <c r="M98" s="1641">
        <v>0</v>
      </c>
      <c r="N98" s="1647">
        <v>0</v>
      </c>
      <c r="O98" s="1641">
        <v>0</v>
      </c>
      <c r="P98" s="1756"/>
      <c r="Q98" s="1641">
        <v>0</v>
      </c>
      <c r="R98" s="1580">
        <v>0</v>
      </c>
      <c r="S98" s="1647">
        <v>0</v>
      </c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7"/>
        <v>0</v>
      </c>
      <c r="G99" s="37" t="e">
        <f t="shared" si="16"/>
        <v>#DIV/0!</v>
      </c>
      <c r="H99" s="1014">
        <v>0</v>
      </c>
      <c r="I99" s="1423">
        <v>0</v>
      </c>
      <c r="J99" s="1423">
        <v>0</v>
      </c>
      <c r="K99" s="1571">
        <v>0</v>
      </c>
      <c r="L99" s="1627">
        <v>0</v>
      </c>
      <c r="M99" s="1641">
        <v>0</v>
      </c>
      <c r="N99" s="1647">
        <v>0</v>
      </c>
      <c r="O99" s="1641">
        <v>0</v>
      </c>
      <c r="P99" s="1756"/>
      <c r="Q99" s="1641">
        <v>0</v>
      </c>
      <c r="R99" s="1580">
        <v>0</v>
      </c>
      <c r="S99" s="1647">
        <v>0</v>
      </c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0</v>
      </c>
      <c r="G100" s="37" t="e">
        <f t="shared" si="16"/>
        <v>#DIV/0!</v>
      </c>
      <c r="H100" s="1014">
        <v>0</v>
      </c>
      <c r="I100" s="1423">
        <v>0</v>
      </c>
      <c r="J100" s="1423">
        <v>0</v>
      </c>
      <c r="K100" s="1571">
        <v>0</v>
      </c>
      <c r="L100" s="1627">
        <v>0</v>
      </c>
      <c r="M100" s="1641">
        <v>0</v>
      </c>
      <c r="N100" s="1647">
        <v>0</v>
      </c>
      <c r="O100" s="1641">
        <v>0</v>
      </c>
      <c r="P100" s="1756"/>
      <c r="Q100" s="1641">
        <v>0</v>
      </c>
      <c r="R100" s="1580">
        <v>0</v>
      </c>
      <c r="S100" s="1647">
        <v>0</v>
      </c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5</v>
      </c>
      <c r="F101" s="55">
        <f>SUM(H101:S101)</f>
        <v>5</v>
      </c>
      <c r="G101" s="67">
        <f t="shared" si="16"/>
        <v>100</v>
      </c>
      <c r="H101" s="1017"/>
      <c r="I101" s="1415">
        <v>2</v>
      </c>
      <c r="J101" s="1427">
        <v>1</v>
      </c>
      <c r="K101" s="1415">
        <v>2</v>
      </c>
      <c r="L101" s="1630">
        <v>0</v>
      </c>
      <c r="M101" s="1635"/>
      <c r="N101" s="1635">
        <v>0</v>
      </c>
      <c r="O101" s="1635">
        <v>0</v>
      </c>
      <c r="P101" s="1750"/>
      <c r="Q101" s="1635"/>
      <c r="R101" s="1769">
        <v>0</v>
      </c>
      <c r="S101" s="2017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9" si="18">SUM(H102:S102)</f>
        <v>0</v>
      </c>
      <c r="G102" s="78" t="e">
        <f t="shared" si="16"/>
        <v>#DIV/0!</v>
      </c>
      <c r="H102" s="1008">
        <v>0</v>
      </c>
      <c r="I102" s="1438">
        <v>0</v>
      </c>
      <c r="J102" s="1439">
        <v>0</v>
      </c>
      <c r="K102" s="1438">
        <v>0</v>
      </c>
      <c r="L102" s="1637">
        <v>0</v>
      </c>
      <c r="M102" s="1685">
        <v>0</v>
      </c>
      <c r="N102" s="1685">
        <v>0</v>
      </c>
      <c r="O102" s="1685">
        <v>0</v>
      </c>
      <c r="P102" s="1761"/>
      <c r="Q102" s="1685">
        <v>0</v>
      </c>
      <c r="R102" s="1962">
        <v>0</v>
      </c>
      <c r="S102" s="1719">
        <v>0</v>
      </c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1062100</v>
      </c>
      <c r="F103" s="153">
        <f>SUM(H103:S103)</f>
        <v>662099.52</v>
      </c>
      <c r="G103" s="112">
        <f t="shared" si="16"/>
        <v>62.338717634874307</v>
      </c>
      <c r="H103" s="1007">
        <f>SUM(H104:H108)</f>
        <v>0</v>
      </c>
      <c r="I103" s="1007">
        <f t="shared" ref="I103:S103" si="19">SUM(I104:I108)</f>
        <v>79466</v>
      </c>
      <c r="J103" s="1007">
        <f t="shared" si="19"/>
        <v>246264.5</v>
      </c>
      <c r="K103" s="1007">
        <f t="shared" si="19"/>
        <v>0</v>
      </c>
      <c r="L103" s="1007">
        <f t="shared" si="19"/>
        <v>20944</v>
      </c>
      <c r="M103" s="1007">
        <f t="shared" si="19"/>
        <v>52605.599999999999</v>
      </c>
      <c r="N103" s="1007">
        <f t="shared" si="19"/>
        <v>52007.199999999997</v>
      </c>
      <c r="O103" s="1007">
        <f t="shared" si="19"/>
        <v>0</v>
      </c>
      <c r="P103" s="1007">
        <f t="shared" si="19"/>
        <v>0</v>
      </c>
      <c r="Q103" s="1007">
        <f t="shared" si="19"/>
        <v>6458.9000000000005</v>
      </c>
      <c r="R103" s="1007">
        <f t="shared" si="19"/>
        <v>0</v>
      </c>
      <c r="S103" s="1007">
        <f t="shared" si="19"/>
        <v>204353.32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8"/>
        <v>0</v>
      </c>
      <c r="G104" s="43" t="e">
        <f t="shared" ref="G104:G110" si="20">+F104*100/E104</f>
        <v>#DIV/0!</v>
      </c>
      <c r="H104" s="1014">
        <v>0</v>
      </c>
      <c r="I104" s="1423">
        <v>0</v>
      </c>
      <c r="J104" s="1426">
        <v>0</v>
      </c>
      <c r="K104" s="1423">
        <v>0</v>
      </c>
      <c r="L104" s="1627">
        <v>0</v>
      </c>
      <c r="M104" s="1641">
        <v>0</v>
      </c>
      <c r="N104" s="1641">
        <v>0</v>
      </c>
      <c r="O104" s="1641">
        <v>0</v>
      </c>
      <c r="P104" s="1756"/>
      <c r="Q104" s="1641">
        <v>0</v>
      </c>
      <c r="R104" s="1580">
        <v>0</v>
      </c>
      <c r="S104" s="1647">
        <v>0</v>
      </c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f>512100+150000</f>
        <v>662100</v>
      </c>
      <c r="F105" s="36">
        <f t="shared" si="18"/>
        <v>662099.52</v>
      </c>
      <c r="G105" s="43">
        <f t="shared" si="20"/>
        <v>99.999927503398283</v>
      </c>
      <c r="H105" s="1014">
        <v>0</v>
      </c>
      <c r="I105" s="1423">
        <v>79466</v>
      </c>
      <c r="J105" s="1426">
        <v>246264.5</v>
      </c>
      <c r="K105" s="1423">
        <v>0</v>
      </c>
      <c r="L105" s="1627">
        <v>20944</v>
      </c>
      <c r="M105" s="1641">
        <v>52605.599999999999</v>
      </c>
      <c r="N105" s="1641">
        <v>52007.199999999997</v>
      </c>
      <c r="O105" s="1641">
        <v>0</v>
      </c>
      <c r="P105" s="1756"/>
      <c r="Q105" s="1641">
        <f>6429.3+29.6</f>
        <v>6458.9000000000005</v>
      </c>
      <c r="R105" s="1580">
        <v>0</v>
      </c>
      <c r="S105" s="1647">
        <v>204353.32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400000</v>
      </c>
      <c r="F106" s="36">
        <f t="shared" si="18"/>
        <v>0</v>
      </c>
      <c r="G106" s="43">
        <f t="shared" si="20"/>
        <v>0</v>
      </c>
      <c r="H106" s="1014">
        <v>0</v>
      </c>
      <c r="I106" s="1423">
        <v>0</v>
      </c>
      <c r="J106" s="1426">
        <v>0</v>
      </c>
      <c r="K106" s="1423">
        <v>0</v>
      </c>
      <c r="L106" s="1627">
        <v>0</v>
      </c>
      <c r="M106" s="1641"/>
      <c r="N106" s="1641">
        <v>0</v>
      </c>
      <c r="O106" s="1641">
        <v>0</v>
      </c>
      <c r="P106" s="1756"/>
      <c r="Q106" s="1641">
        <v>0</v>
      </c>
      <c r="R106" s="1580">
        <v>0</v>
      </c>
      <c r="S106" s="1647">
        <v>0</v>
      </c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1014">
        <v>0</v>
      </c>
      <c r="I107" s="1423">
        <v>0</v>
      </c>
      <c r="J107" s="1426">
        <v>0</v>
      </c>
      <c r="K107" s="1423">
        <v>0</v>
      </c>
      <c r="L107" s="1627">
        <v>0</v>
      </c>
      <c r="M107" s="1641">
        <v>0</v>
      </c>
      <c r="N107" s="1641">
        <v>0</v>
      </c>
      <c r="O107" s="1641">
        <v>0</v>
      </c>
      <c r="P107" s="1756"/>
      <c r="Q107" s="1641">
        <v>0</v>
      </c>
      <c r="R107" s="1580">
        <v>0</v>
      </c>
      <c r="S107" s="1647">
        <v>0</v>
      </c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8"/>
        <v>0</v>
      </c>
      <c r="G108" s="43" t="e">
        <f t="shared" si="20"/>
        <v>#DIV/0!</v>
      </c>
      <c r="H108" s="1014">
        <v>0</v>
      </c>
      <c r="I108" s="1423">
        <v>0</v>
      </c>
      <c r="J108" s="1426">
        <v>0</v>
      </c>
      <c r="K108" s="1423">
        <v>0</v>
      </c>
      <c r="L108" s="1627">
        <v>0</v>
      </c>
      <c r="M108" s="1641">
        <v>0</v>
      </c>
      <c r="N108" s="1641">
        <v>0</v>
      </c>
      <c r="O108" s="1641">
        <v>0</v>
      </c>
      <c r="P108" s="1756"/>
      <c r="Q108" s="1641">
        <v>0</v>
      </c>
      <c r="R108" s="1580">
        <v>0</v>
      </c>
      <c r="S108" s="1647">
        <v>0</v>
      </c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560000</v>
      </c>
      <c r="F109" s="1536">
        <f t="shared" si="18"/>
        <v>572000</v>
      </c>
      <c r="G109" s="140">
        <f t="shared" si="20"/>
        <v>102.14285714285714</v>
      </c>
      <c r="H109" s="1006">
        <f>SUM(H113+H117)</f>
        <v>0</v>
      </c>
      <c r="I109" s="1006">
        <f t="shared" ref="I109:S109" si="21">SUM(I113+I117)</f>
        <v>140000</v>
      </c>
      <c r="J109" s="1006">
        <f t="shared" si="21"/>
        <v>90000</v>
      </c>
      <c r="K109" s="1006">
        <f t="shared" si="21"/>
        <v>52000</v>
      </c>
      <c r="L109" s="1639">
        <f t="shared" si="21"/>
        <v>66000</v>
      </c>
      <c r="M109" s="1687">
        <f t="shared" si="21"/>
        <v>64000</v>
      </c>
      <c r="N109" s="1687">
        <f t="shared" si="21"/>
        <v>40000</v>
      </c>
      <c r="O109" s="1687">
        <f t="shared" si="21"/>
        <v>40000</v>
      </c>
      <c r="P109" s="1763">
        <f t="shared" si="21"/>
        <v>40000</v>
      </c>
      <c r="Q109" s="1687">
        <f t="shared" si="21"/>
        <v>40000</v>
      </c>
      <c r="R109" s="1963">
        <f t="shared" si="21"/>
        <v>0</v>
      </c>
      <c r="S109" s="2027">
        <f t="shared" si="21"/>
        <v>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60000</v>
      </c>
      <c r="F110" s="58">
        <f>SUM(H110:S110)</f>
        <v>60000</v>
      </c>
      <c r="G110" s="47">
        <f t="shared" si="20"/>
        <v>100</v>
      </c>
      <c r="H110" s="978">
        <v>0</v>
      </c>
      <c r="I110" s="1432">
        <v>0</v>
      </c>
      <c r="J110" s="1433">
        <v>0</v>
      </c>
      <c r="K110" s="1432">
        <v>0</v>
      </c>
      <c r="L110" s="1633">
        <v>0</v>
      </c>
      <c r="M110" s="1683">
        <v>0</v>
      </c>
      <c r="N110" s="1683">
        <v>0</v>
      </c>
      <c r="O110" s="1628">
        <v>15000</v>
      </c>
      <c r="P110" s="1754">
        <v>15000</v>
      </c>
      <c r="Q110" s="1628">
        <v>15000</v>
      </c>
      <c r="R110" s="1419">
        <v>15000</v>
      </c>
      <c r="S110" s="2025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017"/>
      <c r="I111" s="1415"/>
      <c r="J111" s="1427"/>
      <c r="K111" s="1415"/>
      <c r="L111" s="1630"/>
      <c r="M111" s="1635"/>
      <c r="N111" s="1635"/>
      <c r="O111" s="1635"/>
      <c r="P111" s="1750"/>
      <c r="Q111" s="1635"/>
      <c r="R111" s="1769"/>
      <c r="S111" s="201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30</v>
      </c>
      <c r="F112" s="36">
        <f>SUM(H112:S112)</f>
        <v>30</v>
      </c>
      <c r="G112" s="37">
        <f>+F112*100/E112</f>
        <v>100</v>
      </c>
      <c r="H112" s="1014">
        <v>0</v>
      </c>
      <c r="I112" s="1423">
        <v>10</v>
      </c>
      <c r="J112" s="1426">
        <v>6</v>
      </c>
      <c r="K112" s="1423">
        <v>8</v>
      </c>
      <c r="L112" s="1627">
        <v>6</v>
      </c>
      <c r="M112" s="1641">
        <v>0</v>
      </c>
      <c r="N112" s="1641">
        <v>0</v>
      </c>
      <c r="O112" s="1641">
        <v>0</v>
      </c>
      <c r="P112" s="1756"/>
      <c r="Q112" s="1641">
        <v>0</v>
      </c>
      <c r="R112" s="1580">
        <v>0</v>
      </c>
      <c r="S112" s="1647">
        <v>0</v>
      </c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60000</v>
      </c>
      <c r="F113" s="36">
        <f>SUM(H113:S113)</f>
        <v>72000</v>
      </c>
      <c r="G113" s="37">
        <f>+F113*100/E113</f>
        <v>120</v>
      </c>
      <c r="H113" s="1014">
        <v>0</v>
      </c>
      <c r="I113" s="1423">
        <v>20000</v>
      </c>
      <c r="J113" s="1426">
        <v>10000</v>
      </c>
      <c r="K113" s="1423">
        <v>12000</v>
      </c>
      <c r="L113" s="1627">
        <v>6000</v>
      </c>
      <c r="M113" s="1641">
        <v>4000</v>
      </c>
      <c r="N113" s="1641">
        <v>20000</v>
      </c>
      <c r="O113" s="1641">
        <v>0</v>
      </c>
      <c r="P113" s="1756"/>
      <c r="Q113" s="1641">
        <v>0</v>
      </c>
      <c r="R113" s="1580">
        <v>0</v>
      </c>
      <c r="S113" s="1647">
        <v>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500000</v>
      </c>
      <c r="F114" s="58">
        <f>SUM(H114:S114)</f>
        <v>500000</v>
      </c>
      <c r="G114" s="47">
        <f>+F114*100/E114</f>
        <v>100</v>
      </c>
      <c r="H114" s="1064">
        <v>30000</v>
      </c>
      <c r="I114" s="1419">
        <v>50000</v>
      </c>
      <c r="J114" s="1419">
        <v>50000</v>
      </c>
      <c r="K114" s="1419">
        <v>50000</v>
      </c>
      <c r="L114" s="1628">
        <v>50000</v>
      </c>
      <c r="M114" s="1628">
        <v>50000</v>
      </c>
      <c r="N114" s="1628">
        <v>50000</v>
      </c>
      <c r="O114" s="1628">
        <v>50000</v>
      </c>
      <c r="P114" s="1754">
        <v>30000</v>
      </c>
      <c r="Q114" s="1628">
        <v>30000</v>
      </c>
      <c r="R114" s="1419">
        <v>30000</v>
      </c>
      <c r="S114" s="2021">
        <v>30000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017"/>
      <c r="I115" s="1415"/>
      <c r="J115" s="1427"/>
      <c r="K115" s="1415"/>
      <c r="L115" s="1630"/>
      <c r="M115" s="1635"/>
      <c r="N115" s="1635"/>
      <c r="O115" s="1635"/>
      <c r="P115" s="1750"/>
      <c r="Q115" s="1635"/>
      <c r="R115" s="1769"/>
      <c r="S115" s="201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17</v>
      </c>
      <c r="F116" s="36">
        <f>SUM(H116:S116)</f>
        <v>17</v>
      </c>
      <c r="G116" s="37">
        <f t="shared" ref="G116:G124" si="22">+F116*100/E116</f>
        <v>100</v>
      </c>
      <c r="H116" s="1014">
        <v>0</v>
      </c>
      <c r="I116" s="1423">
        <v>10</v>
      </c>
      <c r="J116" s="1426">
        <v>7</v>
      </c>
      <c r="K116" s="1423">
        <v>0</v>
      </c>
      <c r="L116" s="1627">
        <v>0</v>
      </c>
      <c r="M116" s="1641">
        <v>0</v>
      </c>
      <c r="N116" s="1641">
        <v>0</v>
      </c>
      <c r="O116" s="1641">
        <v>0</v>
      </c>
      <c r="P116" s="1756">
        <v>0</v>
      </c>
      <c r="Q116" s="1641">
        <v>0</v>
      </c>
      <c r="R116" s="1580">
        <v>0</v>
      </c>
      <c r="S116" s="1647">
        <v>0</v>
      </c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500000</v>
      </c>
      <c r="F117" s="36">
        <f>SUM(H117:S117)</f>
        <v>500000</v>
      </c>
      <c r="G117" s="37">
        <f t="shared" si="22"/>
        <v>100</v>
      </c>
      <c r="H117" s="1014">
        <v>0</v>
      </c>
      <c r="I117" s="1423">
        <v>120000</v>
      </c>
      <c r="J117" s="1426">
        <v>80000</v>
      </c>
      <c r="K117" s="1423">
        <v>40000</v>
      </c>
      <c r="L117" s="1627">
        <v>60000</v>
      </c>
      <c r="M117" s="1641">
        <v>60000</v>
      </c>
      <c r="N117" s="1641">
        <v>20000</v>
      </c>
      <c r="O117" s="1641">
        <v>40000</v>
      </c>
      <c r="P117" s="1756">
        <v>40000</v>
      </c>
      <c r="Q117" s="1641">
        <v>40000</v>
      </c>
      <c r="R117" s="1580">
        <v>0</v>
      </c>
      <c r="S117" s="1647">
        <v>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017"/>
      <c r="I118" s="1415"/>
      <c r="J118" s="1427"/>
      <c r="K118" s="1415"/>
      <c r="L118" s="1630"/>
      <c r="M118" s="1635"/>
      <c r="N118" s="1635"/>
      <c r="O118" s="1635"/>
      <c r="P118" s="1750"/>
      <c r="Q118" s="1635"/>
      <c r="R118" s="1769"/>
      <c r="S118" s="201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 t="shared" ref="F119:F124" si="23">SUM(H119:S119)</f>
        <v>1</v>
      </c>
      <c r="G119" s="37">
        <f t="shared" si="22"/>
        <v>100</v>
      </c>
      <c r="H119" s="1014">
        <v>0</v>
      </c>
      <c r="I119" s="1423">
        <v>0</v>
      </c>
      <c r="J119" s="1426">
        <v>0</v>
      </c>
      <c r="K119" s="1572">
        <v>1</v>
      </c>
      <c r="L119" s="1627">
        <v>0</v>
      </c>
      <c r="M119" s="1641">
        <v>0</v>
      </c>
      <c r="N119" s="1641">
        <v>0</v>
      </c>
      <c r="O119" s="1641">
        <v>0</v>
      </c>
      <c r="P119" s="1756">
        <v>0</v>
      </c>
      <c r="Q119" s="1641">
        <v>0</v>
      </c>
      <c r="R119" s="1580">
        <v>0</v>
      </c>
      <c r="S119" s="1647">
        <v>0</v>
      </c>
    </row>
    <row r="120" spans="1:19" ht="21.75" customHeight="1">
      <c r="A120" s="59"/>
      <c r="B120" s="319"/>
      <c r="C120" s="7" t="s">
        <v>127</v>
      </c>
      <c r="D120" s="35" t="s">
        <v>35</v>
      </c>
      <c r="E120" s="36"/>
      <c r="F120" s="36">
        <f t="shared" si="23"/>
        <v>0</v>
      </c>
      <c r="G120" s="37" t="e">
        <f t="shared" si="22"/>
        <v>#DIV/0!</v>
      </c>
      <c r="H120" s="1014">
        <v>0</v>
      </c>
      <c r="I120" s="1423">
        <v>0</v>
      </c>
      <c r="J120" s="1426">
        <v>0</v>
      </c>
      <c r="K120" s="1572">
        <v>0</v>
      </c>
      <c r="L120" s="1627">
        <v>0</v>
      </c>
      <c r="M120" s="1641">
        <v>0</v>
      </c>
      <c r="N120" s="1641">
        <v>0</v>
      </c>
      <c r="O120" s="1641">
        <v>0</v>
      </c>
      <c r="P120" s="1756">
        <v>0</v>
      </c>
      <c r="Q120" s="1641">
        <v>0</v>
      </c>
      <c r="R120" s="1580">
        <v>0</v>
      </c>
      <c r="S120" s="1647">
        <v>0</v>
      </c>
    </row>
    <row r="121" spans="1:19" ht="21.75" customHeight="1">
      <c r="A121" s="59"/>
      <c r="B121" s="319"/>
      <c r="C121" s="7" t="s">
        <v>125</v>
      </c>
      <c r="D121" s="35" t="s">
        <v>9</v>
      </c>
      <c r="E121" s="36"/>
      <c r="F121" s="36">
        <f t="shared" si="23"/>
        <v>0</v>
      </c>
      <c r="G121" s="37" t="e">
        <f t="shared" si="22"/>
        <v>#DIV/0!</v>
      </c>
      <c r="H121" s="1014">
        <v>0</v>
      </c>
      <c r="I121" s="1423">
        <v>0</v>
      </c>
      <c r="J121" s="1426">
        <v>0</v>
      </c>
      <c r="K121" s="1572">
        <v>0</v>
      </c>
      <c r="L121" s="1627">
        <v>0</v>
      </c>
      <c r="M121" s="1641">
        <v>0</v>
      </c>
      <c r="N121" s="1641">
        <v>0</v>
      </c>
      <c r="O121" s="1641">
        <v>0</v>
      </c>
      <c r="P121" s="1756">
        <v>0</v>
      </c>
      <c r="Q121" s="1641">
        <v>0</v>
      </c>
      <c r="R121" s="1580">
        <v>0</v>
      </c>
      <c r="S121" s="1647">
        <v>0</v>
      </c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60</v>
      </c>
      <c r="F122" s="36">
        <f t="shared" si="23"/>
        <v>60</v>
      </c>
      <c r="G122" s="37">
        <f t="shared" si="22"/>
        <v>100</v>
      </c>
      <c r="H122" s="1014">
        <v>0</v>
      </c>
      <c r="I122" s="1423">
        <v>0</v>
      </c>
      <c r="J122" s="1426">
        <v>0</v>
      </c>
      <c r="K122" s="1572">
        <v>0</v>
      </c>
      <c r="L122" s="1627">
        <v>50</v>
      </c>
      <c r="M122" s="1641">
        <v>0</v>
      </c>
      <c r="N122" s="1641">
        <v>0</v>
      </c>
      <c r="O122" s="1641">
        <v>10</v>
      </c>
      <c r="P122" s="1756">
        <v>0</v>
      </c>
      <c r="Q122" s="1641">
        <v>0</v>
      </c>
      <c r="R122" s="1580">
        <v>0</v>
      </c>
      <c r="S122" s="1647">
        <v>0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3"/>
        <v>0</v>
      </c>
      <c r="G123" s="66"/>
      <c r="H123" s="1005"/>
      <c r="I123" s="1442"/>
      <c r="J123" s="1443"/>
      <c r="K123" s="1573"/>
      <c r="L123" s="1640"/>
      <c r="M123" s="1688"/>
      <c r="N123" s="1688"/>
      <c r="O123" s="1688"/>
      <c r="P123" s="1764"/>
      <c r="Q123" s="1688"/>
      <c r="R123" s="1442"/>
      <c r="S123" s="2028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2"/>
        <v>#DIV/0!</v>
      </c>
      <c r="H124" s="1014">
        <v>0</v>
      </c>
      <c r="I124" s="1423">
        <v>0</v>
      </c>
      <c r="J124" s="1426">
        <v>0</v>
      </c>
      <c r="K124" s="1572">
        <v>0</v>
      </c>
      <c r="L124" s="1627">
        <v>0</v>
      </c>
      <c r="M124" s="1641">
        <v>0</v>
      </c>
      <c r="N124" s="1641">
        <v>0</v>
      </c>
      <c r="O124" s="1641">
        <v>0</v>
      </c>
      <c r="P124" s="1756">
        <v>0</v>
      </c>
      <c r="Q124" s="1641">
        <v>0</v>
      </c>
      <c r="R124" s="1580">
        <v>0</v>
      </c>
      <c r="S124" s="1647">
        <v>0</v>
      </c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20800</v>
      </c>
      <c r="F125" s="153">
        <f t="shared" ref="F125:F188" si="24">SUM(H125:S125)</f>
        <v>20799.900000000001</v>
      </c>
      <c r="G125" s="379">
        <f t="shared" ref="G125:G188" si="25">+F125*100/E125</f>
        <v>99.999519230769238</v>
      </c>
      <c r="H125" s="1012">
        <f>SUM(H126:H130)</f>
        <v>0</v>
      </c>
      <c r="I125" s="1428">
        <f t="shared" ref="I125:S125" si="26">SUM(I126:I130)</f>
        <v>0</v>
      </c>
      <c r="J125" s="1441">
        <f t="shared" si="26"/>
        <v>3365.15</v>
      </c>
      <c r="K125" s="1440">
        <f t="shared" si="26"/>
        <v>0</v>
      </c>
      <c r="L125" s="1638">
        <f t="shared" si="26"/>
        <v>0</v>
      </c>
      <c r="M125" s="1686">
        <f t="shared" si="26"/>
        <v>0</v>
      </c>
      <c r="N125" s="1686">
        <f t="shared" si="26"/>
        <v>0</v>
      </c>
      <c r="O125" s="1686">
        <f t="shared" si="26"/>
        <v>1005.8</v>
      </c>
      <c r="P125" s="1762">
        <f t="shared" si="26"/>
        <v>0</v>
      </c>
      <c r="Q125" s="1686">
        <f t="shared" si="26"/>
        <v>0</v>
      </c>
      <c r="R125" s="1440">
        <f t="shared" si="26"/>
        <v>0</v>
      </c>
      <c r="S125" s="1723">
        <f t="shared" si="26"/>
        <v>16428.95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4"/>
        <v>0</v>
      </c>
      <c r="G126" s="37" t="e">
        <f t="shared" si="25"/>
        <v>#DIV/0!</v>
      </c>
      <c r="H126" s="1014">
        <v>0</v>
      </c>
      <c r="I126" s="1423">
        <v>0</v>
      </c>
      <c r="J126" s="1423">
        <v>0</v>
      </c>
      <c r="K126" s="1423">
        <v>0</v>
      </c>
      <c r="L126" s="1641">
        <v>0</v>
      </c>
      <c r="M126" s="1641">
        <v>0</v>
      </c>
      <c r="N126" s="1647">
        <v>0</v>
      </c>
      <c r="O126" s="1641">
        <v>0</v>
      </c>
      <c r="P126" s="1756"/>
      <c r="Q126" s="1641">
        <v>0</v>
      </c>
      <c r="R126" s="1580">
        <v>0</v>
      </c>
      <c r="S126" s="1647">
        <v>0</v>
      </c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20800</v>
      </c>
      <c r="F127" s="36">
        <f t="shared" si="24"/>
        <v>20799.900000000001</v>
      </c>
      <c r="G127" s="37">
        <f t="shared" si="25"/>
        <v>99.999519230769238</v>
      </c>
      <c r="H127" s="1014">
        <v>0</v>
      </c>
      <c r="I127" s="1423">
        <v>0</v>
      </c>
      <c r="J127" s="1423">
        <v>3365.15</v>
      </c>
      <c r="K127" s="1423">
        <v>0</v>
      </c>
      <c r="L127" s="1641">
        <v>0</v>
      </c>
      <c r="M127" s="1641">
        <v>0</v>
      </c>
      <c r="N127" s="1641">
        <v>0</v>
      </c>
      <c r="O127" s="1641">
        <v>1005.8</v>
      </c>
      <c r="P127" s="1756"/>
      <c r="Q127" s="1641">
        <v>0</v>
      </c>
      <c r="R127" s="1580">
        <v>0</v>
      </c>
      <c r="S127" s="2023">
        <v>16428.95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4"/>
        <v>0</v>
      </c>
      <c r="G128" s="37" t="e">
        <f t="shared" si="25"/>
        <v>#DIV/0!</v>
      </c>
      <c r="H128" s="1014">
        <v>0</v>
      </c>
      <c r="I128" s="1423">
        <v>0</v>
      </c>
      <c r="J128" s="1423">
        <v>0</v>
      </c>
      <c r="K128" s="1423">
        <v>0</v>
      </c>
      <c r="L128" s="1641">
        <v>0</v>
      </c>
      <c r="M128" s="1641">
        <v>0</v>
      </c>
      <c r="N128" s="1647">
        <v>0</v>
      </c>
      <c r="O128" s="1641">
        <v>0</v>
      </c>
      <c r="P128" s="1756"/>
      <c r="Q128" s="1641">
        <v>0</v>
      </c>
      <c r="R128" s="1580">
        <v>0</v>
      </c>
      <c r="S128" s="1647">
        <v>0</v>
      </c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4"/>
        <v>0</v>
      </c>
      <c r="G129" s="37" t="e">
        <f t="shared" si="25"/>
        <v>#DIV/0!</v>
      </c>
      <c r="H129" s="1014">
        <v>0</v>
      </c>
      <c r="I129" s="1423">
        <v>0</v>
      </c>
      <c r="J129" s="1423">
        <v>0</v>
      </c>
      <c r="K129" s="1423">
        <v>0</v>
      </c>
      <c r="L129" s="1641">
        <v>0</v>
      </c>
      <c r="M129" s="1641">
        <v>0</v>
      </c>
      <c r="N129" s="1647">
        <v>0</v>
      </c>
      <c r="O129" s="1641">
        <v>0</v>
      </c>
      <c r="P129" s="1756"/>
      <c r="Q129" s="1641">
        <v>0</v>
      </c>
      <c r="R129" s="1580">
        <v>0</v>
      </c>
      <c r="S129" s="1647">
        <v>0</v>
      </c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4"/>
        <v>0</v>
      </c>
      <c r="G130" s="37" t="e">
        <f t="shared" si="25"/>
        <v>#DIV/0!</v>
      </c>
      <c r="H130" s="1014">
        <v>0</v>
      </c>
      <c r="I130" s="1423">
        <v>0</v>
      </c>
      <c r="J130" s="1423">
        <v>0</v>
      </c>
      <c r="K130" s="1423">
        <v>0</v>
      </c>
      <c r="L130" s="1641">
        <v>0</v>
      </c>
      <c r="M130" s="1641">
        <v>0</v>
      </c>
      <c r="N130" s="1647">
        <v>0</v>
      </c>
      <c r="O130" s="1641">
        <v>0</v>
      </c>
      <c r="P130" s="1756"/>
      <c r="Q130" s="1641">
        <v>0</v>
      </c>
      <c r="R130" s="1580">
        <v>0</v>
      </c>
      <c r="S130" s="1647">
        <v>0</v>
      </c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4"/>
        <v>0</v>
      </c>
      <c r="G131" s="67" t="e">
        <f t="shared" si="25"/>
        <v>#DIV/0!</v>
      </c>
      <c r="H131" s="1017"/>
      <c r="I131" s="1415"/>
      <c r="J131" s="1427"/>
      <c r="K131" s="1415"/>
      <c r="L131" s="1630"/>
      <c r="M131" s="1635"/>
      <c r="N131" s="1635"/>
      <c r="O131" s="1635"/>
      <c r="P131" s="1750"/>
      <c r="Q131" s="1635"/>
      <c r="R131" s="1769"/>
      <c r="S131" s="2017"/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3</v>
      </c>
      <c r="F132" s="55">
        <f t="shared" si="24"/>
        <v>3</v>
      </c>
      <c r="G132" s="67">
        <f t="shared" si="25"/>
        <v>100</v>
      </c>
      <c r="H132" s="1011">
        <f>SUM(H133:H134)</f>
        <v>0</v>
      </c>
      <c r="I132" s="1421">
        <f t="shared" ref="I132:S132" si="27">SUM(I133:I134)</f>
        <v>0</v>
      </c>
      <c r="J132" s="1422">
        <f t="shared" si="27"/>
        <v>0</v>
      </c>
      <c r="K132" s="1421">
        <f t="shared" si="27"/>
        <v>3</v>
      </c>
      <c r="L132" s="1626">
        <f t="shared" si="27"/>
        <v>0</v>
      </c>
      <c r="M132" s="1680">
        <f t="shared" si="27"/>
        <v>0</v>
      </c>
      <c r="N132" s="1680">
        <f t="shared" si="27"/>
        <v>0</v>
      </c>
      <c r="O132" s="1680">
        <f t="shared" si="27"/>
        <v>0</v>
      </c>
      <c r="P132" s="1753">
        <f t="shared" si="27"/>
        <v>0</v>
      </c>
      <c r="Q132" s="1680">
        <f t="shared" si="27"/>
        <v>0</v>
      </c>
      <c r="R132" s="1421">
        <f t="shared" si="27"/>
        <v>0</v>
      </c>
      <c r="S132" s="2020">
        <f t="shared" si="27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3</v>
      </c>
      <c r="F133" s="36">
        <f t="shared" si="24"/>
        <v>3</v>
      </c>
      <c r="G133" s="37">
        <f t="shared" si="25"/>
        <v>100</v>
      </c>
      <c r="H133" s="1014">
        <v>0</v>
      </c>
      <c r="I133" s="1423">
        <v>0</v>
      </c>
      <c r="J133" s="1426">
        <v>0</v>
      </c>
      <c r="K133" s="1423">
        <v>3</v>
      </c>
      <c r="L133" s="1627">
        <v>0</v>
      </c>
      <c r="M133" s="1641">
        <v>0</v>
      </c>
      <c r="N133" s="1647">
        <v>0</v>
      </c>
      <c r="O133" s="1641">
        <v>0</v>
      </c>
      <c r="P133" s="1756">
        <v>0</v>
      </c>
      <c r="Q133" s="1641">
        <v>0</v>
      </c>
      <c r="R133" s="1580">
        <v>0</v>
      </c>
      <c r="S133" s="1647">
        <v>0</v>
      </c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4"/>
        <v>0</v>
      </c>
      <c r="G134" s="37" t="e">
        <f t="shared" si="25"/>
        <v>#DIV/0!</v>
      </c>
      <c r="H134" s="1014">
        <v>0</v>
      </c>
      <c r="I134" s="1423">
        <v>0</v>
      </c>
      <c r="J134" s="1426">
        <v>0</v>
      </c>
      <c r="K134" s="1423">
        <v>0</v>
      </c>
      <c r="L134" s="1627">
        <v>0</v>
      </c>
      <c r="M134" s="1641">
        <v>0</v>
      </c>
      <c r="N134" s="1647">
        <v>0</v>
      </c>
      <c r="O134" s="1641">
        <v>0</v>
      </c>
      <c r="P134" s="1756">
        <v>0</v>
      </c>
      <c r="Q134" s="1641">
        <v>0</v>
      </c>
      <c r="R134" s="1580">
        <v>0</v>
      </c>
      <c r="S134" s="1647">
        <v>0</v>
      </c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4"/>
        <v>0</v>
      </c>
      <c r="G135" s="37" t="e">
        <f t="shared" si="25"/>
        <v>#DIV/0!</v>
      </c>
      <c r="H135" s="1014">
        <v>0</v>
      </c>
      <c r="I135" s="1423">
        <v>0</v>
      </c>
      <c r="J135" s="1426"/>
      <c r="K135" s="1423">
        <v>0</v>
      </c>
      <c r="L135" s="1627">
        <v>0</v>
      </c>
      <c r="M135" s="1641">
        <v>0</v>
      </c>
      <c r="N135" s="1647">
        <v>0</v>
      </c>
      <c r="O135" s="1641">
        <v>0</v>
      </c>
      <c r="P135" s="1756">
        <v>0</v>
      </c>
      <c r="Q135" s="1641">
        <v>0</v>
      </c>
      <c r="R135" s="1580">
        <v>0</v>
      </c>
      <c r="S135" s="1647">
        <v>0</v>
      </c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105700</v>
      </c>
      <c r="F136" s="153">
        <f t="shared" si="24"/>
        <v>102199.03999999999</v>
      </c>
      <c r="G136" s="379">
        <f t="shared" si="25"/>
        <v>96.687833491012299</v>
      </c>
      <c r="H136" s="1012">
        <f>SUM(H137:H141)</f>
        <v>0</v>
      </c>
      <c r="I136" s="1440">
        <f t="shared" ref="I136:S136" si="28">SUM(I137:I141)</f>
        <v>0</v>
      </c>
      <c r="J136" s="1441">
        <f t="shared" si="28"/>
        <v>32459.38</v>
      </c>
      <c r="K136" s="1440">
        <f t="shared" si="28"/>
        <v>0</v>
      </c>
      <c r="L136" s="1638">
        <f t="shared" si="28"/>
        <v>0</v>
      </c>
      <c r="M136" s="1686">
        <f t="shared" si="28"/>
        <v>0</v>
      </c>
      <c r="N136" s="1686">
        <f t="shared" si="28"/>
        <v>7299.3</v>
      </c>
      <c r="O136" s="1686">
        <f t="shared" si="28"/>
        <v>20938.05</v>
      </c>
      <c r="P136" s="1762">
        <f t="shared" si="28"/>
        <v>9000</v>
      </c>
      <c r="Q136" s="1686">
        <f t="shared" si="28"/>
        <v>0</v>
      </c>
      <c r="R136" s="1440">
        <f t="shared" si="28"/>
        <v>6233.31</v>
      </c>
      <c r="S136" s="1723">
        <f t="shared" si="28"/>
        <v>26269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4"/>
        <v>0</v>
      </c>
      <c r="G137" s="37" t="e">
        <f t="shared" si="25"/>
        <v>#DIV/0!</v>
      </c>
      <c r="H137" s="1014">
        <v>0</v>
      </c>
      <c r="I137" s="1423">
        <v>0</v>
      </c>
      <c r="J137" s="1423">
        <v>0</v>
      </c>
      <c r="K137" s="1423">
        <v>0</v>
      </c>
      <c r="L137" s="1641">
        <v>0</v>
      </c>
      <c r="M137" s="1641">
        <v>0</v>
      </c>
      <c r="N137" s="1641">
        <v>0</v>
      </c>
      <c r="O137" s="1641">
        <v>0</v>
      </c>
      <c r="P137" s="1756"/>
      <c r="Q137" s="1641">
        <v>0</v>
      </c>
      <c r="R137" s="1580">
        <v>0</v>
      </c>
      <c r="S137" s="1647">
        <v>0</v>
      </c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105700</v>
      </c>
      <c r="F138" s="36">
        <f t="shared" si="24"/>
        <v>102199.03999999999</v>
      </c>
      <c r="G138" s="37">
        <f t="shared" si="25"/>
        <v>96.687833491012299</v>
      </c>
      <c r="H138" s="1014">
        <v>0</v>
      </c>
      <c r="I138" s="1423">
        <v>0</v>
      </c>
      <c r="J138" s="1423">
        <v>32459.38</v>
      </c>
      <c r="K138" s="1423">
        <v>0</v>
      </c>
      <c r="L138" s="1641">
        <v>0</v>
      </c>
      <c r="M138" s="1641">
        <v>0</v>
      </c>
      <c r="N138" s="1641">
        <v>7299.3</v>
      </c>
      <c r="O138" s="1641">
        <v>20938.05</v>
      </c>
      <c r="P138" s="1756">
        <v>9000</v>
      </c>
      <c r="Q138" s="1641">
        <v>0</v>
      </c>
      <c r="R138" s="1580">
        <v>6233.31</v>
      </c>
      <c r="S138" s="2023">
        <v>26269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4"/>
        <v>0</v>
      </c>
      <c r="G139" s="37" t="e">
        <f t="shared" si="25"/>
        <v>#DIV/0!</v>
      </c>
      <c r="H139" s="1014">
        <v>0</v>
      </c>
      <c r="I139" s="1423">
        <v>0</v>
      </c>
      <c r="J139" s="1423">
        <v>0</v>
      </c>
      <c r="K139" s="1423">
        <v>0</v>
      </c>
      <c r="L139" s="1641">
        <v>0</v>
      </c>
      <c r="M139" s="1641">
        <v>0</v>
      </c>
      <c r="N139" s="1647">
        <v>0</v>
      </c>
      <c r="O139" s="1641">
        <v>0</v>
      </c>
      <c r="P139" s="1756"/>
      <c r="Q139" s="1641">
        <v>0</v>
      </c>
      <c r="R139" s="1580">
        <v>0</v>
      </c>
      <c r="S139" s="1647">
        <v>0</v>
      </c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4"/>
        <v>0</v>
      </c>
      <c r="G140" s="37" t="e">
        <f t="shared" si="25"/>
        <v>#DIV/0!</v>
      </c>
      <c r="H140" s="1014">
        <v>0</v>
      </c>
      <c r="I140" s="1423">
        <v>0</v>
      </c>
      <c r="J140" s="1423">
        <v>0</v>
      </c>
      <c r="K140" s="1423">
        <v>0</v>
      </c>
      <c r="L140" s="1641">
        <v>0</v>
      </c>
      <c r="M140" s="1641">
        <v>0</v>
      </c>
      <c r="N140" s="1647">
        <v>0</v>
      </c>
      <c r="O140" s="1641">
        <v>0</v>
      </c>
      <c r="P140" s="1756"/>
      <c r="Q140" s="1641">
        <v>0</v>
      </c>
      <c r="R140" s="1580">
        <v>0</v>
      </c>
      <c r="S140" s="1647">
        <v>0</v>
      </c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4"/>
        <v>0</v>
      </c>
      <c r="G141" s="37" t="e">
        <f t="shared" si="25"/>
        <v>#DIV/0!</v>
      </c>
      <c r="H141" s="1014">
        <v>0</v>
      </c>
      <c r="I141" s="1423">
        <v>0</v>
      </c>
      <c r="J141" s="1423">
        <v>0</v>
      </c>
      <c r="K141" s="1423">
        <v>0</v>
      </c>
      <c r="L141" s="1641">
        <v>0</v>
      </c>
      <c r="M141" s="1641">
        <v>0</v>
      </c>
      <c r="N141" s="1647">
        <v>0</v>
      </c>
      <c r="O141" s="1641">
        <v>0</v>
      </c>
      <c r="P141" s="1756"/>
      <c r="Q141" s="1641">
        <v>0</v>
      </c>
      <c r="R141" s="1580">
        <v>0</v>
      </c>
      <c r="S141" s="1647">
        <v>0</v>
      </c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4"/>
        <v>0</v>
      </c>
      <c r="G142" s="67" t="e">
        <f t="shared" si="25"/>
        <v>#DIV/0!</v>
      </c>
      <c r="H142" s="1017">
        <f t="shared" ref="H142:S142" si="29">H145</f>
        <v>0</v>
      </c>
      <c r="I142" s="1415">
        <f t="shared" si="29"/>
        <v>0</v>
      </c>
      <c r="J142" s="1415">
        <f t="shared" si="29"/>
        <v>0</v>
      </c>
      <c r="K142" s="1415">
        <f t="shared" si="29"/>
        <v>0</v>
      </c>
      <c r="L142" s="1623">
        <f t="shared" si="29"/>
        <v>0</v>
      </c>
      <c r="M142" s="1635">
        <f t="shared" si="29"/>
        <v>0</v>
      </c>
      <c r="N142" s="1635">
        <f t="shared" si="29"/>
        <v>0</v>
      </c>
      <c r="O142" s="1635">
        <f t="shared" si="29"/>
        <v>0</v>
      </c>
      <c r="P142" s="1750">
        <f t="shared" si="29"/>
        <v>0</v>
      </c>
      <c r="Q142" s="1635">
        <f t="shared" si="29"/>
        <v>0</v>
      </c>
      <c r="R142" s="1769">
        <f t="shared" si="29"/>
        <v>0</v>
      </c>
      <c r="S142" s="2017">
        <f t="shared" si="29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4"/>
        <v>0</v>
      </c>
      <c r="G143" s="67" t="e">
        <f t="shared" si="25"/>
        <v>#DIV/0!</v>
      </c>
      <c r="H143" s="1017"/>
      <c r="I143" s="1415"/>
      <c r="J143" s="1415"/>
      <c r="K143" s="1415"/>
      <c r="L143" s="1623"/>
      <c r="M143" s="1635"/>
      <c r="N143" s="1635"/>
      <c r="O143" s="1635"/>
      <c r="P143" s="1750"/>
      <c r="Q143" s="1635"/>
      <c r="R143" s="1769"/>
      <c r="S143" s="2017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4"/>
        <v>0</v>
      </c>
      <c r="G144" s="37" t="e">
        <f t="shared" si="25"/>
        <v>#DIV/0!</v>
      </c>
      <c r="H144" s="1014">
        <v>0</v>
      </c>
      <c r="I144" s="1423">
        <v>0</v>
      </c>
      <c r="J144" s="1423">
        <v>0</v>
      </c>
      <c r="K144" s="1423">
        <v>0</v>
      </c>
      <c r="L144" s="1627">
        <v>0</v>
      </c>
      <c r="M144" s="1641">
        <v>0</v>
      </c>
      <c r="N144" s="1641">
        <v>0</v>
      </c>
      <c r="O144" s="1641">
        <v>0</v>
      </c>
      <c r="P144" s="1580">
        <v>0</v>
      </c>
      <c r="Q144" s="1641">
        <v>0</v>
      </c>
      <c r="R144" s="1580">
        <v>0</v>
      </c>
      <c r="S144" s="1647">
        <v>0</v>
      </c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4"/>
        <v>0</v>
      </c>
      <c r="G145" s="37" t="e">
        <f t="shared" si="25"/>
        <v>#DIV/0!</v>
      </c>
      <c r="H145" s="1014">
        <v>0</v>
      </c>
      <c r="I145" s="1423">
        <v>0</v>
      </c>
      <c r="J145" s="1423">
        <v>0</v>
      </c>
      <c r="K145" s="1423">
        <v>0</v>
      </c>
      <c r="L145" s="1627">
        <v>0</v>
      </c>
      <c r="M145" s="1641">
        <v>0</v>
      </c>
      <c r="N145" s="1641">
        <v>0</v>
      </c>
      <c r="O145" s="1641">
        <v>0</v>
      </c>
      <c r="P145" s="1580">
        <v>0</v>
      </c>
      <c r="Q145" s="1641">
        <v>0</v>
      </c>
      <c r="R145" s="1580">
        <v>0</v>
      </c>
      <c r="S145" s="1647">
        <v>0</v>
      </c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4"/>
        <v>0</v>
      </c>
      <c r="G146" s="37" t="e">
        <f t="shared" si="25"/>
        <v>#DIV/0!</v>
      </c>
      <c r="H146" s="1014">
        <v>0</v>
      </c>
      <c r="I146" s="1423">
        <v>0</v>
      </c>
      <c r="J146" s="1423">
        <v>0</v>
      </c>
      <c r="K146" s="1423">
        <v>0</v>
      </c>
      <c r="L146" s="1627">
        <v>0</v>
      </c>
      <c r="M146" s="1641">
        <v>0</v>
      </c>
      <c r="N146" s="1641">
        <v>0</v>
      </c>
      <c r="O146" s="1641">
        <v>0</v>
      </c>
      <c r="P146" s="1580">
        <v>0</v>
      </c>
      <c r="Q146" s="1641">
        <v>0</v>
      </c>
      <c r="R146" s="1580">
        <v>0</v>
      </c>
      <c r="S146" s="1647">
        <v>0</v>
      </c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4"/>
        <v>0</v>
      </c>
      <c r="G147" s="379" t="e">
        <f t="shared" si="25"/>
        <v>#DIV/0!</v>
      </c>
      <c r="H147" s="1012">
        <f>SUM(H148:H152)</f>
        <v>0</v>
      </c>
      <c r="I147" s="1440">
        <f t="shared" ref="I147:S147" si="30">SUM(I148:I152)</f>
        <v>0</v>
      </c>
      <c r="J147" s="1441">
        <f t="shared" si="30"/>
        <v>0</v>
      </c>
      <c r="K147" s="1440">
        <f t="shared" si="30"/>
        <v>0</v>
      </c>
      <c r="L147" s="1638">
        <f t="shared" si="30"/>
        <v>0</v>
      </c>
      <c r="M147" s="1686">
        <f t="shared" si="30"/>
        <v>0</v>
      </c>
      <c r="N147" s="1686">
        <f t="shared" si="30"/>
        <v>0</v>
      </c>
      <c r="O147" s="1686">
        <f t="shared" si="30"/>
        <v>0</v>
      </c>
      <c r="P147" s="1762">
        <f t="shared" si="30"/>
        <v>0</v>
      </c>
      <c r="Q147" s="1686">
        <f t="shared" si="30"/>
        <v>0</v>
      </c>
      <c r="R147" s="1440">
        <f t="shared" si="30"/>
        <v>0</v>
      </c>
      <c r="S147" s="1723">
        <f t="shared" si="30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4"/>
        <v>0</v>
      </c>
      <c r="G148" s="37" t="e">
        <f t="shared" si="25"/>
        <v>#DIV/0!</v>
      </c>
      <c r="H148" s="1014">
        <v>0</v>
      </c>
      <c r="I148" s="1423">
        <v>0</v>
      </c>
      <c r="J148" s="1426"/>
      <c r="K148" s="1572">
        <v>0</v>
      </c>
      <c r="L148" s="1627">
        <v>0</v>
      </c>
      <c r="M148" s="1641">
        <v>0</v>
      </c>
      <c r="N148" s="1647">
        <v>0</v>
      </c>
      <c r="O148" s="1647">
        <v>0</v>
      </c>
      <c r="P148" s="1580">
        <v>0</v>
      </c>
      <c r="Q148" s="1641">
        <v>0</v>
      </c>
      <c r="R148" s="1580">
        <v>0</v>
      </c>
      <c r="S148" s="1647">
        <v>0</v>
      </c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4"/>
        <v>0</v>
      </c>
      <c r="G149" s="37" t="e">
        <f t="shared" si="25"/>
        <v>#DIV/0!</v>
      </c>
      <c r="H149" s="1014">
        <v>0</v>
      </c>
      <c r="I149" s="1423">
        <v>0</v>
      </c>
      <c r="J149" s="1426"/>
      <c r="K149" s="1572">
        <v>0</v>
      </c>
      <c r="L149" s="1627">
        <v>0</v>
      </c>
      <c r="M149" s="1641">
        <v>0</v>
      </c>
      <c r="N149" s="1647">
        <v>0</v>
      </c>
      <c r="O149" s="1647">
        <v>0</v>
      </c>
      <c r="P149" s="1580">
        <v>0</v>
      </c>
      <c r="Q149" s="1641">
        <v>0</v>
      </c>
      <c r="R149" s="1580">
        <v>0</v>
      </c>
      <c r="S149" s="1647">
        <v>0</v>
      </c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4"/>
        <v>0</v>
      </c>
      <c r="G150" s="37" t="e">
        <f t="shared" si="25"/>
        <v>#DIV/0!</v>
      </c>
      <c r="H150" s="1014">
        <v>0</v>
      </c>
      <c r="I150" s="1423">
        <v>0</v>
      </c>
      <c r="J150" s="1423">
        <v>0</v>
      </c>
      <c r="K150" s="1571">
        <v>0</v>
      </c>
      <c r="L150" s="1641">
        <v>0</v>
      </c>
      <c r="M150" s="1641">
        <v>0</v>
      </c>
      <c r="N150" s="1647">
        <v>0</v>
      </c>
      <c r="O150" s="1647">
        <v>0</v>
      </c>
      <c r="P150" s="1580">
        <v>0</v>
      </c>
      <c r="Q150" s="1641">
        <v>0</v>
      </c>
      <c r="R150" s="1580">
        <v>0</v>
      </c>
      <c r="S150" s="1647">
        <v>0</v>
      </c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4"/>
        <v>0</v>
      </c>
      <c r="G151" s="37" t="e">
        <f t="shared" si="25"/>
        <v>#DIV/0!</v>
      </c>
      <c r="H151" s="1014">
        <v>0</v>
      </c>
      <c r="I151" s="1423">
        <v>0</v>
      </c>
      <c r="J151" s="1423">
        <v>0</v>
      </c>
      <c r="K151" s="1571">
        <v>0</v>
      </c>
      <c r="L151" s="1641">
        <v>0</v>
      </c>
      <c r="M151" s="1641">
        <v>0</v>
      </c>
      <c r="N151" s="1647">
        <v>0</v>
      </c>
      <c r="O151" s="1647">
        <v>0</v>
      </c>
      <c r="P151" s="1580">
        <v>0</v>
      </c>
      <c r="Q151" s="1641">
        <v>0</v>
      </c>
      <c r="R151" s="1580">
        <v>0</v>
      </c>
      <c r="S151" s="1647">
        <v>0</v>
      </c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4"/>
        <v>0</v>
      </c>
      <c r="G152" s="37" t="e">
        <f t="shared" si="25"/>
        <v>#DIV/0!</v>
      </c>
      <c r="H152" s="1014">
        <v>0</v>
      </c>
      <c r="I152" s="1423">
        <v>0</v>
      </c>
      <c r="J152" s="1423">
        <v>0</v>
      </c>
      <c r="K152" s="1571">
        <v>0</v>
      </c>
      <c r="L152" s="1641">
        <v>0</v>
      </c>
      <c r="M152" s="1641">
        <v>0</v>
      </c>
      <c r="N152" s="1647">
        <v>0</v>
      </c>
      <c r="O152" s="1647">
        <v>0</v>
      </c>
      <c r="P152" s="1580">
        <v>0</v>
      </c>
      <c r="Q152" s="1641">
        <v>0</v>
      </c>
      <c r="R152" s="1580">
        <v>0</v>
      </c>
      <c r="S152" s="1647">
        <v>0</v>
      </c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4"/>
        <v>0</v>
      </c>
      <c r="G153" s="67" t="e">
        <f t="shared" si="25"/>
        <v>#DIV/0!</v>
      </c>
      <c r="H153" s="1017">
        <f>H154</f>
        <v>0</v>
      </c>
      <c r="I153" s="1415">
        <f t="shared" ref="I153:S153" si="31">I154</f>
        <v>0</v>
      </c>
      <c r="J153" s="1416">
        <f t="shared" si="31"/>
        <v>0</v>
      </c>
      <c r="K153" s="1415">
        <f t="shared" si="31"/>
        <v>0</v>
      </c>
      <c r="L153" s="1623">
        <f t="shared" si="31"/>
        <v>0</v>
      </c>
      <c r="M153" s="1635">
        <f t="shared" si="31"/>
        <v>0</v>
      </c>
      <c r="N153" s="1635">
        <f t="shared" si="31"/>
        <v>0</v>
      </c>
      <c r="O153" s="1635">
        <f t="shared" si="31"/>
        <v>0</v>
      </c>
      <c r="P153" s="1750">
        <f t="shared" si="31"/>
        <v>0</v>
      </c>
      <c r="Q153" s="1635">
        <f t="shared" si="31"/>
        <v>0</v>
      </c>
      <c r="R153" s="1769">
        <f t="shared" si="31"/>
        <v>0</v>
      </c>
      <c r="S153" s="2017">
        <f t="shared" si="31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4"/>
        <v>0</v>
      </c>
      <c r="G154" s="37" t="e">
        <f t="shared" si="25"/>
        <v>#DIV/0!</v>
      </c>
      <c r="H154" s="1014">
        <v>0</v>
      </c>
      <c r="I154" s="1423">
        <v>0</v>
      </c>
      <c r="J154" s="1444">
        <v>0</v>
      </c>
      <c r="K154" s="1574">
        <v>0</v>
      </c>
      <c r="L154" s="1642">
        <v>0</v>
      </c>
      <c r="M154" s="1649">
        <v>0</v>
      </c>
      <c r="N154" s="1718">
        <v>0</v>
      </c>
      <c r="O154" s="1649">
        <v>0</v>
      </c>
      <c r="P154" s="1765">
        <v>0</v>
      </c>
      <c r="Q154" s="1649">
        <v>0</v>
      </c>
      <c r="R154" s="1964">
        <v>0</v>
      </c>
      <c r="S154" s="1718">
        <v>0</v>
      </c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4"/>
        <v>0</v>
      </c>
      <c r="G155" s="37" t="e">
        <f t="shared" si="25"/>
        <v>#DIV/0!</v>
      </c>
      <c r="H155" s="1014">
        <v>0</v>
      </c>
      <c r="I155" s="1423">
        <v>0</v>
      </c>
      <c r="J155" s="1444">
        <v>0</v>
      </c>
      <c r="K155" s="1574">
        <v>0</v>
      </c>
      <c r="L155" s="1642">
        <v>0</v>
      </c>
      <c r="M155" s="1649">
        <v>0</v>
      </c>
      <c r="N155" s="1718">
        <v>0</v>
      </c>
      <c r="O155" s="1649">
        <v>0</v>
      </c>
      <c r="P155" s="1765">
        <v>0</v>
      </c>
      <c r="Q155" s="1649">
        <v>0</v>
      </c>
      <c r="R155" s="1964">
        <v>0</v>
      </c>
      <c r="S155" s="1718">
        <v>0</v>
      </c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4"/>
        <v>0</v>
      </c>
      <c r="G156" s="37" t="e">
        <f t="shared" si="25"/>
        <v>#DIV/0!</v>
      </c>
      <c r="H156" s="1014">
        <v>0</v>
      </c>
      <c r="I156" s="1423">
        <v>0</v>
      </c>
      <c r="J156" s="1444">
        <v>0</v>
      </c>
      <c r="K156" s="1574">
        <v>0</v>
      </c>
      <c r="L156" s="1642">
        <v>0</v>
      </c>
      <c r="M156" s="1649">
        <v>0</v>
      </c>
      <c r="N156" s="1718">
        <v>0</v>
      </c>
      <c r="O156" s="1649">
        <v>0</v>
      </c>
      <c r="P156" s="1765">
        <v>0</v>
      </c>
      <c r="Q156" s="1649">
        <v>0</v>
      </c>
      <c r="R156" s="1964">
        <v>0</v>
      </c>
      <c r="S156" s="1718">
        <v>0</v>
      </c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4"/>
        <v>0</v>
      </c>
      <c r="G157" s="37" t="e">
        <f t="shared" si="25"/>
        <v>#DIV/0!</v>
      </c>
      <c r="H157" s="1014">
        <v>0</v>
      </c>
      <c r="I157" s="1423">
        <v>0</v>
      </c>
      <c r="J157" s="1444">
        <v>0</v>
      </c>
      <c r="K157" s="1574">
        <v>0</v>
      </c>
      <c r="L157" s="1642">
        <v>0</v>
      </c>
      <c r="M157" s="1649">
        <v>0</v>
      </c>
      <c r="N157" s="1718">
        <v>0</v>
      </c>
      <c r="O157" s="1649">
        <v>0</v>
      </c>
      <c r="P157" s="1765">
        <v>0</v>
      </c>
      <c r="Q157" s="1649">
        <v>0</v>
      </c>
      <c r="R157" s="1964">
        <v>0</v>
      </c>
      <c r="S157" s="1718">
        <v>0</v>
      </c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4"/>
        <v>0</v>
      </c>
      <c r="G158" s="37" t="e">
        <f t="shared" si="25"/>
        <v>#DIV/0!</v>
      </c>
      <c r="H158" s="1014">
        <v>0</v>
      </c>
      <c r="I158" s="1423">
        <v>0</v>
      </c>
      <c r="J158" s="1426">
        <v>0</v>
      </c>
      <c r="K158" s="1572">
        <v>0</v>
      </c>
      <c r="L158" s="1627">
        <v>0</v>
      </c>
      <c r="M158" s="1641">
        <v>0</v>
      </c>
      <c r="N158" s="1647">
        <v>0</v>
      </c>
      <c r="O158" s="1649">
        <v>0</v>
      </c>
      <c r="P158" s="1765">
        <v>0</v>
      </c>
      <c r="Q158" s="1649">
        <v>0</v>
      </c>
      <c r="R158" s="1964">
        <v>0</v>
      </c>
      <c r="S158" s="1718">
        <v>0</v>
      </c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4"/>
        <v>0</v>
      </c>
      <c r="G159" s="379" t="e">
        <f t="shared" si="25"/>
        <v>#DIV/0!</v>
      </c>
      <c r="H159" s="1007">
        <f>SUM(H160:H164)</f>
        <v>0</v>
      </c>
      <c r="I159" s="1440">
        <f t="shared" ref="I159:S159" si="32">SUM(I160:I164)</f>
        <v>0</v>
      </c>
      <c r="J159" s="1441">
        <f t="shared" si="32"/>
        <v>0</v>
      </c>
      <c r="K159" s="1440">
        <f t="shared" si="32"/>
        <v>0</v>
      </c>
      <c r="L159" s="1638">
        <f t="shared" si="32"/>
        <v>0</v>
      </c>
      <c r="M159" s="1686">
        <f t="shared" si="32"/>
        <v>0</v>
      </c>
      <c r="N159" s="1686">
        <f t="shared" si="32"/>
        <v>0</v>
      </c>
      <c r="O159" s="1686">
        <f t="shared" si="32"/>
        <v>0</v>
      </c>
      <c r="P159" s="1762">
        <f t="shared" si="32"/>
        <v>0</v>
      </c>
      <c r="Q159" s="1686">
        <f t="shared" si="32"/>
        <v>0</v>
      </c>
      <c r="R159" s="1440">
        <f t="shared" si="32"/>
        <v>0</v>
      </c>
      <c r="S159" s="1723">
        <f t="shared" si="32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4"/>
        <v>0</v>
      </c>
      <c r="G160" s="37" t="e">
        <f t="shared" si="25"/>
        <v>#DIV/0!</v>
      </c>
      <c r="H160" s="1014">
        <v>0</v>
      </c>
      <c r="I160" s="1423">
        <v>0</v>
      </c>
      <c r="J160" s="1423">
        <v>0</v>
      </c>
      <c r="K160" s="1571">
        <v>0</v>
      </c>
      <c r="L160" s="1641">
        <v>0</v>
      </c>
      <c r="M160" s="1641">
        <v>0</v>
      </c>
      <c r="N160" s="1647">
        <v>0</v>
      </c>
      <c r="O160" s="1647">
        <v>0</v>
      </c>
      <c r="P160" s="1756">
        <v>0</v>
      </c>
      <c r="Q160" s="1641">
        <v>0</v>
      </c>
      <c r="R160" s="1580">
        <v>0</v>
      </c>
      <c r="S160" s="1647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4"/>
        <v>0</v>
      </c>
      <c r="G161" s="37" t="e">
        <f t="shared" si="25"/>
        <v>#DIV/0!</v>
      </c>
      <c r="H161" s="1014">
        <v>0</v>
      </c>
      <c r="I161" s="1423">
        <v>0</v>
      </c>
      <c r="J161" s="1423">
        <v>0</v>
      </c>
      <c r="K161" s="1571">
        <v>0</v>
      </c>
      <c r="L161" s="1641">
        <v>0</v>
      </c>
      <c r="M161" s="1641">
        <v>0</v>
      </c>
      <c r="N161" s="1647">
        <v>0</v>
      </c>
      <c r="O161" s="1647">
        <v>0</v>
      </c>
      <c r="P161" s="1756">
        <v>0</v>
      </c>
      <c r="Q161" s="1641">
        <v>0</v>
      </c>
      <c r="R161" s="1580">
        <v>0</v>
      </c>
      <c r="S161" s="1647"/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4"/>
        <v>0</v>
      </c>
      <c r="G162" s="37" t="e">
        <f t="shared" si="25"/>
        <v>#DIV/0!</v>
      </c>
      <c r="H162" s="1014">
        <v>0</v>
      </c>
      <c r="I162" s="1423">
        <v>0</v>
      </c>
      <c r="J162" s="1423">
        <v>0</v>
      </c>
      <c r="K162" s="1571">
        <v>0</v>
      </c>
      <c r="L162" s="1641">
        <v>0</v>
      </c>
      <c r="M162" s="1641">
        <v>0</v>
      </c>
      <c r="N162" s="1647">
        <v>0</v>
      </c>
      <c r="O162" s="1647">
        <v>0</v>
      </c>
      <c r="P162" s="1756">
        <v>0</v>
      </c>
      <c r="Q162" s="1641">
        <v>0</v>
      </c>
      <c r="R162" s="1580">
        <v>0</v>
      </c>
      <c r="S162" s="1647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4"/>
        <v>0</v>
      </c>
      <c r="G163" s="37" t="e">
        <f t="shared" si="25"/>
        <v>#DIV/0!</v>
      </c>
      <c r="H163" s="1014">
        <v>0</v>
      </c>
      <c r="I163" s="1423">
        <v>0</v>
      </c>
      <c r="J163" s="1423">
        <v>0</v>
      </c>
      <c r="K163" s="1571">
        <v>0</v>
      </c>
      <c r="L163" s="1641">
        <v>0</v>
      </c>
      <c r="M163" s="1641">
        <v>0</v>
      </c>
      <c r="N163" s="1647">
        <v>0</v>
      </c>
      <c r="O163" s="1647">
        <v>0</v>
      </c>
      <c r="P163" s="1756">
        <v>0</v>
      </c>
      <c r="Q163" s="1641">
        <v>0</v>
      </c>
      <c r="R163" s="1580">
        <v>0</v>
      </c>
      <c r="S163" s="1647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4"/>
        <v>0</v>
      </c>
      <c r="G164" s="37" t="e">
        <f t="shared" si="25"/>
        <v>#DIV/0!</v>
      </c>
      <c r="H164" s="1014">
        <v>0</v>
      </c>
      <c r="I164" s="1423">
        <v>0</v>
      </c>
      <c r="J164" s="1423">
        <v>0</v>
      </c>
      <c r="K164" s="1571">
        <v>0</v>
      </c>
      <c r="L164" s="1641">
        <v>0</v>
      </c>
      <c r="M164" s="1641">
        <v>0</v>
      </c>
      <c r="N164" s="1647">
        <v>0</v>
      </c>
      <c r="O164" s="1647">
        <v>0</v>
      </c>
      <c r="P164" s="1756">
        <v>0</v>
      </c>
      <c r="Q164" s="1641">
        <v>0</v>
      </c>
      <c r="R164" s="1580">
        <v>0</v>
      </c>
      <c r="S164" s="1647"/>
    </row>
    <row r="165" spans="1:19" ht="31.2" customHeight="1">
      <c r="A165" s="2152" t="s">
        <v>222</v>
      </c>
      <c r="B165" s="2113"/>
      <c r="C165" s="2114"/>
      <c r="D165" s="693"/>
      <c r="E165" s="705"/>
      <c r="F165" s="55">
        <f t="shared" si="24"/>
        <v>0</v>
      </c>
      <c r="G165" s="67" t="e">
        <f t="shared" si="25"/>
        <v>#DIV/0!</v>
      </c>
      <c r="H165" s="1017"/>
      <c r="I165" s="1415"/>
      <c r="J165" s="1415"/>
      <c r="K165" s="1415"/>
      <c r="L165" s="1630"/>
      <c r="M165" s="1635"/>
      <c r="N165" s="1635"/>
      <c r="O165" s="1635"/>
      <c r="P165" s="1750"/>
      <c r="Q165" s="1635"/>
      <c r="R165" s="1769"/>
      <c r="S165" s="201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5</v>
      </c>
      <c r="F166" s="36">
        <f t="shared" si="24"/>
        <v>5</v>
      </c>
      <c r="G166" s="37">
        <f t="shared" si="25"/>
        <v>100</v>
      </c>
      <c r="H166" s="1014">
        <v>0</v>
      </c>
      <c r="I166" s="1423">
        <v>0</v>
      </c>
      <c r="J166" s="1423">
        <v>0</v>
      </c>
      <c r="K166" s="1571">
        <v>0</v>
      </c>
      <c r="L166" s="1641">
        <v>0</v>
      </c>
      <c r="M166" s="1685">
        <v>0</v>
      </c>
      <c r="N166" s="1719">
        <v>0</v>
      </c>
      <c r="O166" s="1685">
        <v>3</v>
      </c>
      <c r="P166" s="1761">
        <v>2</v>
      </c>
      <c r="Q166" s="1685">
        <v>0</v>
      </c>
      <c r="R166" s="1962">
        <v>0</v>
      </c>
      <c r="S166" s="1719">
        <v>0</v>
      </c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10</v>
      </c>
      <c r="F167" s="36">
        <f t="shared" si="24"/>
        <v>10</v>
      </c>
      <c r="G167" s="37">
        <f t="shared" si="25"/>
        <v>100</v>
      </c>
      <c r="H167" s="1014">
        <v>0</v>
      </c>
      <c r="I167" s="1423">
        <v>0</v>
      </c>
      <c r="J167" s="1423">
        <v>0</v>
      </c>
      <c r="K167" s="1571">
        <v>0</v>
      </c>
      <c r="L167" s="1641">
        <v>0</v>
      </c>
      <c r="M167" s="1685">
        <v>0</v>
      </c>
      <c r="N167" s="1719">
        <v>0</v>
      </c>
      <c r="O167" s="1685">
        <v>6</v>
      </c>
      <c r="P167" s="1761">
        <v>4</v>
      </c>
      <c r="Q167" s="1685">
        <v>0</v>
      </c>
      <c r="R167" s="1962">
        <v>0</v>
      </c>
      <c r="S167" s="1719">
        <v>0</v>
      </c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4"/>
        <v>0</v>
      </c>
      <c r="G168" s="37" t="e">
        <f t="shared" si="25"/>
        <v>#DIV/0!</v>
      </c>
      <c r="H168" s="1014">
        <v>0</v>
      </c>
      <c r="I168" s="1423">
        <v>0</v>
      </c>
      <c r="J168" s="1423">
        <v>0</v>
      </c>
      <c r="K168" s="1571">
        <v>0</v>
      </c>
      <c r="L168" s="1641">
        <v>0</v>
      </c>
      <c r="M168" s="1641">
        <v>0</v>
      </c>
      <c r="N168" s="1647">
        <v>0</v>
      </c>
      <c r="O168" s="1641">
        <v>0</v>
      </c>
      <c r="P168" s="1756">
        <v>0</v>
      </c>
      <c r="Q168" s="1641">
        <v>0</v>
      </c>
      <c r="R168" s="1580">
        <v>0</v>
      </c>
      <c r="S168" s="1647">
        <v>0</v>
      </c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113600</v>
      </c>
      <c r="F169" s="153">
        <f t="shared" si="24"/>
        <v>113600.06999999999</v>
      </c>
      <c r="G169" s="379">
        <f t="shared" si="25"/>
        <v>100.00006161971831</v>
      </c>
      <c r="H169" s="1004">
        <f>SUM(H170:H174)</f>
        <v>0</v>
      </c>
      <c r="I169" s="1445">
        <f t="shared" ref="I169:S169" si="33">SUM(I170:I174)</f>
        <v>6004.28</v>
      </c>
      <c r="J169" s="1446">
        <f t="shared" si="33"/>
        <v>12660.52</v>
      </c>
      <c r="K169" s="1445">
        <f t="shared" si="33"/>
        <v>0</v>
      </c>
      <c r="L169" s="1643">
        <f t="shared" si="33"/>
        <v>15467.8</v>
      </c>
      <c r="M169" s="1689">
        <f t="shared" si="33"/>
        <v>0</v>
      </c>
      <c r="N169" s="1689">
        <f t="shared" si="33"/>
        <v>0</v>
      </c>
      <c r="O169" s="1689">
        <f t="shared" si="33"/>
        <v>27498.799999999999</v>
      </c>
      <c r="P169" s="1766">
        <f t="shared" si="33"/>
        <v>9000</v>
      </c>
      <c r="Q169" s="1689">
        <f t="shared" si="33"/>
        <v>11640</v>
      </c>
      <c r="R169" s="1445">
        <f t="shared" si="33"/>
        <v>0</v>
      </c>
      <c r="S169" s="2029">
        <f t="shared" si="33"/>
        <v>31328.67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4"/>
        <v>0</v>
      </c>
      <c r="G170" s="37" t="e">
        <f t="shared" si="25"/>
        <v>#DIV/0!</v>
      </c>
      <c r="H170" s="1014">
        <v>0</v>
      </c>
      <c r="I170" s="1423">
        <v>0</v>
      </c>
      <c r="J170" s="1426">
        <v>0</v>
      </c>
      <c r="K170" s="1423">
        <v>0</v>
      </c>
      <c r="L170" s="1627">
        <v>0</v>
      </c>
      <c r="M170" s="1641">
        <v>0</v>
      </c>
      <c r="N170" s="1647">
        <v>0</v>
      </c>
      <c r="O170" s="1641">
        <v>0</v>
      </c>
      <c r="P170" s="1756">
        <v>0</v>
      </c>
      <c r="Q170" s="1641">
        <v>0</v>
      </c>
      <c r="R170" s="1580">
        <v>0</v>
      </c>
      <c r="S170" s="1647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f>69400+44200</f>
        <v>113600</v>
      </c>
      <c r="F171" s="36">
        <f t="shared" si="24"/>
        <v>113600.06999999999</v>
      </c>
      <c r="G171" s="37">
        <f t="shared" si="25"/>
        <v>100.00006161971831</v>
      </c>
      <c r="H171" s="1014">
        <v>0</v>
      </c>
      <c r="I171" s="1423">
        <v>6004.28</v>
      </c>
      <c r="J171" s="1426">
        <v>12660.52</v>
      </c>
      <c r="K171" s="1423">
        <v>0</v>
      </c>
      <c r="L171" s="1627">
        <v>15467.8</v>
      </c>
      <c r="M171" s="1641">
        <v>0</v>
      </c>
      <c r="N171" s="1647">
        <v>0</v>
      </c>
      <c r="O171" s="1641">
        <f>19624+7874.8</f>
        <v>27498.799999999999</v>
      </c>
      <c r="P171" s="1756">
        <v>9000</v>
      </c>
      <c r="Q171" s="1641">
        <v>11640</v>
      </c>
      <c r="R171" s="1580">
        <v>0</v>
      </c>
      <c r="S171" s="2023">
        <v>31328.67</v>
      </c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4"/>
        <v>0</v>
      </c>
      <c r="G172" s="37" t="e">
        <f t="shared" si="25"/>
        <v>#DIV/0!</v>
      </c>
      <c r="H172" s="1014">
        <v>0</v>
      </c>
      <c r="I172" s="1423">
        <v>0</v>
      </c>
      <c r="J172" s="1426">
        <v>0</v>
      </c>
      <c r="K172" s="1423">
        <v>0</v>
      </c>
      <c r="L172" s="1641">
        <v>0</v>
      </c>
      <c r="M172" s="1641">
        <v>0</v>
      </c>
      <c r="N172" s="1647">
        <v>0</v>
      </c>
      <c r="O172" s="1641">
        <v>0</v>
      </c>
      <c r="P172" s="1756">
        <v>0</v>
      </c>
      <c r="Q172" s="1641">
        <v>0</v>
      </c>
      <c r="R172" s="1580">
        <v>0</v>
      </c>
      <c r="S172" s="1647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4"/>
        <v>0</v>
      </c>
      <c r="G173" s="37" t="e">
        <f t="shared" si="25"/>
        <v>#DIV/0!</v>
      </c>
      <c r="H173" s="1014">
        <v>0</v>
      </c>
      <c r="I173" s="1423">
        <v>0</v>
      </c>
      <c r="J173" s="1426">
        <v>0</v>
      </c>
      <c r="K173" s="1423">
        <v>0</v>
      </c>
      <c r="L173" s="1641">
        <v>0</v>
      </c>
      <c r="M173" s="1641">
        <v>0</v>
      </c>
      <c r="N173" s="1647">
        <v>0</v>
      </c>
      <c r="O173" s="1641">
        <v>0</v>
      </c>
      <c r="P173" s="1756">
        <v>0</v>
      </c>
      <c r="Q173" s="1641">
        <v>0</v>
      </c>
      <c r="R173" s="1580">
        <v>0</v>
      </c>
      <c r="S173" s="1647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4"/>
        <v>0</v>
      </c>
      <c r="G174" s="120" t="e">
        <f t="shared" si="25"/>
        <v>#DIV/0!</v>
      </c>
      <c r="H174" s="1003">
        <v>0</v>
      </c>
      <c r="I174" s="1447">
        <v>0</v>
      </c>
      <c r="J174" s="1448">
        <v>0</v>
      </c>
      <c r="K174" s="1423">
        <v>0</v>
      </c>
      <c r="L174" s="1641">
        <v>0</v>
      </c>
      <c r="M174" s="1641">
        <v>0</v>
      </c>
      <c r="N174" s="1647">
        <v>0</v>
      </c>
      <c r="O174" s="1650">
        <v>0</v>
      </c>
      <c r="P174" s="1756">
        <v>0</v>
      </c>
      <c r="Q174" s="1650">
        <v>0</v>
      </c>
      <c r="R174" s="1580">
        <v>0</v>
      </c>
      <c r="S174" s="1720"/>
    </row>
    <row r="175" spans="1:19" ht="24" customHeight="1">
      <c r="A175" s="2226" t="s">
        <v>225</v>
      </c>
      <c r="B175" s="2227"/>
      <c r="C175" s="2228"/>
      <c r="D175" s="710"/>
      <c r="E175" s="711">
        <f>E176</f>
        <v>0</v>
      </c>
      <c r="F175" s="92">
        <f t="shared" si="24"/>
        <v>0</v>
      </c>
      <c r="G175" s="631" t="e">
        <f t="shared" si="25"/>
        <v>#DIV/0!</v>
      </c>
      <c r="H175" s="1002"/>
      <c r="I175" s="1449"/>
      <c r="J175" s="1450"/>
      <c r="K175" s="1449"/>
      <c r="L175" s="1644"/>
      <c r="M175" s="1690"/>
      <c r="N175" s="1690"/>
      <c r="O175" s="1690"/>
      <c r="P175" s="1767"/>
      <c r="Q175" s="1690"/>
      <c r="R175" s="1484"/>
      <c r="S175" s="2030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0</v>
      </c>
      <c r="F176" s="55">
        <f t="shared" si="24"/>
        <v>0</v>
      </c>
      <c r="G176" s="67" t="e">
        <f t="shared" si="25"/>
        <v>#DIV/0!</v>
      </c>
      <c r="H176" s="713">
        <f>H177+H179</f>
        <v>0</v>
      </c>
      <c r="I176" s="1451">
        <f t="shared" ref="I176:S176" si="34">I177+I179</f>
        <v>0</v>
      </c>
      <c r="J176" s="1451">
        <f t="shared" si="34"/>
        <v>0</v>
      </c>
      <c r="K176" s="1575">
        <f t="shared" si="34"/>
        <v>0</v>
      </c>
      <c r="L176" s="1645">
        <f t="shared" si="34"/>
        <v>0</v>
      </c>
      <c r="M176" s="1691">
        <f t="shared" si="34"/>
        <v>0</v>
      </c>
      <c r="N176" s="1691">
        <f t="shared" si="34"/>
        <v>0</v>
      </c>
      <c r="O176" s="1691">
        <f t="shared" si="34"/>
        <v>0</v>
      </c>
      <c r="P176" s="1768">
        <f t="shared" si="34"/>
        <v>0</v>
      </c>
      <c r="Q176" s="1691">
        <f t="shared" si="34"/>
        <v>0</v>
      </c>
      <c r="R176" s="1575">
        <f t="shared" si="34"/>
        <v>0</v>
      </c>
      <c r="S176" s="2031">
        <f t="shared" si="34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36">
        <f t="shared" si="24"/>
        <v>0</v>
      </c>
      <c r="G177" s="37" t="e">
        <f t="shared" si="25"/>
        <v>#DIV/0!</v>
      </c>
      <c r="H177" s="1003">
        <v>0</v>
      </c>
      <c r="I177" s="1447">
        <v>0</v>
      </c>
      <c r="J177" s="1447">
        <v>0</v>
      </c>
      <c r="K177" s="1576">
        <v>0</v>
      </c>
      <c r="L177" s="1627"/>
      <c r="M177" s="1650">
        <v>0</v>
      </c>
      <c r="N177" s="1641">
        <v>0</v>
      </c>
      <c r="O177" s="1647">
        <v>0</v>
      </c>
      <c r="P177" s="1580">
        <v>0</v>
      </c>
      <c r="Q177" s="1641">
        <v>0</v>
      </c>
      <c r="R177" s="1580">
        <v>0</v>
      </c>
      <c r="S177" s="1647">
        <v>0</v>
      </c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36">
        <f t="shared" si="24"/>
        <v>0</v>
      </c>
      <c r="G178" s="37" t="e">
        <f t="shared" si="25"/>
        <v>#DIV/0!</v>
      </c>
      <c r="H178" s="1003">
        <v>0</v>
      </c>
      <c r="I178" s="1447">
        <v>0</v>
      </c>
      <c r="J178" s="1447">
        <v>0</v>
      </c>
      <c r="K178" s="1576">
        <v>0</v>
      </c>
      <c r="L178" s="1627"/>
      <c r="M178" s="1650">
        <v>0</v>
      </c>
      <c r="N178" s="1641">
        <v>0</v>
      </c>
      <c r="O178" s="1647">
        <v>0</v>
      </c>
      <c r="P178" s="1580">
        <v>0</v>
      </c>
      <c r="Q178" s="1641">
        <v>0</v>
      </c>
      <c r="R178" s="1580">
        <v>0</v>
      </c>
      <c r="S178" s="1647">
        <v>0</v>
      </c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36">
        <f t="shared" si="24"/>
        <v>0</v>
      </c>
      <c r="G179" s="37" t="e">
        <f t="shared" si="25"/>
        <v>#DIV/0!</v>
      </c>
      <c r="H179" s="1003">
        <v>0</v>
      </c>
      <c r="I179" s="1447">
        <v>0</v>
      </c>
      <c r="J179" s="1447">
        <v>0</v>
      </c>
      <c r="K179" s="1576">
        <v>0</v>
      </c>
      <c r="L179" s="1627">
        <f>SUM(L180:L186)</f>
        <v>0</v>
      </c>
      <c r="M179" s="1650">
        <v>0</v>
      </c>
      <c r="N179" s="1641">
        <v>0</v>
      </c>
      <c r="O179" s="1647">
        <v>0</v>
      </c>
      <c r="P179" s="1580">
        <v>0</v>
      </c>
      <c r="Q179" s="1641">
        <v>0</v>
      </c>
      <c r="R179" s="1580">
        <v>0</v>
      </c>
      <c r="S179" s="1647"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4"/>
        <v>0</v>
      </c>
      <c r="G180" s="37" t="e">
        <f t="shared" si="25"/>
        <v>#DIV/0!</v>
      </c>
      <c r="H180" s="1003">
        <v>0</v>
      </c>
      <c r="I180" s="1447">
        <v>0</v>
      </c>
      <c r="J180" s="1447">
        <v>0</v>
      </c>
      <c r="K180" s="1576">
        <v>0</v>
      </c>
      <c r="L180" s="1627"/>
      <c r="M180" s="1650">
        <v>0</v>
      </c>
      <c r="N180" s="1641">
        <v>0</v>
      </c>
      <c r="O180" s="1647">
        <v>0</v>
      </c>
      <c r="P180" s="1580">
        <v>0</v>
      </c>
      <c r="Q180" s="1641">
        <v>0</v>
      </c>
      <c r="R180" s="1580">
        <v>0</v>
      </c>
      <c r="S180" s="1647">
        <v>0</v>
      </c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4"/>
        <v>0</v>
      </c>
      <c r="G181" s="37" t="e">
        <f t="shared" si="25"/>
        <v>#DIV/0!</v>
      </c>
      <c r="H181" s="1003">
        <v>0</v>
      </c>
      <c r="I181" s="1447">
        <v>0</v>
      </c>
      <c r="J181" s="1447">
        <v>0</v>
      </c>
      <c r="K181" s="1576">
        <v>0</v>
      </c>
      <c r="L181" s="1627"/>
      <c r="M181" s="1650">
        <v>0</v>
      </c>
      <c r="N181" s="1641">
        <v>0</v>
      </c>
      <c r="O181" s="1647">
        <v>0</v>
      </c>
      <c r="P181" s="1580">
        <v>0</v>
      </c>
      <c r="Q181" s="1641">
        <v>0</v>
      </c>
      <c r="R181" s="1580">
        <v>0</v>
      </c>
      <c r="S181" s="1647">
        <v>0</v>
      </c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4"/>
        <v>0</v>
      </c>
      <c r="G182" s="37" t="e">
        <f t="shared" si="25"/>
        <v>#DIV/0!</v>
      </c>
      <c r="H182" s="1003">
        <v>0</v>
      </c>
      <c r="I182" s="1447">
        <v>0</v>
      </c>
      <c r="J182" s="1447">
        <v>0</v>
      </c>
      <c r="K182" s="1576">
        <v>0</v>
      </c>
      <c r="L182" s="1627"/>
      <c r="M182" s="1650">
        <v>0</v>
      </c>
      <c r="N182" s="1641">
        <v>0</v>
      </c>
      <c r="O182" s="1647">
        <v>0</v>
      </c>
      <c r="P182" s="1580">
        <v>0</v>
      </c>
      <c r="Q182" s="1641">
        <v>0</v>
      </c>
      <c r="R182" s="1580">
        <v>0</v>
      </c>
      <c r="S182" s="1647">
        <v>0</v>
      </c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si="24"/>
        <v>0</v>
      </c>
      <c r="G183" s="37" t="e">
        <f t="shared" si="25"/>
        <v>#DIV/0!</v>
      </c>
      <c r="H183" s="1003">
        <v>0</v>
      </c>
      <c r="I183" s="1447">
        <v>0</v>
      </c>
      <c r="J183" s="1447">
        <v>0</v>
      </c>
      <c r="K183" s="1576">
        <v>0</v>
      </c>
      <c r="L183" s="1627"/>
      <c r="M183" s="1650">
        <v>0</v>
      </c>
      <c r="N183" s="1641">
        <v>0</v>
      </c>
      <c r="O183" s="1647">
        <v>0</v>
      </c>
      <c r="P183" s="1580">
        <v>0</v>
      </c>
      <c r="Q183" s="1641">
        <v>0</v>
      </c>
      <c r="R183" s="1580">
        <v>0</v>
      </c>
      <c r="S183" s="1647">
        <v>0</v>
      </c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24"/>
        <v>0</v>
      </c>
      <c r="G184" s="37" t="e">
        <f t="shared" si="25"/>
        <v>#DIV/0!</v>
      </c>
      <c r="H184" s="1003">
        <v>0</v>
      </c>
      <c r="I184" s="1447">
        <v>0</v>
      </c>
      <c r="J184" s="1447">
        <v>0</v>
      </c>
      <c r="K184" s="1576">
        <v>0</v>
      </c>
      <c r="L184" s="1627"/>
      <c r="M184" s="1650">
        <v>0</v>
      </c>
      <c r="N184" s="1641">
        <v>0</v>
      </c>
      <c r="O184" s="1647">
        <v>0</v>
      </c>
      <c r="P184" s="1580">
        <v>0</v>
      </c>
      <c r="Q184" s="1641">
        <v>0</v>
      </c>
      <c r="R184" s="1580">
        <v>0</v>
      </c>
      <c r="S184" s="1647">
        <v>0</v>
      </c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24"/>
        <v>0</v>
      </c>
      <c r="G185" s="37" t="e">
        <f t="shared" si="25"/>
        <v>#DIV/0!</v>
      </c>
      <c r="H185" s="1003">
        <v>0</v>
      </c>
      <c r="I185" s="1447">
        <v>0</v>
      </c>
      <c r="J185" s="1447">
        <v>0</v>
      </c>
      <c r="K185" s="1576">
        <v>0</v>
      </c>
      <c r="L185" s="1627"/>
      <c r="M185" s="1650">
        <v>0</v>
      </c>
      <c r="N185" s="1641">
        <v>0</v>
      </c>
      <c r="O185" s="1647">
        <v>0</v>
      </c>
      <c r="P185" s="1580">
        <v>0</v>
      </c>
      <c r="Q185" s="1641">
        <v>0</v>
      </c>
      <c r="R185" s="1580">
        <v>0</v>
      </c>
      <c r="S185" s="1647">
        <v>0</v>
      </c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24"/>
        <v>0</v>
      </c>
      <c r="G186" s="37" t="e">
        <f t="shared" si="25"/>
        <v>#DIV/0!</v>
      </c>
      <c r="H186" s="1003">
        <v>0</v>
      </c>
      <c r="I186" s="1447">
        <v>0</v>
      </c>
      <c r="J186" s="1447">
        <v>0</v>
      </c>
      <c r="K186" s="1576">
        <v>0</v>
      </c>
      <c r="L186" s="1646"/>
      <c r="M186" s="1650">
        <v>0</v>
      </c>
      <c r="N186" s="1641">
        <v>0</v>
      </c>
      <c r="O186" s="1647">
        <v>0</v>
      </c>
      <c r="P186" s="1580">
        <v>0</v>
      </c>
      <c r="Q186" s="1641">
        <v>0</v>
      </c>
      <c r="R186" s="1580">
        <v>0</v>
      </c>
      <c r="S186" s="1647">
        <v>0</v>
      </c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55">
        <f t="shared" si="24"/>
        <v>0</v>
      </c>
      <c r="G187" s="67" t="e">
        <f t="shared" si="25"/>
        <v>#DIV/0!</v>
      </c>
      <c r="H187" s="1017"/>
      <c r="I187" s="1415"/>
      <c r="J187" s="1427"/>
      <c r="K187" s="1415"/>
      <c r="L187" s="1630"/>
      <c r="M187" s="1635"/>
      <c r="N187" s="1635"/>
      <c r="O187" s="1635"/>
      <c r="P187" s="1769"/>
      <c r="Q187" s="1635"/>
      <c r="R187" s="1769"/>
      <c r="S187" s="2017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24"/>
        <v>0</v>
      </c>
      <c r="G188" s="37" t="e">
        <f t="shared" si="25"/>
        <v>#DIV/0!</v>
      </c>
      <c r="H188" s="1014">
        <v>0</v>
      </c>
      <c r="I188" s="1423">
        <v>0</v>
      </c>
      <c r="J188" s="1426">
        <v>0</v>
      </c>
      <c r="K188" s="1423">
        <v>0</v>
      </c>
      <c r="L188" s="1627"/>
      <c r="M188" s="1641">
        <v>0</v>
      </c>
      <c r="N188" s="1641">
        <v>0</v>
      </c>
      <c r="O188" s="1641">
        <v>0</v>
      </c>
      <c r="P188" s="1580">
        <v>0</v>
      </c>
      <c r="Q188" s="1641">
        <v>0</v>
      </c>
      <c r="R188" s="1580">
        <v>0</v>
      </c>
      <c r="S188" s="1647">
        <v>0</v>
      </c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9700</v>
      </c>
      <c r="F189" s="153">
        <f t="shared" ref="F189:F252" si="35">SUM(H189:S189)</f>
        <v>9700</v>
      </c>
      <c r="G189" s="379">
        <f t="shared" ref="G189:G252" si="36">+F189*100/E189</f>
        <v>100</v>
      </c>
      <c r="H189" s="1004">
        <f>SUM(H190:H194)</f>
        <v>0</v>
      </c>
      <c r="I189" s="1445">
        <f t="shared" ref="I189:R189" si="37">SUM(I190:I194)</f>
        <v>0</v>
      </c>
      <c r="J189" s="1446">
        <f t="shared" si="37"/>
        <v>0</v>
      </c>
      <c r="K189" s="1445">
        <f t="shared" si="37"/>
        <v>0</v>
      </c>
      <c r="L189" s="1643">
        <f t="shared" si="37"/>
        <v>5452</v>
      </c>
      <c r="M189" s="1689">
        <f t="shared" si="37"/>
        <v>0</v>
      </c>
      <c r="N189" s="1689">
        <f t="shared" si="37"/>
        <v>0</v>
      </c>
      <c r="O189" s="1689">
        <f t="shared" si="37"/>
        <v>0</v>
      </c>
      <c r="P189" s="1766">
        <f t="shared" si="37"/>
        <v>0</v>
      </c>
      <c r="Q189" s="1689">
        <f t="shared" si="37"/>
        <v>0</v>
      </c>
      <c r="R189" s="1445">
        <f t="shared" si="37"/>
        <v>0</v>
      </c>
      <c r="S189" s="2029">
        <f>SUM(S190:S194)</f>
        <v>4248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35"/>
        <v>0</v>
      </c>
      <c r="G190" s="37" t="e">
        <f t="shared" si="36"/>
        <v>#DIV/0!</v>
      </c>
      <c r="H190" s="1003">
        <v>0</v>
      </c>
      <c r="I190" s="1447">
        <v>0</v>
      </c>
      <c r="J190" s="1426">
        <v>0</v>
      </c>
      <c r="K190" s="1572">
        <v>0</v>
      </c>
      <c r="L190" s="1627">
        <v>0</v>
      </c>
      <c r="M190" s="1641">
        <v>0</v>
      </c>
      <c r="N190" s="1647">
        <v>0</v>
      </c>
      <c r="O190" s="1641">
        <v>0</v>
      </c>
      <c r="P190" s="1756"/>
      <c r="Q190" s="1641">
        <v>0</v>
      </c>
      <c r="R190" s="1580">
        <v>0</v>
      </c>
      <c r="S190" s="1647">
        <v>0</v>
      </c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9700</v>
      </c>
      <c r="F191" s="36">
        <f t="shared" si="35"/>
        <v>9700</v>
      </c>
      <c r="G191" s="37">
        <f t="shared" si="36"/>
        <v>100</v>
      </c>
      <c r="H191" s="1003">
        <v>0</v>
      </c>
      <c r="I191" s="1447">
        <v>0</v>
      </c>
      <c r="J191" s="1426">
        <v>0</v>
      </c>
      <c r="K191" s="1572">
        <v>0</v>
      </c>
      <c r="L191" s="1627">
        <v>5452</v>
      </c>
      <c r="M191" s="1641">
        <v>0</v>
      </c>
      <c r="N191" s="1647">
        <v>0</v>
      </c>
      <c r="O191" s="1641">
        <v>0</v>
      </c>
      <c r="P191" s="1756"/>
      <c r="Q191" s="1641">
        <v>0</v>
      </c>
      <c r="R191" s="1580">
        <v>0</v>
      </c>
      <c r="S191" s="1647">
        <v>4248</v>
      </c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5"/>
        <v>0</v>
      </c>
      <c r="G192" s="37" t="e">
        <f t="shared" si="36"/>
        <v>#DIV/0!</v>
      </c>
      <c r="H192" s="1003">
        <v>0</v>
      </c>
      <c r="I192" s="1447">
        <v>0</v>
      </c>
      <c r="J192" s="1426">
        <v>0</v>
      </c>
      <c r="K192" s="1572">
        <v>0</v>
      </c>
      <c r="L192" s="1627">
        <v>0</v>
      </c>
      <c r="M192" s="1641">
        <v>0</v>
      </c>
      <c r="N192" s="1647">
        <v>0</v>
      </c>
      <c r="O192" s="1641">
        <v>0</v>
      </c>
      <c r="P192" s="1756"/>
      <c r="Q192" s="1641">
        <v>0</v>
      </c>
      <c r="R192" s="1580">
        <v>0</v>
      </c>
      <c r="S192" s="1647">
        <v>0</v>
      </c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5"/>
        <v>0</v>
      </c>
      <c r="G193" s="37" t="e">
        <f t="shared" si="36"/>
        <v>#DIV/0!</v>
      </c>
      <c r="H193" s="1003">
        <v>0</v>
      </c>
      <c r="I193" s="1447">
        <v>0</v>
      </c>
      <c r="J193" s="1426">
        <v>0</v>
      </c>
      <c r="K193" s="1572">
        <v>0</v>
      </c>
      <c r="L193" s="1627">
        <v>0</v>
      </c>
      <c r="M193" s="1641">
        <v>0</v>
      </c>
      <c r="N193" s="1647">
        <v>0</v>
      </c>
      <c r="O193" s="1641">
        <v>0</v>
      </c>
      <c r="P193" s="1756"/>
      <c r="Q193" s="1641">
        <v>0</v>
      </c>
      <c r="R193" s="1580">
        <v>0</v>
      </c>
      <c r="S193" s="1647">
        <v>0</v>
      </c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5"/>
        <v>0</v>
      </c>
      <c r="G194" s="120" t="e">
        <f t="shared" si="36"/>
        <v>#DIV/0!</v>
      </c>
      <c r="H194" s="1003">
        <v>0</v>
      </c>
      <c r="I194" s="1447">
        <v>0</v>
      </c>
      <c r="J194" s="1426">
        <v>0</v>
      </c>
      <c r="K194" s="1572">
        <v>0</v>
      </c>
      <c r="L194" s="1646">
        <v>0</v>
      </c>
      <c r="M194" s="1650">
        <v>0</v>
      </c>
      <c r="N194" s="1720">
        <v>0</v>
      </c>
      <c r="O194" s="1650">
        <v>0</v>
      </c>
      <c r="P194" s="1770"/>
      <c r="Q194" s="1650">
        <v>0</v>
      </c>
      <c r="R194" s="1965">
        <v>0</v>
      </c>
      <c r="S194" s="1720">
        <v>0</v>
      </c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5"/>
        <v>0</v>
      </c>
      <c r="G195" s="631" t="e">
        <f t="shared" si="36"/>
        <v>#DIV/0!</v>
      </c>
      <c r="H195" s="1002"/>
      <c r="I195" s="1449"/>
      <c r="J195" s="1450"/>
      <c r="K195" s="1449"/>
      <c r="L195" s="1644"/>
      <c r="M195" s="1690"/>
      <c r="N195" s="1690"/>
      <c r="O195" s="1690"/>
      <c r="P195" s="1767"/>
      <c r="Q195" s="1690"/>
      <c r="R195" s="1484"/>
      <c r="S195" s="2030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5"/>
        <v>0</v>
      </c>
      <c r="G196" s="67" t="e">
        <f t="shared" si="36"/>
        <v>#DIV/0!</v>
      </c>
      <c r="H196" s="1017"/>
      <c r="I196" s="1415"/>
      <c r="J196" s="1427"/>
      <c r="K196" s="1415"/>
      <c r="L196" s="1630"/>
      <c r="M196" s="1635"/>
      <c r="N196" s="1635"/>
      <c r="O196" s="1635"/>
      <c r="P196" s="1750"/>
      <c r="Q196" s="1635"/>
      <c r="R196" s="1769"/>
      <c r="S196" s="201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50</v>
      </c>
      <c r="F197" s="36">
        <f t="shared" si="35"/>
        <v>50</v>
      </c>
      <c r="G197" s="37">
        <f t="shared" si="36"/>
        <v>100</v>
      </c>
      <c r="H197" s="1014">
        <v>0</v>
      </c>
      <c r="I197" s="1423">
        <v>0</v>
      </c>
      <c r="J197" s="1452">
        <f>SUM(J198:J200)</f>
        <v>50</v>
      </c>
      <c r="K197" s="1423">
        <v>0</v>
      </c>
      <c r="L197" s="1647">
        <v>0</v>
      </c>
      <c r="M197" s="1641">
        <v>0</v>
      </c>
      <c r="N197" s="1641">
        <v>0</v>
      </c>
      <c r="O197" s="1647">
        <v>0</v>
      </c>
      <c r="P197" s="1756">
        <v>0</v>
      </c>
      <c r="Q197" s="1641">
        <v>0</v>
      </c>
      <c r="R197" s="1580">
        <v>0</v>
      </c>
      <c r="S197" s="1647">
        <v>0</v>
      </c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50</v>
      </c>
      <c r="F198" s="36">
        <f t="shared" si="35"/>
        <v>50</v>
      </c>
      <c r="G198" s="37">
        <f t="shared" si="36"/>
        <v>100</v>
      </c>
      <c r="H198" s="1014">
        <v>0</v>
      </c>
      <c r="I198" s="1423">
        <v>0</v>
      </c>
      <c r="J198" s="1423">
        <v>50</v>
      </c>
      <c r="K198" s="1423">
        <v>0</v>
      </c>
      <c r="L198" s="1647">
        <v>0</v>
      </c>
      <c r="M198" s="1641">
        <v>0</v>
      </c>
      <c r="N198" s="1641">
        <v>0</v>
      </c>
      <c r="O198" s="1647">
        <v>0</v>
      </c>
      <c r="P198" s="1756">
        <v>0</v>
      </c>
      <c r="Q198" s="1641">
        <v>0</v>
      </c>
      <c r="R198" s="1580">
        <v>0</v>
      </c>
      <c r="S198" s="1647">
        <v>0</v>
      </c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5"/>
        <v>0</v>
      </c>
      <c r="G199" s="37" t="e">
        <f t="shared" si="36"/>
        <v>#DIV/0!</v>
      </c>
      <c r="H199" s="1014">
        <v>0</v>
      </c>
      <c r="I199" s="1423">
        <v>0</v>
      </c>
      <c r="J199" s="1423">
        <v>0</v>
      </c>
      <c r="K199" s="1423">
        <v>0</v>
      </c>
      <c r="L199" s="1647">
        <v>0</v>
      </c>
      <c r="M199" s="1641">
        <v>0</v>
      </c>
      <c r="N199" s="1641">
        <v>0</v>
      </c>
      <c r="O199" s="1647">
        <v>0</v>
      </c>
      <c r="P199" s="1756">
        <v>0</v>
      </c>
      <c r="Q199" s="1641">
        <v>0</v>
      </c>
      <c r="R199" s="1580">
        <v>0</v>
      </c>
      <c r="S199" s="1647">
        <v>0</v>
      </c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5"/>
        <v>0</v>
      </c>
      <c r="G200" s="37" t="e">
        <f t="shared" si="36"/>
        <v>#DIV/0!</v>
      </c>
      <c r="H200" s="1014">
        <v>0</v>
      </c>
      <c r="I200" s="1423">
        <v>0</v>
      </c>
      <c r="J200" s="1423">
        <v>0</v>
      </c>
      <c r="K200" s="1423">
        <v>0</v>
      </c>
      <c r="L200" s="1647">
        <v>0</v>
      </c>
      <c r="M200" s="1641">
        <v>0</v>
      </c>
      <c r="N200" s="1641">
        <v>0</v>
      </c>
      <c r="O200" s="1647">
        <v>0</v>
      </c>
      <c r="P200" s="1756">
        <v>0</v>
      </c>
      <c r="Q200" s="1641">
        <v>0</v>
      </c>
      <c r="R200" s="1580">
        <v>0</v>
      </c>
      <c r="S200" s="1647">
        <v>0</v>
      </c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36">
        <f t="shared" si="35"/>
        <v>0</v>
      </c>
      <c r="G201" s="37" t="e">
        <f t="shared" si="36"/>
        <v>#DIV/0!</v>
      </c>
      <c r="H201" s="1014">
        <v>0</v>
      </c>
      <c r="I201" s="1423">
        <v>0</v>
      </c>
      <c r="J201" s="1423">
        <v>0</v>
      </c>
      <c r="K201" s="1423">
        <v>0</v>
      </c>
      <c r="L201" s="1647">
        <v>0</v>
      </c>
      <c r="M201" s="1641">
        <v>0</v>
      </c>
      <c r="N201" s="1641">
        <v>0</v>
      </c>
      <c r="O201" s="1647">
        <v>0</v>
      </c>
      <c r="P201" s="1756">
        <v>0</v>
      </c>
      <c r="Q201" s="1641">
        <v>0</v>
      </c>
      <c r="R201" s="1580">
        <v>0</v>
      </c>
      <c r="S201" s="1647">
        <v>0</v>
      </c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36">
        <f t="shared" si="35"/>
        <v>0</v>
      </c>
      <c r="G202" s="37" t="e">
        <f t="shared" si="36"/>
        <v>#DIV/0!</v>
      </c>
      <c r="H202" s="1014">
        <v>0</v>
      </c>
      <c r="I202" s="1423">
        <v>0</v>
      </c>
      <c r="J202" s="1423">
        <v>0</v>
      </c>
      <c r="K202" s="1423">
        <v>0</v>
      </c>
      <c r="L202" s="1647">
        <v>0</v>
      </c>
      <c r="M202" s="1641">
        <v>0</v>
      </c>
      <c r="N202" s="1641">
        <v>0</v>
      </c>
      <c r="O202" s="1647">
        <v>0</v>
      </c>
      <c r="P202" s="1756">
        <v>0</v>
      </c>
      <c r="Q202" s="1641">
        <v>0</v>
      </c>
      <c r="R202" s="1580">
        <v>0</v>
      </c>
      <c r="S202" s="1647">
        <v>0</v>
      </c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5"/>
        <v>0</v>
      </c>
      <c r="G203" s="37" t="e">
        <f t="shared" si="36"/>
        <v>#DIV/0!</v>
      </c>
      <c r="H203" s="1014">
        <v>0</v>
      </c>
      <c r="I203" s="1423">
        <v>0</v>
      </c>
      <c r="J203" s="1423">
        <v>0</v>
      </c>
      <c r="K203" s="1423">
        <v>0</v>
      </c>
      <c r="L203" s="1647">
        <v>0</v>
      </c>
      <c r="M203" s="1641">
        <v>0</v>
      </c>
      <c r="N203" s="1641">
        <v>0</v>
      </c>
      <c r="O203" s="1647">
        <v>0</v>
      </c>
      <c r="P203" s="1756">
        <v>0</v>
      </c>
      <c r="Q203" s="1641">
        <v>0</v>
      </c>
      <c r="R203" s="1580">
        <v>0</v>
      </c>
      <c r="S203" s="1647">
        <v>0</v>
      </c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5"/>
        <v>0</v>
      </c>
      <c r="G204" s="37" t="e">
        <f t="shared" si="36"/>
        <v>#DIV/0!</v>
      </c>
      <c r="H204" s="1014">
        <v>0</v>
      </c>
      <c r="I204" s="1423">
        <v>0</v>
      </c>
      <c r="J204" s="1423">
        <v>0</v>
      </c>
      <c r="K204" s="1423">
        <v>0</v>
      </c>
      <c r="L204" s="1647">
        <v>0</v>
      </c>
      <c r="M204" s="1641">
        <v>0</v>
      </c>
      <c r="N204" s="1641">
        <v>0</v>
      </c>
      <c r="O204" s="1647">
        <v>0</v>
      </c>
      <c r="P204" s="1756">
        <v>0</v>
      </c>
      <c r="Q204" s="1641">
        <v>0</v>
      </c>
      <c r="R204" s="1580">
        <v>0</v>
      </c>
      <c r="S204" s="1647">
        <v>0</v>
      </c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5"/>
        <v>0</v>
      </c>
      <c r="G205" s="37" t="e">
        <f t="shared" si="36"/>
        <v>#DIV/0!</v>
      </c>
      <c r="H205" s="1014">
        <v>0</v>
      </c>
      <c r="I205" s="1423">
        <v>0</v>
      </c>
      <c r="J205" s="1423">
        <v>0</v>
      </c>
      <c r="K205" s="1423">
        <v>0</v>
      </c>
      <c r="L205" s="1647">
        <v>0</v>
      </c>
      <c r="M205" s="1641">
        <v>0</v>
      </c>
      <c r="N205" s="1641">
        <v>0</v>
      </c>
      <c r="O205" s="1647">
        <v>0</v>
      </c>
      <c r="P205" s="1756">
        <v>0</v>
      </c>
      <c r="Q205" s="1641">
        <v>0</v>
      </c>
      <c r="R205" s="1580">
        <v>0</v>
      </c>
      <c r="S205" s="1647">
        <v>0</v>
      </c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5"/>
        <v>0</v>
      </c>
      <c r="G206" s="37" t="e">
        <f t="shared" si="36"/>
        <v>#DIV/0!</v>
      </c>
      <c r="H206" s="1014">
        <v>0</v>
      </c>
      <c r="I206" s="1423">
        <v>0</v>
      </c>
      <c r="J206" s="1423">
        <v>0</v>
      </c>
      <c r="K206" s="1423">
        <v>0</v>
      </c>
      <c r="L206" s="1647">
        <v>0</v>
      </c>
      <c r="M206" s="1641">
        <v>0</v>
      </c>
      <c r="N206" s="1641">
        <v>0</v>
      </c>
      <c r="O206" s="1647">
        <v>0</v>
      </c>
      <c r="P206" s="1756">
        <v>0</v>
      </c>
      <c r="Q206" s="1641">
        <v>0</v>
      </c>
      <c r="R206" s="1580">
        <v>0</v>
      </c>
      <c r="S206" s="1647">
        <v>0</v>
      </c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5"/>
        <v>0</v>
      </c>
      <c r="G207" s="37" t="e">
        <f t="shared" si="36"/>
        <v>#DIV/0!</v>
      </c>
      <c r="H207" s="1014">
        <v>0</v>
      </c>
      <c r="I207" s="1423">
        <v>0</v>
      </c>
      <c r="J207" s="1423">
        <v>0</v>
      </c>
      <c r="K207" s="1423">
        <v>0</v>
      </c>
      <c r="L207" s="1647">
        <v>0</v>
      </c>
      <c r="M207" s="1641">
        <v>0</v>
      </c>
      <c r="N207" s="1641">
        <v>0</v>
      </c>
      <c r="O207" s="1647">
        <v>0</v>
      </c>
      <c r="P207" s="1756">
        <v>0</v>
      </c>
      <c r="Q207" s="1641">
        <v>0</v>
      </c>
      <c r="R207" s="1580">
        <v>0</v>
      </c>
      <c r="S207" s="1647">
        <v>0</v>
      </c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5"/>
        <v>0</v>
      </c>
      <c r="G208" s="37" t="e">
        <f t="shared" si="36"/>
        <v>#DIV/0!</v>
      </c>
      <c r="H208" s="1014">
        <v>0</v>
      </c>
      <c r="I208" s="1423">
        <v>0</v>
      </c>
      <c r="J208" s="1423">
        <v>0</v>
      </c>
      <c r="K208" s="1423">
        <v>0</v>
      </c>
      <c r="L208" s="1647">
        <v>0</v>
      </c>
      <c r="M208" s="1641">
        <v>0</v>
      </c>
      <c r="N208" s="1641">
        <v>0</v>
      </c>
      <c r="O208" s="1647">
        <v>0</v>
      </c>
      <c r="P208" s="1756">
        <v>0</v>
      </c>
      <c r="Q208" s="1641">
        <v>0</v>
      </c>
      <c r="R208" s="1580">
        <v>0</v>
      </c>
      <c r="S208" s="1647">
        <v>0</v>
      </c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5"/>
        <v>0</v>
      </c>
      <c r="G209" s="37" t="e">
        <f t="shared" si="36"/>
        <v>#DIV/0!</v>
      </c>
      <c r="H209" s="1014">
        <v>0</v>
      </c>
      <c r="I209" s="1423">
        <v>0</v>
      </c>
      <c r="J209" s="1423">
        <v>0</v>
      </c>
      <c r="K209" s="1423">
        <v>0</v>
      </c>
      <c r="L209" s="1647">
        <v>0</v>
      </c>
      <c r="M209" s="1641">
        <v>0</v>
      </c>
      <c r="N209" s="1641">
        <v>0</v>
      </c>
      <c r="O209" s="1647">
        <v>0</v>
      </c>
      <c r="P209" s="1756">
        <v>0</v>
      </c>
      <c r="Q209" s="1641">
        <v>0</v>
      </c>
      <c r="R209" s="1580">
        <v>0</v>
      </c>
      <c r="S209" s="1647">
        <v>0</v>
      </c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5"/>
        <v>0</v>
      </c>
      <c r="G210" s="37" t="e">
        <f t="shared" si="36"/>
        <v>#DIV/0!</v>
      </c>
      <c r="H210" s="1014">
        <v>0</v>
      </c>
      <c r="I210" s="1423">
        <v>0</v>
      </c>
      <c r="J210" s="1423">
        <v>0</v>
      </c>
      <c r="K210" s="1423">
        <v>0</v>
      </c>
      <c r="L210" s="1647">
        <v>0</v>
      </c>
      <c r="M210" s="1641">
        <v>0</v>
      </c>
      <c r="N210" s="1641">
        <v>0</v>
      </c>
      <c r="O210" s="1647">
        <v>0</v>
      </c>
      <c r="P210" s="1756">
        <v>0</v>
      </c>
      <c r="Q210" s="1641">
        <v>0</v>
      </c>
      <c r="R210" s="1580">
        <v>0</v>
      </c>
      <c r="S210" s="1647">
        <v>0</v>
      </c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5"/>
        <v>0</v>
      </c>
      <c r="G211" s="37" t="e">
        <f t="shared" si="36"/>
        <v>#DIV/0!</v>
      </c>
      <c r="H211" s="1014">
        <v>0</v>
      </c>
      <c r="I211" s="1423">
        <v>0</v>
      </c>
      <c r="J211" s="1423">
        <v>0</v>
      </c>
      <c r="K211" s="1423">
        <v>0</v>
      </c>
      <c r="L211" s="1647">
        <v>0</v>
      </c>
      <c r="M211" s="1641">
        <v>0</v>
      </c>
      <c r="N211" s="1641">
        <v>0</v>
      </c>
      <c r="O211" s="1647">
        <v>0</v>
      </c>
      <c r="P211" s="1756">
        <v>0</v>
      </c>
      <c r="Q211" s="1641">
        <v>0</v>
      </c>
      <c r="R211" s="1580">
        <v>0</v>
      </c>
      <c r="S211" s="1647">
        <v>0</v>
      </c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5"/>
        <v>0</v>
      </c>
      <c r="G212" s="37" t="e">
        <f t="shared" si="36"/>
        <v>#DIV/0!</v>
      </c>
      <c r="H212" s="1014">
        <v>0</v>
      </c>
      <c r="I212" s="1423">
        <v>0</v>
      </c>
      <c r="J212" s="1423">
        <v>0</v>
      </c>
      <c r="K212" s="1423">
        <v>0</v>
      </c>
      <c r="L212" s="1647">
        <v>0</v>
      </c>
      <c r="M212" s="1641">
        <v>0</v>
      </c>
      <c r="N212" s="1641">
        <v>0</v>
      </c>
      <c r="O212" s="1647">
        <v>0</v>
      </c>
      <c r="P212" s="1756">
        <v>0</v>
      </c>
      <c r="Q212" s="1641">
        <v>0</v>
      </c>
      <c r="R212" s="1580">
        <v>0</v>
      </c>
      <c r="S212" s="1647">
        <v>0</v>
      </c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5"/>
        <v>0</v>
      </c>
      <c r="G213" s="37" t="e">
        <f t="shared" si="36"/>
        <v>#DIV/0!</v>
      </c>
      <c r="H213" s="1014">
        <v>0</v>
      </c>
      <c r="I213" s="1423">
        <v>0</v>
      </c>
      <c r="J213" s="1423">
        <v>0</v>
      </c>
      <c r="K213" s="1423">
        <v>0</v>
      </c>
      <c r="L213" s="1647">
        <v>0</v>
      </c>
      <c r="M213" s="1641">
        <v>0</v>
      </c>
      <c r="N213" s="1641">
        <v>0</v>
      </c>
      <c r="O213" s="1647">
        <v>0</v>
      </c>
      <c r="P213" s="1756">
        <v>0</v>
      </c>
      <c r="Q213" s="1641">
        <v>0</v>
      </c>
      <c r="R213" s="1580">
        <v>0</v>
      </c>
      <c r="S213" s="1647">
        <v>0</v>
      </c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5"/>
        <v>0</v>
      </c>
      <c r="G214" s="37" t="e">
        <f t="shared" si="36"/>
        <v>#DIV/0!</v>
      </c>
      <c r="H214" s="1014">
        <v>0</v>
      </c>
      <c r="I214" s="1423">
        <v>0</v>
      </c>
      <c r="J214" s="1423">
        <v>0</v>
      </c>
      <c r="K214" s="1423">
        <v>0</v>
      </c>
      <c r="L214" s="1647">
        <v>0</v>
      </c>
      <c r="M214" s="1641">
        <v>0</v>
      </c>
      <c r="N214" s="1641">
        <v>0</v>
      </c>
      <c r="O214" s="1647">
        <v>0</v>
      </c>
      <c r="P214" s="1756">
        <v>0</v>
      </c>
      <c r="Q214" s="1641">
        <v>0</v>
      </c>
      <c r="R214" s="1580">
        <v>0</v>
      </c>
      <c r="S214" s="1647">
        <v>0</v>
      </c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5"/>
        <v>0</v>
      </c>
      <c r="G215" s="37" t="e">
        <f t="shared" si="36"/>
        <v>#DIV/0!</v>
      </c>
      <c r="H215" s="1014">
        <v>0</v>
      </c>
      <c r="I215" s="1423">
        <v>0</v>
      </c>
      <c r="J215" s="1423">
        <v>0</v>
      </c>
      <c r="K215" s="1423">
        <v>0</v>
      </c>
      <c r="L215" s="1647">
        <v>0</v>
      </c>
      <c r="M215" s="1641">
        <v>0</v>
      </c>
      <c r="N215" s="1641">
        <v>0</v>
      </c>
      <c r="O215" s="1647">
        <v>0</v>
      </c>
      <c r="P215" s="1756">
        <v>0</v>
      </c>
      <c r="Q215" s="1641">
        <v>0</v>
      </c>
      <c r="R215" s="1580">
        <v>0</v>
      </c>
      <c r="S215" s="1647">
        <v>0</v>
      </c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5"/>
        <v>0</v>
      </c>
      <c r="G216" s="37" t="e">
        <f t="shared" si="36"/>
        <v>#DIV/0!</v>
      </c>
      <c r="H216" s="1014">
        <v>0</v>
      </c>
      <c r="I216" s="1423">
        <v>0</v>
      </c>
      <c r="J216" s="1423">
        <v>0</v>
      </c>
      <c r="K216" s="1423">
        <v>0</v>
      </c>
      <c r="L216" s="1647">
        <v>0</v>
      </c>
      <c r="M216" s="1641">
        <v>0</v>
      </c>
      <c r="N216" s="1641">
        <v>0</v>
      </c>
      <c r="O216" s="1647">
        <v>0</v>
      </c>
      <c r="P216" s="1756">
        <v>0</v>
      </c>
      <c r="Q216" s="1641">
        <v>0</v>
      </c>
      <c r="R216" s="1580">
        <v>0</v>
      </c>
      <c r="S216" s="1647">
        <v>0</v>
      </c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5"/>
        <v>0</v>
      </c>
      <c r="G217" s="37" t="e">
        <f t="shared" si="36"/>
        <v>#DIV/0!</v>
      </c>
      <c r="H217" s="1014">
        <v>0</v>
      </c>
      <c r="I217" s="1423">
        <v>0</v>
      </c>
      <c r="J217" s="1423">
        <v>0</v>
      </c>
      <c r="K217" s="1423">
        <v>0</v>
      </c>
      <c r="L217" s="1647">
        <v>0</v>
      </c>
      <c r="M217" s="1641">
        <v>0</v>
      </c>
      <c r="N217" s="1641">
        <v>0</v>
      </c>
      <c r="O217" s="1647">
        <v>0</v>
      </c>
      <c r="P217" s="1756">
        <v>0</v>
      </c>
      <c r="Q217" s="1641">
        <v>0</v>
      </c>
      <c r="R217" s="1580">
        <v>0</v>
      </c>
      <c r="S217" s="1647">
        <v>0</v>
      </c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5"/>
        <v>0</v>
      </c>
      <c r="G218" s="37" t="e">
        <f t="shared" si="36"/>
        <v>#DIV/0!</v>
      </c>
      <c r="H218" s="1014">
        <v>0</v>
      </c>
      <c r="I218" s="1423">
        <v>0</v>
      </c>
      <c r="J218" s="1423">
        <v>0</v>
      </c>
      <c r="K218" s="1423">
        <v>0</v>
      </c>
      <c r="L218" s="1647">
        <v>0</v>
      </c>
      <c r="M218" s="1641">
        <v>0</v>
      </c>
      <c r="N218" s="1641">
        <v>0</v>
      </c>
      <c r="O218" s="1647">
        <v>0</v>
      </c>
      <c r="P218" s="1756">
        <v>0</v>
      </c>
      <c r="Q218" s="1641">
        <v>0</v>
      </c>
      <c r="R218" s="1580">
        <v>0</v>
      </c>
      <c r="S218" s="1647">
        <v>0</v>
      </c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5"/>
        <v>0</v>
      </c>
      <c r="G219" s="37" t="e">
        <f t="shared" si="36"/>
        <v>#DIV/0!</v>
      </c>
      <c r="H219" s="1014">
        <v>0</v>
      </c>
      <c r="I219" s="1423">
        <v>0</v>
      </c>
      <c r="J219" s="1423">
        <v>0</v>
      </c>
      <c r="K219" s="1423">
        <v>0</v>
      </c>
      <c r="L219" s="1647">
        <v>0</v>
      </c>
      <c r="M219" s="1641">
        <v>0</v>
      </c>
      <c r="N219" s="1641">
        <v>0</v>
      </c>
      <c r="O219" s="1647">
        <v>0</v>
      </c>
      <c r="P219" s="1756">
        <v>0</v>
      </c>
      <c r="Q219" s="1641">
        <v>0</v>
      </c>
      <c r="R219" s="1580">
        <v>0</v>
      </c>
      <c r="S219" s="1647">
        <v>0</v>
      </c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5"/>
        <v>0</v>
      </c>
      <c r="G220" s="37" t="e">
        <f t="shared" si="36"/>
        <v>#DIV/0!</v>
      </c>
      <c r="H220" s="1014">
        <v>0</v>
      </c>
      <c r="I220" s="1423">
        <v>0</v>
      </c>
      <c r="J220" s="1423">
        <v>0</v>
      </c>
      <c r="K220" s="1423">
        <v>0</v>
      </c>
      <c r="L220" s="1647">
        <v>0</v>
      </c>
      <c r="M220" s="1641">
        <v>0</v>
      </c>
      <c r="N220" s="1641">
        <v>0</v>
      </c>
      <c r="O220" s="1647">
        <v>0</v>
      </c>
      <c r="P220" s="1756">
        <v>0</v>
      </c>
      <c r="Q220" s="1641">
        <v>0</v>
      </c>
      <c r="R220" s="1580">
        <v>0</v>
      </c>
      <c r="S220" s="1647">
        <v>0</v>
      </c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5"/>
        <v>1</v>
      </c>
      <c r="G221" s="37">
        <f t="shared" si="36"/>
        <v>100</v>
      </c>
      <c r="H221" s="1014">
        <v>0</v>
      </c>
      <c r="I221" s="1423">
        <v>1</v>
      </c>
      <c r="J221" s="1426">
        <v>0</v>
      </c>
      <c r="K221" s="1423">
        <v>0</v>
      </c>
      <c r="L221" s="1647">
        <v>0</v>
      </c>
      <c r="M221" s="1641">
        <v>0</v>
      </c>
      <c r="N221" s="1641">
        <v>0</v>
      </c>
      <c r="O221" s="1647">
        <v>0</v>
      </c>
      <c r="P221" s="1756">
        <v>0</v>
      </c>
      <c r="Q221" s="1641">
        <v>0</v>
      </c>
      <c r="R221" s="1580">
        <v>0</v>
      </c>
      <c r="S221" s="1647">
        <v>0</v>
      </c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5"/>
        <v>110</v>
      </c>
      <c r="G222" s="37">
        <f t="shared" si="36"/>
        <v>110</v>
      </c>
      <c r="H222" s="1014">
        <v>0</v>
      </c>
      <c r="I222" s="1423">
        <v>20</v>
      </c>
      <c r="J222" s="1426">
        <v>10</v>
      </c>
      <c r="K222" s="1423">
        <v>10</v>
      </c>
      <c r="L222" s="1627">
        <v>40</v>
      </c>
      <c r="M222" s="1641">
        <v>10</v>
      </c>
      <c r="N222" s="1641">
        <v>0</v>
      </c>
      <c r="O222" s="1647">
        <v>0</v>
      </c>
      <c r="P222" s="1756">
        <v>0</v>
      </c>
      <c r="Q222" s="1641">
        <v>20</v>
      </c>
      <c r="R222" s="1580">
        <v>0</v>
      </c>
      <c r="S222" s="1647">
        <v>0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5"/>
        <v>0</v>
      </c>
      <c r="G223" s="37" t="e">
        <f t="shared" si="36"/>
        <v>#DIV/0!</v>
      </c>
      <c r="H223" s="1014">
        <v>0</v>
      </c>
      <c r="I223" s="1423">
        <v>0</v>
      </c>
      <c r="J223" s="1426">
        <v>0</v>
      </c>
      <c r="K223" s="1572">
        <v>0</v>
      </c>
      <c r="L223" s="1582">
        <v>0</v>
      </c>
      <c r="M223" s="1641">
        <v>0</v>
      </c>
      <c r="N223" s="1641">
        <v>0</v>
      </c>
      <c r="O223" s="1647">
        <v>0</v>
      </c>
      <c r="P223" s="1756">
        <v>0</v>
      </c>
      <c r="Q223" s="1641">
        <v>0</v>
      </c>
      <c r="R223" s="1580">
        <v>0</v>
      </c>
      <c r="S223" s="1647">
        <v>0</v>
      </c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5"/>
        <v>0</v>
      </c>
      <c r="G224" s="37" t="e">
        <f t="shared" si="36"/>
        <v>#DIV/0!</v>
      </c>
      <c r="H224" s="1014">
        <v>0</v>
      </c>
      <c r="I224" s="1423">
        <v>0</v>
      </c>
      <c r="J224" s="1426">
        <v>0</v>
      </c>
      <c r="K224" s="1572">
        <v>0</v>
      </c>
      <c r="L224" s="1582">
        <v>0</v>
      </c>
      <c r="M224" s="1641">
        <v>0</v>
      </c>
      <c r="N224" s="1641">
        <v>0</v>
      </c>
      <c r="O224" s="1647">
        <v>0</v>
      </c>
      <c r="P224" s="1756">
        <v>0</v>
      </c>
      <c r="Q224" s="1641">
        <v>0</v>
      </c>
      <c r="R224" s="1580">
        <v>0</v>
      </c>
      <c r="S224" s="1647">
        <v>0</v>
      </c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5"/>
        <v>0</v>
      </c>
      <c r="G225" s="37" t="e">
        <f t="shared" si="36"/>
        <v>#DIV/0!</v>
      </c>
      <c r="H225" s="1014">
        <v>0</v>
      </c>
      <c r="I225" s="1423">
        <v>0</v>
      </c>
      <c r="J225" s="1426">
        <v>0</v>
      </c>
      <c r="K225" s="1572">
        <v>0</v>
      </c>
      <c r="L225" s="1582">
        <v>0</v>
      </c>
      <c r="M225" s="1641">
        <v>0</v>
      </c>
      <c r="N225" s="1641">
        <v>0</v>
      </c>
      <c r="O225" s="1647">
        <v>0</v>
      </c>
      <c r="P225" s="1756">
        <v>0</v>
      </c>
      <c r="Q225" s="1641">
        <v>0</v>
      </c>
      <c r="R225" s="1580">
        <v>0</v>
      </c>
      <c r="S225" s="1647">
        <v>0</v>
      </c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5"/>
        <v>0</v>
      </c>
      <c r="G226" s="37" t="e">
        <f t="shared" si="36"/>
        <v>#DIV/0!</v>
      </c>
      <c r="H226" s="1014">
        <v>0</v>
      </c>
      <c r="I226" s="1423">
        <v>0</v>
      </c>
      <c r="J226" s="1426">
        <v>0</v>
      </c>
      <c r="K226" s="1572">
        <v>0</v>
      </c>
      <c r="L226" s="1582">
        <v>0</v>
      </c>
      <c r="M226" s="1641">
        <v>0</v>
      </c>
      <c r="N226" s="1641">
        <v>0</v>
      </c>
      <c r="O226" s="1647">
        <v>0</v>
      </c>
      <c r="P226" s="1756">
        <v>0</v>
      </c>
      <c r="Q226" s="1641">
        <v>0</v>
      </c>
      <c r="R226" s="1580">
        <v>0</v>
      </c>
      <c r="S226" s="1647">
        <v>0</v>
      </c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82500</v>
      </c>
      <c r="F227" s="153">
        <f t="shared" si="35"/>
        <v>92499.8</v>
      </c>
      <c r="G227" s="379">
        <f t="shared" si="36"/>
        <v>112.12096969696969</v>
      </c>
      <c r="H227" s="1001">
        <f>SUM(H228:H232)</f>
        <v>0</v>
      </c>
      <c r="I227" s="1453">
        <f t="shared" ref="I227:S227" si="38">SUM(I228:I232)</f>
        <v>45000</v>
      </c>
      <c r="J227" s="1454">
        <f t="shared" si="38"/>
        <v>11500</v>
      </c>
      <c r="K227" s="1453">
        <f t="shared" si="38"/>
        <v>0</v>
      </c>
      <c r="L227" s="1648">
        <f t="shared" si="38"/>
        <v>0</v>
      </c>
      <c r="M227" s="1692">
        <f t="shared" si="38"/>
        <v>7000</v>
      </c>
      <c r="N227" s="1692">
        <f t="shared" si="38"/>
        <v>0</v>
      </c>
      <c r="O227" s="1692">
        <f t="shared" si="38"/>
        <v>0</v>
      </c>
      <c r="P227" s="1771">
        <f t="shared" si="38"/>
        <v>0</v>
      </c>
      <c r="Q227" s="1692">
        <f t="shared" si="38"/>
        <v>0</v>
      </c>
      <c r="R227" s="1453">
        <f t="shared" si="38"/>
        <v>0</v>
      </c>
      <c r="S227" s="2029">
        <f t="shared" si="38"/>
        <v>28999.8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35"/>
        <v>0</v>
      </c>
      <c r="G228" s="37" t="e">
        <f t="shared" si="36"/>
        <v>#DIV/0!</v>
      </c>
      <c r="H228" s="1014">
        <v>0</v>
      </c>
      <c r="I228" s="1423">
        <v>0</v>
      </c>
      <c r="J228" s="1426">
        <v>0</v>
      </c>
      <c r="K228" s="1423">
        <v>0</v>
      </c>
      <c r="L228" s="1627">
        <v>0</v>
      </c>
      <c r="M228" s="1641"/>
      <c r="N228" s="1641">
        <v>0</v>
      </c>
      <c r="O228" s="1641">
        <v>0</v>
      </c>
      <c r="P228" s="1756">
        <v>0</v>
      </c>
      <c r="Q228" s="1641">
        <v>0</v>
      </c>
      <c r="R228" s="1580">
        <v>0</v>
      </c>
      <c r="S228" s="1647">
        <v>0</v>
      </c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f>72500+10000</f>
        <v>82500</v>
      </c>
      <c r="F229" s="36">
        <f t="shared" si="35"/>
        <v>92499.8</v>
      </c>
      <c r="G229" s="37">
        <f t="shared" si="36"/>
        <v>112.12096969696969</v>
      </c>
      <c r="H229" s="1014">
        <v>0</v>
      </c>
      <c r="I229" s="1423">
        <v>45000</v>
      </c>
      <c r="J229" s="1426">
        <v>11500</v>
      </c>
      <c r="K229" s="1423">
        <v>0</v>
      </c>
      <c r="L229" s="1627">
        <v>0</v>
      </c>
      <c r="M229" s="1641">
        <v>7000</v>
      </c>
      <c r="N229" s="1641">
        <v>0</v>
      </c>
      <c r="O229" s="1641">
        <v>0</v>
      </c>
      <c r="P229" s="1756">
        <v>0</v>
      </c>
      <c r="Q229" s="1641">
        <v>0</v>
      </c>
      <c r="R229" s="1580">
        <v>0</v>
      </c>
      <c r="S229" s="1647">
        <v>28999.8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5"/>
        <v>0</v>
      </c>
      <c r="G230" s="37" t="e">
        <f t="shared" si="36"/>
        <v>#DIV/0!</v>
      </c>
      <c r="H230" s="1014">
        <v>0</v>
      </c>
      <c r="I230" s="1423">
        <v>0</v>
      </c>
      <c r="J230" s="1423">
        <v>0</v>
      </c>
      <c r="K230" s="1423">
        <v>0</v>
      </c>
      <c r="L230" s="1627">
        <v>0</v>
      </c>
      <c r="M230" s="1641"/>
      <c r="N230" s="1641">
        <v>0</v>
      </c>
      <c r="O230" s="1641">
        <v>0</v>
      </c>
      <c r="P230" s="1756">
        <v>0</v>
      </c>
      <c r="Q230" s="1641">
        <v>0</v>
      </c>
      <c r="R230" s="1580">
        <v>0</v>
      </c>
      <c r="S230" s="1647">
        <v>0</v>
      </c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5"/>
        <v>0</v>
      </c>
      <c r="G231" s="37" t="e">
        <f t="shared" si="36"/>
        <v>#DIV/0!</v>
      </c>
      <c r="H231" s="1014">
        <v>0</v>
      </c>
      <c r="I231" s="1423">
        <v>0</v>
      </c>
      <c r="J231" s="1423">
        <v>0</v>
      </c>
      <c r="K231" s="1423">
        <v>0</v>
      </c>
      <c r="L231" s="1627">
        <v>0</v>
      </c>
      <c r="M231" s="1641"/>
      <c r="N231" s="1641">
        <v>0</v>
      </c>
      <c r="O231" s="1641">
        <v>0</v>
      </c>
      <c r="P231" s="1756">
        <v>0</v>
      </c>
      <c r="Q231" s="1641">
        <v>0</v>
      </c>
      <c r="R231" s="1580">
        <v>0</v>
      </c>
      <c r="S231" s="1647">
        <v>0</v>
      </c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5"/>
        <v>0</v>
      </c>
      <c r="G232" s="120" t="e">
        <f t="shared" si="36"/>
        <v>#DIV/0!</v>
      </c>
      <c r="H232" s="1014">
        <v>0</v>
      </c>
      <c r="I232" s="1423">
        <v>0</v>
      </c>
      <c r="J232" s="1423">
        <v>0</v>
      </c>
      <c r="K232" s="1447">
        <v>0</v>
      </c>
      <c r="L232" s="1646">
        <v>0</v>
      </c>
      <c r="M232" s="1650"/>
      <c r="N232" s="1650">
        <v>0</v>
      </c>
      <c r="O232" s="1650">
        <v>0</v>
      </c>
      <c r="P232" s="1770">
        <v>0</v>
      </c>
      <c r="Q232" s="1650">
        <v>0</v>
      </c>
      <c r="R232" s="1965">
        <v>0</v>
      </c>
      <c r="S232" s="1720">
        <v>0</v>
      </c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5"/>
        <v>0</v>
      </c>
      <c r="G233" s="631" t="e">
        <f t="shared" si="36"/>
        <v>#DIV/0!</v>
      </c>
      <c r="H233" s="1002"/>
      <c r="I233" s="1449"/>
      <c r="J233" s="1450"/>
      <c r="K233" s="1449"/>
      <c r="L233" s="1644"/>
      <c r="M233" s="1690"/>
      <c r="N233" s="1690"/>
      <c r="O233" s="1690"/>
      <c r="P233" s="1767"/>
      <c r="Q233" s="1690"/>
      <c r="R233" s="1484"/>
      <c r="S233" s="2030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5"/>
        <v>0</v>
      </c>
      <c r="G234" s="67" t="e">
        <f t="shared" si="36"/>
        <v>#DIV/0!</v>
      </c>
      <c r="H234" s="1017"/>
      <c r="I234" s="1415"/>
      <c r="J234" s="1427"/>
      <c r="K234" s="1415"/>
      <c r="L234" s="1630"/>
      <c r="M234" s="1635"/>
      <c r="N234" s="1635"/>
      <c r="O234" s="1635"/>
      <c r="P234" s="1750"/>
      <c r="Q234" s="1635"/>
      <c r="R234" s="1769"/>
      <c r="S234" s="2017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5"/>
        <v>0</v>
      </c>
      <c r="G235" s="67" t="e">
        <f t="shared" si="36"/>
        <v>#DIV/0!</v>
      </c>
      <c r="H235" s="1017"/>
      <c r="I235" s="1415"/>
      <c r="J235" s="1427"/>
      <c r="K235" s="1415"/>
      <c r="L235" s="1630"/>
      <c r="M235" s="1635"/>
      <c r="N235" s="1635"/>
      <c r="O235" s="1635"/>
      <c r="P235" s="1750"/>
      <c r="Q235" s="1635"/>
      <c r="R235" s="1769"/>
      <c r="S235" s="201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1</v>
      </c>
      <c r="F236" s="36">
        <f t="shared" si="35"/>
        <v>1</v>
      </c>
      <c r="G236" s="37">
        <f t="shared" si="36"/>
        <v>100</v>
      </c>
      <c r="H236" s="1000">
        <v>0</v>
      </c>
      <c r="I236" s="1455">
        <v>0</v>
      </c>
      <c r="J236" s="1455">
        <v>0</v>
      </c>
      <c r="K236" s="1577">
        <v>0</v>
      </c>
      <c r="L236" s="1649">
        <v>0</v>
      </c>
      <c r="M236" s="1649">
        <v>1</v>
      </c>
      <c r="N236" s="1649">
        <v>0</v>
      </c>
      <c r="O236" s="1649">
        <v>0</v>
      </c>
      <c r="P236" s="1765">
        <v>0</v>
      </c>
      <c r="Q236" s="1649">
        <v>0</v>
      </c>
      <c r="R236" s="1964">
        <v>0</v>
      </c>
      <c r="S236" s="1718">
        <v>0</v>
      </c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10</v>
      </c>
      <c r="F237" s="36">
        <f t="shared" si="35"/>
        <v>10</v>
      </c>
      <c r="G237" s="37">
        <f t="shared" si="36"/>
        <v>100</v>
      </c>
      <c r="H237" s="1000">
        <v>0</v>
      </c>
      <c r="I237" s="1455">
        <v>0</v>
      </c>
      <c r="J237" s="1455">
        <v>0</v>
      </c>
      <c r="K237" s="1577">
        <v>0</v>
      </c>
      <c r="L237" s="1649">
        <v>0</v>
      </c>
      <c r="M237" s="1649">
        <v>10</v>
      </c>
      <c r="N237" s="1649">
        <v>0</v>
      </c>
      <c r="O237" s="1649">
        <v>0</v>
      </c>
      <c r="P237" s="1765">
        <v>0</v>
      </c>
      <c r="Q237" s="1649">
        <v>0</v>
      </c>
      <c r="R237" s="1964">
        <v>0</v>
      </c>
      <c r="S237" s="1718">
        <v>0</v>
      </c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1</v>
      </c>
      <c r="F238" s="36">
        <f t="shared" si="35"/>
        <v>1</v>
      </c>
      <c r="G238" s="37">
        <f t="shared" si="36"/>
        <v>100</v>
      </c>
      <c r="H238" s="1000">
        <v>0</v>
      </c>
      <c r="I238" s="1455">
        <v>0</v>
      </c>
      <c r="J238" s="1455">
        <v>0</v>
      </c>
      <c r="K238" s="1577">
        <v>0</v>
      </c>
      <c r="L238" s="1649">
        <v>0</v>
      </c>
      <c r="M238" s="1649">
        <v>1</v>
      </c>
      <c r="N238" s="1649">
        <v>0</v>
      </c>
      <c r="O238" s="1649">
        <v>0</v>
      </c>
      <c r="P238" s="1765">
        <v>0</v>
      </c>
      <c r="Q238" s="1649">
        <v>0</v>
      </c>
      <c r="R238" s="1964">
        <v>0</v>
      </c>
      <c r="S238" s="1718">
        <v>0</v>
      </c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5"/>
        <v>0</v>
      </c>
      <c r="G239" s="37" t="e">
        <f t="shared" si="36"/>
        <v>#DIV/0!</v>
      </c>
      <c r="H239" s="1000">
        <v>0</v>
      </c>
      <c r="I239" s="1455">
        <v>0</v>
      </c>
      <c r="J239" s="1455">
        <v>0</v>
      </c>
      <c r="K239" s="1577">
        <v>0</v>
      </c>
      <c r="L239" s="1649">
        <v>0</v>
      </c>
      <c r="M239" s="1649">
        <v>0</v>
      </c>
      <c r="N239" s="1649">
        <v>0</v>
      </c>
      <c r="O239" s="1649">
        <v>0</v>
      </c>
      <c r="P239" s="1765">
        <v>0</v>
      </c>
      <c r="Q239" s="1649">
        <v>0</v>
      </c>
      <c r="R239" s="1964">
        <v>0</v>
      </c>
      <c r="S239" s="1718">
        <v>0</v>
      </c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1186500</v>
      </c>
      <c r="F240" s="153">
        <f t="shared" si="35"/>
        <v>1186498</v>
      </c>
      <c r="G240" s="379">
        <f t="shared" si="36"/>
        <v>99.999831436999585</v>
      </c>
      <c r="H240" s="1007">
        <f>SUM(H241:H245)</f>
        <v>0</v>
      </c>
      <c r="I240" s="1440">
        <f t="shared" ref="I240:S240" si="39">SUM(I241:I245)</f>
        <v>0</v>
      </c>
      <c r="J240" s="1441">
        <f t="shared" si="39"/>
        <v>0</v>
      </c>
      <c r="K240" s="1440">
        <f t="shared" si="39"/>
        <v>0</v>
      </c>
      <c r="L240" s="1638">
        <f t="shared" si="39"/>
        <v>0</v>
      </c>
      <c r="M240" s="1686">
        <f t="shared" si="39"/>
        <v>1175000</v>
      </c>
      <c r="N240" s="1686">
        <f t="shared" si="39"/>
        <v>0</v>
      </c>
      <c r="O240" s="1686">
        <f t="shared" si="39"/>
        <v>0</v>
      </c>
      <c r="P240" s="1762">
        <f t="shared" si="39"/>
        <v>6673</v>
      </c>
      <c r="Q240" s="1686">
        <f t="shared" si="39"/>
        <v>0</v>
      </c>
      <c r="R240" s="1440">
        <f t="shared" si="39"/>
        <v>0</v>
      </c>
      <c r="S240" s="1723">
        <f t="shared" si="39"/>
        <v>4825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5"/>
        <v>0</v>
      </c>
      <c r="G241" s="37" t="e">
        <f t="shared" si="36"/>
        <v>#DIV/0!</v>
      </c>
      <c r="H241" s="1014">
        <v>0</v>
      </c>
      <c r="I241" s="1423">
        <v>0</v>
      </c>
      <c r="J241" s="1423">
        <v>0</v>
      </c>
      <c r="K241" s="1423">
        <v>0</v>
      </c>
      <c r="L241" s="1641">
        <v>0</v>
      </c>
      <c r="M241" s="1641">
        <v>0</v>
      </c>
      <c r="N241" s="1641">
        <v>0</v>
      </c>
      <c r="O241" s="1641">
        <v>0</v>
      </c>
      <c r="P241" s="1756">
        <v>0</v>
      </c>
      <c r="Q241" s="1641">
        <v>0</v>
      </c>
      <c r="R241" s="1580">
        <v>0</v>
      </c>
      <c r="S241" s="1647">
        <v>0</v>
      </c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1500+10000</f>
        <v>11500</v>
      </c>
      <c r="F242" s="36">
        <f t="shared" si="35"/>
        <v>11498</v>
      </c>
      <c r="G242" s="37">
        <f t="shared" si="36"/>
        <v>99.982608695652175</v>
      </c>
      <c r="H242" s="1014">
        <v>0</v>
      </c>
      <c r="I242" s="1423">
        <v>0</v>
      </c>
      <c r="J242" s="1423">
        <v>0</v>
      </c>
      <c r="K242" s="1423">
        <v>0</v>
      </c>
      <c r="L242" s="1641">
        <v>0</v>
      </c>
      <c r="M242" s="1641">
        <v>0</v>
      </c>
      <c r="N242" s="1641">
        <v>0</v>
      </c>
      <c r="O242" s="1641">
        <v>0</v>
      </c>
      <c r="P242" s="1756">
        <v>6673</v>
      </c>
      <c r="Q242" s="1641">
        <v>0</v>
      </c>
      <c r="R242" s="1580">
        <v>0</v>
      </c>
      <c r="S242" s="2023">
        <v>4825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1175000</v>
      </c>
      <c r="F243" s="36">
        <f t="shared" si="35"/>
        <v>1175000</v>
      </c>
      <c r="G243" s="37">
        <f t="shared" si="36"/>
        <v>100</v>
      </c>
      <c r="H243" s="1014">
        <v>0</v>
      </c>
      <c r="I243" s="1423">
        <v>0</v>
      </c>
      <c r="J243" s="1423">
        <v>0</v>
      </c>
      <c r="K243" s="1423">
        <v>0</v>
      </c>
      <c r="L243" s="1641">
        <v>0</v>
      </c>
      <c r="M243" s="1641">
        <v>1175000</v>
      </c>
      <c r="N243" s="1641">
        <v>0</v>
      </c>
      <c r="O243" s="1641">
        <v>0</v>
      </c>
      <c r="P243" s="1756">
        <v>0</v>
      </c>
      <c r="Q243" s="1641">
        <v>0</v>
      </c>
      <c r="R243" s="1580">
        <v>0</v>
      </c>
      <c r="S243" s="1647">
        <v>0</v>
      </c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5"/>
        <v>0</v>
      </c>
      <c r="G244" s="37" t="e">
        <f t="shared" si="36"/>
        <v>#DIV/0!</v>
      </c>
      <c r="H244" s="1014">
        <v>0</v>
      </c>
      <c r="I244" s="1423">
        <v>0</v>
      </c>
      <c r="J244" s="1423">
        <v>0</v>
      </c>
      <c r="K244" s="1423">
        <v>0</v>
      </c>
      <c r="L244" s="1641">
        <v>0</v>
      </c>
      <c r="M244" s="1641">
        <v>0</v>
      </c>
      <c r="N244" s="1641">
        <v>0</v>
      </c>
      <c r="O244" s="1641">
        <v>0</v>
      </c>
      <c r="P244" s="1756">
        <v>0</v>
      </c>
      <c r="Q244" s="1641">
        <v>0</v>
      </c>
      <c r="R244" s="1580">
        <v>0</v>
      </c>
      <c r="S244" s="1647">
        <v>0</v>
      </c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5"/>
        <v>0</v>
      </c>
      <c r="G245" s="120" t="e">
        <f t="shared" si="36"/>
        <v>#DIV/0!</v>
      </c>
      <c r="H245" s="1014">
        <v>0</v>
      </c>
      <c r="I245" s="1423">
        <v>0</v>
      </c>
      <c r="J245" s="1423">
        <v>0</v>
      </c>
      <c r="K245" s="1447">
        <v>0</v>
      </c>
      <c r="L245" s="1650">
        <v>0</v>
      </c>
      <c r="M245" s="1650">
        <v>0</v>
      </c>
      <c r="N245" s="1650">
        <v>0</v>
      </c>
      <c r="O245" s="1650">
        <v>0</v>
      </c>
      <c r="P245" s="1770">
        <v>0</v>
      </c>
      <c r="Q245" s="1650">
        <v>0</v>
      </c>
      <c r="R245" s="1580">
        <v>0</v>
      </c>
      <c r="S245" s="1720">
        <v>0</v>
      </c>
    </row>
    <row r="246" spans="1:19" ht="21.75" customHeight="1">
      <c r="A246" s="340" t="s">
        <v>255</v>
      </c>
      <c r="B246" s="430"/>
      <c r="C246" s="754"/>
      <c r="D246" s="755"/>
      <c r="E246" s="756"/>
      <c r="F246" s="360">
        <f t="shared" si="35"/>
        <v>0</v>
      </c>
      <c r="G246" s="636" t="e">
        <f t="shared" si="36"/>
        <v>#DIV/0!</v>
      </c>
      <c r="H246" s="999"/>
      <c r="I246" s="1456"/>
      <c r="J246" s="1457"/>
      <c r="K246" s="1456"/>
      <c r="L246" s="1651"/>
      <c r="M246" s="1693"/>
      <c r="N246" s="1693"/>
      <c r="O246" s="1693"/>
      <c r="P246" s="1772"/>
      <c r="Q246" s="1693"/>
      <c r="R246" s="1473"/>
      <c r="S246" s="2032"/>
    </row>
    <row r="247" spans="1:19" ht="21.75" customHeight="1">
      <c r="A247" s="2247" t="s">
        <v>249</v>
      </c>
      <c r="B247" s="2247"/>
      <c r="C247" s="2248"/>
      <c r="D247" s="757"/>
      <c r="E247" s="658"/>
      <c r="F247" s="92">
        <f t="shared" si="35"/>
        <v>0</v>
      </c>
      <c r="G247" s="631" t="e">
        <f t="shared" si="36"/>
        <v>#DIV/0!</v>
      </c>
      <c r="H247" s="1002"/>
      <c r="I247" s="1458"/>
      <c r="J247" s="1459"/>
      <c r="K247" s="1458"/>
      <c r="L247" s="1652"/>
      <c r="M247" s="1694"/>
      <c r="N247" s="1694"/>
      <c r="O247" s="1694"/>
      <c r="P247" s="1773"/>
      <c r="Q247" s="1694"/>
      <c r="R247" s="1966"/>
      <c r="S247" s="203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35"/>
        <v>0</v>
      </c>
      <c r="G248" s="67" t="e">
        <f t="shared" si="36"/>
        <v>#DIV/0!</v>
      </c>
      <c r="H248" s="1017"/>
      <c r="I248" s="1415"/>
      <c r="J248" s="1427"/>
      <c r="K248" s="1415"/>
      <c r="L248" s="1630"/>
      <c r="M248" s="1635"/>
      <c r="N248" s="1635"/>
      <c r="O248" s="1635"/>
      <c r="P248" s="1750"/>
      <c r="Q248" s="1635"/>
      <c r="R248" s="1769"/>
      <c r="S248" s="2017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35"/>
        <v>0</v>
      </c>
      <c r="G249" s="37" t="e">
        <f t="shared" si="36"/>
        <v>#DIV/0!</v>
      </c>
      <c r="H249" s="158">
        <v>0</v>
      </c>
      <c r="I249" s="1460">
        <v>0</v>
      </c>
      <c r="J249" s="1460">
        <v>0</v>
      </c>
      <c r="K249" s="1423">
        <v>0</v>
      </c>
      <c r="L249" s="1627">
        <v>0</v>
      </c>
      <c r="M249" s="1641">
        <v>0</v>
      </c>
      <c r="N249" s="1641">
        <v>0</v>
      </c>
      <c r="O249" s="1647">
        <v>0</v>
      </c>
      <c r="P249" s="1756">
        <v>0</v>
      </c>
      <c r="Q249" s="1641">
        <v>0</v>
      </c>
      <c r="R249" s="1580">
        <v>0</v>
      </c>
      <c r="S249" s="1647">
        <v>0</v>
      </c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35"/>
        <v>0</v>
      </c>
      <c r="G250" s="37" t="e">
        <f t="shared" si="36"/>
        <v>#DIV/0!</v>
      </c>
      <c r="H250" s="158">
        <v>0</v>
      </c>
      <c r="I250" s="1460">
        <v>0</v>
      </c>
      <c r="J250" s="1460">
        <v>0</v>
      </c>
      <c r="K250" s="1423">
        <v>0</v>
      </c>
      <c r="L250" s="1627">
        <v>0</v>
      </c>
      <c r="M250" s="1641">
        <v>0</v>
      </c>
      <c r="N250" s="1641">
        <v>0</v>
      </c>
      <c r="O250" s="1647">
        <v>0</v>
      </c>
      <c r="P250" s="1756">
        <v>0</v>
      </c>
      <c r="Q250" s="1641">
        <v>0</v>
      </c>
      <c r="R250" s="1580">
        <v>0</v>
      </c>
      <c r="S250" s="1647">
        <v>0</v>
      </c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si="35"/>
        <v>1</v>
      </c>
      <c r="G251" s="37">
        <f t="shared" si="36"/>
        <v>100</v>
      </c>
      <c r="H251" s="158">
        <v>0</v>
      </c>
      <c r="I251" s="1460">
        <v>0</v>
      </c>
      <c r="J251" s="1460">
        <v>0</v>
      </c>
      <c r="K251" s="1423">
        <v>1</v>
      </c>
      <c r="L251" s="1627">
        <v>0</v>
      </c>
      <c r="M251" s="1641">
        <v>0</v>
      </c>
      <c r="N251" s="1641">
        <v>0</v>
      </c>
      <c r="O251" s="1647">
        <v>0</v>
      </c>
      <c r="P251" s="1756">
        <v>0</v>
      </c>
      <c r="Q251" s="1641">
        <v>0</v>
      </c>
      <c r="R251" s="1580">
        <v>0</v>
      </c>
      <c r="S251" s="1647">
        <v>0</v>
      </c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35"/>
        <v>0</v>
      </c>
      <c r="G252" s="37" t="e">
        <f t="shared" si="36"/>
        <v>#DIV/0!</v>
      </c>
      <c r="H252" s="158">
        <v>0</v>
      </c>
      <c r="I252" s="1460">
        <v>0</v>
      </c>
      <c r="J252" s="1460">
        <v>0</v>
      </c>
      <c r="K252" s="1423">
        <v>0</v>
      </c>
      <c r="L252" s="1627">
        <v>0</v>
      </c>
      <c r="M252" s="1641">
        <v>0</v>
      </c>
      <c r="N252" s="1641">
        <v>0</v>
      </c>
      <c r="O252" s="1647">
        <v>0</v>
      </c>
      <c r="P252" s="1756">
        <v>0</v>
      </c>
      <c r="Q252" s="1641">
        <v>0</v>
      </c>
      <c r="R252" s="1580">
        <v>0</v>
      </c>
      <c r="S252" s="1647">
        <v>0</v>
      </c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ref="F253:F316" si="40">SUM(H253:S253)</f>
        <v>0</v>
      </c>
      <c r="G253" s="37" t="e">
        <f t="shared" ref="G253:G316" si="41">+F253*100/E253</f>
        <v>#DIV/0!</v>
      </c>
      <c r="H253" s="158">
        <v>0</v>
      </c>
      <c r="I253" s="1460">
        <v>0</v>
      </c>
      <c r="J253" s="1460">
        <v>0</v>
      </c>
      <c r="K253" s="1423">
        <v>0</v>
      </c>
      <c r="L253" s="1627">
        <v>0</v>
      </c>
      <c r="M253" s="1641">
        <v>0</v>
      </c>
      <c r="N253" s="1641">
        <v>0</v>
      </c>
      <c r="O253" s="1647">
        <v>0</v>
      </c>
      <c r="P253" s="1756">
        <v>0</v>
      </c>
      <c r="Q253" s="1641">
        <v>0</v>
      </c>
      <c r="R253" s="1580">
        <v>0</v>
      </c>
      <c r="S253" s="1647">
        <v>0</v>
      </c>
    </row>
    <row r="254" spans="1:19" ht="31.2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0"/>
        <v>1</v>
      </c>
      <c r="G254" s="37">
        <f t="shared" si="41"/>
        <v>100</v>
      </c>
      <c r="H254" s="158">
        <v>0</v>
      </c>
      <c r="I254" s="1460">
        <v>0</v>
      </c>
      <c r="J254" s="1460">
        <v>0</v>
      </c>
      <c r="K254" s="1423">
        <v>0</v>
      </c>
      <c r="L254" s="1627">
        <v>0</v>
      </c>
      <c r="M254" s="1641">
        <v>0</v>
      </c>
      <c r="N254" s="1641">
        <v>0</v>
      </c>
      <c r="O254" s="1641">
        <v>1</v>
      </c>
      <c r="P254" s="1756">
        <v>0</v>
      </c>
      <c r="Q254" s="1641">
        <v>0</v>
      </c>
      <c r="R254" s="1580">
        <v>0</v>
      </c>
      <c r="S254" s="1647">
        <v>0</v>
      </c>
    </row>
    <row r="255" spans="1:19" ht="31.2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0"/>
        <v>0</v>
      </c>
      <c r="G255" s="37" t="e">
        <f t="shared" si="41"/>
        <v>#DIV/0!</v>
      </c>
      <c r="H255" s="158">
        <v>0</v>
      </c>
      <c r="I255" s="1460">
        <v>0</v>
      </c>
      <c r="J255" s="1460">
        <v>0</v>
      </c>
      <c r="K255" s="1423">
        <v>0</v>
      </c>
      <c r="L255" s="1627">
        <v>0</v>
      </c>
      <c r="M255" s="1641">
        <v>0</v>
      </c>
      <c r="N255" s="1641">
        <v>0</v>
      </c>
      <c r="O255" s="1641">
        <v>0</v>
      </c>
      <c r="P255" s="1756">
        <v>0</v>
      </c>
      <c r="Q255" s="1641">
        <v>0</v>
      </c>
      <c r="R255" s="1580">
        <v>0</v>
      </c>
      <c r="S255" s="1647">
        <v>0</v>
      </c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36">
        <f t="shared" si="40"/>
        <v>5</v>
      </c>
      <c r="G256" s="37">
        <f t="shared" si="41"/>
        <v>100</v>
      </c>
      <c r="H256" s="158">
        <v>0</v>
      </c>
      <c r="I256" s="1460">
        <v>0</v>
      </c>
      <c r="J256" s="1460">
        <v>0</v>
      </c>
      <c r="K256" s="1423">
        <v>0</v>
      </c>
      <c r="L256" s="1627">
        <v>0</v>
      </c>
      <c r="M256" s="1641">
        <v>0</v>
      </c>
      <c r="N256" s="1641">
        <v>0</v>
      </c>
      <c r="O256" s="1641">
        <v>5</v>
      </c>
      <c r="P256" s="1756">
        <v>0</v>
      </c>
      <c r="Q256" s="1641">
        <v>0</v>
      </c>
      <c r="R256" s="1580">
        <v>0</v>
      </c>
      <c r="S256" s="1647">
        <v>0</v>
      </c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40"/>
        <v>0</v>
      </c>
      <c r="G257" s="37" t="e">
        <f t="shared" si="41"/>
        <v>#DIV/0!</v>
      </c>
      <c r="H257" s="158">
        <v>0</v>
      </c>
      <c r="I257" s="1460">
        <v>0</v>
      </c>
      <c r="J257" s="1460">
        <v>0</v>
      </c>
      <c r="K257" s="1423">
        <v>0</v>
      </c>
      <c r="L257" s="1627">
        <v>0</v>
      </c>
      <c r="M257" s="1641">
        <v>0</v>
      </c>
      <c r="N257" s="1641">
        <v>0</v>
      </c>
      <c r="O257" s="1641">
        <v>0</v>
      </c>
      <c r="P257" s="1756">
        <v>0</v>
      </c>
      <c r="Q257" s="1641">
        <v>0</v>
      </c>
      <c r="R257" s="1580">
        <v>0</v>
      </c>
      <c r="S257" s="1647">
        <v>0</v>
      </c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0"/>
        <v>0</v>
      </c>
      <c r="G258" s="37" t="e">
        <f t="shared" si="41"/>
        <v>#DIV/0!</v>
      </c>
      <c r="H258" s="158">
        <v>0</v>
      </c>
      <c r="I258" s="1460">
        <v>0</v>
      </c>
      <c r="J258" s="1460">
        <v>0</v>
      </c>
      <c r="K258" s="1423">
        <v>0</v>
      </c>
      <c r="L258" s="1627">
        <v>0</v>
      </c>
      <c r="M258" s="1641">
        <v>0</v>
      </c>
      <c r="N258" s="1641">
        <v>0</v>
      </c>
      <c r="O258" s="1641">
        <v>0</v>
      </c>
      <c r="P258" s="1756">
        <v>0</v>
      </c>
      <c r="Q258" s="1641">
        <v>0</v>
      </c>
      <c r="R258" s="1580">
        <v>0</v>
      </c>
      <c r="S258" s="1647">
        <v>0</v>
      </c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153">
        <f t="shared" si="40"/>
        <v>131985</v>
      </c>
      <c r="G259" s="379">
        <f t="shared" si="41"/>
        <v>330.78947368421052</v>
      </c>
      <c r="H259" s="1012">
        <f>SUM(H260:H264)</f>
        <v>0</v>
      </c>
      <c r="I259" s="1428">
        <f t="shared" ref="I259:S259" si="42">SUM(I260:I264)</f>
        <v>0</v>
      </c>
      <c r="J259" s="1429">
        <f t="shared" si="42"/>
        <v>24379.8</v>
      </c>
      <c r="K259" s="1428">
        <f t="shared" si="42"/>
        <v>0</v>
      </c>
      <c r="L259" s="1631">
        <f t="shared" si="42"/>
        <v>0</v>
      </c>
      <c r="M259" s="1658">
        <f t="shared" si="42"/>
        <v>92085</v>
      </c>
      <c r="N259" s="1658">
        <f t="shared" si="42"/>
        <v>11427</v>
      </c>
      <c r="O259" s="1658">
        <f t="shared" si="42"/>
        <v>0</v>
      </c>
      <c r="P259" s="1757">
        <f t="shared" si="42"/>
        <v>0</v>
      </c>
      <c r="Q259" s="1658">
        <f t="shared" si="42"/>
        <v>4093.2</v>
      </c>
      <c r="R259" s="1428">
        <f t="shared" si="42"/>
        <v>0</v>
      </c>
      <c r="S259" s="1723">
        <f t="shared" si="42"/>
        <v>0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0"/>
        <v>0</v>
      </c>
      <c r="G260" s="37" t="e">
        <f t="shared" si="41"/>
        <v>#DIV/0!</v>
      </c>
      <c r="H260" s="158">
        <v>0</v>
      </c>
      <c r="I260" s="1460">
        <v>0</v>
      </c>
      <c r="J260" s="1426">
        <v>0</v>
      </c>
      <c r="K260" s="1423">
        <v>0</v>
      </c>
      <c r="L260" s="1627">
        <v>0</v>
      </c>
      <c r="M260" s="1641">
        <v>0</v>
      </c>
      <c r="N260" s="1641">
        <v>0</v>
      </c>
      <c r="O260" s="1641">
        <v>0</v>
      </c>
      <c r="P260" s="1756">
        <v>0</v>
      </c>
      <c r="Q260" s="1641">
        <v>0</v>
      </c>
      <c r="R260" s="1580">
        <v>0</v>
      </c>
      <c r="S260" s="1647">
        <v>0</v>
      </c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36">
        <f t="shared" si="40"/>
        <v>131985</v>
      </c>
      <c r="G261" s="37">
        <f t="shared" si="41"/>
        <v>330.78947368421052</v>
      </c>
      <c r="H261" s="158">
        <v>0</v>
      </c>
      <c r="I261" s="1460">
        <v>0</v>
      </c>
      <c r="J261" s="1426">
        <v>24379.8</v>
      </c>
      <c r="K261" s="1423">
        <v>0</v>
      </c>
      <c r="L261" s="1627">
        <v>0</v>
      </c>
      <c r="M261" s="1641">
        <v>92085</v>
      </c>
      <c r="N261" s="1641">
        <v>11427</v>
      </c>
      <c r="O261" s="1641">
        <v>0</v>
      </c>
      <c r="P261" s="1756">
        <v>0</v>
      </c>
      <c r="Q261" s="1641">
        <v>4093.2</v>
      </c>
      <c r="R261" s="1580">
        <v>0</v>
      </c>
      <c r="S261" s="1647">
        <v>0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0"/>
        <v>0</v>
      </c>
      <c r="G262" s="37" t="e">
        <f t="shared" si="41"/>
        <v>#DIV/0!</v>
      </c>
      <c r="H262" s="158">
        <v>0</v>
      </c>
      <c r="I262" s="1460">
        <v>0</v>
      </c>
      <c r="J262" s="1426">
        <v>0</v>
      </c>
      <c r="K262" s="1423">
        <v>0</v>
      </c>
      <c r="L262" s="1627">
        <v>0</v>
      </c>
      <c r="M262" s="1641">
        <v>0</v>
      </c>
      <c r="N262" s="1647">
        <v>0</v>
      </c>
      <c r="O262" s="1641">
        <v>0</v>
      </c>
      <c r="P262" s="1756">
        <v>0</v>
      </c>
      <c r="Q262" s="1641">
        <v>0</v>
      </c>
      <c r="R262" s="1580">
        <v>0</v>
      </c>
      <c r="S262" s="1647">
        <v>0</v>
      </c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0"/>
        <v>0</v>
      </c>
      <c r="G263" s="37" t="e">
        <f t="shared" si="41"/>
        <v>#DIV/0!</v>
      </c>
      <c r="H263" s="158">
        <v>0</v>
      </c>
      <c r="I263" s="1460">
        <v>0</v>
      </c>
      <c r="J263" s="1426">
        <v>0</v>
      </c>
      <c r="K263" s="1423">
        <v>0</v>
      </c>
      <c r="L263" s="1627">
        <v>0</v>
      </c>
      <c r="M263" s="1641">
        <v>0</v>
      </c>
      <c r="N263" s="1647">
        <v>0</v>
      </c>
      <c r="O263" s="1641">
        <v>0</v>
      </c>
      <c r="P263" s="1756">
        <v>0</v>
      </c>
      <c r="Q263" s="1641">
        <v>0</v>
      </c>
      <c r="R263" s="1580">
        <v>0</v>
      </c>
      <c r="S263" s="1647">
        <v>0</v>
      </c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0"/>
        <v>0</v>
      </c>
      <c r="G264" s="37" t="e">
        <f t="shared" si="41"/>
        <v>#DIV/0!</v>
      </c>
      <c r="H264" s="158">
        <v>0</v>
      </c>
      <c r="I264" s="1460">
        <v>0</v>
      </c>
      <c r="J264" s="1426">
        <v>0</v>
      </c>
      <c r="K264" s="1423">
        <v>0</v>
      </c>
      <c r="L264" s="1627">
        <v>0</v>
      </c>
      <c r="M264" s="1641">
        <v>0</v>
      </c>
      <c r="N264" s="1647">
        <v>0</v>
      </c>
      <c r="O264" s="1641">
        <v>0</v>
      </c>
      <c r="P264" s="1756">
        <v>0</v>
      </c>
      <c r="Q264" s="1641">
        <v>0</v>
      </c>
      <c r="R264" s="1580">
        <v>0</v>
      </c>
      <c r="S264" s="1647">
        <v>0</v>
      </c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0"/>
        <v>0</v>
      </c>
      <c r="G265" s="67" t="e">
        <f t="shared" si="41"/>
        <v>#DIV/0!</v>
      </c>
      <c r="H265" s="1017"/>
      <c r="I265" s="1415"/>
      <c r="J265" s="1427"/>
      <c r="K265" s="1415"/>
      <c r="L265" s="1630"/>
      <c r="M265" s="1635"/>
      <c r="N265" s="1635"/>
      <c r="O265" s="1635"/>
      <c r="P265" s="1750"/>
      <c r="Q265" s="1635"/>
      <c r="R265" s="1769"/>
      <c r="S265" s="201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/>
      <c r="F266" s="36">
        <f t="shared" si="40"/>
        <v>0</v>
      </c>
      <c r="G266" s="37" t="e">
        <f t="shared" si="41"/>
        <v>#DIV/0!</v>
      </c>
      <c r="H266" s="158">
        <v>0</v>
      </c>
      <c r="I266" s="1460">
        <v>0</v>
      </c>
      <c r="J266" s="1460">
        <v>0</v>
      </c>
      <c r="K266" s="1578">
        <v>0</v>
      </c>
      <c r="L266" s="1653">
        <v>0</v>
      </c>
      <c r="M266" s="1695">
        <v>0</v>
      </c>
      <c r="N266" s="1721">
        <v>0</v>
      </c>
      <c r="O266" s="1641">
        <v>0</v>
      </c>
      <c r="P266" s="1580">
        <v>0</v>
      </c>
      <c r="Q266" s="1641">
        <v>0</v>
      </c>
      <c r="R266" s="1580">
        <v>0</v>
      </c>
      <c r="S266" s="1647">
        <v>0</v>
      </c>
    </row>
    <row r="267" spans="1:19" ht="23.25" customHeight="1">
      <c r="A267" s="684"/>
      <c r="B267" s="685"/>
      <c r="C267" s="769" t="s">
        <v>136</v>
      </c>
      <c r="D267" s="762" t="s">
        <v>87</v>
      </c>
      <c r="E267" s="93"/>
      <c r="F267" s="36">
        <f t="shared" si="40"/>
        <v>0</v>
      </c>
      <c r="G267" s="37" t="e">
        <f t="shared" si="41"/>
        <v>#DIV/0!</v>
      </c>
      <c r="H267" s="158">
        <v>0</v>
      </c>
      <c r="I267" s="1460">
        <v>0</v>
      </c>
      <c r="J267" s="1460">
        <v>0</v>
      </c>
      <c r="K267" s="1578">
        <v>0</v>
      </c>
      <c r="L267" s="1653">
        <v>0</v>
      </c>
      <c r="M267" s="1695">
        <v>0</v>
      </c>
      <c r="N267" s="1721">
        <v>0</v>
      </c>
      <c r="O267" s="1641">
        <v>0</v>
      </c>
      <c r="P267" s="1580">
        <v>0</v>
      </c>
      <c r="Q267" s="1641">
        <v>0</v>
      </c>
      <c r="R267" s="1580">
        <v>0</v>
      </c>
      <c r="S267" s="1647">
        <v>0</v>
      </c>
    </row>
    <row r="268" spans="1:19" ht="23.25" customHeight="1">
      <c r="A268" s="684"/>
      <c r="B268" s="685"/>
      <c r="C268" s="769" t="s">
        <v>137</v>
      </c>
      <c r="D268" s="762" t="s">
        <v>32</v>
      </c>
      <c r="E268" s="93"/>
      <c r="F268" s="36">
        <f t="shared" si="40"/>
        <v>0</v>
      </c>
      <c r="G268" s="37" t="e">
        <f t="shared" si="41"/>
        <v>#DIV/0!</v>
      </c>
      <c r="H268" s="158">
        <v>0</v>
      </c>
      <c r="I268" s="1460">
        <v>0</v>
      </c>
      <c r="J268" s="1460">
        <v>0</v>
      </c>
      <c r="K268" s="1578">
        <v>0</v>
      </c>
      <c r="L268" s="1653">
        <v>0</v>
      </c>
      <c r="M268" s="1695">
        <v>0</v>
      </c>
      <c r="N268" s="1721">
        <v>0</v>
      </c>
      <c r="O268" s="1641">
        <v>0</v>
      </c>
      <c r="P268" s="1580">
        <v>0</v>
      </c>
      <c r="Q268" s="1641">
        <v>0</v>
      </c>
      <c r="R268" s="1580">
        <v>0</v>
      </c>
      <c r="S268" s="1647">
        <v>0</v>
      </c>
    </row>
    <row r="269" spans="1:19" ht="23.25" customHeight="1">
      <c r="A269" s="684"/>
      <c r="B269" s="685"/>
      <c r="C269" s="769" t="s">
        <v>138</v>
      </c>
      <c r="D269" s="762" t="s">
        <v>32</v>
      </c>
      <c r="E269" s="93"/>
      <c r="F269" s="36">
        <f t="shared" si="40"/>
        <v>0</v>
      </c>
      <c r="G269" s="37" t="e">
        <f t="shared" si="41"/>
        <v>#DIV/0!</v>
      </c>
      <c r="H269" s="158">
        <v>0</v>
      </c>
      <c r="I269" s="1460">
        <v>0</v>
      </c>
      <c r="J269" s="1460">
        <v>0</v>
      </c>
      <c r="K269" s="1578">
        <v>0</v>
      </c>
      <c r="L269" s="1653">
        <v>0</v>
      </c>
      <c r="M269" s="1695">
        <v>0</v>
      </c>
      <c r="N269" s="1721">
        <v>0</v>
      </c>
      <c r="O269" s="1641">
        <v>0</v>
      </c>
      <c r="P269" s="1580">
        <v>0</v>
      </c>
      <c r="Q269" s="1641">
        <v>0</v>
      </c>
      <c r="R269" s="1580">
        <v>0</v>
      </c>
      <c r="S269" s="1647">
        <v>0</v>
      </c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0"/>
        <v>0</v>
      </c>
      <c r="G270" s="37" t="e">
        <f t="shared" si="41"/>
        <v>#DIV/0!</v>
      </c>
      <c r="H270" s="158">
        <v>0</v>
      </c>
      <c r="I270" s="1460">
        <v>0</v>
      </c>
      <c r="J270" s="1460">
        <v>0</v>
      </c>
      <c r="K270" s="1578">
        <v>0</v>
      </c>
      <c r="L270" s="1653">
        <v>0</v>
      </c>
      <c r="M270" s="1695">
        <v>0</v>
      </c>
      <c r="N270" s="1721">
        <v>0</v>
      </c>
      <c r="O270" s="1641">
        <v>0</v>
      </c>
      <c r="P270" s="1580">
        <v>0</v>
      </c>
      <c r="Q270" s="1641">
        <v>0</v>
      </c>
      <c r="R270" s="1580">
        <v>0</v>
      </c>
      <c r="S270" s="1647">
        <v>0</v>
      </c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0</v>
      </c>
      <c r="F271" s="153">
        <f t="shared" si="40"/>
        <v>0</v>
      </c>
      <c r="G271" s="379" t="e">
        <f t="shared" si="41"/>
        <v>#DIV/0!</v>
      </c>
      <c r="H271" s="1012">
        <f t="shared" ref="H271:M271" si="43">SUM(H272:H276)</f>
        <v>0</v>
      </c>
      <c r="I271" s="1440">
        <f t="shared" si="43"/>
        <v>0</v>
      </c>
      <c r="J271" s="1441">
        <f t="shared" si="43"/>
        <v>0</v>
      </c>
      <c r="K271" s="1440">
        <f t="shared" si="43"/>
        <v>0</v>
      </c>
      <c r="L271" s="1638">
        <f t="shared" si="43"/>
        <v>0</v>
      </c>
      <c r="M271" s="1686">
        <f t="shared" si="43"/>
        <v>0</v>
      </c>
      <c r="N271" s="1686"/>
      <c r="O271" s="1686">
        <f>SUM(O272:O276)</f>
        <v>0</v>
      </c>
      <c r="P271" s="1762">
        <f>SUM(P272:P276)</f>
        <v>0</v>
      </c>
      <c r="Q271" s="1686">
        <f>SUM(Q272:Q276)</f>
        <v>0</v>
      </c>
      <c r="R271" s="1440">
        <f>SUM(R272:R276)</f>
        <v>0</v>
      </c>
      <c r="S271" s="1723">
        <f>SUM(S272:S276)</f>
        <v>0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0"/>
        <v>0</v>
      </c>
      <c r="G272" s="37" t="e">
        <f t="shared" si="41"/>
        <v>#DIV/0!</v>
      </c>
      <c r="H272" s="158">
        <v>0</v>
      </c>
      <c r="I272" s="1460">
        <v>0</v>
      </c>
      <c r="J272" s="1460">
        <v>0</v>
      </c>
      <c r="K272" s="1578">
        <v>0</v>
      </c>
      <c r="L272" s="1653">
        <v>0</v>
      </c>
      <c r="M272" s="1695">
        <v>0</v>
      </c>
      <c r="N272" s="1721">
        <v>0</v>
      </c>
      <c r="O272" s="1721">
        <v>0</v>
      </c>
      <c r="P272" s="1774">
        <v>0</v>
      </c>
      <c r="Q272" s="1695">
        <v>0</v>
      </c>
      <c r="R272" s="1774">
        <v>0</v>
      </c>
      <c r="S272" s="1721">
        <v>0</v>
      </c>
    </row>
    <row r="273" spans="1:19" ht="21.75" customHeight="1">
      <c r="A273" s="684"/>
      <c r="B273" s="685"/>
      <c r="C273" s="686" t="s">
        <v>26</v>
      </c>
      <c r="D273" s="687" t="s">
        <v>24</v>
      </c>
      <c r="E273" s="42"/>
      <c r="F273" s="36">
        <f>SUM(H273:S273)</f>
        <v>0</v>
      </c>
      <c r="G273" s="37" t="e">
        <f t="shared" si="41"/>
        <v>#DIV/0!</v>
      </c>
      <c r="H273" s="158">
        <v>0</v>
      </c>
      <c r="I273" s="1460">
        <v>0</v>
      </c>
      <c r="J273" s="1460">
        <v>0</v>
      </c>
      <c r="K273" s="1578">
        <v>0</v>
      </c>
      <c r="L273" s="1653">
        <v>0</v>
      </c>
      <c r="M273" s="1695">
        <v>0</v>
      </c>
      <c r="N273" s="1721">
        <v>0</v>
      </c>
      <c r="O273" s="1721">
        <v>0</v>
      </c>
      <c r="P273" s="1774">
        <v>0</v>
      </c>
      <c r="Q273" s="1695">
        <v>0</v>
      </c>
      <c r="R273" s="1774">
        <v>0</v>
      </c>
      <c r="S273" s="1721">
        <v>0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0"/>
        <v>0</v>
      </c>
      <c r="G274" s="37" t="e">
        <f t="shared" si="41"/>
        <v>#DIV/0!</v>
      </c>
      <c r="H274" s="158">
        <v>0</v>
      </c>
      <c r="I274" s="1460">
        <v>0</v>
      </c>
      <c r="J274" s="1460">
        <v>0</v>
      </c>
      <c r="K274" s="1578">
        <v>0</v>
      </c>
      <c r="L274" s="1653">
        <v>0</v>
      </c>
      <c r="M274" s="1695">
        <v>0</v>
      </c>
      <c r="N274" s="1721">
        <v>0</v>
      </c>
      <c r="O274" s="1721">
        <v>0</v>
      </c>
      <c r="P274" s="1774">
        <v>0</v>
      </c>
      <c r="Q274" s="1695">
        <v>0</v>
      </c>
      <c r="R274" s="1774">
        <v>0</v>
      </c>
      <c r="S274" s="1721">
        <v>0</v>
      </c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0"/>
        <v>0</v>
      </c>
      <c r="G275" s="37" t="e">
        <f t="shared" si="41"/>
        <v>#DIV/0!</v>
      </c>
      <c r="H275" s="158">
        <v>0</v>
      </c>
      <c r="I275" s="1460">
        <v>0</v>
      </c>
      <c r="J275" s="1460">
        <v>0</v>
      </c>
      <c r="K275" s="1578">
        <v>0</v>
      </c>
      <c r="L275" s="1653">
        <v>0</v>
      </c>
      <c r="M275" s="1695">
        <v>0</v>
      </c>
      <c r="N275" s="1721">
        <v>0</v>
      </c>
      <c r="O275" s="1721">
        <v>0</v>
      </c>
      <c r="P275" s="1774">
        <v>0</v>
      </c>
      <c r="Q275" s="1695">
        <v>0</v>
      </c>
      <c r="R275" s="1774">
        <v>0</v>
      </c>
      <c r="S275" s="1721">
        <v>0</v>
      </c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0"/>
        <v>0</v>
      </c>
      <c r="G276" s="37" t="e">
        <f t="shared" si="41"/>
        <v>#DIV/0!</v>
      </c>
      <c r="H276" s="158">
        <v>0</v>
      </c>
      <c r="I276" s="1460">
        <v>0</v>
      </c>
      <c r="J276" s="1460">
        <v>0</v>
      </c>
      <c r="K276" s="1578">
        <v>0</v>
      </c>
      <c r="L276" s="1653">
        <v>0</v>
      </c>
      <c r="M276" s="1695">
        <v>0</v>
      </c>
      <c r="N276" s="1721">
        <v>0</v>
      </c>
      <c r="O276" s="1721">
        <v>0</v>
      </c>
      <c r="P276" s="1774">
        <v>0</v>
      </c>
      <c r="Q276" s="1695">
        <v>0</v>
      </c>
      <c r="R276" s="1774">
        <v>0</v>
      </c>
      <c r="S276" s="1721">
        <v>0</v>
      </c>
    </row>
    <row r="277" spans="1:19" ht="22.2" customHeight="1">
      <c r="A277" s="509"/>
      <c r="B277" s="2235" t="s">
        <v>302</v>
      </c>
      <c r="C277" s="2236"/>
      <c r="D277" s="770"/>
      <c r="E277" s="511"/>
      <c r="F277" s="55">
        <f t="shared" si="40"/>
        <v>0</v>
      </c>
      <c r="G277" s="67" t="e">
        <f t="shared" si="41"/>
        <v>#DIV/0!</v>
      </c>
      <c r="H277" s="1017"/>
      <c r="I277" s="1415"/>
      <c r="J277" s="1427"/>
      <c r="K277" s="1415"/>
      <c r="L277" s="1630"/>
      <c r="M277" s="1635"/>
      <c r="N277" s="1635"/>
      <c r="O277" s="1635"/>
      <c r="P277" s="1750"/>
      <c r="Q277" s="1635"/>
      <c r="R277" s="1769"/>
      <c r="S277" s="201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0</v>
      </c>
      <c r="F278" s="36">
        <f t="shared" si="40"/>
        <v>0</v>
      </c>
      <c r="G278" s="37" t="e">
        <f t="shared" si="41"/>
        <v>#DIV/0!</v>
      </c>
      <c r="H278" s="1014">
        <v>0</v>
      </c>
      <c r="I278" s="1423">
        <v>0</v>
      </c>
      <c r="J278" s="1423">
        <v>0</v>
      </c>
      <c r="K278" s="1423">
        <v>0</v>
      </c>
      <c r="L278" s="1641">
        <v>0</v>
      </c>
      <c r="M278" s="1641">
        <v>0</v>
      </c>
      <c r="N278" s="1641">
        <v>0</v>
      </c>
      <c r="O278" s="1641">
        <v>0</v>
      </c>
      <c r="P278" s="1580">
        <v>0</v>
      </c>
      <c r="Q278" s="1641">
        <v>0</v>
      </c>
      <c r="R278" s="1580">
        <v>0</v>
      </c>
      <c r="S278" s="1647">
        <v>0</v>
      </c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1</v>
      </c>
      <c r="F279" s="36">
        <f t="shared" si="40"/>
        <v>1</v>
      </c>
      <c r="G279" s="37">
        <f t="shared" si="41"/>
        <v>100</v>
      </c>
      <c r="H279" s="1014">
        <v>0</v>
      </c>
      <c r="I279" s="1423">
        <v>0</v>
      </c>
      <c r="J279" s="1423">
        <v>0</v>
      </c>
      <c r="K279" s="1423">
        <v>0</v>
      </c>
      <c r="L279" s="1641">
        <v>1</v>
      </c>
      <c r="M279" s="1641">
        <v>0</v>
      </c>
      <c r="N279" s="1641">
        <v>0</v>
      </c>
      <c r="O279" s="1641">
        <v>0</v>
      </c>
      <c r="P279" s="1580">
        <v>0</v>
      </c>
      <c r="Q279" s="1641">
        <v>0</v>
      </c>
      <c r="R279" s="1580">
        <v>0</v>
      </c>
      <c r="S279" s="1647">
        <v>0</v>
      </c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40"/>
        <v>0</v>
      </c>
      <c r="G280" s="37" t="e">
        <f t="shared" si="41"/>
        <v>#DIV/0!</v>
      </c>
      <c r="H280" s="1014">
        <v>0</v>
      </c>
      <c r="I280" s="1423">
        <v>0</v>
      </c>
      <c r="J280" s="1423">
        <v>0</v>
      </c>
      <c r="K280" s="1423">
        <v>0</v>
      </c>
      <c r="L280" s="1641">
        <v>0</v>
      </c>
      <c r="M280" s="1641">
        <v>0</v>
      </c>
      <c r="N280" s="1641">
        <v>0</v>
      </c>
      <c r="O280" s="1641">
        <v>0</v>
      </c>
      <c r="P280" s="1580">
        <v>0</v>
      </c>
      <c r="Q280" s="1641">
        <v>0</v>
      </c>
      <c r="R280" s="1580">
        <v>0</v>
      </c>
      <c r="S280" s="1647">
        <v>0</v>
      </c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132200</v>
      </c>
      <c r="F281" s="153">
        <f t="shared" si="40"/>
        <v>132193.54999999999</v>
      </c>
      <c r="G281" s="379">
        <f t="shared" si="41"/>
        <v>99.995121028744308</v>
      </c>
      <c r="H281" s="998">
        <f>SUM(H282:H286)</f>
        <v>0</v>
      </c>
      <c r="I281" s="1461">
        <f t="shared" ref="I281:N281" si="44">SUM(I282:I286)</f>
        <v>0</v>
      </c>
      <c r="J281" s="1461">
        <f t="shared" si="44"/>
        <v>17158.75</v>
      </c>
      <c r="K281" s="1461">
        <f t="shared" si="44"/>
        <v>0</v>
      </c>
      <c r="L281" s="1654">
        <f t="shared" si="44"/>
        <v>14860</v>
      </c>
      <c r="M281" s="1654">
        <f t="shared" si="44"/>
        <v>28419.75</v>
      </c>
      <c r="N281" s="1654">
        <f t="shared" si="44"/>
        <v>10633</v>
      </c>
      <c r="O281" s="1654">
        <f>SUM(O282:O286)</f>
        <v>15190</v>
      </c>
      <c r="P281" s="1775">
        <f>SUM(P282:P286)</f>
        <v>0</v>
      </c>
      <c r="Q281" s="1654">
        <f>SUM(Q282:Q286)</f>
        <v>10884.8</v>
      </c>
      <c r="R281" s="1783">
        <f>SUM(R282:R286)</f>
        <v>9300</v>
      </c>
      <c r="S281" s="1725">
        <f>SUM(S282:S286)</f>
        <v>25747.25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0"/>
        <v>0</v>
      </c>
      <c r="G282" s="37" t="e">
        <f t="shared" si="41"/>
        <v>#DIV/0!</v>
      </c>
      <c r="H282" s="158">
        <v>0</v>
      </c>
      <c r="I282" s="1460">
        <v>0</v>
      </c>
      <c r="J282" s="1426">
        <v>0</v>
      </c>
      <c r="K282" s="1423">
        <v>0</v>
      </c>
      <c r="L282" s="1627">
        <v>0</v>
      </c>
      <c r="M282" s="1641">
        <v>0</v>
      </c>
      <c r="N282" s="1641">
        <v>0</v>
      </c>
      <c r="O282" s="1641">
        <v>0</v>
      </c>
      <c r="P282" s="1756">
        <v>0</v>
      </c>
      <c r="Q282" s="1641"/>
      <c r="R282" s="1580">
        <v>0</v>
      </c>
      <c r="S282" s="1647">
        <v>0</v>
      </c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132200</v>
      </c>
      <c r="F283" s="36">
        <f t="shared" si="40"/>
        <v>132193.54999999999</v>
      </c>
      <c r="G283" s="37">
        <f t="shared" si="41"/>
        <v>99.995121028744308</v>
      </c>
      <c r="H283" s="158">
        <v>0</v>
      </c>
      <c r="I283" s="1460">
        <v>0</v>
      </c>
      <c r="J283" s="1426">
        <v>17158.75</v>
      </c>
      <c r="K283" s="1423">
        <v>0</v>
      </c>
      <c r="L283" s="1627">
        <v>14860</v>
      </c>
      <c r="M283" s="1641">
        <v>28419.75</v>
      </c>
      <c r="N283" s="1641">
        <v>10633</v>
      </c>
      <c r="O283" s="1641">
        <v>15190</v>
      </c>
      <c r="P283" s="1756">
        <v>0</v>
      </c>
      <c r="Q283" s="1641">
        <v>10884.8</v>
      </c>
      <c r="R283" s="1580">
        <v>9300</v>
      </c>
      <c r="S283" s="2023">
        <v>25747.25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0"/>
        <v>0</v>
      </c>
      <c r="G284" s="37" t="e">
        <f t="shared" si="41"/>
        <v>#DIV/0!</v>
      </c>
      <c r="H284" s="158">
        <v>0</v>
      </c>
      <c r="I284" s="1460">
        <v>0</v>
      </c>
      <c r="J284" s="1460">
        <v>0</v>
      </c>
      <c r="K284" s="1423">
        <v>0</v>
      </c>
      <c r="L284" s="1627">
        <v>0</v>
      </c>
      <c r="M284" s="1641">
        <v>0</v>
      </c>
      <c r="N284" s="1641">
        <v>0</v>
      </c>
      <c r="O284" s="1641">
        <v>0</v>
      </c>
      <c r="P284" s="1756">
        <v>0</v>
      </c>
      <c r="Q284" s="1641">
        <v>0</v>
      </c>
      <c r="R284" s="1580">
        <v>0</v>
      </c>
      <c r="S284" s="1647">
        <v>0</v>
      </c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0</v>
      </c>
      <c r="F285" s="36">
        <f t="shared" si="40"/>
        <v>0</v>
      </c>
      <c r="G285" s="37" t="e">
        <f t="shared" si="41"/>
        <v>#DIV/0!</v>
      </c>
      <c r="H285" s="158">
        <v>0</v>
      </c>
      <c r="I285" s="1460">
        <v>0</v>
      </c>
      <c r="J285" s="1460">
        <v>0</v>
      </c>
      <c r="K285" s="1423">
        <v>0</v>
      </c>
      <c r="L285" s="1627">
        <v>0</v>
      </c>
      <c r="M285" s="1641">
        <v>0</v>
      </c>
      <c r="N285" s="1641">
        <v>0</v>
      </c>
      <c r="O285" s="1641">
        <v>0</v>
      </c>
      <c r="P285" s="1756">
        <v>0</v>
      </c>
      <c r="Q285" s="1641">
        <v>0</v>
      </c>
      <c r="R285" s="1580">
        <v>0</v>
      </c>
      <c r="S285" s="1647">
        <v>0</v>
      </c>
    </row>
    <row r="286" spans="1:19" ht="21.75" customHeight="1">
      <c r="A286" s="783"/>
      <c r="B286" s="784"/>
      <c r="C286" s="785" t="s">
        <v>29</v>
      </c>
      <c r="D286" s="786" t="s">
        <v>24</v>
      </c>
      <c r="E286" s="117">
        <v>0</v>
      </c>
      <c r="F286" s="116">
        <f t="shared" si="40"/>
        <v>0</v>
      </c>
      <c r="G286" s="120" t="e">
        <f t="shared" si="41"/>
        <v>#DIV/0!</v>
      </c>
      <c r="H286" s="158">
        <v>0</v>
      </c>
      <c r="I286" s="1460">
        <v>0</v>
      </c>
      <c r="J286" s="1460">
        <v>0</v>
      </c>
      <c r="K286" s="1423">
        <v>0</v>
      </c>
      <c r="L286" s="1627">
        <v>0</v>
      </c>
      <c r="M286" s="1696">
        <v>0</v>
      </c>
      <c r="N286" s="1696">
        <v>0</v>
      </c>
      <c r="O286" s="1696">
        <v>0</v>
      </c>
      <c r="P286" s="1776">
        <v>0</v>
      </c>
      <c r="Q286" s="1696">
        <v>0</v>
      </c>
      <c r="R286" s="1784">
        <v>0</v>
      </c>
      <c r="S286" s="1647">
        <v>0</v>
      </c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0"/>
        <v>0</v>
      </c>
      <c r="G287" s="631" t="e">
        <f t="shared" si="41"/>
        <v>#DIV/0!</v>
      </c>
      <c r="H287" s="997">
        <f t="shared" ref="H287:M287" si="45">SUM(H288:H296)</f>
        <v>0</v>
      </c>
      <c r="I287" s="1462">
        <f t="shared" si="45"/>
        <v>0</v>
      </c>
      <c r="J287" s="1463">
        <f t="shared" si="45"/>
        <v>0</v>
      </c>
      <c r="K287" s="1462">
        <f t="shared" si="45"/>
        <v>0</v>
      </c>
      <c r="L287" s="1655">
        <f t="shared" si="45"/>
        <v>0</v>
      </c>
      <c r="M287" s="1678">
        <f t="shared" si="45"/>
        <v>0</v>
      </c>
      <c r="N287" s="1678"/>
      <c r="O287" s="1678">
        <f>SUM(O288:O296)</f>
        <v>0</v>
      </c>
      <c r="P287" s="1749">
        <f>SUM(P288:P296)</f>
        <v>0</v>
      </c>
      <c r="Q287" s="1678">
        <f>SUM(Q288:Q296)</f>
        <v>0</v>
      </c>
      <c r="R287" s="1462">
        <f>SUM(R288:R296)</f>
        <v>0</v>
      </c>
      <c r="S287" s="2016">
        <f>SUM(S288:S296)</f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55">
        <f t="shared" si="40"/>
        <v>0</v>
      </c>
      <c r="G288" s="67" t="e">
        <f t="shared" si="41"/>
        <v>#DIV/0!</v>
      </c>
      <c r="H288" s="1017"/>
      <c r="I288" s="1415"/>
      <c r="J288" s="1427"/>
      <c r="K288" s="1415"/>
      <c r="L288" s="1630"/>
      <c r="M288" s="1635"/>
      <c r="N288" s="1635"/>
      <c r="O288" s="1635"/>
      <c r="P288" s="1750"/>
      <c r="Q288" s="1635"/>
      <c r="R288" s="1769"/>
      <c r="S288" s="2017"/>
    </row>
    <row r="289" spans="1:19" ht="25.5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 t="shared" si="40"/>
        <v>0</v>
      </c>
      <c r="G289" s="37" t="e">
        <f t="shared" si="41"/>
        <v>#DIV/0!</v>
      </c>
      <c r="H289" s="158">
        <v>0</v>
      </c>
      <c r="I289" s="1460">
        <v>0</v>
      </c>
      <c r="J289" s="1460">
        <v>0</v>
      </c>
      <c r="K289" s="1578">
        <v>0</v>
      </c>
      <c r="L289" s="1653">
        <v>0</v>
      </c>
      <c r="M289" s="1695">
        <v>0</v>
      </c>
      <c r="N289" s="1695">
        <v>0</v>
      </c>
      <c r="O289" s="1721">
        <v>0</v>
      </c>
      <c r="P289" s="1721">
        <v>0</v>
      </c>
      <c r="Q289" s="1695">
        <v>0</v>
      </c>
      <c r="R289" s="1774">
        <v>0</v>
      </c>
      <c r="S289" s="1721">
        <v>0</v>
      </c>
    </row>
    <row r="290" spans="1:19" ht="25.5" customHeight="1">
      <c r="A290" s="723"/>
      <c r="B290" s="452" t="s">
        <v>180</v>
      </c>
      <c r="C290" s="789"/>
      <c r="D290" s="455" t="s">
        <v>87</v>
      </c>
      <c r="E290" s="42"/>
      <c r="F290" s="36">
        <f t="shared" si="40"/>
        <v>0</v>
      </c>
      <c r="G290" s="37" t="e">
        <f t="shared" si="41"/>
        <v>#DIV/0!</v>
      </c>
      <c r="H290" s="158">
        <v>0</v>
      </c>
      <c r="I290" s="1460">
        <v>0</v>
      </c>
      <c r="J290" s="1460">
        <v>0</v>
      </c>
      <c r="K290" s="1578">
        <v>0</v>
      </c>
      <c r="L290" s="1653">
        <v>0</v>
      </c>
      <c r="M290" s="1695">
        <v>0</v>
      </c>
      <c r="N290" s="1695">
        <v>0</v>
      </c>
      <c r="O290" s="1721">
        <v>0</v>
      </c>
      <c r="P290" s="1721">
        <v>0</v>
      </c>
      <c r="Q290" s="1695">
        <v>0</v>
      </c>
      <c r="R290" s="1774">
        <v>0</v>
      </c>
      <c r="S290" s="1721">
        <v>0</v>
      </c>
    </row>
    <row r="291" spans="1:19" ht="25.5" customHeight="1">
      <c r="A291" s="790"/>
      <c r="B291" s="2193" t="s">
        <v>292</v>
      </c>
      <c r="C291" s="2194"/>
      <c r="D291" s="455" t="s">
        <v>114</v>
      </c>
      <c r="E291" s="42"/>
      <c r="F291" s="36">
        <f t="shared" si="40"/>
        <v>0</v>
      </c>
      <c r="G291" s="37" t="e">
        <f t="shared" si="41"/>
        <v>#DIV/0!</v>
      </c>
      <c r="H291" s="158">
        <v>0</v>
      </c>
      <c r="I291" s="1460">
        <v>0</v>
      </c>
      <c r="J291" s="1460">
        <v>0</v>
      </c>
      <c r="K291" s="1578">
        <v>0</v>
      </c>
      <c r="L291" s="1653">
        <v>0</v>
      </c>
      <c r="M291" s="1695">
        <v>0</v>
      </c>
      <c r="N291" s="1695">
        <v>0</v>
      </c>
      <c r="O291" s="1721">
        <v>0</v>
      </c>
      <c r="P291" s="1721">
        <v>0</v>
      </c>
      <c r="Q291" s="1695">
        <v>0</v>
      </c>
      <c r="R291" s="1774">
        <v>0</v>
      </c>
      <c r="S291" s="1721">
        <v>0</v>
      </c>
    </row>
    <row r="292" spans="1:19" ht="25.5" customHeight="1">
      <c r="A292" s="723"/>
      <c r="B292" s="452" t="s">
        <v>293</v>
      </c>
      <c r="C292" s="791"/>
      <c r="D292" s="420" t="s">
        <v>294</v>
      </c>
      <c r="E292" s="164"/>
      <c r="F292" s="36">
        <f t="shared" si="40"/>
        <v>0</v>
      </c>
      <c r="G292" s="37" t="e">
        <f t="shared" si="41"/>
        <v>#DIV/0!</v>
      </c>
      <c r="H292" s="158">
        <v>0</v>
      </c>
      <c r="I292" s="1460">
        <v>0</v>
      </c>
      <c r="J292" s="1460">
        <v>0</v>
      </c>
      <c r="K292" s="1578">
        <v>0</v>
      </c>
      <c r="L292" s="1653">
        <v>0</v>
      </c>
      <c r="M292" s="1695">
        <v>0</v>
      </c>
      <c r="N292" s="1695">
        <v>0</v>
      </c>
      <c r="O292" s="1721">
        <v>0</v>
      </c>
      <c r="P292" s="1721">
        <v>0</v>
      </c>
      <c r="Q292" s="1695">
        <v>0</v>
      </c>
      <c r="R292" s="1774">
        <v>0</v>
      </c>
      <c r="S292" s="1721">
        <v>0</v>
      </c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0"/>
        <v>0</v>
      </c>
      <c r="G293" s="37" t="e">
        <f t="shared" si="41"/>
        <v>#DIV/0!</v>
      </c>
      <c r="H293" s="158">
        <v>0</v>
      </c>
      <c r="I293" s="1460">
        <v>0</v>
      </c>
      <c r="J293" s="1460">
        <v>0</v>
      </c>
      <c r="K293" s="1578">
        <v>0</v>
      </c>
      <c r="L293" s="1653">
        <v>0</v>
      </c>
      <c r="M293" s="1695">
        <v>0</v>
      </c>
      <c r="N293" s="1695">
        <v>0</v>
      </c>
      <c r="O293" s="1721">
        <v>0</v>
      </c>
      <c r="P293" s="1721">
        <v>0</v>
      </c>
      <c r="Q293" s="1695">
        <v>0</v>
      </c>
      <c r="R293" s="1774">
        <v>0</v>
      </c>
      <c r="S293" s="1721">
        <v>0</v>
      </c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153">
        <f t="shared" si="40"/>
        <v>0</v>
      </c>
      <c r="G294" s="379" t="e">
        <f t="shared" si="41"/>
        <v>#DIV/0!</v>
      </c>
      <c r="H294" s="1012">
        <f t="shared" ref="H294:M294" si="46">SUM(H295:H299)</f>
        <v>0</v>
      </c>
      <c r="I294" s="1428">
        <f t="shared" si="46"/>
        <v>0</v>
      </c>
      <c r="J294" s="1429">
        <f t="shared" si="46"/>
        <v>0</v>
      </c>
      <c r="K294" s="1428">
        <f t="shared" si="46"/>
        <v>0</v>
      </c>
      <c r="L294" s="1631">
        <f t="shared" si="46"/>
        <v>0</v>
      </c>
      <c r="M294" s="1658">
        <f t="shared" si="46"/>
        <v>0</v>
      </c>
      <c r="N294" s="1658"/>
      <c r="O294" s="1658">
        <f>SUM(O295:O299)</f>
        <v>0</v>
      </c>
      <c r="P294" s="1757">
        <f>SUM(P295:P299)</f>
        <v>0</v>
      </c>
      <c r="Q294" s="1658">
        <f>SUM(Q295:Q299)</f>
        <v>0</v>
      </c>
      <c r="R294" s="1428">
        <f>SUM(R295:R299)</f>
        <v>0</v>
      </c>
      <c r="S294" s="1723">
        <f>SUM(S295:S299)</f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0"/>
        <v>0</v>
      </c>
      <c r="G295" s="37" t="e">
        <f t="shared" si="41"/>
        <v>#DIV/0!</v>
      </c>
      <c r="H295" s="158"/>
      <c r="I295" s="1464">
        <v>0</v>
      </c>
      <c r="J295" s="1464">
        <v>0</v>
      </c>
      <c r="K295" s="1464">
        <v>0</v>
      </c>
      <c r="L295" s="1656">
        <v>0</v>
      </c>
      <c r="M295" s="1697">
        <v>0</v>
      </c>
      <c r="N295" s="1695">
        <v>0</v>
      </c>
      <c r="O295" s="1721">
        <v>0</v>
      </c>
      <c r="P295" s="1721">
        <v>0</v>
      </c>
      <c r="Q295" s="1695">
        <v>0</v>
      </c>
      <c r="R295" s="1774">
        <v>0</v>
      </c>
      <c r="S295" s="1721">
        <v>0</v>
      </c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36">
        <f t="shared" si="40"/>
        <v>0</v>
      </c>
      <c r="G296" s="37" t="e">
        <f t="shared" si="41"/>
        <v>#DIV/0!</v>
      </c>
      <c r="H296" s="158"/>
      <c r="I296" s="1464">
        <v>0</v>
      </c>
      <c r="J296" s="1464">
        <v>0</v>
      </c>
      <c r="K296" s="1464">
        <v>0</v>
      </c>
      <c r="L296" s="1656">
        <v>0</v>
      </c>
      <c r="M296" s="1697">
        <v>0</v>
      </c>
      <c r="N296" s="1695">
        <v>0</v>
      </c>
      <c r="O296" s="1721">
        <v>0</v>
      </c>
      <c r="P296" s="1721">
        <v>0</v>
      </c>
      <c r="Q296" s="1695">
        <v>0</v>
      </c>
      <c r="R296" s="1774">
        <v>0</v>
      </c>
      <c r="S296" s="1721">
        <v>0</v>
      </c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0"/>
        <v>0</v>
      </c>
      <c r="G297" s="37" t="e">
        <f t="shared" si="41"/>
        <v>#DIV/0!</v>
      </c>
      <c r="H297" s="158"/>
      <c r="I297" s="1464">
        <v>0</v>
      </c>
      <c r="J297" s="1464">
        <v>0</v>
      </c>
      <c r="K297" s="1464">
        <v>0</v>
      </c>
      <c r="L297" s="1656">
        <v>0</v>
      </c>
      <c r="M297" s="1697">
        <v>0</v>
      </c>
      <c r="N297" s="1695">
        <v>0</v>
      </c>
      <c r="O297" s="1721">
        <v>0</v>
      </c>
      <c r="P297" s="1721">
        <v>0</v>
      </c>
      <c r="Q297" s="1695">
        <v>0</v>
      </c>
      <c r="R297" s="1774">
        <v>0</v>
      </c>
      <c r="S297" s="1721">
        <v>0</v>
      </c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0"/>
        <v>0</v>
      </c>
      <c r="G298" s="37" t="e">
        <f t="shared" si="41"/>
        <v>#DIV/0!</v>
      </c>
      <c r="H298" s="158"/>
      <c r="I298" s="1464">
        <v>0</v>
      </c>
      <c r="J298" s="1464">
        <v>0</v>
      </c>
      <c r="K298" s="1464">
        <v>0</v>
      </c>
      <c r="L298" s="1656">
        <v>0</v>
      </c>
      <c r="M298" s="1697">
        <v>0</v>
      </c>
      <c r="N298" s="1695">
        <v>0</v>
      </c>
      <c r="O298" s="1721">
        <v>0</v>
      </c>
      <c r="P298" s="1721">
        <v>0</v>
      </c>
      <c r="Q298" s="1695">
        <v>0</v>
      </c>
      <c r="R298" s="1774">
        <v>0</v>
      </c>
      <c r="S298" s="1721">
        <v>0</v>
      </c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0"/>
        <v>0</v>
      </c>
      <c r="G299" s="37" t="e">
        <f t="shared" si="41"/>
        <v>#DIV/0!</v>
      </c>
      <c r="H299" s="467"/>
      <c r="I299" s="1464">
        <v>0</v>
      </c>
      <c r="J299" s="1464">
        <v>0</v>
      </c>
      <c r="K299" s="1464">
        <v>0</v>
      </c>
      <c r="L299" s="1656">
        <v>0</v>
      </c>
      <c r="M299" s="1697">
        <v>0</v>
      </c>
      <c r="N299" s="1695">
        <v>0</v>
      </c>
      <c r="O299" s="1721">
        <v>0</v>
      </c>
      <c r="P299" s="1721">
        <v>0</v>
      </c>
      <c r="Q299" s="1695">
        <v>0</v>
      </c>
      <c r="R299" s="1774">
        <v>0</v>
      </c>
      <c r="S299" s="1721">
        <v>0</v>
      </c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>SUM(H300:S300)</f>
        <v>0</v>
      </c>
      <c r="G300" s="67" t="e">
        <f t="shared" si="41"/>
        <v>#DIV/0!</v>
      </c>
      <c r="H300" s="1017"/>
      <c r="I300" s="1415"/>
      <c r="J300" s="1427"/>
      <c r="K300" s="1415"/>
      <c r="L300" s="1630"/>
      <c r="M300" s="1635"/>
      <c r="N300" s="1635"/>
      <c r="O300" s="1635"/>
      <c r="P300" s="1750"/>
      <c r="Q300" s="1635"/>
      <c r="R300" s="1769"/>
      <c r="S300" s="2017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0"/>
        <v>0</v>
      </c>
      <c r="G301" s="37" t="e">
        <f t="shared" si="41"/>
        <v>#DIV/0!</v>
      </c>
      <c r="H301" s="158">
        <v>0</v>
      </c>
      <c r="I301" s="1460">
        <v>0</v>
      </c>
      <c r="J301" s="1460">
        <v>0</v>
      </c>
      <c r="K301" s="1578">
        <v>0</v>
      </c>
      <c r="L301" s="1653">
        <v>0</v>
      </c>
      <c r="M301" s="1695">
        <v>0</v>
      </c>
      <c r="N301" s="1695">
        <v>0</v>
      </c>
      <c r="O301" s="1721">
        <v>0</v>
      </c>
      <c r="P301" s="1721">
        <v>0</v>
      </c>
      <c r="Q301" s="1695">
        <v>0</v>
      </c>
      <c r="R301" s="1774">
        <v>0</v>
      </c>
      <c r="S301" s="1721">
        <v>0</v>
      </c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>SUM(H302:S302)</f>
        <v>0</v>
      </c>
      <c r="G302" s="37" t="e">
        <f t="shared" si="41"/>
        <v>#DIV/0!</v>
      </c>
      <c r="H302" s="158">
        <v>0</v>
      </c>
      <c r="I302" s="1460">
        <v>0</v>
      </c>
      <c r="J302" s="1460">
        <v>0</v>
      </c>
      <c r="K302" s="1578">
        <v>0</v>
      </c>
      <c r="L302" s="1653">
        <v>0</v>
      </c>
      <c r="M302" s="1695">
        <v>0</v>
      </c>
      <c r="N302" s="1695">
        <v>0</v>
      </c>
      <c r="O302" s="1721">
        <v>0</v>
      </c>
      <c r="P302" s="1721">
        <v>0</v>
      </c>
      <c r="Q302" s="1695">
        <v>0</v>
      </c>
      <c r="R302" s="1774">
        <v>0</v>
      </c>
      <c r="S302" s="1721">
        <v>0</v>
      </c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0"/>
        <v>0</v>
      </c>
      <c r="G303" s="37" t="e">
        <f t="shared" si="41"/>
        <v>#DIV/0!</v>
      </c>
      <c r="H303" s="158">
        <v>0</v>
      </c>
      <c r="I303" s="1460">
        <v>0</v>
      </c>
      <c r="J303" s="1460">
        <v>0</v>
      </c>
      <c r="K303" s="1578">
        <v>0</v>
      </c>
      <c r="L303" s="1653">
        <v>0</v>
      </c>
      <c r="M303" s="1695">
        <v>0</v>
      </c>
      <c r="N303" s="1695">
        <v>0</v>
      </c>
      <c r="O303" s="1721">
        <v>0</v>
      </c>
      <c r="P303" s="1721">
        <v>0</v>
      </c>
      <c r="Q303" s="1695">
        <v>0</v>
      </c>
      <c r="R303" s="1774">
        <v>0</v>
      </c>
      <c r="S303" s="1721">
        <v>0</v>
      </c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0"/>
        <v>0</v>
      </c>
      <c r="G304" s="37" t="e">
        <f t="shared" si="41"/>
        <v>#DIV/0!</v>
      </c>
      <c r="H304" s="158">
        <v>0</v>
      </c>
      <c r="I304" s="1460">
        <v>0</v>
      </c>
      <c r="J304" s="1460">
        <v>0</v>
      </c>
      <c r="K304" s="1578">
        <v>0</v>
      </c>
      <c r="L304" s="1653">
        <v>0</v>
      </c>
      <c r="M304" s="1695">
        <v>0</v>
      </c>
      <c r="N304" s="1695">
        <v>0</v>
      </c>
      <c r="O304" s="1721">
        <v>0</v>
      </c>
      <c r="P304" s="1721">
        <v>0</v>
      </c>
      <c r="Q304" s="1695">
        <v>0</v>
      </c>
      <c r="R304" s="1774">
        <v>0</v>
      </c>
      <c r="S304" s="1721">
        <v>0</v>
      </c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0"/>
        <v>0</v>
      </c>
      <c r="G305" s="37" t="e">
        <f t="shared" si="41"/>
        <v>#DIV/0!</v>
      </c>
      <c r="H305" s="158">
        <v>0</v>
      </c>
      <c r="I305" s="1460">
        <v>0</v>
      </c>
      <c r="J305" s="1460">
        <v>0</v>
      </c>
      <c r="K305" s="1578">
        <v>0</v>
      </c>
      <c r="L305" s="1653">
        <v>0</v>
      </c>
      <c r="M305" s="1695">
        <v>0</v>
      </c>
      <c r="N305" s="1695">
        <v>0</v>
      </c>
      <c r="O305" s="1721">
        <v>0</v>
      </c>
      <c r="P305" s="1721">
        <v>0</v>
      </c>
      <c r="Q305" s="1695">
        <v>0</v>
      </c>
      <c r="R305" s="1774">
        <v>0</v>
      </c>
      <c r="S305" s="1721">
        <v>0</v>
      </c>
    </row>
    <row r="306" spans="1:19" ht="27" customHeight="1">
      <c r="A306" s="735"/>
      <c r="B306" s="777" t="s">
        <v>37</v>
      </c>
      <c r="C306" s="793"/>
      <c r="D306" s="738" t="s">
        <v>24</v>
      </c>
      <c r="E306" s="153"/>
      <c r="F306" s="153">
        <f t="shared" si="40"/>
        <v>0</v>
      </c>
      <c r="G306" s="379" t="e">
        <f t="shared" si="41"/>
        <v>#DIV/0!</v>
      </c>
      <c r="H306" s="998">
        <f t="shared" ref="H306:M306" si="47">SUM(H307:H311)</f>
        <v>0</v>
      </c>
      <c r="I306" s="1461">
        <f t="shared" si="47"/>
        <v>0</v>
      </c>
      <c r="J306" s="1461">
        <f t="shared" si="47"/>
        <v>0</v>
      </c>
      <c r="K306" s="1461">
        <f t="shared" si="47"/>
        <v>0</v>
      </c>
      <c r="L306" s="1654">
        <f t="shared" si="47"/>
        <v>0</v>
      </c>
      <c r="M306" s="1654">
        <f t="shared" si="47"/>
        <v>0</v>
      </c>
      <c r="N306" s="1654"/>
      <c r="O306" s="1654">
        <f>SUM(O307:O311)</f>
        <v>0</v>
      </c>
      <c r="P306" s="1775">
        <f>SUM(P307:P311)</f>
        <v>0</v>
      </c>
      <c r="Q306" s="1654">
        <f>SUM(Q307:Q311)</f>
        <v>0</v>
      </c>
      <c r="R306" s="1783">
        <f>SUM(R307:R311)</f>
        <v>0</v>
      </c>
      <c r="S306" s="1725">
        <f>SUM(S307:S311)</f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0"/>
        <v>0</v>
      </c>
      <c r="G307" s="37" t="e">
        <f t="shared" si="41"/>
        <v>#DIV/0!</v>
      </c>
      <c r="H307" s="158">
        <v>0</v>
      </c>
      <c r="I307" s="1460">
        <v>0</v>
      </c>
      <c r="J307" s="1460">
        <v>0</v>
      </c>
      <c r="K307" s="1578">
        <v>0</v>
      </c>
      <c r="L307" s="1653">
        <v>0</v>
      </c>
      <c r="M307" s="1695">
        <v>0</v>
      </c>
      <c r="N307" s="1695">
        <v>0</v>
      </c>
      <c r="O307" s="1721">
        <v>0</v>
      </c>
      <c r="P307" s="1721">
        <v>0</v>
      </c>
      <c r="Q307" s="1641"/>
      <c r="R307" s="1774">
        <v>0</v>
      </c>
      <c r="S307" s="1721">
        <v>0</v>
      </c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>SUM(H308:S308)</f>
        <v>0</v>
      </c>
      <c r="G308" s="37" t="e">
        <f t="shared" si="41"/>
        <v>#DIV/0!</v>
      </c>
      <c r="H308" s="158">
        <v>0</v>
      </c>
      <c r="I308" s="1460">
        <v>0</v>
      </c>
      <c r="J308" s="1460">
        <v>0</v>
      </c>
      <c r="K308" s="1578">
        <v>0</v>
      </c>
      <c r="L308" s="1653">
        <v>0</v>
      </c>
      <c r="M308" s="1695">
        <v>0</v>
      </c>
      <c r="N308" s="1695">
        <v>0</v>
      </c>
      <c r="O308" s="1721">
        <v>0</v>
      </c>
      <c r="P308" s="1721">
        <v>0</v>
      </c>
      <c r="Q308" s="1641"/>
      <c r="R308" s="1774">
        <v>0</v>
      </c>
      <c r="S308" s="1721">
        <v>0</v>
      </c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0"/>
        <v>0</v>
      </c>
      <c r="G309" s="37" t="e">
        <f t="shared" si="41"/>
        <v>#DIV/0!</v>
      </c>
      <c r="H309" s="158">
        <v>0</v>
      </c>
      <c r="I309" s="1460">
        <v>0</v>
      </c>
      <c r="J309" s="1460">
        <v>0</v>
      </c>
      <c r="K309" s="1578">
        <v>0</v>
      </c>
      <c r="L309" s="1653">
        <v>0</v>
      </c>
      <c r="M309" s="1695">
        <v>0</v>
      </c>
      <c r="N309" s="1695">
        <v>0</v>
      </c>
      <c r="O309" s="1721">
        <v>0</v>
      </c>
      <c r="P309" s="1721">
        <v>0</v>
      </c>
      <c r="Q309" s="1641"/>
      <c r="R309" s="1774">
        <v>0</v>
      </c>
      <c r="S309" s="1721">
        <v>0</v>
      </c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0"/>
        <v>0</v>
      </c>
      <c r="G310" s="37" t="e">
        <f t="shared" si="41"/>
        <v>#DIV/0!</v>
      </c>
      <c r="H310" s="158">
        <v>0</v>
      </c>
      <c r="I310" s="1460">
        <v>0</v>
      </c>
      <c r="J310" s="1460">
        <v>0</v>
      </c>
      <c r="K310" s="1578">
        <v>0</v>
      </c>
      <c r="L310" s="1653">
        <v>0</v>
      </c>
      <c r="M310" s="1695">
        <v>0</v>
      </c>
      <c r="N310" s="1695">
        <v>0</v>
      </c>
      <c r="O310" s="1721">
        <v>0</v>
      </c>
      <c r="P310" s="1721">
        <v>0</v>
      </c>
      <c r="Q310" s="1641"/>
      <c r="R310" s="1774">
        <v>0</v>
      </c>
      <c r="S310" s="1721">
        <v>0</v>
      </c>
    </row>
    <row r="311" spans="1:19" ht="27" customHeight="1">
      <c r="A311" s="794"/>
      <c r="B311" s="784"/>
      <c r="C311" s="795" t="s">
        <v>29</v>
      </c>
      <c r="D311" s="786" t="s">
        <v>24</v>
      </c>
      <c r="E311" s="116"/>
      <c r="F311" s="116">
        <f t="shared" si="40"/>
        <v>0</v>
      </c>
      <c r="G311" s="120" t="e">
        <f t="shared" si="41"/>
        <v>#DIV/0!</v>
      </c>
      <c r="H311" s="158">
        <v>0</v>
      </c>
      <c r="I311" s="1460">
        <v>0</v>
      </c>
      <c r="J311" s="1460">
        <v>0</v>
      </c>
      <c r="K311" s="1578">
        <v>0</v>
      </c>
      <c r="L311" s="1653">
        <v>0</v>
      </c>
      <c r="M311" s="1695">
        <v>0</v>
      </c>
      <c r="N311" s="1695">
        <v>0</v>
      </c>
      <c r="O311" s="1721">
        <v>0</v>
      </c>
      <c r="P311" s="1721">
        <v>0</v>
      </c>
      <c r="Q311" s="1696"/>
      <c r="R311" s="1774">
        <v>0</v>
      </c>
      <c r="S311" s="1721">
        <v>0</v>
      </c>
    </row>
    <row r="312" spans="1:19" ht="26.4" customHeight="1">
      <c r="A312" s="375" t="s">
        <v>325</v>
      </c>
      <c r="B312" s="796"/>
      <c r="C312" s="797"/>
      <c r="D312" s="798"/>
      <c r="E312" s="360"/>
      <c r="F312" s="360">
        <f t="shared" si="40"/>
        <v>0</v>
      </c>
      <c r="G312" s="636" t="e">
        <f t="shared" si="41"/>
        <v>#DIV/0!</v>
      </c>
      <c r="H312" s="999"/>
      <c r="I312" s="1465"/>
      <c r="J312" s="1466"/>
      <c r="K312" s="1465"/>
      <c r="L312" s="1657"/>
      <c r="M312" s="1698"/>
      <c r="N312" s="1698"/>
      <c r="O312" s="1698"/>
      <c r="P312" s="1777"/>
      <c r="Q312" s="1698"/>
      <c r="R312" s="1478"/>
      <c r="S312" s="2034"/>
    </row>
    <row r="313" spans="1:19" ht="27" customHeight="1">
      <c r="A313" s="2110" t="s">
        <v>257</v>
      </c>
      <c r="B313" s="2111"/>
      <c r="C313" s="2111"/>
      <c r="D313" s="2112"/>
      <c r="E313" s="92"/>
      <c r="F313" s="92">
        <f t="shared" si="40"/>
        <v>0</v>
      </c>
      <c r="G313" s="631" t="e">
        <f t="shared" si="41"/>
        <v>#DIV/0!</v>
      </c>
      <c r="H313" s="1002">
        <v>0</v>
      </c>
      <c r="I313" s="1449">
        <v>0</v>
      </c>
      <c r="J313" s="1449">
        <v>0</v>
      </c>
      <c r="K313" s="1449"/>
      <c r="L313" s="1644"/>
      <c r="M313" s="1690">
        <v>0</v>
      </c>
      <c r="N313" s="1690">
        <v>0</v>
      </c>
      <c r="O313" s="1690"/>
      <c r="P313" s="1484">
        <v>0</v>
      </c>
      <c r="Q313" s="1690">
        <v>0</v>
      </c>
      <c r="R313" s="1484"/>
      <c r="S313" s="2030">
        <v>0</v>
      </c>
    </row>
    <row r="314" spans="1:19" ht="27" customHeight="1">
      <c r="A314" s="388"/>
      <c r="B314" s="2177" t="s">
        <v>251</v>
      </c>
      <c r="C314" s="2178"/>
      <c r="D314" s="799"/>
      <c r="E314" s="106">
        <f>E315</f>
        <v>400</v>
      </c>
      <c r="F314" s="55">
        <f t="shared" si="40"/>
        <v>0</v>
      </c>
      <c r="G314" s="67">
        <f t="shared" si="41"/>
        <v>0</v>
      </c>
      <c r="H314" s="1017">
        <v>0</v>
      </c>
      <c r="I314" s="1415">
        <v>0</v>
      </c>
      <c r="J314" s="1415">
        <v>0</v>
      </c>
      <c r="K314" s="1415"/>
      <c r="L314" s="1630"/>
      <c r="M314" s="1635">
        <v>0</v>
      </c>
      <c r="N314" s="1635">
        <v>0</v>
      </c>
      <c r="O314" s="1635"/>
      <c r="P314" s="1769">
        <v>0</v>
      </c>
      <c r="Q314" s="1635">
        <v>0</v>
      </c>
      <c r="R314" s="1769"/>
      <c r="S314" s="2017">
        <v>0</v>
      </c>
    </row>
    <row r="315" spans="1:19" ht="27" customHeight="1">
      <c r="A315" s="660"/>
      <c r="B315" s="730"/>
      <c r="C315" s="800" t="s">
        <v>139</v>
      </c>
      <c r="D315" s="679" t="s">
        <v>88</v>
      </c>
      <c r="E315" s="77">
        <v>400</v>
      </c>
      <c r="F315" s="36">
        <f t="shared" si="40"/>
        <v>400</v>
      </c>
      <c r="G315" s="37">
        <f t="shared" si="41"/>
        <v>100</v>
      </c>
      <c r="H315" s="1014">
        <v>0</v>
      </c>
      <c r="I315" s="1423">
        <v>0</v>
      </c>
      <c r="J315" s="1423">
        <v>0</v>
      </c>
      <c r="K315" s="1571">
        <v>0</v>
      </c>
      <c r="L315" s="1641">
        <v>0</v>
      </c>
      <c r="M315" s="1641">
        <v>0</v>
      </c>
      <c r="N315" s="1641">
        <v>0</v>
      </c>
      <c r="O315" s="1641">
        <v>200</v>
      </c>
      <c r="P315" s="1756">
        <v>0</v>
      </c>
      <c r="Q315" s="1641">
        <v>100</v>
      </c>
      <c r="R315" s="1580">
        <v>0</v>
      </c>
      <c r="S315" s="1647">
        <v>100</v>
      </c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0"/>
        <v>0</v>
      </c>
      <c r="G316" s="37" t="e">
        <f t="shared" si="41"/>
        <v>#DIV/0!</v>
      </c>
      <c r="H316" s="1014">
        <v>0</v>
      </c>
      <c r="I316" s="1423">
        <v>0</v>
      </c>
      <c r="J316" s="1423">
        <v>0</v>
      </c>
      <c r="K316" s="1571">
        <v>0</v>
      </c>
      <c r="L316" s="1641">
        <v>0</v>
      </c>
      <c r="M316" s="1641">
        <v>0</v>
      </c>
      <c r="N316" s="1641">
        <v>0</v>
      </c>
      <c r="O316" s="1641">
        <v>0</v>
      </c>
      <c r="P316" s="1756">
        <v>0</v>
      </c>
      <c r="Q316" s="1641">
        <v>0</v>
      </c>
      <c r="R316" s="1580">
        <v>0</v>
      </c>
      <c r="S316" s="1647">
        <v>0</v>
      </c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33600</v>
      </c>
      <c r="F317" s="153">
        <f t="shared" ref="F317:F380" si="48">SUM(H317:S317)</f>
        <v>33599.97</v>
      </c>
      <c r="G317" s="379">
        <f t="shared" ref="G317:G380" si="49">+F317*100/E317</f>
        <v>99.999910714285718</v>
      </c>
      <c r="H317" s="1012">
        <f t="shared" ref="H317:M317" si="50">SUM(H318:H322)</f>
        <v>0</v>
      </c>
      <c r="I317" s="1428">
        <f t="shared" si="50"/>
        <v>0</v>
      </c>
      <c r="J317" s="1428">
        <f t="shared" si="50"/>
        <v>9065</v>
      </c>
      <c r="K317" s="1428">
        <f t="shared" si="50"/>
        <v>0</v>
      </c>
      <c r="L317" s="1658">
        <f t="shared" si="50"/>
        <v>0</v>
      </c>
      <c r="M317" s="1699">
        <f t="shared" si="50"/>
        <v>0</v>
      </c>
      <c r="N317" s="1699">
        <f t="shared" ref="N317:S317" si="51">SUM(N318:N322)</f>
        <v>0</v>
      </c>
      <c r="O317" s="1699">
        <f t="shared" si="51"/>
        <v>0</v>
      </c>
      <c r="P317" s="1778">
        <f t="shared" si="51"/>
        <v>0</v>
      </c>
      <c r="Q317" s="1699">
        <f t="shared" si="51"/>
        <v>15680</v>
      </c>
      <c r="R317" s="1468">
        <f t="shared" si="51"/>
        <v>0</v>
      </c>
      <c r="S317" s="2035">
        <f t="shared" si="51"/>
        <v>8854.9699999999993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48"/>
        <v>0</v>
      </c>
      <c r="G318" s="37" t="e">
        <f t="shared" si="49"/>
        <v>#DIV/0!</v>
      </c>
      <c r="H318" s="158">
        <v>0</v>
      </c>
      <c r="I318" s="1460">
        <v>0</v>
      </c>
      <c r="J318" s="1460">
        <v>0</v>
      </c>
      <c r="K318" s="1423">
        <v>0</v>
      </c>
      <c r="L318" s="1641">
        <v>0</v>
      </c>
      <c r="M318" s="1641">
        <v>0</v>
      </c>
      <c r="N318" s="1641">
        <v>0</v>
      </c>
      <c r="O318" s="1647">
        <v>0</v>
      </c>
      <c r="P318" s="1580">
        <v>0</v>
      </c>
      <c r="Q318" s="1641">
        <v>0</v>
      </c>
      <c r="R318" s="1580">
        <v>0</v>
      </c>
      <c r="S318" s="1647">
        <v>0</v>
      </c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33600</v>
      </c>
      <c r="F319" s="36">
        <f t="shared" si="48"/>
        <v>33599.97</v>
      </c>
      <c r="G319" s="37">
        <f t="shared" si="49"/>
        <v>99.999910714285718</v>
      </c>
      <c r="H319" s="158">
        <v>0</v>
      </c>
      <c r="I319" s="1460">
        <v>0</v>
      </c>
      <c r="J319" s="1460">
        <v>9065</v>
      </c>
      <c r="K319" s="1423">
        <v>0</v>
      </c>
      <c r="L319" s="1641">
        <v>0</v>
      </c>
      <c r="M319" s="1641">
        <v>0</v>
      </c>
      <c r="N319" s="1641">
        <v>0</v>
      </c>
      <c r="O319" s="1647">
        <v>0</v>
      </c>
      <c r="P319" s="1580">
        <v>0</v>
      </c>
      <c r="Q319" s="1641">
        <v>15680</v>
      </c>
      <c r="R319" s="1580">
        <v>0</v>
      </c>
      <c r="S319" s="2023">
        <v>8854.9699999999993</v>
      </c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48"/>
        <v>0</v>
      </c>
      <c r="G320" s="37" t="e">
        <f t="shared" si="49"/>
        <v>#DIV/0!</v>
      </c>
      <c r="H320" s="158">
        <v>0</v>
      </c>
      <c r="I320" s="1460">
        <v>0</v>
      </c>
      <c r="J320" s="1460">
        <v>0</v>
      </c>
      <c r="K320" s="1423">
        <v>0</v>
      </c>
      <c r="L320" s="1641">
        <v>0</v>
      </c>
      <c r="M320" s="1641">
        <v>0</v>
      </c>
      <c r="N320" s="1641">
        <v>0</v>
      </c>
      <c r="O320" s="1647">
        <v>0</v>
      </c>
      <c r="P320" s="1580">
        <v>0</v>
      </c>
      <c r="Q320" s="1641">
        <v>0</v>
      </c>
      <c r="R320" s="1580">
        <v>0</v>
      </c>
      <c r="S320" s="1647">
        <v>0</v>
      </c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48"/>
        <v>0</v>
      </c>
      <c r="G321" s="37" t="e">
        <f t="shared" si="49"/>
        <v>#DIV/0!</v>
      </c>
      <c r="H321" s="158">
        <v>0</v>
      </c>
      <c r="I321" s="1460">
        <v>0</v>
      </c>
      <c r="J321" s="1460">
        <v>0</v>
      </c>
      <c r="K321" s="1423">
        <v>0</v>
      </c>
      <c r="L321" s="1641">
        <v>0</v>
      </c>
      <c r="M321" s="1641">
        <v>0</v>
      </c>
      <c r="N321" s="1641">
        <v>0</v>
      </c>
      <c r="O321" s="1647">
        <v>0</v>
      </c>
      <c r="P321" s="1580">
        <v>0</v>
      </c>
      <c r="Q321" s="1641">
        <v>0</v>
      </c>
      <c r="R321" s="1580">
        <v>0</v>
      </c>
      <c r="S321" s="1647">
        <v>0</v>
      </c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48"/>
        <v>0</v>
      </c>
      <c r="G322" s="37" t="e">
        <f t="shared" si="49"/>
        <v>#DIV/0!</v>
      </c>
      <c r="H322" s="158">
        <v>0</v>
      </c>
      <c r="I322" s="1460">
        <v>0</v>
      </c>
      <c r="J322" s="1460">
        <v>0</v>
      </c>
      <c r="K322" s="1423">
        <v>0</v>
      </c>
      <c r="L322" s="1641">
        <v>0</v>
      </c>
      <c r="M322" s="1641">
        <v>0</v>
      </c>
      <c r="N322" s="1641">
        <v>0</v>
      </c>
      <c r="O322" s="1647">
        <v>0</v>
      </c>
      <c r="P322" s="1580">
        <v>0</v>
      </c>
      <c r="Q322" s="1641">
        <v>0</v>
      </c>
      <c r="R322" s="1580">
        <v>0</v>
      </c>
      <c r="S322" s="1647">
        <v>0</v>
      </c>
    </row>
    <row r="323" spans="1:19" ht="25.95" customHeight="1">
      <c r="A323" s="225"/>
      <c r="B323" s="2179" t="s">
        <v>252</v>
      </c>
      <c r="C323" s="2180"/>
      <c r="D323" s="693"/>
      <c r="E323" s="54">
        <f>E325</f>
        <v>0</v>
      </c>
      <c r="F323" s="55">
        <f>SUM(H323:S323)</f>
        <v>0</v>
      </c>
      <c r="G323" s="67" t="e">
        <f t="shared" si="49"/>
        <v>#DIV/0!</v>
      </c>
      <c r="H323" s="1091">
        <f>H325</f>
        <v>0</v>
      </c>
      <c r="I323" s="1467">
        <f t="shared" ref="I323:S323" si="52">I325</f>
        <v>0</v>
      </c>
      <c r="J323" s="1467">
        <f t="shared" si="52"/>
        <v>0</v>
      </c>
      <c r="K323" s="1430">
        <f t="shared" si="52"/>
        <v>0</v>
      </c>
      <c r="L323" s="1659">
        <f t="shared" si="52"/>
        <v>0</v>
      </c>
      <c r="M323" s="1682">
        <f t="shared" si="52"/>
        <v>0</v>
      </c>
      <c r="N323" s="1682">
        <f t="shared" si="52"/>
        <v>0</v>
      </c>
      <c r="O323" s="1682">
        <f t="shared" si="52"/>
        <v>0</v>
      </c>
      <c r="P323" s="1758">
        <f t="shared" si="52"/>
        <v>0</v>
      </c>
      <c r="Q323" s="1682">
        <f t="shared" si="52"/>
        <v>0</v>
      </c>
      <c r="R323" s="1430">
        <f t="shared" si="52"/>
        <v>0</v>
      </c>
      <c r="S323" s="2024">
        <f t="shared" si="52"/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0</v>
      </c>
      <c r="F324" s="36">
        <f t="shared" si="48"/>
        <v>0</v>
      </c>
      <c r="G324" s="37" t="e">
        <f t="shared" si="49"/>
        <v>#DIV/0!</v>
      </c>
      <c r="H324" s="158">
        <v>0</v>
      </c>
      <c r="I324" s="1460">
        <v>0</v>
      </c>
      <c r="J324" s="1460">
        <v>0</v>
      </c>
      <c r="K324" s="1578">
        <v>0</v>
      </c>
      <c r="L324" s="1653">
        <v>0</v>
      </c>
      <c r="M324" s="1695">
        <v>0</v>
      </c>
      <c r="N324" s="1641">
        <v>0</v>
      </c>
      <c r="O324" s="1647">
        <v>0</v>
      </c>
      <c r="P324" s="1580">
        <v>0</v>
      </c>
      <c r="Q324" s="1641">
        <v>0</v>
      </c>
      <c r="R324" s="1580">
        <v>0</v>
      </c>
      <c r="S324" s="1647">
        <v>0</v>
      </c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0</v>
      </c>
      <c r="F325" s="36">
        <f t="shared" si="48"/>
        <v>0</v>
      </c>
      <c r="G325" s="37" t="e">
        <f t="shared" si="49"/>
        <v>#DIV/0!</v>
      </c>
      <c r="H325" s="158">
        <v>0</v>
      </c>
      <c r="I325" s="1460">
        <v>0</v>
      </c>
      <c r="J325" s="1460">
        <v>0</v>
      </c>
      <c r="K325" s="1578">
        <v>0</v>
      </c>
      <c r="L325" s="1653">
        <v>0</v>
      </c>
      <c r="M325" s="1695">
        <v>0</v>
      </c>
      <c r="N325" s="1641">
        <v>0</v>
      </c>
      <c r="O325" s="1647">
        <v>0</v>
      </c>
      <c r="P325" s="1580">
        <v>0</v>
      </c>
      <c r="Q325" s="1641">
        <v>0</v>
      </c>
      <c r="R325" s="1580">
        <v>0</v>
      </c>
      <c r="S325" s="1647">
        <v>0</v>
      </c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48"/>
        <v>0</v>
      </c>
      <c r="G326" s="37" t="e">
        <f t="shared" si="49"/>
        <v>#DIV/0!</v>
      </c>
      <c r="H326" s="158">
        <v>0</v>
      </c>
      <c r="I326" s="1460">
        <v>0</v>
      </c>
      <c r="J326" s="1460">
        <v>0</v>
      </c>
      <c r="K326" s="1578">
        <v>0</v>
      </c>
      <c r="L326" s="1653">
        <v>0</v>
      </c>
      <c r="M326" s="1695">
        <v>0</v>
      </c>
      <c r="N326" s="1641">
        <v>0</v>
      </c>
      <c r="O326" s="1647">
        <v>0</v>
      </c>
      <c r="P326" s="1580">
        <v>0</v>
      </c>
      <c r="Q326" s="1641">
        <v>0</v>
      </c>
      <c r="R326" s="1580">
        <v>0</v>
      </c>
      <c r="S326" s="1647">
        <v>0</v>
      </c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0</v>
      </c>
      <c r="F327" s="153">
        <f t="shared" si="48"/>
        <v>0</v>
      </c>
      <c r="G327" s="379" t="e">
        <f t="shared" si="49"/>
        <v>#DIV/0!</v>
      </c>
      <c r="H327" s="1012">
        <f>SUM(H328:H332)</f>
        <v>0</v>
      </c>
      <c r="I327" s="1468">
        <f>SUM(I328:I332)</f>
        <v>0</v>
      </c>
      <c r="J327" s="1469">
        <f t="shared" ref="J327:S327" si="53">SUM(J328:J332)</f>
        <v>0</v>
      </c>
      <c r="K327" s="1468">
        <f t="shared" si="53"/>
        <v>0</v>
      </c>
      <c r="L327" s="1660">
        <f t="shared" si="53"/>
        <v>0</v>
      </c>
      <c r="M327" s="1699">
        <f t="shared" si="53"/>
        <v>0</v>
      </c>
      <c r="N327" s="1699">
        <f t="shared" si="53"/>
        <v>0</v>
      </c>
      <c r="O327" s="1699">
        <f t="shared" si="53"/>
        <v>0</v>
      </c>
      <c r="P327" s="1468">
        <f t="shared" si="53"/>
        <v>0</v>
      </c>
      <c r="Q327" s="1699">
        <f t="shared" si="53"/>
        <v>0</v>
      </c>
      <c r="R327" s="1468">
        <f t="shared" si="53"/>
        <v>0</v>
      </c>
      <c r="S327" s="2035">
        <f t="shared" si="53"/>
        <v>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48"/>
        <v>0</v>
      </c>
      <c r="G328" s="37" t="e">
        <f t="shared" si="49"/>
        <v>#DIV/0!</v>
      </c>
      <c r="H328" s="158">
        <v>0</v>
      </c>
      <c r="I328" s="1460">
        <v>0</v>
      </c>
      <c r="J328" s="1460">
        <v>0</v>
      </c>
      <c r="K328" s="1578">
        <v>0</v>
      </c>
      <c r="L328" s="1653">
        <v>0</v>
      </c>
      <c r="M328" s="1695">
        <v>0</v>
      </c>
      <c r="N328" s="1641">
        <v>0</v>
      </c>
      <c r="O328" s="1647">
        <v>0</v>
      </c>
      <c r="P328" s="1580">
        <v>0</v>
      </c>
      <c r="Q328" s="1641">
        <v>0</v>
      </c>
      <c r="R328" s="1580">
        <v>0</v>
      </c>
      <c r="S328" s="1647">
        <v>0</v>
      </c>
    </row>
    <row r="329" spans="1:19" ht="26.4" customHeight="1">
      <c r="A329" s="684"/>
      <c r="B329" s="685"/>
      <c r="C329" s="686" t="s">
        <v>26</v>
      </c>
      <c r="D329" s="687" t="s">
        <v>24</v>
      </c>
      <c r="E329" s="42"/>
      <c r="F329" s="36">
        <f t="shared" si="48"/>
        <v>0</v>
      </c>
      <c r="G329" s="37" t="e">
        <f t="shared" si="49"/>
        <v>#DIV/0!</v>
      </c>
      <c r="H329" s="158">
        <v>0</v>
      </c>
      <c r="I329" s="1460">
        <v>0</v>
      </c>
      <c r="J329" s="1460">
        <v>0</v>
      </c>
      <c r="K329" s="1578">
        <v>0</v>
      </c>
      <c r="L329" s="1653">
        <v>0</v>
      </c>
      <c r="M329" s="1695">
        <v>0</v>
      </c>
      <c r="N329" s="1641">
        <v>0</v>
      </c>
      <c r="O329" s="1647">
        <v>0</v>
      </c>
      <c r="P329" s="1580">
        <v>0</v>
      </c>
      <c r="Q329" s="1641">
        <v>0</v>
      </c>
      <c r="R329" s="1580">
        <v>0</v>
      </c>
      <c r="S329" s="1647">
        <v>0</v>
      </c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48"/>
        <v>0</v>
      </c>
      <c r="G330" s="37" t="e">
        <f t="shared" si="49"/>
        <v>#DIV/0!</v>
      </c>
      <c r="H330" s="158">
        <v>0</v>
      </c>
      <c r="I330" s="1460">
        <v>0</v>
      </c>
      <c r="J330" s="1460">
        <v>0</v>
      </c>
      <c r="K330" s="1578">
        <v>0</v>
      </c>
      <c r="L330" s="1653">
        <v>0</v>
      </c>
      <c r="M330" s="1695">
        <v>0</v>
      </c>
      <c r="N330" s="1641">
        <v>0</v>
      </c>
      <c r="O330" s="1647">
        <v>0</v>
      </c>
      <c r="P330" s="1580">
        <v>0</v>
      </c>
      <c r="Q330" s="1641">
        <v>0</v>
      </c>
      <c r="R330" s="1580">
        <v>0</v>
      </c>
      <c r="S330" s="1647">
        <v>0</v>
      </c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48"/>
        <v>0</v>
      </c>
      <c r="G331" s="37" t="e">
        <f t="shared" si="49"/>
        <v>#DIV/0!</v>
      </c>
      <c r="H331" s="158">
        <v>0</v>
      </c>
      <c r="I331" s="1460">
        <v>0</v>
      </c>
      <c r="J331" s="1460">
        <v>0</v>
      </c>
      <c r="K331" s="1578">
        <v>0</v>
      </c>
      <c r="L331" s="1653">
        <v>0</v>
      </c>
      <c r="M331" s="1695">
        <v>0</v>
      </c>
      <c r="N331" s="1641">
        <v>0</v>
      </c>
      <c r="O331" s="1647">
        <v>0</v>
      </c>
      <c r="P331" s="1580">
        <v>0</v>
      </c>
      <c r="Q331" s="1641">
        <v>0</v>
      </c>
      <c r="R331" s="1580">
        <v>0</v>
      </c>
      <c r="S331" s="1647">
        <v>0</v>
      </c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48"/>
        <v>0</v>
      </c>
      <c r="G332" s="120" t="e">
        <f t="shared" si="49"/>
        <v>#DIV/0!</v>
      </c>
      <c r="H332" s="158">
        <v>0</v>
      </c>
      <c r="I332" s="1460">
        <v>0</v>
      </c>
      <c r="J332" s="1460">
        <v>0</v>
      </c>
      <c r="K332" s="1578">
        <v>0</v>
      </c>
      <c r="L332" s="1653">
        <v>0</v>
      </c>
      <c r="M332" s="1695">
        <v>0</v>
      </c>
      <c r="N332" s="1641">
        <v>0</v>
      </c>
      <c r="O332" s="1647">
        <v>0</v>
      </c>
      <c r="P332" s="1580">
        <v>0</v>
      </c>
      <c r="Q332" s="1641">
        <v>0</v>
      </c>
      <c r="R332" s="1580">
        <v>0</v>
      </c>
      <c r="S332" s="1647">
        <v>0</v>
      </c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48"/>
        <v>0</v>
      </c>
      <c r="G333" s="631" t="e">
        <f t="shared" si="49"/>
        <v>#DIV/0!</v>
      </c>
      <c r="H333" s="997"/>
      <c r="I333" s="1470"/>
      <c r="J333" s="1471"/>
      <c r="K333" s="1470"/>
      <c r="L333" s="1661"/>
      <c r="M333" s="1700"/>
      <c r="N333" s="1700"/>
      <c r="O333" s="1700"/>
      <c r="P333" s="1779"/>
      <c r="Q333" s="1700"/>
      <c r="R333" s="1967"/>
      <c r="S333" s="2036"/>
    </row>
    <row r="334" spans="1:19" ht="26.4" customHeight="1">
      <c r="A334" s="225"/>
      <c r="B334" s="2113" t="s">
        <v>260</v>
      </c>
      <c r="C334" s="2114"/>
      <c r="D334" s="788"/>
      <c r="E334" s="54">
        <f>E335</f>
        <v>0</v>
      </c>
      <c r="F334" s="55">
        <f t="shared" si="48"/>
        <v>0</v>
      </c>
      <c r="G334" s="67" t="e">
        <f t="shared" si="49"/>
        <v>#DIV/0!</v>
      </c>
      <c r="H334" s="1011">
        <f>H335</f>
        <v>0</v>
      </c>
      <c r="I334" s="1430">
        <f>I335</f>
        <v>0</v>
      </c>
      <c r="J334" s="1467">
        <f t="shared" ref="J334:S334" si="54">J335</f>
        <v>0</v>
      </c>
      <c r="K334" s="1430">
        <f t="shared" si="54"/>
        <v>0</v>
      </c>
      <c r="L334" s="1659">
        <f t="shared" si="54"/>
        <v>0</v>
      </c>
      <c r="M334" s="1682">
        <f t="shared" si="54"/>
        <v>0</v>
      </c>
      <c r="N334" s="1682">
        <f t="shared" si="54"/>
        <v>0</v>
      </c>
      <c r="O334" s="1682">
        <f t="shared" si="54"/>
        <v>0</v>
      </c>
      <c r="P334" s="1758">
        <f t="shared" si="54"/>
        <v>0</v>
      </c>
      <c r="Q334" s="1682">
        <f t="shared" si="54"/>
        <v>0</v>
      </c>
      <c r="R334" s="1430">
        <f t="shared" si="54"/>
        <v>0</v>
      </c>
      <c r="S334" s="2024">
        <f t="shared" si="54"/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/>
      <c r="F335" s="36">
        <f t="shared" si="48"/>
        <v>0</v>
      </c>
      <c r="G335" s="37" t="e">
        <f t="shared" si="49"/>
        <v>#DIV/0!</v>
      </c>
      <c r="H335" s="995">
        <v>0</v>
      </c>
      <c r="I335" s="1472">
        <v>0</v>
      </c>
      <c r="J335" s="1472">
        <v>0</v>
      </c>
      <c r="K335" s="1472">
        <v>0</v>
      </c>
      <c r="L335" s="1662">
        <v>0</v>
      </c>
      <c r="M335" s="1701">
        <v>0</v>
      </c>
      <c r="N335" s="1722">
        <v>0</v>
      </c>
      <c r="O335" s="1701">
        <v>0</v>
      </c>
      <c r="P335" s="1780">
        <v>0</v>
      </c>
      <c r="Q335" s="1701">
        <v>0</v>
      </c>
      <c r="R335" s="1780">
        <v>0</v>
      </c>
      <c r="S335" s="1722">
        <v>0</v>
      </c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48"/>
        <v>0</v>
      </c>
      <c r="G336" s="37" t="e">
        <f t="shared" si="49"/>
        <v>#DIV/0!</v>
      </c>
      <c r="H336" s="995">
        <v>0</v>
      </c>
      <c r="I336" s="1472">
        <v>0</v>
      </c>
      <c r="J336" s="1472">
        <v>0</v>
      </c>
      <c r="K336" s="1472">
        <v>0</v>
      </c>
      <c r="L336" s="1662">
        <v>0</v>
      </c>
      <c r="M336" s="1701">
        <v>0</v>
      </c>
      <c r="N336" s="1722">
        <v>0</v>
      </c>
      <c r="O336" s="1701">
        <v>0</v>
      </c>
      <c r="P336" s="1780">
        <v>0</v>
      </c>
      <c r="Q336" s="1701">
        <v>0</v>
      </c>
      <c r="R336" s="1780">
        <v>0</v>
      </c>
      <c r="S336" s="1722">
        <v>0</v>
      </c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0</v>
      </c>
      <c r="F337" s="153">
        <f t="shared" si="48"/>
        <v>0</v>
      </c>
      <c r="G337" s="379" t="e">
        <f t="shared" si="49"/>
        <v>#DIV/0!</v>
      </c>
      <c r="H337" s="1012">
        <f>SUM(H338:H342)</f>
        <v>0</v>
      </c>
      <c r="I337" s="1428">
        <f t="shared" ref="I337:S337" si="55">SUM(I338:I342)</f>
        <v>0</v>
      </c>
      <c r="J337" s="1429">
        <f t="shared" si="55"/>
        <v>0</v>
      </c>
      <c r="K337" s="1428">
        <f t="shared" si="55"/>
        <v>0</v>
      </c>
      <c r="L337" s="1631">
        <f t="shared" si="55"/>
        <v>0</v>
      </c>
      <c r="M337" s="1658">
        <f t="shared" si="55"/>
        <v>0</v>
      </c>
      <c r="N337" s="1723">
        <f t="shared" si="55"/>
        <v>0</v>
      </c>
      <c r="O337" s="1658">
        <f t="shared" si="55"/>
        <v>0</v>
      </c>
      <c r="P337" s="1428">
        <f t="shared" si="55"/>
        <v>0</v>
      </c>
      <c r="Q337" s="1658">
        <f t="shared" si="55"/>
        <v>0</v>
      </c>
      <c r="R337" s="1428">
        <f t="shared" si="55"/>
        <v>0</v>
      </c>
      <c r="S337" s="1723">
        <f t="shared" si="55"/>
        <v>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48"/>
        <v>0</v>
      </c>
      <c r="G338" s="37" t="e">
        <f t="shared" si="49"/>
        <v>#DIV/0!</v>
      </c>
      <c r="H338" s="158">
        <v>0</v>
      </c>
      <c r="I338" s="1460">
        <v>0</v>
      </c>
      <c r="J338" s="1460">
        <v>0</v>
      </c>
      <c r="K338" s="1472">
        <v>0</v>
      </c>
      <c r="L338" s="1662">
        <v>0</v>
      </c>
      <c r="M338" s="1701">
        <v>0</v>
      </c>
      <c r="N338" s="1722">
        <v>0</v>
      </c>
      <c r="O338" s="1722">
        <v>0</v>
      </c>
      <c r="P338" s="1780">
        <v>0</v>
      </c>
      <c r="Q338" s="1701">
        <v>0</v>
      </c>
      <c r="R338" s="1780">
        <v>0</v>
      </c>
      <c r="S338" s="1722">
        <v>0</v>
      </c>
    </row>
    <row r="339" spans="1:19" ht="26.4" customHeight="1">
      <c r="A339" s="684"/>
      <c r="B339" s="685"/>
      <c r="C339" s="686" t="s">
        <v>26</v>
      </c>
      <c r="D339" s="687" t="s">
        <v>24</v>
      </c>
      <c r="E339" s="36"/>
      <c r="F339" s="36">
        <f t="shared" si="48"/>
        <v>0</v>
      </c>
      <c r="G339" s="37" t="e">
        <f t="shared" si="49"/>
        <v>#DIV/0!</v>
      </c>
      <c r="H339" s="158">
        <v>0</v>
      </c>
      <c r="I339" s="1460">
        <v>0</v>
      </c>
      <c r="J339" s="1460">
        <v>0</v>
      </c>
      <c r="K339" s="1472">
        <v>0</v>
      </c>
      <c r="L339" s="1662">
        <v>0</v>
      </c>
      <c r="M339" s="1701">
        <v>0</v>
      </c>
      <c r="N339" s="1722">
        <v>0</v>
      </c>
      <c r="O339" s="1722">
        <v>0</v>
      </c>
      <c r="P339" s="1780">
        <v>0</v>
      </c>
      <c r="Q339" s="1701">
        <v>0</v>
      </c>
      <c r="R339" s="1780">
        <v>0</v>
      </c>
      <c r="S339" s="1722">
        <v>0</v>
      </c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48"/>
        <v>0</v>
      </c>
      <c r="G340" s="37" t="e">
        <f t="shared" si="49"/>
        <v>#DIV/0!</v>
      </c>
      <c r="H340" s="158">
        <v>0</v>
      </c>
      <c r="I340" s="1460">
        <v>0</v>
      </c>
      <c r="J340" s="1460">
        <v>0</v>
      </c>
      <c r="K340" s="1472">
        <v>0</v>
      </c>
      <c r="L340" s="1662">
        <v>0</v>
      </c>
      <c r="M340" s="1701">
        <v>0</v>
      </c>
      <c r="N340" s="1722">
        <v>0</v>
      </c>
      <c r="O340" s="1722">
        <v>0</v>
      </c>
      <c r="P340" s="1780">
        <v>0</v>
      </c>
      <c r="Q340" s="1701">
        <v>0</v>
      </c>
      <c r="R340" s="1780">
        <v>0</v>
      </c>
      <c r="S340" s="1722">
        <v>0</v>
      </c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48"/>
        <v>0</v>
      </c>
      <c r="G341" s="37" t="e">
        <f t="shared" si="49"/>
        <v>#DIV/0!</v>
      </c>
      <c r="H341" s="158">
        <v>0</v>
      </c>
      <c r="I341" s="1460">
        <v>0</v>
      </c>
      <c r="J341" s="1460">
        <v>0</v>
      </c>
      <c r="K341" s="1472">
        <v>0</v>
      </c>
      <c r="L341" s="1662">
        <v>0</v>
      </c>
      <c r="M341" s="1701">
        <v>0</v>
      </c>
      <c r="N341" s="1722">
        <v>0</v>
      </c>
      <c r="O341" s="1722">
        <v>0</v>
      </c>
      <c r="P341" s="1780">
        <v>0</v>
      </c>
      <c r="Q341" s="1701">
        <v>0</v>
      </c>
      <c r="R341" s="1780">
        <v>0</v>
      </c>
      <c r="S341" s="1722">
        <v>0</v>
      </c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48"/>
        <v>0</v>
      </c>
      <c r="G342" s="120" t="e">
        <f t="shared" si="49"/>
        <v>#DIV/0!</v>
      </c>
      <c r="H342" s="158">
        <v>0</v>
      </c>
      <c r="I342" s="1460">
        <v>0</v>
      </c>
      <c r="J342" s="1460">
        <v>0</v>
      </c>
      <c r="K342" s="1579">
        <v>0</v>
      </c>
      <c r="L342" s="1663">
        <v>0</v>
      </c>
      <c r="M342" s="1702">
        <v>0</v>
      </c>
      <c r="N342" s="1724">
        <v>0</v>
      </c>
      <c r="O342" s="1724">
        <v>0</v>
      </c>
      <c r="P342" s="1781">
        <v>0</v>
      </c>
      <c r="Q342" s="1702">
        <v>0</v>
      </c>
      <c r="R342" s="1781">
        <v>0</v>
      </c>
      <c r="S342" s="1724">
        <v>0</v>
      </c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386">
        <f t="shared" si="48"/>
        <v>0</v>
      </c>
      <c r="G343" s="633" t="e">
        <f t="shared" si="49"/>
        <v>#DIV/0!</v>
      </c>
      <c r="H343" s="994"/>
      <c r="I343" s="1473"/>
      <c r="J343" s="1474"/>
      <c r="K343" s="1473"/>
      <c r="L343" s="1651"/>
      <c r="M343" s="1693"/>
      <c r="N343" s="1693"/>
      <c r="O343" s="1693"/>
      <c r="P343" s="1772"/>
      <c r="Q343" s="1693"/>
      <c r="R343" s="1473"/>
      <c r="S343" s="2032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48"/>
        <v>0</v>
      </c>
      <c r="G344" s="631" t="e">
        <f t="shared" si="49"/>
        <v>#DIV/0!</v>
      </c>
      <c r="H344" s="993"/>
      <c r="I344" s="1475"/>
      <c r="J344" s="1476"/>
      <c r="K344" s="1475"/>
      <c r="L344" s="1664"/>
      <c r="M344" s="1703"/>
      <c r="N344" s="1703"/>
      <c r="O344" s="1703"/>
      <c r="P344" s="1782"/>
      <c r="Q344" s="1703"/>
      <c r="R344" s="1475"/>
      <c r="S344" s="2037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48"/>
        <v>0</v>
      </c>
      <c r="G345" s="67" t="e">
        <f t="shared" si="49"/>
        <v>#DIV/0!</v>
      </c>
      <c r="H345" s="1011">
        <f>SUM(H346:H349)</f>
        <v>0</v>
      </c>
      <c r="I345" s="1430">
        <f t="shared" ref="I345:S345" si="56">SUM(I346:I349)</f>
        <v>0</v>
      </c>
      <c r="J345" s="1430">
        <f t="shared" si="56"/>
        <v>0</v>
      </c>
      <c r="K345" s="1430">
        <f t="shared" si="56"/>
        <v>0</v>
      </c>
      <c r="L345" s="1659">
        <f t="shared" si="56"/>
        <v>0</v>
      </c>
      <c r="M345" s="1682">
        <f t="shared" si="56"/>
        <v>0</v>
      </c>
      <c r="N345" s="1682">
        <f t="shared" si="56"/>
        <v>0</v>
      </c>
      <c r="O345" s="1682">
        <f t="shared" si="56"/>
        <v>0</v>
      </c>
      <c r="P345" s="1758">
        <f t="shared" si="56"/>
        <v>0</v>
      </c>
      <c r="Q345" s="1682">
        <f t="shared" si="56"/>
        <v>0</v>
      </c>
      <c r="R345" s="1430">
        <f t="shared" si="56"/>
        <v>0</v>
      </c>
      <c r="S345" s="2024">
        <f t="shared" si="56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48"/>
        <v>0</v>
      </c>
      <c r="G346" s="37" t="e">
        <f t="shared" si="49"/>
        <v>#DIV/0!</v>
      </c>
      <c r="H346" s="158">
        <v>0</v>
      </c>
      <c r="I346" s="1460">
        <v>0</v>
      </c>
      <c r="J346" s="1460">
        <v>0</v>
      </c>
      <c r="K346" s="1578">
        <v>0</v>
      </c>
      <c r="L346" s="1653">
        <v>0</v>
      </c>
      <c r="M346" s="1695">
        <v>0</v>
      </c>
      <c r="N346" s="1721">
        <v>0</v>
      </c>
      <c r="O346" s="1721">
        <v>0</v>
      </c>
      <c r="P346" s="1774">
        <v>0</v>
      </c>
      <c r="Q346" s="1695">
        <v>0</v>
      </c>
      <c r="R346" s="1774">
        <v>0</v>
      </c>
      <c r="S346" s="1721">
        <v>0</v>
      </c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48"/>
        <v>0</v>
      </c>
      <c r="G347" s="37" t="e">
        <f t="shared" si="49"/>
        <v>#DIV/0!</v>
      </c>
      <c r="H347" s="158">
        <v>0</v>
      </c>
      <c r="I347" s="1460">
        <v>0</v>
      </c>
      <c r="J347" s="1460">
        <v>0</v>
      </c>
      <c r="K347" s="1578">
        <v>0</v>
      </c>
      <c r="L347" s="1653">
        <v>0</v>
      </c>
      <c r="M347" s="1695">
        <v>0</v>
      </c>
      <c r="N347" s="1721">
        <v>0</v>
      </c>
      <c r="O347" s="1721">
        <v>0</v>
      </c>
      <c r="P347" s="1774">
        <v>0</v>
      </c>
      <c r="Q347" s="1695">
        <v>0</v>
      </c>
      <c r="R347" s="1774">
        <v>0</v>
      </c>
      <c r="S347" s="1721">
        <v>0</v>
      </c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48"/>
        <v>0</v>
      </c>
      <c r="G348" s="37" t="e">
        <f t="shared" si="49"/>
        <v>#DIV/0!</v>
      </c>
      <c r="H348" s="158">
        <v>0</v>
      </c>
      <c r="I348" s="1460">
        <v>0</v>
      </c>
      <c r="J348" s="1460">
        <v>0</v>
      </c>
      <c r="K348" s="1578">
        <v>0</v>
      </c>
      <c r="L348" s="1653">
        <v>0</v>
      </c>
      <c r="M348" s="1695">
        <v>0</v>
      </c>
      <c r="N348" s="1721">
        <v>0</v>
      </c>
      <c r="O348" s="1721">
        <v>0</v>
      </c>
      <c r="P348" s="1774">
        <v>0</v>
      </c>
      <c r="Q348" s="1695">
        <v>0</v>
      </c>
      <c r="R348" s="1774">
        <v>0</v>
      </c>
      <c r="S348" s="1721">
        <v>0</v>
      </c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48"/>
        <v>0</v>
      </c>
      <c r="G349" s="37" t="e">
        <f t="shared" si="49"/>
        <v>#DIV/0!</v>
      </c>
      <c r="H349" s="158">
        <v>0</v>
      </c>
      <c r="I349" s="1460">
        <v>0</v>
      </c>
      <c r="J349" s="1460">
        <v>0</v>
      </c>
      <c r="K349" s="1578">
        <v>0</v>
      </c>
      <c r="L349" s="1653">
        <v>0</v>
      </c>
      <c r="M349" s="1695">
        <v>0</v>
      </c>
      <c r="N349" s="1721">
        <v>0</v>
      </c>
      <c r="O349" s="1721">
        <v>0</v>
      </c>
      <c r="P349" s="1774">
        <v>0</v>
      </c>
      <c r="Q349" s="1695">
        <v>0</v>
      </c>
      <c r="R349" s="1774">
        <v>0</v>
      </c>
      <c r="S349" s="1721">
        <v>0</v>
      </c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48"/>
        <v>0</v>
      </c>
      <c r="G350" s="37" t="e">
        <f t="shared" si="49"/>
        <v>#DIV/0!</v>
      </c>
      <c r="H350" s="158">
        <v>0</v>
      </c>
      <c r="I350" s="1460">
        <v>0</v>
      </c>
      <c r="J350" s="1460">
        <v>0</v>
      </c>
      <c r="K350" s="1578">
        <v>0</v>
      </c>
      <c r="L350" s="1653">
        <v>0</v>
      </c>
      <c r="M350" s="1695">
        <v>0</v>
      </c>
      <c r="N350" s="1721">
        <v>0</v>
      </c>
      <c r="O350" s="1721">
        <v>0</v>
      </c>
      <c r="P350" s="1774">
        <v>0</v>
      </c>
      <c r="Q350" s="1695">
        <v>0</v>
      </c>
      <c r="R350" s="1774">
        <v>0</v>
      </c>
      <c r="S350" s="1721">
        <v>0</v>
      </c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48"/>
        <v>0</v>
      </c>
      <c r="G351" s="37" t="e">
        <f t="shared" si="49"/>
        <v>#DIV/0!</v>
      </c>
      <c r="H351" s="158">
        <v>0</v>
      </c>
      <c r="I351" s="1460">
        <v>0</v>
      </c>
      <c r="J351" s="1460">
        <v>0</v>
      </c>
      <c r="K351" s="1578">
        <v>0</v>
      </c>
      <c r="L351" s="1653">
        <v>0</v>
      </c>
      <c r="M351" s="1695">
        <v>0</v>
      </c>
      <c r="N351" s="1721">
        <v>0</v>
      </c>
      <c r="O351" s="1721">
        <v>0</v>
      </c>
      <c r="P351" s="1774">
        <v>0</v>
      </c>
      <c r="Q351" s="1695">
        <v>0</v>
      </c>
      <c r="R351" s="1774">
        <v>0</v>
      </c>
      <c r="S351" s="1721">
        <v>0</v>
      </c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153">
        <f t="shared" si="48"/>
        <v>0</v>
      </c>
      <c r="G352" s="379" t="e">
        <f t="shared" si="49"/>
        <v>#DIV/0!</v>
      </c>
      <c r="H352" s="998">
        <f>SUM(H353:H357)</f>
        <v>0</v>
      </c>
      <c r="I352" s="1461">
        <f t="shared" ref="I352:S352" si="57">SUM(I353:I357)</f>
        <v>0</v>
      </c>
      <c r="J352" s="1477">
        <f t="shared" si="57"/>
        <v>0</v>
      </c>
      <c r="K352" s="1461">
        <f t="shared" si="57"/>
        <v>0</v>
      </c>
      <c r="L352" s="1665">
        <f t="shared" si="57"/>
        <v>0</v>
      </c>
      <c r="M352" s="1654">
        <f t="shared" si="57"/>
        <v>0</v>
      </c>
      <c r="N352" s="1725">
        <f t="shared" si="57"/>
        <v>0</v>
      </c>
      <c r="O352" s="1654">
        <f t="shared" si="57"/>
        <v>0</v>
      </c>
      <c r="P352" s="1783">
        <f t="shared" si="57"/>
        <v>0</v>
      </c>
      <c r="Q352" s="1654">
        <f t="shared" si="57"/>
        <v>0</v>
      </c>
      <c r="R352" s="1783">
        <f t="shared" si="57"/>
        <v>0</v>
      </c>
      <c r="S352" s="1725">
        <f t="shared" si="57"/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48"/>
        <v>0</v>
      </c>
      <c r="G353" s="37" t="e">
        <f t="shared" si="49"/>
        <v>#DIV/0!</v>
      </c>
      <c r="H353" s="158">
        <v>0</v>
      </c>
      <c r="I353" s="1460">
        <v>0</v>
      </c>
      <c r="J353" s="1460">
        <v>0</v>
      </c>
      <c r="K353" s="1578">
        <v>0</v>
      </c>
      <c r="L353" s="1653">
        <v>0</v>
      </c>
      <c r="M353" s="1695">
        <v>0</v>
      </c>
      <c r="N353" s="1721">
        <v>0</v>
      </c>
      <c r="O353" s="1721">
        <v>0</v>
      </c>
      <c r="P353" s="1774">
        <v>0</v>
      </c>
      <c r="Q353" s="1695">
        <v>0</v>
      </c>
      <c r="R353" s="1774">
        <v>0</v>
      </c>
      <c r="S353" s="1647">
        <v>0</v>
      </c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48"/>
        <v>0</v>
      </c>
      <c r="G354" s="37" t="e">
        <f t="shared" si="49"/>
        <v>#DIV/0!</v>
      </c>
      <c r="H354" s="158">
        <v>0</v>
      </c>
      <c r="I354" s="1460">
        <v>0</v>
      </c>
      <c r="J354" s="1460">
        <v>0</v>
      </c>
      <c r="K354" s="1578">
        <v>0</v>
      </c>
      <c r="L354" s="1653">
        <v>0</v>
      </c>
      <c r="M354" s="1695">
        <v>0</v>
      </c>
      <c r="N354" s="1721">
        <v>0</v>
      </c>
      <c r="O354" s="1721">
        <v>0</v>
      </c>
      <c r="P354" s="1774">
        <v>0</v>
      </c>
      <c r="Q354" s="1695">
        <v>0</v>
      </c>
      <c r="R354" s="1774">
        <v>0</v>
      </c>
      <c r="S354" s="1647">
        <v>0</v>
      </c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48"/>
        <v>0</v>
      </c>
      <c r="G355" s="37" t="e">
        <f t="shared" si="49"/>
        <v>#DIV/0!</v>
      </c>
      <c r="H355" s="158">
        <v>0</v>
      </c>
      <c r="I355" s="1460">
        <v>0</v>
      </c>
      <c r="J355" s="1460">
        <v>0</v>
      </c>
      <c r="K355" s="1578">
        <v>0</v>
      </c>
      <c r="L355" s="1653">
        <v>0</v>
      </c>
      <c r="M355" s="1695">
        <v>0</v>
      </c>
      <c r="N355" s="1721">
        <v>0</v>
      </c>
      <c r="O355" s="1721">
        <v>0</v>
      </c>
      <c r="P355" s="1774">
        <v>0</v>
      </c>
      <c r="Q355" s="1695">
        <v>0</v>
      </c>
      <c r="R355" s="1774">
        <v>0</v>
      </c>
      <c r="S355" s="1647">
        <v>0</v>
      </c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48"/>
        <v>0</v>
      </c>
      <c r="G356" s="37" t="e">
        <f t="shared" si="49"/>
        <v>#DIV/0!</v>
      </c>
      <c r="H356" s="158">
        <v>0</v>
      </c>
      <c r="I356" s="1460">
        <v>0</v>
      </c>
      <c r="J356" s="1460">
        <v>0</v>
      </c>
      <c r="K356" s="1578">
        <v>0</v>
      </c>
      <c r="L356" s="1653">
        <v>0</v>
      </c>
      <c r="M356" s="1695">
        <v>0</v>
      </c>
      <c r="N356" s="1721">
        <v>0</v>
      </c>
      <c r="O356" s="1721">
        <v>0</v>
      </c>
      <c r="P356" s="1774">
        <v>0</v>
      </c>
      <c r="Q356" s="1695">
        <v>0</v>
      </c>
      <c r="R356" s="1774">
        <v>0</v>
      </c>
      <c r="S356" s="1647">
        <v>0</v>
      </c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116">
        <f t="shared" si="48"/>
        <v>0</v>
      </c>
      <c r="G357" s="120" t="e">
        <f t="shared" si="49"/>
        <v>#DIV/0!</v>
      </c>
      <c r="H357" s="158">
        <v>0</v>
      </c>
      <c r="I357" s="1460">
        <v>0</v>
      </c>
      <c r="J357" s="1460">
        <v>0</v>
      </c>
      <c r="K357" s="1578">
        <v>0</v>
      </c>
      <c r="L357" s="1653">
        <v>0</v>
      </c>
      <c r="M357" s="1695">
        <v>0</v>
      </c>
      <c r="N357" s="1721">
        <v>0</v>
      </c>
      <c r="O357" s="1721">
        <v>0</v>
      </c>
      <c r="P357" s="1774">
        <v>0</v>
      </c>
      <c r="Q357" s="1695">
        <v>0</v>
      </c>
      <c r="R357" s="1774">
        <v>0</v>
      </c>
      <c r="S357" s="1647">
        <v>0</v>
      </c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86">
        <f t="shared" si="48"/>
        <v>0</v>
      </c>
      <c r="G358" s="633" t="e">
        <f t="shared" si="49"/>
        <v>#DIV/0!</v>
      </c>
      <c r="H358" s="994"/>
      <c r="I358" s="1478"/>
      <c r="J358" s="1479"/>
      <c r="K358" s="1478"/>
      <c r="L358" s="1657"/>
      <c r="M358" s="1698"/>
      <c r="N358" s="1698"/>
      <c r="O358" s="1698"/>
      <c r="P358" s="1777"/>
      <c r="Q358" s="1698"/>
      <c r="R358" s="1478"/>
      <c r="S358" s="203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48"/>
        <v>0</v>
      </c>
      <c r="G359" s="631" t="e">
        <f t="shared" si="49"/>
        <v>#DIV/0!</v>
      </c>
      <c r="H359" s="992">
        <v>0</v>
      </c>
      <c r="I359" s="1463">
        <f>SUM(K359:V359)</f>
        <v>0</v>
      </c>
      <c r="J359" s="1480"/>
      <c r="K359" s="1484"/>
      <c r="L359" s="1644"/>
      <c r="M359" s="1690"/>
      <c r="N359" s="1690"/>
      <c r="O359" s="1690"/>
      <c r="P359" s="1767"/>
      <c r="Q359" s="1690"/>
      <c r="R359" s="1484"/>
      <c r="S359" s="2030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48"/>
        <v>0</v>
      </c>
      <c r="G360" s="37" t="e">
        <f t="shared" si="49"/>
        <v>#DIV/0!</v>
      </c>
      <c r="H360" s="991">
        <v>0</v>
      </c>
      <c r="I360" s="1481">
        <v>0</v>
      </c>
      <c r="J360" s="1481">
        <v>0</v>
      </c>
      <c r="K360" s="1580">
        <v>0</v>
      </c>
      <c r="L360" s="1627">
        <v>0</v>
      </c>
      <c r="M360" s="1641">
        <v>0</v>
      </c>
      <c r="N360" s="1647">
        <v>0</v>
      </c>
      <c r="O360" s="1641">
        <v>0</v>
      </c>
      <c r="P360" s="1580">
        <v>0</v>
      </c>
      <c r="Q360" s="1641">
        <v>0</v>
      </c>
      <c r="R360" s="1580">
        <v>0</v>
      </c>
      <c r="S360" s="1647">
        <v>0</v>
      </c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48"/>
        <v>0</v>
      </c>
      <c r="G361" s="37" t="e">
        <f t="shared" si="49"/>
        <v>#DIV/0!</v>
      </c>
      <c r="H361" s="991">
        <v>0</v>
      </c>
      <c r="I361" s="1481">
        <v>0</v>
      </c>
      <c r="J361" s="1481">
        <v>0</v>
      </c>
      <c r="K361" s="1580">
        <v>0</v>
      </c>
      <c r="L361" s="1627">
        <v>0</v>
      </c>
      <c r="M361" s="1641">
        <v>0</v>
      </c>
      <c r="N361" s="1647">
        <v>0</v>
      </c>
      <c r="O361" s="1641">
        <v>0</v>
      </c>
      <c r="P361" s="1580">
        <v>0</v>
      </c>
      <c r="Q361" s="1641">
        <v>0</v>
      </c>
      <c r="R361" s="1580">
        <v>0</v>
      </c>
      <c r="S361" s="1647">
        <v>0</v>
      </c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648">
        <f>SUM(E363:E367)</f>
        <v>0</v>
      </c>
      <c r="F362" s="163">
        <f t="shared" si="48"/>
        <v>0</v>
      </c>
      <c r="G362" s="90" t="e">
        <f t="shared" si="49"/>
        <v>#DIV/0!</v>
      </c>
      <c r="H362" s="990">
        <f>SUM(H363:H367)</f>
        <v>0</v>
      </c>
      <c r="I362" s="1482">
        <f t="shared" ref="I362:R362" si="58">SUM(I363:I367)</f>
        <v>0</v>
      </c>
      <c r="J362" s="1482">
        <f t="shared" si="58"/>
        <v>0</v>
      </c>
      <c r="K362" s="1482">
        <f t="shared" si="58"/>
        <v>0</v>
      </c>
      <c r="L362" s="1666">
        <f t="shared" si="58"/>
        <v>0</v>
      </c>
      <c r="M362" s="1666">
        <f t="shared" si="58"/>
        <v>0</v>
      </c>
      <c r="N362" s="1726">
        <f t="shared" si="58"/>
        <v>0</v>
      </c>
      <c r="O362" s="1666">
        <f t="shared" si="58"/>
        <v>0</v>
      </c>
      <c r="P362" s="1482">
        <f t="shared" si="58"/>
        <v>0</v>
      </c>
      <c r="Q362" s="1666">
        <f t="shared" si="58"/>
        <v>0</v>
      </c>
      <c r="R362" s="1482">
        <f t="shared" si="58"/>
        <v>0</v>
      </c>
      <c r="S362" s="1726">
        <f>SUM(S363:S367)</f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48"/>
        <v>0</v>
      </c>
      <c r="G363" s="37" t="e">
        <f t="shared" si="49"/>
        <v>#DIV/0!</v>
      </c>
      <c r="H363" s="989">
        <v>0</v>
      </c>
      <c r="I363" s="1483">
        <v>0</v>
      </c>
      <c r="J363" s="1483">
        <v>0</v>
      </c>
      <c r="K363" s="1581">
        <v>0</v>
      </c>
      <c r="L363" s="1667">
        <v>0</v>
      </c>
      <c r="M363" s="1667">
        <v>0</v>
      </c>
      <c r="N363" s="1581">
        <v>0</v>
      </c>
      <c r="O363" s="1581">
        <v>0</v>
      </c>
      <c r="P363" s="1483">
        <v>0</v>
      </c>
      <c r="Q363" s="1667">
        <v>0</v>
      </c>
      <c r="R363" s="1483">
        <v>0</v>
      </c>
      <c r="S363" s="1581">
        <v>0</v>
      </c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48"/>
        <v>0</v>
      </c>
      <c r="G364" s="37" t="e">
        <f t="shared" si="49"/>
        <v>#DIV/0!</v>
      </c>
      <c r="H364" s="989">
        <v>0</v>
      </c>
      <c r="I364" s="1483">
        <v>0</v>
      </c>
      <c r="J364" s="1483">
        <v>0</v>
      </c>
      <c r="K364" s="1581">
        <v>0</v>
      </c>
      <c r="L364" s="1667">
        <v>0</v>
      </c>
      <c r="M364" s="1667">
        <v>0</v>
      </c>
      <c r="N364" s="1581">
        <v>0</v>
      </c>
      <c r="O364" s="1581">
        <v>0</v>
      </c>
      <c r="P364" s="1483">
        <v>0</v>
      </c>
      <c r="Q364" s="1667">
        <v>0</v>
      </c>
      <c r="R364" s="1483">
        <v>0</v>
      </c>
      <c r="S364" s="1581">
        <v>0</v>
      </c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48"/>
        <v>0</v>
      </c>
      <c r="G365" s="37" t="e">
        <f t="shared" si="49"/>
        <v>#DIV/0!</v>
      </c>
      <c r="H365" s="989">
        <v>0</v>
      </c>
      <c r="I365" s="1483">
        <v>0</v>
      </c>
      <c r="J365" s="1483">
        <v>0</v>
      </c>
      <c r="K365" s="1581">
        <v>0</v>
      </c>
      <c r="L365" s="1667">
        <v>0</v>
      </c>
      <c r="M365" s="1667">
        <v>0</v>
      </c>
      <c r="N365" s="1581">
        <v>0</v>
      </c>
      <c r="O365" s="1581">
        <v>0</v>
      </c>
      <c r="P365" s="1483">
        <v>0</v>
      </c>
      <c r="Q365" s="1667">
        <v>0</v>
      </c>
      <c r="R365" s="1483">
        <v>0</v>
      </c>
      <c r="S365" s="1581">
        <v>0</v>
      </c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48"/>
        <v>0</v>
      </c>
      <c r="G366" s="37" t="e">
        <f t="shared" si="49"/>
        <v>#DIV/0!</v>
      </c>
      <c r="H366" s="989">
        <v>0</v>
      </c>
      <c r="I366" s="1483">
        <v>0</v>
      </c>
      <c r="J366" s="1483">
        <v>0</v>
      </c>
      <c r="K366" s="1581">
        <v>0</v>
      </c>
      <c r="L366" s="1667">
        <v>0</v>
      </c>
      <c r="M366" s="1667">
        <v>0</v>
      </c>
      <c r="N366" s="1581">
        <v>0</v>
      </c>
      <c r="O366" s="1581">
        <v>0</v>
      </c>
      <c r="P366" s="1483">
        <v>0</v>
      </c>
      <c r="Q366" s="1667">
        <v>0</v>
      </c>
      <c r="R366" s="1483">
        <v>0</v>
      </c>
      <c r="S366" s="1581">
        <v>0</v>
      </c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48"/>
        <v>0</v>
      </c>
      <c r="G367" s="120" t="e">
        <f t="shared" si="49"/>
        <v>#DIV/0!</v>
      </c>
      <c r="H367" s="989">
        <v>0</v>
      </c>
      <c r="I367" s="1483">
        <v>0</v>
      </c>
      <c r="J367" s="1483">
        <v>0</v>
      </c>
      <c r="K367" s="1581">
        <v>0</v>
      </c>
      <c r="L367" s="1667">
        <v>0</v>
      </c>
      <c r="M367" s="1667">
        <v>0</v>
      </c>
      <c r="N367" s="1581">
        <v>0</v>
      </c>
      <c r="O367" s="1581">
        <v>0</v>
      </c>
      <c r="P367" s="1483">
        <v>0</v>
      </c>
      <c r="Q367" s="1667">
        <v>0</v>
      </c>
      <c r="R367" s="1483">
        <v>0</v>
      </c>
      <c r="S367" s="1581">
        <v>0</v>
      </c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48"/>
        <v>0</v>
      </c>
      <c r="G368" s="631" t="e">
        <f t="shared" si="49"/>
        <v>#DIV/0!</v>
      </c>
      <c r="H368" s="987"/>
      <c r="I368" s="1484"/>
      <c r="J368" s="1480"/>
      <c r="K368" s="1484"/>
      <c r="L368" s="1644"/>
      <c r="M368" s="1690"/>
      <c r="N368" s="1690"/>
      <c r="O368" s="1690"/>
      <c r="P368" s="1767"/>
      <c r="Q368" s="1690"/>
      <c r="R368" s="1484"/>
      <c r="S368" s="2030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48"/>
        <v>0</v>
      </c>
      <c r="G369" s="37" t="e">
        <f t="shared" si="49"/>
        <v>#DIV/0!</v>
      </c>
      <c r="H369" s="991">
        <v>0</v>
      </c>
      <c r="I369" s="1481">
        <v>0</v>
      </c>
      <c r="J369" s="1485">
        <v>0</v>
      </c>
      <c r="K369" s="1580">
        <v>0</v>
      </c>
      <c r="L369" s="1641">
        <v>0</v>
      </c>
      <c r="M369" s="1641">
        <v>0</v>
      </c>
      <c r="N369" s="1647">
        <v>0</v>
      </c>
      <c r="O369" s="1641">
        <v>0</v>
      </c>
      <c r="P369" s="1580">
        <v>0</v>
      </c>
      <c r="Q369" s="1641">
        <v>0</v>
      </c>
      <c r="R369" s="1580">
        <v>0</v>
      </c>
      <c r="S369" s="1647">
        <v>0</v>
      </c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48"/>
        <v>0</v>
      </c>
      <c r="G370" s="37" t="e">
        <f t="shared" si="49"/>
        <v>#DIV/0!</v>
      </c>
      <c r="H370" s="991">
        <v>0</v>
      </c>
      <c r="I370" s="1481">
        <v>0</v>
      </c>
      <c r="J370" s="1485">
        <v>0</v>
      </c>
      <c r="K370" s="1580">
        <v>0</v>
      </c>
      <c r="L370" s="1641">
        <v>0</v>
      </c>
      <c r="M370" s="1641">
        <v>0</v>
      </c>
      <c r="N370" s="1647">
        <v>0</v>
      </c>
      <c r="O370" s="1641">
        <v>0</v>
      </c>
      <c r="P370" s="1580">
        <v>0</v>
      </c>
      <c r="Q370" s="1641">
        <v>0</v>
      </c>
      <c r="R370" s="1580">
        <v>0</v>
      </c>
      <c r="S370" s="1647">
        <v>0</v>
      </c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48"/>
        <v>0</v>
      </c>
      <c r="G371" s="379" t="e">
        <f t="shared" si="49"/>
        <v>#DIV/0!</v>
      </c>
      <c r="H371" s="986">
        <f>SUM(H372:H376)</f>
        <v>0</v>
      </c>
      <c r="I371" s="1486">
        <f t="shared" ref="I371:N371" si="59">SUM(I372:I376)</f>
        <v>0</v>
      </c>
      <c r="J371" s="1486">
        <f t="shared" si="59"/>
        <v>0</v>
      </c>
      <c r="K371" s="1486">
        <f t="shared" si="59"/>
        <v>0</v>
      </c>
      <c r="L371" s="1668">
        <f t="shared" si="59"/>
        <v>0</v>
      </c>
      <c r="M371" s="1668">
        <f t="shared" si="59"/>
        <v>0</v>
      </c>
      <c r="N371" s="1583">
        <f t="shared" si="59"/>
        <v>0</v>
      </c>
      <c r="O371" s="1668">
        <f>SUM(O372:O376)</f>
        <v>0</v>
      </c>
      <c r="P371" s="1486">
        <f>SUM(P372:P376)</f>
        <v>0</v>
      </c>
      <c r="Q371" s="1668">
        <f>SUM(Q372:Q376)</f>
        <v>0</v>
      </c>
      <c r="R371" s="1486">
        <f>SUM(R372:R376)</f>
        <v>0</v>
      </c>
      <c r="S371" s="1583">
        <f>SUM(S372:S376)</f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48"/>
        <v>0</v>
      </c>
      <c r="G372" s="37" t="e">
        <f t="shared" si="49"/>
        <v>#DIV/0!</v>
      </c>
      <c r="H372" s="989">
        <v>0</v>
      </c>
      <c r="I372" s="1483">
        <v>0</v>
      </c>
      <c r="J372" s="1483">
        <v>0</v>
      </c>
      <c r="K372" s="1581">
        <v>0</v>
      </c>
      <c r="L372" s="1667">
        <v>0</v>
      </c>
      <c r="M372" s="1667">
        <v>0</v>
      </c>
      <c r="N372" s="1581">
        <v>0</v>
      </c>
      <c r="O372" s="1581">
        <v>0</v>
      </c>
      <c r="P372" s="1483">
        <v>0</v>
      </c>
      <c r="Q372" s="1667">
        <v>0</v>
      </c>
      <c r="R372" s="1483">
        <v>0</v>
      </c>
      <c r="S372" s="1581">
        <v>0</v>
      </c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48"/>
        <v>0</v>
      </c>
      <c r="G373" s="37" t="e">
        <f t="shared" si="49"/>
        <v>#DIV/0!</v>
      </c>
      <c r="H373" s="989">
        <v>0</v>
      </c>
      <c r="I373" s="1483">
        <v>0</v>
      </c>
      <c r="J373" s="1483">
        <v>0</v>
      </c>
      <c r="K373" s="1581">
        <v>0</v>
      </c>
      <c r="L373" s="1667">
        <v>0</v>
      </c>
      <c r="M373" s="1667">
        <v>0</v>
      </c>
      <c r="N373" s="1581">
        <v>0</v>
      </c>
      <c r="O373" s="1581">
        <v>0</v>
      </c>
      <c r="P373" s="1483">
        <v>0</v>
      </c>
      <c r="Q373" s="1667">
        <v>0</v>
      </c>
      <c r="R373" s="1483">
        <v>0</v>
      </c>
      <c r="S373" s="1581">
        <v>0</v>
      </c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48"/>
        <v>0</v>
      </c>
      <c r="G374" s="37" t="e">
        <f t="shared" si="49"/>
        <v>#DIV/0!</v>
      </c>
      <c r="H374" s="989">
        <v>0</v>
      </c>
      <c r="I374" s="1483">
        <v>0</v>
      </c>
      <c r="J374" s="1483">
        <v>0</v>
      </c>
      <c r="K374" s="1581">
        <v>0</v>
      </c>
      <c r="L374" s="1667">
        <v>0</v>
      </c>
      <c r="M374" s="1667">
        <v>0</v>
      </c>
      <c r="N374" s="1581">
        <v>0</v>
      </c>
      <c r="O374" s="1581">
        <v>0</v>
      </c>
      <c r="P374" s="1483">
        <v>0</v>
      </c>
      <c r="Q374" s="1667">
        <v>0</v>
      </c>
      <c r="R374" s="1483">
        <v>0</v>
      </c>
      <c r="S374" s="1581">
        <v>0</v>
      </c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48"/>
        <v>0</v>
      </c>
      <c r="G375" s="37" t="e">
        <f t="shared" si="49"/>
        <v>#DIV/0!</v>
      </c>
      <c r="H375" s="989">
        <v>0</v>
      </c>
      <c r="I375" s="1483">
        <v>0</v>
      </c>
      <c r="J375" s="1483">
        <v>0</v>
      </c>
      <c r="K375" s="1581">
        <v>0</v>
      </c>
      <c r="L375" s="1667">
        <v>0</v>
      </c>
      <c r="M375" s="1667">
        <v>0</v>
      </c>
      <c r="N375" s="1581">
        <v>0</v>
      </c>
      <c r="O375" s="1581">
        <v>0</v>
      </c>
      <c r="P375" s="1483">
        <v>0</v>
      </c>
      <c r="Q375" s="1667">
        <v>0</v>
      </c>
      <c r="R375" s="1483">
        <v>0</v>
      </c>
      <c r="S375" s="1581">
        <v>0</v>
      </c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48"/>
        <v>0</v>
      </c>
      <c r="G376" s="120" t="e">
        <f t="shared" si="49"/>
        <v>#DIV/0!</v>
      </c>
      <c r="H376" s="989">
        <v>0</v>
      </c>
      <c r="I376" s="1483">
        <v>0</v>
      </c>
      <c r="J376" s="1483">
        <v>0</v>
      </c>
      <c r="K376" s="1581">
        <v>0</v>
      </c>
      <c r="L376" s="1667">
        <v>0</v>
      </c>
      <c r="M376" s="1667">
        <v>0</v>
      </c>
      <c r="N376" s="1581">
        <v>0</v>
      </c>
      <c r="O376" s="1581">
        <v>0</v>
      </c>
      <c r="P376" s="1483">
        <v>0</v>
      </c>
      <c r="Q376" s="1667">
        <v>0</v>
      </c>
      <c r="R376" s="1483">
        <v>0</v>
      </c>
      <c r="S376" s="1581">
        <v>0</v>
      </c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 t="shared" si="48"/>
        <v>0</v>
      </c>
      <c r="G377" s="631" t="e">
        <f t="shared" si="49"/>
        <v>#DIV/0!</v>
      </c>
      <c r="H377" s="987"/>
      <c r="I377" s="1484"/>
      <c r="J377" s="1480"/>
      <c r="K377" s="1484"/>
      <c r="L377" s="1644"/>
      <c r="M377" s="1690"/>
      <c r="N377" s="1690"/>
      <c r="O377" s="1690"/>
      <c r="P377" s="1767"/>
      <c r="Q377" s="1690"/>
      <c r="R377" s="1484"/>
      <c r="S377" s="2030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48"/>
        <v>0</v>
      </c>
      <c r="G378" s="37" t="e">
        <f t="shared" si="49"/>
        <v>#DIV/0!</v>
      </c>
      <c r="H378" s="991">
        <v>0</v>
      </c>
      <c r="I378" s="1481">
        <v>0</v>
      </c>
      <c r="J378" s="1485">
        <v>0</v>
      </c>
      <c r="K378" s="1582">
        <v>0</v>
      </c>
      <c r="L378" s="1627">
        <v>0</v>
      </c>
      <c r="M378" s="1641">
        <v>0</v>
      </c>
      <c r="N378" s="1647">
        <v>0</v>
      </c>
      <c r="O378" s="1641">
        <v>0</v>
      </c>
      <c r="P378" s="1580">
        <v>0</v>
      </c>
      <c r="Q378" s="1641">
        <v>0</v>
      </c>
      <c r="R378" s="1580">
        <v>0</v>
      </c>
      <c r="S378" s="1647">
        <v>0</v>
      </c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48"/>
        <v>0</v>
      </c>
      <c r="G379" s="37" t="e">
        <f t="shared" si="49"/>
        <v>#DIV/0!</v>
      </c>
      <c r="H379" s="991">
        <v>0</v>
      </c>
      <c r="I379" s="1481">
        <v>0</v>
      </c>
      <c r="J379" s="1485">
        <v>0</v>
      </c>
      <c r="K379" s="1582">
        <v>0</v>
      </c>
      <c r="L379" s="1627">
        <v>0</v>
      </c>
      <c r="M379" s="1641">
        <v>0</v>
      </c>
      <c r="N379" s="1647">
        <v>0</v>
      </c>
      <c r="O379" s="1641">
        <v>0</v>
      </c>
      <c r="P379" s="1580">
        <v>0</v>
      </c>
      <c r="Q379" s="1641">
        <v>0</v>
      </c>
      <c r="R379" s="1580">
        <v>0</v>
      </c>
      <c r="S379" s="1647">
        <v>0</v>
      </c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48"/>
        <v>0</v>
      </c>
      <c r="G380" s="379" t="e">
        <f t="shared" si="49"/>
        <v>#DIV/0!</v>
      </c>
      <c r="H380" s="986">
        <f t="shared" ref="H380:R380" si="60">SUM(H381:H385)</f>
        <v>0</v>
      </c>
      <c r="I380" s="1486">
        <f t="shared" si="60"/>
        <v>0</v>
      </c>
      <c r="J380" s="1486">
        <f t="shared" si="60"/>
        <v>0</v>
      </c>
      <c r="K380" s="1583">
        <f t="shared" si="60"/>
        <v>0</v>
      </c>
      <c r="L380" s="1668">
        <f t="shared" si="60"/>
        <v>0</v>
      </c>
      <c r="M380" s="1668">
        <f t="shared" si="60"/>
        <v>0</v>
      </c>
      <c r="N380" s="1583">
        <f t="shared" si="60"/>
        <v>0</v>
      </c>
      <c r="O380" s="1668">
        <f t="shared" si="60"/>
        <v>0</v>
      </c>
      <c r="P380" s="1486">
        <f t="shared" si="60"/>
        <v>0</v>
      </c>
      <c r="Q380" s="1668">
        <f t="shared" si="60"/>
        <v>0</v>
      </c>
      <c r="R380" s="1486">
        <f t="shared" si="60"/>
        <v>0</v>
      </c>
      <c r="S380" s="1725"/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ref="F381:F394" si="61">SUM(H381:S381)</f>
        <v>0</v>
      </c>
      <c r="G381" s="37" t="e">
        <f t="shared" ref="G381:G394" si="62">+F381*100/E381</f>
        <v>#DIV/0!</v>
      </c>
      <c r="H381" s="989">
        <v>0</v>
      </c>
      <c r="I381" s="1483">
        <v>0</v>
      </c>
      <c r="J381" s="1483">
        <v>0</v>
      </c>
      <c r="K381" s="1581">
        <v>0</v>
      </c>
      <c r="L381" s="1667">
        <v>0</v>
      </c>
      <c r="M381" s="1667">
        <v>0</v>
      </c>
      <c r="N381" s="1581">
        <v>0</v>
      </c>
      <c r="O381" s="1581">
        <v>0</v>
      </c>
      <c r="P381" s="1483">
        <v>0</v>
      </c>
      <c r="Q381" s="1641">
        <v>0</v>
      </c>
      <c r="R381" s="1580">
        <v>0</v>
      </c>
      <c r="S381" s="1647">
        <v>0</v>
      </c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61"/>
        <v>0</v>
      </c>
      <c r="G382" s="37" t="e">
        <f t="shared" si="62"/>
        <v>#DIV/0!</v>
      </c>
      <c r="H382" s="989">
        <v>0</v>
      </c>
      <c r="I382" s="1483">
        <v>0</v>
      </c>
      <c r="J382" s="1483">
        <v>0</v>
      </c>
      <c r="K382" s="1581">
        <v>0</v>
      </c>
      <c r="L382" s="1667">
        <v>0</v>
      </c>
      <c r="M382" s="1667">
        <v>0</v>
      </c>
      <c r="N382" s="1581">
        <v>0</v>
      </c>
      <c r="O382" s="1581">
        <v>0</v>
      </c>
      <c r="P382" s="1483">
        <v>0</v>
      </c>
      <c r="Q382" s="1641">
        <v>0</v>
      </c>
      <c r="R382" s="1580">
        <v>0</v>
      </c>
      <c r="S382" s="1647">
        <v>0</v>
      </c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61"/>
        <v>0</v>
      </c>
      <c r="G383" s="37" t="e">
        <f t="shared" si="62"/>
        <v>#DIV/0!</v>
      </c>
      <c r="H383" s="989">
        <v>0</v>
      </c>
      <c r="I383" s="1483">
        <v>0</v>
      </c>
      <c r="J383" s="1483">
        <v>0</v>
      </c>
      <c r="K383" s="1581">
        <v>0</v>
      </c>
      <c r="L383" s="1667">
        <v>0</v>
      </c>
      <c r="M383" s="1667">
        <v>0</v>
      </c>
      <c r="N383" s="1581">
        <v>0</v>
      </c>
      <c r="O383" s="1581">
        <v>0</v>
      </c>
      <c r="P383" s="1483">
        <v>0</v>
      </c>
      <c r="Q383" s="1641">
        <v>0</v>
      </c>
      <c r="R383" s="1580">
        <v>0</v>
      </c>
      <c r="S383" s="1647">
        <v>0</v>
      </c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61"/>
        <v>0</v>
      </c>
      <c r="G384" s="37" t="e">
        <f t="shared" si="62"/>
        <v>#DIV/0!</v>
      </c>
      <c r="H384" s="989">
        <v>0</v>
      </c>
      <c r="I384" s="1483">
        <v>0</v>
      </c>
      <c r="J384" s="1483">
        <v>0</v>
      </c>
      <c r="K384" s="1581">
        <v>0</v>
      </c>
      <c r="L384" s="1667">
        <v>0</v>
      </c>
      <c r="M384" s="1667">
        <v>0</v>
      </c>
      <c r="N384" s="1581">
        <v>0</v>
      </c>
      <c r="O384" s="1581">
        <v>0</v>
      </c>
      <c r="P384" s="1483">
        <v>0</v>
      </c>
      <c r="Q384" s="1641">
        <v>0</v>
      </c>
      <c r="R384" s="1580">
        <v>0</v>
      </c>
      <c r="S384" s="1647">
        <v>0</v>
      </c>
    </row>
    <row r="385" spans="1:19" ht="25.5" customHeight="1">
      <c r="A385" s="525"/>
      <c r="B385" s="532"/>
      <c r="C385" s="533" t="s">
        <v>29</v>
      </c>
      <c r="D385" s="527" t="s">
        <v>24</v>
      </c>
      <c r="E385" s="116">
        <v>0</v>
      </c>
      <c r="F385" s="116">
        <f t="shared" si="61"/>
        <v>0</v>
      </c>
      <c r="G385" s="120" t="e">
        <f t="shared" si="62"/>
        <v>#DIV/0!</v>
      </c>
      <c r="H385" s="989">
        <v>0</v>
      </c>
      <c r="I385" s="1483">
        <v>0</v>
      </c>
      <c r="J385" s="1483">
        <v>0</v>
      </c>
      <c r="K385" s="1581">
        <v>0</v>
      </c>
      <c r="L385" s="1667">
        <v>0</v>
      </c>
      <c r="M385" s="1667">
        <v>0</v>
      </c>
      <c r="N385" s="1581">
        <v>0</v>
      </c>
      <c r="O385" s="1581">
        <v>0</v>
      </c>
      <c r="P385" s="1483">
        <v>0</v>
      </c>
      <c r="Q385" s="1641">
        <v>0</v>
      </c>
      <c r="R385" s="1580">
        <v>0</v>
      </c>
      <c r="S385" s="1647">
        <v>0</v>
      </c>
    </row>
    <row r="386" spans="1:19" ht="25.5" customHeight="1">
      <c r="A386" s="638" t="s">
        <v>331</v>
      </c>
      <c r="B386" s="536"/>
      <c r="C386" s="537"/>
      <c r="D386" s="544"/>
      <c r="E386" s="535"/>
      <c r="F386" s="92">
        <f t="shared" si="61"/>
        <v>0</v>
      </c>
      <c r="G386" s="631" t="e">
        <f t="shared" si="62"/>
        <v>#DIV/0!</v>
      </c>
      <c r="H386" s="987"/>
      <c r="I386" s="1484"/>
      <c r="J386" s="1480"/>
      <c r="K386" s="1484"/>
      <c r="L386" s="1644"/>
      <c r="M386" s="1690"/>
      <c r="N386" s="1690"/>
      <c r="O386" s="1690"/>
      <c r="P386" s="1767"/>
      <c r="Q386" s="1690"/>
      <c r="R386" s="1484"/>
      <c r="S386" s="2030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61"/>
        <v>0</v>
      </c>
      <c r="G387" s="37" t="e">
        <f t="shared" si="62"/>
        <v>#DIV/0!</v>
      </c>
      <c r="H387" s="158">
        <v>0</v>
      </c>
      <c r="I387" s="1460">
        <v>0</v>
      </c>
      <c r="J387" s="1485">
        <v>0</v>
      </c>
      <c r="K387" s="1580">
        <v>0</v>
      </c>
      <c r="L387" s="1641">
        <v>0</v>
      </c>
      <c r="M387" s="1641">
        <v>0</v>
      </c>
      <c r="N387" s="1641">
        <v>0</v>
      </c>
      <c r="O387" s="1641">
        <v>0</v>
      </c>
      <c r="P387" s="1580">
        <v>0</v>
      </c>
      <c r="Q387" s="1641">
        <v>0</v>
      </c>
      <c r="R387" s="1580">
        <v>0</v>
      </c>
      <c r="S387" s="1647">
        <v>0</v>
      </c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61"/>
        <v>0</v>
      </c>
      <c r="G388" s="37" t="e">
        <f t="shared" si="62"/>
        <v>#DIV/0!</v>
      </c>
      <c r="H388" s="158">
        <v>0</v>
      </c>
      <c r="I388" s="1460">
        <v>0</v>
      </c>
      <c r="J388" s="1485">
        <v>0</v>
      </c>
      <c r="K388" s="1580">
        <v>0</v>
      </c>
      <c r="L388" s="1641">
        <v>0</v>
      </c>
      <c r="M388" s="1641">
        <v>0</v>
      </c>
      <c r="N388" s="1641">
        <v>0</v>
      </c>
      <c r="O388" s="1641">
        <v>0</v>
      </c>
      <c r="P388" s="1580">
        <v>0</v>
      </c>
      <c r="Q388" s="1641">
        <v>0</v>
      </c>
      <c r="R388" s="1580">
        <v>0</v>
      </c>
      <c r="S388" s="1647">
        <v>0</v>
      </c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61"/>
        <v>0</v>
      </c>
      <c r="G389" s="379" t="e">
        <f t="shared" si="62"/>
        <v>#DIV/0!</v>
      </c>
      <c r="H389" s="985">
        <f t="shared" ref="H389:N389" si="63">SUM(J389:U389)</f>
        <v>0</v>
      </c>
      <c r="I389" s="1429">
        <f t="shared" si="63"/>
        <v>0</v>
      </c>
      <c r="J389" s="1429">
        <f t="shared" si="63"/>
        <v>0</v>
      </c>
      <c r="K389" s="1428">
        <f t="shared" si="63"/>
        <v>0</v>
      </c>
      <c r="L389" s="1631">
        <f t="shared" si="63"/>
        <v>0</v>
      </c>
      <c r="M389" s="1658">
        <f t="shared" si="63"/>
        <v>0</v>
      </c>
      <c r="N389" s="1658">
        <f t="shared" si="63"/>
        <v>0</v>
      </c>
      <c r="O389" s="1658">
        <f>SUM(Q389:AB389)</f>
        <v>0</v>
      </c>
      <c r="P389" s="1428">
        <f>SUM(R389:AC389)</f>
        <v>0</v>
      </c>
      <c r="Q389" s="1658">
        <f>SUM(S389:AD389)</f>
        <v>0</v>
      </c>
      <c r="R389" s="1428">
        <f>SUM(T389:AE389)</f>
        <v>0</v>
      </c>
      <c r="S389" s="1723">
        <f>SUM(U389:AF389)</f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61"/>
        <v>0</v>
      </c>
      <c r="G390" s="37" t="e">
        <f t="shared" si="62"/>
        <v>#DIV/0!</v>
      </c>
      <c r="H390" s="158">
        <v>0</v>
      </c>
      <c r="I390" s="1460">
        <v>0</v>
      </c>
      <c r="J390" s="1460">
        <v>0</v>
      </c>
      <c r="K390" s="1578">
        <v>0</v>
      </c>
      <c r="L390" s="1653">
        <v>0</v>
      </c>
      <c r="M390" s="1641">
        <v>0</v>
      </c>
      <c r="N390" s="1647">
        <v>0</v>
      </c>
      <c r="O390" s="1647">
        <v>0</v>
      </c>
      <c r="P390" s="1580">
        <v>0</v>
      </c>
      <c r="Q390" s="1641">
        <v>0</v>
      </c>
      <c r="R390" s="1580">
        <v>0</v>
      </c>
      <c r="S390" s="1647">
        <v>0</v>
      </c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61"/>
        <v>0</v>
      </c>
      <c r="G391" s="37" t="e">
        <f t="shared" si="62"/>
        <v>#DIV/0!</v>
      </c>
      <c r="H391" s="158">
        <v>0</v>
      </c>
      <c r="I391" s="1460">
        <v>0</v>
      </c>
      <c r="J391" s="1460">
        <v>0</v>
      </c>
      <c r="K391" s="1578">
        <v>0</v>
      </c>
      <c r="L391" s="1653">
        <v>0</v>
      </c>
      <c r="M391" s="1641">
        <v>0</v>
      </c>
      <c r="N391" s="1647">
        <v>0</v>
      </c>
      <c r="O391" s="1647">
        <v>0</v>
      </c>
      <c r="P391" s="1580">
        <v>0</v>
      </c>
      <c r="Q391" s="1641">
        <v>0</v>
      </c>
      <c r="R391" s="1580">
        <v>0</v>
      </c>
      <c r="S391" s="1647">
        <v>0</v>
      </c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61"/>
        <v>0</v>
      </c>
      <c r="G392" s="37" t="e">
        <f t="shared" si="62"/>
        <v>#DIV/0!</v>
      </c>
      <c r="H392" s="158">
        <v>0</v>
      </c>
      <c r="I392" s="1460">
        <v>0</v>
      </c>
      <c r="J392" s="1460">
        <v>0</v>
      </c>
      <c r="K392" s="1578">
        <v>0</v>
      </c>
      <c r="L392" s="1653">
        <v>0</v>
      </c>
      <c r="M392" s="1641">
        <v>0</v>
      </c>
      <c r="N392" s="1647">
        <v>0</v>
      </c>
      <c r="O392" s="1647">
        <v>0</v>
      </c>
      <c r="P392" s="1580">
        <v>0</v>
      </c>
      <c r="Q392" s="1641">
        <v>0</v>
      </c>
      <c r="R392" s="1580">
        <v>0</v>
      </c>
      <c r="S392" s="1647">
        <v>0</v>
      </c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61"/>
        <v>0</v>
      </c>
      <c r="G393" s="37" t="e">
        <f t="shared" si="62"/>
        <v>#DIV/0!</v>
      </c>
      <c r="H393" s="158">
        <v>0</v>
      </c>
      <c r="I393" s="1460">
        <v>0</v>
      </c>
      <c r="J393" s="1460">
        <v>0</v>
      </c>
      <c r="K393" s="1578">
        <v>0</v>
      </c>
      <c r="L393" s="1653">
        <v>0</v>
      </c>
      <c r="M393" s="1641">
        <v>0</v>
      </c>
      <c r="N393" s="1647">
        <v>0</v>
      </c>
      <c r="O393" s="1647">
        <v>0</v>
      </c>
      <c r="P393" s="1580">
        <v>0</v>
      </c>
      <c r="Q393" s="1641">
        <v>0</v>
      </c>
      <c r="R393" s="1580">
        <v>0</v>
      </c>
      <c r="S393" s="1647">
        <v>0</v>
      </c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61"/>
        <v>0</v>
      </c>
      <c r="G394" s="503" t="e">
        <f t="shared" si="62"/>
        <v>#DIV/0!</v>
      </c>
      <c r="H394" s="1358">
        <v>0</v>
      </c>
      <c r="I394" s="1487">
        <v>0</v>
      </c>
      <c r="J394" s="1487">
        <v>0</v>
      </c>
      <c r="K394" s="1584">
        <v>0</v>
      </c>
      <c r="L394" s="1669">
        <v>0</v>
      </c>
      <c r="M394" s="1696">
        <v>0</v>
      </c>
      <c r="N394" s="1727">
        <v>0</v>
      </c>
      <c r="O394" s="1727">
        <v>0</v>
      </c>
      <c r="P394" s="1784">
        <v>0</v>
      </c>
      <c r="Q394" s="1696">
        <v>0</v>
      </c>
      <c r="R394" s="1784">
        <v>0</v>
      </c>
      <c r="S394" s="1727">
        <v>0</v>
      </c>
    </row>
    <row r="395" spans="1:19" ht="32.4" customHeight="1">
      <c r="N395" s="1728"/>
    </row>
    <row r="396" spans="1:19" ht="32.4" customHeight="1">
      <c r="N396" s="1728"/>
    </row>
  </sheetData>
  <mergeCells count="57">
    <mergeCell ref="B347:C347"/>
    <mergeCell ref="B348:C348"/>
    <mergeCell ref="B349:C349"/>
    <mergeCell ref="B350:C350"/>
    <mergeCell ref="B351:C351"/>
    <mergeCell ref="A333:D333"/>
    <mergeCell ref="A344:C344"/>
    <mergeCell ref="B346:C346"/>
    <mergeCell ref="B335:C335"/>
    <mergeCell ref="B336:C336"/>
    <mergeCell ref="B334:C334"/>
    <mergeCell ref="B293:C293"/>
    <mergeCell ref="B300:C300"/>
    <mergeCell ref="B305:C305"/>
    <mergeCell ref="A313:D313"/>
    <mergeCell ref="B314:C314"/>
    <mergeCell ref="B323:C323"/>
    <mergeCell ref="B291:C291"/>
    <mergeCell ref="B198:C198"/>
    <mergeCell ref="B199:C199"/>
    <mergeCell ref="A201:C201"/>
    <mergeCell ref="B214:C214"/>
    <mergeCell ref="B200:C200"/>
    <mergeCell ref="A225:C225"/>
    <mergeCell ref="B235:C235"/>
    <mergeCell ref="A233:C233"/>
    <mergeCell ref="A175:C175"/>
    <mergeCell ref="B277:C277"/>
    <mergeCell ref="A287:C287"/>
    <mergeCell ref="B288:C288"/>
    <mergeCell ref="B289:C289"/>
    <mergeCell ref="A142:C142"/>
    <mergeCell ref="A153:C153"/>
    <mergeCell ref="A247:C247"/>
    <mergeCell ref="B265:C265"/>
    <mergeCell ref="B176:C176"/>
    <mergeCell ref="B187:C187"/>
    <mergeCell ref="B188:C188"/>
    <mergeCell ref="A195:C195"/>
    <mergeCell ref="A197:C197"/>
    <mergeCell ref="A224:C224"/>
    <mergeCell ref="H3:S3"/>
    <mergeCell ref="A8:C8"/>
    <mergeCell ref="B101:C101"/>
    <mergeCell ref="A109:C109"/>
    <mergeCell ref="B118:C118"/>
    <mergeCell ref="A131:C131"/>
    <mergeCell ref="D1:G1"/>
    <mergeCell ref="A3:C4"/>
    <mergeCell ref="F3:F4"/>
    <mergeCell ref="G3:G4"/>
    <mergeCell ref="A221:C221"/>
    <mergeCell ref="A223:C223"/>
    <mergeCell ref="B154:C154"/>
    <mergeCell ref="A165:C165"/>
    <mergeCell ref="B166:C166"/>
    <mergeCell ref="A74:C74"/>
  </mergeCells>
  <pageMargins left="0.25" right="0.25" top="0.75" bottom="0.75" header="0.3" footer="0.3"/>
  <pageSetup paperSize="9" orientation="landscape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E225" activePane="bottomRight" state="frozen"/>
      <selection pane="topRight" activeCell="E1" sqref="E1"/>
      <selection pane="bottomLeft" activeCell="A6" sqref="A6"/>
      <selection pane="bottomRight" activeCell="G392" sqref="G392"/>
    </sheetView>
  </sheetViews>
  <sheetFormatPr defaultColWidth="9.125" defaultRowHeight="18.600000000000001"/>
  <cols>
    <col min="1" max="2" width="4.625" style="12" customWidth="1"/>
    <col min="3" max="3" width="79.625" style="12" customWidth="1"/>
    <col min="4" max="4" width="9.125" style="12"/>
    <col min="5" max="5" width="11.75" style="12" customWidth="1"/>
    <col min="6" max="6" width="9.75" style="12" customWidth="1"/>
    <col min="7" max="7" width="8.25" style="12" customWidth="1"/>
    <col min="8" max="18" width="9.75" style="129" customWidth="1"/>
    <col min="19" max="19" width="7.2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205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700000</v>
      </c>
      <c r="F6" s="670">
        <f>SUM(F8+F74+F109+F153+F247)</f>
        <v>702743</v>
      </c>
      <c r="G6" s="135">
        <f>+F6*100/E6</f>
        <v>100.39185714285715</v>
      </c>
      <c r="H6" s="1112">
        <f t="shared" ref="H6:S6" si="0">SUM(H8+H74+H109+H153+H247)</f>
        <v>32000</v>
      </c>
      <c r="I6" s="1112">
        <f t="shared" si="0"/>
        <v>110724</v>
      </c>
      <c r="J6" s="1254">
        <f t="shared" si="0"/>
        <v>34600</v>
      </c>
      <c r="K6" s="1566">
        <f t="shared" si="0"/>
        <v>36140</v>
      </c>
      <c r="L6" s="1566">
        <f t="shared" si="0"/>
        <v>75323</v>
      </c>
      <c r="M6" s="1566">
        <f t="shared" si="0"/>
        <v>109271</v>
      </c>
      <c r="N6" s="1566">
        <f t="shared" si="0"/>
        <v>107500</v>
      </c>
      <c r="O6" s="1566">
        <f t="shared" si="0"/>
        <v>34000</v>
      </c>
      <c r="P6" s="1566">
        <f t="shared" si="0"/>
        <v>48685</v>
      </c>
      <c r="Q6" s="1566">
        <f t="shared" si="0"/>
        <v>56000</v>
      </c>
      <c r="R6" s="1919">
        <f t="shared" si="0"/>
        <v>45500</v>
      </c>
      <c r="S6" s="1919">
        <f t="shared" si="0"/>
        <v>13000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079"/>
      <c r="I7" s="1079"/>
      <c r="J7" s="1223"/>
      <c r="K7" s="1539"/>
      <c r="L7" s="1539"/>
      <c r="M7" s="1539"/>
      <c r="N7" s="1539"/>
      <c r="O7" s="1539"/>
      <c r="P7" s="1539"/>
      <c r="Q7" s="1857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155000</v>
      </c>
      <c r="F8" s="137">
        <f>SUM(H8:S8)</f>
        <v>156743</v>
      </c>
      <c r="G8" s="140">
        <f>+F8*100/E8</f>
        <v>101.12451612903226</v>
      </c>
      <c r="H8" s="463">
        <f>SUM(H10+H57)</f>
        <v>3500</v>
      </c>
      <c r="I8" s="463">
        <f t="shared" ref="I8:S8" si="1">SUM(I10+I57)</f>
        <v>17724</v>
      </c>
      <c r="J8" s="463">
        <f t="shared" si="1"/>
        <v>13600</v>
      </c>
      <c r="K8" s="463">
        <f t="shared" si="1"/>
        <v>18640</v>
      </c>
      <c r="L8" s="463">
        <f t="shared" si="1"/>
        <v>20363</v>
      </c>
      <c r="M8" s="463">
        <f t="shared" si="1"/>
        <v>20731</v>
      </c>
      <c r="N8" s="463">
        <f t="shared" si="1"/>
        <v>11500</v>
      </c>
      <c r="O8" s="463">
        <f t="shared" si="1"/>
        <v>7500</v>
      </c>
      <c r="P8" s="463">
        <f t="shared" si="1"/>
        <v>32685</v>
      </c>
      <c r="Q8" s="463">
        <f t="shared" si="1"/>
        <v>10500</v>
      </c>
      <c r="R8" s="463">
        <f t="shared" si="1"/>
        <v>0</v>
      </c>
      <c r="S8" s="463">
        <f t="shared" si="1"/>
        <v>0</v>
      </c>
    </row>
    <row r="9" spans="1:19" ht="21.75" customHeight="1">
      <c r="A9" s="127"/>
      <c r="B9" s="128"/>
      <c r="C9" s="2" t="s">
        <v>42</v>
      </c>
      <c r="D9" s="130"/>
      <c r="E9" s="141">
        <v>0</v>
      </c>
      <c r="F9" s="58">
        <f>SUM(H9:S9)</f>
        <v>0</v>
      </c>
      <c r="G9" s="47"/>
      <c r="H9" s="1093">
        <v>0</v>
      </c>
      <c r="I9" s="1094">
        <v>0</v>
      </c>
      <c r="J9" s="1237">
        <v>0</v>
      </c>
      <c r="K9" s="1551">
        <v>0</v>
      </c>
      <c r="L9" s="1551">
        <v>0</v>
      </c>
      <c r="M9" s="1551">
        <v>0</v>
      </c>
      <c r="N9" s="1551">
        <v>0</v>
      </c>
      <c r="O9" s="1236">
        <v>0</v>
      </c>
      <c r="P9" s="1236">
        <v>0</v>
      </c>
      <c r="Q9" s="1872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0</v>
      </c>
      <c r="F10" s="134">
        <f>SUM(F11+F23+F39)</f>
        <v>0</v>
      </c>
      <c r="G10" s="142" t="e">
        <f>+F10*100/E10</f>
        <v>#DIV/0!</v>
      </c>
      <c r="H10" s="1080">
        <f>SUM(H11+H23+H39)</f>
        <v>0</v>
      </c>
      <c r="I10" s="1080">
        <f>SUM(I11+I23+I39)</f>
        <v>0</v>
      </c>
      <c r="J10" s="1224">
        <f t="shared" ref="J10:S10" si="2">SUM(J11+J23+J39)</f>
        <v>0</v>
      </c>
      <c r="K10" s="1541">
        <f t="shared" si="2"/>
        <v>0</v>
      </c>
      <c r="L10" s="1541">
        <f t="shared" si="2"/>
        <v>0</v>
      </c>
      <c r="M10" s="1541">
        <f t="shared" si="2"/>
        <v>0</v>
      </c>
      <c r="N10" s="1541">
        <f t="shared" si="2"/>
        <v>0</v>
      </c>
      <c r="O10" s="1541">
        <f t="shared" si="2"/>
        <v>0</v>
      </c>
      <c r="P10" s="1541">
        <f t="shared" si="2"/>
        <v>0</v>
      </c>
      <c r="Q10" s="1858">
        <f t="shared" si="2"/>
        <v>0</v>
      </c>
      <c r="R10" s="1894">
        <f t="shared" si="2"/>
        <v>0</v>
      </c>
      <c r="S10" s="1894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0</v>
      </c>
      <c r="F11" s="134">
        <f>SUM(F12:F22)</f>
        <v>0</v>
      </c>
      <c r="G11" s="140" t="e">
        <f>+F11*100/E11</f>
        <v>#DIV/0!</v>
      </c>
      <c r="H11" s="1080">
        <f>SUM(H12:H22)</f>
        <v>0</v>
      </c>
      <c r="I11" s="1080">
        <f t="shared" ref="I11:S11" si="3">SUM(I12:I22)</f>
        <v>0</v>
      </c>
      <c r="J11" s="1224">
        <f t="shared" si="3"/>
        <v>0</v>
      </c>
      <c r="K11" s="1541">
        <f t="shared" si="3"/>
        <v>0</v>
      </c>
      <c r="L11" s="1541">
        <f t="shared" si="3"/>
        <v>0</v>
      </c>
      <c r="M11" s="1541">
        <f t="shared" si="3"/>
        <v>0</v>
      </c>
      <c r="N11" s="1541">
        <f t="shared" si="3"/>
        <v>0</v>
      </c>
      <c r="O11" s="1541">
        <f t="shared" si="3"/>
        <v>0</v>
      </c>
      <c r="P11" s="1541">
        <f t="shared" si="3"/>
        <v>0</v>
      </c>
      <c r="Q11" s="1858">
        <f t="shared" si="3"/>
        <v>0</v>
      </c>
      <c r="R11" s="1894">
        <f t="shared" si="3"/>
        <v>0</v>
      </c>
      <c r="S11" s="1894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 t="shared" ref="F12:F22" si="4">SUM(H12:S12)</f>
        <v>0</v>
      </c>
      <c r="G12" s="37" t="e">
        <f>+F12*100/E12</f>
        <v>#DIV/0!</v>
      </c>
      <c r="H12" s="471"/>
      <c r="I12" s="471"/>
      <c r="J12" s="471"/>
      <c r="K12" s="471"/>
      <c r="L12" s="471"/>
      <c r="M12" s="471"/>
      <c r="N12" s="471"/>
      <c r="O12" s="471"/>
      <c r="P12" s="471"/>
      <c r="Q12" s="471"/>
      <c r="R12" s="471"/>
      <c r="S12" s="471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si="4"/>
        <v>0</v>
      </c>
      <c r="G13" s="37" t="e">
        <f t="shared" ref="G13:G53" si="5">+F13*100/E13</f>
        <v>#DIV/0!</v>
      </c>
      <c r="H13" s="471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/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/>
      <c r="I19" s="471"/>
      <c r="J19" s="471"/>
      <c r="K19" s="471"/>
      <c r="L19" s="471"/>
      <c r="M19" s="471"/>
      <c r="N19" s="471"/>
      <c r="O19" s="471"/>
      <c r="P19" s="471"/>
      <c r="Q19" s="471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/>
      <c r="I21" s="471"/>
      <c r="J21" s="471"/>
      <c r="K21" s="471"/>
      <c r="L21" s="471"/>
      <c r="M21" s="471"/>
      <c r="N21" s="471"/>
      <c r="O21" s="471"/>
      <c r="P21" s="471"/>
      <c r="Q21" s="471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0</v>
      </c>
      <c r="F23" s="134">
        <f>SUM(F24:F38)</f>
        <v>0</v>
      </c>
      <c r="G23" s="140" t="e">
        <f t="shared" si="5"/>
        <v>#DIV/0!</v>
      </c>
      <c r="H23" s="1080">
        <f>SUM(H24:H38)</f>
        <v>0</v>
      </c>
      <c r="I23" s="1080">
        <f t="shared" ref="I23:S23" si="6">SUM(I24:I38)</f>
        <v>0</v>
      </c>
      <c r="J23" s="1224">
        <f t="shared" si="6"/>
        <v>0</v>
      </c>
      <c r="K23" s="1541">
        <f t="shared" si="6"/>
        <v>0</v>
      </c>
      <c r="L23" s="1541">
        <f t="shared" si="6"/>
        <v>0</v>
      </c>
      <c r="M23" s="1541">
        <f t="shared" si="6"/>
        <v>0</v>
      </c>
      <c r="N23" s="1541">
        <f t="shared" si="6"/>
        <v>0</v>
      </c>
      <c r="O23" s="1541">
        <f t="shared" si="6"/>
        <v>0</v>
      </c>
      <c r="P23" s="1541">
        <f t="shared" si="6"/>
        <v>0</v>
      </c>
      <c r="Q23" s="1858">
        <f t="shared" si="6"/>
        <v>0</v>
      </c>
      <c r="R23" s="1894">
        <f t="shared" si="6"/>
        <v>0</v>
      </c>
      <c r="S23" s="1894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ref="F24:F38" si="7">SUM(H24:S24)</f>
        <v>0</v>
      </c>
      <c r="G24" s="37" t="e">
        <f t="shared" si="5"/>
        <v>#DIV/0!</v>
      </c>
      <c r="H24" s="471"/>
      <c r="I24" s="471"/>
      <c r="J24" s="471"/>
      <c r="K24" s="471"/>
      <c r="L24" s="471"/>
      <c r="M24" s="471"/>
      <c r="N24" s="471"/>
      <c r="O24" s="471"/>
      <c r="P24" s="471"/>
      <c r="Q24" s="471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7"/>
        <v>0</v>
      </c>
      <c r="G25" s="37" t="e">
        <f t="shared" si="5"/>
        <v>#DIV/0!</v>
      </c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7"/>
        <v>0</v>
      </c>
      <c r="G26" s="37" t="e">
        <f t="shared" si="5"/>
        <v>#DIV/0!</v>
      </c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7"/>
        <v>0</v>
      </c>
      <c r="G27" s="37" t="e">
        <f t="shared" si="5"/>
        <v>#DIV/0!</v>
      </c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7"/>
        <v>0</v>
      </c>
      <c r="G28" s="37" t="e">
        <f t="shared" si="5"/>
        <v>#DIV/0!</v>
      </c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7"/>
        <v>0</v>
      </c>
      <c r="G29" s="37" t="e">
        <f t="shared" si="5"/>
        <v>#DIV/0!</v>
      </c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1"/>
      <c r="S29" s="471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7"/>
        <v>0</v>
      </c>
      <c r="G30" s="37" t="e">
        <f t="shared" si="5"/>
        <v>#DIV/0!</v>
      </c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7"/>
        <v>0</v>
      </c>
      <c r="G31" s="37" t="e">
        <f t="shared" si="5"/>
        <v>#DIV/0!</v>
      </c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7"/>
        <v>0</v>
      </c>
      <c r="G32" s="37" t="e">
        <f t="shared" si="5"/>
        <v>#DIV/0!</v>
      </c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7"/>
        <v>0</v>
      </c>
      <c r="G33" s="37" t="e">
        <f t="shared" si="5"/>
        <v>#DIV/0!</v>
      </c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9">
        <v>0</v>
      </c>
      <c r="F34" s="36">
        <f t="shared" si="7"/>
        <v>0</v>
      </c>
      <c r="G34" s="37" t="e">
        <f t="shared" si="5"/>
        <v>#DIV/0!</v>
      </c>
      <c r="H34" s="471"/>
      <c r="I34" s="471"/>
      <c r="J34" s="471"/>
      <c r="K34" s="471"/>
      <c r="L34" s="471"/>
      <c r="M34" s="471"/>
      <c r="N34" s="471"/>
      <c r="O34" s="471"/>
      <c r="P34" s="471"/>
      <c r="Q34" s="471"/>
      <c r="R34" s="471"/>
      <c r="S34" s="471"/>
    </row>
    <row r="35" spans="1:19" ht="21.75" customHeight="1">
      <c r="A35" s="32"/>
      <c r="B35" s="33"/>
      <c r="C35" s="320" t="s">
        <v>17</v>
      </c>
      <c r="D35" s="35" t="s">
        <v>47</v>
      </c>
      <c r="E35" s="39">
        <v>0</v>
      </c>
      <c r="F35" s="36">
        <f t="shared" si="7"/>
        <v>0</v>
      </c>
      <c r="G35" s="37" t="e">
        <f t="shared" si="5"/>
        <v>#DIV/0!</v>
      </c>
      <c r="H35" s="471"/>
      <c r="I35" s="471"/>
      <c r="J35" s="471"/>
      <c r="K35" s="471"/>
      <c r="L35" s="471"/>
      <c r="M35" s="471"/>
      <c r="N35" s="471"/>
      <c r="O35" s="471"/>
      <c r="P35" s="471"/>
      <c r="Q35" s="471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9">
        <v>0</v>
      </c>
      <c r="F36" s="36">
        <f t="shared" si="7"/>
        <v>0</v>
      </c>
      <c r="G36" s="37" t="e">
        <f t="shared" si="5"/>
        <v>#DIV/0!</v>
      </c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9">
        <v>0</v>
      </c>
      <c r="F37" s="36">
        <f t="shared" si="7"/>
        <v>0</v>
      </c>
      <c r="G37" s="37" t="e">
        <f t="shared" si="5"/>
        <v>#DIV/0!</v>
      </c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9">
        <v>0</v>
      </c>
      <c r="F38" s="36">
        <f t="shared" si="7"/>
        <v>0</v>
      </c>
      <c r="G38" s="37" t="e">
        <f t="shared" si="5"/>
        <v>#DIV/0!</v>
      </c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0</v>
      </c>
      <c r="F39" s="134">
        <f>SUM(F40:F53)</f>
        <v>0</v>
      </c>
      <c r="G39" s="140" t="e">
        <f t="shared" si="5"/>
        <v>#DIV/0!</v>
      </c>
      <c r="H39" s="1080">
        <f>SUM(H40:H53)</f>
        <v>0</v>
      </c>
      <c r="I39" s="1080">
        <f t="shared" ref="I39:S39" si="8">SUM(I40:I53)</f>
        <v>0</v>
      </c>
      <c r="J39" s="1224">
        <f t="shared" si="8"/>
        <v>0</v>
      </c>
      <c r="K39" s="1541">
        <f t="shared" si="8"/>
        <v>0</v>
      </c>
      <c r="L39" s="1541">
        <f t="shared" si="8"/>
        <v>0</v>
      </c>
      <c r="M39" s="1541">
        <f t="shared" si="8"/>
        <v>0</v>
      </c>
      <c r="N39" s="1541">
        <f t="shared" si="8"/>
        <v>0</v>
      </c>
      <c r="O39" s="1541">
        <f t="shared" si="8"/>
        <v>0</v>
      </c>
      <c r="P39" s="1541">
        <f t="shared" si="8"/>
        <v>0</v>
      </c>
      <c r="Q39" s="1858">
        <f t="shared" si="8"/>
        <v>0</v>
      </c>
      <c r="R39" s="1894">
        <f t="shared" si="8"/>
        <v>0</v>
      </c>
      <c r="S39" s="1894">
        <f t="shared" si="8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ref="F40:F56" si="9">SUM(H40:S40)</f>
        <v>0</v>
      </c>
      <c r="G40" s="37" t="e">
        <f t="shared" si="5"/>
        <v>#DIV/0!</v>
      </c>
      <c r="H40" s="471"/>
      <c r="I40" s="471"/>
      <c r="J40" s="471"/>
      <c r="K40" s="471"/>
      <c r="L40" s="471"/>
      <c r="M40" s="471"/>
      <c r="N40" s="471"/>
      <c r="O40" s="471"/>
      <c r="P40" s="471"/>
      <c r="Q40" s="471"/>
      <c r="R40" s="471"/>
      <c r="S40" s="471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9"/>
        <v>0</v>
      </c>
      <c r="G41" s="37" t="e">
        <f t="shared" si="5"/>
        <v>#DIV/0!</v>
      </c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9"/>
        <v>0</v>
      </c>
      <c r="G42" s="37" t="e">
        <f t="shared" si="5"/>
        <v>#DIV/0!</v>
      </c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9"/>
        <v>0</v>
      </c>
      <c r="G43" s="37" t="e">
        <f t="shared" si="5"/>
        <v>#DIV/0!</v>
      </c>
      <c r="H43" s="471"/>
      <c r="I43" s="471"/>
      <c r="J43" s="471"/>
      <c r="K43" s="471"/>
      <c r="L43" s="471"/>
      <c r="M43" s="471"/>
      <c r="N43" s="471"/>
      <c r="O43" s="471"/>
      <c r="P43" s="471"/>
      <c r="Q43" s="471"/>
      <c r="R43" s="471"/>
      <c r="S43" s="471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9"/>
        <v>0</v>
      </c>
      <c r="G44" s="37" t="e">
        <f t="shared" si="5"/>
        <v>#DIV/0!</v>
      </c>
      <c r="H44" s="471"/>
      <c r="I44" s="471"/>
      <c r="J44" s="471"/>
      <c r="K44" s="471"/>
      <c r="L44" s="471"/>
      <c r="M44" s="471"/>
      <c r="N44" s="471"/>
      <c r="O44" s="471"/>
      <c r="P44" s="471"/>
      <c r="Q44" s="471"/>
      <c r="R44" s="471"/>
      <c r="S44" s="471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9"/>
        <v>0</v>
      </c>
      <c r="G45" s="37" t="e">
        <f t="shared" si="5"/>
        <v>#DIV/0!</v>
      </c>
      <c r="H45" s="471"/>
      <c r="I45" s="471"/>
      <c r="J45" s="471"/>
      <c r="K45" s="471"/>
      <c r="L45" s="471"/>
      <c r="M45" s="471"/>
      <c r="N45" s="471"/>
      <c r="O45" s="471"/>
      <c r="P45" s="471"/>
      <c r="Q45" s="471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9"/>
        <v>0</v>
      </c>
      <c r="G46" s="37" t="e">
        <f t="shared" si="5"/>
        <v>#DIV/0!</v>
      </c>
      <c r="H46" s="471"/>
      <c r="I46" s="471"/>
      <c r="J46" s="471"/>
      <c r="K46" s="471"/>
      <c r="L46" s="471"/>
      <c r="M46" s="471"/>
      <c r="N46" s="471"/>
      <c r="O46" s="471"/>
      <c r="P46" s="471"/>
      <c r="Q46" s="471"/>
      <c r="R46" s="471"/>
      <c r="S46" s="471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9"/>
        <v>0</v>
      </c>
      <c r="G47" s="37" t="e">
        <f t="shared" si="5"/>
        <v>#DIV/0!</v>
      </c>
      <c r="H47" s="471"/>
      <c r="I47" s="471"/>
      <c r="J47" s="471"/>
      <c r="K47" s="471"/>
      <c r="L47" s="471"/>
      <c r="M47" s="471"/>
      <c r="N47" s="471"/>
      <c r="O47" s="471"/>
      <c r="P47" s="471"/>
      <c r="Q47" s="471"/>
      <c r="R47" s="471"/>
      <c r="S47" s="471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9"/>
        <v>0</v>
      </c>
      <c r="G48" s="37" t="e">
        <f t="shared" si="5"/>
        <v>#DIV/0!</v>
      </c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9"/>
        <v>0</v>
      </c>
      <c r="G49" s="37" t="e">
        <f t="shared" si="5"/>
        <v>#DIV/0!</v>
      </c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9"/>
        <v>0</v>
      </c>
      <c r="G50" s="37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9"/>
        <v>0</v>
      </c>
      <c r="G51" s="37"/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9"/>
        <v>0</v>
      </c>
      <c r="G52" s="37" t="e">
        <f t="shared" si="5"/>
        <v>#DIV/0!</v>
      </c>
      <c r="H52" s="471"/>
      <c r="I52" s="471"/>
      <c r="J52" s="471"/>
      <c r="K52" s="471"/>
      <c r="L52" s="471"/>
      <c r="M52" s="471"/>
      <c r="N52" s="471"/>
      <c r="O52" s="471"/>
      <c r="P52" s="471"/>
      <c r="Q52" s="471"/>
      <c r="R52" s="471"/>
      <c r="S52" s="471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 t="shared" si="9"/>
        <v>0</v>
      </c>
      <c r="G53" s="124" t="e">
        <f t="shared" si="5"/>
        <v>#DIV/0!</v>
      </c>
      <c r="H53" s="471"/>
      <c r="I53" s="471"/>
      <c r="J53" s="471"/>
      <c r="K53" s="471"/>
      <c r="L53" s="471"/>
      <c r="M53" s="471"/>
      <c r="N53" s="471"/>
      <c r="O53" s="471"/>
      <c r="P53" s="471"/>
      <c r="Q53" s="471"/>
      <c r="R53" s="471"/>
      <c r="S53" s="471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9"/>
        <v>0</v>
      </c>
      <c r="G54" s="43" t="e">
        <f>+F54*100/E54</f>
        <v>#DIV/0!</v>
      </c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500</v>
      </c>
      <c r="F55" s="36">
        <f t="shared" si="9"/>
        <v>0</v>
      </c>
      <c r="G55" s="43">
        <f>+F55*100/E55</f>
        <v>0</v>
      </c>
      <c r="H55" s="471"/>
      <c r="I55" s="471"/>
      <c r="J55" s="471"/>
      <c r="K55" s="471"/>
      <c r="L55" s="471"/>
      <c r="M55" s="471"/>
      <c r="N55" s="471"/>
      <c r="O55" s="471"/>
      <c r="P55" s="471"/>
      <c r="Q55" s="471"/>
      <c r="R55" s="471"/>
      <c r="S55" s="471"/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155000</v>
      </c>
      <c r="F56" s="58">
        <f t="shared" si="9"/>
        <v>155000</v>
      </c>
      <c r="G56" s="47"/>
      <c r="H56" s="1095">
        <v>10000</v>
      </c>
      <c r="I56" s="1095">
        <v>11000</v>
      </c>
      <c r="J56" s="1238">
        <v>11000</v>
      </c>
      <c r="K56" s="1552">
        <v>11000</v>
      </c>
      <c r="L56" s="1552">
        <v>11000</v>
      </c>
      <c r="M56" s="1552">
        <v>10000</v>
      </c>
      <c r="N56" s="1552">
        <v>10000</v>
      </c>
      <c r="O56" s="1552">
        <v>15000</v>
      </c>
      <c r="P56" s="1552">
        <v>16000</v>
      </c>
      <c r="Q56" s="1873">
        <v>16000</v>
      </c>
      <c r="R56" s="1906">
        <v>16000</v>
      </c>
      <c r="S56" s="1906">
        <v>18000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155000</v>
      </c>
      <c r="F57" s="134">
        <f>SUM(F58:F64)</f>
        <v>156743</v>
      </c>
      <c r="G57" s="142">
        <f>+F57*100/E57</f>
        <v>101.12451612903226</v>
      </c>
      <c r="H57" s="1089">
        <f>SUM(H58:H64)</f>
        <v>3500</v>
      </c>
      <c r="I57" s="1089">
        <f t="shared" ref="I57:S57" si="10">SUM(I58:I64)</f>
        <v>17724</v>
      </c>
      <c r="J57" s="1232">
        <f t="shared" si="10"/>
        <v>13600</v>
      </c>
      <c r="K57" s="1569">
        <f t="shared" si="10"/>
        <v>18640</v>
      </c>
      <c r="L57" s="1569">
        <f t="shared" si="10"/>
        <v>20363</v>
      </c>
      <c r="M57" s="1569">
        <f t="shared" si="10"/>
        <v>20731</v>
      </c>
      <c r="N57" s="1569">
        <f t="shared" si="10"/>
        <v>11500</v>
      </c>
      <c r="O57" s="1569">
        <f t="shared" si="10"/>
        <v>7500</v>
      </c>
      <c r="P57" s="1569">
        <f t="shared" si="10"/>
        <v>32685</v>
      </c>
      <c r="Q57" s="1869">
        <f t="shared" si="10"/>
        <v>10500</v>
      </c>
      <c r="R57" s="1902">
        <f t="shared" si="10"/>
        <v>0</v>
      </c>
      <c r="S57" s="1902">
        <f t="shared" si="10"/>
        <v>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0</v>
      </c>
      <c r="F58" s="36">
        <f t="shared" ref="F58:F87" si="11">SUM(H58:S58)</f>
        <v>3000</v>
      </c>
      <c r="G58" s="43" t="e">
        <f t="shared" ref="G58:G74" si="12">+F58*100/E58</f>
        <v>#DIV/0!</v>
      </c>
      <c r="H58" s="471"/>
      <c r="I58" s="471">
        <v>3000</v>
      </c>
      <c r="K58" s="471"/>
      <c r="L58" s="471"/>
      <c r="M58" s="471"/>
      <c r="N58" s="471"/>
      <c r="O58" s="471"/>
      <c r="P58" s="471"/>
      <c r="Q58" s="471"/>
      <c r="R58" s="471"/>
      <c r="S58" s="471"/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141000</v>
      </c>
      <c r="F59" s="36">
        <f t="shared" si="11"/>
        <v>139743</v>
      </c>
      <c r="G59" s="43">
        <f t="shared" si="12"/>
        <v>99.108510638297872</v>
      </c>
      <c r="H59" s="471"/>
      <c r="I59" s="471">
        <v>12724</v>
      </c>
      <c r="J59" s="129">
        <v>13600</v>
      </c>
      <c r="K59" s="471">
        <v>16140</v>
      </c>
      <c r="L59" s="471">
        <v>20363</v>
      </c>
      <c r="M59" s="471">
        <v>20731</v>
      </c>
      <c r="N59" s="471">
        <v>11500</v>
      </c>
      <c r="O59" s="471">
        <v>7500</v>
      </c>
      <c r="P59" s="471">
        <v>31685</v>
      </c>
      <c r="Q59" s="471">
        <v>5500</v>
      </c>
      <c r="R59" s="471"/>
      <c r="S59" s="471"/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12000</v>
      </c>
      <c r="F60" s="36">
        <f t="shared" si="11"/>
        <v>14000</v>
      </c>
      <c r="G60" s="43">
        <f t="shared" si="12"/>
        <v>116.66666666666667</v>
      </c>
      <c r="H60" s="471">
        <v>3500</v>
      </c>
      <c r="I60" s="471">
        <v>2000</v>
      </c>
      <c r="K60" s="471">
        <v>2500</v>
      </c>
      <c r="L60" s="471"/>
      <c r="M60" s="471"/>
      <c r="N60" s="471"/>
      <c r="O60" s="471"/>
      <c r="P60" s="471">
        <v>1000</v>
      </c>
      <c r="Q60" s="471">
        <v>5000</v>
      </c>
      <c r="R60" s="471"/>
      <c r="S60" s="471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11"/>
        <v>0</v>
      </c>
      <c r="G61" s="43" t="e">
        <f t="shared" si="12"/>
        <v>#DIV/0!</v>
      </c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1"/>
      <c r="S61" s="471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11"/>
        <v>0</v>
      </c>
      <c r="G62" s="43" t="e">
        <f t="shared" si="12"/>
        <v>#DIV/0!</v>
      </c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11"/>
        <v>0</v>
      </c>
      <c r="G63" s="43">
        <f t="shared" si="12"/>
        <v>0</v>
      </c>
      <c r="H63" s="471"/>
      <c r="I63" s="471"/>
      <c r="J63" s="471"/>
      <c r="K63" s="471"/>
      <c r="L63" s="471"/>
      <c r="M63" s="471"/>
      <c r="N63" s="471"/>
      <c r="O63" s="471"/>
      <c r="P63" s="471"/>
      <c r="Q63" s="471"/>
      <c r="R63" s="471"/>
      <c r="S63" s="471"/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11"/>
        <v>0</v>
      </c>
      <c r="G64" s="43" t="e">
        <f t="shared" si="12"/>
        <v>#DIV/0!</v>
      </c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4000</v>
      </c>
      <c r="F65" s="55">
        <f t="shared" si="11"/>
        <v>0</v>
      </c>
      <c r="G65" s="28">
        <f t="shared" si="12"/>
        <v>0</v>
      </c>
      <c r="H65" s="1096"/>
      <c r="I65" s="1096"/>
      <c r="J65" s="1239"/>
      <c r="K65" s="1553"/>
      <c r="L65" s="1553"/>
      <c r="M65" s="1553"/>
      <c r="N65" s="1553"/>
      <c r="O65" s="1553"/>
      <c r="P65" s="1553"/>
      <c r="Q65" s="1874"/>
      <c r="R65" s="1907"/>
      <c r="S65" s="1907"/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310</v>
      </c>
      <c r="F66" s="55">
        <f t="shared" si="11"/>
        <v>307</v>
      </c>
      <c r="G66" s="28">
        <f t="shared" si="12"/>
        <v>99.032258064516128</v>
      </c>
      <c r="H66" s="1096"/>
      <c r="I66" s="1096">
        <v>42</v>
      </c>
      <c r="J66" s="1239">
        <v>28</v>
      </c>
      <c r="K66" s="1553">
        <v>47</v>
      </c>
      <c r="L66" s="1553">
        <v>46</v>
      </c>
      <c r="M66" s="1553">
        <v>35</v>
      </c>
      <c r="N66" s="1553">
        <v>23</v>
      </c>
      <c r="O66" s="1553">
        <v>15</v>
      </c>
      <c r="P66" s="1553">
        <v>59</v>
      </c>
      <c r="Q66" s="1874">
        <v>12</v>
      </c>
      <c r="R66" s="1907"/>
      <c r="S66" s="1907"/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11"/>
        <v>0</v>
      </c>
      <c r="G67" s="43" t="e">
        <f t="shared" si="12"/>
        <v>#DIV/0!</v>
      </c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1"/>
      <c r="S67" s="471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472800</v>
      </c>
      <c r="F68" s="50">
        <f t="shared" si="11"/>
        <v>476529.39</v>
      </c>
      <c r="G68" s="112">
        <f t="shared" si="12"/>
        <v>100.78878807106599</v>
      </c>
      <c r="H68" s="1083">
        <f>SUM(H69:H73)</f>
        <v>0</v>
      </c>
      <c r="I68" s="1083">
        <f t="shared" ref="I68:S68" si="13">SUM(I69:I73)</f>
        <v>20400</v>
      </c>
      <c r="J68" s="1226">
        <f t="shared" si="13"/>
        <v>26274</v>
      </c>
      <c r="K68" s="1543">
        <f t="shared" si="13"/>
        <v>38073.67</v>
      </c>
      <c r="L68" s="1543">
        <f t="shared" si="13"/>
        <v>24099.38</v>
      </c>
      <c r="M68" s="1543">
        <f t="shared" si="13"/>
        <v>25377.34</v>
      </c>
      <c r="N68" s="1543">
        <f t="shared" si="13"/>
        <v>16000</v>
      </c>
      <c r="O68" s="1543">
        <f t="shared" si="13"/>
        <v>27922</v>
      </c>
      <c r="P68" s="1543">
        <f t="shared" si="13"/>
        <v>16000</v>
      </c>
      <c r="Q68" s="1861">
        <f t="shared" si="13"/>
        <v>62440</v>
      </c>
      <c r="R68" s="1896">
        <f t="shared" si="13"/>
        <v>70990</v>
      </c>
      <c r="S68" s="1896">
        <f t="shared" si="13"/>
        <v>148953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11"/>
        <v>0</v>
      </c>
      <c r="G69" s="43" t="e">
        <f t="shared" si="12"/>
        <v>#DIV/0!</v>
      </c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372800+100000</f>
        <v>472800</v>
      </c>
      <c r="F70" s="36">
        <f t="shared" si="11"/>
        <v>476529.39</v>
      </c>
      <c r="G70" s="43">
        <f t="shared" si="12"/>
        <v>100.78878807106599</v>
      </c>
      <c r="H70" s="471"/>
      <c r="I70" s="471">
        <v>20400</v>
      </c>
      <c r="J70" s="129">
        <v>26274</v>
      </c>
      <c r="K70" s="471">
        <v>38073.67</v>
      </c>
      <c r="L70" s="471">
        <v>24099.38</v>
      </c>
      <c r="M70" s="471">
        <v>25377.34</v>
      </c>
      <c r="N70" s="471">
        <v>16000</v>
      </c>
      <c r="O70" s="471">
        <v>27922</v>
      </c>
      <c r="P70" s="471">
        <v>16000</v>
      </c>
      <c r="Q70" s="471">
        <v>62440</v>
      </c>
      <c r="R70" s="471">
        <v>70990</v>
      </c>
      <c r="S70" s="471">
        <v>148953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11"/>
        <v>0</v>
      </c>
      <c r="G71" s="43" t="e">
        <f t="shared" si="12"/>
        <v>#DIV/0!</v>
      </c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11"/>
        <v>0</v>
      </c>
      <c r="G72" s="43" t="e">
        <f t="shared" si="12"/>
        <v>#DIV/0!</v>
      </c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 t="shared" si="11"/>
        <v>0</v>
      </c>
      <c r="G73" s="43" t="e">
        <f t="shared" si="12"/>
        <v>#DIV/0!</v>
      </c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285000</v>
      </c>
      <c r="F74" s="55">
        <f t="shared" si="11"/>
        <v>286000</v>
      </c>
      <c r="G74" s="142">
        <f t="shared" si="12"/>
        <v>100.35087719298245</v>
      </c>
      <c r="H74" s="1080">
        <f>H75</f>
        <v>18000</v>
      </c>
      <c r="I74" s="1080">
        <f t="shared" ref="I74:S74" si="14">I75</f>
        <v>75000</v>
      </c>
      <c r="J74" s="1224">
        <f t="shared" si="14"/>
        <v>0</v>
      </c>
      <c r="K74" s="1541">
        <f t="shared" si="14"/>
        <v>0</v>
      </c>
      <c r="L74" s="1541">
        <f t="shared" si="14"/>
        <v>32960</v>
      </c>
      <c r="M74" s="1541">
        <f t="shared" si="14"/>
        <v>67040</v>
      </c>
      <c r="N74" s="1541">
        <f t="shared" si="14"/>
        <v>72000</v>
      </c>
      <c r="O74" s="1541">
        <f t="shared" si="14"/>
        <v>0</v>
      </c>
      <c r="P74" s="1541">
        <f t="shared" si="14"/>
        <v>0</v>
      </c>
      <c r="Q74" s="1858">
        <f t="shared" si="14"/>
        <v>8000</v>
      </c>
      <c r="R74" s="1894">
        <f t="shared" si="14"/>
        <v>13000</v>
      </c>
      <c r="S74" s="1894">
        <f t="shared" si="14"/>
        <v>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 t="shared" si="11"/>
        <v>286000</v>
      </c>
      <c r="G75" s="142"/>
      <c r="H75" s="1081">
        <f>H77+H79+H81+H83+H85+H87</f>
        <v>18000</v>
      </c>
      <c r="I75" s="1081">
        <f>I77+I79+I81+I83+I85+I87</f>
        <v>75000</v>
      </c>
      <c r="J75" s="1225">
        <f>J77+J79+J81+J83+J85+J87</f>
        <v>0</v>
      </c>
      <c r="K75" s="1542">
        <f t="shared" ref="K75:S75" si="15">K77+K79+K81+K83+K85+K87</f>
        <v>0</v>
      </c>
      <c r="L75" s="1542">
        <f t="shared" si="15"/>
        <v>32960</v>
      </c>
      <c r="M75" s="1542">
        <f t="shared" si="15"/>
        <v>67040</v>
      </c>
      <c r="N75" s="1542">
        <f t="shared" si="15"/>
        <v>72000</v>
      </c>
      <c r="O75" s="1542">
        <f t="shared" si="15"/>
        <v>0</v>
      </c>
      <c r="P75" s="1542">
        <f t="shared" si="15"/>
        <v>0</v>
      </c>
      <c r="Q75" s="1859">
        <f t="shared" si="15"/>
        <v>8000</v>
      </c>
      <c r="R75" s="1895">
        <f t="shared" si="15"/>
        <v>13000</v>
      </c>
      <c r="S75" s="1895">
        <f t="shared" si="15"/>
        <v>0</v>
      </c>
    </row>
    <row r="76" spans="1:19" ht="21" customHeight="1">
      <c r="A76" s="44"/>
      <c r="B76" s="56"/>
      <c r="C76" s="3" t="s">
        <v>38</v>
      </c>
      <c r="D76" s="57"/>
      <c r="E76" s="147">
        <v>200000</v>
      </c>
      <c r="F76" s="58">
        <f>SUM(H76:S76)</f>
        <v>200000</v>
      </c>
      <c r="G76" s="47"/>
      <c r="H76" s="1095">
        <v>5000</v>
      </c>
      <c r="I76" s="1095">
        <v>10000</v>
      </c>
      <c r="J76" s="1238">
        <v>10000</v>
      </c>
      <c r="K76" s="1552">
        <v>30000</v>
      </c>
      <c r="L76" s="1552">
        <v>30000</v>
      </c>
      <c r="M76" s="1552">
        <v>30000</v>
      </c>
      <c r="N76" s="1552">
        <v>20000</v>
      </c>
      <c r="O76" s="1552">
        <v>20000</v>
      </c>
      <c r="P76" s="1552">
        <v>15000</v>
      </c>
      <c r="Q76" s="1873">
        <v>10000</v>
      </c>
      <c r="R76" s="1906">
        <v>10000</v>
      </c>
      <c r="S76" s="1906">
        <v>10000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200000</v>
      </c>
      <c r="F77" s="36">
        <f t="shared" si="11"/>
        <v>201000</v>
      </c>
      <c r="G77" s="43">
        <f>F77*100/E77</f>
        <v>100.5</v>
      </c>
      <c r="H77" s="471">
        <v>18000</v>
      </c>
      <c r="I77" s="471">
        <v>21000</v>
      </c>
      <c r="J77" s="471">
        <v>0</v>
      </c>
      <c r="K77" s="471"/>
      <c r="L77" s="471">
        <v>32960</v>
      </c>
      <c r="M77" s="471">
        <v>67040</v>
      </c>
      <c r="N77" s="471">
        <v>62000</v>
      </c>
      <c r="O77" s="471"/>
      <c r="P77" s="471"/>
      <c r="Q77" s="471"/>
      <c r="R77" s="471"/>
      <c r="S77" s="471"/>
    </row>
    <row r="78" spans="1:19" ht="21.75" customHeight="1">
      <c r="A78" s="60"/>
      <c r="B78" s="61"/>
      <c r="C78" s="2" t="s">
        <v>118</v>
      </c>
      <c r="D78" s="46"/>
      <c r="E78" s="147">
        <v>10000</v>
      </c>
      <c r="F78" s="58">
        <f t="shared" si="11"/>
        <v>10000</v>
      </c>
      <c r="G78" s="62"/>
      <c r="H78" s="1086">
        <v>0</v>
      </c>
      <c r="I78" s="1086">
        <v>2000</v>
      </c>
      <c r="J78" s="1229">
        <v>2000</v>
      </c>
      <c r="K78" s="1546">
        <v>2000</v>
      </c>
      <c r="L78" s="1546">
        <v>2000</v>
      </c>
      <c r="M78" s="1546">
        <v>2000</v>
      </c>
      <c r="N78" s="1546">
        <v>0</v>
      </c>
      <c r="O78" s="1546">
        <v>0</v>
      </c>
      <c r="P78" s="1546">
        <v>0</v>
      </c>
      <c r="Q78" s="1864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10000</v>
      </c>
      <c r="F79" s="36">
        <f t="shared" si="11"/>
        <v>10000</v>
      </c>
      <c r="G79" s="43">
        <f>F79*100/E79</f>
        <v>100</v>
      </c>
      <c r="H79" s="471"/>
      <c r="I79" s="471"/>
      <c r="J79" s="471"/>
      <c r="K79" s="471"/>
      <c r="L79" s="471"/>
      <c r="M79" s="471"/>
      <c r="N79" s="471">
        <v>10000</v>
      </c>
      <c r="O79" s="471"/>
      <c r="P79" s="471"/>
      <c r="Q79" s="471"/>
      <c r="R79" s="471"/>
      <c r="S79" s="471"/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 t="shared" si="11"/>
        <v>0</v>
      </c>
      <c r="G80" s="62"/>
      <c r="H80" s="1087">
        <v>0</v>
      </c>
      <c r="I80" s="1087">
        <v>0</v>
      </c>
      <c r="J80" s="1230">
        <v>0</v>
      </c>
      <c r="K80" s="1547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865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 t="shared" si="11"/>
        <v>0</v>
      </c>
      <c r="G81" s="43" t="e">
        <f>F81*100/E81</f>
        <v>#DIV/0!</v>
      </c>
      <c r="H81" s="471"/>
      <c r="I81" s="471"/>
      <c r="J81" s="471"/>
      <c r="K81" s="471"/>
      <c r="L81" s="471"/>
      <c r="M81" s="471"/>
      <c r="N81" s="471"/>
      <c r="O81" s="471"/>
      <c r="P81" s="471"/>
      <c r="Q81" s="471"/>
      <c r="R81" s="471"/>
      <c r="S81" s="471"/>
    </row>
    <row r="82" spans="1:19" ht="21.75" customHeight="1">
      <c r="A82" s="60"/>
      <c r="B82" s="61"/>
      <c r="C82" s="2" t="s">
        <v>39</v>
      </c>
      <c r="D82" s="46"/>
      <c r="E82" s="147">
        <v>21000</v>
      </c>
      <c r="F82" s="58">
        <f t="shared" si="11"/>
        <v>21000</v>
      </c>
      <c r="G82" s="47">
        <f>F82*100/E82</f>
        <v>100</v>
      </c>
      <c r="H82" s="1088">
        <v>0</v>
      </c>
      <c r="I82" s="1088">
        <v>2000</v>
      </c>
      <c r="J82" s="1231">
        <v>2000</v>
      </c>
      <c r="K82" s="1548">
        <v>1500</v>
      </c>
      <c r="L82" s="1548">
        <v>1500</v>
      </c>
      <c r="M82" s="1548">
        <v>2000</v>
      </c>
      <c r="N82" s="1548">
        <v>2000</v>
      </c>
      <c r="O82" s="1548">
        <v>2000</v>
      </c>
      <c r="P82" s="1548">
        <v>2000</v>
      </c>
      <c r="Q82" s="1867">
        <v>2000</v>
      </c>
      <c r="R82" s="1901">
        <v>2000</v>
      </c>
      <c r="S82" s="1901">
        <v>2000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21000</v>
      </c>
      <c r="F83" s="36">
        <f t="shared" si="11"/>
        <v>21000</v>
      </c>
      <c r="G83" s="43">
        <v>0</v>
      </c>
      <c r="H83" s="471"/>
      <c r="I83" s="471"/>
      <c r="J83" s="471"/>
      <c r="K83" s="471"/>
      <c r="L83" s="471"/>
      <c r="M83" s="471"/>
      <c r="N83" s="471"/>
      <c r="O83" s="471"/>
      <c r="P83" s="471"/>
      <c r="Q83" s="471">
        <v>8000</v>
      </c>
      <c r="R83" s="471">
        <v>13000</v>
      </c>
      <c r="S83" s="471"/>
    </row>
    <row r="84" spans="1:19" ht="21.75" customHeight="1">
      <c r="A84" s="60"/>
      <c r="B84" s="61"/>
      <c r="C84" s="2" t="s">
        <v>40</v>
      </c>
      <c r="D84" s="46"/>
      <c r="E84" s="147">
        <v>54000</v>
      </c>
      <c r="F84" s="58">
        <f t="shared" si="11"/>
        <v>54000</v>
      </c>
      <c r="G84" s="47">
        <f>F84*100/E84</f>
        <v>100</v>
      </c>
      <c r="H84" s="1095">
        <v>3000</v>
      </c>
      <c r="I84" s="1095">
        <v>4000</v>
      </c>
      <c r="J84" s="1238">
        <v>5000</v>
      </c>
      <c r="K84" s="1552">
        <v>5000</v>
      </c>
      <c r="L84" s="1552">
        <v>5000</v>
      </c>
      <c r="M84" s="1552">
        <v>5000</v>
      </c>
      <c r="N84" s="1552">
        <v>5000</v>
      </c>
      <c r="O84" s="1552">
        <v>5000</v>
      </c>
      <c r="P84" s="1552">
        <v>5000</v>
      </c>
      <c r="Q84" s="1873">
        <v>4000</v>
      </c>
      <c r="R84" s="1906">
        <v>4000</v>
      </c>
      <c r="S84" s="1906">
        <v>4000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54000</v>
      </c>
      <c r="F85" s="36">
        <f t="shared" si="11"/>
        <v>54000</v>
      </c>
      <c r="G85" s="43">
        <f>F85*100/E85</f>
        <v>100</v>
      </c>
      <c r="H85" s="471"/>
      <c r="I85" s="471">
        <v>54000</v>
      </c>
      <c r="J85" s="471">
        <v>0</v>
      </c>
      <c r="K85" s="471"/>
      <c r="L85" s="471"/>
      <c r="M85" s="471"/>
      <c r="N85" s="471"/>
      <c r="O85" s="471"/>
      <c r="P85" s="471"/>
      <c r="Q85" s="471"/>
      <c r="R85" s="471"/>
      <c r="S85" s="471"/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 t="shared" si="11"/>
        <v>0</v>
      </c>
      <c r="G86" s="47"/>
      <c r="H86" s="1088">
        <v>0</v>
      </c>
      <c r="I86" s="1088">
        <v>0</v>
      </c>
      <c r="J86" s="1231">
        <v>0</v>
      </c>
      <c r="K86" s="1548">
        <v>0</v>
      </c>
      <c r="L86" s="1548">
        <v>0</v>
      </c>
      <c r="M86" s="1548">
        <v>0</v>
      </c>
      <c r="N86" s="1548">
        <v>0</v>
      </c>
      <c r="O86" s="1548">
        <v>0</v>
      </c>
      <c r="P86" s="1548">
        <v>0</v>
      </c>
      <c r="Q86" s="1867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 t="shared" si="11"/>
        <v>0</v>
      </c>
      <c r="G87" s="43" t="e">
        <f>F87*100/E87</f>
        <v>#DIV/0!</v>
      </c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471"/>
      <c r="S87" s="471"/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925</v>
      </c>
      <c r="F88" s="1216">
        <f>F89+F91+F93+F95+F97+F99</f>
        <v>431</v>
      </c>
      <c r="G88" s="146">
        <f>+F88*100/E88</f>
        <v>46.594594594594597</v>
      </c>
      <c r="H88" s="1079">
        <f>H89+H91+H93+H95+H97+H99</f>
        <v>0</v>
      </c>
      <c r="I88" s="1079">
        <f>I89+I91+I93+I95+I97+I99</f>
        <v>0</v>
      </c>
      <c r="J88" s="1223">
        <f t="shared" ref="J88:S88" si="16">J89+J91+J93+J95+J97+J99</f>
        <v>299</v>
      </c>
      <c r="K88" s="1539">
        <f t="shared" si="16"/>
        <v>14</v>
      </c>
      <c r="L88" s="1539">
        <f t="shared" si="16"/>
        <v>107</v>
      </c>
      <c r="M88" s="1539">
        <f t="shared" si="16"/>
        <v>0</v>
      </c>
      <c r="N88" s="1539">
        <f t="shared" si="16"/>
        <v>6</v>
      </c>
      <c r="O88" s="1539">
        <f t="shared" si="16"/>
        <v>2</v>
      </c>
      <c r="P88" s="1539">
        <f t="shared" si="16"/>
        <v>1</v>
      </c>
      <c r="Q88" s="1857">
        <f t="shared" si="16"/>
        <v>0</v>
      </c>
      <c r="R88" s="1892">
        <f t="shared" si="16"/>
        <v>2</v>
      </c>
      <c r="S88" s="1892">
        <f t="shared" si="16"/>
        <v>0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667</v>
      </c>
      <c r="F89" s="36">
        <f t="shared" ref="F89:F108" si="17">SUM(H89:S89)</f>
        <v>132</v>
      </c>
      <c r="G89" s="37">
        <f t="shared" ref="G89:G103" si="18">+F89*100/E89</f>
        <v>19.790104947526238</v>
      </c>
      <c r="H89" s="471"/>
      <c r="I89" s="471"/>
      <c r="J89" s="471"/>
      <c r="K89" s="471">
        <v>14</v>
      </c>
      <c r="L89" s="471">
        <v>107</v>
      </c>
      <c r="M89" s="471"/>
      <c r="N89" s="471">
        <v>6</v>
      </c>
      <c r="O89" s="471">
        <v>2</v>
      </c>
      <c r="P89" s="471">
        <v>1</v>
      </c>
      <c r="Q89" s="471"/>
      <c r="R89" s="471">
        <v>2</v>
      </c>
      <c r="S89" s="471"/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si="17"/>
        <v>0</v>
      </c>
      <c r="G90" s="37" t="e">
        <f t="shared" si="18"/>
        <v>#DIV/0!</v>
      </c>
      <c r="H90" s="471"/>
      <c r="I90" s="471"/>
      <c r="J90" s="471"/>
      <c r="K90" s="471"/>
      <c r="L90" s="471"/>
      <c r="M90" s="471"/>
      <c r="N90" s="471"/>
      <c r="O90" s="471"/>
      <c r="P90" s="471"/>
      <c r="Q90" s="471"/>
      <c r="R90" s="471"/>
      <c r="S90" s="471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33</v>
      </c>
      <c r="F91" s="36">
        <f t="shared" si="17"/>
        <v>0</v>
      </c>
      <c r="G91" s="37">
        <f t="shared" si="18"/>
        <v>0</v>
      </c>
      <c r="H91" s="471"/>
      <c r="I91" s="471"/>
      <c r="J91" s="471"/>
      <c r="K91" s="471"/>
      <c r="L91" s="471"/>
      <c r="M91" s="471"/>
      <c r="N91" s="471"/>
      <c r="O91" s="471"/>
      <c r="P91" s="471"/>
      <c r="Q91" s="471"/>
      <c r="R91" s="471"/>
      <c r="S91" s="471"/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0</v>
      </c>
      <c r="G92" s="37" t="e">
        <f t="shared" si="18"/>
        <v>#DIV/0!</v>
      </c>
      <c r="H92" s="471"/>
      <c r="I92" s="471"/>
      <c r="J92" s="471"/>
      <c r="K92" s="471"/>
      <c r="L92" s="471"/>
      <c r="M92" s="471"/>
      <c r="N92" s="471"/>
      <c r="O92" s="471"/>
      <c r="P92" s="471"/>
      <c r="Q92" s="471"/>
      <c r="R92" s="471"/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7"/>
        <v>0</v>
      </c>
      <c r="G93" s="37" t="e">
        <f t="shared" si="18"/>
        <v>#DIV/0!</v>
      </c>
      <c r="H93" s="471"/>
      <c r="I93" s="471"/>
      <c r="J93" s="471"/>
      <c r="K93" s="471"/>
      <c r="L93" s="471"/>
      <c r="M93" s="471"/>
      <c r="N93" s="471"/>
      <c r="O93" s="471"/>
      <c r="P93" s="471"/>
      <c r="Q93" s="471"/>
      <c r="R93" s="471"/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8"/>
        <v>#DIV/0!</v>
      </c>
      <c r="H94" s="471"/>
      <c r="I94" s="471"/>
      <c r="J94" s="471"/>
      <c r="K94" s="471"/>
      <c r="L94" s="471"/>
      <c r="M94" s="471"/>
      <c r="N94" s="471"/>
      <c r="O94" s="471"/>
      <c r="P94" s="471"/>
      <c r="Q94" s="471"/>
      <c r="R94" s="471"/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42</v>
      </c>
      <c r="F95" s="36">
        <f t="shared" si="17"/>
        <v>0</v>
      </c>
      <c r="G95" s="37">
        <f t="shared" si="18"/>
        <v>0</v>
      </c>
      <c r="H95" s="471"/>
      <c r="I95" s="471"/>
      <c r="J95" s="471"/>
      <c r="K95" s="471"/>
      <c r="L95" s="471"/>
      <c r="M95" s="471"/>
      <c r="N95" s="471"/>
      <c r="O95" s="471"/>
      <c r="P95" s="471"/>
      <c r="Q95" s="471"/>
      <c r="R95" s="471"/>
      <c r="S95" s="471"/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0</v>
      </c>
      <c r="G96" s="37" t="e">
        <f t="shared" si="18"/>
        <v>#DIV/0!</v>
      </c>
      <c r="H96" s="471"/>
      <c r="I96" s="471"/>
      <c r="J96" s="471"/>
      <c r="K96" s="471"/>
      <c r="L96" s="471"/>
      <c r="M96" s="471"/>
      <c r="N96" s="471"/>
      <c r="O96" s="471"/>
      <c r="P96" s="471"/>
      <c r="Q96" s="471"/>
      <c r="R96" s="471"/>
      <c r="S96" s="471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183</v>
      </c>
      <c r="F97" s="36">
        <f t="shared" si="17"/>
        <v>299</v>
      </c>
      <c r="G97" s="37">
        <f t="shared" si="18"/>
        <v>163.38797814207649</v>
      </c>
      <c r="H97" s="471"/>
      <c r="I97" s="471"/>
      <c r="J97" s="471">
        <v>299</v>
      </c>
      <c r="K97" s="471"/>
      <c r="L97" s="471"/>
      <c r="M97" s="471"/>
      <c r="N97" s="471"/>
      <c r="O97" s="471"/>
      <c r="P97" s="471"/>
      <c r="Q97" s="471"/>
      <c r="R97" s="471"/>
      <c r="S97" s="471"/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0</v>
      </c>
      <c r="G98" s="37" t="e">
        <f t="shared" si="18"/>
        <v>#DIV/0!</v>
      </c>
      <c r="H98" s="471"/>
      <c r="I98" s="471"/>
      <c r="J98" s="471"/>
      <c r="K98" s="471"/>
      <c r="L98" s="471"/>
      <c r="M98" s="471"/>
      <c r="N98" s="471"/>
      <c r="O98" s="471"/>
      <c r="P98" s="471"/>
      <c r="Q98" s="471"/>
      <c r="R98" s="471"/>
      <c r="S98" s="471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7"/>
        <v>0</v>
      </c>
      <c r="G99" s="37" t="e">
        <f t="shared" si="18"/>
        <v>#DIV/0!</v>
      </c>
      <c r="H99" s="471"/>
      <c r="I99" s="471"/>
      <c r="J99" s="471"/>
      <c r="K99" s="471"/>
      <c r="L99" s="471"/>
      <c r="M99" s="471"/>
      <c r="N99" s="471"/>
      <c r="O99" s="471"/>
      <c r="P99" s="471"/>
      <c r="Q99" s="471"/>
      <c r="R99" s="471"/>
      <c r="S99" s="471"/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0</v>
      </c>
      <c r="G100" s="37" t="e">
        <f t="shared" si="18"/>
        <v>#DIV/0!</v>
      </c>
      <c r="H100" s="471"/>
      <c r="I100" s="471"/>
      <c r="J100" s="471"/>
      <c r="K100" s="471"/>
      <c r="L100" s="471"/>
      <c r="M100" s="471"/>
      <c r="N100" s="471"/>
      <c r="O100" s="471"/>
      <c r="P100" s="471"/>
      <c r="Q100" s="471"/>
      <c r="R100" s="471"/>
      <c r="S100" s="471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 t="shared" si="17"/>
        <v>2</v>
      </c>
      <c r="G101" s="67">
        <f t="shared" si="18"/>
        <v>100</v>
      </c>
      <c r="H101" s="1096"/>
      <c r="I101" s="1096"/>
      <c r="J101" s="1239">
        <v>1</v>
      </c>
      <c r="K101" s="1553">
        <v>1</v>
      </c>
      <c r="L101" s="1553"/>
      <c r="M101" s="1553"/>
      <c r="N101" s="1553"/>
      <c r="O101" s="1553"/>
      <c r="P101" s="1553"/>
      <c r="Q101" s="1874"/>
      <c r="R101" s="1907"/>
      <c r="S101" s="1907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si="17"/>
        <v>0</v>
      </c>
      <c r="G102" s="78" t="e">
        <f t="shared" si="18"/>
        <v>#DIV/0!</v>
      </c>
      <c r="H102" s="1097"/>
      <c r="I102" s="1097"/>
      <c r="J102" s="1240"/>
      <c r="K102" s="1554"/>
      <c r="L102" s="1554"/>
      <c r="M102" s="1554"/>
      <c r="N102" s="1554"/>
      <c r="O102" s="1554"/>
      <c r="P102" s="1554"/>
      <c r="Q102" s="1875"/>
      <c r="R102" s="1908"/>
      <c r="S102" s="190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1289800</v>
      </c>
      <c r="F103" s="153">
        <f t="shared" si="17"/>
        <v>1262830.43</v>
      </c>
      <c r="G103" s="112">
        <f t="shared" si="18"/>
        <v>97.90901147464723</v>
      </c>
      <c r="H103" s="1226">
        <f>SUM(H104:H108)</f>
        <v>2940</v>
      </c>
      <c r="I103" s="1226">
        <f>SUM(I104:I108)</f>
        <v>5250</v>
      </c>
      <c r="J103" s="1226">
        <f>SUM(J104:J108)</f>
        <v>6300</v>
      </c>
      <c r="K103" s="1543">
        <f>SUM(K104:K108)</f>
        <v>11400</v>
      </c>
      <c r="L103" s="1543">
        <f t="shared" ref="L103:S103" si="19">SUM(L104:L108)</f>
        <v>864878</v>
      </c>
      <c r="M103" s="1543">
        <f t="shared" si="19"/>
        <v>60890</v>
      </c>
      <c r="N103" s="1543">
        <f t="shared" si="19"/>
        <v>10000</v>
      </c>
      <c r="O103" s="1543">
        <f t="shared" si="19"/>
        <v>44569.7</v>
      </c>
      <c r="P103" s="1543">
        <f t="shared" si="19"/>
        <v>0</v>
      </c>
      <c r="Q103" s="1861">
        <f t="shared" si="19"/>
        <v>0</v>
      </c>
      <c r="R103" s="1896">
        <f t="shared" si="19"/>
        <v>0</v>
      </c>
      <c r="S103" s="1896">
        <f t="shared" si="19"/>
        <v>256602.73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7"/>
        <v>0</v>
      </c>
      <c r="G104" s="43" t="e">
        <f t="shared" ref="G104:G110" si="20">+F104*100/E104</f>
        <v>#DIV/0!</v>
      </c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f>269800+200000</f>
        <v>469800</v>
      </c>
      <c r="F105" s="36">
        <f t="shared" si="17"/>
        <v>445299.43000000005</v>
      </c>
      <c r="G105" s="43">
        <f t="shared" si="20"/>
        <v>94.784893571732667</v>
      </c>
      <c r="H105" s="471">
        <v>2940</v>
      </c>
      <c r="I105" s="471">
        <v>5250</v>
      </c>
      <c r="J105" s="129">
        <v>6300</v>
      </c>
      <c r="K105" s="471">
        <v>11400</v>
      </c>
      <c r="L105" s="471">
        <v>47347</v>
      </c>
      <c r="M105" s="471">
        <v>60890</v>
      </c>
      <c r="N105" s="471">
        <v>10000</v>
      </c>
      <c r="O105" s="471">
        <v>44569.7</v>
      </c>
      <c r="P105" s="471"/>
      <c r="Q105" s="471"/>
      <c r="R105" s="471"/>
      <c r="S105" s="471">
        <v>256602.73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820000</v>
      </c>
      <c r="F106" s="36">
        <f t="shared" si="17"/>
        <v>817531</v>
      </c>
      <c r="G106" s="43">
        <f t="shared" si="20"/>
        <v>99.698902439024394</v>
      </c>
      <c r="H106" s="471"/>
      <c r="I106" s="471"/>
      <c r="J106" s="471"/>
      <c r="K106" s="471"/>
      <c r="L106" s="471">
        <v>817531</v>
      </c>
      <c r="M106" s="471"/>
      <c r="N106" s="471"/>
      <c r="O106" s="471"/>
      <c r="P106" s="471"/>
      <c r="Q106" s="471"/>
      <c r="R106" s="471"/>
      <c r="S106" s="471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7"/>
        <v>0</v>
      </c>
      <c r="G107" s="43" t="e">
        <f t="shared" si="20"/>
        <v>#DIV/0!</v>
      </c>
      <c r="H107" s="471"/>
      <c r="I107" s="471"/>
      <c r="J107" s="471"/>
      <c r="K107" s="471"/>
      <c r="L107" s="471"/>
      <c r="M107" s="471"/>
      <c r="N107" s="471"/>
      <c r="O107" s="471"/>
      <c r="P107" s="471"/>
      <c r="Q107" s="471"/>
      <c r="R107" s="471"/>
      <c r="S107" s="471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7"/>
        <v>0</v>
      </c>
      <c r="G108" s="43" t="e">
        <f t="shared" si="20"/>
        <v>#DIV/0!</v>
      </c>
      <c r="H108" s="471"/>
      <c r="I108" s="471"/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260000</v>
      </c>
      <c r="F109" s="54">
        <f>SUM(H109:S109)</f>
        <v>260000</v>
      </c>
      <c r="G109" s="140">
        <f t="shared" si="20"/>
        <v>100</v>
      </c>
      <c r="H109" s="149">
        <f>SUM(H113+H117)</f>
        <v>10500</v>
      </c>
      <c r="I109" s="149">
        <f t="shared" ref="I109:S109" si="21">SUM(I113+I117)</f>
        <v>18000</v>
      </c>
      <c r="J109" s="149">
        <f t="shared" si="21"/>
        <v>21000</v>
      </c>
      <c r="K109" s="149">
        <f t="shared" si="21"/>
        <v>17500</v>
      </c>
      <c r="L109" s="149">
        <f t="shared" si="21"/>
        <v>22000</v>
      </c>
      <c r="M109" s="149">
        <f t="shared" si="21"/>
        <v>21500</v>
      </c>
      <c r="N109" s="149">
        <f t="shared" si="21"/>
        <v>24000</v>
      </c>
      <c r="O109" s="149">
        <f t="shared" si="21"/>
        <v>26500</v>
      </c>
      <c r="P109" s="149">
        <f t="shared" si="21"/>
        <v>16000</v>
      </c>
      <c r="Q109" s="1860">
        <f t="shared" si="21"/>
        <v>37500</v>
      </c>
      <c r="R109" s="1860">
        <f t="shared" si="21"/>
        <v>32500</v>
      </c>
      <c r="S109" s="1860">
        <f t="shared" si="21"/>
        <v>13000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30000</v>
      </c>
      <c r="F110" s="58">
        <f>SUM(H110:S110)</f>
        <v>30000</v>
      </c>
      <c r="G110" s="47">
        <f t="shared" si="20"/>
        <v>100</v>
      </c>
      <c r="H110" s="1098">
        <v>0</v>
      </c>
      <c r="I110" s="1098">
        <v>0</v>
      </c>
      <c r="J110" s="1241">
        <v>0</v>
      </c>
      <c r="K110" s="1555">
        <v>0</v>
      </c>
      <c r="L110" s="1555">
        <v>0</v>
      </c>
      <c r="M110" s="1555">
        <v>0</v>
      </c>
      <c r="N110" s="1555">
        <v>0</v>
      </c>
      <c r="O110" s="1552">
        <v>7000</v>
      </c>
      <c r="P110" s="1552">
        <v>8000</v>
      </c>
      <c r="Q110" s="1873">
        <v>7000</v>
      </c>
      <c r="R110" s="1906">
        <v>8000</v>
      </c>
      <c r="S110" s="1876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096"/>
      <c r="I111" s="1096"/>
      <c r="J111" s="1239"/>
      <c r="K111" s="1553"/>
      <c r="L111" s="1553"/>
      <c r="M111" s="1553"/>
      <c r="N111" s="1553"/>
      <c r="O111" s="1553"/>
      <c r="P111" s="1553"/>
      <c r="Q111" s="1874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15</v>
      </c>
      <c r="F112" s="36">
        <f>SUM(H112:S112)</f>
        <v>9</v>
      </c>
      <c r="G112" s="37">
        <f>+F112*100/E112</f>
        <v>60</v>
      </c>
      <c r="H112" s="471">
        <v>9</v>
      </c>
      <c r="I112" s="471">
        <v>0</v>
      </c>
      <c r="J112" s="471">
        <v>0</v>
      </c>
      <c r="K112" s="471"/>
      <c r="L112" s="471"/>
      <c r="M112" s="471"/>
      <c r="N112" s="471"/>
      <c r="O112" s="471"/>
      <c r="P112" s="471"/>
      <c r="Q112" s="471"/>
      <c r="R112" s="471"/>
      <c r="S112" s="471"/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30000</v>
      </c>
      <c r="F113" s="36">
        <f>SUM(H113:S113)</f>
        <v>30000</v>
      </c>
      <c r="G113" s="37">
        <f>+F113*100/E113</f>
        <v>100</v>
      </c>
      <c r="H113" s="471">
        <v>2500</v>
      </c>
      <c r="I113" s="471">
        <v>4500</v>
      </c>
      <c r="J113" s="471">
        <v>4500</v>
      </c>
      <c r="K113" s="471">
        <v>3500</v>
      </c>
      <c r="L113" s="471">
        <v>2000</v>
      </c>
      <c r="M113" s="471">
        <v>1500</v>
      </c>
      <c r="N113" s="471">
        <v>2000</v>
      </c>
      <c r="O113" s="471">
        <v>1500</v>
      </c>
      <c r="P113" s="471">
        <v>6000</v>
      </c>
      <c r="Q113" s="471">
        <v>1500</v>
      </c>
      <c r="R113" s="471">
        <v>500</v>
      </c>
      <c r="S113" s="471"/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230000</v>
      </c>
      <c r="F114" s="58">
        <f>SUM(H114:S114)</f>
        <v>230000</v>
      </c>
      <c r="G114" s="47">
        <f>+F114*100/E114</f>
        <v>100</v>
      </c>
      <c r="H114" s="1095">
        <v>10000</v>
      </c>
      <c r="I114" s="1095">
        <v>20000</v>
      </c>
      <c r="J114" s="1238">
        <v>20000</v>
      </c>
      <c r="K114" s="1552">
        <v>20000</v>
      </c>
      <c r="L114" s="1552">
        <v>20000</v>
      </c>
      <c r="M114" s="1552">
        <v>20000</v>
      </c>
      <c r="N114" s="1552">
        <v>20000</v>
      </c>
      <c r="O114" s="1552">
        <v>20000</v>
      </c>
      <c r="P114" s="1552">
        <v>20000</v>
      </c>
      <c r="Q114" s="1873">
        <v>20000</v>
      </c>
      <c r="R114" s="1906">
        <v>20000</v>
      </c>
      <c r="S114" s="1906">
        <v>20000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096"/>
      <c r="I115" s="1096"/>
      <c r="J115" s="1239"/>
      <c r="K115" s="1553"/>
      <c r="L115" s="1553"/>
      <c r="M115" s="1553"/>
      <c r="N115" s="1553"/>
      <c r="O115" s="1553"/>
      <c r="P115" s="1553"/>
      <c r="Q115" s="1874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8</v>
      </c>
      <c r="F116" s="36">
        <f>SUM(H116:S116)</f>
        <v>14</v>
      </c>
      <c r="G116" s="37">
        <f t="shared" ref="G116:G122" si="22">+F116*100/E116</f>
        <v>175</v>
      </c>
      <c r="H116" s="471">
        <v>14</v>
      </c>
      <c r="I116" s="471">
        <v>0</v>
      </c>
      <c r="J116" s="471">
        <v>0</v>
      </c>
      <c r="K116" s="471"/>
      <c r="L116" s="471"/>
      <c r="M116" s="471"/>
      <c r="N116" s="471"/>
      <c r="O116" s="471"/>
      <c r="P116" s="471"/>
      <c r="Q116" s="471"/>
      <c r="R116" s="471"/>
      <c r="S116" s="471"/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230000</v>
      </c>
      <c r="F117" s="36">
        <f>SUM(H117:S117)</f>
        <v>230000</v>
      </c>
      <c r="G117" s="37">
        <f t="shared" si="22"/>
        <v>100</v>
      </c>
      <c r="H117" s="471">
        <v>8000</v>
      </c>
      <c r="I117" s="471">
        <v>13500</v>
      </c>
      <c r="J117" s="471">
        <v>16500</v>
      </c>
      <c r="K117" s="471">
        <v>14000</v>
      </c>
      <c r="L117" s="471">
        <v>20000</v>
      </c>
      <c r="M117" s="471">
        <v>20000</v>
      </c>
      <c r="N117" s="471">
        <v>22000</v>
      </c>
      <c r="O117" s="471">
        <v>25000</v>
      </c>
      <c r="P117" s="471">
        <v>10000</v>
      </c>
      <c r="Q117" s="471">
        <v>36000</v>
      </c>
      <c r="R117" s="471">
        <v>32000</v>
      </c>
      <c r="S117" s="471">
        <v>13000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096"/>
      <c r="I118" s="1096"/>
      <c r="J118" s="1239"/>
      <c r="K118" s="1553"/>
      <c r="L118" s="1553"/>
      <c r="M118" s="1553"/>
      <c r="N118" s="1553"/>
      <c r="O118" s="1553"/>
      <c r="P118" s="1553"/>
      <c r="Q118" s="1874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 t="shared" ref="F119:F182" si="23">SUM(H119:S119)</f>
        <v>1</v>
      </c>
      <c r="G119" s="37">
        <f t="shared" si="22"/>
        <v>100</v>
      </c>
      <c r="H119" s="471">
        <v>1</v>
      </c>
      <c r="I119" s="471">
        <v>0</v>
      </c>
      <c r="J119" s="471">
        <v>0</v>
      </c>
      <c r="K119" s="471"/>
      <c r="L119" s="471"/>
      <c r="M119" s="471"/>
      <c r="N119" s="471"/>
      <c r="O119" s="471"/>
      <c r="P119" s="471"/>
      <c r="Q119" s="471"/>
      <c r="R119" s="471"/>
      <c r="S119" s="471"/>
    </row>
    <row r="120" spans="1:19" ht="21.75" customHeight="1">
      <c r="A120" s="59"/>
      <c r="B120" s="319"/>
      <c r="C120" s="7" t="s">
        <v>127</v>
      </c>
      <c r="D120" s="35" t="s">
        <v>35</v>
      </c>
      <c r="E120" s="36"/>
      <c r="F120" s="36">
        <f t="shared" si="23"/>
        <v>0</v>
      </c>
      <c r="G120" s="37" t="e">
        <f t="shared" si="22"/>
        <v>#DIV/0!</v>
      </c>
      <c r="H120" s="471"/>
      <c r="I120" s="471"/>
      <c r="J120" s="471"/>
      <c r="K120" s="471"/>
      <c r="L120" s="471"/>
      <c r="M120" s="471"/>
      <c r="N120" s="471"/>
      <c r="O120" s="471"/>
      <c r="P120" s="471"/>
      <c r="Q120" s="471"/>
      <c r="R120" s="471"/>
      <c r="S120" s="471"/>
    </row>
    <row r="121" spans="1:19" ht="21.75" customHeight="1">
      <c r="A121" s="59"/>
      <c r="B121" s="319"/>
      <c r="C121" s="7" t="s">
        <v>125</v>
      </c>
      <c r="D121" s="35" t="s">
        <v>9</v>
      </c>
      <c r="E121" s="36"/>
      <c r="F121" s="36">
        <f t="shared" si="23"/>
        <v>0</v>
      </c>
      <c r="G121" s="37" t="e">
        <f t="shared" si="22"/>
        <v>#DIV/0!</v>
      </c>
      <c r="H121" s="471"/>
      <c r="I121" s="471"/>
      <c r="J121" s="471"/>
      <c r="K121" s="471"/>
      <c r="L121" s="471"/>
      <c r="M121" s="471"/>
      <c r="N121" s="471"/>
      <c r="O121" s="471"/>
      <c r="P121" s="471"/>
      <c r="Q121" s="471"/>
      <c r="R121" s="471"/>
      <c r="S121" s="471"/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20</v>
      </c>
      <c r="F122" s="36">
        <f t="shared" si="23"/>
        <v>31</v>
      </c>
      <c r="G122" s="37">
        <f t="shared" si="22"/>
        <v>155</v>
      </c>
      <c r="H122" s="471"/>
      <c r="I122" s="471"/>
      <c r="J122" s="471"/>
      <c r="K122" s="471"/>
      <c r="L122" s="471"/>
      <c r="M122" s="471"/>
      <c r="N122" s="471"/>
      <c r="O122" s="471">
        <v>31</v>
      </c>
      <c r="P122" s="471"/>
      <c r="Q122" s="471"/>
      <c r="R122" s="471"/>
      <c r="S122" s="471"/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55">
        <f t="shared" si="23"/>
        <v>0</v>
      </c>
      <c r="G123" s="67" t="e">
        <f t="shared" ref="G123:G186" si="24">+F123*100/E123</f>
        <v>#DIV/0!</v>
      </c>
      <c r="H123" s="1077"/>
      <c r="I123" s="1077"/>
      <c r="J123" s="1219"/>
      <c r="K123" s="1537"/>
      <c r="L123" s="1537"/>
      <c r="M123" s="1537"/>
      <c r="N123" s="1537"/>
      <c r="O123" s="1537"/>
      <c r="P123" s="1537"/>
      <c r="Q123" s="1855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4"/>
        <v>#DIV/0!</v>
      </c>
      <c r="H124" s="471"/>
      <c r="I124" s="471"/>
      <c r="J124" s="471"/>
      <c r="K124" s="471"/>
      <c r="L124" s="471"/>
      <c r="M124" s="471"/>
      <c r="N124" s="471"/>
      <c r="O124" s="471"/>
      <c r="P124" s="471"/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26800</v>
      </c>
      <c r="F125" s="153">
        <f t="shared" si="23"/>
        <v>26794.93</v>
      </c>
      <c r="G125" s="379">
        <f t="shared" si="24"/>
        <v>99.981082089552245</v>
      </c>
      <c r="H125" s="1083">
        <f>SUM(H126:H130)</f>
        <v>0</v>
      </c>
      <c r="I125" s="1083">
        <f t="shared" ref="I125:S125" si="25">SUM(I126:I130)</f>
        <v>0</v>
      </c>
      <c r="J125" s="1226">
        <f t="shared" si="25"/>
        <v>15679.93</v>
      </c>
      <c r="K125" s="1543">
        <f t="shared" si="25"/>
        <v>0</v>
      </c>
      <c r="L125" s="1543">
        <f t="shared" si="25"/>
        <v>0</v>
      </c>
      <c r="M125" s="1543">
        <f t="shared" si="25"/>
        <v>8086</v>
      </c>
      <c r="N125" s="1543">
        <f t="shared" si="25"/>
        <v>0</v>
      </c>
      <c r="O125" s="1543">
        <f t="shared" si="25"/>
        <v>1460</v>
      </c>
      <c r="P125" s="1543">
        <f t="shared" si="25"/>
        <v>0</v>
      </c>
      <c r="Q125" s="1861">
        <f t="shared" si="25"/>
        <v>0</v>
      </c>
      <c r="R125" s="1896">
        <f t="shared" si="25"/>
        <v>0</v>
      </c>
      <c r="S125" s="1896">
        <f t="shared" si="25"/>
        <v>1569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3"/>
        <v>0</v>
      </c>
      <c r="G126" s="37" t="e">
        <f t="shared" si="24"/>
        <v>#DIV/0!</v>
      </c>
      <c r="H126" s="471"/>
      <c r="I126" s="471"/>
      <c r="J126" s="471"/>
      <c r="K126" s="471"/>
      <c r="L126" s="471"/>
      <c r="M126" s="471"/>
      <c r="N126" s="471"/>
      <c r="O126" s="471"/>
      <c r="P126" s="471"/>
      <c r="Q126" s="471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26800</v>
      </c>
      <c r="F127" s="36">
        <f t="shared" si="23"/>
        <v>26794.93</v>
      </c>
      <c r="G127" s="37">
        <f t="shared" si="24"/>
        <v>99.981082089552245</v>
      </c>
      <c r="H127" s="471"/>
      <c r="I127" s="471"/>
      <c r="J127" s="471">
        <v>15679.93</v>
      </c>
      <c r="K127" s="471"/>
      <c r="L127" s="471"/>
      <c r="M127" s="471">
        <v>8086</v>
      </c>
      <c r="N127" s="471"/>
      <c r="O127" s="471">
        <v>1460</v>
      </c>
      <c r="P127" s="471"/>
      <c r="Q127" s="471"/>
      <c r="R127" s="471"/>
      <c r="S127" s="471">
        <v>1569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3"/>
        <v>0</v>
      </c>
      <c r="G128" s="37" t="e">
        <f t="shared" si="24"/>
        <v>#DIV/0!</v>
      </c>
      <c r="H128" s="471"/>
      <c r="I128" s="471"/>
      <c r="J128" s="471"/>
      <c r="K128" s="471"/>
      <c r="L128" s="471"/>
      <c r="M128" s="471"/>
      <c r="N128" s="471"/>
      <c r="O128" s="471"/>
      <c r="P128" s="471"/>
      <c r="Q128" s="471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3"/>
        <v>0</v>
      </c>
      <c r="G129" s="37" t="e">
        <f t="shared" si="24"/>
        <v>#DIV/0!</v>
      </c>
      <c r="H129" s="471"/>
      <c r="I129" s="471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3"/>
        <v>0</v>
      </c>
      <c r="G130" s="37" t="e">
        <f t="shared" si="24"/>
        <v>#DIV/0!</v>
      </c>
      <c r="H130" s="471"/>
      <c r="I130" s="471"/>
      <c r="J130" s="471"/>
      <c r="K130" s="471"/>
      <c r="L130" s="471"/>
      <c r="M130" s="471"/>
      <c r="N130" s="471"/>
      <c r="O130" s="471"/>
      <c r="P130" s="471"/>
      <c r="Q130" s="471"/>
      <c r="R130" s="471"/>
      <c r="S130" s="471"/>
    </row>
    <row r="131" spans="1:19" ht="21.75" customHeight="1">
      <c r="A131" s="2267" t="s">
        <v>158</v>
      </c>
      <c r="B131" s="2268"/>
      <c r="C131" s="2269"/>
      <c r="D131" s="672"/>
      <c r="E131" s="54"/>
      <c r="F131" s="55">
        <f t="shared" si="23"/>
        <v>0</v>
      </c>
      <c r="G131" s="67" t="e">
        <f t="shared" si="24"/>
        <v>#DIV/0!</v>
      </c>
      <c r="H131" s="1096"/>
      <c r="I131" s="1096"/>
      <c r="J131" s="1239"/>
      <c r="K131" s="1553"/>
      <c r="L131" s="1553"/>
      <c r="M131" s="1553"/>
      <c r="N131" s="1553"/>
      <c r="O131" s="1553"/>
      <c r="P131" s="1553"/>
      <c r="Q131" s="1874"/>
      <c r="R131" s="1907"/>
      <c r="S131" s="1907"/>
    </row>
    <row r="132" spans="1:19" ht="21.75" customHeight="1">
      <c r="A132" s="159"/>
      <c r="B132" s="673" t="s">
        <v>159</v>
      </c>
      <c r="C132" s="674"/>
      <c r="D132" s="675" t="s">
        <v>33</v>
      </c>
      <c r="E132" s="557">
        <f>SUM(E133:E134)</f>
        <v>1</v>
      </c>
      <c r="F132" s="55">
        <f t="shared" si="23"/>
        <v>1</v>
      </c>
      <c r="G132" s="67">
        <f t="shared" si="24"/>
        <v>100</v>
      </c>
      <c r="H132" s="1080">
        <f>SUM(H133:H134)</f>
        <v>0</v>
      </c>
      <c r="I132" s="1080">
        <f t="shared" ref="I132:S132" si="26">SUM(I133:I134)</f>
        <v>0</v>
      </c>
      <c r="J132" s="1224">
        <f t="shared" si="26"/>
        <v>0</v>
      </c>
      <c r="K132" s="1541">
        <f t="shared" si="26"/>
        <v>0</v>
      </c>
      <c r="L132" s="1541">
        <f t="shared" si="26"/>
        <v>0</v>
      </c>
      <c r="M132" s="1541">
        <f t="shared" si="26"/>
        <v>0</v>
      </c>
      <c r="N132" s="1541">
        <f t="shared" si="26"/>
        <v>0</v>
      </c>
      <c r="O132" s="1541">
        <f t="shared" si="26"/>
        <v>0</v>
      </c>
      <c r="P132" s="1541">
        <f t="shared" si="26"/>
        <v>0</v>
      </c>
      <c r="Q132" s="1858">
        <f t="shared" si="26"/>
        <v>0</v>
      </c>
      <c r="R132" s="1894">
        <f t="shared" si="26"/>
        <v>1</v>
      </c>
      <c r="S132" s="1894">
        <f t="shared" si="26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1</v>
      </c>
      <c r="F133" s="36">
        <f t="shared" si="23"/>
        <v>1</v>
      </c>
      <c r="G133" s="37">
        <f t="shared" si="24"/>
        <v>100</v>
      </c>
      <c r="H133" s="471"/>
      <c r="I133" s="471">
        <v>0</v>
      </c>
      <c r="J133" s="471">
        <v>0</v>
      </c>
      <c r="K133" s="471"/>
      <c r="L133" s="471"/>
      <c r="M133" s="471"/>
      <c r="N133" s="471"/>
      <c r="O133" s="471"/>
      <c r="P133" s="471"/>
      <c r="Q133" s="471"/>
      <c r="R133" s="471">
        <v>1</v>
      </c>
      <c r="S133" s="471"/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si="23"/>
        <v>0</v>
      </c>
      <c r="G134" s="37" t="e">
        <f t="shared" si="24"/>
        <v>#DIV/0!</v>
      </c>
      <c r="H134" s="471"/>
      <c r="I134" s="471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3"/>
        <v>0</v>
      </c>
      <c r="G135" s="37" t="e">
        <f t="shared" si="24"/>
        <v>#DIV/0!</v>
      </c>
      <c r="H135" s="471"/>
      <c r="I135" s="471"/>
      <c r="J135" s="471"/>
      <c r="K135" s="471"/>
      <c r="L135" s="471"/>
      <c r="M135" s="471"/>
      <c r="N135" s="471"/>
      <c r="O135" s="471"/>
      <c r="P135" s="471"/>
      <c r="Q135" s="471"/>
      <c r="R135" s="471"/>
      <c r="S135" s="471"/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44700</v>
      </c>
      <c r="F136" s="153">
        <f t="shared" si="23"/>
        <v>44698.81</v>
      </c>
      <c r="G136" s="379">
        <f t="shared" si="24"/>
        <v>99.997337807606257</v>
      </c>
      <c r="H136" s="1083">
        <f>SUM(H137:H141)</f>
        <v>0</v>
      </c>
      <c r="I136" s="1083">
        <f t="shared" ref="I136:S136" si="27">SUM(I137:I141)</f>
        <v>3999.81</v>
      </c>
      <c r="J136" s="1226">
        <f t="shared" si="27"/>
        <v>0</v>
      </c>
      <c r="K136" s="1543">
        <f t="shared" si="27"/>
        <v>4700</v>
      </c>
      <c r="L136" s="1543">
        <f t="shared" si="27"/>
        <v>2460</v>
      </c>
      <c r="M136" s="1543">
        <f t="shared" si="27"/>
        <v>300</v>
      </c>
      <c r="N136" s="1543">
        <f t="shared" si="27"/>
        <v>1950</v>
      </c>
      <c r="O136" s="1543">
        <f t="shared" si="27"/>
        <v>0</v>
      </c>
      <c r="P136" s="1543">
        <f t="shared" si="27"/>
        <v>0</v>
      </c>
      <c r="Q136" s="1861">
        <f t="shared" si="27"/>
        <v>0</v>
      </c>
      <c r="R136" s="1896">
        <f t="shared" si="27"/>
        <v>0</v>
      </c>
      <c r="S136" s="1896">
        <f t="shared" si="27"/>
        <v>31289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 t="shared" si="23"/>
        <v>0</v>
      </c>
      <c r="G137" s="37" t="e">
        <f t="shared" si="24"/>
        <v>#DIV/0!</v>
      </c>
      <c r="H137" s="471"/>
      <c r="I137" s="471"/>
      <c r="J137" s="471"/>
      <c r="K137" s="471"/>
      <c r="L137" s="471"/>
      <c r="M137" s="471"/>
      <c r="N137" s="471"/>
      <c r="O137" s="471"/>
      <c r="P137" s="471"/>
      <c r="Q137" s="471"/>
      <c r="R137" s="471"/>
      <c r="S137" s="471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44700</v>
      </c>
      <c r="F138" s="36">
        <f t="shared" si="23"/>
        <v>44698.81</v>
      </c>
      <c r="G138" s="37">
        <f t="shared" si="24"/>
        <v>99.997337807606257</v>
      </c>
      <c r="H138" s="471"/>
      <c r="I138" s="471">
        <v>3999.81</v>
      </c>
      <c r="J138" s="471">
        <v>0</v>
      </c>
      <c r="K138" s="471">
        <v>4700</v>
      </c>
      <c r="L138" s="471">
        <v>2460</v>
      </c>
      <c r="M138" s="471">
        <v>300</v>
      </c>
      <c r="N138" s="471">
        <v>1950</v>
      </c>
      <c r="O138" s="471"/>
      <c r="P138" s="471"/>
      <c r="Q138" s="471"/>
      <c r="R138" s="471"/>
      <c r="S138" s="471">
        <v>31289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3"/>
        <v>0</v>
      </c>
      <c r="G139" s="37" t="e">
        <f t="shared" si="24"/>
        <v>#DIV/0!</v>
      </c>
      <c r="H139" s="471"/>
      <c r="I139" s="471"/>
      <c r="J139" s="471"/>
      <c r="K139" s="471"/>
      <c r="L139" s="471"/>
      <c r="M139" s="471"/>
      <c r="N139" s="471"/>
      <c r="O139" s="471"/>
      <c r="P139" s="471"/>
      <c r="Q139" s="471"/>
      <c r="R139" s="471"/>
      <c r="S139" s="471"/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3"/>
        <v>0</v>
      </c>
      <c r="G140" s="37" t="e">
        <f t="shared" si="24"/>
        <v>#DIV/0!</v>
      </c>
      <c r="H140" s="471"/>
      <c r="I140" s="471"/>
      <c r="J140" s="471"/>
      <c r="K140" s="471"/>
      <c r="L140" s="471"/>
      <c r="M140" s="471"/>
      <c r="N140" s="471"/>
      <c r="O140" s="471"/>
      <c r="P140" s="471"/>
      <c r="Q140" s="471"/>
      <c r="R140" s="471"/>
      <c r="S140" s="471"/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3"/>
        <v>0</v>
      </c>
      <c r="G141" s="37" t="e">
        <f t="shared" si="24"/>
        <v>#DIV/0!</v>
      </c>
      <c r="H141" s="471"/>
      <c r="I141" s="471"/>
      <c r="J141" s="471"/>
      <c r="K141" s="471"/>
      <c r="L141" s="471"/>
      <c r="M141" s="471"/>
      <c r="N141" s="471"/>
      <c r="O141" s="471"/>
      <c r="P141" s="471"/>
      <c r="Q141" s="471"/>
      <c r="R141" s="471"/>
      <c r="S141" s="471"/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55">
        <f t="shared" si="23"/>
        <v>0</v>
      </c>
      <c r="G142" s="67" t="e">
        <f t="shared" si="24"/>
        <v>#DIV/0!</v>
      </c>
      <c r="H142" s="1079">
        <f>H145</f>
        <v>0</v>
      </c>
      <c r="I142" s="1079">
        <f>I145</f>
        <v>0</v>
      </c>
      <c r="J142" s="1223">
        <f t="shared" ref="J142:S142" si="28">J145</f>
        <v>0</v>
      </c>
      <c r="K142" s="1539">
        <f t="shared" si="28"/>
        <v>0</v>
      </c>
      <c r="L142" s="1539">
        <f t="shared" si="28"/>
        <v>0</v>
      </c>
      <c r="M142" s="1539">
        <f t="shared" si="28"/>
        <v>0</v>
      </c>
      <c r="N142" s="1539">
        <f t="shared" si="28"/>
        <v>0</v>
      </c>
      <c r="O142" s="1539">
        <f t="shared" si="28"/>
        <v>0</v>
      </c>
      <c r="P142" s="1539">
        <f t="shared" si="28"/>
        <v>0</v>
      </c>
      <c r="Q142" s="1857">
        <f t="shared" si="28"/>
        <v>0</v>
      </c>
      <c r="R142" s="1892">
        <f t="shared" si="28"/>
        <v>0</v>
      </c>
      <c r="S142" s="1892">
        <f t="shared" si="28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55">
        <f t="shared" si="23"/>
        <v>0</v>
      </c>
      <c r="G143" s="67" t="e">
        <f t="shared" si="24"/>
        <v>#DIV/0!</v>
      </c>
      <c r="H143" s="1079"/>
      <c r="I143" s="1079"/>
      <c r="J143" s="1223"/>
      <c r="K143" s="1539"/>
      <c r="L143" s="1539"/>
      <c r="M143" s="1539"/>
      <c r="N143" s="1539"/>
      <c r="O143" s="1539"/>
      <c r="P143" s="1539"/>
      <c r="Q143" s="1857"/>
      <c r="R143" s="1892"/>
      <c r="S143" s="189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 t="shared" si="23"/>
        <v>0</v>
      </c>
      <c r="G144" s="37" t="e">
        <f t="shared" si="24"/>
        <v>#DIV/0!</v>
      </c>
      <c r="H144" s="471"/>
      <c r="I144" s="471"/>
      <c r="J144" s="471"/>
      <c r="K144" s="471"/>
      <c r="L144" s="471"/>
      <c r="M144" s="471"/>
      <c r="N144" s="471"/>
      <c r="O144" s="471"/>
      <c r="P144" s="471"/>
      <c r="Q144" s="471"/>
      <c r="R144" s="471"/>
      <c r="S144" s="471"/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 t="shared" si="23"/>
        <v>0</v>
      </c>
      <c r="G145" s="37" t="e">
        <f t="shared" si="24"/>
        <v>#DIV/0!</v>
      </c>
      <c r="H145" s="471"/>
      <c r="I145" s="471"/>
      <c r="J145" s="471"/>
      <c r="K145" s="471"/>
      <c r="L145" s="471"/>
      <c r="M145" s="471"/>
      <c r="N145" s="471"/>
      <c r="O145" s="471"/>
      <c r="P145" s="471"/>
      <c r="Q145" s="471"/>
      <c r="R145" s="471"/>
      <c r="S145" s="471"/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 t="shared" si="23"/>
        <v>0</v>
      </c>
      <c r="G146" s="37" t="e">
        <f t="shared" si="24"/>
        <v>#DIV/0!</v>
      </c>
      <c r="H146" s="471"/>
      <c r="I146" s="471"/>
      <c r="J146" s="471"/>
      <c r="K146" s="471"/>
      <c r="L146" s="471"/>
      <c r="M146" s="471"/>
      <c r="N146" s="471"/>
      <c r="O146" s="471"/>
      <c r="P146" s="471"/>
      <c r="Q146" s="471"/>
      <c r="R146" s="471"/>
      <c r="S146" s="471"/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 t="shared" si="23"/>
        <v>0</v>
      </c>
      <c r="G147" s="379" t="e">
        <f t="shared" si="24"/>
        <v>#DIV/0!</v>
      </c>
      <c r="H147" s="1083">
        <f>SUM(H148:H152)</f>
        <v>0</v>
      </c>
      <c r="I147" s="1083">
        <f t="shared" ref="I147:S147" si="29">SUM(I148:I152)</f>
        <v>0</v>
      </c>
      <c r="J147" s="1226">
        <f t="shared" si="29"/>
        <v>0</v>
      </c>
      <c r="K147" s="1543">
        <f t="shared" si="29"/>
        <v>0</v>
      </c>
      <c r="L147" s="1543">
        <f t="shared" si="29"/>
        <v>0</v>
      </c>
      <c r="M147" s="1543">
        <f t="shared" si="29"/>
        <v>0</v>
      </c>
      <c r="N147" s="1543">
        <f t="shared" si="29"/>
        <v>0</v>
      </c>
      <c r="O147" s="1543">
        <f t="shared" si="29"/>
        <v>0</v>
      </c>
      <c r="P147" s="1543">
        <f t="shared" si="29"/>
        <v>0</v>
      </c>
      <c r="Q147" s="1861">
        <f t="shared" si="29"/>
        <v>0</v>
      </c>
      <c r="R147" s="1896">
        <f t="shared" si="29"/>
        <v>0</v>
      </c>
      <c r="S147" s="1896">
        <f t="shared" si="29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 t="shared" si="23"/>
        <v>0</v>
      </c>
      <c r="G148" s="37" t="e">
        <f t="shared" si="24"/>
        <v>#DIV/0!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si="23"/>
        <v>0</v>
      </c>
      <c r="G149" s="37" t="e">
        <f t="shared" si="24"/>
        <v>#DIV/0!</v>
      </c>
      <c r="H149" s="471"/>
      <c r="I149" s="471"/>
      <c r="J149" s="471"/>
      <c r="K149" s="471"/>
      <c r="L149" s="471"/>
      <c r="M149" s="471"/>
      <c r="N149" s="471"/>
      <c r="O149" s="471"/>
      <c r="P149" s="471"/>
      <c r="Q149" s="471"/>
      <c r="R149" s="471"/>
      <c r="S149" s="471"/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23"/>
        <v>0</v>
      </c>
      <c r="G150" s="37" t="e">
        <f t="shared" si="24"/>
        <v>#DIV/0!</v>
      </c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23"/>
        <v>0</v>
      </c>
      <c r="G151" s="37" t="e">
        <f t="shared" si="24"/>
        <v>#DIV/0!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23"/>
        <v>0</v>
      </c>
      <c r="G152" s="37" t="e">
        <f t="shared" si="24"/>
        <v>#DIV/0!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55">
        <f t="shared" si="23"/>
        <v>0</v>
      </c>
      <c r="G153" s="67" t="e">
        <f t="shared" si="24"/>
        <v>#DIV/0!</v>
      </c>
      <c r="H153" s="1079">
        <f>H154</f>
        <v>0</v>
      </c>
      <c r="I153" s="1079">
        <f t="shared" ref="I153:S153" si="30">I154</f>
        <v>0</v>
      </c>
      <c r="J153" s="1223">
        <f t="shared" si="30"/>
        <v>0</v>
      </c>
      <c r="K153" s="1539">
        <f t="shared" si="30"/>
        <v>0</v>
      </c>
      <c r="L153" s="1539">
        <f t="shared" si="30"/>
        <v>0</v>
      </c>
      <c r="M153" s="1539">
        <f t="shared" si="30"/>
        <v>0</v>
      </c>
      <c r="N153" s="1539">
        <f t="shared" si="30"/>
        <v>0</v>
      </c>
      <c r="O153" s="1539">
        <f t="shared" si="30"/>
        <v>0</v>
      </c>
      <c r="P153" s="1539">
        <f t="shared" si="30"/>
        <v>0</v>
      </c>
      <c r="Q153" s="1857">
        <f t="shared" si="30"/>
        <v>0</v>
      </c>
      <c r="R153" s="1892">
        <f t="shared" si="30"/>
        <v>0</v>
      </c>
      <c r="S153" s="1892">
        <f t="shared" si="30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6">
        <f t="shared" si="23"/>
        <v>0</v>
      </c>
      <c r="G154" s="37" t="e">
        <f t="shared" si="24"/>
        <v>#DIV/0!</v>
      </c>
      <c r="H154" s="476"/>
      <c r="I154" s="476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6">
        <f t="shared" si="23"/>
        <v>0</v>
      </c>
      <c r="G155" s="37" t="e">
        <f t="shared" si="24"/>
        <v>#DIV/0!</v>
      </c>
      <c r="H155" s="476"/>
      <c r="I155" s="476"/>
      <c r="J155" s="476"/>
      <c r="K155" s="476"/>
      <c r="L155" s="476"/>
      <c r="M155" s="476"/>
      <c r="N155" s="476"/>
      <c r="O155" s="476"/>
      <c r="P155" s="476"/>
      <c r="Q155" s="476"/>
      <c r="R155" s="476"/>
      <c r="S155" s="476"/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6">
        <f t="shared" si="23"/>
        <v>0</v>
      </c>
      <c r="G156" s="37" t="e">
        <f t="shared" si="24"/>
        <v>#DIV/0!</v>
      </c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6">
        <f t="shared" si="23"/>
        <v>0</v>
      </c>
      <c r="G157" s="37" t="e">
        <f t="shared" si="24"/>
        <v>#DIV/0!</v>
      </c>
      <c r="H157" s="476"/>
      <c r="I157" s="476"/>
      <c r="J157" s="476"/>
      <c r="K157" s="476"/>
      <c r="L157" s="476"/>
      <c r="M157" s="476"/>
      <c r="N157" s="476"/>
      <c r="O157" s="476"/>
      <c r="P157" s="476"/>
      <c r="Q157" s="476"/>
      <c r="R157" s="476"/>
      <c r="S157" s="476"/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23"/>
        <v>0</v>
      </c>
      <c r="G158" s="37" t="e">
        <f t="shared" si="24"/>
        <v>#DIV/0!</v>
      </c>
      <c r="H158" s="471"/>
      <c r="I158" s="471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23"/>
        <v>0</v>
      </c>
      <c r="G159" s="379" t="e">
        <f t="shared" si="24"/>
        <v>#DIV/0!</v>
      </c>
      <c r="H159" s="1083">
        <f>SUM(H160:H164)</f>
        <v>0</v>
      </c>
      <c r="I159" s="1083">
        <f t="shared" ref="I159:S159" si="31">SUM(I160:I164)</f>
        <v>0</v>
      </c>
      <c r="J159" s="1226">
        <f t="shared" si="31"/>
        <v>0</v>
      </c>
      <c r="K159" s="1543">
        <f t="shared" si="31"/>
        <v>0</v>
      </c>
      <c r="L159" s="1543">
        <f t="shared" si="31"/>
        <v>0</v>
      </c>
      <c r="M159" s="1543">
        <f t="shared" si="31"/>
        <v>0</v>
      </c>
      <c r="N159" s="1543">
        <f t="shared" si="31"/>
        <v>0</v>
      </c>
      <c r="O159" s="1543">
        <f t="shared" si="31"/>
        <v>0</v>
      </c>
      <c r="P159" s="1543">
        <f t="shared" si="31"/>
        <v>0</v>
      </c>
      <c r="Q159" s="1861">
        <f t="shared" si="31"/>
        <v>0</v>
      </c>
      <c r="R159" s="1896">
        <f t="shared" si="31"/>
        <v>0</v>
      </c>
      <c r="S159" s="1896">
        <f t="shared" si="31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23"/>
        <v>0</v>
      </c>
      <c r="G160" s="37" t="e">
        <f t="shared" si="24"/>
        <v>#DIV/0!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23"/>
        <v>0</v>
      </c>
      <c r="G161" s="37" t="e">
        <f t="shared" si="24"/>
        <v>#DIV/0!</v>
      </c>
      <c r="H161" s="471"/>
      <c r="I161" s="471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23"/>
        <v>0</v>
      </c>
      <c r="G162" s="37" t="e">
        <f t="shared" si="24"/>
        <v>#DIV/0!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23"/>
        <v>0</v>
      </c>
      <c r="G163" s="37" t="e">
        <f t="shared" si="24"/>
        <v>#DIV/0!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36">
        <f t="shared" si="23"/>
        <v>0</v>
      </c>
      <c r="G164" s="37" t="e">
        <f t="shared" si="24"/>
        <v>#DIV/0!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</row>
    <row r="165" spans="1:19" ht="31.2" customHeight="1">
      <c r="A165" s="2152" t="s">
        <v>222</v>
      </c>
      <c r="B165" s="2113"/>
      <c r="C165" s="2114"/>
      <c r="D165" s="693"/>
      <c r="E165" s="705"/>
      <c r="F165" s="55">
        <f t="shared" si="23"/>
        <v>0</v>
      </c>
      <c r="G165" s="67" t="e">
        <f t="shared" si="24"/>
        <v>#DIV/0!</v>
      </c>
      <c r="H165" s="1096"/>
      <c r="I165" s="1096"/>
      <c r="J165" s="1239"/>
      <c r="K165" s="1553"/>
      <c r="L165" s="1553"/>
      <c r="M165" s="1553"/>
      <c r="N165" s="1553"/>
      <c r="O165" s="1553"/>
      <c r="P165" s="1553"/>
      <c r="Q165" s="1874"/>
      <c r="R165" s="1907"/>
      <c r="S165" s="190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5</v>
      </c>
      <c r="F166" s="36">
        <f t="shared" si="23"/>
        <v>5</v>
      </c>
      <c r="G166" s="37">
        <f t="shared" si="24"/>
        <v>100</v>
      </c>
      <c r="H166" s="1097"/>
      <c r="I166" s="1097"/>
      <c r="J166" s="1240"/>
      <c r="K166" s="1554"/>
      <c r="L166" s="1554"/>
      <c r="M166" s="1554"/>
      <c r="N166" s="1554"/>
      <c r="O166" s="1554">
        <v>5</v>
      </c>
      <c r="P166" s="1554"/>
      <c r="Q166" s="1875"/>
      <c r="R166" s="1908"/>
      <c r="S166" s="1908"/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10</v>
      </c>
      <c r="F167" s="36">
        <f t="shared" si="23"/>
        <v>10</v>
      </c>
      <c r="G167" s="37">
        <f t="shared" si="24"/>
        <v>100</v>
      </c>
      <c r="H167" s="1097"/>
      <c r="I167" s="1097"/>
      <c r="J167" s="1240"/>
      <c r="K167" s="1554"/>
      <c r="L167" s="1554"/>
      <c r="M167" s="1554"/>
      <c r="N167" s="1554"/>
      <c r="O167" s="1554">
        <v>10</v>
      </c>
      <c r="P167" s="1554"/>
      <c r="Q167" s="1875"/>
      <c r="R167" s="1908"/>
      <c r="S167" s="1908"/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36">
        <f t="shared" si="23"/>
        <v>0</v>
      </c>
      <c r="G168" s="37" t="e">
        <f t="shared" si="24"/>
        <v>#DIV/0!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162700</v>
      </c>
      <c r="F169" s="153">
        <f t="shared" si="23"/>
        <v>162690.58000000002</v>
      </c>
      <c r="G169" s="379">
        <f t="shared" si="24"/>
        <v>99.994210202827304</v>
      </c>
      <c r="H169" s="1099">
        <f>SUM(H170:H174)</f>
        <v>0</v>
      </c>
      <c r="I169" s="1099">
        <f t="shared" ref="I169:S169" si="32">SUM(I170:I174)</f>
        <v>22399.58</v>
      </c>
      <c r="J169" s="1242">
        <f t="shared" si="32"/>
        <v>12680</v>
      </c>
      <c r="K169" s="1556">
        <f t="shared" si="32"/>
        <v>10000</v>
      </c>
      <c r="L169" s="1556">
        <f t="shared" si="32"/>
        <v>14500</v>
      </c>
      <c r="M169" s="1556">
        <f t="shared" si="32"/>
        <v>26672</v>
      </c>
      <c r="N169" s="1556">
        <f t="shared" si="32"/>
        <v>10000</v>
      </c>
      <c r="O169" s="1556">
        <f t="shared" si="32"/>
        <v>10720</v>
      </c>
      <c r="P169" s="1556">
        <f t="shared" si="32"/>
        <v>10000</v>
      </c>
      <c r="Q169" s="1877">
        <f t="shared" si="32"/>
        <v>10980</v>
      </c>
      <c r="R169" s="1909">
        <f t="shared" si="32"/>
        <v>11592</v>
      </c>
      <c r="S169" s="1911">
        <f t="shared" si="32"/>
        <v>23147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36">
        <f t="shared" si="23"/>
        <v>0</v>
      </c>
      <c r="G170" s="37" t="e">
        <f t="shared" si="24"/>
        <v>#DIV/0!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162700</v>
      </c>
      <c r="F171" s="36">
        <f t="shared" si="23"/>
        <v>162690.58000000002</v>
      </c>
      <c r="G171" s="37">
        <f t="shared" si="24"/>
        <v>99.994210202827304</v>
      </c>
      <c r="H171" s="471"/>
      <c r="I171" s="471">
        <v>22399.58</v>
      </c>
      <c r="J171" s="471">
        <v>12680</v>
      </c>
      <c r="K171" s="471">
        <v>10000</v>
      </c>
      <c r="L171" s="471">
        <v>14500</v>
      </c>
      <c r="M171" s="471">
        <v>26672</v>
      </c>
      <c r="N171" s="471">
        <v>10000</v>
      </c>
      <c r="O171" s="471">
        <v>10720</v>
      </c>
      <c r="P171" s="471">
        <v>10000</v>
      </c>
      <c r="Q171" s="471">
        <v>10980</v>
      </c>
      <c r="R171" s="471">
        <v>11592</v>
      </c>
      <c r="S171" s="471">
        <v>23147</v>
      </c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36">
        <f t="shared" si="23"/>
        <v>0</v>
      </c>
      <c r="G172" s="37" t="e">
        <f t="shared" si="24"/>
        <v>#DIV/0!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36">
        <f t="shared" si="23"/>
        <v>0</v>
      </c>
      <c r="G173" s="37" t="e">
        <f t="shared" si="24"/>
        <v>#DIV/0!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116">
        <f t="shared" si="23"/>
        <v>0</v>
      </c>
      <c r="G174" s="120" t="e">
        <f t="shared" si="24"/>
        <v>#DIV/0!</v>
      </c>
      <c r="H174" s="478"/>
      <c r="I174" s="478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</row>
    <row r="175" spans="1:19" ht="33.6" customHeight="1">
      <c r="A175" s="2226" t="s">
        <v>225</v>
      </c>
      <c r="B175" s="2227"/>
      <c r="C175" s="2228"/>
      <c r="D175" s="710"/>
      <c r="E175" s="711">
        <f>E176</f>
        <v>0</v>
      </c>
      <c r="F175" s="92">
        <f t="shared" si="23"/>
        <v>0</v>
      </c>
      <c r="G175" s="631" t="e">
        <f t="shared" si="24"/>
        <v>#DIV/0!</v>
      </c>
      <c r="H175" s="1100"/>
      <c r="I175" s="1100"/>
      <c r="J175" s="1243"/>
      <c r="K175" s="1557"/>
      <c r="L175" s="1557"/>
      <c r="M175" s="1557"/>
      <c r="N175" s="1557"/>
      <c r="O175" s="1557"/>
      <c r="P175" s="1557"/>
      <c r="Q175" s="1878"/>
      <c r="R175" s="1910"/>
      <c r="S175" s="1910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0</v>
      </c>
      <c r="F176" s="55">
        <f t="shared" si="23"/>
        <v>0</v>
      </c>
      <c r="G176" s="67" t="e">
        <f t="shared" si="24"/>
        <v>#DIV/0!</v>
      </c>
      <c r="H176" s="713">
        <f>H177+H179</f>
        <v>0</v>
      </c>
      <c r="I176" s="713">
        <f>I177+I179</f>
        <v>0</v>
      </c>
      <c r="J176" s="713">
        <f t="shared" ref="J176:S176" si="33">J177+J179</f>
        <v>0</v>
      </c>
      <c r="K176" s="1567">
        <f t="shared" si="33"/>
        <v>0</v>
      </c>
      <c r="L176" s="1567">
        <f t="shared" si="33"/>
        <v>0</v>
      </c>
      <c r="M176" s="1567">
        <f t="shared" si="33"/>
        <v>0</v>
      </c>
      <c r="N176" s="1567">
        <f t="shared" si="33"/>
        <v>0</v>
      </c>
      <c r="O176" s="1567">
        <f t="shared" si="33"/>
        <v>0</v>
      </c>
      <c r="P176" s="1567">
        <f t="shared" si="33"/>
        <v>0</v>
      </c>
      <c r="Q176" s="1866">
        <f t="shared" si="33"/>
        <v>0</v>
      </c>
      <c r="R176" s="1920">
        <f t="shared" si="33"/>
        <v>0</v>
      </c>
      <c r="S176" s="1920">
        <f t="shared" si="33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36">
        <f t="shared" si="23"/>
        <v>0</v>
      </c>
      <c r="G177" s="37" t="e">
        <f t="shared" si="24"/>
        <v>#DIV/0!</v>
      </c>
      <c r="H177" s="471"/>
      <c r="I177" s="471"/>
      <c r="J177" s="471"/>
      <c r="K177" s="471"/>
      <c r="L177" s="471"/>
      <c r="M177" s="471"/>
      <c r="N177" s="471"/>
      <c r="O177" s="471"/>
      <c r="P177" s="471"/>
      <c r="Q177" s="471"/>
      <c r="R177" s="471"/>
      <c r="S177" s="471"/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36">
        <f t="shared" si="23"/>
        <v>0</v>
      </c>
      <c r="G178" s="37" t="e">
        <f t="shared" si="24"/>
        <v>#DIV/0!</v>
      </c>
      <c r="H178" s="471"/>
      <c r="I178" s="471"/>
      <c r="J178" s="471"/>
      <c r="K178" s="471"/>
      <c r="L178" s="471"/>
      <c r="M178" s="471"/>
      <c r="N178" s="471"/>
      <c r="O178" s="471"/>
      <c r="P178" s="471"/>
      <c r="Q178" s="471"/>
      <c r="R178" s="471"/>
      <c r="S178" s="471"/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36">
        <f t="shared" si="23"/>
        <v>0</v>
      </c>
      <c r="G179" s="37" t="e">
        <f t="shared" si="24"/>
        <v>#DIV/0!</v>
      </c>
      <c r="H179" s="471">
        <f>SUM(H180:H186)</f>
        <v>0</v>
      </c>
      <c r="I179" s="471">
        <f t="shared" ref="I179:N179" si="34">SUM(I180:I186)</f>
        <v>0</v>
      </c>
      <c r="J179" s="471">
        <f t="shared" si="34"/>
        <v>0</v>
      </c>
      <c r="K179" s="471">
        <f t="shared" si="34"/>
        <v>0</v>
      </c>
      <c r="L179" s="471">
        <f t="shared" si="34"/>
        <v>0</v>
      </c>
      <c r="M179" s="471">
        <f t="shared" si="34"/>
        <v>0</v>
      </c>
      <c r="N179" s="471">
        <f t="shared" si="34"/>
        <v>0</v>
      </c>
      <c r="O179" s="471">
        <f>SUM(O180:O186)</f>
        <v>0</v>
      </c>
      <c r="P179" s="471">
        <f>SUM(P180:P186)</f>
        <v>0</v>
      </c>
      <c r="Q179" s="471">
        <f>SUM(Q180:Q186)</f>
        <v>0</v>
      </c>
      <c r="R179" s="471">
        <f>SUM(R180:R186)</f>
        <v>0</v>
      </c>
      <c r="S179" s="471">
        <f>SUM(S180:S186)</f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36">
        <f t="shared" si="23"/>
        <v>0</v>
      </c>
      <c r="G180" s="37" t="e">
        <f t="shared" si="24"/>
        <v>#DIV/0!</v>
      </c>
      <c r="H180" s="471"/>
      <c r="I180" s="471"/>
      <c r="J180" s="471"/>
      <c r="K180" s="471"/>
      <c r="L180" s="471"/>
      <c r="M180" s="471"/>
      <c r="N180" s="471"/>
      <c r="O180" s="471"/>
      <c r="P180" s="471"/>
      <c r="Q180" s="471"/>
      <c r="R180" s="471"/>
      <c r="S180" s="471"/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36">
        <f t="shared" si="23"/>
        <v>0</v>
      </c>
      <c r="G181" s="37" t="e">
        <f t="shared" si="24"/>
        <v>#DIV/0!</v>
      </c>
      <c r="H181" s="471"/>
      <c r="I181" s="471"/>
      <c r="J181" s="471"/>
      <c r="K181" s="471"/>
      <c r="L181" s="471"/>
      <c r="M181" s="471"/>
      <c r="N181" s="471"/>
      <c r="O181" s="471"/>
      <c r="P181" s="471"/>
      <c r="Q181" s="471"/>
      <c r="R181" s="471"/>
      <c r="S181" s="471"/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36">
        <f t="shared" si="23"/>
        <v>0</v>
      </c>
      <c r="G182" s="37" t="e">
        <f t="shared" si="24"/>
        <v>#DIV/0!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471"/>
      <c r="R182" s="471"/>
      <c r="S182" s="471"/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36">
        <f t="shared" ref="F183:F246" si="35">SUM(H183:S183)</f>
        <v>0</v>
      </c>
      <c r="G183" s="37" t="e">
        <f t="shared" si="24"/>
        <v>#DIV/0!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36">
        <f t="shared" si="35"/>
        <v>0</v>
      </c>
      <c r="G184" s="37" t="e">
        <f t="shared" si="24"/>
        <v>#DIV/0!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471"/>
      <c r="R184" s="471"/>
      <c r="S184" s="471"/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36">
        <f t="shared" si="35"/>
        <v>0</v>
      </c>
      <c r="G185" s="37" t="e">
        <f t="shared" si="24"/>
        <v>#DIV/0!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36">
        <f t="shared" si="35"/>
        <v>0</v>
      </c>
      <c r="G186" s="37" t="e">
        <f t="shared" si="24"/>
        <v>#DIV/0!</v>
      </c>
      <c r="H186" s="478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55">
        <f t="shared" si="35"/>
        <v>0</v>
      </c>
      <c r="G187" s="67" t="e">
        <f t="shared" ref="G187:G250" si="36">+F187*100/E187</f>
        <v>#DIV/0!</v>
      </c>
      <c r="H187" s="1096"/>
      <c r="I187" s="1096"/>
      <c r="J187" s="1239"/>
      <c r="K187" s="1553"/>
      <c r="L187" s="1553"/>
      <c r="M187" s="1553"/>
      <c r="N187" s="1553"/>
      <c r="O187" s="1553"/>
      <c r="P187" s="1553"/>
      <c r="Q187" s="1874"/>
      <c r="R187" s="1907"/>
      <c r="S187" s="1907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36">
        <f t="shared" si="35"/>
        <v>0</v>
      </c>
      <c r="G188" s="37" t="e">
        <f t="shared" si="36"/>
        <v>#DIV/0!</v>
      </c>
      <c r="H188" s="471"/>
      <c r="I188" s="471"/>
      <c r="J188" s="471"/>
      <c r="K188" s="471"/>
      <c r="L188" s="471"/>
      <c r="M188" s="471"/>
      <c r="N188" s="471"/>
      <c r="O188" s="471"/>
      <c r="P188" s="471"/>
      <c r="Q188" s="471"/>
      <c r="R188" s="471"/>
      <c r="S188" s="471"/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0</v>
      </c>
      <c r="F189" s="153">
        <f t="shared" si="35"/>
        <v>0</v>
      </c>
      <c r="G189" s="379" t="e">
        <f t="shared" si="36"/>
        <v>#DIV/0!</v>
      </c>
      <c r="H189" s="1099">
        <f>SUM(H190:H194)</f>
        <v>0</v>
      </c>
      <c r="I189" s="1099">
        <f t="shared" ref="I189:R189" si="37">SUM(I190:I194)</f>
        <v>0</v>
      </c>
      <c r="J189" s="1242">
        <f t="shared" si="37"/>
        <v>0</v>
      </c>
      <c r="K189" s="1556">
        <f t="shared" si="37"/>
        <v>0</v>
      </c>
      <c r="L189" s="1556">
        <f t="shared" si="37"/>
        <v>0</v>
      </c>
      <c r="M189" s="1556">
        <f t="shared" si="37"/>
        <v>0</v>
      </c>
      <c r="N189" s="1556">
        <f t="shared" si="37"/>
        <v>0</v>
      </c>
      <c r="O189" s="1556">
        <f t="shared" si="37"/>
        <v>0</v>
      </c>
      <c r="P189" s="1556">
        <f t="shared" si="37"/>
        <v>0</v>
      </c>
      <c r="Q189" s="1877">
        <f t="shared" si="37"/>
        <v>0</v>
      </c>
      <c r="R189" s="1909">
        <f t="shared" si="37"/>
        <v>0</v>
      </c>
      <c r="S189" s="1911">
        <f>SUM(S190:S194)</f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36">
        <f t="shared" si="35"/>
        <v>0</v>
      </c>
      <c r="G190" s="37" t="e">
        <f t="shared" si="36"/>
        <v>#DIV/0!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471"/>
      <c r="R190" s="471"/>
      <c r="S190" s="471"/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0</v>
      </c>
      <c r="F191" s="36">
        <f t="shared" si="35"/>
        <v>0</v>
      </c>
      <c r="G191" s="37" t="e">
        <f t="shared" si="36"/>
        <v>#DIV/0!</v>
      </c>
      <c r="H191" s="471"/>
      <c r="I191" s="471"/>
      <c r="J191" s="471"/>
      <c r="K191" s="471"/>
      <c r="L191" s="471"/>
      <c r="M191" s="471"/>
      <c r="N191" s="471"/>
      <c r="O191" s="471"/>
      <c r="P191" s="471"/>
      <c r="Q191" s="471"/>
      <c r="R191" s="471"/>
      <c r="S191" s="471"/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36">
        <f t="shared" si="35"/>
        <v>0</v>
      </c>
      <c r="G192" s="37" t="e">
        <f t="shared" si="36"/>
        <v>#DIV/0!</v>
      </c>
      <c r="H192" s="471"/>
      <c r="I192" s="471"/>
      <c r="J192" s="471"/>
      <c r="K192" s="471"/>
      <c r="L192" s="471"/>
      <c r="M192" s="471"/>
      <c r="N192" s="471"/>
      <c r="O192" s="471"/>
      <c r="P192" s="471"/>
      <c r="Q192" s="471"/>
      <c r="R192" s="471"/>
      <c r="S192" s="471"/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36">
        <f t="shared" si="35"/>
        <v>0</v>
      </c>
      <c r="G193" s="37" t="e">
        <f t="shared" si="36"/>
        <v>#DIV/0!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116">
        <f t="shared" si="35"/>
        <v>0</v>
      </c>
      <c r="G194" s="120" t="e">
        <f t="shared" si="36"/>
        <v>#DIV/0!</v>
      </c>
      <c r="H194" s="478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</row>
    <row r="195" spans="1:19" ht="21.75" customHeight="1">
      <c r="A195" s="2158" t="s">
        <v>237</v>
      </c>
      <c r="B195" s="2159"/>
      <c r="C195" s="2160"/>
      <c r="D195" s="725"/>
      <c r="E195" s="711"/>
      <c r="F195" s="92">
        <f t="shared" si="35"/>
        <v>0</v>
      </c>
      <c r="G195" s="631" t="e">
        <f t="shared" si="36"/>
        <v>#DIV/0!</v>
      </c>
      <c r="H195" s="1100"/>
      <c r="I195" s="1100"/>
      <c r="J195" s="1243"/>
      <c r="K195" s="1557"/>
      <c r="L195" s="1557"/>
      <c r="M195" s="1557"/>
      <c r="N195" s="1557"/>
      <c r="O195" s="1557"/>
      <c r="P195" s="1557"/>
      <c r="Q195" s="1878"/>
      <c r="R195" s="1910"/>
      <c r="S195" s="1910"/>
    </row>
    <row r="196" spans="1:19" ht="21.75" customHeight="1">
      <c r="A196" s="413" t="s">
        <v>238</v>
      </c>
      <c r="B196" s="726"/>
      <c r="C196" s="727"/>
      <c r="D196" s="693"/>
      <c r="E196" s="713"/>
      <c r="F196" s="55">
        <f t="shared" si="35"/>
        <v>0</v>
      </c>
      <c r="G196" s="67" t="e">
        <f t="shared" si="36"/>
        <v>#DIV/0!</v>
      </c>
      <c r="H196" s="1096"/>
      <c r="I196" s="1096"/>
      <c r="J196" s="1239"/>
      <c r="K196" s="1553"/>
      <c r="L196" s="1553"/>
      <c r="M196" s="1553"/>
      <c r="N196" s="1553"/>
      <c r="O196" s="1553"/>
      <c r="P196" s="1553"/>
      <c r="Q196" s="1874"/>
      <c r="R196" s="1907"/>
      <c r="S196" s="190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36">
        <f t="shared" si="35"/>
        <v>0</v>
      </c>
      <c r="G197" s="37" t="e">
        <f t="shared" si="36"/>
        <v>#DIV/0!</v>
      </c>
      <c r="H197" s="471"/>
      <c r="I197" s="471"/>
      <c r="J197" s="471"/>
      <c r="K197" s="471"/>
      <c r="L197" s="471"/>
      <c r="M197" s="471"/>
      <c r="N197" s="471"/>
      <c r="O197" s="471"/>
      <c r="P197" s="471"/>
      <c r="Q197" s="471"/>
      <c r="R197" s="471"/>
      <c r="S197" s="471"/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36">
        <f t="shared" si="35"/>
        <v>0</v>
      </c>
      <c r="G198" s="37" t="e">
        <f t="shared" si="36"/>
        <v>#DIV/0!</v>
      </c>
      <c r="H198" s="471"/>
      <c r="I198" s="471"/>
      <c r="J198" s="471"/>
      <c r="K198" s="471"/>
      <c r="L198" s="471"/>
      <c r="M198" s="471"/>
      <c r="N198" s="471"/>
      <c r="O198" s="471"/>
      <c r="P198" s="471"/>
      <c r="Q198" s="471"/>
      <c r="R198" s="471"/>
      <c r="S198" s="471"/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36">
        <f t="shared" si="35"/>
        <v>0</v>
      </c>
      <c r="G199" s="37" t="e">
        <f t="shared" si="36"/>
        <v>#DIV/0!</v>
      </c>
      <c r="H199" s="471"/>
      <c r="I199" s="471"/>
      <c r="J199" s="471"/>
      <c r="K199" s="471"/>
      <c r="L199" s="471"/>
      <c r="M199" s="471"/>
      <c r="N199" s="471"/>
      <c r="O199" s="471"/>
      <c r="P199" s="471"/>
      <c r="Q199" s="471"/>
      <c r="R199" s="471"/>
      <c r="S199" s="471"/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36">
        <f t="shared" si="35"/>
        <v>0</v>
      </c>
      <c r="G200" s="37" t="e">
        <f t="shared" si="36"/>
        <v>#DIV/0!</v>
      </c>
      <c r="H200" s="471"/>
      <c r="I200" s="471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36">
        <f t="shared" si="35"/>
        <v>0</v>
      </c>
      <c r="G201" s="37" t="e">
        <f t="shared" si="36"/>
        <v>#DIV/0!</v>
      </c>
      <c r="H201" s="471"/>
      <c r="I201" s="471"/>
      <c r="J201" s="471"/>
      <c r="K201" s="471"/>
      <c r="L201" s="471"/>
      <c r="M201" s="471"/>
      <c r="N201" s="471"/>
      <c r="O201" s="471"/>
      <c r="P201" s="471"/>
      <c r="Q201" s="471"/>
      <c r="R201" s="471"/>
      <c r="S201" s="471"/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36">
        <f t="shared" si="35"/>
        <v>0</v>
      </c>
      <c r="G202" s="37" t="e">
        <f t="shared" si="36"/>
        <v>#DIV/0!</v>
      </c>
      <c r="H202" s="471"/>
      <c r="I202" s="471"/>
      <c r="J202" s="471"/>
      <c r="K202" s="471"/>
      <c r="L202" s="471"/>
      <c r="M202" s="471"/>
      <c r="N202" s="471"/>
      <c r="O202" s="471"/>
      <c r="P202" s="471"/>
      <c r="Q202" s="471"/>
      <c r="R202" s="471"/>
      <c r="S202" s="471"/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36">
        <f t="shared" si="35"/>
        <v>0</v>
      </c>
      <c r="G203" s="37" t="e">
        <f t="shared" si="36"/>
        <v>#DIV/0!</v>
      </c>
      <c r="H203" s="471"/>
      <c r="I203" s="471"/>
      <c r="J203" s="471"/>
      <c r="K203" s="471"/>
      <c r="L203" s="471"/>
      <c r="M203" s="471"/>
      <c r="N203" s="471"/>
      <c r="O203" s="471"/>
      <c r="P203" s="471"/>
      <c r="Q203" s="471"/>
      <c r="R203" s="471"/>
      <c r="S203" s="471"/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36">
        <f t="shared" si="35"/>
        <v>0</v>
      </c>
      <c r="G204" s="37" t="e">
        <f t="shared" si="36"/>
        <v>#DIV/0!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36">
        <f t="shared" si="35"/>
        <v>0</v>
      </c>
      <c r="G205" s="37" t="e">
        <f t="shared" si="36"/>
        <v>#DIV/0!</v>
      </c>
      <c r="H205" s="471"/>
      <c r="I205" s="471"/>
      <c r="J205" s="471"/>
      <c r="K205" s="471"/>
      <c r="L205" s="471"/>
      <c r="M205" s="471"/>
      <c r="N205" s="471"/>
      <c r="O205" s="471"/>
      <c r="P205" s="471"/>
      <c r="Q205" s="471"/>
      <c r="R205" s="471"/>
      <c r="S205" s="471"/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36">
        <f t="shared" si="35"/>
        <v>0</v>
      </c>
      <c r="G206" s="37" t="e">
        <f t="shared" si="36"/>
        <v>#DIV/0!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36">
        <f t="shared" si="35"/>
        <v>0</v>
      </c>
      <c r="G207" s="37" t="e">
        <f t="shared" si="36"/>
        <v>#DIV/0!</v>
      </c>
      <c r="H207" s="471"/>
      <c r="I207" s="471"/>
      <c r="J207" s="471"/>
      <c r="K207" s="471"/>
      <c r="L207" s="471"/>
      <c r="M207" s="471"/>
      <c r="N207" s="471"/>
      <c r="O207" s="471"/>
      <c r="P207" s="471"/>
      <c r="Q207" s="471"/>
      <c r="R207" s="471"/>
      <c r="S207" s="471"/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36">
        <f t="shared" si="35"/>
        <v>0</v>
      </c>
      <c r="G208" s="37" t="e">
        <f t="shared" si="36"/>
        <v>#DIV/0!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36">
        <f t="shared" si="35"/>
        <v>0</v>
      </c>
      <c r="G209" s="37" t="e">
        <f t="shared" si="36"/>
        <v>#DIV/0!</v>
      </c>
      <c r="H209" s="471"/>
      <c r="I209" s="471"/>
      <c r="J209" s="471"/>
      <c r="K209" s="471"/>
      <c r="L209" s="471"/>
      <c r="M209" s="471"/>
      <c r="N209" s="471"/>
      <c r="O209" s="471"/>
      <c r="P209" s="471"/>
      <c r="Q209" s="471"/>
      <c r="R209" s="471"/>
      <c r="S209" s="471"/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36">
        <f t="shared" si="35"/>
        <v>0</v>
      </c>
      <c r="G210" s="37" t="e">
        <f t="shared" si="36"/>
        <v>#DIV/0!</v>
      </c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36">
        <f t="shared" si="35"/>
        <v>0</v>
      </c>
      <c r="G211" s="37" t="e">
        <f t="shared" si="36"/>
        <v>#DIV/0!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36">
        <f t="shared" si="35"/>
        <v>0</v>
      </c>
      <c r="G212" s="37" t="e">
        <f t="shared" si="36"/>
        <v>#DIV/0!</v>
      </c>
      <c r="H212" s="471"/>
      <c r="I212" s="471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36">
        <f t="shared" si="35"/>
        <v>0</v>
      </c>
      <c r="G213" s="37" t="e">
        <f t="shared" si="36"/>
        <v>#DIV/0!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471"/>
      <c r="R213" s="471"/>
      <c r="S213" s="471"/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36">
        <f t="shared" si="35"/>
        <v>0</v>
      </c>
      <c r="G214" s="37" t="e">
        <f t="shared" si="36"/>
        <v>#DIV/0!</v>
      </c>
      <c r="H214" s="471"/>
      <c r="I214" s="471"/>
      <c r="J214" s="471"/>
      <c r="K214" s="471"/>
      <c r="L214" s="471"/>
      <c r="M214" s="471"/>
      <c r="N214" s="471"/>
      <c r="O214" s="471"/>
      <c r="P214" s="471"/>
      <c r="Q214" s="471"/>
      <c r="R214" s="471"/>
      <c r="S214" s="471"/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36">
        <f t="shared" si="35"/>
        <v>0</v>
      </c>
      <c r="G215" s="37" t="e">
        <f t="shared" si="36"/>
        <v>#DIV/0!</v>
      </c>
      <c r="H215" s="471"/>
      <c r="I215" s="471"/>
      <c r="J215" s="471"/>
      <c r="K215" s="471"/>
      <c r="L215" s="471"/>
      <c r="M215" s="471"/>
      <c r="N215" s="471"/>
      <c r="O215" s="471"/>
      <c r="P215" s="471"/>
      <c r="Q215" s="471"/>
      <c r="R215" s="471"/>
      <c r="S215" s="471"/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36">
        <f t="shared" si="35"/>
        <v>0</v>
      </c>
      <c r="G216" s="37" t="e">
        <f t="shared" si="36"/>
        <v>#DIV/0!</v>
      </c>
      <c r="H216" s="471"/>
      <c r="I216" s="471"/>
      <c r="J216" s="471"/>
      <c r="K216" s="471"/>
      <c r="L216" s="471"/>
      <c r="M216" s="471"/>
      <c r="N216" s="471"/>
      <c r="O216" s="471"/>
      <c r="P216" s="471"/>
      <c r="Q216" s="471"/>
      <c r="R216" s="471"/>
      <c r="S216" s="471"/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36">
        <f t="shared" si="35"/>
        <v>0</v>
      </c>
      <c r="G217" s="37" t="e">
        <f t="shared" si="36"/>
        <v>#DIV/0!</v>
      </c>
      <c r="H217" s="471"/>
      <c r="I217" s="471"/>
      <c r="J217" s="471"/>
      <c r="K217" s="471"/>
      <c r="L217" s="471"/>
      <c r="M217" s="471"/>
      <c r="N217" s="471"/>
      <c r="O217" s="471"/>
      <c r="P217" s="471"/>
      <c r="Q217" s="471"/>
      <c r="R217" s="471"/>
      <c r="S217" s="471"/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36">
        <f t="shared" si="35"/>
        <v>0</v>
      </c>
      <c r="G218" s="37" t="e">
        <f t="shared" si="36"/>
        <v>#DIV/0!</v>
      </c>
      <c r="H218" s="471"/>
      <c r="I218" s="471"/>
      <c r="J218" s="471"/>
      <c r="K218" s="471"/>
      <c r="L218" s="471"/>
      <c r="M218" s="471"/>
      <c r="N218" s="471"/>
      <c r="O218" s="471"/>
      <c r="P218" s="471"/>
      <c r="Q218" s="471"/>
      <c r="R218" s="471"/>
      <c r="S218" s="471"/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36">
        <f t="shared" si="35"/>
        <v>0</v>
      </c>
      <c r="G219" s="37" t="e">
        <f t="shared" si="36"/>
        <v>#DIV/0!</v>
      </c>
      <c r="H219" s="471"/>
      <c r="I219" s="471"/>
      <c r="J219" s="471"/>
      <c r="K219" s="471"/>
      <c r="L219" s="471"/>
      <c r="M219" s="471"/>
      <c r="N219" s="471"/>
      <c r="O219" s="471"/>
      <c r="P219" s="471"/>
      <c r="Q219" s="471"/>
      <c r="R219" s="471"/>
      <c r="S219" s="471"/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36">
        <f t="shared" si="35"/>
        <v>0</v>
      </c>
      <c r="G220" s="37" t="e">
        <f t="shared" si="36"/>
        <v>#DIV/0!</v>
      </c>
      <c r="H220" s="471"/>
      <c r="I220" s="471"/>
      <c r="J220" s="471"/>
      <c r="K220" s="471"/>
      <c r="L220" s="471"/>
      <c r="M220" s="471"/>
      <c r="N220" s="471"/>
      <c r="O220" s="471"/>
      <c r="P220" s="471"/>
      <c r="Q220" s="471"/>
      <c r="R220" s="471"/>
      <c r="S220" s="471"/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36">
        <f t="shared" si="35"/>
        <v>1</v>
      </c>
      <c r="G221" s="37">
        <f t="shared" si="36"/>
        <v>100</v>
      </c>
      <c r="H221" s="471"/>
      <c r="I221" s="471">
        <v>1</v>
      </c>
      <c r="J221" s="471">
        <v>0</v>
      </c>
      <c r="K221" s="471"/>
      <c r="L221" s="471"/>
      <c r="M221" s="471"/>
      <c r="N221" s="471"/>
      <c r="O221" s="471"/>
      <c r="P221" s="471"/>
      <c r="Q221" s="471"/>
      <c r="R221" s="471"/>
      <c r="S221" s="471"/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36">
        <f t="shared" si="35"/>
        <v>100</v>
      </c>
      <c r="G222" s="37">
        <f t="shared" si="36"/>
        <v>100</v>
      </c>
      <c r="H222" s="471"/>
      <c r="I222" s="471">
        <v>19</v>
      </c>
      <c r="J222" s="471">
        <v>50</v>
      </c>
      <c r="K222" s="471"/>
      <c r="L222" s="471">
        <v>31</v>
      </c>
      <c r="M222" s="471"/>
      <c r="N222" s="471"/>
      <c r="O222" s="471"/>
      <c r="P222" s="471"/>
      <c r="Q222" s="471"/>
      <c r="R222" s="471"/>
      <c r="S222" s="471"/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36">
        <f t="shared" si="35"/>
        <v>0</v>
      </c>
      <c r="G223" s="37" t="e">
        <f t="shared" si="36"/>
        <v>#DIV/0!</v>
      </c>
      <c r="H223" s="471"/>
      <c r="I223" s="471"/>
      <c r="J223" s="471"/>
      <c r="K223" s="471"/>
      <c r="L223" s="471"/>
      <c r="M223" s="471"/>
      <c r="N223" s="471"/>
      <c r="O223" s="471"/>
      <c r="P223" s="471"/>
      <c r="Q223" s="471"/>
      <c r="R223" s="471"/>
      <c r="S223" s="471"/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36">
        <f t="shared" si="35"/>
        <v>0</v>
      </c>
      <c r="G224" s="37" t="e">
        <f t="shared" si="36"/>
        <v>#DIV/0!</v>
      </c>
      <c r="H224" s="471"/>
      <c r="I224" s="471"/>
      <c r="J224" s="471"/>
      <c r="K224" s="471"/>
      <c r="L224" s="471"/>
      <c r="M224" s="471"/>
      <c r="N224" s="471"/>
      <c r="O224" s="471"/>
      <c r="P224" s="471"/>
      <c r="Q224" s="471"/>
      <c r="R224" s="471"/>
      <c r="S224" s="471"/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36">
        <f t="shared" si="35"/>
        <v>0</v>
      </c>
      <c r="G225" s="37" t="e">
        <f t="shared" si="36"/>
        <v>#DIV/0!</v>
      </c>
      <c r="H225" s="471"/>
      <c r="I225" s="471"/>
      <c r="J225" s="471"/>
      <c r="K225" s="471"/>
      <c r="L225" s="471"/>
      <c r="M225" s="471"/>
      <c r="N225" s="471"/>
      <c r="O225" s="471"/>
      <c r="P225" s="471"/>
      <c r="Q225" s="471"/>
      <c r="R225" s="471"/>
      <c r="S225" s="471"/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36">
        <f t="shared" si="35"/>
        <v>0</v>
      </c>
      <c r="G226" s="37" t="e">
        <f t="shared" si="36"/>
        <v>#DIV/0!</v>
      </c>
      <c r="H226" s="471"/>
      <c r="I226" s="471"/>
      <c r="J226" s="471"/>
      <c r="K226" s="471"/>
      <c r="L226" s="471"/>
      <c r="M226" s="471"/>
      <c r="N226" s="471"/>
      <c r="O226" s="471"/>
      <c r="P226" s="471"/>
      <c r="Q226" s="471"/>
      <c r="R226" s="471"/>
      <c r="S226" s="471"/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20500</v>
      </c>
      <c r="F227" s="153">
        <f t="shared" si="35"/>
        <v>20499</v>
      </c>
      <c r="G227" s="379">
        <f t="shared" si="36"/>
        <v>99.995121951219517</v>
      </c>
      <c r="H227" s="1101">
        <f>SUM(H228:H232)</f>
        <v>0</v>
      </c>
      <c r="I227" s="1101">
        <f t="shared" ref="I227:S227" si="38">SUM(I228:I232)</f>
        <v>6000</v>
      </c>
      <c r="J227" s="1244">
        <f t="shared" si="38"/>
        <v>0</v>
      </c>
      <c r="K227" s="1558">
        <f t="shared" si="38"/>
        <v>6000</v>
      </c>
      <c r="L227" s="1558">
        <f t="shared" si="38"/>
        <v>0</v>
      </c>
      <c r="M227" s="1558">
        <f t="shared" si="38"/>
        <v>7600</v>
      </c>
      <c r="N227" s="1558">
        <f t="shared" si="38"/>
        <v>0</v>
      </c>
      <c r="O227" s="1558">
        <f t="shared" si="38"/>
        <v>0</v>
      </c>
      <c r="P227" s="1558">
        <f t="shared" si="38"/>
        <v>0</v>
      </c>
      <c r="Q227" s="1879">
        <f t="shared" si="38"/>
        <v>0</v>
      </c>
      <c r="R227" s="1911">
        <f t="shared" si="38"/>
        <v>0</v>
      </c>
      <c r="S227" s="1911">
        <f t="shared" si="38"/>
        <v>899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36">
        <f t="shared" si="35"/>
        <v>0</v>
      </c>
      <c r="G228" s="37" t="e">
        <f t="shared" si="36"/>
        <v>#DIV/0!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20500</v>
      </c>
      <c r="F229" s="36">
        <f t="shared" si="35"/>
        <v>20499</v>
      </c>
      <c r="G229" s="37">
        <f t="shared" si="36"/>
        <v>99.995121951219517</v>
      </c>
      <c r="H229" s="471"/>
      <c r="I229" s="471">
        <v>6000</v>
      </c>
      <c r="J229" s="471">
        <v>0</v>
      </c>
      <c r="K229" s="471">
        <v>6000</v>
      </c>
      <c r="L229" s="471"/>
      <c r="M229" s="471">
        <v>7600</v>
      </c>
      <c r="N229" s="471"/>
      <c r="O229" s="471"/>
      <c r="P229" s="471"/>
      <c r="Q229" s="471"/>
      <c r="R229" s="471"/>
      <c r="S229" s="471">
        <v>899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36">
        <f t="shared" si="35"/>
        <v>0</v>
      </c>
      <c r="G230" s="37" t="e">
        <f t="shared" si="36"/>
        <v>#DIV/0!</v>
      </c>
      <c r="H230" s="471"/>
      <c r="I230" s="471"/>
      <c r="J230" s="471"/>
      <c r="K230" s="471"/>
      <c r="L230" s="471"/>
      <c r="M230" s="471"/>
      <c r="N230" s="471"/>
      <c r="O230" s="471"/>
      <c r="P230" s="471"/>
      <c r="Q230" s="471"/>
      <c r="R230" s="471"/>
      <c r="S230" s="471"/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36">
        <f t="shared" si="35"/>
        <v>0</v>
      </c>
      <c r="G231" s="37" t="e">
        <f t="shared" si="36"/>
        <v>#DIV/0!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116">
        <f t="shared" si="35"/>
        <v>0</v>
      </c>
      <c r="G232" s="120" t="e">
        <f t="shared" si="36"/>
        <v>#DIV/0!</v>
      </c>
      <c r="H232" s="478"/>
      <c r="I232" s="478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</row>
    <row r="233" spans="1:19" ht="21.75" customHeight="1">
      <c r="A233" s="2144" t="s">
        <v>246</v>
      </c>
      <c r="B233" s="2145"/>
      <c r="C233" s="2146"/>
      <c r="D233" s="710"/>
      <c r="E233" s="559"/>
      <c r="F233" s="92">
        <f t="shared" si="35"/>
        <v>0</v>
      </c>
      <c r="G233" s="631" t="e">
        <f t="shared" si="36"/>
        <v>#DIV/0!</v>
      </c>
      <c r="H233" s="1100"/>
      <c r="I233" s="1100"/>
      <c r="J233" s="1243"/>
      <c r="K233" s="1557"/>
      <c r="L233" s="1557"/>
      <c r="M233" s="1557"/>
      <c r="N233" s="1557"/>
      <c r="O233" s="1557"/>
      <c r="P233" s="1557"/>
      <c r="Q233" s="1878"/>
      <c r="R233" s="1910"/>
      <c r="S233" s="1910"/>
    </row>
    <row r="234" spans="1:19" ht="21.75" customHeight="1">
      <c r="A234" s="159" t="s">
        <v>247</v>
      </c>
      <c r="B234" s="747"/>
      <c r="C234" s="748"/>
      <c r="D234" s="749"/>
      <c r="E234" s="54"/>
      <c r="F234" s="55">
        <f t="shared" si="35"/>
        <v>0</v>
      </c>
      <c r="G234" s="67" t="e">
        <f t="shared" si="36"/>
        <v>#DIV/0!</v>
      </c>
      <c r="H234" s="1096"/>
      <c r="I234" s="1096"/>
      <c r="J234" s="1239"/>
      <c r="K234" s="1553"/>
      <c r="L234" s="1553"/>
      <c r="M234" s="1553"/>
      <c r="N234" s="1553"/>
      <c r="O234" s="1553"/>
      <c r="P234" s="1553"/>
      <c r="Q234" s="1874"/>
      <c r="R234" s="1907"/>
      <c r="S234" s="1907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si="35"/>
        <v>0</v>
      </c>
      <c r="G235" s="67" t="e">
        <f t="shared" si="36"/>
        <v>#DIV/0!</v>
      </c>
      <c r="H235" s="1096"/>
      <c r="I235" s="1096"/>
      <c r="J235" s="1239"/>
      <c r="K235" s="1553"/>
      <c r="L235" s="1553"/>
      <c r="M235" s="1553"/>
      <c r="N235" s="1553"/>
      <c r="O235" s="1553"/>
      <c r="P235" s="1553"/>
      <c r="Q235" s="1874"/>
      <c r="R235" s="1907"/>
      <c r="S235" s="190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1</v>
      </c>
      <c r="F236" s="36">
        <f t="shared" si="35"/>
        <v>1</v>
      </c>
      <c r="G236" s="37">
        <f t="shared" si="36"/>
        <v>100</v>
      </c>
      <c r="H236" s="476"/>
      <c r="I236" s="476"/>
      <c r="J236" s="476"/>
      <c r="K236" s="476"/>
      <c r="L236" s="476">
        <v>1</v>
      </c>
      <c r="M236" s="476"/>
      <c r="N236" s="476"/>
      <c r="O236" s="476"/>
      <c r="P236" s="476"/>
      <c r="Q236" s="476"/>
      <c r="R236" s="476"/>
      <c r="S236" s="476"/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10</v>
      </c>
      <c r="F237" s="36">
        <f t="shared" si="35"/>
        <v>10</v>
      </c>
      <c r="G237" s="37">
        <f t="shared" si="36"/>
        <v>100</v>
      </c>
      <c r="H237" s="476"/>
      <c r="I237" s="476"/>
      <c r="J237" s="476"/>
      <c r="K237" s="476"/>
      <c r="L237" s="476"/>
      <c r="M237" s="476"/>
      <c r="N237" s="476"/>
      <c r="O237" s="476">
        <v>10</v>
      </c>
      <c r="P237" s="476"/>
      <c r="Q237" s="476"/>
      <c r="R237" s="476"/>
      <c r="S237" s="476"/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1</v>
      </c>
      <c r="F238" s="36">
        <f t="shared" si="35"/>
        <v>1</v>
      </c>
      <c r="G238" s="37">
        <f t="shared" si="36"/>
        <v>100</v>
      </c>
      <c r="H238" s="476"/>
      <c r="I238" s="476"/>
      <c r="J238" s="476"/>
      <c r="K238" s="476"/>
      <c r="L238" s="476"/>
      <c r="M238" s="476"/>
      <c r="N238" s="476"/>
      <c r="O238" s="476"/>
      <c r="P238" s="476"/>
      <c r="Q238" s="476">
        <v>1</v>
      </c>
      <c r="R238" s="476"/>
      <c r="S238" s="476"/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35"/>
        <v>0</v>
      </c>
      <c r="G239" s="37" t="e">
        <f t="shared" si="36"/>
        <v>#DIV/0!</v>
      </c>
      <c r="H239" s="476"/>
      <c r="I239" s="476"/>
      <c r="J239" s="476"/>
      <c r="K239" s="476"/>
      <c r="L239" s="476"/>
      <c r="M239" s="476"/>
      <c r="N239" s="476"/>
      <c r="O239" s="476"/>
      <c r="P239" s="476"/>
      <c r="Q239" s="476"/>
      <c r="R239" s="476"/>
      <c r="S239" s="476"/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11500</v>
      </c>
      <c r="F240" s="153">
        <f t="shared" si="35"/>
        <v>11499.91</v>
      </c>
      <c r="G240" s="379">
        <f t="shared" si="36"/>
        <v>99.999217391304342</v>
      </c>
      <c r="H240" s="1083">
        <f>SUM(H241:H245)</f>
        <v>0</v>
      </c>
      <c r="I240" s="1083">
        <f t="shared" ref="I240:S240" si="39">SUM(I241:I245)</f>
        <v>0</v>
      </c>
      <c r="J240" s="1226">
        <f t="shared" si="39"/>
        <v>0</v>
      </c>
      <c r="K240" s="1543">
        <f t="shared" si="39"/>
        <v>0</v>
      </c>
      <c r="L240" s="1543">
        <f t="shared" si="39"/>
        <v>4120</v>
      </c>
      <c r="M240" s="1543">
        <f t="shared" si="39"/>
        <v>2670</v>
      </c>
      <c r="N240" s="1543">
        <f t="shared" si="39"/>
        <v>0</v>
      </c>
      <c r="O240" s="1543">
        <f t="shared" si="39"/>
        <v>1800</v>
      </c>
      <c r="P240" s="1543">
        <f t="shared" si="39"/>
        <v>0</v>
      </c>
      <c r="Q240" s="1861">
        <f t="shared" si="39"/>
        <v>0</v>
      </c>
      <c r="R240" s="1896">
        <f t="shared" si="39"/>
        <v>0</v>
      </c>
      <c r="S240" s="1896">
        <f t="shared" si="39"/>
        <v>2909.91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35"/>
        <v>0</v>
      </c>
      <c r="G241" s="37" t="e">
        <f t="shared" si="36"/>
        <v>#DIV/0!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471"/>
      <c r="R241" s="471"/>
      <c r="S241" s="471"/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1500+10000</f>
        <v>11500</v>
      </c>
      <c r="F242" s="36">
        <f t="shared" si="35"/>
        <v>11499.91</v>
      </c>
      <c r="G242" s="37">
        <f t="shared" si="36"/>
        <v>99.999217391304342</v>
      </c>
      <c r="H242" s="471"/>
      <c r="I242" s="471"/>
      <c r="J242" s="471"/>
      <c r="K242" s="471"/>
      <c r="L242" s="471">
        <v>4120</v>
      </c>
      <c r="M242" s="471">
        <v>2670</v>
      </c>
      <c r="N242" s="471"/>
      <c r="O242" s="471">
        <v>1800</v>
      </c>
      <c r="P242" s="471"/>
      <c r="Q242" s="471"/>
      <c r="R242" s="471"/>
      <c r="S242" s="471">
        <v>2909.91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0</v>
      </c>
      <c r="F243" s="36">
        <f t="shared" si="35"/>
        <v>0</v>
      </c>
      <c r="G243" s="37" t="e">
        <f t="shared" si="36"/>
        <v>#DIV/0!</v>
      </c>
      <c r="H243" s="471"/>
      <c r="I243" s="471"/>
      <c r="J243" s="471"/>
      <c r="K243" s="471"/>
      <c r="L243" s="471"/>
      <c r="M243" s="471"/>
      <c r="N243" s="471"/>
      <c r="O243" s="471"/>
      <c r="P243" s="471"/>
      <c r="Q243" s="471"/>
      <c r="R243" s="471"/>
      <c r="S243" s="471"/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35"/>
        <v>0</v>
      </c>
      <c r="G244" s="37" t="e">
        <f t="shared" si="36"/>
        <v>#DIV/0!</v>
      </c>
      <c r="H244" s="471"/>
      <c r="I244" s="471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35"/>
        <v>0</v>
      </c>
      <c r="G245" s="120" t="e">
        <f t="shared" si="36"/>
        <v>#DIV/0!</v>
      </c>
      <c r="H245" s="478"/>
      <c r="I245" s="478"/>
      <c r="J245" s="478"/>
      <c r="K245" s="478"/>
      <c r="L245" s="478"/>
      <c r="M245" s="478"/>
      <c r="N245" s="478"/>
      <c r="O245" s="478"/>
      <c r="P245" s="478"/>
      <c r="Q245" s="478"/>
      <c r="R245" s="478"/>
      <c r="S245" s="478"/>
    </row>
    <row r="246" spans="1:19" ht="21.75" customHeight="1">
      <c r="A246" s="340" t="s">
        <v>255</v>
      </c>
      <c r="B246" s="430"/>
      <c r="C246" s="754"/>
      <c r="D246" s="755"/>
      <c r="E246" s="756"/>
      <c r="F246" s="360">
        <f t="shared" si="35"/>
        <v>0</v>
      </c>
      <c r="G246" s="636" t="e">
        <f t="shared" si="36"/>
        <v>#DIV/0!</v>
      </c>
      <c r="H246" s="1102"/>
      <c r="I246" s="1102"/>
      <c r="J246" s="1245"/>
      <c r="K246" s="1559"/>
      <c r="L246" s="1559"/>
      <c r="M246" s="1559"/>
      <c r="N246" s="1559"/>
      <c r="O246" s="1559"/>
      <c r="P246" s="1559"/>
      <c r="Q246" s="1880"/>
      <c r="R246" s="1912"/>
      <c r="S246" s="1912"/>
    </row>
    <row r="247" spans="1:19" ht="21.75" customHeight="1">
      <c r="A247" s="2247" t="s">
        <v>249</v>
      </c>
      <c r="B247" s="2247"/>
      <c r="C247" s="2248"/>
      <c r="D247" s="757"/>
      <c r="E247" s="658"/>
      <c r="F247" s="92">
        <f t="shared" ref="F247:F310" si="40">SUM(H247:S247)</f>
        <v>0</v>
      </c>
      <c r="G247" s="631" t="e">
        <f t="shared" si="36"/>
        <v>#DIV/0!</v>
      </c>
      <c r="H247" s="1100"/>
      <c r="I247" s="1103"/>
      <c r="J247" s="1246"/>
      <c r="K247" s="1560"/>
      <c r="L247" s="1560"/>
      <c r="M247" s="1560"/>
      <c r="N247" s="1560"/>
      <c r="O247" s="1560"/>
      <c r="P247" s="1560"/>
      <c r="Q247" s="1881"/>
      <c r="R247" s="1913"/>
      <c r="S247" s="191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>
        <f t="shared" si="40"/>
        <v>0</v>
      </c>
      <c r="G248" s="67" t="e">
        <f t="shared" si="36"/>
        <v>#DIV/0!</v>
      </c>
      <c r="H248" s="1096"/>
      <c r="I248" s="1096"/>
      <c r="J248" s="1239"/>
      <c r="K248" s="1553"/>
      <c r="L248" s="1553"/>
      <c r="M248" s="1553"/>
      <c r="N248" s="1553"/>
      <c r="O248" s="1553"/>
      <c r="P248" s="1553"/>
      <c r="Q248" s="1874"/>
      <c r="R248" s="1907"/>
      <c r="S248" s="1907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si="40"/>
        <v>0</v>
      </c>
      <c r="G249" s="37" t="e">
        <f t="shared" si="36"/>
        <v>#DIV/0!</v>
      </c>
      <c r="H249" s="471"/>
      <c r="I249" s="471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40"/>
        <v>0</v>
      </c>
      <c r="G250" s="37" t="e">
        <f t="shared" si="36"/>
        <v>#DIV/0!</v>
      </c>
      <c r="H250" s="471"/>
      <c r="I250" s="471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si="40"/>
        <v>1</v>
      </c>
      <c r="G251" s="37">
        <f t="shared" ref="G251:G314" si="41">+F251*100/E251</f>
        <v>100</v>
      </c>
      <c r="H251" s="471"/>
      <c r="I251" s="471"/>
      <c r="J251" s="471"/>
      <c r="K251" s="471"/>
      <c r="L251" s="471"/>
      <c r="M251" s="471"/>
      <c r="N251" s="471"/>
      <c r="O251" s="471"/>
      <c r="P251" s="471"/>
      <c r="Q251" s="471"/>
      <c r="R251" s="471">
        <v>1</v>
      </c>
      <c r="S251" s="471"/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40"/>
        <v>0</v>
      </c>
      <c r="G252" s="37" t="e">
        <f t="shared" si="41"/>
        <v>#DIV/0!</v>
      </c>
      <c r="H252" s="471"/>
      <c r="I252" s="471"/>
      <c r="J252" s="471"/>
      <c r="K252" s="471"/>
      <c r="L252" s="471"/>
      <c r="M252" s="471"/>
      <c r="N252" s="471"/>
      <c r="O252" s="471"/>
      <c r="P252" s="471"/>
      <c r="Q252" s="471"/>
      <c r="R252" s="471"/>
      <c r="S252" s="471"/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si="40"/>
        <v>0</v>
      </c>
      <c r="G253" s="37" t="e">
        <f t="shared" si="41"/>
        <v>#DIV/0!</v>
      </c>
      <c r="H253" s="471"/>
      <c r="I253" s="471"/>
      <c r="J253" s="471"/>
      <c r="K253" s="471"/>
      <c r="L253" s="471"/>
      <c r="M253" s="471"/>
      <c r="N253" s="471"/>
      <c r="O253" s="471"/>
      <c r="P253" s="471"/>
      <c r="Q253" s="471"/>
      <c r="R253" s="471"/>
      <c r="S253" s="471"/>
    </row>
    <row r="254" spans="1:19" ht="32.4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0"/>
        <v>1</v>
      </c>
      <c r="G254" s="37">
        <f t="shared" si="41"/>
        <v>100</v>
      </c>
      <c r="H254" s="471"/>
      <c r="I254" s="471">
        <v>1</v>
      </c>
      <c r="J254" s="471">
        <v>0</v>
      </c>
      <c r="K254" s="471"/>
      <c r="L254" s="471"/>
      <c r="M254" s="471"/>
      <c r="N254" s="471"/>
      <c r="O254" s="471"/>
      <c r="P254" s="471"/>
      <c r="Q254" s="471"/>
      <c r="R254" s="471"/>
      <c r="S254" s="471"/>
    </row>
    <row r="255" spans="1:19" ht="32.4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0"/>
        <v>0</v>
      </c>
      <c r="G255" s="37" t="e">
        <f t="shared" si="41"/>
        <v>#DIV/0!</v>
      </c>
      <c r="H255" s="471"/>
      <c r="I255" s="471"/>
      <c r="J255" s="471"/>
      <c r="K255" s="471"/>
      <c r="L255" s="471"/>
      <c r="M255" s="471"/>
      <c r="N255" s="471"/>
      <c r="O255" s="471"/>
      <c r="P255" s="471"/>
      <c r="Q255" s="471"/>
      <c r="R255" s="471"/>
      <c r="S255" s="471"/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36">
        <f t="shared" si="40"/>
        <v>5</v>
      </c>
      <c r="G256" s="37">
        <f t="shared" si="41"/>
        <v>100</v>
      </c>
      <c r="H256" s="471"/>
      <c r="I256" s="471">
        <v>1</v>
      </c>
      <c r="J256" s="471">
        <v>1</v>
      </c>
      <c r="K256" s="471"/>
      <c r="L256" s="471">
        <v>3</v>
      </c>
      <c r="M256" s="471"/>
      <c r="N256" s="471"/>
      <c r="O256" s="471"/>
      <c r="P256" s="471"/>
      <c r="Q256" s="471"/>
      <c r="R256" s="471"/>
      <c r="S256" s="471"/>
    </row>
    <row r="257" spans="1:19" ht="20.25" customHeight="1">
      <c r="A257" s="684"/>
      <c r="B257" s="685"/>
      <c r="C257" s="458" t="s">
        <v>287</v>
      </c>
      <c r="D257" s="161" t="s">
        <v>114</v>
      </c>
      <c r="E257" s="95">
        <v>0</v>
      </c>
      <c r="F257" s="36">
        <f t="shared" si="40"/>
        <v>0</v>
      </c>
      <c r="G257" s="37" t="e">
        <f t="shared" si="41"/>
        <v>#DIV/0!</v>
      </c>
      <c r="H257" s="471"/>
      <c r="I257" s="471"/>
      <c r="J257" s="471"/>
      <c r="K257" s="471"/>
      <c r="L257" s="471"/>
      <c r="M257" s="471"/>
      <c r="N257" s="471"/>
      <c r="O257" s="471"/>
      <c r="P257" s="471"/>
      <c r="Q257" s="471"/>
      <c r="R257" s="471"/>
      <c r="S257" s="471"/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0"/>
        <v>0</v>
      </c>
      <c r="G258" s="37" t="e">
        <f t="shared" si="41"/>
        <v>#DIV/0!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471"/>
      <c r="R258" s="471"/>
      <c r="S258" s="471"/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153">
        <f t="shared" si="40"/>
        <v>39850.76</v>
      </c>
      <c r="G259" s="379">
        <f t="shared" si="41"/>
        <v>99.876591478696739</v>
      </c>
      <c r="H259" s="1083">
        <f>SUM(H260:H264)</f>
        <v>0</v>
      </c>
      <c r="I259" s="1083">
        <f t="shared" ref="I259:S259" si="42">SUM(I260:I264)</f>
        <v>0</v>
      </c>
      <c r="J259" s="1226">
        <f t="shared" si="42"/>
        <v>4899.76</v>
      </c>
      <c r="K259" s="1543">
        <f t="shared" si="42"/>
        <v>2200</v>
      </c>
      <c r="L259" s="1543">
        <f t="shared" si="42"/>
        <v>10600</v>
      </c>
      <c r="M259" s="1543">
        <f t="shared" si="42"/>
        <v>2180</v>
      </c>
      <c r="N259" s="1543">
        <f t="shared" si="42"/>
        <v>0</v>
      </c>
      <c r="O259" s="1543">
        <f t="shared" si="42"/>
        <v>0</v>
      </c>
      <c r="P259" s="1543">
        <f t="shared" si="42"/>
        <v>0</v>
      </c>
      <c r="Q259" s="1861">
        <f t="shared" si="42"/>
        <v>0</v>
      </c>
      <c r="R259" s="1896">
        <f t="shared" si="42"/>
        <v>0</v>
      </c>
      <c r="S259" s="1896">
        <f t="shared" si="42"/>
        <v>19971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0"/>
        <v>0</v>
      </c>
      <c r="G260" s="37" t="e">
        <f t="shared" si="41"/>
        <v>#DIV/0!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36">
        <f t="shared" si="40"/>
        <v>39850.76</v>
      </c>
      <c r="G261" s="37">
        <f t="shared" si="41"/>
        <v>99.876591478696739</v>
      </c>
      <c r="H261" s="471"/>
      <c r="I261" s="471"/>
      <c r="J261" s="471">
        <v>4899.76</v>
      </c>
      <c r="K261" s="471">
        <v>2200</v>
      </c>
      <c r="L261" s="471">
        <v>10600</v>
      </c>
      <c r="M261" s="471">
        <v>2180</v>
      </c>
      <c r="N261" s="471"/>
      <c r="O261" s="471"/>
      <c r="P261" s="471"/>
      <c r="Q261" s="471"/>
      <c r="R261" s="471"/>
      <c r="S261" s="471">
        <v>19971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0"/>
        <v>0</v>
      </c>
      <c r="G262" s="37" t="e">
        <f t="shared" si="41"/>
        <v>#DIV/0!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0"/>
        <v>0</v>
      </c>
      <c r="G263" s="37" t="e">
        <f t="shared" si="41"/>
        <v>#DIV/0!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0"/>
        <v>0</v>
      </c>
      <c r="G264" s="37" t="e">
        <f t="shared" si="41"/>
        <v>#DIV/0!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471"/>
      <c r="R264" s="471"/>
      <c r="S264" s="471"/>
    </row>
    <row r="265" spans="1:19" ht="18" customHeight="1">
      <c r="A265" s="758"/>
      <c r="B265" s="2142" t="s">
        <v>250</v>
      </c>
      <c r="C265" s="2143"/>
      <c r="D265" s="767"/>
      <c r="E265" s="6"/>
      <c r="F265" s="55">
        <f t="shared" si="40"/>
        <v>0</v>
      </c>
      <c r="G265" s="67" t="e">
        <f t="shared" si="41"/>
        <v>#DIV/0!</v>
      </c>
      <c r="H265" s="1096"/>
      <c r="I265" s="1096"/>
      <c r="J265" s="1239"/>
      <c r="K265" s="1553"/>
      <c r="L265" s="1553"/>
      <c r="M265" s="1553"/>
      <c r="N265" s="1553"/>
      <c r="O265" s="1553"/>
      <c r="P265" s="1553"/>
      <c r="Q265" s="1874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0</v>
      </c>
      <c r="F266" s="36">
        <f t="shared" si="40"/>
        <v>0</v>
      </c>
      <c r="G266" s="37" t="e">
        <f t="shared" si="41"/>
        <v>#DIV/0!</v>
      </c>
      <c r="H266" s="471"/>
      <c r="I266" s="471"/>
      <c r="J266" s="471"/>
      <c r="K266" s="471"/>
      <c r="L266" s="471"/>
      <c r="M266" s="471"/>
      <c r="N266" s="471"/>
      <c r="O266" s="471"/>
      <c r="P266" s="471"/>
      <c r="Q266" s="471"/>
      <c r="R266" s="471"/>
      <c r="S266" s="471"/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0</v>
      </c>
      <c r="F267" s="36">
        <f t="shared" si="40"/>
        <v>0</v>
      </c>
      <c r="G267" s="37" t="e">
        <f t="shared" si="41"/>
        <v>#DIV/0!</v>
      </c>
      <c r="H267" s="471"/>
      <c r="I267" s="471"/>
      <c r="J267" s="471"/>
      <c r="K267" s="471"/>
      <c r="L267" s="471"/>
      <c r="M267" s="471"/>
      <c r="N267" s="471"/>
      <c r="O267" s="471"/>
      <c r="P267" s="471"/>
      <c r="Q267" s="471"/>
      <c r="R267" s="471"/>
      <c r="S267" s="471"/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0</v>
      </c>
      <c r="F268" s="36">
        <f t="shared" si="40"/>
        <v>0</v>
      </c>
      <c r="G268" s="37" t="e">
        <f t="shared" si="41"/>
        <v>#DIV/0!</v>
      </c>
      <c r="H268" s="47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0</v>
      </c>
      <c r="F269" s="36">
        <f t="shared" si="40"/>
        <v>0</v>
      </c>
      <c r="G269" s="37" t="e">
        <f t="shared" si="41"/>
        <v>#DIV/0!</v>
      </c>
      <c r="H269" s="471"/>
      <c r="I269" s="471"/>
      <c r="J269" s="471"/>
      <c r="K269" s="471"/>
      <c r="L269" s="471"/>
      <c r="M269" s="471"/>
      <c r="N269" s="471"/>
      <c r="O269" s="471"/>
      <c r="P269" s="471"/>
      <c r="Q269" s="471"/>
      <c r="R269" s="471"/>
      <c r="S269" s="471"/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0"/>
        <v>0</v>
      </c>
      <c r="G270" s="37" t="e">
        <f t="shared" si="41"/>
        <v>#DIV/0!</v>
      </c>
      <c r="H270" s="471"/>
      <c r="I270" s="471"/>
      <c r="J270" s="471"/>
      <c r="K270" s="471"/>
      <c r="L270" s="471"/>
      <c r="M270" s="471"/>
      <c r="N270" s="471"/>
      <c r="O270" s="471"/>
      <c r="P270" s="471"/>
      <c r="Q270" s="471"/>
      <c r="R270" s="471"/>
      <c r="S270" s="471"/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0</v>
      </c>
      <c r="F271" s="153">
        <f t="shared" si="40"/>
        <v>0</v>
      </c>
      <c r="G271" s="379" t="e">
        <f t="shared" si="41"/>
        <v>#DIV/0!</v>
      </c>
      <c r="H271" s="1083">
        <f>SUM(H272:H276)</f>
        <v>0</v>
      </c>
      <c r="I271" s="1083">
        <f t="shared" ref="I271:S271" si="43">SUM(I272:I276)</f>
        <v>0</v>
      </c>
      <c r="J271" s="1226">
        <f t="shared" si="43"/>
        <v>0</v>
      </c>
      <c r="K271" s="1543">
        <f t="shared" si="43"/>
        <v>0</v>
      </c>
      <c r="L271" s="1543">
        <f t="shared" si="43"/>
        <v>0</v>
      </c>
      <c r="M271" s="1543">
        <f t="shared" si="43"/>
        <v>0</v>
      </c>
      <c r="N271" s="1543">
        <f t="shared" si="43"/>
        <v>0</v>
      </c>
      <c r="O271" s="1543">
        <f t="shared" si="43"/>
        <v>0</v>
      </c>
      <c r="P271" s="1543">
        <f t="shared" si="43"/>
        <v>0</v>
      </c>
      <c r="Q271" s="1861">
        <f t="shared" si="43"/>
        <v>0</v>
      </c>
      <c r="R271" s="1896">
        <f t="shared" si="43"/>
        <v>0</v>
      </c>
      <c r="S271" s="1896">
        <f t="shared" si="43"/>
        <v>0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0"/>
        <v>0</v>
      </c>
      <c r="G272" s="37" t="e">
        <f t="shared" si="41"/>
        <v>#DIV/0!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</row>
    <row r="273" spans="1:19" ht="21.75" customHeight="1">
      <c r="A273" s="684"/>
      <c r="B273" s="685"/>
      <c r="C273" s="686" t="s">
        <v>26</v>
      </c>
      <c r="D273" s="687" t="s">
        <v>24</v>
      </c>
      <c r="E273" s="42"/>
      <c r="F273" s="36">
        <f t="shared" si="40"/>
        <v>0</v>
      </c>
      <c r="G273" s="37" t="e">
        <f t="shared" si="41"/>
        <v>#DIV/0!</v>
      </c>
      <c r="H273" s="471"/>
      <c r="I273" s="471"/>
      <c r="J273" s="471"/>
      <c r="K273" s="471"/>
      <c r="L273" s="471"/>
      <c r="M273" s="471"/>
      <c r="N273" s="471"/>
      <c r="O273" s="471"/>
      <c r="P273" s="471"/>
      <c r="Q273" s="471"/>
      <c r="R273" s="471"/>
      <c r="S273" s="471"/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0"/>
        <v>0</v>
      </c>
      <c r="G274" s="37" t="e">
        <f t="shared" si="41"/>
        <v>#DIV/0!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0"/>
        <v>0</v>
      </c>
      <c r="G275" s="37" t="e">
        <f t="shared" si="41"/>
        <v>#DIV/0!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36">
        <f t="shared" si="40"/>
        <v>0</v>
      </c>
      <c r="G276" s="37" t="e">
        <f t="shared" si="41"/>
        <v>#DIV/0!</v>
      </c>
      <c r="H276" s="478"/>
      <c r="I276" s="478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</row>
    <row r="277" spans="1:19" ht="33" customHeight="1">
      <c r="A277" s="509"/>
      <c r="B277" s="2281" t="s">
        <v>302</v>
      </c>
      <c r="C277" s="2282"/>
      <c r="D277" s="770"/>
      <c r="E277" s="511"/>
      <c r="F277" s="55">
        <f t="shared" si="40"/>
        <v>0</v>
      </c>
      <c r="G277" s="67" t="e">
        <f t="shared" si="41"/>
        <v>#DIV/0!</v>
      </c>
      <c r="H277" s="1096"/>
      <c r="I277" s="1096"/>
      <c r="J277" s="1239"/>
      <c r="K277" s="1553"/>
      <c r="L277" s="1553"/>
      <c r="M277" s="1553"/>
      <c r="N277" s="1553"/>
      <c r="O277" s="1553"/>
      <c r="P277" s="1553"/>
      <c r="Q277" s="1874"/>
      <c r="R277" s="1907"/>
      <c r="S277" s="190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0</v>
      </c>
      <c r="F278" s="36">
        <f t="shared" si="40"/>
        <v>0</v>
      </c>
      <c r="G278" s="37" t="e">
        <f t="shared" si="41"/>
        <v>#DIV/0!</v>
      </c>
      <c r="H278" s="471"/>
      <c r="I278" s="471"/>
      <c r="J278" s="471"/>
      <c r="K278" s="471"/>
      <c r="L278" s="471"/>
      <c r="M278" s="471"/>
      <c r="N278" s="471"/>
      <c r="O278" s="471"/>
      <c r="P278" s="471"/>
      <c r="Q278" s="471"/>
      <c r="R278" s="471"/>
      <c r="S278" s="471"/>
    </row>
    <row r="279" spans="1:19" ht="21.75" customHeight="1">
      <c r="A279" s="772"/>
      <c r="B279" s="773"/>
      <c r="C279" s="505" t="s">
        <v>262</v>
      </c>
      <c r="D279" s="728" t="s">
        <v>87</v>
      </c>
      <c r="E279" s="77"/>
      <c r="F279" s="36">
        <f t="shared" si="40"/>
        <v>0</v>
      </c>
      <c r="G279" s="37" t="e">
        <f t="shared" si="41"/>
        <v>#DIV/0!</v>
      </c>
      <c r="H279" s="471"/>
      <c r="I279" s="471"/>
      <c r="J279" s="471"/>
      <c r="K279" s="471"/>
      <c r="L279" s="471"/>
      <c r="M279" s="471"/>
      <c r="N279" s="471"/>
      <c r="O279" s="471"/>
      <c r="P279" s="471"/>
      <c r="Q279" s="471"/>
      <c r="R279" s="471"/>
      <c r="S279" s="471"/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40"/>
        <v>0</v>
      </c>
      <c r="G280" s="37" t="e">
        <f t="shared" si="41"/>
        <v>#DIV/0!</v>
      </c>
      <c r="H280" s="471"/>
      <c r="I280" s="471"/>
      <c r="J280" s="471"/>
      <c r="K280" s="471"/>
      <c r="L280" s="471"/>
      <c r="M280" s="471"/>
      <c r="N280" s="471"/>
      <c r="O280" s="471"/>
      <c r="P280" s="471"/>
      <c r="Q280" s="471"/>
      <c r="R280" s="471"/>
      <c r="S280" s="471"/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0</v>
      </c>
      <c r="F281" s="153">
        <f t="shared" si="40"/>
        <v>0</v>
      </c>
      <c r="G281" s="379" t="e">
        <f t="shared" si="41"/>
        <v>#DIV/0!</v>
      </c>
      <c r="H281" s="1248">
        <f>SUM(H282:H286)</f>
        <v>0</v>
      </c>
      <c r="I281" s="1248">
        <f>SUM(I282:I286)</f>
        <v>0</v>
      </c>
      <c r="J281" s="1248">
        <f>SUM(J282:J286)</f>
        <v>0</v>
      </c>
      <c r="K281" s="1563">
        <f>SUM(K282:K286)</f>
        <v>0</v>
      </c>
      <c r="L281" s="1563">
        <f>SUM(L282:L286)</f>
        <v>0</v>
      </c>
      <c r="M281" s="1563">
        <f t="shared" ref="M281:S281" si="44">SUM(M282:M286)</f>
        <v>0</v>
      </c>
      <c r="N281" s="1563">
        <f t="shared" si="44"/>
        <v>0</v>
      </c>
      <c r="O281" s="1563">
        <f t="shared" si="44"/>
        <v>0</v>
      </c>
      <c r="P281" s="1563">
        <f t="shared" si="44"/>
        <v>0</v>
      </c>
      <c r="Q281" s="1884">
        <f t="shared" si="44"/>
        <v>0</v>
      </c>
      <c r="R281" s="1916">
        <f t="shared" si="44"/>
        <v>0</v>
      </c>
      <c r="S281" s="1916">
        <f t="shared" si="44"/>
        <v>0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40"/>
        <v>0</v>
      </c>
      <c r="G282" s="37" t="e">
        <f t="shared" si="41"/>
        <v>#DIV/0!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0</v>
      </c>
      <c r="F283" s="36">
        <f t="shared" si="40"/>
        <v>0</v>
      </c>
      <c r="G283" s="37" t="e">
        <f t="shared" si="41"/>
        <v>#DIV/0!</v>
      </c>
      <c r="H283" s="471"/>
      <c r="I283" s="471"/>
      <c r="J283" s="471"/>
      <c r="K283" s="471"/>
      <c r="L283" s="471"/>
      <c r="M283" s="471"/>
      <c r="N283" s="471"/>
      <c r="O283" s="471"/>
      <c r="P283" s="471"/>
      <c r="Q283" s="471"/>
      <c r="R283" s="471"/>
      <c r="S283" s="471"/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40"/>
        <v>0</v>
      </c>
      <c r="G284" s="37" t="e">
        <f t="shared" si="41"/>
        <v>#DIV/0!</v>
      </c>
      <c r="H284" s="471"/>
      <c r="I284" s="471"/>
      <c r="J284" s="471"/>
      <c r="K284" s="471"/>
      <c r="L284" s="471"/>
      <c r="M284" s="471"/>
      <c r="N284" s="471"/>
      <c r="O284" s="471"/>
      <c r="P284" s="471"/>
      <c r="Q284" s="471"/>
      <c r="R284" s="471"/>
      <c r="S284" s="471"/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0</v>
      </c>
      <c r="F285" s="36">
        <f t="shared" si="40"/>
        <v>0</v>
      </c>
      <c r="G285" s="37" t="e">
        <f t="shared" si="41"/>
        <v>#DIV/0!</v>
      </c>
      <c r="H285" s="471"/>
      <c r="I285" s="471"/>
      <c r="J285" s="471"/>
      <c r="K285" s="471"/>
      <c r="L285" s="471"/>
      <c r="M285" s="471"/>
      <c r="N285" s="471"/>
      <c r="O285" s="471"/>
      <c r="P285" s="471"/>
      <c r="Q285" s="471"/>
      <c r="R285" s="471"/>
      <c r="S285" s="471"/>
    </row>
    <row r="286" spans="1:19" ht="21.75" customHeight="1">
      <c r="A286" s="783"/>
      <c r="B286" s="784"/>
      <c r="C286" s="785" t="s">
        <v>29</v>
      </c>
      <c r="D286" s="786" t="s">
        <v>24</v>
      </c>
      <c r="E286" s="117">
        <v>0</v>
      </c>
      <c r="F286" s="116">
        <f t="shared" si="40"/>
        <v>0</v>
      </c>
      <c r="G286" s="120" t="e">
        <f t="shared" si="41"/>
        <v>#DIV/0!</v>
      </c>
      <c r="H286" s="478"/>
      <c r="I286" s="48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</row>
    <row r="287" spans="1:19" ht="21.75" customHeight="1">
      <c r="A287" s="2110" t="s">
        <v>256</v>
      </c>
      <c r="B287" s="2111"/>
      <c r="C287" s="2111"/>
      <c r="D287" s="787"/>
      <c r="E287" s="92"/>
      <c r="F287" s="92">
        <f t="shared" si="40"/>
        <v>0</v>
      </c>
      <c r="G287" s="631" t="e">
        <f t="shared" si="41"/>
        <v>#DIV/0!</v>
      </c>
      <c r="H287" s="1078">
        <f t="shared" ref="H287:S287" si="45">SUM(H288:H296)</f>
        <v>0</v>
      </c>
      <c r="I287" s="1078">
        <f t="shared" si="45"/>
        <v>0</v>
      </c>
      <c r="J287" s="1220">
        <f t="shared" si="45"/>
        <v>0</v>
      </c>
      <c r="K287" s="1538">
        <f t="shared" si="45"/>
        <v>0</v>
      </c>
      <c r="L287" s="1538">
        <f t="shared" si="45"/>
        <v>0</v>
      </c>
      <c r="M287" s="1538">
        <f t="shared" si="45"/>
        <v>0</v>
      </c>
      <c r="N287" s="1538">
        <f t="shared" si="45"/>
        <v>0</v>
      </c>
      <c r="O287" s="1538">
        <f t="shared" si="45"/>
        <v>0</v>
      </c>
      <c r="P287" s="1538">
        <f t="shared" si="45"/>
        <v>0</v>
      </c>
      <c r="Q287" s="1856">
        <f t="shared" si="45"/>
        <v>0</v>
      </c>
      <c r="R287" s="1891">
        <f t="shared" si="45"/>
        <v>0</v>
      </c>
      <c r="S287" s="1891">
        <f t="shared" si="45"/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0</v>
      </c>
      <c r="F288" s="55">
        <f t="shared" si="40"/>
        <v>0</v>
      </c>
      <c r="G288" s="67" t="e">
        <f t="shared" si="41"/>
        <v>#DIV/0!</v>
      </c>
      <c r="H288" s="1096"/>
      <c r="I288" s="1096"/>
      <c r="J288" s="1239"/>
      <c r="K288" s="1553"/>
      <c r="L288" s="1553"/>
      <c r="M288" s="1553"/>
      <c r="N288" s="1553"/>
      <c r="O288" s="1553"/>
      <c r="P288" s="1553"/>
      <c r="Q288" s="1874"/>
      <c r="R288" s="1907"/>
      <c r="S288" s="1907"/>
    </row>
    <row r="289" spans="1:19" ht="25.5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 t="shared" si="40"/>
        <v>0</v>
      </c>
      <c r="G289" s="37" t="e">
        <f t="shared" si="41"/>
        <v>#DIV/0!</v>
      </c>
      <c r="H289" s="471"/>
      <c r="I289" s="471"/>
      <c r="J289" s="471"/>
      <c r="K289" s="471"/>
      <c r="L289" s="471"/>
      <c r="M289" s="471"/>
      <c r="N289" s="471"/>
      <c r="O289" s="471"/>
      <c r="P289" s="471"/>
      <c r="Q289" s="471"/>
      <c r="R289" s="471"/>
      <c r="S289" s="471"/>
    </row>
    <row r="290" spans="1:19" ht="25.5" customHeight="1">
      <c r="A290" s="723"/>
      <c r="B290" s="452" t="s">
        <v>180</v>
      </c>
      <c r="C290" s="789"/>
      <c r="D290" s="455" t="s">
        <v>87</v>
      </c>
      <c r="E290" s="42">
        <v>0</v>
      </c>
      <c r="F290" s="36">
        <f t="shared" si="40"/>
        <v>0</v>
      </c>
      <c r="G290" s="37" t="e">
        <f t="shared" si="41"/>
        <v>#DIV/0!</v>
      </c>
      <c r="H290" s="471"/>
      <c r="I290" s="471"/>
      <c r="J290" s="471"/>
      <c r="K290" s="471"/>
      <c r="L290" s="471"/>
      <c r="M290" s="471"/>
      <c r="N290" s="471"/>
      <c r="O290" s="471"/>
      <c r="P290" s="471"/>
      <c r="Q290" s="471"/>
      <c r="R290" s="471"/>
      <c r="S290" s="471"/>
    </row>
    <row r="291" spans="1:19" ht="25.5" customHeight="1">
      <c r="A291" s="790"/>
      <c r="B291" s="2193" t="s">
        <v>292</v>
      </c>
      <c r="C291" s="2194"/>
      <c r="D291" s="455" t="s">
        <v>114</v>
      </c>
      <c r="E291" s="42">
        <v>0</v>
      </c>
      <c r="F291" s="36">
        <f t="shared" si="40"/>
        <v>0</v>
      </c>
      <c r="G291" s="37" t="e">
        <f t="shared" si="41"/>
        <v>#DIV/0!</v>
      </c>
      <c r="H291" s="471"/>
      <c r="I291" s="471"/>
      <c r="J291" s="471"/>
      <c r="K291" s="471"/>
      <c r="L291" s="471"/>
      <c r="M291" s="471"/>
      <c r="N291" s="471"/>
      <c r="O291" s="471"/>
      <c r="P291" s="471"/>
      <c r="Q291" s="471"/>
      <c r="R291" s="471"/>
      <c r="S291" s="471"/>
    </row>
    <row r="292" spans="1:19" ht="25.5" customHeight="1">
      <c r="A292" s="723"/>
      <c r="B292" s="452" t="s">
        <v>293</v>
      </c>
      <c r="C292" s="791"/>
      <c r="D292" s="420" t="s">
        <v>294</v>
      </c>
      <c r="E292" s="164">
        <v>0</v>
      </c>
      <c r="F292" s="36">
        <f t="shared" si="40"/>
        <v>0</v>
      </c>
      <c r="G292" s="37" t="e">
        <f t="shared" si="41"/>
        <v>#DIV/0!</v>
      </c>
      <c r="H292" s="471"/>
      <c r="I292" s="471"/>
      <c r="J292" s="471"/>
      <c r="K292" s="471"/>
      <c r="L292" s="471"/>
      <c r="M292" s="471"/>
      <c r="N292" s="471"/>
      <c r="O292" s="471"/>
      <c r="P292" s="471"/>
      <c r="Q292" s="471"/>
      <c r="R292" s="471"/>
      <c r="S292" s="471"/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 t="shared" si="40"/>
        <v>0</v>
      </c>
      <c r="G293" s="37" t="e">
        <f t="shared" si="41"/>
        <v>#DIV/0!</v>
      </c>
      <c r="H293" s="471"/>
      <c r="I293" s="471"/>
      <c r="J293" s="471"/>
      <c r="K293" s="471"/>
      <c r="L293" s="471"/>
      <c r="M293" s="471"/>
      <c r="N293" s="471"/>
      <c r="O293" s="471"/>
      <c r="P293" s="471"/>
      <c r="Q293" s="471"/>
      <c r="R293" s="471"/>
      <c r="S293" s="471"/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0</v>
      </c>
      <c r="F294" s="153">
        <f t="shared" si="40"/>
        <v>0</v>
      </c>
      <c r="G294" s="379" t="e">
        <f t="shared" si="41"/>
        <v>#DIV/0!</v>
      </c>
      <c r="H294" s="1083">
        <f t="shared" ref="H294:S294" si="46">SUM(H295:H299)</f>
        <v>0</v>
      </c>
      <c r="I294" s="1083">
        <f t="shared" si="46"/>
        <v>0</v>
      </c>
      <c r="J294" s="1226">
        <f t="shared" si="46"/>
        <v>0</v>
      </c>
      <c r="K294" s="1543">
        <f t="shared" si="46"/>
        <v>0</v>
      </c>
      <c r="L294" s="1543">
        <f t="shared" si="46"/>
        <v>0</v>
      </c>
      <c r="M294" s="1543">
        <f t="shared" si="46"/>
        <v>0</v>
      </c>
      <c r="N294" s="1543">
        <f t="shared" si="46"/>
        <v>0</v>
      </c>
      <c r="O294" s="1543">
        <f t="shared" si="46"/>
        <v>0</v>
      </c>
      <c r="P294" s="1543">
        <f t="shared" si="46"/>
        <v>0</v>
      </c>
      <c r="Q294" s="1861">
        <f t="shared" si="46"/>
        <v>0</v>
      </c>
      <c r="R294" s="1896">
        <f t="shared" si="46"/>
        <v>0</v>
      </c>
      <c r="S294" s="1896">
        <f t="shared" si="46"/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 t="shared" si="40"/>
        <v>0</v>
      </c>
      <c r="G295" s="37" t="e">
        <f t="shared" si="41"/>
        <v>#DIV/0!</v>
      </c>
      <c r="H295" s="471"/>
      <c r="I295" s="471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0</v>
      </c>
      <c r="F296" s="36">
        <f t="shared" si="40"/>
        <v>0</v>
      </c>
      <c r="G296" s="37" t="e">
        <f t="shared" si="41"/>
        <v>#DIV/0!</v>
      </c>
      <c r="H296" s="471"/>
      <c r="I296" s="471"/>
      <c r="J296" s="471"/>
      <c r="K296" s="471"/>
      <c r="L296" s="471"/>
      <c r="M296" s="471"/>
      <c r="N296" s="471"/>
      <c r="O296" s="471"/>
      <c r="P296" s="471"/>
      <c r="Q296" s="471"/>
      <c r="R296" s="471"/>
      <c r="S296" s="471"/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40"/>
        <v>0</v>
      </c>
      <c r="G297" s="37" t="e">
        <f t="shared" si="41"/>
        <v>#DIV/0!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40"/>
        <v>0</v>
      </c>
      <c r="G298" s="37" t="e">
        <f t="shared" si="41"/>
        <v>#DIV/0!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40"/>
        <v>0</v>
      </c>
      <c r="G299" s="37" t="e">
        <f t="shared" si="41"/>
        <v>#DIV/0!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40"/>
        <v>0</v>
      </c>
      <c r="G300" s="67" t="e">
        <f t="shared" si="41"/>
        <v>#DIV/0!</v>
      </c>
      <c r="H300" s="1096"/>
      <c r="I300" s="1096"/>
      <c r="J300" s="1239"/>
      <c r="K300" s="1553"/>
      <c r="L300" s="1553"/>
      <c r="M300" s="1553"/>
      <c r="N300" s="1553"/>
      <c r="O300" s="1553"/>
      <c r="P300" s="1553"/>
      <c r="Q300" s="1874"/>
      <c r="R300" s="1907"/>
      <c r="S300" s="1907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40"/>
        <v>0</v>
      </c>
      <c r="G301" s="37" t="e">
        <f t="shared" si="41"/>
        <v>#DIV/0!</v>
      </c>
      <c r="H301" s="471"/>
      <c r="I301" s="471"/>
      <c r="J301" s="471"/>
      <c r="K301" s="471"/>
      <c r="L301" s="471"/>
      <c r="M301" s="471"/>
      <c r="N301" s="471"/>
      <c r="O301" s="471"/>
      <c r="P301" s="471"/>
      <c r="Q301" s="471"/>
      <c r="R301" s="471"/>
      <c r="S301" s="471"/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40"/>
        <v>0</v>
      </c>
      <c r="G302" s="37" t="e">
        <f t="shared" si="41"/>
        <v>#DIV/0!</v>
      </c>
      <c r="H302" s="471"/>
      <c r="I302" s="471"/>
      <c r="J302" s="471"/>
      <c r="K302" s="471"/>
      <c r="L302" s="471"/>
      <c r="M302" s="471"/>
      <c r="N302" s="471"/>
      <c r="O302" s="471"/>
      <c r="P302" s="471"/>
      <c r="Q302" s="471"/>
      <c r="R302" s="471"/>
      <c r="S302" s="471"/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40"/>
        <v>0</v>
      </c>
      <c r="G303" s="37" t="e">
        <f t="shared" si="41"/>
        <v>#DIV/0!</v>
      </c>
      <c r="H303" s="471"/>
      <c r="I303" s="471"/>
      <c r="J303" s="471"/>
      <c r="K303" s="471"/>
      <c r="L303" s="471"/>
      <c r="M303" s="471"/>
      <c r="N303" s="471"/>
      <c r="O303" s="471"/>
      <c r="P303" s="471"/>
      <c r="Q303" s="471"/>
      <c r="R303" s="471"/>
      <c r="S303" s="471"/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40"/>
        <v>0</v>
      </c>
      <c r="G304" s="37" t="e">
        <f t="shared" si="41"/>
        <v>#DIV/0!</v>
      </c>
      <c r="H304" s="471"/>
      <c r="I304" s="471"/>
      <c r="J304" s="471"/>
      <c r="K304" s="471"/>
      <c r="L304" s="471"/>
      <c r="M304" s="471"/>
      <c r="N304" s="471"/>
      <c r="O304" s="471"/>
      <c r="P304" s="471"/>
      <c r="Q304" s="471"/>
      <c r="R304" s="471"/>
      <c r="S304" s="471"/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40"/>
        <v>0</v>
      </c>
      <c r="G305" s="37" t="e">
        <f t="shared" si="41"/>
        <v>#DIV/0!</v>
      </c>
      <c r="H305" s="471"/>
      <c r="I305" s="471"/>
      <c r="J305" s="471"/>
      <c r="K305" s="471"/>
      <c r="L305" s="471"/>
      <c r="M305" s="471"/>
      <c r="N305" s="471"/>
      <c r="O305" s="471"/>
      <c r="P305" s="471"/>
      <c r="Q305" s="471"/>
      <c r="R305" s="471"/>
      <c r="S305" s="471"/>
    </row>
    <row r="306" spans="1:19" ht="27" customHeight="1">
      <c r="A306" s="735"/>
      <c r="B306" s="777" t="s">
        <v>37</v>
      </c>
      <c r="C306" s="793"/>
      <c r="D306" s="738" t="s">
        <v>24</v>
      </c>
      <c r="E306" s="153"/>
      <c r="F306" s="153">
        <f t="shared" si="40"/>
        <v>0</v>
      </c>
      <c r="G306" s="379" t="e">
        <f t="shared" si="41"/>
        <v>#DIV/0!</v>
      </c>
      <c r="H306" s="1248">
        <f t="shared" ref="H306:S306" si="47">SUM(H307:H311)</f>
        <v>0</v>
      </c>
      <c r="I306" s="1248">
        <f t="shared" si="47"/>
        <v>0</v>
      </c>
      <c r="J306" s="1248">
        <f t="shared" si="47"/>
        <v>0</v>
      </c>
      <c r="K306" s="1563">
        <f t="shared" si="47"/>
        <v>0</v>
      </c>
      <c r="L306" s="1563">
        <f t="shared" si="47"/>
        <v>0</v>
      </c>
      <c r="M306" s="1563">
        <f t="shared" si="47"/>
        <v>0</v>
      </c>
      <c r="N306" s="1563">
        <f t="shared" si="47"/>
        <v>0</v>
      </c>
      <c r="O306" s="1563">
        <f t="shared" si="47"/>
        <v>0</v>
      </c>
      <c r="P306" s="1563">
        <f t="shared" si="47"/>
        <v>0</v>
      </c>
      <c r="Q306" s="1884">
        <f t="shared" si="47"/>
        <v>0</v>
      </c>
      <c r="R306" s="1916">
        <f t="shared" si="47"/>
        <v>0</v>
      </c>
      <c r="S306" s="1916">
        <f t="shared" si="47"/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40"/>
        <v>0</v>
      </c>
      <c r="G307" s="37" t="e">
        <f t="shared" si="41"/>
        <v>#DIV/0!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471"/>
      <c r="R307" s="471"/>
      <c r="S307" s="471"/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si="40"/>
        <v>0</v>
      </c>
      <c r="G308" s="37" t="e">
        <f t="shared" si="41"/>
        <v>#DIV/0!</v>
      </c>
      <c r="H308" s="471"/>
      <c r="I308" s="471"/>
      <c r="J308" s="471"/>
      <c r="K308" s="471"/>
      <c r="L308" s="471"/>
      <c r="M308" s="471"/>
      <c r="N308" s="471"/>
      <c r="O308" s="471"/>
      <c r="P308" s="471"/>
      <c r="Q308" s="471"/>
      <c r="R308" s="471"/>
      <c r="S308" s="471"/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40"/>
        <v>0</v>
      </c>
      <c r="G309" s="37" t="e">
        <f t="shared" si="41"/>
        <v>#DIV/0!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471"/>
      <c r="R309" s="471"/>
      <c r="S309" s="471"/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40"/>
        <v>0</v>
      </c>
      <c r="G310" s="37" t="e">
        <f t="shared" si="41"/>
        <v>#DIV/0!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</row>
    <row r="311" spans="1:19" ht="27" customHeight="1">
      <c r="A311" s="794"/>
      <c r="B311" s="784"/>
      <c r="C311" s="795" t="s">
        <v>29</v>
      </c>
      <c r="D311" s="786" t="s">
        <v>24</v>
      </c>
      <c r="E311" s="116"/>
      <c r="F311" s="116">
        <f t="shared" ref="F311:F374" si="48">SUM(H311:S311)</f>
        <v>0</v>
      </c>
      <c r="G311" s="120" t="e">
        <f t="shared" si="41"/>
        <v>#DIV/0!</v>
      </c>
      <c r="H311" s="478"/>
      <c r="I311" s="488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</row>
    <row r="312" spans="1:19" ht="26.4" customHeight="1">
      <c r="A312" s="375" t="s">
        <v>325</v>
      </c>
      <c r="B312" s="796"/>
      <c r="C312" s="797"/>
      <c r="D312" s="798"/>
      <c r="E312" s="386"/>
      <c r="F312" s="386">
        <f t="shared" si="48"/>
        <v>0</v>
      </c>
      <c r="G312" s="633" t="e">
        <f t="shared" si="41"/>
        <v>#DIV/0!</v>
      </c>
      <c r="H312" s="1104"/>
      <c r="I312" s="1104"/>
      <c r="J312" s="1247"/>
      <c r="K312" s="1561"/>
      <c r="L312" s="1561"/>
      <c r="M312" s="1561"/>
      <c r="N312" s="1561"/>
      <c r="O312" s="1561"/>
      <c r="P312" s="1561"/>
      <c r="Q312" s="1882"/>
      <c r="R312" s="1914"/>
      <c r="S312" s="1914"/>
    </row>
    <row r="313" spans="1:19" ht="27" customHeight="1">
      <c r="A313" s="2110" t="s">
        <v>257</v>
      </c>
      <c r="B313" s="2111"/>
      <c r="C313" s="2111"/>
      <c r="D313" s="2112"/>
      <c r="E313" s="92"/>
      <c r="F313" s="92">
        <f t="shared" si="48"/>
        <v>0</v>
      </c>
      <c r="G313" s="631" t="e">
        <f t="shared" si="41"/>
        <v>#DIV/0!</v>
      </c>
      <c r="H313" s="1100"/>
      <c r="I313" s="1100"/>
      <c r="J313" s="1243"/>
      <c r="K313" s="1557"/>
      <c r="L313" s="1557"/>
      <c r="M313" s="1557"/>
      <c r="N313" s="1557"/>
      <c r="O313" s="1557"/>
      <c r="P313" s="1557"/>
      <c r="Q313" s="1878"/>
      <c r="R313" s="1910"/>
      <c r="S313" s="1910"/>
    </row>
    <row r="314" spans="1:19" ht="25.95" customHeight="1">
      <c r="A314" s="388"/>
      <c r="B314" s="2177" t="s">
        <v>251</v>
      </c>
      <c r="C314" s="2178"/>
      <c r="D314" s="799"/>
      <c r="E314" s="106">
        <f>E315</f>
        <v>0</v>
      </c>
      <c r="F314" s="55">
        <f t="shared" si="48"/>
        <v>0</v>
      </c>
      <c r="G314" s="67" t="e">
        <f t="shared" si="41"/>
        <v>#DIV/0!</v>
      </c>
      <c r="H314" s="1096"/>
      <c r="I314" s="1096"/>
      <c r="J314" s="1239"/>
      <c r="K314" s="1553"/>
      <c r="L314" s="1553"/>
      <c r="M314" s="1553"/>
      <c r="N314" s="1553"/>
      <c r="O314" s="1553"/>
      <c r="P314" s="1553"/>
      <c r="Q314" s="1874"/>
      <c r="R314" s="1907"/>
      <c r="S314" s="1907"/>
    </row>
    <row r="315" spans="1:19" ht="27" customHeight="1">
      <c r="A315" s="660"/>
      <c r="B315" s="730"/>
      <c r="C315" s="800" t="s">
        <v>139</v>
      </c>
      <c r="D315" s="679" t="s">
        <v>88</v>
      </c>
      <c r="E315" s="77"/>
      <c r="F315" s="36">
        <f t="shared" si="48"/>
        <v>0</v>
      </c>
      <c r="G315" s="37" t="e">
        <f t="shared" ref="G315:G378" si="49">+F315*100/E315</f>
        <v>#DIV/0!</v>
      </c>
      <c r="H315" s="471"/>
      <c r="I315" s="471"/>
      <c r="J315" s="471"/>
      <c r="K315" s="471"/>
      <c r="L315" s="471"/>
      <c r="M315" s="471"/>
      <c r="N315" s="471"/>
      <c r="O315" s="471"/>
      <c r="P315" s="471"/>
      <c r="Q315" s="471"/>
      <c r="R315" s="471"/>
      <c r="S315" s="471"/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48"/>
        <v>0</v>
      </c>
      <c r="G316" s="37" t="e">
        <f t="shared" si="49"/>
        <v>#DIV/0!</v>
      </c>
      <c r="H316" s="471"/>
      <c r="I316" s="471"/>
      <c r="J316" s="471"/>
      <c r="K316" s="471"/>
      <c r="L316" s="471"/>
      <c r="M316" s="471"/>
      <c r="N316" s="471"/>
      <c r="O316" s="471"/>
      <c r="P316" s="471"/>
      <c r="Q316" s="471"/>
      <c r="R316" s="471"/>
      <c r="S316" s="471"/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0</v>
      </c>
      <c r="F317" s="153">
        <f t="shared" si="48"/>
        <v>0</v>
      </c>
      <c r="G317" s="379" t="e">
        <f t="shared" si="49"/>
        <v>#DIV/0!</v>
      </c>
      <c r="H317" s="1083">
        <f>SUM(H318:H322)</f>
        <v>0</v>
      </c>
      <c r="I317" s="1085">
        <f t="shared" ref="I317:S317" si="50">SUM(I318:I322)</f>
        <v>0</v>
      </c>
      <c r="J317" s="1228">
        <f t="shared" si="50"/>
        <v>0</v>
      </c>
      <c r="K317" s="1545">
        <f t="shared" si="50"/>
        <v>0</v>
      </c>
      <c r="L317" s="1545">
        <f t="shared" si="50"/>
        <v>0</v>
      </c>
      <c r="M317" s="1545">
        <f t="shared" si="50"/>
        <v>0</v>
      </c>
      <c r="N317" s="1545">
        <f t="shared" si="50"/>
        <v>0</v>
      </c>
      <c r="O317" s="1545">
        <f t="shared" si="50"/>
        <v>0</v>
      </c>
      <c r="P317" s="1545">
        <f t="shared" si="50"/>
        <v>0</v>
      </c>
      <c r="Q317" s="1863">
        <f t="shared" si="50"/>
        <v>0</v>
      </c>
      <c r="R317" s="1898">
        <f t="shared" si="50"/>
        <v>0</v>
      </c>
      <c r="S317" s="1898">
        <f t="shared" si="50"/>
        <v>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48"/>
        <v>0</v>
      </c>
      <c r="G318" s="37" t="e">
        <f t="shared" si="49"/>
        <v>#DIV/0!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0</v>
      </c>
      <c r="F319" s="36">
        <f t="shared" si="48"/>
        <v>0</v>
      </c>
      <c r="G319" s="37" t="e">
        <f t="shared" si="49"/>
        <v>#DIV/0!</v>
      </c>
      <c r="H319" s="471"/>
      <c r="I319" s="471"/>
      <c r="J319" s="471"/>
      <c r="K319" s="471"/>
      <c r="L319" s="471"/>
      <c r="M319" s="471"/>
      <c r="N319" s="471"/>
      <c r="O319" s="471"/>
      <c r="P319" s="471"/>
      <c r="Q319" s="471"/>
      <c r="R319" s="471"/>
      <c r="S319" s="471"/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48"/>
        <v>0</v>
      </c>
      <c r="G320" s="37" t="e">
        <f t="shared" si="49"/>
        <v>#DIV/0!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48"/>
        <v>0</v>
      </c>
      <c r="G321" s="37" t="e">
        <f t="shared" si="49"/>
        <v>#DIV/0!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471"/>
      <c r="R321" s="471"/>
      <c r="S321" s="471"/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48"/>
        <v>0</v>
      </c>
      <c r="G322" s="37" t="e">
        <f t="shared" si="49"/>
        <v>#DIV/0!</v>
      </c>
      <c r="H322" s="471"/>
      <c r="I322" s="471"/>
      <c r="J322" s="471"/>
      <c r="K322" s="471"/>
      <c r="L322" s="471"/>
      <c r="M322" s="471"/>
      <c r="N322" s="471"/>
      <c r="O322" s="471"/>
      <c r="P322" s="471"/>
      <c r="Q322" s="471"/>
      <c r="R322" s="471"/>
      <c r="S322" s="471"/>
    </row>
    <row r="323" spans="1:19" ht="24" customHeight="1">
      <c r="A323" s="225"/>
      <c r="B323" s="2179" t="s">
        <v>252</v>
      </c>
      <c r="C323" s="2180"/>
      <c r="D323" s="693"/>
      <c r="E323" s="54">
        <f>E325</f>
        <v>0</v>
      </c>
      <c r="F323" s="55">
        <f t="shared" si="48"/>
        <v>0</v>
      </c>
      <c r="G323" s="67" t="e">
        <f t="shared" si="49"/>
        <v>#DIV/0!</v>
      </c>
      <c r="H323" s="1096">
        <f>H325</f>
        <v>0</v>
      </c>
      <c r="I323" s="1096">
        <f t="shared" ref="I323:S323" si="51">I325</f>
        <v>0</v>
      </c>
      <c r="J323" s="1239">
        <f t="shared" si="51"/>
        <v>0</v>
      </c>
      <c r="K323" s="1553">
        <f t="shared" si="51"/>
        <v>0</v>
      </c>
      <c r="L323" s="1553">
        <f t="shared" si="51"/>
        <v>0</v>
      </c>
      <c r="M323" s="1553">
        <f t="shared" si="51"/>
        <v>0</v>
      </c>
      <c r="N323" s="1553">
        <f t="shared" si="51"/>
        <v>0</v>
      </c>
      <c r="O323" s="1553">
        <f t="shared" si="51"/>
        <v>0</v>
      </c>
      <c r="P323" s="1553">
        <f t="shared" si="51"/>
        <v>0</v>
      </c>
      <c r="Q323" s="1874">
        <f t="shared" si="51"/>
        <v>0</v>
      </c>
      <c r="R323" s="1907">
        <f t="shared" si="51"/>
        <v>0</v>
      </c>
      <c r="S323" s="1907">
        <f t="shared" si="51"/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0</v>
      </c>
      <c r="F324" s="36">
        <f t="shared" si="48"/>
        <v>0</v>
      </c>
      <c r="G324" s="37" t="e">
        <f t="shared" si="49"/>
        <v>#DIV/0!</v>
      </c>
      <c r="H324" s="471"/>
      <c r="I324" s="471"/>
      <c r="J324" s="471"/>
      <c r="K324" s="471"/>
      <c r="L324" s="471"/>
      <c r="M324" s="471"/>
      <c r="N324" s="471"/>
      <c r="O324" s="471"/>
      <c r="P324" s="471"/>
      <c r="Q324" s="471"/>
      <c r="R324" s="471"/>
      <c r="S324" s="471"/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0</v>
      </c>
      <c r="F325" s="36">
        <f t="shared" si="48"/>
        <v>0</v>
      </c>
      <c r="G325" s="37" t="e">
        <f t="shared" si="49"/>
        <v>#DIV/0!</v>
      </c>
      <c r="H325" s="471"/>
      <c r="I325" s="471"/>
      <c r="J325" s="471"/>
      <c r="K325" s="471"/>
      <c r="L325" s="471"/>
      <c r="M325" s="471"/>
      <c r="N325" s="471"/>
      <c r="O325" s="471"/>
      <c r="P325" s="471"/>
      <c r="Q325" s="471"/>
      <c r="R325" s="471"/>
      <c r="S325" s="471"/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48"/>
        <v>0</v>
      </c>
      <c r="G326" s="37" t="e">
        <f t="shared" si="49"/>
        <v>#DIV/0!</v>
      </c>
      <c r="H326" s="471"/>
      <c r="I326" s="471"/>
      <c r="J326" s="471"/>
      <c r="K326" s="471"/>
      <c r="L326" s="471"/>
      <c r="M326" s="471"/>
      <c r="N326" s="471"/>
      <c r="O326" s="471"/>
      <c r="P326" s="471"/>
      <c r="Q326" s="471"/>
      <c r="R326" s="471"/>
      <c r="S326" s="471"/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0</v>
      </c>
      <c r="F327" s="153">
        <f t="shared" si="48"/>
        <v>0</v>
      </c>
      <c r="G327" s="379" t="e">
        <f t="shared" si="49"/>
        <v>#DIV/0!</v>
      </c>
      <c r="H327" s="1083">
        <f>SUM(H328:H332)</f>
        <v>0</v>
      </c>
      <c r="I327" s="1083">
        <f t="shared" ref="I327:S327" si="52">SUM(I328:I332)</f>
        <v>0</v>
      </c>
      <c r="J327" s="1226">
        <f t="shared" si="52"/>
        <v>0</v>
      </c>
      <c r="K327" s="1545">
        <f t="shared" si="52"/>
        <v>0</v>
      </c>
      <c r="L327" s="1545">
        <f t="shared" si="52"/>
        <v>0</v>
      </c>
      <c r="M327" s="1545">
        <f t="shared" si="52"/>
        <v>0</v>
      </c>
      <c r="N327" s="1545">
        <f t="shared" si="52"/>
        <v>0</v>
      </c>
      <c r="O327" s="1545">
        <f t="shared" si="52"/>
        <v>0</v>
      </c>
      <c r="P327" s="1545">
        <f t="shared" si="52"/>
        <v>0</v>
      </c>
      <c r="Q327" s="1863">
        <f t="shared" si="52"/>
        <v>0</v>
      </c>
      <c r="R327" s="1898">
        <f t="shared" si="52"/>
        <v>0</v>
      </c>
      <c r="S327" s="1898">
        <f t="shared" si="52"/>
        <v>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48"/>
        <v>0</v>
      </c>
      <c r="G328" s="37" t="e">
        <f t="shared" si="49"/>
        <v>#DIV/0!</v>
      </c>
      <c r="H328" s="471"/>
      <c r="I328" s="471"/>
      <c r="J328" s="471"/>
      <c r="K328" s="471"/>
      <c r="L328" s="471"/>
      <c r="M328" s="471"/>
      <c r="N328" s="471"/>
      <c r="O328" s="471"/>
      <c r="P328" s="471"/>
      <c r="Q328" s="471"/>
      <c r="R328" s="471"/>
      <c r="S328" s="471"/>
    </row>
    <row r="329" spans="1:19" ht="26.4" customHeight="1">
      <c r="A329" s="684"/>
      <c r="B329" s="685"/>
      <c r="C329" s="686" t="s">
        <v>26</v>
      </c>
      <c r="D329" s="687" t="s">
        <v>24</v>
      </c>
      <c r="E329" s="42"/>
      <c r="F329" s="36">
        <f t="shared" si="48"/>
        <v>0</v>
      </c>
      <c r="G329" s="37" t="e">
        <f t="shared" si="49"/>
        <v>#DIV/0!</v>
      </c>
      <c r="H329" s="471"/>
      <c r="I329" s="471"/>
      <c r="J329" s="471"/>
      <c r="K329" s="471"/>
      <c r="L329" s="471"/>
      <c r="M329" s="471"/>
      <c r="N329" s="471"/>
      <c r="O329" s="471"/>
      <c r="P329" s="471"/>
      <c r="Q329" s="471"/>
      <c r="R329" s="471"/>
      <c r="S329" s="471"/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48"/>
        <v>0</v>
      </c>
      <c r="G330" s="37" t="e">
        <f t="shared" si="49"/>
        <v>#DIV/0!</v>
      </c>
      <c r="H330" s="471"/>
      <c r="I330" s="471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48"/>
        <v>0</v>
      </c>
      <c r="G331" s="37" t="e">
        <f t="shared" si="49"/>
        <v>#DIV/0!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471"/>
      <c r="R331" s="471"/>
      <c r="S331" s="471"/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48"/>
        <v>0</v>
      </c>
      <c r="G332" s="120" t="e">
        <f t="shared" si="49"/>
        <v>#DIV/0!</v>
      </c>
      <c r="H332" s="478"/>
      <c r="I332" s="478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48"/>
        <v>0</v>
      </c>
      <c r="G333" s="631" t="e">
        <f t="shared" si="49"/>
        <v>#DIV/0!</v>
      </c>
      <c r="H333" s="1090"/>
      <c r="I333" s="1084"/>
      <c r="J333" s="1227"/>
      <c r="K333" s="1544"/>
      <c r="L333" s="1544"/>
      <c r="M333" s="1544"/>
      <c r="N333" s="1544"/>
      <c r="O333" s="1544"/>
      <c r="P333" s="1544"/>
      <c r="Q333" s="1862"/>
      <c r="R333" s="1897"/>
      <c r="S333" s="1897"/>
    </row>
    <row r="334" spans="1:19" ht="26.4" customHeight="1">
      <c r="A334" s="225"/>
      <c r="B334" s="2113" t="s">
        <v>260</v>
      </c>
      <c r="C334" s="2114"/>
      <c r="D334" s="788"/>
      <c r="E334" s="54">
        <f>E335</f>
        <v>0</v>
      </c>
      <c r="F334" s="55">
        <f t="shared" si="48"/>
        <v>0</v>
      </c>
      <c r="G334" s="67" t="e">
        <f t="shared" si="49"/>
        <v>#DIV/0!</v>
      </c>
      <c r="H334" s="1091">
        <f>H335</f>
        <v>0</v>
      </c>
      <c r="I334" s="1091">
        <f>I335</f>
        <v>0</v>
      </c>
      <c r="J334" s="1234">
        <f>J335</f>
        <v>0</v>
      </c>
      <c r="K334" s="1549">
        <f t="shared" ref="K334:S334" si="53">K335</f>
        <v>0</v>
      </c>
      <c r="L334" s="1549">
        <f t="shared" si="53"/>
        <v>0</v>
      </c>
      <c r="M334" s="1549">
        <f t="shared" si="53"/>
        <v>0</v>
      </c>
      <c r="N334" s="1549">
        <f t="shared" si="53"/>
        <v>0</v>
      </c>
      <c r="O334" s="1549">
        <f t="shared" si="53"/>
        <v>0</v>
      </c>
      <c r="P334" s="1549">
        <f t="shared" si="53"/>
        <v>0</v>
      </c>
      <c r="Q334" s="1870">
        <f t="shared" si="53"/>
        <v>0</v>
      </c>
      <c r="R334" s="1903">
        <f t="shared" si="53"/>
        <v>0</v>
      </c>
      <c r="S334" s="1903">
        <f t="shared" si="53"/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/>
      <c r="F335" s="36">
        <f t="shared" si="48"/>
        <v>0</v>
      </c>
      <c r="G335" s="37" t="e">
        <f t="shared" si="49"/>
        <v>#DIV/0!</v>
      </c>
      <c r="H335" s="158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48"/>
        <v>0</v>
      </c>
      <c r="G336" s="37" t="e">
        <f t="shared" si="49"/>
        <v>#DIV/0!</v>
      </c>
      <c r="H336" s="158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0</v>
      </c>
      <c r="F337" s="153">
        <f t="shared" si="48"/>
        <v>0</v>
      </c>
      <c r="G337" s="379" t="e">
        <f t="shared" si="49"/>
        <v>#DIV/0!</v>
      </c>
      <c r="H337" s="1083">
        <f>SUM(H338:H342)</f>
        <v>0</v>
      </c>
      <c r="I337" s="1083">
        <f t="shared" ref="I337:S337" si="54">SUM(I338:I342)</f>
        <v>0</v>
      </c>
      <c r="J337" s="1226">
        <f t="shared" si="54"/>
        <v>0</v>
      </c>
      <c r="K337" s="1543">
        <f t="shared" si="54"/>
        <v>0</v>
      </c>
      <c r="L337" s="1543">
        <f t="shared" si="54"/>
        <v>0</v>
      </c>
      <c r="M337" s="1543">
        <f t="shared" si="54"/>
        <v>0</v>
      </c>
      <c r="N337" s="1543">
        <f t="shared" si="54"/>
        <v>0</v>
      </c>
      <c r="O337" s="1543">
        <f t="shared" si="54"/>
        <v>0</v>
      </c>
      <c r="P337" s="1543">
        <f t="shared" si="54"/>
        <v>0</v>
      </c>
      <c r="Q337" s="1861">
        <f t="shared" si="54"/>
        <v>0</v>
      </c>
      <c r="R337" s="1896">
        <f t="shared" si="54"/>
        <v>0</v>
      </c>
      <c r="S337" s="1896">
        <f t="shared" si="54"/>
        <v>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48"/>
        <v>0</v>
      </c>
      <c r="G338" s="37" t="e">
        <f t="shared" si="49"/>
        <v>#DIV/0!</v>
      </c>
      <c r="H338" s="158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</row>
    <row r="339" spans="1:19" ht="26.4" customHeight="1">
      <c r="A339" s="684"/>
      <c r="B339" s="685"/>
      <c r="C339" s="686" t="s">
        <v>26</v>
      </c>
      <c r="D339" s="687" t="s">
        <v>24</v>
      </c>
      <c r="E339" s="36"/>
      <c r="F339" s="36">
        <f t="shared" si="48"/>
        <v>0</v>
      </c>
      <c r="G339" s="37" t="e">
        <f t="shared" si="49"/>
        <v>#DIV/0!</v>
      </c>
      <c r="H339" s="158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48"/>
        <v>0</v>
      </c>
      <c r="G340" s="37" t="e">
        <f t="shared" si="49"/>
        <v>#DIV/0!</v>
      </c>
      <c r="H340" s="158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48"/>
        <v>0</v>
      </c>
      <c r="G341" s="37" t="e">
        <f t="shared" si="49"/>
        <v>#DIV/0!</v>
      </c>
      <c r="H341" s="158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48"/>
        <v>0</v>
      </c>
      <c r="G342" s="120" t="e">
        <f t="shared" si="49"/>
        <v>#DIV/0!</v>
      </c>
      <c r="H342" s="467"/>
      <c r="I342" s="361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386">
        <f t="shared" si="48"/>
        <v>0</v>
      </c>
      <c r="G343" s="633" t="e">
        <f t="shared" si="49"/>
        <v>#DIV/0!</v>
      </c>
      <c r="H343" s="1092"/>
      <c r="I343" s="1108"/>
      <c r="J343" s="1250"/>
      <c r="K343" s="1564"/>
      <c r="L343" s="1564"/>
      <c r="M343" s="1564"/>
      <c r="N343" s="1564"/>
      <c r="O343" s="1564"/>
      <c r="P343" s="1564"/>
      <c r="Q343" s="1885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48"/>
        <v>0</v>
      </c>
      <c r="G344" s="631" t="e">
        <f t="shared" si="49"/>
        <v>#DIV/0!</v>
      </c>
      <c r="H344" s="1111"/>
      <c r="I344" s="1105"/>
      <c r="J344" s="1105"/>
      <c r="K344" s="1562"/>
      <c r="L344" s="1562"/>
      <c r="M344" s="1562"/>
      <c r="N344" s="1562"/>
      <c r="O344" s="1562"/>
      <c r="P344" s="1562"/>
      <c r="Q344" s="1883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48"/>
        <v>0</v>
      </c>
      <c r="G345" s="67" t="e">
        <f t="shared" si="49"/>
        <v>#DIV/0!</v>
      </c>
      <c r="H345" s="1076">
        <f>SUM(H346:H349)</f>
        <v>0</v>
      </c>
      <c r="I345" s="1076">
        <f t="shared" ref="I345:S345" si="55">SUM(I346:I349)</f>
        <v>0</v>
      </c>
      <c r="J345" s="1218">
        <f t="shared" si="55"/>
        <v>0</v>
      </c>
      <c r="K345" s="1536">
        <f t="shared" si="55"/>
        <v>0</v>
      </c>
      <c r="L345" s="1536">
        <f t="shared" si="55"/>
        <v>0</v>
      </c>
      <c r="M345" s="1536">
        <f t="shared" si="55"/>
        <v>0</v>
      </c>
      <c r="N345" s="1536">
        <f t="shared" si="55"/>
        <v>0</v>
      </c>
      <c r="O345" s="1536">
        <f t="shared" si="55"/>
        <v>0</v>
      </c>
      <c r="P345" s="1536">
        <f t="shared" si="55"/>
        <v>0</v>
      </c>
      <c r="Q345" s="1854">
        <f t="shared" si="55"/>
        <v>0</v>
      </c>
      <c r="R345" s="1889">
        <f t="shared" si="55"/>
        <v>0</v>
      </c>
      <c r="S345" s="1889">
        <f t="shared" si="55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48"/>
        <v>0</v>
      </c>
      <c r="G346" s="37" t="e">
        <f t="shared" si="49"/>
        <v>#DIV/0!</v>
      </c>
      <c r="H346" s="471"/>
      <c r="I346" s="471"/>
      <c r="J346" s="471"/>
      <c r="K346" s="471"/>
      <c r="L346" s="471"/>
      <c r="M346" s="471"/>
      <c r="N346" s="471"/>
      <c r="O346" s="471"/>
      <c r="P346" s="471"/>
      <c r="Q346" s="471"/>
      <c r="R346" s="471"/>
      <c r="S346" s="471"/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48"/>
        <v>0</v>
      </c>
      <c r="G347" s="37" t="e">
        <f t="shared" si="49"/>
        <v>#DIV/0!</v>
      </c>
      <c r="H347" s="471"/>
      <c r="I347" s="471"/>
      <c r="J347" s="471"/>
      <c r="K347" s="471"/>
      <c r="L347" s="471"/>
      <c r="M347" s="471"/>
      <c r="N347" s="471"/>
      <c r="O347" s="471"/>
      <c r="P347" s="471"/>
      <c r="Q347" s="471"/>
      <c r="R347" s="471"/>
      <c r="S347" s="471"/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48"/>
        <v>0</v>
      </c>
      <c r="G348" s="37" t="e">
        <f t="shared" si="49"/>
        <v>#DIV/0!</v>
      </c>
      <c r="H348" s="471"/>
      <c r="I348" s="471"/>
      <c r="J348" s="471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48"/>
        <v>0</v>
      </c>
      <c r="G349" s="37" t="e">
        <f t="shared" si="49"/>
        <v>#DIV/0!</v>
      </c>
      <c r="H349" s="471"/>
      <c r="I349" s="471"/>
      <c r="J349" s="471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48"/>
        <v>0</v>
      </c>
      <c r="G350" s="37" t="e">
        <f t="shared" si="49"/>
        <v>#DIV/0!</v>
      </c>
      <c r="H350" s="471"/>
      <c r="I350" s="471"/>
      <c r="J350" s="471"/>
      <c r="K350" s="471"/>
      <c r="L350" s="471"/>
      <c r="M350" s="471"/>
      <c r="N350" s="471"/>
      <c r="O350" s="471"/>
      <c r="P350" s="471"/>
      <c r="Q350" s="471"/>
      <c r="R350" s="471"/>
      <c r="S350" s="471"/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48"/>
        <v>0</v>
      </c>
      <c r="G351" s="37" t="e">
        <f t="shared" si="49"/>
        <v>#DIV/0!</v>
      </c>
      <c r="H351" s="471"/>
      <c r="I351" s="471"/>
      <c r="J351" s="471"/>
      <c r="K351" s="471"/>
      <c r="L351" s="471"/>
      <c r="M351" s="471"/>
      <c r="N351" s="471"/>
      <c r="O351" s="471"/>
      <c r="P351" s="471"/>
      <c r="Q351" s="471"/>
      <c r="R351" s="471"/>
      <c r="S351" s="471"/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153">
        <f t="shared" si="48"/>
        <v>0</v>
      </c>
      <c r="G352" s="379" t="e">
        <f t="shared" si="49"/>
        <v>#DIV/0!</v>
      </c>
      <c r="H352" s="1106">
        <f>SUM(H353:H357)</f>
        <v>0</v>
      </c>
      <c r="I352" s="1106">
        <f t="shared" ref="I352:R352" si="56">SUM(I353:I357)</f>
        <v>0</v>
      </c>
      <c r="J352" s="1248">
        <f t="shared" si="56"/>
        <v>0</v>
      </c>
      <c r="K352" s="1563">
        <f t="shared" si="56"/>
        <v>0</v>
      </c>
      <c r="L352" s="1563">
        <f t="shared" si="56"/>
        <v>0</v>
      </c>
      <c r="M352" s="1563">
        <f t="shared" si="56"/>
        <v>0</v>
      </c>
      <c r="N352" s="1563">
        <f t="shared" si="56"/>
        <v>0</v>
      </c>
      <c r="O352" s="1563">
        <f t="shared" si="56"/>
        <v>0</v>
      </c>
      <c r="P352" s="1563">
        <f t="shared" si="56"/>
        <v>0</v>
      </c>
      <c r="Q352" s="1884">
        <f t="shared" si="56"/>
        <v>0</v>
      </c>
      <c r="R352" s="1916">
        <f t="shared" si="56"/>
        <v>0</v>
      </c>
      <c r="S352" s="1916">
        <f>SUM(S353:S357)</f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48"/>
        <v>0</v>
      </c>
      <c r="G353" s="37" t="e">
        <f t="shared" si="49"/>
        <v>#DIV/0!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48"/>
        <v>0</v>
      </c>
      <c r="G354" s="37" t="e">
        <f t="shared" si="49"/>
        <v>#DIV/0!</v>
      </c>
      <c r="H354" s="471"/>
      <c r="I354" s="471"/>
      <c r="J354" s="471"/>
      <c r="K354" s="471"/>
      <c r="L354" s="471"/>
      <c r="M354" s="471"/>
      <c r="N354" s="471"/>
      <c r="O354" s="471"/>
      <c r="P354" s="471"/>
      <c r="Q354" s="471"/>
      <c r="R354" s="471"/>
      <c r="S354" s="471"/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48"/>
        <v>0</v>
      </c>
      <c r="G355" s="37" t="e">
        <f t="shared" si="49"/>
        <v>#DIV/0!</v>
      </c>
      <c r="H355" s="471"/>
      <c r="I355" s="471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48"/>
        <v>0</v>
      </c>
      <c r="G356" s="37" t="e">
        <f t="shared" si="49"/>
        <v>#DIV/0!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116">
        <f t="shared" si="48"/>
        <v>0</v>
      </c>
      <c r="G357" s="120" t="e">
        <f t="shared" si="49"/>
        <v>#DIV/0!</v>
      </c>
      <c r="H357" s="488"/>
      <c r="I357" s="488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86">
        <f t="shared" si="48"/>
        <v>0</v>
      </c>
      <c r="G358" s="633" t="e">
        <f t="shared" si="49"/>
        <v>#DIV/0!</v>
      </c>
      <c r="H358" s="1092"/>
      <c r="I358" s="1092"/>
      <c r="J358" s="1235"/>
      <c r="K358" s="1550"/>
      <c r="L358" s="1550"/>
      <c r="M358" s="1550"/>
      <c r="N358" s="1550"/>
      <c r="O358" s="1550"/>
      <c r="P358" s="1550"/>
      <c r="Q358" s="1871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48"/>
        <v>0</v>
      </c>
      <c r="G359" s="631" t="e">
        <f t="shared" si="49"/>
        <v>#DIV/0!</v>
      </c>
      <c r="H359" s="1110"/>
      <c r="I359" s="1110"/>
      <c r="J359" s="1252"/>
      <c r="K359" s="1565"/>
      <c r="L359" s="1565"/>
      <c r="M359" s="1565"/>
      <c r="N359" s="1565"/>
      <c r="O359" s="1565"/>
      <c r="P359" s="1565"/>
      <c r="Q359" s="1887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48"/>
        <v>0</v>
      </c>
      <c r="G360" s="37" t="e">
        <f t="shared" si="49"/>
        <v>#DIV/0!</v>
      </c>
      <c r="H360" s="484"/>
      <c r="I360" s="484"/>
      <c r="J360" s="484"/>
      <c r="K360" s="484"/>
      <c r="L360" s="484"/>
      <c r="M360" s="484"/>
      <c r="N360" s="484"/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48"/>
        <v>0</v>
      </c>
      <c r="G361" s="37" t="e">
        <f t="shared" si="49"/>
        <v>#DIV/0!</v>
      </c>
      <c r="H361" s="484"/>
      <c r="I361" s="484"/>
      <c r="J361" s="484"/>
      <c r="K361" s="484"/>
      <c r="L361" s="484"/>
      <c r="M361" s="484"/>
      <c r="N361" s="484"/>
      <c r="O361" s="484"/>
      <c r="P361" s="484"/>
      <c r="Q361" s="484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48"/>
        <v>0</v>
      </c>
      <c r="G362" s="379" t="e">
        <f t="shared" si="49"/>
        <v>#DIV/0!</v>
      </c>
      <c r="H362" s="1251">
        <f>SUM(H363:H367)</f>
        <v>0</v>
      </c>
      <c r="I362" s="1251">
        <f>SUM(I363:I367)</f>
        <v>0</v>
      </c>
      <c r="J362" s="1251">
        <f t="shared" ref="J362:R362" si="57">SUM(J363:J367)</f>
        <v>0</v>
      </c>
      <c r="K362" s="1570">
        <f t="shared" si="57"/>
        <v>0</v>
      </c>
      <c r="L362" s="1570">
        <f t="shared" si="57"/>
        <v>0</v>
      </c>
      <c r="M362" s="1570">
        <f t="shared" si="57"/>
        <v>0</v>
      </c>
      <c r="N362" s="1570">
        <f t="shared" si="57"/>
        <v>0</v>
      </c>
      <c r="O362" s="1570">
        <f t="shared" si="57"/>
        <v>0</v>
      </c>
      <c r="P362" s="1570">
        <f t="shared" si="57"/>
        <v>0</v>
      </c>
      <c r="Q362" s="1886">
        <f t="shared" si="57"/>
        <v>0</v>
      </c>
      <c r="R362" s="1886">
        <f t="shared" si="57"/>
        <v>0</v>
      </c>
      <c r="S362" s="1886">
        <f>SUM(S363:S367)</f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48"/>
        <v>0</v>
      </c>
      <c r="G363" s="37" t="e">
        <f t="shared" si="49"/>
        <v>#DIV/0!</v>
      </c>
      <c r="H363" s="484"/>
      <c r="I363" s="484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48"/>
        <v>0</v>
      </c>
      <c r="G364" s="37" t="e">
        <f t="shared" si="49"/>
        <v>#DIV/0!</v>
      </c>
      <c r="H364" s="484"/>
      <c r="I364" s="484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48"/>
        <v>0</v>
      </c>
      <c r="G365" s="37" t="e">
        <f t="shared" si="49"/>
        <v>#DIV/0!</v>
      </c>
      <c r="H365" s="484"/>
      <c r="I365" s="484"/>
      <c r="J365" s="484"/>
      <c r="K365" s="484"/>
      <c r="L365" s="484"/>
      <c r="M365" s="484"/>
      <c r="N365" s="484"/>
      <c r="O365" s="484"/>
      <c r="P365" s="484"/>
      <c r="Q365" s="484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48"/>
        <v>0</v>
      </c>
      <c r="G366" s="37" t="e">
        <f t="shared" si="49"/>
        <v>#DIV/0!</v>
      </c>
      <c r="H366" s="484"/>
      <c r="I366" s="484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48"/>
        <v>0</v>
      </c>
      <c r="G367" s="120" t="e">
        <f t="shared" si="49"/>
        <v>#DIV/0!</v>
      </c>
      <c r="H367" s="484"/>
      <c r="I367" s="484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48"/>
        <v>0</v>
      </c>
      <c r="G368" s="631" t="e">
        <f t="shared" si="49"/>
        <v>#DIV/0!</v>
      </c>
      <c r="H368" s="1110"/>
      <c r="I368" s="1110"/>
      <c r="J368" s="1252"/>
      <c r="K368" s="1565"/>
      <c r="L368" s="1565"/>
      <c r="M368" s="1565"/>
      <c r="N368" s="1565"/>
      <c r="O368" s="1565"/>
      <c r="P368" s="1565"/>
      <c r="Q368" s="1887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48"/>
        <v>0</v>
      </c>
      <c r="G369" s="37" t="e">
        <f t="shared" si="49"/>
        <v>#DIV/0!</v>
      </c>
      <c r="H369" s="484"/>
      <c r="I369" s="484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48"/>
        <v>0</v>
      </c>
      <c r="G370" s="37" t="e">
        <f t="shared" si="49"/>
        <v>#DIV/0!</v>
      </c>
      <c r="H370" s="484"/>
      <c r="I370" s="484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48"/>
        <v>0</v>
      </c>
      <c r="G371" s="379" t="e">
        <f t="shared" si="49"/>
        <v>#DIV/0!</v>
      </c>
      <c r="H371" s="1251">
        <f>SUM(H372:H376)</f>
        <v>0</v>
      </c>
      <c r="I371" s="1251">
        <f>SUM(I372:I376)</f>
        <v>0</v>
      </c>
      <c r="J371" s="1251">
        <f t="shared" ref="J371:R371" si="58">SUM(J372:J376)</f>
        <v>0</v>
      </c>
      <c r="K371" s="1570">
        <f t="shared" si="58"/>
        <v>0</v>
      </c>
      <c r="L371" s="1570">
        <f t="shared" si="58"/>
        <v>0</v>
      </c>
      <c r="M371" s="1570">
        <f t="shared" si="58"/>
        <v>0</v>
      </c>
      <c r="N371" s="1570">
        <f t="shared" si="58"/>
        <v>0</v>
      </c>
      <c r="O371" s="1570">
        <f t="shared" si="58"/>
        <v>0</v>
      </c>
      <c r="P371" s="1570">
        <f t="shared" si="58"/>
        <v>0</v>
      </c>
      <c r="Q371" s="1886">
        <f t="shared" si="58"/>
        <v>0</v>
      </c>
      <c r="R371" s="1886">
        <f t="shared" si="58"/>
        <v>0</v>
      </c>
      <c r="S371" s="1886">
        <f>SUM(S372:S376)</f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48"/>
        <v>0</v>
      </c>
      <c r="G372" s="37" t="e">
        <f t="shared" si="49"/>
        <v>#DIV/0!</v>
      </c>
      <c r="H372" s="484"/>
      <c r="I372" s="484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48"/>
        <v>0</v>
      </c>
      <c r="G373" s="37" t="e">
        <f t="shared" si="49"/>
        <v>#DIV/0!</v>
      </c>
      <c r="H373" s="484"/>
      <c r="I373" s="484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48"/>
        <v>0</v>
      </c>
      <c r="G374" s="37" t="e">
        <f t="shared" si="49"/>
        <v>#DIV/0!</v>
      </c>
      <c r="H374" s="484"/>
      <c r="I374" s="484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ref="F375:F394" si="59">SUM(H375:S375)</f>
        <v>0</v>
      </c>
      <c r="G375" s="37" t="e">
        <f t="shared" si="49"/>
        <v>#DIV/0!</v>
      </c>
      <c r="H375" s="484"/>
      <c r="I375" s="484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59"/>
        <v>0</v>
      </c>
      <c r="G376" s="120" t="e">
        <f t="shared" si="49"/>
        <v>#DIV/0!</v>
      </c>
      <c r="H376" s="485"/>
      <c r="I376" s="485"/>
      <c r="J376" s="485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25.5" customHeight="1">
      <c r="A377" s="638" t="s">
        <v>330</v>
      </c>
      <c r="B377" s="536"/>
      <c r="C377" s="537"/>
      <c r="D377" s="544"/>
      <c r="E377" s="535"/>
      <c r="F377" s="92">
        <f t="shared" si="59"/>
        <v>0</v>
      </c>
      <c r="G377" s="631" t="e">
        <f t="shared" si="49"/>
        <v>#DIV/0!</v>
      </c>
      <c r="H377" s="1110"/>
      <c r="I377" s="1110"/>
      <c r="J377" s="1252"/>
      <c r="K377" s="1565"/>
      <c r="L377" s="1565"/>
      <c r="M377" s="1565"/>
      <c r="N377" s="1565"/>
      <c r="O377" s="1565"/>
      <c r="P377" s="1565"/>
      <c r="Q377" s="1887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59"/>
        <v>0</v>
      </c>
      <c r="G378" s="37" t="e">
        <f t="shared" si="49"/>
        <v>#DIV/0!</v>
      </c>
      <c r="H378" s="484"/>
      <c r="I378" s="484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59"/>
        <v>0</v>
      </c>
      <c r="G379" s="37" t="e">
        <f t="shared" ref="G379:G394" si="60">+F379*100/E379</f>
        <v>#DIV/0!</v>
      </c>
      <c r="H379" s="484"/>
      <c r="I379" s="484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59"/>
        <v>0</v>
      </c>
      <c r="G380" s="379" t="e">
        <f t="shared" si="60"/>
        <v>#DIV/0!</v>
      </c>
      <c r="H380" s="1251">
        <f>SUM(H381:H385)</f>
        <v>0</v>
      </c>
      <c r="I380" s="1251">
        <f>SUM(I381:I385)</f>
        <v>0</v>
      </c>
      <c r="J380" s="1251">
        <f t="shared" ref="J380:O380" si="61">SUM(J381:J385)</f>
        <v>0</v>
      </c>
      <c r="K380" s="1570">
        <f t="shared" si="61"/>
        <v>0</v>
      </c>
      <c r="L380" s="1570">
        <f t="shared" si="61"/>
        <v>0</v>
      </c>
      <c r="M380" s="1570">
        <f t="shared" si="61"/>
        <v>0</v>
      </c>
      <c r="N380" s="1570">
        <f t="shared" si="61"/>
        <v>0</v>
      </c>
      <c r="O380" s="1570">
        <f t="shared" si="61"/>
        <v>0</v>
      </c>
      <c r="P380" s="1570">
        <f>SUM(P381:P385)</f>
        <v>0</v>
      </c>
      <c r="Q380" s="1886">
        <f>SUM(Q381:Q385)</f>
        <v>0</v>
      </c>
      <c r="R380" s="1886">
        <f>SUM(R381:R385)</f>
        <v>0</v>
      </c>
      <c r="S380" s="1886">
        <f>SUM(S381:S385)</f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59"/>
        <v>0</v>
      </c>
      <c r="G381" s="37" t="e">
        <f t="shared" si="60"/>
        <v>#DIV/0!</v>
      </c>
      <c r="H381" s="484"/>
      <c r="I381" s="484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59"/>
        <v>0</v>
      </c>
      <c r="G382" s="37" t="e">
        <f t="shared" si="60"/>
        <v>#DIV/0!</v>
      </c>
      <c r="H382" s="484"/>
      <c r="I382" s="484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59"/>
        <v>0</v>
      </c>
      <c r="G383" s="37" t="e">
        <f t="shared" si="60"/>
        <v>#DIV/0!</v>
      </c>
      <c r="H383" s="484"/>
      <c r="I383" s="484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59"/>
        <v>0</v>
      </c>
      <c r="G384" s="37" t="e">
        <f t="shared" si="60"/>
        <v>#DIV/0!</v>
      </c>
      <c r="H384" s="484"/>
      <c r="I384" s="484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88"/>
      <c r="B385" s="589"/>
      <c r="C385" s="568" t="s">
        <v>29</v>
      </c>
      <c r="D385" s="569" t="s">
        <v>24</v>
      </c>
      <c r="E385" s="116">
        <v>0</v>
      </c>
      <c r="F385" s="116">
        <f t="shared" si="59"/>
        <v>0</v>
      </c>
      <c r="G385" s="120" t="e">
        <f t="shared" si="60"/>
        <v>#DIV/0!</v>
      </c>
      <c r="H385" s="485"/>
      <c r="I385" s="485"/>
      <c r="J385" s="485"/>
      <c r="K385" s="485"/>
      <c r="L385" s="485"/>
      <c r="M385" s="485"/>
      <c r="N385" s="485"/>
      <c r="O385" s="485"/>
      <c r="P385" s="485"/>
      <c r="Q385" s="485"/>
      <c r="R385" s="485"/>
      <c r="S385" s="485"/>
    </row>
    <row r="386" spans="1:19" ht="25.5" customHeight="1">
      <c r="A386" s="638" t="s">
        <v>331</v>
      </c>
      <c r="B386" s="536"/>
      <c r="C386" s="537"/>
      <c r="D386" s="544"/>
      <c r="E386" s="535">
        <f>SUM(E387:E388)</f>
        <v>51</v>
      </c>
      <c r="F386" s="92">
        <f t="shared" si="59"/>
        <v>51</v>
      </c>
      <c r="G386" s="631">
        <f t="shared" si="60"/>
        <v>100</v>
      </c>
      <c r="H386" s="1110">
        <f>SUM(H387:H388)</f>
        <v>0</v>
      </c>
      <c r="I386" s="1918">
        <f t="shared" ref="I386:S386" si="62">SUM(I387:I388)</f>
        <v>6</v>
      </c>
      <c r="J386" s="1918">
        <f t="shared" si="62"/>
        <v>10</v>
      </c>
      <c r="K386" s="1918">
        <f t="shared" si="62"/>
        <v>0</v>
      </c>
      <c r="L386" s="1918">
        <f t="shared" si="62"/>
        <v>10</v>
      </c>
      <c r="M386" s="1918">
        <f t="shared" si="62"/>
        <v>0</v>
      </c>
      <c r="N386" s="1918">
        <f t="shared" si="62"/>
        <v>0</v>
      </c>
      <c r="O386" s="1918">
        <f t="shared" si="62"/>
        <v>0</v>
      </c>
      <c r="P386" s="1918">
        <f t="shared" si="62"/>
        <v>20</v>
      </c>
      <c r="Q386" s="1918">
        <f t="shared" si="62"/>
        <v>5</v>
      </c>
      <c r="R386" s="1918">
        <f t="shared" si="62"/>
        <v>0</v>
      </c>
      <c r="S386" s="1918">
        <f t="shared" si="62"/>
        <v>0</v>
      </c>
    </row>
    <row r="387" spans="1:19" ht="25.5" customHeight="1">
      <c r="A387" s="460"/>
      <c r="B387" s="528"/>
      <c r="C387" s="529" t="s">
        <v>323</v>
      </c>
      <c r="D387" s="545" t="s">
        <v>31</v>
      </c>
      <c r="E387" s="460">
        <v>1</v>
      </c>
      <c r="F387" s="36">
        <f t="shared" si="59"/>
        <v>1</v>
      </c>
      <c r="G387" s="37">
        <f t="shared" si="60"/>
        <v>100</v>
      </c>
      <c r="H387" s="484"/>
      <c r="I387" s="484">
        <v>1</v>
      </c>
      <c r="J387" s="484">
        <v>0</v>
      </c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>
        <v>50</v>
      </c>
      <c r="F388" s="36">
        <f t="shared" si="59"/>
        <v>50</v>
      </c>
      <c r="G388" s="37">
        <f t="shared" si="60"/>
        <v>100</v>
      </c>
      <c r="H388" s="484"/>
      <c r="I388" s="484">
        <v>5</v>
      </c>
      <c r="J388" s="484">
        <v>10</v>
      </c>
      <c r="K388" s="484"/>
      <c r="L388" s="484">
        <v>10</v>
      </c>
      <c r="M388" s="484"/>
      <c r="N388" s="484"/>
      <c r="O388" s="484"/>
      <c r="P388" s="484">
        <v>20</v>
      </c>
      <c r="Q388" s="484">
        <v>5</v>
      </c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7411000</v>
      </c>
      <c r="F389" s="153">
        <f t="shared" si="59"/>
        <v>7345662</v>
      </c>
      <c r="G389" s="379">
        <f t="shared" si="60"/>
        <v>99.118364593172316</v>
      </c>
      <c r="H389" s="1251">
        <f t="shared" ref="H389:S389" si="63">SUM(H390:H394)</f>
        <v>0</v>
      </c>
      <c r="I389" s="1251">
        <f t="shared" si="63"/>
        <v>0</v>
      </c>
      <c r="J389" s="1251">
        <f t="shared" si="63"/>
        <v>0</v>
      </c>
      <c r="K389" s="1570">
        <f t="shared" si="63"/>
        <v>0</v>
      </c>
      <c r="L389" s="1570">
        <f t="shared" si="63"/>
        <v>4531902</v>
      </c>
      <c r="M389" s="1570">
        <f t="shared" si="63"/>
        <v>953760</v>
      </c>
      <c r="N389" s="1570">
        <f t="shared" si="63"/>
        <v>0</v>
      </c>
      <c r="O389" s="1570">
        <f t="shared" si="63"/>
        <v>1860000</v>
      </c>
      <c r="P389" s="1570">
        <f t="shared" si="63"/>
        <v>0</v>
      </c>
      <c r="Q389" s="1886">
        <f t="shared" si="63"/>
        <v>0</v>
      </c>
      <c r="R389" s="1886">
        <f t="shared" si="63"/>
        <v>0</v>
      </c>
      <c r="S389" s="1886">
        <f t="shared" si="63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59"/>
        <v>0</v>
      </c>
      <c r="G390" s="37" t="e">
        <f t="shared" si="60"/>
        <v>#DIV/0!</v>
      </c>
      <c r="H390" s="484"/>
      <c r="I390" s="484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59"/>
        <v>0</v>
      </c>
      <c r="G391" s="37" t="e">
        <f t="shared" si="60"/>
        <v>#DIV/0!</v>
      </c>
      <c r="H391" s="484"/>
      <c r="I391" s="484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7411000</v>
      </c>
      <c r="F392" s="36">
        <f t="shared" si="59"/>
        <v>7345662</v>
      </c>
      <c r="G392" s="37">
        <f t="shared" si="60"/>
        <v>99.118364593172316</v>
      </c>
      <c r="H392" s="484"/>
      <c r="I392" s="484"/>
      <c r="J392" s="484"/>
      <c r="K392" s="484"/>
      <c r="L392" s="484">
        <v>4531902</v>
      </c>
      <c r="M392" s="484">
        <v>953760</v>
      </c>
      <c r="N392" s="484"/>
      <c r="O392" s="484">
        <v>1860000</v>
      </c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59"/>
        <v>0</v>
      </c>
      <c r="G393" s="37" t="e">
        <f t="shared" si="60"/>
        <v>#DIV/0!</v>
      </c>
      <c r="H393" s="484"/>
      <c r="I393" s="484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59"/>
        <v>0</v>
      </c>
      <c r="G394" s="503" t="e">
        <f t="shared" si="60"/>
        <v>#DIV/0!</v>
      </c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57">
    <mergeCell ref="B347:C347"/>
    <mergeCell ref="B348:C348"/>
    <mergeCell ref="B349:C349"/>
    <mergeCell ref="B350:C350"/>
    <mergeCell ref="B351:C351"/>
    <mergeCell ref="A344:C344"/>
    <mergeCell ref="B346:C346"/>
    <mergeCell ref="B334:C334"/>
    <mergeCell ref="B335:C335"/>
    <mergeCell ref="B336:C336"/>
    <mergeCell ref="B300:C300"/>
    <mergeCell ref="B305:C305"/>
    <mergeCell ref="A313:D313"/>
    <mergeCell ref="B314:C314"/>
    <mergeCell ref="A333:D333"/>
    <mergeCell ref="A287:C287"/>
    <mergeCell ref="B288:C288"/>
    <mergeCell ref="B289:C289"/>
    <mergeCell ref="B291:C291"/>
    <mergeCell ref="B293:C293"/>
    <mergeCell ref="A221:C221"/>
    <mergeCell ref="A223:C223"/>
    <mergeCell ref="A224:C224"/>
    <mergeCell ref="A225:C225"/>
    <mergeCell ref="B277:C277"/>
    <mergeCell ref="H3:S3"/>
    <mergeCell ref="A8:C8"/>
    <mergeCell ref="A233:C233"/>
    <mergeCell ref="B200:C200"/>
    <mergeCell ref="B176:C176"/>
    <mergeCell ref="B187:C187"/>
    <mergeCell ref="B188:C188"/>
    <mergeCell ref="A142:C142"/>
    <mergeCell ref="A74:C74"/>
    <mergeCell ref="B101:C101"/>
    <mergeCell ref="A109:C109"/>
    <mergeCell ref="B118:C118"/>
    <mergeCell ref="A131:C131"/>
    <mergeCell ref="A153:C153"/>
    <mergeCell ref="B154:C154"/>
    <mergeCell ref="A165:C165"/>
    <mergeCell ref="D1:G1"/>
    <mergeCell ref="A3:C4"/>
    <mergeCell ref="F3:F4"/>
    <mergeCell ref="G3:G4"/>
    <mergeCell ref="B323:C323"/>
    <mergeCell ref="B235:C235"/>
    <mergeCell ref="A247:C247"/>
    <mergeCell ref="B265:C265"/>
    <mergeCell ref="B166:C166"/>
    <mergeCell ref="A175:C175"/>
    <mergeCell ref="A195:C195"/>
    <mergeCell ref="A197:C197"/>
    <mergeCell ref="B198:C198"/>
    <mergeCell ref="B199:C199"/>
    <mergeCell ref="A201:C201"/>
    <mergeCell ref="B214:C214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H11" sqref="H11"/>
    </sheetView>
  </sheetViews>
  <sheetFormatPr defaultRowHeight="21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E119" activePane="bottomRight" state="frozen"/>
      <selection pane="topRight" activeCell="E1" sqref="E1"/>
      <selection pane="bottomLeft" activeCell="A6" sqref="A6"/>
      <selection pane="bottomRight" activeCell="E296" sqref="E296"/>
    </sheetView>
  </sheetViews>
  <sheetFormatPr defaultColWidth="9.125" defaultRowHeight="18.600000000000001"/>
  <cols>
    <col min="1" max="2" width="4.625" style="12" customWidth="1"/>
    <col min="3" max="3" width="74.375" style="12" customWidth="1"/>
    <col min="4" max="4" width="9.125" style="546"/>
    <col min="5" max="5" width="11.75" style="12" customWidth="1"/>
    <col min="6" max="6" width="9.75" style="12" customWidth="1"/>
    <col min="7" max="7" width="10.75" style="546" customWidth="1"/>
    <col min="8" max="9" width="8.375" style="129" customWidth="1"/>
    <col min="10" max="10" width="9.375" style="129" customWidth="1"/>
    <col min="11" max="18" width="8.375" style="129" customWidth="1"/>
    <col min="19" max="19" width="7.12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07"/>
      <c r="E1" s="2207"/>
      <c r="F1" s="2207"/>
      <c r="G1" s="2207"/>
    </row>
    <row r="2" spans="1:19" ht="21.75" customHeight="1">
      <c r="A2" s="13"/>
      <c r="B2" s="13"/>
      <c r="C2" s="13" t="s">
        <v>7</v>
      </c>
      <c r="D2" s="540" t="s">
        <v>104</v>
      </c>
      <c r="E2" s="14"/>
      <c r="F2" s="14"/>
      <c r="G2" s="540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37.200000000000003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348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136">
        <f>SUM(E8+E74+E109)</f>
        <v>5786650</v>
      </c>
      <c r="F6" s="136">
        <f>SUM(F8+F74+F109+F153+F247)</f>
        <v>6488614</v>
      </c>
      <c r="G6" s="591">
        <f>+F6*100/E6</f>
        <v>112.13074922450814</v>
      </c>
      <c r="H6" s="996">
        <f t="shared" ref="H6:S6" si="0">SUM(H8+H74+H109+H153+H247)</f>
        <v>2257720</v>
      </c>
      <c r="I6" s="996">
        <f t="shared" si="0"/>
        <v>598970</v>
      </c>
      <c r="J6" s="462">
        <f t="shared" si="0"/>
        <v>1632880</v>
      </c>
      <c r="K6" s="462">
        <f t="shared" si="0"/>
        <v>514300</v>
      </c>
      <c r="L6" s="1618">
        <f t="shared" si="0"/>
        <v>521100</v>
      </c>
      <c r="M6" s="1618">
        <f t="shared" si="0"/>
        <v>382410</v>
      </c>
      <c r="N6" s="1618">
        <f t="shared" si="0"/>
        <v>230192</v>
      </c>
      <c r="O6" s="1618">
        <f t="shared" si="0"/>
        <v>115872</v>
      </c>
      <c r="P6" s="1618">
        <f t="shared" si="0"/>
        <v>59320</v>
      </c>
      <c r="Q6" s="1618">
        <f t="shared" si="0"/>
        <v>68360</v>
      </c>
      <c r="R6" s="1618">
        <f t="shared" si="0"/>
        <v>21630</v>
      </c>
      <c r="S6" s="1618">
        <f t="shared" si="0"/>
        <v>85860</v>
      </c>
    </row>
    <row r="7" spans="1:19" ht="21.75" customHeight="1">
      <c r="A7" s="16"/>
      <c r="B7" s="17"/>
      <c r="C7" s="18"/>
      <c r="D7" s="19"/>
      <c r="E7" s="150"/>
      <c r="F7" s="137"/>
      <c r="G7" s="592"/>
      <c r="H7" s="1263"/>
      <c r="I7" s="1263"/>
      <c r="J7" s="1223"/>
      <c r="K7" s="1539"/>
      <c r="L7" s="1180"/>
      <c r="M7" s="1180"/>
      <c r="N7" s="1180"/>
      <c r="O7" s="1180"/>
      <c r="P7" s="1180"/>
      <c r="Q7" s="1180"/>
      <c r="R7" s="1180"/>
      <c r="S7" s="1180"/>
    </row>
    <row r="8" spans="1:19" ht="21.75" customHeight="1">
      <c r="A8" s="2181" t="s">
        <v>141</v>
      </c>
      <c r="B8" s="2182"/>
      <c r="C8" s="2183"/>
      <c r="D8" s="19"/>
      <c r="E8" s="151">
        <f>SUM(E10+E57)</f>
        <v>169650</v>
      </c>
      <c r="F8" s="137">
        <f>SUM(H8:S8)</f>
        <v>124754</v>
      </c>
      <c r="G8" s="593">
        <f>+F8*100/E8</f>
        <v>73.536103743000297</v>
      </c>
      <c r="H8" s="1016">
        <f>SUM(H10+H57)</f>
        <v>10000</v>
      </c>
      <c r="I8" s="1016">
        <f t="shared" ref="I8:S8" si="1">SUM(I10+I57)</f>
        <v>8750</v>
      </c>
      <c r="J8" s="463">
        <f t="shared" si="1"/>
        <v>7800</v>
      </c>
      <c r="K8" s="463">
        <f t="shared" si="1"/>
        <v>6400</v>
      </c>
      <c r="L8" s="1016">
        <f t="shared" si="1"/>
        <v>8700</v>
      </c>
      <c r="M8" s="1016">
        <f t="shared" si="1"/>
        <v>9100</v>
      </c>
      <c r="N8" s="1016">
        <f t="shared" si="1"/>
        <v>10482</v>
      </c>
      <c r="O8" s="1016">
        <f t="shared" si="1"/>
        <v>12372</v>
      </c>
      <c r="P8" s="1016">
        <f t="shared" si="1"/>
        <v>12600</v>
      </c>
      <c r="Q8" s="1016">
        <f t="shared" si="1"/>
        <v>10800</v>
      </c>
      <c r="R8" s="1016">
        <f t="shared" si="1"/>
        <v>12550</v>
      </c>
      <c r="S8" s="1016">
        <f t="shared" si="1"/>
        <v>15200</v>
      </c>
    </row>
    <row r="9" spans="1:19" s="154" customFormat="1" ht="21.75" customHeight="1">
      <c r="A9" s="865"/>
      <c r="B9" s="56"/>
      <c r="C9" s="2" t="s">
        <v>42</v>
      </c>
      <c r="D9" s="866"/>
      <c r="E9" s="867">
        <v>2650</v>
      </c>
      <c r="F9" s="58">
        <f>SUM(H9:S9)</f>
        <v>2650</v>
      </c>
      <c r="G9" s="594"/>
      <c r="H9" s="1260">
        <v>0</v>
      </c>
      <c r="I9" s="1261">
        <v>0</v>
      </c>
      <c r="J9" s="869">
        <v>200</v>
      </c>
      <c r="K9" s="869">
        <v>500</v>
      </c>
      <c r="L9" s="1261">
        <v>500</v>
      </c>
      <c r="M9" s="1261">
        <v>600</v>
      </c>
      <c r="N9" s="1260">
        <v>850</v>
      </c>
      <c r="O9" s="1260">
        <v>0</v>
      </c>
      <c r="P9" s="1260">
        <v>0</v>
      </c>
      <c r="Q9" s="1260">
        <v>0</v>
      </c>
      <c r="R9" s="1260">
        <v>0</v>
      </c>
      <c r="S9" s="1260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2650</v>
      </c>
      <c r="F10" s="134">
        <f>SUM(F11+F23+F39)</f>
        <v>704</v>
      </c>
      <c r="G10" s="595">
        <f>+F10*100/E10</f>
        <v>26.566037735849058</v>
      </c>
      <c r="H10" s="1210">
        <f t="shared" ref="H10:S10" si="2">SUM(H11+H23+H39)</f>
        <v>0</v>
      </c>
      <c r="I10" s="1210">
        <f t="shared" si="2"/>
        <v>0</v>
      </c>
      <c r="J10" s="1224">
        <f t="shared" si="2"/>
        <v>0</v>
      </c>
      <c r="K10" s="1541">
        <f t="shared" si="2"/>
        <v>0</v>
      </c>
      <c r="L10" s="1210">
        <f t="shared" si="2"/>
        <v>0</v>
      </c>
      <c r="M10" s="1210">
        <f t="shared" si="2"/>
        <v>0</v>
      </c>
      <c r="N10" s="1210">
        <f t="shared" si="2"/>
        <v>582</v>
      </c>
      <c r="O10" s="1210">
        <f t="shared" si="2"/>
        <v>72</v>
      </c>
      <c r="P10" s="1210">
        <f t="shared" si="2"/>
        <v>0</v>
      </c>
      <c r="Q10" s="1210">
        <f t="shared" si="2"/>
        <v>0</v>
      </c>
      <c r="R10" s="1210">
        <f t="shared" si="2"/>
        <v>50</v>
      </c>
      <c r="S10" s="1210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150</v>
      </c>
      <c r="F11" s="134">
        <f>SUM(F12:F22)</f>
        <v>150</v>
      </c>
      <c r="G11" s="593">
        <f>+F11*100/E11</f>
        <v>100</v>
      </c>
      <c r="H11" s="1210">
        <f>SUM(H12:H22)</f>
        <v>0</v>
      </c>
      <c r="I11" s="1210">
        <f t="shared" ref="I11:S11" si="3">SUM(I12:I22)</f>
        <v>0</v>
      </c>
      <c r="J11" s="1224">
        <f t="shared" si="3"/>
        <v>0</v>
      </c>
      <c r="K11" s="1541">
        <f t="shared" si="3"/>
        <v>0</v>
      </c>
      <c r="L11" s="1210">
        <f t="shared" si="3"/>
        <v>0</v>
      </c>
      <c r="M11" s="1210">
        <f t="shared" si="3"/>
        <v>0</v>
      </c>
      <c r="N11" s="1210">
        <f t="shared" si="3"/>
        <v>100</v>
      </c>
      <c r="O11" s="1210">
        <f t="shared" si="3"/>
        <v>0</v>
      </c>
      <c r="P11" s="1210">
        <f t="shared" si="3"/>
        <v>0</v>
      </c>
      <c r="Q11" s="1210">
        <f t="shared" si="3"/>
        <v>0</v>
      </c>
      <c r="R11" s="1210">
        <f t="shared" si="3"/>
        <v>50</v>
      </c>
      <c r="S11" s="1210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596" t="e">
        <f>+F12*100/E12</f>
        <v>#DIV/0!</v>
      </c>
      <c r="H12" s="1177"/>
      <c r="I12" s="1177"/>
      <c r="J12" s="471"/>
      <c r="K12" s="471"/>
      <c r="L12" s="1177"/>
      <c r="M12" s="1177"/>
      <c r="N12" s="1177"/>
      <c r="O12" s="1177"/>
      <c r="P12" s="1177"/>
      <c r="Q12" s="1177"/>
      <c r="R12" s="1177"/>
      <c r="S12" s="1177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596" t="e">
        <f t="shared" ref="G13:G53" si="5">+F13*100/E13</f>
        <v>#DIV/0!</v>
      </c>
      <c r="H13" s="1177"/>
      <c r="I13" s="1177"/>
      <c r="J13" s="471"/>
      <c r="K13" s="471"/>
      <c r="L13" s="1177"/>
      <c r="M13" s="1177"/>
      <c r="N13" s="1177"/>
      <c r="O13" s="1177"/>
      <c r="P13" s="1177"/>
      <c r="Q13" s="1177"/>
      <c r="R13" s="1177"/>
      <c r="S13" s="1177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596" t="e">
        <f t="shared" si="5"/>
        <v>#DIV/0!</v>
      </c>
      <c r="H14" s="1177"/>
      <c r="I14" s="1177"/>
      <c r="J14" s="471"/>
      <c r="K14" s="471"/>
      <c r="L14" s="1177"/>
      <c r="M14" s="1177"/>
      <c r="N14" s="1177"/>
      <c r="O14" s="1177"/>
      <c r="P14" s="1177"/>
      <c r="Q14" s="1177"/>
      <c r="R14" s="1177"/>
      <c r="S14" s="1177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596" t="e">
        <f t="shared" si="5"/>
        <v>#DIV/0!</v>
      </c>
      <c r="H15" s="1177"/>
      <c r="I15" s="1177"/>
      <c r="J15" s="471"/>
      <c r="K15" s="471"/>
      <c r="L15" s="1177"/>
      <c r="M15" s="1177"/>
      <c r="N15" s="1177"/>
      <c r="O15" s="1177"/>
      <c r="P15" s="1177"/>
      <c r="Q15" s="1177"/>
      <c r="R15" s="1177"/>
      <c r="S15" s="1177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596" t="e">
        <f t="shared" si="5"/>
        <v>#DIV/0!</v>
      </c>
      <c r="H16" s="1177"/>
      <c r="I16" s="1177"/>
      <c r="J16" s="471"/>
      <c r="K16" s="471"/>
      <c r="L16" s="1177"/>
      <c r="M16" s="1177"/>
      <c r="N16" s="1177"/>
      <c r="O16" s="1177"/>
      <c r="P16" s="1177"/>
      <c r="Q16" s="1177"/>
      <c r="R16" s="1177"/>
      <c r="S16" s="1177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596" t="e">
        <f t="shared" si="5"/>
        <v>#DIV/0!</v>
      </c>
      <c r="H17" s="1177"/>
      <c r="I17" s="1177"/>
      <c r="J17" s="471"/>
      <c r="K17" s="471"/>
      <c r="L17" s="1177"/>
      <c r="M17" s="1177"/>
      <c r="N17" s="1177"/>
      <c r="O17" s="1177"/>
      <c r="P17" s="1177"/>
      <c r="Q17" s="1177"/>
      <c r="R17" s="1177"/>
      <c r="S17" s="1177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596" t="e">
        <f t="shared" si="5"/>
        <v>#DIV/0!</v>
      </c>
      <c r="H18" s="1177"/>
      <c r="I18" s="1177"/>
      <c r="J18" s="471"/>
      <c r="K18" s="471"/>
      <c r="L18" s="1177"/>
      <c r="M18" s="1177"/>
      <c r="N18" s="1177"/>
      <c r="O18" s="1177"/>
      <c r="P18" s="1177"/>
      <c r="Q18" s="1177"/>
      <c r="R18" s="1177"/>
      <c r="S18" s="1177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100</v>
      </c>
      <c r="F19" s="36">
        <f t="shared" si="4"/>
        <v>100</v>
      </c>
      <c r="G19" s="596">
        <f t="shared" si="5"/>
        <v>100</v>
      </c>
      <c r="H19" s="1177">
        <v>0</v>
      </c>
      <c r="I19" s="1177">
        <v>0</v>
      </c>
      <c r="J19" s="471">
        <v>0</v>
      </c>
      <c r="K19" s="471">
        <v>0</v>
      </c>
      <c r="L19" s="1177">
        <v>0</v>
      </c>
      <c r="M19" s="1177"/>
      <c r="N19" s="1177">
        <v>100</v>
      </c>
      <c r="O19" s="1177">
        <v>0</v>
      </c>
      <c r="P19" s="1177">
        <v>0</v>
      </c>
      <c r="Q19" s="1177">
        <v>0</v>
      </c>
      <c r="R19" s="1177">
        <v>0</v>
      </c>
      <c r="S19" s="1177">
        <v>0</v>
      </c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596" t="e">
        <f t="shared" si="5"/>
        <v>#DIV/0!</v>
      </c>
      <c r="H20" s="1177"/>
      <c r="I20" s="1177"/>
      <c r="J20" s="471"/>
      <c r="K20" s="471"/>
      <c r="L20" s="1177"/>
      <c r="M20" s="1177"/>
      <c r="N20" s="1177"/>
      <c r="O20" s="1177"/>
      <c r="P20" s="1177"/>
      <c r="Q20" s="1177"/>
      <c r="R20" s="1177"/>
      <c r="S20" s="1177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596" t="e">
        <f t="shared" si="5"/>
        <v>#DIV/0!</v>
      </c>
      <c r="H21" s="1177"/>
      <c r="I21" s="1177"/>
      <c r="J21" s="471"/>
      <c r="K21" s="471"/>
      <c r="L21" s="1177"/>
      <c r="M21" s="1177"/>
      <c r="N21" s="1177"/>
      <c r="O21" s="1177"/>
      <c r="P21" s="1177"/>
      <c r="Q21" s="1177"/>
      <c r="R21" s="1177"/>
      <c r="S21" s="1177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50</v>
      </c>
      <c r="F22" s="36">
        <f t="shared" si="4"/>
        <v>50</v>
      </c>
      <c r="G22" s="596">
        <f t="shared" si="5"/>
        <v>100</v>
      </c>
      <c r="H22" s="1177">
        <v>0</v>
      </c>
      <c r="I22" s="1177">
        <v>0</v>
      </c>
      <c r="J22" s="471">
        <v>0</v>
      </c>
      <c r="K22" s="471">
        <v>0</v>
      </c>
      <c r="L22" s="1177">
        <v>0</v>
      </c>
      <c r="M22" s="1177"/>
      <c r="N22" s="1177"/>
      <c r="O22" s="1177"/>
      <c r="P22" s="1177"/>
      <c r="Q22" s="1177"/>
      <c r="R22" s="1177">
        <v>50</v>
      </c>
      <c r="S22" s="1177">
        <v>0</v>
      </c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500</v>
      </c>
      <c r="F23" s="134">
        <f>SUM(F24:F38)</f>
        <v>209</v>
      </c>
      <c r="G23" s="593">
        <f t="shared" si="5"/>
        <v>41.8</v>
      </c>
      <c r="H23" s="1210">
        <f>SUM(H24:H38)</f>
        <v>0</v>
      </c>
      <c r="I23" s="1210">
        <f t="shared" ref="I23:S23" si="6">SUM(I24:I38)</f>
        <v>0</v>
      </c>
      <c r="J23" s="1224">
        <f t="shared" si="6"/>
        <v>0</v>
      </c>
      <c r="K23" s="1541">
        <f t="shared" si="6"/>
        <v>0</v>
      </c>
      <c r="L23" s="1210">
        <f t="shared" si="6"/>
        <v>0</v>
      </c>
      <c r="M23" s="1210">
        <f t="shared" si="6"/>
        <v>0</v>
      </c>
      <c r="N23" s="1210">
        <f t="shared" si="6"/>
        <v>209</v>
      </c>
      <c r="O23" s="1210">
        <f t="shared" si="6"/>
        <v>0</v>
      </c>
      <c r="P23" s="1210">
        <f t="shared" si="6"/>
        <v>0</v>
      </c>
      <c r="Q23" s="1210">
        <f t="shared" si="6"/>
        <v>0</v>
      </c>
      <c r="R23" s="1210">
        <f t="shared" si="6"/>
        <v>0</v>
      </c>
      <c r="S23" s="1210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596" t="e">
        <f t="shared" si="5"/>
        <v>#DIV/0!</v>
      </c>
      <c r="H24" s="1177"/>
      <c r="I24" s="1177"/>
      <c r="J24" s="471"/>
      <c r="K24" s="471"/>
      <c r="L24" s="1177"/>
      <c r="M24" s="1177"/>
      <c r="N24" s="1177"/>
      <c r="O24" s="1177"/>
      <c r="P24" s="1177"/>
      <c r="Q24" s="1177"/>
      <c r="R24" s="1177"/>
      <c r="S24" s="1177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596" t="e">
        <f t="shared" si="5"/>
        <v>#DIV/0!</v>
      </c>
      <c r="H25" s="1177"/>
      <c r="I25" s="1177"/>
      <c r="J25" s="471"/>
      <c r="K25" s="471"/>
      <c r="L25" s="1177"/>
      <c r="M25" s="1177"/>
      <c r="N25" s="1177"/>
      <c r="O25" s="1177"/>
      <c r="P25" s="1177"/>
      <c r="Q25" s="1177"/>
      <c r="R25" s="1177"/>
      <c r="S25" s="1177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596" t="e">
        <f t="shared" si="5"/>
        <v>#DIV/0!</v>
      </c>
      <c r="H26" s="1177"/>
      <c r="I26" s="1177"/>
      <c r="J26" s="471"/>
      <c r="K26" s="471"/>
      <c r="L26" s="1177"/>
      <c r="M26" s="1177"/>
      <c r="N26" s="1177"/>
      <c r="O26" s="1177"/>
      <c r="P26" s="1177"/>
      <c r="Q26" s="1177"/>
      <c r="R26" s="1177"/>
      <c r="S26" s="1177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596" t="e">
        <f t="shared" si="5"/>
        <v>#DIV/0!</v>
      </c>
      <c r="H27" s="1177"/>
      <c r="I27" s="1177"/>
      <c r="J27" s="471"/>
      <c r="K27" s="471"/>
      <c r="L27" s="1177"/>
      <c r="M27" s="1177"/>
      <c r="N27" s="1177"/>
      <c r="O27" s="1177"/>
      <c r="P27" s="1177"/>
      <c r="Q27" s="1177"/>
      <c r="R27" s="1177"/>
      <c r="S27" s="1177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596" t="e">
        <f t="shared" si="5"/>
        <v>#DIV/0!</v>
      </c>
      <c r="H28" s="1177"/>
      <c r="I28" s="1177"/>
      <c r="J28" s="471"/>
      <c r="K28" s="471"/>
      <c r="L28" s="1177"/>
      <c r="M28" s="1177"/>
      <c r="N28" s="1177"/>
      <c r="O28" s="1177"/>
      <c r="P28" s="1177"/>
      <c r="Q28" s="1177"/>
      <c r="R28" s="1177"/>
      <c r="S28" s="1177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596" t="e">
        <f t="shared" si="5"/>
        <v>#DIV/0!</v>
      </c>
      <c r="H29" s="1177"/>
      <c r="I29" s="1177"/>
      <c r="J29" s="471"/>
      <c r="K29" s="471"/>
      <c r="L29" s="1177"/>
      <c r="M29" s="1177"/>
      <c r="N29" s="1177"/>
      <c r="O29" s="1177"/>
      <c r="P29" s="1177"/>
      <c r="Q29" s="1177"/>
      <c r="R29" s="1177"/>
      <c r="S29" s="1177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596" t="e">
        <f t="shared" si="5"/>
        <v>#DIV/0!</v>
      </c>
      <c r="H30" s="1177"/>
      <c r="I30" s="1177"/>
      <c r="J30" s="471"/>
      <c r="K30" s="471"/>
      <c r="L30" s="1177"/>
      <c r="M30" s="1177"/>
      <c r="N30" s="1177"/>
      <c r="O30" s="1177"/>
      <c r="P30" s="1177"/>
      <c r="Q30" s="1177"/>
      <c r="R30" s="1177"/>
      <c r="S30" s="1177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596" t="e">
        <f t="shared" si="5"/>
        <v>#DIV/0!</v>
      </c>
      <c r="H31" s="1177"/>
      <c r="I31" s="1177"/>
      <c r="J31" s="471"/>
      <c r="K31" s="471"/>
      <c r="L31" s="1177"/>
      <c r="M31" s="1177"/>
      <c r="N31" s="1177"/>
      <c r="O31" s="1177"/>
      <c r="P31" s="1177"/>
      <c r="Q31" s="1177"/>
      <c r="R31" s="1177"/>
      <c r="S31" s="1177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596" t="e">
        <f t="shared" si="5"/>
        <v>#DIV/0!</v>
      </c>
      <c r="H32" s="1177"/>
      <c r="I32" s="1177"/>
      <c r="J32" s="471"/>
      <c r="K32" s="471"/>
      <c r="L32" s="1177"/>
      <c r="M32" s="1177"/>
      <c r="N32" s="1177"/>
      <c r="O32" s="1177"/>
      <c r="P32" s="1177"/>
      <c r="Q32" s="1177"/>
      <c r="R32" s="1177"/>
      <c r="S32" s="1177"/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596" t="e">
        <f t="shared" si="5"/>
        <v>#DIV/0!</v>
      </c>
      <c r="H33" s="1177"/>
      <c r="I33" s="1177"/>
      <c r="J33" s="471"/>
      <c r="K33" s="471"/>
      <c r="L33" s="1177"/>
      <c r="M33" s="1177"/>
      <c r="N33" s="1177"/>
      <c r="O33" s="1177"/>
      <c r="P33" s="1177"/>
      <c r="Q33" s="1177"/>
      <c r="R33" s="1177"/>
      <c r="S33" s="1177"/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0</v>
      </c>
      <c r="F34" s="36">
        <f t="shared" si="4"/>
        <v>0</v>
      </c>
      <c r="G34" s="596" t="e">
        <f t="shared" si="5"/>
        <v>#DIV/0!</v>
      </c>
      <c r="H34" s="1177"/>
      <c r="I34" s="1177"/>
      <c r="J34" s="471"/>
      <c r="K34" s="471"/>
      <c r="L34" s="1177"/>
      <c r="M34" s="1177"/>
      <c r="N34" s="1177"/>
      <c r="O34" s="1177"/>
      <c r="P34" s="1177"/>
      <c r="Q34" s="1177"/>
      <c r="R34" s="1177"/>
      <c r="S34" s="1177"/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500</v>
      </c>
      <c r="F35" s="36">
        <f t="shared" si="4"/>
        <v>209</v>
      </c>
      <c r="G35" s="596">
        <f t="shared" si="5"/>
        <v>41.8</v>
      </c>
      <c r="H35" s="1177">
        <v>0</v>
      </c>
      <c r="I35" s="1177">
        <v>0</v>
      </c>
      <c r="J35" s="471">
        <v>0</v>
      </c>
      <c r="K35" s="471">
        <v>0</v>
      </c>
      <c r="L35" s="1177">
        <v>0</v>
      </c>
      <c r="M35" s="1177"/>
      <c r="N35" s="1177">
        <v>209</v>
      </c>
      <c r="O35" s="1177">
        <v>0</v>
      </c>
      <c r="P35" s="1177">
        <v>0</v>
      </c>
      <c r="Q35" s="1177">
        <v>0</v>
      </c>
      <c r="R35" s="1177">
        <v>0</v>
      </c>
      <c r="S35" s="1177">
        <v>0</v>
      </c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 t="shared" si="4"/>
        <v>0</v>
      </c>
      <c r="G36" s="596" t="e">
        <f t="shared" si="5"/>
        <v>#DIV/0!</v>
      </c>
      <c r="H36" s="1177"/>
      <c r="I36" s="1177"/>
      <c r="J36" s="471"/>
      <c r="K36" s="471"/>
      <c r="L36" s="1177"/>
      <c r="M36" s="1177"/>
      <c r="N36" s="1177"/>
      <c r="O36" s="1177"/>
      <c r="P36" s="1177"/>
      <c r="Q36" s="1177"/>
      <c r="R36" s="1177"/>
      <c r="S36" s="1177"/>
    </row>
    <row r="37" spans="1:19" ht="21.75" customHeight="1">
      <c r="A37" s="32"/>
      <c r="B37" s="33"/>
      <c r="C37" s="320" t="s">
        <v>270</v>
      </c>
      <c r="D37" s="35" t="s">
        <v>47</v>
      </c>
      <c r="E37" s="36">
        <v>0</v>
      </c>
      <c r="F37" s="36">
        <f t="shared" si="4"/>
        <v>0</v>
      </c>
      <c r="G37" s="596" t="e">
        <f t="shared" si="5"/>
        <v>#DIV/0!</v>
      </c>
      <c r="H37" s="1177"/>
      <c r="I37" s="1177"/>
      <c r="J37" s="471"/>
      <c r="K37" s="471"/>
      <c r="L37" s="1177"/>
      <c r="M37" s="1177"/>
      <c r="N37" s="1177"/>
      <c r="O37" s="1177"/>
      <c r="P37" s="1177"/>
      <c r="Q37" s="1177"/>
      <c r="R37" s="1177"/>
      <c r="S37" s="1177"/>
    </row>
    <row r="38" spans="1:19" ht="21.75" customHeight="1">
      <c r="A38" s="32"/>
      <c r="B38" s="33"/>
      <c r="C38" s="320" t="s">
        <v>264</v>
      </c>
      <c r="D38" s="35" t="s">
        <v>47</v>
      </c>
      <c r="E38" s="36">
        <v>0</v>
      </c>
      <c r="F38" s="36">
        <f t="shared" si="4"/>
        <v>0</v>
      </c>
      <c r="G38" s="596" t="e">
        <f t="shared" si="5"/>
        <v>#DIV/0!</v>
      </c>
      <c r="H38" s="1177"/>
      <c r="I38" s="1177"/>
      <c r="J38" s="471"/>
      <c r="K38" s="471"/>
      <c r="L38" s="1177"/>
      <c r="M38" s="1177"/>
      <c r="N38" s="1177"/>
      <c r="O38" s="1177"/>
      <c r="P38" s="1177"/>
      <c r="Q38" s="1177"/>
      <c r="R38" s="1177"/>
      <c r="S38" s="1177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2000</v>
      </c>
      <c r="F39" s="134">
        <f>SUM(F40:F53)</f>
        <v>345</v>
      </c>
      <c r="G39" s="593">
        <f t="shared" si="5"/>
        <v>17.25</v>
      </c>
      <c r="H39" s="1210">
        <f>SUM(H40:H53)</f>
        <v>0</v>
      </c>
      <c r="I39" s="1210">
        <f t="shared" ref="I39:S39" si="7">SUM(I40:I53)</f>
        <v>0</v>
      </c>
      <c r="J39" s="1224">
        <f t="shared" si="7"/>
        <v>0</v>
      </c>
      <c r="K39" s="1541">
        <f t="shared" si="7"/>
        <v>0</v>
      </c>
      <c r="L39" s="1210">
        <f t="shared" si="7"/>
        <v>0</v>
      </c>
      <c r="M39" s="1210">
        <f t="shared" si="7"/>
        <v>0</v>
      </c>
      <c r="N39" s="1210">
        <f t="shared" si="7"/>
        <v>273</v>
      </c>
      <c r="O39" s="1210">
        <f t="shared" si="7"/>
        <v>72</v>
      </c>
      <c r="P39" s="1210">
        <f t="shared" si="7"/>
        <v>0</v>
      </c>
      <c r="Q39" s="1210">
        <f t="shared" si="7"/>
        <v>0</v>
      </c>
      <c r="R39" s="1210">
        <f t="shared" si="7"/>
        <v>0</v>
      </c>
      <c r="S39" s="1210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596" t="e">
        <f t="shared" si="5"/>
        <v>#DIV/0!</v>
      </c>
      <c r="H40" s="1177"/>
      <c r="I40" s="1177"/>
      <c r="J40" s="471"/>
      <c r="K40" s="471"/>
      <c r="L40" s="1177"/>
      <c r="M40" s="1177"/>
      <c r="N40" s="1177"/>
      <c r="O40" s="1177"/>
      <c r="P40" s="1177"/>
      <c r="Q40" s="1177"/>
      <c r="R40" s="1177"/>
      <c r="S40" s="1177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596" t="e">
        <f t="shared" si="5"/>
        <v>#DIV/0!</v>
      </c>
      <c r="H41" s="1177"/>
      <c r="I41" s="1177"/>
      <c r="J41" s="471"/>
      <c r="K41" s="471"/>
      <c r="L41" s="1177"/>
      <c r="M41" s="1177"/>
      <c r="N41" s="1177"/>
      <c r="O41" s="1177"/>
      <c r="P41" s="1177"/>
      <c r="Q41" s="1177"/>
      <c r="R41" s="1177"/>
      <c r="S41" s="1177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596" t="e">
        <f t="shared" si="5"/>
        <v>#DIV/0!</v>
      </c>
      <c r="H42" s="1177"/>
      <c r="I42" s="1177"/>
      <c r="J42" s="471"/>
      <c r="K42" s="471"/>
      <c r="L42" s="1177"/>
      <c r="M42" s="1177"/>
      <c r="N42" s="1177"/>
      <c r="O42" s="1177"/>
      <c r="P42" s="1177"/>
      <c r="Q42" s="1177"/>
      <c r="R42" s="1177"/>
      <c r="S42" s="1177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596" t="e">
        <f t="shared" si="5"/>
        <v>#DIV/0!</v>
      </c>
      <c r="H43" s="1177"/>
      <c r="I43" s="1177"/>
      <c r="J43" s="471"/>
      <c r="K43" s="471"/>
      <c r="L43" s="1177"/>
      <c r="M43" s="1177"/>
      <c r="N43" s="1177"/>
      <c r="O43" s="1177"/>
      <c r="P43" s="1177"/>
      <c r="Q43" s="1177"/>
      <c r="R43" s="1177"/>
      <c r="S43" s="1177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596" t="e">
        <f t="shared" si="5"/>
        <v>#DIV/0!</v>
      </c>
      <c r="H44" s="1177"/>
      <c r="I44" s="1177"/>
      <c r="J44" s="471"/>
      <c r="K44" s="471"/>
      <c r="L44" s="1177"/>
      <c r="M44" s="1177"/>
      <c r="N44" s="1177"/>
      <c r="O44" s="1177"/>
      <c r="P44" s="1177"/>
      <c r="Q44" s="1177"/>
      <c r="R44" s="1177"/>
      <c r="S44" s="1177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596" t="e">
        <f t="shared" si="5"/>
        <v>#DIV/0!</v>
      </c>
      <c r="H45" s="1177"/>
      <c r="I45" s="1177"/>
      <c r="J45" s="471"/>
      <c r="K45" s="471"/>
      <c r="L45" s="1177"/>
      <c r="M45" s="1177"/>
      <c r="N45" s="1177"/>
      <c r="O45" s="1177"/>
      <c r="P45" s="1177"/>
      <c r="Q45" s="1177"/>
      <c r="R45" s="1177"/>
      <c r="S45" s="1177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596" t="e">
        <f t="shared" si="5"/>
        <v>#DIV/0!</v>
      </c>
      <c r="H46" s="1177"/>
      <c r="I46" s="1177"/>
      <c r="J46" s="471"/>
      <c r="K46" s="471"/>
      <c r="L46" s="1177"/>
      <c r="M46" s="1177"/>
      <c r="N46" s="1177"/>
      <c r="O46" s="1177"/>
      <c r="P46" s="1177"/>
      <c r="Q46" s="1177"/>
      <c r="R46" s="1177"/>
      <c r="S46" s="1177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1000</v>
      </c>
      <c r="F47" s="36">
        <f t="shared" si="4"/>
        <v>273</v>
      </c>
      <c r="G47" s="596">
        <f t="shared" si="5"/>
        <v>27.3</v>
      </c>
      <c r="H47" s="1177">
        <v>0</v>
      </c>
      <c r="I47" s="1177">
        <v>0</v>
      </c>
      <c r="J47" s="471">
        <v>0</v>
      </c>
      <c r="K47" s="471">
        <v>0</v>
      </c>
      <c r="L47" s="1177">
        <v>0</v>
      </c>
      <c r="M47" s="1177"/>
      <c r="N47" s="1177">
        <v>273</v>
      </c>
      <c r="O47" s="1177">
        <v>0</v>
      </c>
      <c r="P47" s="1177">
        <v>0</v>
      </c>
      <c r="Q47" s="1177">
        <v>0</v>
      </c>
      <c r="R47" s="1177">
        <v>0</v>
      </c>
      <c r="S47" s="1177">
        <v>0</v>
      </c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596" t="e">
        <f t="shared" si="5"/>
        <v>#DIV/0!</v>
      </c>
      <c r="H48" s="1177"/>
      <c r="I48" s="1177"/>
      <c r="J48" s="471"/>
      <c r="K48" s="471"/>
      <c r="L48" s="1177"/>
      <c r="M48" s="1177"/>
      <c r="N48" s="1177"/>
      <c r="O48" s="1177"/>
      <c r="P48" s="1177"/>
      <c r="Q48" s="1177"/>
      <c r="R48" s="1177"/>
      <c r="S48" s="1177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596" t="e">
        <f t="shared" si="5"/>
        <v>#DIV/0!</v>
      </c>
      <c r="H49" s="1177"/>
      <c r="I49" s="1177"/>
      <c r="J49" s="471"/>
      <c r="K49" s="471"/>
      <c r="L49" s="1177"/>
      <c r="M49" s="1177"/>
      <c r="N49" s="1177"/>
      <c r="O49" s="1177"/>
      <c r="P49" s="1177"/>
      <c r="Q49" s="1177"/>
      <c r="R49" s="1177"/>
      <c r="S49" s="1177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596" t="e">
        <f t="shared" si="5"/>
        <v>#DIV/0!</v>
      </c>
      <c r="H50" s="1177"/>
      <c r="I50" s="1177"/>
      <c r="J50" s="471"/>
      <c r="K50" s="471"/>
      <c r="L50" s="1177"/>
      <c r="M50" s="1177"/>
      <c r="N50" s="1177"/>
      <c r="O50" s="1177"/>
      <c r="P50" s="1177"/>
      <c r="Q50" s="1177"/>
      <c r="R50" s="1177"/>
      <c r="S50" s="1177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596" t="e">
        <f t="shared" si="5"/>
        <v>#DIV/0!</v>
      </c>
      <c r="H51" s="1177"/>
      <c r="I51" s="1177"/>
      <c r="J51" s="471"/>
      <c r="K51" s="471"/>
      <c r="L51" s="1177"/>
      <c r="M51" s="1177"/>
      <c r="N51" s="1177"/>
      <c r="O51" s="1177"/>
      <c r="P51" s="1177"/>
      <c r="Q51" s="1177"/>
      <c r="R51" s="1177"/>
      <c r="S51" s="1177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1000</v>
      </c>
      <c r="F52" s="36">
        <f t="shared" si="4"/>
        <v>72</v>
      </c>
      <c r="G52" s="596">
        <f t="shared" si="5"/>
        <v>7.2</v>
      </c>
      <c r="H52" s="1177">
        <v>0</v>
      </c>
      <c r="I52" s="1177">
        <v>0</v>
      </c>
      <c r="J52" s="471">
        <v>0</v>
      </c>
      <c r="K52" s="471">
        <v>0</v>
      </c>
      <c r="L52" s="1177">
        <v>0</v>
      </c>
      <c r="M52" s="1177"/>
      <c r="N52" s="1177"/>
      <c r="O52" s="1177">
        <v>72</v>
      </c>
      <c r="P52" s="1177">
        <v>0</v>
      </c>
      <c r="Q52" s="1177">
        <v>0</v>
      </c>
      <c r="R52" s="1177">
        <v>0</v>
      </c>
      <c r="S52" s="1177">
        <v>0</v>
      </c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1177"/>
      <c r="I53" s="1177"/>
      <c r="J53" s="471"/>
      <c r="K53" s="471"/>
      <c r="L53" s="1177"/>
      <c r="M53" s="1177"/>
      <c r="N53" s="1177"/>
      <c r="O53" s="1177"/>
      <c r="P53" s="1177"/>
      <c r="Q53" s="1177"/>
      <c r="R53" s="1177"/>
      <c r="S53" s="1177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597" t="e">
        <f>+F54*100/E54</f>
        <v>#DIV/0!</v>
      </c>
      <c r="H54" s="1177"/>
      <c r="I54" s="1177"/>
      <c r="J54" s="471"/>
      <c r="K54" s="471"/>
      <c r="L54" s="1177"/>
      <c r="M54" s="1177"/>
      <c r="N54" s="1177"/>
      <c r="O54" s="1177"/>
      <c r="P54" s="1177">
        <v>0</v>
      </c>
      <c r="Q54" s="1177"/>
      <c r="R54" s="1177"/>
      <c r="S54" s="1177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1000</v>
      </c>
      <c r="F55" s="36">
        <f t="shared" si="4"/>
        <v>31</v>
      </c>
      <c r="G55" s="597">
        <f>+F55*100/E55</f>
        <v>3.1</v>
      </c>
      <c r="H55" s="1177"/>
      <c r="I55" s="1177"/>
      <c r="J55" s="471">
        <v>0</v>
      </c>
      <c r="K55" s="471">
        <v>0</v>
      </c>
      <c r="L55" s="1177">
        <v>0</v>
      </c>
      <c r="M55" s="1177"/>
      <c r="N55" s="1177"/>
      <c r="O55" s="1177"/>
      <c r="P55" s="1177">
        <v>26</v>
      </c>
      <c r="Q55" s="1177">
        <v>4</v>
      </c>
      <c r="R55" s="1177">
        <v>1</v>
      </c>
      <c r="S55" s="1177">
        <v>0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167000</v>
      </c>
      <c r="F56" s="58">
        <f>SUM(H56:S56)</f>
        <v>167000</v>
      </c>
      <c r="G56" s="594"/>
      <c r="H56" s="1178">
        <v>13500</v>
      </c>
      <c r="I56" s="1178">
        <v>13500</v>
      </c>
      <c r="J56" s="1238">
        <v>13500</v>
      </c>
      <c r="K56" s="1552">
        <v>13500</v>
      </c>
      <c r="L56" s="1178">
        <v>13500</v>
      </c>
      <c r="M56" s="1178">
        <v>13500</v>
      </c>
      <c r="N56" s="1178">
        <v>13500</v>
      </c>
      <c r="O56" s="1178">
        <v>13500</v>
      </c>
      <c r="P56" s="1178">
        <v>14000</v>
      </c>
      <c r="Q56" s="1178">
        <v>15000</v>
      </c>
      <c r="R56" s="1178">
        <v>15000</v>
      </c>
      <c r="S56" s="1178">
        <v>15000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167000</v>
      </c>
      <c r="F57" s="143">
        <f>SUM(F58:F64)</f>
        <v>124050</v>
      </c>
      <c r="G57" s="595">
        <f>+F57*100/E57</f>
        <v>74.281437125748496</v>
      </c>
      <c r="H57" s="1013">
        <f>SUM(H58:H64)</f>
        <v>10000</v>
      </c>
      <c r="I57" s="1013">
        <f t="shared" ref="I57:S57" si="8">SUM(I58:I64)</f>
        <v>8750</v>
      </c>
      <c r="J57" s="1232">
        <f t="shared" si="8"/>
        <v>7800</v>
      </c>
      <c r="K57" s="1569">
        <f t="shared" si="8"/>
        <v>6400</v>
      </c>
      <c r="L57" s="1013">
        <f t="shared" si="8"/>
        <v>8700</v>
      </c>
      <c r="M57" s="1013">
        <f t="shared" si="8"/>
        <v>9100</v>
      </c>
      <c r="N57" s="1013">
        <f t="shared" si="8"/>
        <v>9900</v>
      </c>
      <c r="O57" s="1013">
        <f t="shared" si="8"/>
        <v>12300</v>
      </c>
      <c r="P57" s="1013">
        <f t="shared" si="8"/>
        <v>12600</v>
      </c>
      <c r="Q57" s="1013">
        <f t="shared" si="8"/>
        <v>10800</v>
      </c>
      <c r="R57" s="1013">
        <f t="shared" si="8"/>
        <v>12500</v>
      </c>
      <c r="S57" s="1013">
        <f t="shared" si="8"/>
        <v>15200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30000</v>
      </c>
      <c r="F58" s="36">
        <f t="shared" ref="F58:F72" si="9">SUM(H58:S58)</f>
        <v>36050</v>
      </c>
      <c r="G58" s="597">
        <f t="shared" ref="G58:G65" si="10">+F58*100/E58</f>
        <v>120.16666666666667</v>
      </c>
      <c r="H58" s="1177">
        <v>2150</v>
      </c>
      <c r="I58" s="1177">
        <v>6600</v>
      </c>
      <c r="J58" s="471">
        <v>2700</v>
      </c>
      <c r="K58" s="471">
        <v>1200</v>
      </c>
      <c r="L58" s="1177">
        <v>1800</v>
      </c>
      <c r="M58" s="1177">
        <v>1800</v>
      </c>
      <c r="N58" s="1177">
        <v>5100</v>
      </c>
      <c r="O58" s="1177">
        <v>2400</v>
      </c>
      <c r="P58" s="1177">
        <v>2400</v>
      </c>
      <c r="Q58" s="1177">
        <v>2400</v>
      </c>
      <c r="R58" s="1177">
        <v>3600</v>
      </c>
      <c r="S58" s="1177">
        <v>3900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135000</v>
      </c>
      <c r="F59" s="36">
        <f t="shared" si="9"/>
        <v>84200</v>
      </c>
      <c r="G59" s="597">
        <f t="shared" si="10"/>
        <v>62.370370370370374</v>
      </c>
      <c r="H59" s="1177">
        <v>7850</v>
      </c>
      <c r="I59" s="1177">
        <v>2150</v>
      </c>
      <c r="J59" s="471">
        <v>5100</v>
      </c>
      <c r="K59" s="471">
        <v>5200</v>
      </c>
      <c r="L59" s="1177">
        <v>6900</v>
      </c>
      <c r="M59" s="1177">
        <v>7300</v>
      </c>
      <c r="N59" s="1177">
        <v>4800</v>
      </c>
      <c r="O59" s="1177">
        <v>9900</v>
      </c>
      <c r="P59" s="1177">
        <v>10200</v>
      </c>
      <c r="Q59" s="1177">
        <v>8400</v>
      </c>
      <c r="R59" s="1177">
        <v>6600</v>
      </c>
      <c r="S59" s="1177">
        <v>9800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597" t="e">
        <f t="shared" si="10"/>
        <v>#DIV/0!</v>
      </c>
      <c r="H60" s="1177"/>
      <c r="I60" s="1177"/>
      <c r="J60" s="471"/>
      <c r="K60" s="471"/>
      <c r="L60" s="1177"/>
      <c r="M60" s="1177"/>
      <c r="N60" s="1177"/>
      <c r="O60" s="1177"/>
      <c r="P60" s="1177"/>
      <c r="Q60" s="1177"/>
      <c r="R60" s="1177"/>
      <c r="S60" s="1177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597" t="e">
        <f t="shared" si="10"/>
        <v>#DIV/0!</v>
      </c>
      <c r="H61" s="1177"/>
      <c r="I61" s="1177"/>
      <c r="J61" s="471"/>
      <c r="K61" s="471"/>
      <c r="L61" s="1177"/>
      <c r="M61" s="1177"/>
      <c r="N61" s="1177"/>
      <c r="O61" s="1177"/>
      <c r="P61" s="1177"/>
      <c r="Q61" s="1177"/>
      <c r="R61" s="1177"/>
      <c r="S61" s="1177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597" t="e">
        <f t="shared" si="10"/>
        <v>#DIV/0!</v>
      </c>
      <c r="H62" s="1177"/>
      <c r="I62" s="1177"/>
      <c r="J62" s="471"/>
      <c r="K62" s="471"/>
      <c r="L62" s="1177"/>
      <c r="M62" s="1177"/>
      <c r="N62" s="1177"/>
      <c r="O62" s="1177"/>
      <c r="P62" s="1177"/>
      <c r="Q62" s="1177"/>
      <c r="R62" s="1177"/>
      <c r="S62" s="1177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3800</v>
      </c>
      <c r="G63" s="597">
        <f t="shared" si="10"/>
        <v>190</v>
      </c>
      <c r="H63" s="1177"/>
      <c r="I63" s="1177"/>
      <c r="J63" s="471"/>
      <c r="K63" s="471"/>
      <c r="L63" s="1177"/>
      <c r="M63" s="1177"/>
      <c r="N63" s="1177">
        <v>0</v>
      </c>
      <c r="O63" s="1177">
        <v>0</v>
      </c>
      <c r="P63" s="1177"/>
      <c r="Q63" s="1177">
        <v>0</v>
      </c>
      <c r="R63" s="1177">
        <v>2300</v>
      </c>
      <c r="S63" s="1177">
        <v>1500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597" t="e">
        <f t="shared" si="10"/>
        <v>#DIV/0!</v>
      </c>
      <c r="H64" s="1177"/>
      <c r="I64" s="1177"/>
      <c r="J64" s="471"/>
      <c r="K64" s="471"/>
      <c r="L64" s="1177"/>
      <c r="M64" s="1177"/>
      <c r="N64" s="1177"/>
      <c r="O64" s="1177"/>
      <c r="P64" s="1177"/>
      <c r="Q64" s="1177"/>
      <c r="R64" s="1177"/>
      <c r="S64" s="1177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15000</v>
      </c>
      <c r="F65" s="55">
        <f t="shared" si="9"/>
        <v>15000</v>
      </c>
      <c r="G65" s="598">
        <f t="shared" si="10"/>
        <v>100</v>
      </c>
      <c r="H65" s="1180">
        <v>0</v>
      </c>
      <c r="I65" s="1180">
        <v>3000</v>
      </c>
      <c r="J65" s="1239">
        <v>0</v>
      </c>
      <c r="K65" s="1553">
        <v>0</v>
      </c>
      <c r="L65" s="1180">
        <v>2000</v>
      </c>
      <c r="M65" s="1180">
        <v>0</v>
      </c>
      <c r="N65" s="1180">
        <v>0</v>
      </c>
      <c r="O65" s="1180">
        <v>4000</v>
      </c>
      <c r="P65" s="1180">
        <v>0</v>
      </c>
      <c r="Q65" s="1180">
        <v>0</v>
      </c>
      <c r="R65" s="1180">
        <v>6000</v>
      </c>
      <c r="S65" s="1180">
        <v>0</v>
      </c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f>--334</f>
        <v>334</v>
      </c>
      <c r="F66" s="55">
        <f t="shared" si="9"/>
        <v>428</v>
      </c>
      <c r="G66" s="598">
        <f t="shared" ref="G66:G74" si="11">+F66*100/E66</f>
        <v>128.1437125748503</v>
      </c>
      <c r="H66" s="1180">
        <v>24</v>
      </c>
      <c r="I66" s="1180">
        <v>33</v>
      </c>
      <c r="J66" s="1239">
        <v>28</v>
      </c>
      <c r="K66" s="1553">
        <v>25</v>
      </c>
      <c r="L66" s="1180">
        <v>31</v>
      </c>
      <c r="M66" s="1180">
        <v>33</v>
      </c>
      <c r="N66" s="1180">
        <v>35</v>
      </c>
      <c r="O66" s="1180">
        <v>46</v>
      </c>
      <c r="P66" s="1180">
        <v>42</v>
      </c>
      <c r="Q66" s="1180">
        <v>38</v>
      </c>
      <c r="R66" s="1180">
        <v>49</v>
      </c>
      <c r="S66" s="1180">
        <v>44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597" t="e">
        <f t="shared" si="11"/>
        <v>#DIV/0!</v>
      </c>
      <c r="H67" s="1177"/>
      <c r="I67" s="1177"/>
      <c r="J67" s="471"/>
      <c r="K67" s="471"/>
      <c r="L67" s="1177"/>
      <c r="M67" s="1177"/>
      <c r="N67" s="1177"/>
      <c r="O67" s="1177"/>
      <c r="P67" s="1177"/>
      <c r="Q67" s="1177"/>
      <c r="R67" s="1177"/>
      <c r="S67" s="1177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837000</v>
      </c>
      <c r="F68" s="50">
        <f>SUM(H68:S68)</f>
        <v>815368.99</v>
      </c>
      <c r="G68" s="599">
        <f t="shared" si="11"/>
        <v>97.415649940262838</v>
      </c>
      <c r="H68" s="1181">
        <f>SUM(H69:H73)</f>
        <v>49909.65</v>
      </c>
      <c r="I68" s="1181">
        <f t="shared" ref="I68:S68" si="12">SUM(I69:I73)</f>
        <v>192259.7</v>
      </c>
      <c r="J68" s="1226">
        <f t="shared" si="12"/>
        <v>128800.29</v>
      </c>
      <c r="K68" s="1543">
        <f t="shared" si="12"/>
        <v>78879.350000000006</v>
      </c>
      <c r="L68" s="1181">
        <f t="shared" si="12"/>
        <v>40200</v>
      </c>
      <c r="M68" s="1181">
        <f t="shared" si="12"/>
        <v>43920</v>
      </c>
      <c r="N68" s="1181">
        <f t="shared" si="12"/>
        <v>40200</v>
      </c>
      <c r="O68" s="1181">
        <f t="shared" si="12"/>
        <v>40200</v>
      </c>
      <c r="P68" s="1181">
        <f t="shared" si="12"/>
        <v>40200</v>
      </c>
      <c r="Q68" s="1181">
        <f t="shared" si="12"/>
        <v>40200</v>
      </c>
      <c r="R68" s="1181">
        <f t="shared" si="12"/>
        <v>40200</v>
      </c>
      <c r="S68" s="1181">
        <f t="shared" si="12"/>
        <v>80400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597" t="e">
        <f t="shared" si="11"/>
        <v>#DIV/0!</v>
      </c>
      <c r="H69" s="1177"/>
      <c r="I69" s="1177"/>
      <c r="J69" s="471"/>
      <c r="K69" s="471"/>
      <c r="L69" s="1177"/>
      <c r="M69" s="1177"/>
      <c r="N69" s="1177"/>
      <c r="O69" s="1177"/>
      <c r="P69" s="1177"/>
      <c r="Q69" s="1177"/>
      <c r="R69" s="1177"/>
      <c r="S69" s="1177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800100+36900</f>
        <v>837000</v>
      </c>
      <c r="F70" s="36">
        <f t="shared" si="9"/>
        <v>815368.99</v>
      </c>
      <c r="G70" s="597">
        <f t="shared" si="11"/>
        <v>97.415649940262838</v>
      </c>
      <c r="H70" s="1177">
        <v>49909.65</v>
      </c>
      <c r="I70" s="1177">
        <v>192259.7</v>
      </c>
      <c r="J70" s="471">
        <v>128800.29</v>
      </c>
      <c r="K70" s="471">
        <v>78879.350000000006</v>
      </c>
      <c r="L70" s="1177">
        <v>40200</v>
      </c>
      <c r="M70" s="1177">
        <v>43920</v>
      </c>
      <c r="N70" s="1177">
        <v>40200</v>
      </c>
      <c r="O70" s="1177">
        <v>40200</v>
      </c>
      <c r="P70" s="1177">
        <v>40200</v>
      </c>
      <c r="Q70" s="1177">
        <v>40200</v>
      </c>
      <c r="R70" s="1177">
        <v>40200</v>
      </c>
      <c r="S70" s="1177">
        <v>80400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597" t="e">
        <f t="shared" si="11"/>
        <v>#DIV/0!</v>
      </c>
      <c r="H71" s="1177"/>
      <c r="I71" s="1177"/>
      <c r="J71" s="471"/>
      <c r="K71" s="471"/>
      <c r="L71" s="1177"/>
      <c r="M71" s="1177"/>
      <c r="N71" s="1177"/>
      <c r="O71" s="1177"/>
      <c r="P71" s="1177"/>
      <c r="Q71" s="1177"/>
      <c r="R71" s="1177"/>
      <c r="S71" s="1177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597" t="e">
        <f t="shared" si="11"/>
        <v>#DIV/0!</v>
      </c>
      <c r="H72" s="1177"/>
      <c r="I72" s="1177"/>
      <c r="J72" s="471"/>
      <c r="K72" s="471"/>
      <c r="L72" s="1177"/>
      <c r="M72" s="1177"/>
      <c r="N72" s="1177"/>
      <c r="O72" s="1177"/>
      <c r="P72" s="1177"/>
      <c r="Q72" s="1177"/>
      <c r="R72" s="1177"/>
      <c r="S72" s="1177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597" t="e">
        <f t="shared" si="11"/>
        <v>#DIV/0!</v>
      </c>
      <c r="H73" s="1177"/>
      <c r="I73" s="1177"/>
      <c r="J73" s="471"/>
      <c r="K73" s="471"/>
      <c r="L73" s="1177"/>
      <c r="M73" s="1177"/>
      <c r="N73" s="1177"/>
      <c r="O73" s="1177"/>
      <c r="P73" s="1177"/>
      <c r="Q73" s="1177"/>
      <c r="R73" s="1177"/>
      <c r="S73" s="1177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477000</v>
      </c>
      <c r="F74" s="55">
        <f>SUM(H74:S74)</f>
        <v>373680</v>
      </c>
      <c r="G74" s="595">
        <f t="shared" si="11"/>
        <v>78.339622641509436</v>
      </c>
      <c r="H74" s="1210">
        <f>H75</f>
        <v>2500</v>
      </c>
      <c r="I74" s="1210">
        <f t="shared" ref="I74:S74" si="13">I75</f>
        <v>51400</v>
      </c>
      <c r="J74" s="1224">
        <f t="shared" si="13"/>
        <v>107920</v>
      </c>
      <c r="K74" s="1541">
        <f t="shared" si="13"/>
        <v>17940</v>
      </c>
      <c r="L74" s="1210">
        <f t="shared" si="13"/>
        <v>2400</v>
      </c>
      <c r="M74" s="1210">
        <f t="shared" si="13"/>
        <v>13700</v>
      </c>
      <c r="N74" s="1210">
        <f t="shared" si="13"/>
        <v>33100</v>
      </c>
      <c r="O74" s="1210">
        <f t="shared" si="13"/>
        <v>4200</v>
      </c>
      <c r="P74" s="1210">
        <f t="shared" si="13"/>
        <v>29220</v>
      </c>
      <c r="Q74" s="1210">
        <f t="shared" si="13"/>
        <v>57560</v>
      </c>
      <c r="R74" s="1210">
        <f t="shared" si="13"/>
        <v>9080</v>
      </c>
      <c r="S74" s="1210">
        <f t="shared" si="13"/>
        <v>44660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373680</v>
      </c>
      <c r="G75" s="595"/>
      <c r="H75" s="1017">
        <f>H77+H79+H81+H83+H85+H87</f>
        <v>2500</v>
      </c>
      <c r="I75" s="1017">
        <f t="shared" ref="I75:S75" si="14">I77+I79+I81+I83+I85+I87</f>
        <v>51400</v>
      </c>
      <c r="J75" s="1225">
        <f t="shared" si="14"/>
        <v>107920</v>
      </c>
      <c r="K75" s="1542">
        <f t="shared" si="14"/>
        <v>17940</v>
      </c>
      <c r="L75" s="1017">
        <f t="shared" si="14"/>
        <v>2400</v>
      </c>
      <c r="M75" s="1017">
        <f t="shared" si="14"/>
        <v>13700</v>
      </c>
      <c r="N75" s="1017">
        <f t="shared" si="14"/>
        <v>33100</v>
      </c>
      <c r="O75" s="1017">
        <f t="shared" si="14"/>
        <v>4200</v>
      </c>
      <c r="P75" s="1017">
        <f t="shared" si="14"/>
        <v>29220</v>
      </c>
      <c r="Q75" s="1017">
        <f t="shared" si="14"/>
        <v>57560</v>
      </c>
      <c r="R75" s="1017">
        <f t="shared" si="14"/>
        <v>9080</v>
      </c>
      <c r="S75" s="1017">
        <f t="shared" si="14"/>
        <v>44660</v>
      </c>
    </row>
    <row r="76" spans="1:19" ht="21" customHeight="1">
      <c r="A76" s="44"/>
      <c r="B76" s="56"/>
      <c r="C76" s="3" t="s">
        <v>38</v>
      </c>
      <c r="D76" s="57"/>
      <c r="E76" s="147">
        <f>SUM(H76:S76)</f>
        <v>280000</v>
      </c>
      <c r="F76" s="58">
        <f>SUM(H76:S76)</f>
        <v>280000</v>
      </c>
      <c r="G76" s="594">
        <f t="shared" ref="G76:G86" si="15">F76*100/E76</f>
        <v>100</v>
      </c>
      <c r="H76" s="1178">
        <v>10000</v>
      </c>
      <c r="I76" s="1178">
        <v>15000</v>
      </c>
      <c r="J76" s="1238">
        <v>40000</v>
      </c>
      <c r="K76" s="1552">
        <v>50000</v>
      </c>
      <c r="L76" s="1178">
        <v>50000</v>
      </c>
      <c r="M76" s="1178">
        <v>50000</v>
      </c>
      <c r="N76" s="1178">
        <v>20000</v>
      </c>
      <c r="O76" s="1178">
        <v>20000</v>
      </c>
      <c r="P76" s="1178">
        <v>10000</v>
      </c>
      <c r="Q76" s="1178">
        <v>5000</v>
      </c>
      <c r="R76" s="1178">
        <v>5000</v>
      </c>
      <c r="S76" s="1178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280000</v>
      </c>
      <c r="F77" s="36">
        <f t="shared" ref="F77:F83" si="16">SUM(H77:S77)</f>
        <v>281920</v>
      </c>
      <c r="G77" s="597">
        <f>F77*100/E77</f>
        <v>100.68571428571428</v>
      </c>
      <c r="H77" s="1177">
        <v>0</v>
      </c>
      <c r="I77" s="1177">
        <v>51400</v>
      </c>
      <c r="J77" s="471">
        <v>104020</v>
      </c>
      <c r="K77" s="471">
        <v>8240</v>
      </c>
      <c r="L77" s="1177">
        <v>0</v>
      </c>
      <c r="M77" s="1177">
        <v>10700</v>
      </c>
      <c r="N77" s="1177">
        <v>14100</v>
      </c>
      <c r="O77" s="1177">
        <v>0</v>
      </c>
      <c r="P77" s="1177">
        <v>17100</v>
      </c>
      <c r="Q77" s="1177">
        <v>54580</v>
      </c>
      <c r="R77" s="1177">
        <v>4000</v>
      </c>
      <c r="S77" s="1177">
        <v>17780</v>
      </c>
    </row>
    <row r="78" spans="1:19" ht="21.75" customHeight="1">
      <c r="A78" s="60"/>
      <c r="B78" s="61"/>
      <c r="C78" s="2" t="s">
        <v>118</v>
      </c>
      <c r="D78" s="46"/>
      <c r="E78" s="147">
        <f>SUM(H78:S78)</f>
        <v>16000</v>
      </c>
      <c r="F78" s="58">
        <f>SUM(H78:S78)</f>
        <v>16000</v>
      </c>
      <c r="G78" s="594">
        <f t="shared" si="15"/>
        <v>100</v>
      </c>
      <c r="H78" s="1185">
        <v>2000</v>
      </c>
      <c r="I78" s="1185">
        <v>4000</v>
      </c>
      <c r="J78" s="1229">
        <v>4000</v>
      </c>
      <c r="K78" s="1546">
        <v>4000</v>
      </c>
      <c r="L78" s="1185">
        <v>2000</v>
      </c>
      <c r="M78" s="1185">
        <v>0</v>
      </c>
      <c r="N78" s="1185">
        <v>0</v>
      </c>
      <c r="O78" s="1185">
        <v>0</v>
      </c>
      <c r="P78" s="1185">
        <v>0</v>
      </c>
      <c r="Q78" s="1185">
        <v>0</v>
      </c>
      <c r="R78" s="1185">
        <v>0</v>
      </c>
      <c r="S78" s="1185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16000</v>
      </c>
      <c r="F79" s="36">
        <f t="shared" si="16"/>
        <v>17620</v>
      </c>
      <c r="G79" s="597">
        <f t="shared" si="15"/>
        <v>110.125</v>
      </c>
      <c r="H79" s="1177">
        <v>0</v>
      </c>
      <c r="I79" s="1177">
        <v>0</v>
      </c>
      <c r="J79" s="471">
        <v>0</v>
      </c>
      <c r="K79" s="471">
        <v>8200</v>
      </c>
      <c r="L79" s="1177">
        <v>0</v>
      </c>
      <c r="M79" s="1177"/>
      <c r="N79" s="1177">
        <v>0</v>
      </c>
      <c r="O79" s="1177">
        <v>0</v>
      </c>
      <c r="P79" s="1177">
        <v>9420</v>
      </c>
      <c r="Q79" s="1177"/>
      <c r="R79" s="1177">
        <v>0</v>
      </c>
      <c r="S79" s="1177">
        <v>0</v>
      </c>
    </row>
    <row r="80" spans="1:19" ht="21.75" customHeight="1">
      <c r="A80" s="60"/>
      <c r="B80" s="61"/>
      <c r="C80" s="2" t="s">
        <v>44</v>
      </c>
      <c r="D80" s="46"/>
      <c r="E80" s="147">
        <v>15000</v>
      </c>
      <c r="F80" s="58">
        <f>SUM(H80:S80)</f>
        <v>15000</v>
      </c>
      <c r="G80" s="594">
        <f t="shared" si="15"/>
        <v>100</v>
      </c>
      <c r="H80" s="1186">
        <v>3000</v>
      </c>
      <c r="I80" s="1186"/>
      <c r="J80" s="1230">
        <v>0</v>
      </c>
      <c r="K80" s="1547">
        <v>0</v>
      </c>
      <c r="L80" s="1186">
        <v>0</v>
      </c>
      <c r="M80" s="1186">
        <v>0</v>
      </c>
      <c r="N80" s="1186">
        <v>0</v>
      </c>
      <c r="O80" s="1186"/>
      <c r="P80" s="1186">
        <v>3000</v>
      </c>
      <c r="Q80" s="1186">
        <v>3000</v>
      </c>
      <c r="R80" s="1186">
        <v>3000</v>
      </c>
      <c r="S80" s="1186">
        <v>3000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15000</v>
      </c>
      <c r="F81" s="36">
        <f>SUM(H81:S81)</f>
        <v>1080</v>
      </c>
      <c r="G81" s="597">
        <f t="shared" si="15"/>
        <v>7.2</v>
      </c>
      <c r="H81" s="1177">
        <v>0</v>
      </c>
      <c r="I81" s="1177">
        <v>0</v>
      </c>
      <c r="J81" s="471">
        <v>0</v>
      </c>
      <c r="K81" s="471">
        <v>0</v>
      </c>
      <c r="L81" s="1177">
        <v>0</v>
      </c>
      <c r="M81" s="1177"/>
      <c r="N81" s="1177">
        <v>0</v>
      </c>
      <c r="O81" s="1177">
        <v>0</v>
      </c>
      <c r="P81" s="1177">
        <v>0</v>
      </c>
      <c r="Q81" s="1177"/>
      <c r="R81" s="1177">
        <v>760</v>
      </c>
      <c r="S81" s="1177">
        <v>320</v>
      </c>
    </row>
    <row r="82" spans="1:19" ht="21.75" customHeight="1">
      <c r="A82" s="60"/>
      <c r="B82" s="61"/>
      <c r="C82" s="2" t="s">
        <v>39</v>
      </c>
      <c r="D82" s="46"/>
      <c r="E82" s="147">
        <v>119000</v>
      </c>
      <c r="F82" s="58">
        <f>SUM(H82:S82)</f>
        <v>119000</v>
      </c>
      <c r="G82" s="594">
        <f t="shared" si="15"/>
        <v>100</v>
      </c>
      <c r="H82" s="1187">
        <v>2000</v>
      </c>
      <c r="I82" s="1187">
        <v>5000</v>
      </c>
      <c r="J82" s="1231">
        <v>5000</v>
      </c>
      <c r="K82" s="1548">
        <v>10000</v>
      </c>
      <c r="L82" s="1187">
        <v>10000</v>
      </c>
      <c r="M82" s="1187">
        <v>10000</v>
      </c>
      <c r="N82" s="1187">
        <v>10000</v>
      </c>
      <c r="O82" s="1187">
        <v>11000</v>
      </c>
      <c r="P82" s="1187">
        <v>14000</v>
      </c>
      <c r="Q82" s="1187">
        <v>14000</v>
      </c>
      <c r="R82" s="1187">
        <v>14000</v>
      </c>
      <c r="S82" s="1187">
        <v>14000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119000</v>
      </c>
      <c r="F83" s="36">
        <f t="shared" si="16"/>
        <v>41460</v>
      </c>
      <c r="G83" s="597">
        <f t="shared" si="15"/>
        <v>34.840336134453779</v>
      </c>
      <c r="H83" s="1177">
        <v>0</v>
      </c>
      <c r="I83" s="1177">
        <v>0</v>
      </c>
      <c r="J83" s="471">
        <v>0</v>
      </c>
      <c r="K83" s="471">
        <v>0</v>
      </c>
      <c r="L83" s="1177">
        <v>0</v>
      </c>
      <c r="M83" s="1177"/>
      <c r="N83" s="1177">
        <v>16200</v>
      </c>
      <c r="O83" s="1177">
        <v>0</v>
      </c>
      <c r="P83" s="1177">
        <v>0</v>
      </c>
      <c r="Q83" s="1177">
        <v>280</v>
      </c>
      <c r="R83" s="1177">
        <v>1320</v>
      </c>
      <c r="S83" s="1177">
        <v>23660</v>
      </c>
    </row>
    <row r="84" spans="1:19" ht="21.75" customHeight="1">
      <c r="A84" s="60"/>
      <c r="B84" s="61"/>
      <c r="C84" s="2" t="s">
        <v>40</v>
      </c>
      <c r="D84" s="46"/>
      <c r="E84" s="147">
        <v>27000</v>
      </c>
      <c r="F84" s="58">
        <f>SUM(H84:S84)</f>
        <v>27000</v>
      </c>
      <c r="G84" s="594">
        <f t="shared" si="15"/>
        <v>100</v>
      </c>
      <c r="H84" s="1178">
        <v>3000</v>
      </c>
      <c r="I84" s="1178">
        <v>3000</v>
      </c>
      <c r="J84" s="1238">
        <v>3000</v>
      </c>
      <c r="K84" s="1552">
        <v>2000</v>
      </c>
      <c r="L84" s="1178">
        <v>2000</v>
      </c>
      <c r="M84" s="1178">
        <v>2000</v>
      </c>
      <c r="N84" s="1178">
        <v>2000</v>
      </c>
      <c r="O84" s="1178">
        <v>2000</v>
      </c>
      <c r="P84" s="1178">
        <v>2000</v>
      </c>
      <c r="Q84" s="1178">
        <v>2000</v>
      </c>
      <c r="R84" s="1178">
        <v>2000</v>
      </c>
      <c r="S84" s="1178">
        <v>2000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27000</v>
      </c>
      <c r="F85" s="36">
        <f>SUM(H85:S85)</f>
        <v>31600</v>
      </c>
      <c r="G85" s="597">
        <f t="shared" si="15"/>
        <v>117.03703703703704</v>
      </c>
      <c r="H85" s="1177">
        <v>2500</v>
      </c>
      <c r="I85" s="1177">
        <v>0</v>
      </c>
      <c r="J85" s="471">
        <v>3900</v>
      </c>
      <c r="K85" s="471">
        <v>1500</v>
      </c>
      <c r="L85" s="1177">
        <v>2400</v>
      </c>
      <c r="M85" s="1177">
        <v>3000</v>
      </c>
      <c r="N85" s="1177">
        <v>2800</v>
      </c>
      <c r="O85" s="1177">
        <v>4200</v>
      </c>
      <c r="P85" s="1177">
        <v>2700</v>
      </c>
      <c r="Q85" s="1177">
        <v>2700</v>
      </c>
      <c r="R85" s="1177">
        <v>3000</v>
      </c>
      <c r="S85" s="1177">
        <v>2900</v>
      </c>
    </row>
    <row r="86" spans="1:19" ht="21.75" customHeight="1">
      <c r="A86" s="170"/>
      <c r="B86" s="3"/>
      <c r="C86" s="171" t="s">
        <v>217</v>
      </c>
      <c r="D86" s="46"/>
      <c r="E86" s="147">
        <f>SUM(H86:S86)</f>
        <v>20000</v>
      </c>
      <c r="F86" s="58">
        <f>SUM(H86:S86)</f>
        <v>20000</v>
      </c>
      <c r="G86" s="594">
        <f t="shared" si="15"/>
        <v>100</v>
      </c>
      <c r="H86" s="1187">
        <v>1000</v>
      </c>
      <c r="I86" s="1187">
        <v>1000</v>
      </c>
      <c r="J86" s="1231">
        <v>2000</v>
      </c>
      <c r="K86" s="1548">
        <v>2000</v>
      </c>
      <c r="L86" s="1187">
        <v>2000</v>
      </c>
      <c r="M86" s="1187">
        <v>2000</v>
      </c>
      <c r="N86" s="1187">
        <v>2000</v>
      </c>
      <c r="O86" s="1187">
        <v>2000</v>
      </c>
      <c r="P86" s="1187">
        <v>2000</v>
      </c>
      <c r="Q86" s="1187">
        <v>2000</v>
      </c>
      <c r="R86" s="1187">
        <v>2000</v>
      </c>
      <c r="S86" s="1187"/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20000</v>
      </c>
      <c r="F87" s="36">
        <f>SUM(H87:S87)</f>
        <v>0</v>
      </c>
      <c r="G87" s="597">
        <f>F87*100/E87</f>
        <v>0</v>
      </c>
      <c r="H87" s="1177">
        <v>0</v>
      </c>
      <c r="I87" s="1177">
        <v>0</v>
      </c>
      <c r="J87" s="471">
        <v>0</v>
      </c>
      <c r="K87" s="471"/>
      <c r="L87" s="1177">
        <v>0</v>
      </c>
      <c r="M87" s="1177"/>
      <c r="N87" s="1177"/>
      <c r="O87" s="1177">
        <v>0</v>
      </c>
      <c r="P87" s="1177">
        <v>0</v>
      </c>
      <c r="Q87" s="1177"/>
      <c r="R87" s="1177"/>
      <c r="S87" s="1177"/>
    </row>
    <row r="88" spans="1:19" s="1118" customFormat="1" ht="21.75" customHeight="1">
      <c r="A88" s="1113"/>
      <c r="B88" s="1114" t="s">
        <v>152</v>
      </c>
      <c r="C88" s="1115"/>
      <c r="D88" s="1116" t="s">
        <v>9</v>
      </c>
      <c r="E88" s="1216">
        <f>E89+E91+E93+E95+E97+E99</f>
        <v>1564</v>
      </c>
      <c r="F88" s="1216">
        <f>F89+F91+F93+F95+F97+F99</f>
        <v>710</v>
      </c>
      <c r="G88" s="1119">
        <f>+F88*100/E88</f>
        <v>45.396419437340157</v>
      </c>
      <c r="H88" s="1216">
        <f>H89+H91+H93+H95+H97+H99</f>
        <v>11</v>
      </c>
      <c r="I88" s="1216">
        <f t="shared" ref="I88:S88" si="17">I89+I91+I93+I95+I97+I99</f>
        <v>37</v>
      </c>
      <c r="J88" s="1216">
        <f t="shared" si="17"/>
        <v>8</v>
      </c>
      <c r="K88" s="1568">
        <f t="shared" si="17"/>
        <v>99</v>
      </c>
      <c r="L88" s="1619">
        <f t="shared" si="17"/>
        <v>8</v>
      </c>
      <c r="M88" s="1619">
        <f t="shared" si="17"/>
        <v>11</v>
      </c>
      <c r="N88" s="1619">
        <f t="shared" si="17"/>
        <v>62</v>
      </c>
      <c r="O88" s="1619">
        <f t="shared" si="17"/>
        <v>250</v>
      </c>
      <c r="P88" s="1619">
        <f t="shared" si="17"/>
        <v>164</v>
      </c>
      <c r="Q88" s="1619">
        <f t="shared" si="17"/>
        <v>11</v>
      </c>
      <c r="R88" s="1619">
        <f t="shared" si="17"/>
        <v>28</v>
      </c>
      <c r="S88" s="1619">
        <f t="shared" si="17"/>
        <v>21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933</v>
      </c>
      <c r="F89" s="36">
        <f>SUM(H89:S89)</f>
        <v>607</v>
      </c>
      <c r="G89" s="596">
        <f t="shared" ref="G89:G103" si="18">+F89*100/E89</f>
        <v>65.058949624866017</v>
      </c>
      <c r="H89" s="1177">
        <v>4</v>
      </c>
      <c r="I89" s="1177">
        <v>32</v>
      </c>
      <c r="J89" s="471">
        <v>1</v>
      </c>
      <c r="K89" s="471">
        <v>94</v>
      </c>
      <c r="L89" s="1177">
        <v>0</v>
      </c>
      <c r="M89" s="1177">
        <v>1</v>
      </c>
      <c r="N89" s="1177">
        <v>52</v>
      </c>
      <c r="O89" s="1177">
        <v>238</v>
      </c>
      <c r="P89" s="1177">
        <v>153</v>
      </c>
      <c r="Q89" s="1177">
        <v>1</v>
      </c>
      <c r="R89" s="1177">
        <v>18</v>
      </c>
      <c r="S89" s="1177">
        <v>13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9">SUM(H90:S90)</f>
        <v>0</v>
      </c>
      <c r="G90" s="596" t="e">
        <f t="shared" si="18"/>
        <v>#DIV/0!</v>
      </c>
      <c r="H90" s="1177"/>
      <c r="I90" s="1177"/>
      <c r="J90" s="471"/>
      <c r="K90" s="471"/>
      <c r="L90" s="1177"/>
      <c r="M90" s="1177"/>
      <c r="N90" s="1177"/>
      <c r="O90" s="1177"/>
      <c r="P90" s="1177"/>
      <c r="Q90" s="1177"/>
      <c r="R90" s="1177"/>
      <c r="S90" s="1177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53</v>
      </c>
      <c r="F91" s="36">
        <f t="shared" si="19"/>
        <v>4</v>
      </c>
      <c r="G91" s="596">
        <f t="shared" si="18"/>
        <v>7.5471698113207548</v>
      </c>
      <c r="H91" s="1177">
        <v>0</v>
      </c>
      <c r="I91" s="1177">
        <v>0</v>
      </c>
      <c r="J91" s="471">
        <v>0</v>
      </c>
      <c r="K91" s="471">
        <v>0</v>
      </c>
      <c r="L91" s="1177"/>
      <c r="M91" s="1177"/>
      <c r="N91" s="1177"/>
      <c r="O91" s="1177"/>
      <c r="P91" s="1177">
        <v>2</v>
      </c>
      <c r="Q91" s="1177">
        <v>1</v>
      </c>
      <c r="R91" s="1177">
        <v>0</v>
      </c>
      <c r="S91" s="1177">
        <v>1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9"/>
        <v>0</v>
      </c>
      <c r="G92" s="596" t="e">
        <f t="shared" si="18"/>
        <v>#DIV/0!</v>
      </c>
      <c r="H92" s="1177"/>
      <c r="I92" s="1177"/>
      <c r="J92" s="471"/>
      <c r="K92" s="471"/>
      <c r="L92" s="1177"/>
      <c r="M92" s="1177"/>
      <c r="N92" s="1177"/>
      <c r="O92" s="1177"/>
      <c r="P92" s="1177"/>
      <c r="Q92" s="1177"/>
      <c r="R92" s="1177"/>
      <c r="S92" s="1177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50</v>
      </c>
      <c r="F93" s="36">
        <f t="shared" si="19"/>
        <v>0</v>
      </c>
      <c r="G93" s="596">
        <f t="shared" si="18"/>
        <v>0</v>
      </c>
      <c r="H93" s="1177">
        <v>0</v>
      </c>
      <c r="I93" s="1177">
        <v>0</v>
      </c>
      <c r="J93" s="471">
        <v>0</v>
      </c>
      <c r="K93" s="471">
        <v>0</v>
      </c>
      <c r="L93" s="1177"/>
      <c r="M93" s="1177"/>
      <c r="N93" s="1177"/>
      <c r="O93" s="1177"/>
      <c r="P93" s="1177"/>
      <c r="Q93" s="1177"/>
      <c r="R93" s="1177"/>
      <c r="S93" s="1177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9"/>
        <v>0</v>
      </c>
      <c r="G94" s="596" t="e">
        <f t="shared" si="18"/>
        <v>#DIV/0!</v>
      </c>
      <c r="H94" s="1177"/>
      <c r="I94" s="1177"/>
      <c r="J94" s="471"/>
      <c r="K94" s="471"/>
      <c r="L94" s="1177"/>
      <c r="M94" s="1177"/>
      <c r="N94" s="1177"/>
      <c r="O94" s="1177"/>
      <c r="P94" s="1177"/>
      <c r="Q94" s="1177"/>
      <c r="R94" s="1177"/>
      <c r="S94" s="1177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238</v>
      </c>
      <c r="F95" s="36">
        <f t="shared" si="19"/>
        <v>0</v>
      </c>
      <c r="G95" s="596">
        <f t="shared" si="18"/>
        <v>0</v>
      </c>
      <c r="H95" s="1177">
        <v>0</v>
      </c>
      <c r="I95" s="1177">
        <v>0</v>
      </c>
      <c r="J95" s="471">
        <v>0</v>
      </c>
      <c r="K95" s="471">
        <v>0</v>
      </c>
      <c r="L95" s="1177"/>
      <c r="M95" s="1177"/>
      <c r="N95" s="1177"/>
      <c r="O95" s="1177"/>
      <c r="P95" s="1177"/>
      <c r="Q95" s="1177"/>
      <c r="R95" s="1177"/>
      <c r="S95" s="1177"/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9"/>
        <v>0</v>
      </c>
      <c r="G96" s="596" t="e">
        <f t="shared" si="18"/>
        <v>#DIV/0!</v>
      </c>
      <c r="H96" s="1177"/>
      <c r="I96" s="1177"/>
      <c r="J96" s="471"/>
      <c r="K96" s="471"/>
      <c r="L96" s="1177"/>
      <c r="M96" s="1177"/>
      <c r="N96" s="1177"/>
      <c r="O96" s="1177"/>
      <c r="P96" s="1177"/>
      <c r="Q96" s="1177"/>
      <c r="R96" s="1177"/>
      <c r="S96" s="1177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90</v>
      </c>
      <c r="F97" s="36">
        <f t="shared" si="19"/>
        <v>99</v>
      </c>
      <c r="G97" s="596">
        <f t="shared" si="18"/>
        <v>110</v>
      </c>
      <c r="H97" s="1177">
        <v>7</v>
      </c>
      <c r="I97" s="1177">
        <v>5</v>
      </c>
      <c r="J97" s="471">
        <v>7</v>
      </c>
      <c r="K97" s="471">
        <v>5</v>
      </c>
      <c r="L97" s="1177">
        <v>8</v>
      </c>
      <c r="M97" s="1177">
        <v>10</v>
      </c>
      <c r="N97" s="1177">
        <v>10</v>
      </c>
      <c r="O97" s="1177">
        <v>12</v>
      </c>
      <c r="P97" s="1177">
        <v>9</v>
      </c>
      <c r="Q97" s="1177">
        <v>9</v>
      </c>
      <c r="R97" s="1177">
        <v>10</v>
      </c>
      <c r="S97" s="1177">
        <v>7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9"/>
        <v>0</v>
      </c>
      <c r="G98" s="596" t="e">
        <f t="shared" si="18"/>
        <v>#DIV/0!</v>
      </c>
      <c r="H98" s="1177"/>
      <c r="I98" s="1177"/>
      <c r="J98" s="471"/>
      <c r="K98" s="471"/>
      <c r="L98" s="1177"/>
      <c r="M98" s="1177"/>
      <c r="N98" s="1177"/>
      <c r="O98" s="1177"/>
      <c r="P98" s="1177"/>
      <c r="Q98" s="1177"/>
      <c r="R98" s="1177"/>
      <c r="S98" s="1177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200</v>
      </c>
      <c r="F99" s="36">
        <f t="shared" si="19"/>
        <v>0</v>
      </c>
      <c r="G99" s="596">
        <f t="shared" si="18"/>
        <v>0</v>
      </c>
      <c r="H99" s="1177">
        <v>0</v>
      </c>
      <c r="I99" s="1177">
        <v>0</v>
      </c>
      <c r="J99" s="471">
        <v>0</v>
      </c>
      <c r="K99" s="471">
        <v>0</v>
      </c>
      <c r="L99" s="1177"/>
      <c r="M99" s="1177"/>
      <c r="N99" s="1177"/>
      <c r="O99" s="1177"/>
      <c r="P99" s="1177"/>
      <c r="Q99" s="1177"/>
      <c r="R99" s="1177"/>
      <c r="S99" s="1177"/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9"/>
        <v>0</v>
      </c>
      <c r="G100" s="596" t="e">
        <f t="shared" si="18"/>
        <v>#DIV/0!</v>
      </c>
      <c r="H100" s="1177"/>
      <c r="I100" s="1177"/>
      <c r="J100" s="471"/>
      <c r="K100" s="471"/>
      <c r="L100" s="1177"/>
      <c r="M100" s="1177"/>
      <c r="N100" s="1177"/>
      <c r="O100" s="1177"/>
      <c r="P100" s="1177"/>
      <c r="Q100" s="1177"/>
      <c r="R100" s="1177"/>
      <c r="S100" s="1177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01">
        <f t="shared" si="18"/>
        <v>100</v>
      </c>
      <c r="H101" s="1180">
        <v>0</v>
      </c>
      <c r="I101" s="1180">
        <v>1</v>
      </c>
      <c r="J101" s="1239">
        <v>0</v>
      </c>
      <c r="K101" s="1553">
        <v>0</v>
      </c>
      <c r="L101" s="1180">
        <v>0</v>
      </c>
      <c r="M101" s="1180"/>
      <c r="N101" s="1180">
        <v>1</v>
      </c>
      <c r="O101" s="1180"/>
      <c r="P101" s="1180"/>
      <c r="Q101" s="1180"/>
      <c r="R101" s="1180"/>
      <c r="S101" s="1180">
        <v>0</v>
      </c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20">SUM(H102:S102)</f>
        <v>0</v>
      </c>
      <c r="G102" s="602" t="e">
        <f t="shared" si="18"/>
        <v>#DIV/0!</v>
      </c>
      <c r="H102" s="1188"/>
      <c r="I102" s="1188"/>
      <c r="J102" s="1240"/>
      <c r="K102" s="1554"/>
      <c r="L102" s="1188"/>
      <c r="M102" s="1188"/>
      <c r="N102" s="1188"/>
      <c r="O102" s="1188"/>
      <c r="P102" s="1188"/>
      <c r="Q102" s="1188"/>
      <c r="R102" s="1188"/>
      <c r="S102" s="118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604500</v>
      </c>
      <c r="F103" s="153">
        <f>SUM(H103:S103)</f>
        <v>596963.01</v>
      </c>
      <c r="G103" s="599">
        <f t="shared" si="18"/>
        <v>98.753186104218358</v>
      </c>
      <c r="H103" s="1181">
        <f>SUM(H104:H108)</f>
        <v>24128</v>
      </c>
      <c r="I103" s="1181">
        <f t="shared" ref="I103:S103" si="21">SUM(I104:I108)</f>
        <v>84038</v>
      </c>
      <c r="J103" s="1181">
        <f t="shared" si="21"/>
        <v>27310</v>
      </c>
      <c r="K103" s="1181">
        <f t="shared" si="21"/>
        <v>88575</v>
      </c>
      <c r="L103" s="1181">
        <f t="shared" si="21"/>
        <v>76095.5</v>
      </c>
      <c r="M103" s="1181">
        <f t="shared" si="21"/>
        <v>117327.5</v>
      </c>
      <c r="N103" s="1181">
        <f t="shared" si="21"/>
        <v>1000</v>
      </c>
      <c r="O103" s="1181">
        <f t="shared" si="21"/>
        <v>49745</v>
      </c>
      <c r="P103" s="1181">
        <f t="shared" si="21"/>
        <v>44472.800000000003</v>
      </c>
      <c r="Q103" s="1181">
        <f t="shared" si="21"/>
        <v>58365</v>
      </c>
      <c r="R103" s="1181">
        <f t="shared" si="21"/>
        <v>0</v>
      </c>
      <c r="S103" s="1181">
        <f t="shared" si="21"/>
        <v>25906.21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20"/>
        <v>0</v>
      </c>
      <c r="G104" s="597" t="e">
        <f t="shared" ref="G104:G110" si="22">+F104*100/E104</f>
        <v>#DIV/0!</v>
      </c>
      <c r="H104" s="1177"/>
      <c r="I104" s="1177"/>
      <c r="J104" s="471"/>
      <c r="K104" s="471"/>
      <c r="L104" s="1177"/>
      <c r="M104" s="1177"/>
      <c r="N104" s="1177"/>
      <c r="O104" s="1177"/>
      <c r="P104" s="1177"/>
      <c r="Q104" s="1177"/>
      <c r="R104" s="1177"/>
      <c r="S104" s="1177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f>549500+55000</f>
        <v>604500</v>
      </c>
      <c r="F105" s="36">
        <f t="shared" si="20"/>
        <v>596963.01</v>
      </c>
      <c r="G105" s="597">
        <f t="shared" si="22"/>
        <v>98.753186104218358</v>
      </c>
      <c r="H105" s="1177">
        <v>24128</v>
      </c>
      <c r="I105" s="1177">
        <v>84038</v>
      </c>
      <c r="J105" s="471">
        <v>27310</v>
      </c>
      <c r="K105" s="471">
        <v>88575</v>
      </c>
      <c r="L105" s="1177">
        <v>76095.5</v>
      </c>
      <c r="M105" s="1177">
        <v>117327.5</v>
      </c>
      <c r="N105" s="1177">
        <v>1000</v>
      </c>
      <c r="O105" s="1177">
        <v>49745</v>
      </c>
      <c r="P105" s="1177">
        <v>44472.800000000003</v>
      </c>
      <c r="Q105" s="1177">
        <v>58365</v>
      </c>
      <c r="R105" s="1177">
        <v>0</v>
      </c>
      <c r="S105" s="1177">
        <v>25906.21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/>
      <c r="F106" s="36">
        <f t="shared" si="20"/>
        <v>0</v>
      </c>
      <c r="G106" s="597" t="e">
        <f t="shared" si="22"/>
        <v>#DIV/0!</v>
      </c>
      <c r="H106" s="1177"/>
      <c r="I106" s="1177"/>
      <c r="J106" s="471"/>
      <c r="K106" s="471"/>
      <c r="L106" s="1177"/>
      <c r="M106" s="1177"/>
      <c r="N106" s="1177"/>
      <c r="O106" s="1177"/>
      <c r="P106" s="1177"/>
      <c r="Q106" s="1177"/>
      <c r="R106" s="1177"/>
      <c r="S106" s="1177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20"/>
        <v>0</v>
      </c>
      <c r="G107" s="597" t="e">
        <f t="shared" si="22"/>
        <v>#DIV/0!</v>
      </c>
      <c r="H107" s="1177"/>
      <c r="I107" s="1177"/>
      <c r="J107" s="471"/>
      <c r="K107" s="471"/>
      <c r="L107" s="1177"/>
      <c r="M107" s="1177"/>
      <c r="N107" s="1177"/>
      <c r="O107" s="1177"/>
      <c r="P107" s="1177"/>
      <c r="Q107" s="1177"/>
      <c r="R107" s="1177"/>
      <c r="S107" s="1177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20"/>
        <v>0</v>
      </c>
      <c r="G108" s="597" t="e">
        <f t="shared" si="22"/>
        <v>#DIV/0!</v>
      </c>
      <c r="H108" s="1177"/>
      <c r="I108" s="1177"/>
      <c r="J108" s="471"/>
      <c r="K108" s="471"/>
      <c r="L108" s="1177"/>
      <c r="M108" s="1177"/>
      <c r="N108" s="1177"/>
      <c r="O108" s="1177"/>
      <c r="P108" s="1177"/>
      <c r="Q108" s="1177"/>
      <c r="R108" s="1177"/>
      <c r="S108" s="1177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5140000</v>
      </c>
      <c r="F109" s="1536">
        <f>SUM(H109:S109)</f>
        <v>5990180</v>
      </c>
      <c r="G109" s="593">
        <f t="shared" si="22"/>
        <v>116.54046692607004</v>
      </c>
      <c r="H109" s="1006">
        <f>SUM(H113+H117)</f>
        <v>2245220</v>
      </c>
      <c r="I109" s="1006">
        <f t="shared" ref="I109:S109" si="23">SUM(I113+I117)</f>
        <v>538820</v>
      </c>
      <c r="J109" s="149">
        <f t="shared" si="23"/>
        <v>1517160</v>
      </c>
      <c r="K109" s="149">
        <f t="shared" si="23"/>
        <v>489960</v>
      </c>
      <c r="L109" s="1006">
        <f t="shared" si="23"/>
        <v>510000</v>
      </c>
      <c r="M109" s="1006">
        <f t="shared" si="23"/>
        <v>359610</v>
      </c>
      <c r="N109" s="1006">
        <f t="shared" si="23"/>
        <v>186610</v>
      </c>
      <c r="O109" s="1006">
        <f t="shared" si="23"/>
        <v>99300</v>
      </c>
      <c r="P109" s="1006">
        <f t="shared" si="23"/>
        <v>17500</v>
      </c>
      <c r="Q109" s="1006">
        <f t="shared" si="23"/>
        <v>0</v>
      </c>
      <c r="R109" s="1006">
        <f t="shared" si="23"/>
        <v>0</v>
      </c>
      <c r="S109" s="1006">
        <f t="shared" si="23"/>
        <v>26000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100000</v>
      </c>
      <c r="F110" s="58">
        <f>SUM(H110:S110)</f>
        <v>100000</v>
      </c>
      <c r="G110" s="594">
        <f t="shared" si="22"/>
        <v>100</v>
      </c>
      <c r="H110" s="978">
        <v>0</v>
      </c>
      <c r="I110" s="978">
        <v>0</v>
      </c>
      <c r="J110" s="1241">
        <v>0</v>
      </c>
      <c r="K110" s="1555">
        <v>0</v>
      </c>
      <c r="L110" s="978">
        <v>0</v>
      </c>
      <c r="M110" s="978">
        <v>0</v>
      </c>
      <c r="N110" s="978">
        <v>0</v>
      </c>
      <c r="O110" s="1178">
        <v>30000</v>
      </c>
      <c r="P110" s="1178">
        <v>30000</v>
      </c>
      <c r="Q110" s="1178">
        <v>20000</v>
      </c>
      <c r="R110" s="1178">
        <v>20000</v>
      </c>
      <c r="S110" s="978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01"/>
      <c r="H111" s="1180"/>
      <c r="I111" s="1180"/>
      <c r="J111" s="1239"/>
      <c r="K111" s="1553"/>
      <c r="L111" s="1180"/>
      <c r="M111" s="1180"/>
      <c r="N111" s="1180"/>
      <c r="O111" s="1180"/>
      <c r="P111" s="1180"/>
      <c r="Q111" s="1180"/>
      <c r="R111" s="1180"/>
      <c r="S111" s="1180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50</v>
      </c>
      <c r="F112" s="36">
        <f>SUM(H112:S112)</f>
        <v>12</v>
      </c>
      <c r="G112" s="596">
        <f>+F112*100/E112</f>
        <v>24</v>
      </c>
      <c r="H112" s="1177">
        <v>8</v>
      </c>
      <c r="I112" s="1177">
        <v>1</v>
      </c>
      <c r="J112" s="471">
        <v>0</v>
      </c>
      <c r="K112" s="471">
        <v>0</v>
      </c>
      <c r="L112" s="1177">
        <v>0</v>
      </c>
      <c r="M112" s="1177">
        <v>0</v>
      </c>
      <c r="N112" s="1177">
        <v>0</v>
      </c>
      <c r="O112" s="1177">
        <v>0</v>
      </c>
      <c r="P112" s="1177">
        <v>1</v>
      </c>
      <c r="Q112" s="1177">
        <v>0</v>
      </c>
      <c r="R112" s="1177">
        <v>0</v>
      </c>
      <c r="S112" s="1177">
        <v>2</v>
      </c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100000</v>
      </c>
      <c r="F113" s="36">
        <f>SUM(H113:S113)</f>
        <v>110400</v>
      </c>
      <c r="G113" s="596">
        <f>+F113*100/E113</f>
        <v>110.4</v>
      </c>
      <c r="H113" s="1177">
        <v>41400</v>
      </c>
      <c r="I113" s="1177">
        <v>21000</v>
      </c>
      <c r="J113" s="471">
        <v>0</v>
      </c>
      <c r="K113" s="471">
        <v>0</v>
      </c>
      <c r="L113" s="1177">
        <v>0</v>
      </c>
      <c r="M113" s="1177">
        <v>4500</v>
      </c>
      <c r="N113" s="1177">
        <v>0</v>
      </c>
      <c r="O113" s="1177">
        <v>0</v>
      </c>
      <c r="P113" s="1177">
        <v>17500</v>
      </c>
      <c r="Q113" s="1177">
        <v>0</v>
      </c>
      <c r="R113" s="1177">
        <v>0</v>
      </c>
      <c r="S113" s="1177">
        <v>26000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5040000</v>
      </c>
      <c r="F114" s="58">
        <f>SUM(H114:S114)</f>
        <v>5040000</v>
      </c>
      <c r="G114" s="594">
        <f>+F114*100/E114</f>
        <v>100</v>
      </c>
      <c r="H114" s="1178">
        <v>340000</v>
      </c>
      <c r="I114" s="1178">
        <v>400000</v>
      </c>
      <c r="J114" s="1238">
        <v>400000</v>
      </c>
      <c r="K114" s="1552">
        <v>450000</v>
      </c>
      <c r="L114" s="1178">
        <v>450000</v>
      </c>
      <c r="M114" s="1178">
        <v>450000</v>
      </c>
      <c r="N114" s="1178">
        <v>450000</v>
      </c>
      <c r="O114" s="1178">
        <v>450000</v>
      </c>
      <c r="P114" s="1178">
        <v>450000</v>
      </c>
      <c r="Q114" s="1178">
        <v>450000</v>
      </c>
      <c r="R114" s="1178">
        <v>400000</v>
      </c>
      <c r="S114" s="1178">
        <v>350000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01"/>
      <c r="H115" s="1180"/>
      <c r="I115" s="1180"/>
      <c r="J115" s="1239"/>
      <c r="K115" s="1553"/>
      <c r="L115" s="1180"/>
      <c r="M115" s="1180"/>
      <c r="N115" s="1180"/>
      <c r="O115" s="1180"/>
      <c r="P115" s="1180"/>
      <c r="Q115" s="1180"/>
      <c r="R115" s="1180"/>
      <c r="S115" s="1180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195</v>
      </c>
      <c r="F116" s="36">
        <f>SUM(H116:S116)</f>
        <v>185</v>
      </c>
      <c r="G116" s="596">
        <f t="shared" ref="G116:G127" si="24">+F116*100/E116</f>
        <v>94.871794871794876</v>
      </c>
      <c r="H116" s="1177">
        <v>135</v>
      </c>
      <c r="I116" s="1177">
        <v>42</v>
      </c>
      <c r="J116" s="471">
        <v>1</v>
      </c>
      <c r="K116" s="471">
        <v>4</v>
      </c>
      <c r="L116" s="1177">
        <v>1</v>
      </c>
      <c r="M116" s="1177">
        <v>1</v>
      </c>
      <c r="N116" s="1177">
        <v>0</v>
      </c>
      <c r="O116" s="1177">
        <v>0</v>
      </c>
      <c r="P116" s="1177">
        <v>0</v>
      </c>
      <c r="Q116" s="1177">
        <v>0</v>
      </c>
      <c r="R116" s="1177">
        <v>0</v>
      </c>
      <c r="S116" s="1177">
        <v>1</v>
      </c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5040000</v>
      </c>
      <c r="F117" s="36">
        <f>SUM(H117:S117)</f>
        <v>5879780</v>
      </c>
      <c r="G117" s="596">
        <f t="shared" si="24"/>
        <v>116.66230158730158</v>
      </c>
      <c r="H117" s="1177">
        <v>2203820</v>
      </c>
      <c r="I117" s="1177">
        <v>517820</v>
      </c>
      <c r="J117" s="471">
        <v>1517160</v>
      </c>
      <c r="K117" s="471">
        <v>489960</v>
      </c>
      <c r="L117" s="1620">
        <v>510000</v>
      </c>
      <c r="M117" s="1177">
        <v>355110</v>
      </c>
      <c r="N117" s="1177">
        <v>186610</v>
      </c>
      <c r="O117" s="1177">
        <v>99300</v>
      </c>
      <c r="P117" s="1177">
        <v>0</v>
      </c>
      <c r="Q117" s="1177">
        <v>0</v>
      </c>
      <c r="R117" s="1177">
        <v>0</v>
      </c>
      <c r="S117" s="1177">
        <v>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01"/>
      <c r="H118" s="1180"/>
      <c r="I118" s="1180"/>
      <c r="J118" s="1239"/>
      <c r="K118" s="1553"/>
      <c r="L118" s="1180"/>
      <c r="M118" s="1180"/>
      <c r="N118" s="1180"/>
      <c r="O118" s="1180"/>
      <c r="P118" s="1180"/>
      <c r="Q118" s="1180"/>
      <c r="R118" s="1180"/>
      <c r="S118" s="1180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 t="shared" ref="F119:F130" si="25">SUM(H119:S119)</f>
        <v>1</v>
      </c>
      <c r="G119" s="596">
        <f t="shared" si="24"/>
        <v>100</v>
      </c>
      <c r="H119" s="1177">
        <v>0</v>
      </c>
      <c r="I119" s="1177">
        <v>0</v>
      </c>
      <c r="J119" s="471">
        <v>0</v>
      </c>
      <c r="K119" s="471">
        <v>1</v>
      </c>
      <c r="L119" s="1177">
        <v>0</v>
      </c>
      <c r="M119" s="1177">
        <v>0</v>
      </c>
      <c r="N119" s="1177">
        <v>0</v>
      </c>
      <c r="O119" s="1177">
        <v>0</v>
      </c>
      <c r="P119" s="1177">
        <v>0</v>
      </c>
      <c r="Q119" s="1177">
        <v>0</v>
      </c>
      <c r="R119" s="1177">
        <v>0</v>
      </c>
      <c r="S119" s="1177"/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10</v>
      </c>
      <c r="F120" s="36">
        <f t="shared" si="25"/>
        <v>10</v>
      </c>
      <c r="G120" s="596">
        <f t="shared" si="24"/>
        <v>100</v>
      </c>
      <c r="H120" s="1177">
        <v>0</v>
      </c>
      <c r="I120" s="1177">
        <v>0</v>
      </c>
      <c r="J120" s="471">
        <v>0</v>
      </c>
      <c r="K120" s="471">
        <v>0</v>
      </c>
      <c r="L120" s="1177">
        <v>0</v>
      </c>
      <c r="M120" s="1177">
        <v>0</v>
      </c>
      <c r="N120" s="1177">
        <v>0</v>
      </c>
      <c r="O120" s="1177">
        <v>0</v>
      </c>
      <c r="P120" s="1177">
        <v>0</v>
      </c>
      <c r="Q120" s="1177">
        <v>0</v>
      </c>
      <c r="R120" s="1177">
        <v>0</v>
      </c>
      <c r="S120" s="1177">
        <v>10</v>
      </c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3</v>
      </c>
      <c r="F121" s="36">
        <f t="shared" si="25"/>
        <v>3</v>
      </c>
      <c r="G121" s="596">
        <f t="shared" si="24"/>
        <v>100</v>
      </c>
      <c r="H121" s="1177">
        <v>0</v>
      </c>
      <c r="I121" s="1177">
        <v>0</v>
      </c>
      <c r="J121" s="471">
        <v>0</v>
      </c>
      <c r="K121" s="471">
        <v>0</v>
      </c>
      <c r="L121" s="1177">
        <v>0</v>
      </c>
      <c r="M121" s="1177">
        <v>0</v>
      </c>
      <c r="N121" s="1177">
        <v>0</v>
      </c>
      <c r="O121" s="1177">
        <v>0</v>
      </c>
      <c r="P121" s="1177">
        <v>0</v>
      </c>
      <c r="Q121" s="1177">
        <v>0</v>
      </c>
      <c r="R121" s="1177">
        <v>0</v>
      </c>
      <c r="S121" s="1177">
        <v>3</v>
      </c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170</v>
      </c>
      <c r="F122" s="36">
        <f t="shared" si="25"/>
        <v>113</v>
      </c>
      <c r="G122" s="596">
        <f t="shared" si="24"/>
        <v>66.470588235294116</v>
      </c>
      <c r="H122" s="1177">
        <v>6</v>
      </c>
      <c r="I122" s="1177">
        <v>8</v>
      </c>
      <c r="J122" s="471">
        <v>0</v>
      </c>
      <c r="K122" s="471">
        <v>0</v>
      </c>
      <c r="L122" s="1177">
        <v>6</v>
      </c>
      <c r="M122" s="1177">
        <v>0</v>
      </c>
      <c r="N122" s="1177">
        <v>0</v>
      </c>
      <c r="O122" s="1177">
        <v>0</v>
      </c>
      <c r="P122" s="1177">
        <v>0</v>
      </c>
      <c r="Q122" s="1177">
        <v>0</v>
      </c>
      <c r="R122" s="1177">
        <v>27</v>
      </c>
      <c r="S122" s="1177">
        <v>66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5"/>
        <v>0</v>
      </c>
      <c r="G123" s="66"/>
      <c r="H123" s="1190"/>
      <c r="I123" s="1190"/>
      <c r="J123" s="1219"/>
      <c r="K123" s="1537"/>
      <c r="L123" s="1190"/>
      <c r="M123" s="1190"/>
      <c r="N123" s="1190"/>
      <c r="O123" s="1190"/>
      <c r="P123" s="1190"/>
      <c r="Q123" s="1190"/>
      <c r="R123" s="1190"/>
      <c r="S123" s="11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5"/>
        <v>0</v>
      </c>
      <c r="G124" s="596" t="e">
        <f t="shared" si="24"/>
        <v>#DIV/0!</v>
      </c>
      <c r="H124" s="1177"/>
      <c r="I124" s="1177"/>
      <c r="J124" s="471"/>
      <c r="K124" s="471"/>
      <c r="L124" s="1177"/>
      <c r="M124" s="1177"/>
      <c r="N124" s="1177"/>
      <c r="O124" s="1177"/>
      <c r="P124" s="1177"/>
      <c r="Q124" s="1177"/>
      <c r="R124" s="1177"/>
      <c r="S124" s="1177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260600</v>
      </c>
      <c r="F125" s="153">
        <f t="shared" si="25"/>
        <v>260567.52000000002</v>
      </c>
      <c r="G125" s="603">
        <f t="shared" si="24"/>
        <v>99.987536454336151</v>
      </c>
      <c r="H125" s="1181">
        <f>SUM(H126:H130)</f>
        <v>0</v>
      </c>
      <c r="I125" s="1181">
        <f t="shared" ref="I125:S125" si="26">SUM(I126:I130)</f>
        <v>1440</v>
      </c>
      <c r="J125" s="1226">
        <f t="shared" si="26"/>
        <v>47260</v>
      </c>
      <c r="K125" s="1543">
        <f t="shared" si="26"/>
        <v>12480</v>
      </c>
      <c r="L125" s="1181">
        <f t="shared" si="26"/>
        <v>480</v>
      </c>
      <c r="M125" s="1181">
        <f t="shared" si="26"/>
        <v>20538</v>
      </c>
      <c r="N125" s="1181">
        <f t="shared" si="26"/>
        <v>30140.2</v>
      </c>
      <c r="O125" s="1181">
        <f t="shared" si="26"/>
        <v>17620</v>
      </c>
      <c r="P125" s="1181">
        <f t="shared" si="26"/>
        <v>94600</v>
      </c>
      <c r="Q125" s="1181">
        <f t="shared" si="26"/>
        <v>31746</v>
      </c>
      <c r="R125" s="1181">
        <f t="shared" si="26"/>
        <v>1970</v>
      </c>
      <c r="S125" s="1181">
        <f t="shared" si="26"/>
        <v>2293.3200000000002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5"/>
        <v>0</v>
      </c>
      <c r="G126" s="596"/>
      <c r="H126" s="1177"/>
      <c r="I126" s="1177"/>
      <c r="J126" s="471"/>
      <c r="K126" s="471"/>
      <c r="L126" s="1177"/>
      <c r="M126" s="1177"/>
      <c r="N126" s="1177"/>
      <c r="O126" s="1177"/>
      <c r="P126" s="1177"/>
      <c r="Q126" s="1177"/>
      <c r="R126" s="1177"/>
      <c r="S126" s="1177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f>160600+100000</f>
        <v>260600</v>
      </c>
      <c r="F127" s="36">
        <f t="shared" si="25"/>
        <v>260567.52000000002</v>
      </c>
      <c r="G127" s="596">
        <f t="shared" si="24"/>
        <v>99.987536454336151</v>
      </c>
      <c r="H127" s="1177">
        <v>0</v>
      </c>
      <c r="I127" s="1177">
        <v>1440</v>
      </c>
      <c r="J127" s="471">
        <v>47260</v>
      </c>
      <c r="K127" s="471">
        <v>12480</v>
      </c>
      <c r="L127" s="1177">
        <v>480</v>
      </c>
      <c r="M127" s="1177">
        <v>20538</v>
      </c>
      <c r="N127" s="1177">
        <v>30140.2</v>
      </c>
      <c r="O127" s="1177">
        <v>17620</v>
      </c>
      <c r="P127" s="1177">
        <v>94600</v>
      </c>
      <c r="Q127" s="1177">
        <v>31746</v>
      </c>
      <c r="R127" s="1177">
        <v>1970</v>
      </c>
      <c r="S127" s="1177">
        <v>2293.3200000000002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5"/>
        <v>0</v>
      </c>
      <c r="G128" s="596"/>
      <c r="H128" s="1177"/>
      <c r="I128" s="1177"/>
      <c r="J128" s="471"/>
      <c r="K128" s="471"/>
      <c r="L128" s="1177"/>
      <c r="M128" s="1177"/>
      <c r="N128" s="1177"/>
      <c r="O128" s="1177"/>
      <c r="P128" s="1177"/>
      <c r="Q128" s="1177"/>
      <c r="R128" s="1177"/>
      <c r="S128" s="1177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5"/>
        <v>0</v>
      </c>
      <c r="G129" s="596"/>
      <c r="H129" s="1177"/>
      <c r="I129" s="1177"/>
      <c r="J129" s="471"/>
      <c r="K129" s="471"/>
      <c r="L129" s="1177"/>
      <c r="M129" s="1177"/>
      <c r="N129" s="1177"/>
      <c r="O129" s="1177"/>
      <c r="P129" s="1177"/>
      <c r="Q129" s="1177"/>
      <c r="R129" s="1177"/>
      <c r="S129" s="1177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5"/>
        <v>0</v>
      </c>
      <c r="G130" s="596"/>
      <c r="H130" s="1177"/>
      <c r="I130" s="1177"/>
      <c r="J130" s="471"/>
      <c r="K130" s="471"/>
      <c r="L130" s="1177"/>
      <c r="M130" s="1177"/>
      <c r="N130" s="1177"/>
      <c r="O130" s="1177"/>
      <c r="P130" s="1177"/>
      <c r="Q130" s="1177"/>
      <c r="R130" s="1177"/>
      <c r="S130" s="1177"/>
    </row>
    <row r="131" spans="1:19" ht="21.75" customHeight="1">
      <c r="A131" s="2204" t="s">
        <v>158</v>
      </c>
      <c r="B131" s="2205"/>
      <c r="C131" s="2206"/>
      <c r="D131" s="193"/>
      <c r="E131" s="27"/>
      <c r="F131" s="27"/>
      <c r="G131" s="598"/>
      <c r="H131" s="1180"/>
      <c r="I131" s="1180"/>
      <c r="J131" s="1239"/>
      <c r="K131" s="1553"/>
      <c r="L131" s="1180"/>
      <c r="M131" s="1180"/>
      <c r="N131" s="1180"/>
      <c r="O131" s="1180"/>
      <c r="P131" s="1180"/>
      <c r="Q131" s="1180"/>
      <c r="R131" s="1180"/>
      <c r="S131" s="1180"/>
    </row>
    <row r="132" spans="1:19" ht="21.75" customHeight="1">
      <c r="A132" s="232"/>
      <c r="B132" s="212" t="s">
        <v>159</v>
      </c>
      <c r="C132" s="189"/>
      <c r="D132" s="244" t="s">
        <v>33</v>
      </c>
      <c r="E132" s="409">
        <f>SUM(E133:E134)</f>
        <v>1</v>
      </c>
      <c r="F132" s="134">
        <f>SUM(F133:F135)</f>
        <v>1</v>
      </c>
      <c r="G132" s="593">
        <f>+F132*100/E132</f>
        <v>100</v>
      </c>
      <c r="H132" s="1210">
        <f>SUM(H133:H134)</f>
        <v>0</v>
      </c>
      <c r="I132" s="1210">
        <f t="shared" ref="I132:S132" si="27">SUM(I133:I134)</f>
        <v>0</v>
      </c>
      <c r="J132" s="1224">
        <f t="shared" si="27"/>
        <v>0</v>
      </c>
      <c r="K132" s="1541">
        <f t="shared" si="27"/>
        <v>1</v>
      </c>
      <c r="L132" s="1210">
        <f t="shared" si="27"/>
        <v>0</v>
      </c>
      <c r="M132" s="1210">
        <f t="shared" si="27"/>
        <v>0</v>
      </c>
      <c r="N132" s="1210">
        <f t="shared" si="27"/>
        <v>0</v>
      </c>
      <c r="O132" s="1210">
        <f t="shared" si="27"/>
        <v>0</v>
      </c>
      <c r="P132" s="1210">
        <f t="shared" si="27"/>
        <v>0</v>
      </c>
      <c r="Q132" s="1210">
        <f t="shared" si="27"/>
        <v>0</v>
      </c>
      <c r="R132" s="1210">
        <f t="shared" si="27"/>
        <v>0</v>
      </c>
      <c r="S132" s="1210">
        <f t="shared" si="27"/>
        <v>0</v>
      </c>
    </row>
    <row r="133" spans="1:19" ht="21.75" customHeight="1">
      <c r="A133" s="237"/>
      <c r="B133" s="230"/>
      <c r="C133" s="442" t="s">
        <v>288</v>
      </c>
      <c r="D133" s="238" t="s">
        <v>33</v>
      </c>
      <c r="E133" s="36">
        <v>1</v>
      </c>
      <c r="F133" s="36">
        <f>SUM(H133:S133)</f>
        <v>1</v>
      </c>
      <c r="G133" s="596">
        <f>+F133*100/E133</f>
        <v>100</v>
      </c>
      <c r="H133" s="1177">
        <v>0</v>
      </c>
      <c r="I133" s="1177">
        <v>0</v>
      </c>
      <c r="J133" s="471">
        <v>0</v>
      </c>
      <c r="K133" s="471">
        <v>1</v>
      </c>
      <c r="L133" s="1177">
        <v>0</v>
      </c>
      <c r="M133" s="1177"/>
      <c r="N133" s="1177">
        <v>0</v>
      </c>
      <c r="O133" s="1177"/>
      <c r="P133" s="1177"/>
      <c r="Q133" s="1177">
        <v>0</v>
      </c>
      <c r="R133" s="1177">
        <v>0</v>
      </c>
      <c r="S133" s="1177">
        <v>0</v>
      </c>
    </row>
    <row r="134" spans="1:19" ht="21.75" customHeight="1">
      <c r="A134" s="237"/>
      <c r="B134" s="230"/>
      <c r="C134" s="442" t="s">
        <v>289</v>
      </c>
      <c r="D134" s="238" t="s">
        <v>33</v>
      </c>
      <c r="E134" s="36">
        <v>0</v>
      </c>
      <c r="F134" s="36">
        <f>SUM(H134:S134)</f>
        <v>0</v>
      </c>
      <c r="G134" s="596" t="e">
        <f t="shared" ref="G134:G141" si="28">+F134*100/E134</f>
        <v>#DIV/0!</v>
      </c>
      <c r="H134" s="1177"/>
      <c r="I134" s="1177"/>
      <c r="J134" s="471"/>
      <c r="K134" s="471"/>
      <c r="L134" s="1177">
        <v>0</v>
      </c>
      <c r="M134" s="1177"/>
      <c r="N134" s="1177"/>
      <c r="O134" s="1177"/>
      <c r="P134" s="1177"/>
      <c r="Q134" s="1177">
        <v>0</v>
      </c>
      <c r="R134" s="1177">
        <v>0</v>
      </c>
      <c r="S134" s="1177">
        <v>0</v>
      </c>
    </row>
    <row r="135" spans="1:19" ht="21.75" customHeight="1">
      <c r="A135" s="237"/>
      <c r="B135" s="230"/>
      <c r="C135" s="233" t="s">
        <v>115</v>
      </c>
      <c r="D135" s="234" t="s">
        <v>114</v>
      </c>
      <c r="E135" s="77">
        <v>0</v>
      </c>
      <c r="F135" s="36">
        <f>SUM(H135:S135)</f>
        <v>0</v>
      </c>
      <c r="G135" s="596" t="e">
        <f t="shared" si="28"/>
        <v>#DIV/0!</v>
      </c>
      <c r="H135" s="1177"/>
      <c r="I135" s="1177"/>
      <c r="J135" s="471"/>
      <c r="K135" s="471"/>
      <c r="L135" s="1177"/>
      <c r="M135" s="1177"/>
      <c r="N135" s="1177"/>
      <c r="O135" s="1177"/>
      <c r="P135" s="1177"/>
      <c r="Q135" s="1177"/>
      <c r="R135" s="1177"/>
      <c r="S135" s="1177"/>
    </row>
    <row r="136" spans="1:19" ht="21.75" customHeight="1">
      <c r="A136" s="240"/>
      <c r="B136" s="241" t="s">
        <v>58</v>
      </c>
      <c r="C136" s="242"/>
      <c r="D136" s="236" t="s">
        <v>24</v>
      </c>
      <c r="E136" s="111">
        <f>SUM(E137:E141)</f>
        <v>334300</v>
      </c>
      <c r="F136" s="153">
        <f t="shared" ref="F136:F199" si="29">SUM(H136:S136)</f>
        <v>334191.32</v>
      </c>
      <c r="G136" s="603">
        <f t="shared" si="28"/>
        <v>99.967490278193239</v>
      </c>
      <c r="H136" s="1181">
        <f>SUM(H137:H141)</f>
        <v>0</v>
      </c>
      <c r="I136" s="1181">
        <f t="shared" ref="I136:S136" si="30">SUM(I137:I141)</f>
        <v>720</v>
      </c>
      <c r="J136" s="1226">
        <f t="shared" si="30"/>
        <v>2940</v>
      </c>
      <c r="K136" s="1543">
        <f t="shared" si="30"/>
        <v>3645</v>
      </c>
      <c r="L136" s="1181">
        <f t="shared" si="30"/>
        <v>1240</v>
      </c>
      <c r="M136" s="1181">
        <f t="shared" si="30"/>
        <v>34153</v>
      </c>
      <c r="N136" s="1181">
        <f t="shared" si="30"/>
        <v>2638</v>
      </c>
      <c r="O136" s="1181">
        <f t="shared" si="30"/>
        <v>228488</v>
      </c>
      <c r="P136" s="1181">
        <f t="shared" si="30"/>
        <v>28536.9</v>
      </c>
      <c r="Q136" s="1181">
        <f t="shared" si="30"/>
        <v>12840</v>
      </c>
      <c r="R136" s="1181">
        <f t="shared" si="30"/>
        <v>8760</v>
      </c>
      <c r="S136" s="1181">
        <f t="shared" si="30"/>
        <v>10230.42</v>
      </c>
    </row>
    <row r="137" spans="1:19" ht="21.75" customHeight="1">
      <c r="A137" s="194"/>
      <c r="B137" s="195"/>
      <c r="C137" s="221" t="s">
        <v>25</v>
      </c>
      <c r="D137" s="196" t="s">
        <v>24</v>
      </c>
      <c r="E137" s="83">
        <v>0</v>
      </c>
      <c r="F137" s="36">
        <f t="shared" si="29"/>
        <v>0</v>
      </c>
      <c r="G137" s="596" t="e">
        <f t="shared" si="28"/>
        <v>#DIV/0!</v>
      </c>
      <c r="H137" s="1177"/>
      <c r="I137" s="1177"/>
      <c r="J137" s="471"/>
      <c r="K137" s="471"/>
      <c r="L137" s="1177"/>
      <c r="M137" s="1177"/>
      <c r="N137" s="1177"/>
      <c r="O137" s="1177"/>
      <c r="P137" s="1177"/>
      <c r="Q137" s="1177"/>
      <c r="R137" s="1177"/>
      <c r="S137" s="1177"/>
    </row>
    <row r="138" spans="1:19" ht="21.75" customHeight="1">
      <c r="A138" s="194"/>
      <c r="B138" s="195"/>
      <c r="C138" s="221" t="s">
        <v>26</v>
      </c>
      <c r="D138" s="196" t="s">
        <v>24</v>
      </c>
      <c r="E138" s="36">
        <f>45200+29100+260000</f>
        <v>334300</v>
      </c>
      <c r="F138" s="36">
        <f t="shared" si="29"/>
        <v>334191.32</v>
      </c>
      <c r="G138" s="596">
        <f t="shared" si="28"/>
        <v>99.967490278193239</v>
      </c>
      <c r="H138" s="1177">
        <v>0</v>
      </c>
      <c r="I138" s="1177">
        <v>720</v>
      </c>
      <c r="J138" s="471">
        <v>2940</v>
      </c>
      <c r="K138" s="471">
        <v>3645</v>
      </c>
      <c r="L138" s="1177">
        <v>1240</v>
      </c>
      <c r="M138" s="1177">
        <v>34153</v>
      </c>
      <c r="N138" s="1177">
        <v>2638</v>
      </c>
      <c r="O138" s="1177">
        <v>228488</v>
      </c>
      <c r="P138" s="1177">
        <v>28536.9</v>
      </c>
      <c r="Q138" s="1177">
        <v>12840</v>
      </c>
      <c r="R138" s="1177">
        <v>8760</v>
      </c>
      <c r="S138" s="1177">
        <v>10230.42</v>
      </c>
    </row>
    <row r="139" spans="1:19" ht="21.75" customHeight="1">
      <c r="A139" s="194"/>
      <c r="B139" s="195"/>
      <c r="C139" s="221" t="s">
        <v>27</v>
      </c>
      <c r="D139" s="196" t="s">
        <v>24</v>
      </c>
      <c r="E139" s="42">
        <v>0</v>
      </c>
      <c r="F139" s="36">
        <f t="shared" si="29"/>
        <v>0</v>
      </c>
      <c r="G139" s="596" t="e">
        <f t="shared" si="28"/>
        <v>#DIV/0!</v>
      </c>
      <c r="H139" s="1177"/>
      <c r="I139" s="1177"/>
      <c r="J139" s="471"/>
      <c r="K139" s="471"/>
      <c r="L139" s="1177"/>
      <c r="M139" s="1177"/>
      <c r="N139" s="1177"/>
      <c r="O139" s="1177"/>
      <c r="P139" s="1177"/>
      <c r="Q139" s="1177"/>
      <c r="R139" s="1177"/>
      <c r="S139" s="1177"/>
    </row>
    <row r="140" spans="1:19" ht="21.75" customHeight="1">
      <c r="A140" s="194"/>
      <c r="B140" s="195"/>
      <c r="C140" s="221" t="s">
        <v>28</v>
      </c>
      <c r="D140" s="196" t="s">
        <v>24</v>
      </c>
      <c r="E140" s="83">
        <v>0</v>
      </c>
      <c r="F140" s="36">
        <f t="shared" si="29"/>
        <v>0</v>
      </c>
      <c r="G140" s="596" t="e">
        <f t="shared" si="28"/>
        <v>#DIV/0!</v>
      </c>
      <c r="H140" s="1177"/>
      <c r="I140" s="1177"/>
      <c r="J140" s="471"/>
      <c r="K140" s="471"/>
      <c r="L140" s="1177"/>
      <c r="M140" s="1177"/>
      <c r="N140" s="1177"/>
      <c r="O140" s="1177"/>
      <c r="P140" s="1177"/>
      <c r="Q140" s="1177"/>
      <c r="R140" s="1177"/>
      <c r="S140" s="1177"/>
    </row>
    <row r="141" spans="1:19" ht="21.75" customHeight="1">
      <c r="A141" s="194"/>
      <c r="B141" s="195"/>
      <c r="C141" s="222" t="s">
        <v>29</v>
      </c>
      <c r="D141" s="196" t="s">
        <v>24</v>
      </c>
      <c r="E141" s="83">
        <v>0</v>
      </c>
      <c r="F141" s="36">
        <f t="shared" si="29"/>
        <v>0</v>
      </c>
      <c r="G141" s="596" t="e">
        <f t="shared" si="28"/>
        <v>#DIV/0!</v>
      </c>
      <c r="H141" s="1177"/>
      <c r="I141" s="1177"/>
      <c r="J141" s="471"/>
      <c r="K141" s="471"/>
      <c r="L141" s="1177"/>
      <c r="M141" s="1177"/>
      <c r="N141" s="1177"/>
      <c r="O141" s="1177"/>
      <c r="P141" s="1177"/>
      <c r="Q141" s="1177"/>
      <c r="R141" s="1177"/>
      <c r="S141" s="1177"/>
    </row>
    <row r="142" spans="1:19" ht="21.75" customHeight="1">
      <c r="A142" s="2204" t="s">
        <v>160</v>
      </c>
      <c r="B142" s="2205"/>
      <c r="C142" s="2206"/>
      <c r="D142" s="245" t="str">
        <f>D145</f>
        <v>ตัวอย่าง</v>
      </c>
      <c r="E142" s="148">
        <f>E145</f>
        <v>0</v>
      </c>
      <c r="F142" s="55">
        <f t="shared" si="29"/>
        <v>0</v>
      </c>
      <c r="G142" s="600" t="e">
        <f>+F142*100/E142</f>
        <v>#DIV/0!</v>
      </c>
      <c r="H142" s="1180">
        <f t="shared" ref="H142:S142" si="31">H145</f>
        <v>0</v>
      </c>
      <c r="I142" s="1180">
        <f t="shared" si="31"/>
        <v>0</v>
      </c>
      <c r="J142" s="1223">
        <f t="shared" si="31"/>
        <v>0</v>
      </c>
      <c r="K142" s="1539">
        <f t="shared" si="31"/>
        <v>0</v>
      </c>
      <c r="L142" s="1180">
        <f t="shared" si="31"/>
        <v>0</v>
      </c>
      <c r="M142" s="1180">
        <f t="shared" si="31"/>
        <v>0</v>
      </c>
      <c r="N142" s="1180">
        <f t="shared" si="31"/>
        <v>0</v>
      </c>
      <c r="O142" s="1180">
        <f t="shared" si="31"/>
        <v>0</v>
      </c>
      <c r="P142" s="1180">
        <f t="shared" si="31"/>
        <v>0</v>
      </c>
      <c r="Q142" s="1180">
        <f t="shared" si="31"/>
        <v>0</v>
      </c>
      <c r="R142" s="1180">
        <f t="shared" si="31"/>
        <v>0</v>
      </c>
      <c r="S142" s="1180">
        <f t="shared" si="31"/>
        <v>0</v>
      </c>
    </row>
    <row r="143" spans="1:19" ht="21.75" customHeight="1">
      <c r="A143" s="246"/>
      <c r="B143" s="212" t="s">
        <v>161</v>
      </c>
      <c r="C143" s="247"/>
      <c r="D143" s="227"/>
      <c r="E143" s="143"/>
      <c r="F143" s="55">
        <f t="shared" si="29"/>
        <v>0</v>
      </c>
      <c r="G143" s="600"/>
      <c r="H143" s="1180"/>
      <c r="I143" s="1180"/>
      <c r="J143" s="1223"/>
      <c r="K143" s="1539"/>
      <c r="L143" s="1180"/>
      <c r="M143" s="1180"/>
      <c r="N143" s="1180"/>
      <c r="O143" s="1180"/>
      <c r="P143" s="1180"/>
      <c r="Q143" s="1180"/>
      <c r="R143" s="1180"/>
      <c r="S143" s="1180"/>
    </row>
    <row r="144" spans="1:19" ht="21.75" customHeight="1">
      <c r="A144" s="248"/>
      <c r="B144" s="249"/>
      <c r="C144" s="231" t="s">
        <v>109</v>
      </c>
      <c r="D144" s="250" t="s">
        <v>9</v>
      </c>
      <c r="E144" s="36">
        <v>0</v>
      </c>
      <c r="F144" s="36">
        <f t="shared" si="29"/>
        <v>0</v>
      </c>
      <c r="G144" s="596" t="e">
        <f t="shared" ref="G144:G163" si="32">+F144*100/E144</f>
        <v>#DIV/0!</v>
      </c>
      <c r="H144" s="1177"/>
      <c r="I144" s="1177"/>
      <c r="J144" s="471"/>
      <c r="K144" s="471"/>
      <c r="L144" s="1177"/>
      <c r="M144" s="1177"/>
      <c r="N144" s="1177"/>
      <c r="O144" s="1177"/>
      <c r="P144" s="1177"/>
      <c r="Q144" s="1177"/>
      <c r="R144" s="1177"/>
      <c r="S144" s="1177"/>
    </row>
    <row r="145" spans="1:19" ht="21.75" customHeight="1">
      <c r="A145" s="223"/>
      <c r="B145" s="224"/>
      <c r="C145" s="317" t="s">
        <v>110</v>
      </c>
      <c r="D145" s="250" t="s">
        <v>32</v>
      </c>
      <c r="E145" s="36">
        <v>0</v>
      </c>
      <c r="F145" s="36">
        <f t="shared" si="29"/>
        <v>0</v>
      </c>
      <c r="G145" s="596" t="e">
        <f t="shared" si="32"/>
        <v>#DIV/0!</v>
      </c>
      <c r="H145" s="1177"/>
      <c r="I145" s="1177"/>
      <c r="J145" s="471"/>
      <c r="K145" s="471"/>
      <c r="L145" s="1177"/>
      <c r="M145" s="1177"/>
      <c r="N145" s="1177"/>
      <c r="O145" s="1177"/>
      <c r="P145" s="1177"/>
      <c r="Q145" s="1177"/>
      <c r="R145" s="1177"/>
      <c r="S145" s="1177"/>
    </row>
    <row r="146" spans="1:19" ht="21.75" customHeight="1">
      <c r="A146" s="223"/>
      <c r="B146" s="251"/>
      <c r="C146" s="233" t="s">
        <v>115</v>
      </c>
      <c r="D146" s="234" t="s">
        <v>114</v>
      </c>
      <c r="E146" s="77">
        <v>0</v>
      </c>
      <c r="F146" s="36">
        <f t="shared" si="29"/>
        <v>0</v>
      </c>
      <c r="G146" s="596" t="e">
        <f t="shared" si="32"/>
        <v>#DIV/0!</v>
      </c>
      <c r="H146" s="1177"/>
      <c r="I146" s="1177"/>
      <c r="J146" s="471"/>
      <c r="K146" s="471"/>
      <c r="L146" s="1177"/>
      <c r="M146" s="1177"/>
      <c r="N146" s="1177"/>
      <c r="O146" s="1177"/>
      <c r="P146" s="1177"/>
      <c r="Q146" s="1177"/>
      <c r="R146" s="1177"/>
      <c r="S146" s="1177"/>
    </row>
    <row r="147" spans="1:19" ht="21.75" customHeight="1">
      <c r="A147" s="240"/>
      <c r="B147" s="241" t="s">
        <v>58</v>
      </c>
      <c r="C147" s="242"/>
      <c r="D147" s="236" t="s">
        <v>24</v>
      </c>
      <c r="E147" s="111">
        <f>SUM(E148:E152)</f>
        <v>0</v>
      </c>
      <c r="F147" s="153">
        <f t="shared" si="29"/>
        <v>0</v>
      </c>
      <c r="G147" s="603" t="e">
        <f t="shared" si="32"/>
        <v>#DIV/0!</v>
      </c>
      <c r="H147" s="1181">
        <f>SUM(H148:H152)</f>
        <v>0</v>
      </c>
      <c r="I147" s="1181">
        <f t="shared" ref="I147:S147" si="33">SUM(I148:I152)</f>
        <v>0</v>
      </c>
      <c r="J147" s="1226">
        <f t="shared" si="33"/>
        <v>0</v>
      </c>
      <c r="K147" s="1543">
        <f t="shared" si="33"/>
        <v>0</v>
      </c>
      <c r="L147" s="1181">
        <f t="shared" si="33"/>
        <v>0</v>
      </c>
      <c r="M147" s="1181">
        <f t="shared" si="33"/>
        <v>0</v>
      </c>
      <c r="N147" s="1181">
        <f t="shared" si="33"/>
        <v>0</v>
      </c>
      <c r="O147" s="1181">
        <f t="shared" si="33"/>
        <v>0</v>
      </c>
      <c r="P147" s="1181">
        <f t="shared" si="33"/>
        <v>0</v>
      </c>
      <c r="Q147" s="1181">
        <f t="shared" si="33"/>
        <v>0</v>
      </c>
      <c r="R147" s="1181">
        <f t="shared" si="33"/>
        <v>0</v>
      </c>
      <c r="S147" s="1181">
        <f t="shared" si="33"/>
        <v>0</v>
      </c>
    </row>
    <row r="148" spans="1:19" ht="21.75" customHeight="1">
      <c r="A148" s="194"/>
      <c r="B148" s="195"/>
      <c r="C148" s="221" t="s">
        <v>25</v>
      </c>
      <c r="D148" s="196" t="s">
        <v>24</v>
      </c>
      <c r="E148" s="83">
        <v>0</v>
      </c>
      <c r="F148" s="36">
        <f t="shared" si="29"/>
        <v>0</v>
      </c>
      <c r="G148" s="596" t="e">
        <f t="shared" si="32"/>
        <v>#DIV/0!</v>
      </c>
      <c r="H148" s="1177"/>
      <c r="I148" s="1177"/>
      <c r="J148" s="471"/>
      <c r="K148" s="471"/>
      <c r="L148" s="1177"/>
      <c r="M148" s="1177"/>
      <c r="N148" s="1177"/>
      <c r="O148" s="1177"/>
      <c r="P148" s="1177"/>
      <c r="Q148" s="1177"/>
      <c r="R148" s="1177"/>
      <c r="S148" s="1177"/>
    </row>
    <row r="149" spans="1:19" ht="21.75" customHeight="1">
      <c r="A149" s="194"/>
      <c r="B149" s="195"/>
      <c r="C149" s="221" t="s">
        <v>26</v>
      </c>
      <c r="D149" s="196" t="s">
        <v>24</v>
      </c>
      <c r="E149" s="42">
        <v>0</v>
      </c>
      <c r="F149" s="36">
        <f t="shared" si="29"/>
        <v>0</v>
      </c>
      <c r="G149" s="596" t="e">
        <f t="shared" si="32"/>
        <v>#DIV/0!</v>
      </c>
      <c r="H149" s="1177"/>
      <c r="I149" s="1177"/>
      <c r="J149" s="471"/>
      <c r="K149" s="471"/>
      <c r="L149" s="1177"/>
      <c r="M149" s="1177"/>
      <c r="N149" s="1177"/>
      <c r="O149" s="1177"/>
      <c r="P149" s="1177"/>
      <c r="Q149" s="1177"/>
      <c r="R149" s="1177"/>
      <c r="S149" s="1177"/>
    </row>
    <row r="150" spans="1:19" ht="21.75" customHeight="1">
      <c r="A150" s="194"/>
      <c r="B150" s="195"/>
      <c r="C150" s="221" t="s">
        <v>27</v>
      </c>
      <c r="D150" s="196" t="s">
        <v>24</v>
      </c>
      <c r="E150" s="83">
        <v>0</v>
      </c>
      <c r="F150" s="36">
        <f t="shared" si="29"/>
        <v>0</v>
      </c>
      <c r="G150" s="596" t="e">
        <f t="shared" si="32"/>
        <v>#DIV/0!</v>
      </c>
      <c r="H150" s="1177"/>
      <c r="I150" s="1177"/>
      <c r="J150" s="471"/>
      <c r="K150" s="471"/>
      <c r="L150" s="1177"/>
      <c r="M150" s="1177"/>
      <c r="N150" s="1177"/>
      <c r="O150" s="1177"/>
      <c r="P150" s="1177"/>
      <c r="Q150" s="1177"/>
      <c r="R150" s="1177"/>
      <c r="S150" s="1177"/>
    </row>
    <row r="151" spans="1:19" ht="21.75" customHeight="1">
      <c r="A151" s="194"/>
      <c r="B151" s="195"/>
      <c r="C151" s="221" t="s">
        <v>28</v>
      </c>
      <c r="D151" s="196" t="s">
        <v>24</v>
      </c>
      <c r="E151" s="83">
        <v>0</v>
      </c>
      <c r="F151" s="36">
        <f t="shared" si="29"/>
        <v>0</v>
      </c>
      <c r="G151" s="596" t="e">
        <f t="shared" si="32"/>
        <v>#DIV/0!</v>
      </c>
      <c r="H151" s="1177"/>
      <c r="I151" s="1177"/>
      <c r="J151" s="471"/>
      <c r="K151" s="471"/>
      <c r="L151" s="1177"/>
      <c r="M151" s="1177"/>
      <c r="N151" s="1177"/>
      <c r="O151" s="1177"/>
      <c r="P151" s="1177"/>
      <c r="Q151" s="1177"/>
      <c r="R151" s="1177"/>
      <c r="S151" s="1177"/>
    </row>
    <row r="152" spans="1:19" ht="21.75" customHeight="1">
      <c r="A152" s="194"/>
      <c r="B152" s="195"/>
      <c r="C152" s="222" t="s">
        <v>29</v>
      </c>
      <c r="D152" s="196" t="s">
        <v>24</v>
      </c>
      <c r="E152" s="83">
        <v>0</v>
      </c>
      <c r="F152" s="36">
        <f t="shared" si="29"/>
        <v>0</v>
      </c>
      <c r="G152" s="596" t="e">
        <f t="shared" si="32"/>
        <v>#DIV/0!</v>
      </c>
      <c r="H152" s="1177"/>
      <c r="I152" s="1177"/>
      <c r="J152" s="471"/>
      <c r="K152" s="471"/>
      <c r="L152" s="1177"/>
      <c r="M152" s="1177"/>
      <c r="N152" s="1177"/>
      <c r="O152" s="1177"/>
      <c r="P152" s="1177"/>
      <c r="Q152" s="1177"/>
      <c r="R152" s="1177"/>
      <c r="S152" s="1177"/>
    </row>
    <row r="153" spans="1:19" ht="21.75" customHeight="1">
      <c r="A153" s="2216" t="s">
        <v>162</v>
      </c>
      <c r="B153" s="2217"/>
      <c r="C153" s="2218"/>
      <c r="D153" s="227"/>
      <c r="E153" s="149">
        <f>E154</f>
        <v>0</v>
      </c>
      <c r="F153" s="55">
        <f t="shared" si="29"/>
        <v>0</v>
      </c>
      <c r="G153" s="600" t="e">
        <f t="shared" si="32"/>
        <v>#DIV/0!</v>
      </c>
      <c r="H153" s="1180">
        <f>H154</f>
        <v>0</v>
      </c>
      <c r="I153" s="1180">
        <f t="shared" ref="I153:S153" si="34">I154</f>
        <v>0</v>
      </c>
      <c r="J153" s="1223">
        <f t="shared" si="34"/>
        <v>0</v>
      </c>
      <c r="K153" s="1539">
        <f t="shared" si="34"/>
        <v>0</v>
      </c>
      <c r="L153" s="1180">
        <f t="shared" si="34"/>
        <v>0</v>
      </c>
      <c r="M153" s="1180">
        <f t="shared" si="34"/>
        <v>0</v>
      </c>
      <c r="N153" s="1180">
        <f t="shared" si="34"/>
        <v>0</v>
      </c>
      <c r="O153" s="1180">
        <f t="shared" si="34"/>
        <v>0</v>
      </c>
      <c r="P153" s="1180">
        <f t="shared" si="34"/>
        <v>0</v>
      </c>
      <c r="Q153" s="1180">
        <f t="shared" si="34"/>
        <v>0</v>
      </c>
      <c r="R153" s="1180">
        <f t="shared" si="34"/>
        <v>0</v>
      </c>
      <c r="S153" s="1180">
        <f t="shared" si="34"/>
        <v>0</v>
      </c>
    </row>
    <row r="154" spans="1:19" s="308" customFormat="1" ht="21.75" customHeight="1">
      <c r="A154" s="194"/>
      <c r="B154" s="2219" t="s">
        <v>221</v>
      </c>
      <c r="C154" s="2220"/>
      <c r="D154" s="410" t="s">
        <v>47</v>
      </c>
      <c r="E154" s="305">
        <v>0</v>
      </c>
      <c r="F154" s="36">
        <f t="shared" si="29"/>
        <v>0</v>
      </c>
      <c r="G154" s="604" t="e">
        <f t="shared" si="32"/>
        <v>#DIV/0!</v>
      </c>
      <c r="H154" s="1191"/>
      <c r="I154" s="1191"/>
      <c r="J154" s="476"/>
      <c r="K154" s="476"/>
      <c r="L154" s="1191"/>
      <c r="M154" s="1191"/>
      <c r="N154" s="1191"/>
      <c r="O154" s="1191"/>
      <c r="P154" s="1191"/>
      <c r="Q154" s="1191"/>
      <c r="R154" s="1191"/>
      <c r="S154" s="1191"/>
    </row>
    <row r="155" spans="1:19" s="308" customFormat="1" ht="21.75" customHeight="1">
      <c r="A155" s="194"/>
      <c r="B155" s="411" t="s">
        <v>163</v>
      </c>
      <c r="C155" s="412"/>
      <c r="D155" s="410" t="s">
        <v>31</v>
      </c>
      <c r="E155" s="305">
        <v>0</v>
      </c>
      <c r="F155" s="36">
        <f t="shared" si="29"/>
        <v>0</v>
      </c>
      <c r="G155" s="604" t="e">
        <f t="shared" si="32"/>
        <v>#DIV/0!</v>
      </c>
      <c r="H155" s="1191"/>
      <c r="I155" s="1191"/>
      <c r="J155" s="476"/>
      <c r="K155" s="476"/>
      <c r="L155" s="1191"/>
      <c r="M155" s="1191"/>
      <c r="N155" s="1191"/>
      <c r="O155" s="1191"/>
      <c r="P155" s="1191"/>
      <c r="Q155" s="1191"/>
      <c r="R155" s="1191"/>
      <c r="S155" s="1191"/>
    </row>
    <row r="156" spans="1:19" s="308" customFormat="1" ht="21.75" customHeight="1">
      <c r="A156" s="194"/>
      <c r="B156" s="411" t="s">
        <v>164</v>
      </c>
      <c r="C156" s="412"/>
      <c r="D156" s="410" t="s">
        <v>9</v>
      </c>
      <c r="E156" s="309">
        <v>0</v>
      </c>
      <c r="F156" s="36">
        <f t="shared" si="29"/>
        <v>0</v>
      </c>
      <c r="G156" s="604" t="e">
        <f t="shared" si="32"/>
        <v>#DIV/0!</v>
      </c>
      <c r="H156" s="1191"/>
      <c r="I156" s="1191"/>
      <c r="J156" s="476"/>
      <c r="K156" s="476"/>
      <c r="L156" s="1191"/>
      <c r="M156" s="1191"/>
      <c r="N156" s="1191"/>
      <c r="O156" s="1191"/>
      <c r="P156" s="1191"/>
      <c r="Q156" s="1191"/>
      <c r="R156" s="1191"/>
      <c r="S156" s="1191"/>
    </row>
    <row r="157" spans="1:19" s="308" customFormat="1" ht="21.75" customHeight="1">
      <c r="A157" s="194"/>
      <c r="B157" s="411" t="s">
        <v>165</v>
      </c>
      <c r="C157" s="412"/>
      <c r="D157" s="410" t="s">
        <v>9</v>
      </c>
      <c r="E157" s="309">
        <v>0</v>
      </c>
      <c r="F157" s="36">
        <f t="shared" si="29"/>
        <v>0</v>
      </c>
      <c r="G157" s="604" t="e">
        <f t="shared" si="32"/>
        <v>#DIV/0!</v>
      </c>
      <c r="H157" s="1191"/>
      <c r="I157" s="1191"/>
      <c r="J157" s="476"/>
      <c r="K157" s="476"/>
      <c r="L157" s="1191"/>
      <c r="M157" s="1191"/>
      <c r="N157" s="1191"/>
      <c r="O157" s="1191"/>
      <c r="P157" s="1191"/>
      <c r="Q157" s="1191"/>
      <c r="R157" s="1191"/>
      <c r="S157" s="1191"/>
    </row>
    <row r="158" spans="1:19" ht="21.75" customHeight="1">
      <c r="A158" s="194"/>
      <c r="B158" s="329"/>
      <c r="C158" s="233" t="s">
        <v>115</v>
      </c>
      <c r="D158" s="234" t="s">
        <v>114</v>
      </c>
      <c r="E158" s="91">
        <v>0</v>
      </c>
      <c r="F158" s="36">
        <f t="shared" si="29"/>
        <v>0</v>
      </c>
      <c r="G158" s="596" t="e">
        <f t="shared" si="32"/>
        <v>#DIV/0!</v>
      </c>
      <c r="H158" s="1177"/>
      <c r="I158" s="1177"/>
      <c r="J158" s="471"/>
      <c r="K158" s="471"/>
      <c r="L158" s="1177"/>
      <c r="M158" s="1177"/>
      <c r="N158" s="1177"/>
      <c r="O158" s="1177"/>
      <c r="P158" s="1177"/>
      <c r="Q158" s="1177"/>
      <c r="R158" s="1177"/>
      <c r="S158" s="1177"/>
    </row>
    <row r="159" spans="1:19" ht="21.75" customHeight="1">
      <c r="A159" s="240"/>
      <c r="B159" s="241" t="s">
        <v>58</v>
      </c>
      <c r="C159" s="242"/>
      <c r="D159" s="236" t="s">
        <v>24</v>
      </c>
      <c r="E159" s="111">
        <f>SUM(E160:E164)</f>
        <v>0</v>
      </c>
      <c r="F159" s="153">
        <f t="shared" si="29"/>
        <v>0</v>
      </c>
      <c r="G159" s="603" t="e">
        <f>+F159*100/E159</f>
        <v>#DIV/0!</v>
      </c>
      <c r="H159" s="1181">
        <f>SUM(H160:H164)</f>
        <v>0</v>
      </c>
      <c r="I159" s="1181">
        <f t="shared" ref="I159:S159" si="35">SUM(I160:I164)</f>
        <v>0</v>
      </c>
      <c r="J159" s="1226">
        <f t="shared" si="35"/>
        <v>0</v>
      </c>
      <c r="K159" s="1543">
        <f t="shared" si="35"/>
        <v>0</v>
      </c>
      <c r="L159" s="1181">
        <f t="shared" si="35"/>
        <v>0</v>
      </c>
      <c r="M159" s="1181">
        <f t="shared" si="35"/>
        <v>0</v>
      </c>
      <c r="N159" s="1181">
        <f t="shared" si="35"/>
        <v>0</v>
      </c>
      <c r="O159" s="1181">
        <f t="shared" si="35"/>
        <v>0</v>
      </c>
      <c r="P159" s="1181">
        <f t="shared" si="35"/>
        <v>0</v>
      </c>
      <c r="Q159" s="1181">
        <f t="shared" si="35"/>
        <v>0</v>
      </c>
      <c r="R159" s="1181">
        <f t="shared" si="35"/>
        <v>0</v>
      </c>
      <c r="S159" s="1181">
        <f t="shared" si="35"/>
        <v>0</v>
      </c>
    </row>
    <row r="160" spans="1:19" ht="21.75" customHeight="1">
      <c r="A160" s="194"/>
      <c r="B160" s="195"/>
      <c r="C160" s="221" t="s">
        <v>25</v>
      </c>
      <c r="D160" s="196" t="s">
        <v>24</v>
      </c>
      <c r="E160" s="83">
        <v>0</v>
      </c>
      <c r="F160" s="36">
        <f t="shared" si="29"/>
        <v>0</v>
      </c>
      <c r="G160" s="596" t="e">
        <f t="shared" si="32"/>
        <v>#DIV/0!</v>
      </c>
      <c r="H160" s="1177"/>
      <c r="I160" s="1177"/>
      <c r="J160" s="471"/>
      <c r="K160" s="471"/>
      <c r="L160" s="1177"/>
      <c r="M160" s="1177"/>
      <c r="N160" s="1177"/>
      <c r="O160" s="1177"/>
      <c r="P160" s="1177"/>
      <c r="Q160" s="1177"/>
      <c r="R160" s="1177"/>
      <c r="S160" s="1177"/>
    </row>
    <row r="161" spans="1:19" ht="21.75" customHeight="1">
      <c r="A161" s="194"/>
      <c r="B161" s="195"/>
      <c r="C161" s="221" t="s">
        <v>26</v>
      </c>
      <c r="D161" s="196" t="s">
        <v>24</v>
      </c>
      <c r="E161" s="42">
        <v>0</v>
      </c>
      <c r="F161" s="36">
        <f t="shared" si="29"/>
        <v>0</v>
      </c>
      <c r="G161" s="596" t="e">
        <f t="shared" si="32"/>
        <v>#DIV/0!</v>
      </c>
      <c r="H161" s="1177"/>
      <c r="I161" s="1177"/>
      <c r="J161" s="471"/>
      <c r="K161" s="471"/>
      <c r="L161" s="1177"/>
      <c r="M161" s="1177"/>
      <c r="N161" s="1177"/>
      <c r="O161" s="1177"/>
      <c r="P161" s="1177"/>
      <c r="Q161" s="1177"/>
      <c r="R161" s="1177"/>
      <c r="S161" s="1177"/>
    </row>
    <row r="162" spans="1:19" ht="21.75" customHeight="1">
      <c r="A162" s="194"/>
      <c r="B162" s="195"/>
      <c r="C162" s="221" t="s">
        <v>27</v>
      </c>
      <c r="D162" s="196" t="s">
        <v>24</v>
      </c>
      <c r="E162" s="83">
        <v>0</v>
      </c>
      <c r="F162" s="36">
        <f t="shared" si="29"/>
        <v>0</v>
      </c>
      <c r="G162" s="596" t="e">
        <f t="shared" si="32"/>
        <v>#DIV/0!</v>
      </c>
      <c r="H162" s="1177"/>
      <c r="I162" s="1177"/>
      <c r="J162" s="471"/>
      <c r="K162" s="471"/>
      <c r="L162" s="1177"/>
      <c r="M162" s="1177"/>
      <c r="N162" s="1177"/>
      <c r="O162" s="1177"/>
      <c r="P162" s="1177"/>
      <c r="Q162" s="1177"/>
      <c r="R162" s="1177"/>
      <c r="S162" s="1177"/>
    </row>
    <row r="163" spans="1:19" ht="21.75" customHeight="1">
      <c r="A163" s="194"/>
      <c r="B163" s="195"/>
      <c r="C163" s="221" t="s">
        <v>28</v>
      </c>
      <c r="D163" s="196" t="s">
        <v>24</v>
      </c>
      <c r="E163" s="83">
        <v>0</v>
      </c>
      <c r="F163" s="36">
        <f t="shared" si="29"/>
        <v>0</v>
      </c>
      <c r="G163" s="596" t="e">
        <f t="shared" si="32"/>
        <v>#DIV/0!</v>
      </c>
      <c r="H163" s="1177"/>
      <c r="I163" s="1177"/>
      <c r="J163" s="471"/>
      <c r="K163" s="471"/>
      <c r="L163" s="1177"/>
      <c r="M163" s="1177"/>
      <c r="N163" s="1177"/>
      <c r="O163" s="1177"/>
      <c r="P163" s="1177"/>
      <c r="Q163" s="1177"/>
      <c r="R163" s="1177"/>
      <c r="S163" s="1177"/>
    </row>
    <row r="164" spans="1:19" ht="21.75" customHeight="1">
      <c r="A164" s="253"/>
      <c r="B164" s="254"/>
      <c r="C164" s="255" t="s">
        <v>29</v>
      </c>
      <c r="D164" s="256" t="s">
        <v>24</v>
      </c>
      <c r="E164" s="119">
        <v>0</v>
      </c>
      <c r="F164" s="36">
        <f t="shared" si="29"/>
        <v>0</v>
      </c>
      <c r="G164" s="605" t="e">
        <f t="shared" ref="G164:G173" si="36">+F164*100/E164</f>
        <v>#DIV/0!</v>
      </c>
      <c r="H164" s="1177"/>
      <c r="I164" s="1177"/>
      <c r="J164" s="471"/>
      <c r="K164" s="471"/>
      <c r="L164" s="1177"/>
      <c r="M164" s="1177"/>
      <c r="N164" s="1177"/>
      <c r="O164" s="1177"/>
      <c r="P164" s="1177"/>
      <c r="Q164" s="1177"/>
      <c r="R164" s="1177"/>
      <c r="S164" s="1177"/>
    </row>
    <row r="165" spans="1:19" ht="40.200000000000003" customHeight="1">
      <c r="A165" s="2152" t="s">
        <v>222</v>
      </c>
      <c r="B165" s="2217"/>
      <c r="C165" s="2218"/>
      <c r="D165" s="227"/>
      <c r="E165" s="203"/>
      <c r="F165" s="55">
        <f t="shared" si="29"/>
        <v>0</v>
      </c>
      <c r="G165" s="606" t="e">
        <f t="shared" si="36"/>
        <v>#DIV/0!</v>
      </c>
      <c r="H165" s="1180"/>
      <c r="I165" s="1180"/>
      <c r="J165" s="1239"/>
      <c r="K165" s="1553"/>
      <c r="L165" s="1180"/>
      <c r="M165" s="1180"/>
      <c r="N165" s="1180"/>
      <c r="O165" s="1180"/>
      <c r="P165" s="1180"/>
      <c r="Q165" s="1180"/>
      <c r="R165" s="1180"/>
      <c r="S165" s="1180"/>
    </row>
    <row r="166" spans="1:19" s="74" customFormat="1" ht="21.75" customHeight="1">
      <c r="A166" s="310"/>
      <c r="B166" s="2153" t="s">
        <v>223</v>
      </c>
      <c r="C166" s="2191"/>
      <c r="D166" s="311" t="s">
        <v>31</v>
      </c>
      <c r="E166" s="218">
        <v>0</v>
      </c>
      <c r="F166" s="36">
        <f t="shared" si="29"/>
        <v>0</v>
      </c>
      <c r="G166" s="607" t="e">
        <f t="shared" si="36"/>
        <v>#DIV/0!</v>
      </c>
      <c r="H166" s="1188"/>
      <c r="I166" s="1188"/>
      <c r="J166" s="1240"/>
      <c r="K166" s="1554"/>
      <c r="L166" s="1188"/>
      <c r="M166" s="1188"/>
      <c r="N166" s="1188"/>
      <c r="O166" s="1188"/>
      <c r="P166" s="1188"/>
      <c r="Q166" s="1188"/>
      <c r="R166" s="1188"/>
      <c r="S166" s="1188"/>
    </row>
    <row r="167" spans="1:19" s="74" customFormat="1" ht="21.75" customHeight="1">
      <c r="A167" s="310"/>
      <c r="B167" s="322" t="s">
        <v>224</v>
      </c>
      <c r="C167" s="323"/>
      <c r="D167" s="311" t="s">
        <v>88</v>
      </c>
      <c r="E167" s="218">
        <v>0</v>
      </c>
      <c r="F167" s="36">
        <f t="shared" si="29"/>
        <v>0</v>
      </c>
      <c r="G167" s="607" t="e">
        <f t="shared" si="36"/>
        <v>#DIV/0!</v>
      </c>
      <c r="H167" s="1188"/>
      <c r="I167" s="1188"/>
      <c r="J167" s="1240"/>
      <c r="K167" s="1554"/>
      <c r="L167" s="1188"/>
      <c r="M167" s="1188"/>
      <c r="N167" s="1188"/>
      <c r="O167" s="1188"/>
      <c r="P167" s="1188"/>
      <c r="Q167" s="1188"/>
      <c r="R167" s="1188"/>
      <c r="S167" s="1188"/>
    </row>
    <row r="168" spans="1:19" ht="21.75" customHeight="1">
      <c r="A168" s="194"/>
      <c r="B168" s="329"/>
      <c r="C168" s="233" t="s">
        <v>115</v>
      </c>
      <c r="D168" s="234" t="s">
        <v>114</v>
      </c>
      <c r="E168" s="197">
        <v>0</v>
      </c>
      <c r="F168" s="36">
        <f t="shared" si="29"/>
        <v>0</v>
      </c>
      <c r="G168" s="608" t="e">
        <f t="shared" si="36"/>
        <v>#DIV/0!</v>
      </c>
      <c r="H168" s="1177"/>
      <c r="I168" s="1177"/>
      <c r="J168" s="471"/>
      <c r="K168" s="471"/>
      <c r="L168" s="1177"/>
      <c r="M168" s="1177"/>
      <c r="N168" s="1177"/>
      <c r="O168" s="1177"/>
      <c r="P168" s="1177"/>
      <c r="Q168" s="1177"/>
      <c r="R168" s="1177"/>
      <c r="S168" s="1177"/>
    </row>
    <row r="169" spans="1:19" ht="21.75" customHeight="1">
      <c r="A169" s="240"/>
      <c r="B169" s="241" t="s">
        <v>58</v>
      </c>
      <c r="C169" s="242"/>
      <c r="D169" s="236" t="s">
        <v>24</v>
      </c>
      <c r="E169" s="214">
        <f>SUM(E170:E174)</f>
        <v>0</v>
      </c>
      <c r="F169" s="153">
        <f t="shared" si="29"/>
        <v>0</v>
      </c>
      <c r="G169" s="609" t="e">
        <f t="shared" si="36"/>
        <v>#DIV/0!</v>
      </c>
      <c r="H169" s="1192">
        <f>SUM(H170:H174)</f>
        <v>0</v>
      </c>
      <c r="I169" s="1192">
        <f t="shared" ref="I169:S169" si="37">SUM(I170:I174)</f>
        <v>0</v>
      </c>
      <c r="J169" s="1242">
        <f t="shared" si="37"/>
        <v>0</v>
      </c>
      <c r="K169" s="1556">
        <f t="shared" si="37"/>
        <v>0</v>
      </c>
      <c r="L169" s="1192">
        <f t="shared" si="37"/>
        <v>0</v>
      </c>
      <c r="M169" s="1192">
        <f t="shared" si="37"/>
        <v>0</v>
      </c>
      <c r="N169" s="1192">
        <f t="shared" si="37"/>
        <v>0</v>
      </c>
      <c r="O169" s="1192">
        <f t="shared" si="37"/>
        <v>0</v>
      </c>
      <c r="P169" s="1192">
        <f t="shared" si="37"/>
        <v>0</v>
      </c>
      <c r="Q169" s="1192">
        <f t="shared" si="37"/>
        <v>0</v>
      </c>
      <c r="R169" s="1192">
        <f t="shared" si="37"/>
        <v>0</v>
      </c>
      <c r="S169" s="1195">
        <f t="shared" si="37"/>
        <v>0</v>
      </c>
    </row>
    <row r="170" spans="1:19" ht="21.75" customHeight="1">
      <c r="A170" s="194"/>
      <c r="B170" s="195"/>
      <c r="C170" s="221" t="s">
        <v>25</v>
      </c>
      <c r="D170" s="196" t="s">
        <v>24</v>
      </c>
      <c r="E170" s="197">
        <v>0</v>
      </c>
      <c r="F170" s="36">
        <f t="shared" si="29"/>
        <v>0</v>
      </c>
      <c r="G170" s="608" t="e">
        <f t="shared" si="36"/>
        <v>#DIV/0!</v>
      </c>
      <c r="H170" s="1177"/>
      <c r="I170" s="1177"/>
      <c r="J170" s="471"/>
      <c r="K170" s="471"/>
      <c r="L170" s="1177"/>
      <c r="M170" s="1177"/>
      <c r="N170" s="1177"/>
      <c r="O170" s="1177"/>
      <c r="P170" s="1177"/>
      <c r="Q170" s="1177"/>
      <c r="R170" s="1177"/>
      <c r="S170" s="1177"/>
    </row>
    <row r="171" spans="1:19" ht="21.75" customHeight="1">
      <c r="A171" s="194"/>
      <c r="B171" s="195"/>
      <c r="C171" s="221" t="s">
        <v>26</v>
      </c>
      <c r="D171" s="196" t="s">
        <v>24</v>
      </c>
      <c r="E171" s="197">
        <v>0</v>
      </c>
      <c r="F171" s="36">
        <f t="shared" si="29"/>
        <v>0</v>
      </c>
      <c r="G171" s="608" t="e">
        <f t="shared" si="36"/>
        <v>#DIV/0!</v>
      </c>
      <c r="H171" s="1177"/>
      <c r="I171" s="1177"/>
      <c r="J171" s="471"/>
      <c r="K171" s="471"/>
      <c r="L171" s="1177"/>
      <c r="M171" s="1177"/>
      <c r="N171" s="1177"/>
      <c r="O171" s="1177"/>
      <c r="P171" s="1177"/>
      <c r="Q171" s="1177"/>
      <c r="R171" s="1177"/>
      <c r="S171" s="1177"/>
    </row>
    <row r="172" spans="1:19" ht="21.75" customHeight="1">
      <c r="A172" s="194"/>
      <c r="B172" s="195"/>
      <c r="C172" s="221" t="s">
        <v>27</v>
      </c>
      <c r="D172" s="196" t="s">
        <v>24</v>
      </c>
      <c r="E172" s="197">
        <v>0</v>
      </c>
      <c r="F172" s="36">
        <f t="shared" si="29"/>
        <v>0</v>
      </c>
      <c r="G172" s="608" t="e">
        <f t="shared" si="36"/>
        <v>#DIV/0!</v>
      </c>
      <c r="H172" s="1177"/>
      <c r="I172" s="1177"/>
      <c r="J172" s="471"/>
      <c r="K172" s="471"/>
      <c r="L172" s="1177"/>
      <c r="M172" s="1177"/>
      <c r="N172" s="1177"/>
      <c r="O172" s="1177"/>
      <c r="P172" s="1177"/>
      <c r="Q172" s="1177"/>
      <c r="R172" s="1177"/>
      <c r="S172" s="1177"/>
    </row>
    <row r="173" spans="1:19" ht="21.75" customHeight="1">
      <c r="A173" s="194"/>
      <c r="B173" s="195"/>
      <c r="C173" s="221" t="s">
        <v>28</v>
      </c>
      <c r="D173" s="196" t="s">
        <v>24</v>
      </c>
      <c r="E173" s="197">
        <v>0</v>
      </c>
      <c r="F173" s="36">
        <f t="shared" si="29"/>
        <v>0</v>
      </c>
      <c r="G173" s="608" t="e">
        <f t="shared" si="36"/>
        <v>#DIV/0!</v>
      </c>
      <c r="H173" s="1177"/>
      <c r="I173" s="1177"/>
      <c r="J173" s="471"/>
      <c r="K173" s="471"/>
      <c r="L173" s="1177"/>
      <c r="M173" s="1177"/>
      <c r="N173" s="1177"/>
      <c r="O173" s="1177"/>
      <c r="P173" s="1177"/>
      <c r="Q173" s="1177"/>
      <c r="R173" s="1177"/>
      <c r="S173" s="1177"/>
    </row>
    <row r="174" spans="1:19" ht="21.75" customHeight="1">
      <c r="A174" s="253"/>
      <c r="B174" s="254"/>
      <c r="C174" s="255" t="s">
        <v>29</v>
      </c>
      <c r="D174" s="256" t="s">
        <v>24</v>
      </c>
      <c r="E174" s="269">
        <v>0</v>
      </c>
      <c r="F174" s="116">
        <f t="shared" si="29"/>
        <v>0</v>
      </c>
      <c r="G174" s="610" t="e">
        <f>+F174*100/E174</f>
        <v>#DIV/0!</v>
      </c>
      <c r="H174" s="1193"/>
      <c r="I174" s="1193"/>
      <c r="J174" s="478"/>
      <c r="K174" s="478"/>
      <c r="L174" s="1193"/>
      <c r="M174" s="1193"/>
      <c r="N174" s="1193"/>
      <c r="O174" s="1193"/>
      <c r="P174" s="1193"/>
      <c r="Q174" s="1193"/>
      <c r="R174" s="1193"/>
      <c r="S174" s="1193"/>
    </row>
    <row r="175" spans="1:19" ht="35.4" customHeight="1">
      <c r="A175" s="2226" t="s">
        <v>225</v>
      </c>
      <c r="B175" s="2227"/>
      <c r="C175" s="2228"/>
      <c r="D175" s="272"/>
      <c r="E175" s="282">
        <f>E176</f>
        <v>0</v>
      </c>
      <c r="F175" s="92">
        <f t="shared" si="29"/>
        <v>0</v>
      </c>
      <c r="G175" s="611"/>
      <c r="H175" s="1194"/>
      <c r="I175" s="1194"/>
      <c r="J175" s="1243"/>
      <c r="K175" s="1557"/>
      <c r="L175" s="1194"/>
      <c r="M175" s="1194"/>
      <c r="N175" s="1194"/>
      <c r="O175" s="1194"/>
      <c r="P175" s="1194"/>
      <c r="Q175" s="1194"/>
      <c r="R175" s="1194"/>
      <c r="S175" s="1194"/>
    </row>
    <row r="176" spans="1:19" ht="27.6" customHeight="1">
      <c r="A176" s="232"/>
      <c r="B176" s="2168" t="s">
        <v>226</v>
      </c>
      <c r="C176" s="2229"/>
      <c r="D176" s="298" t="s">
        <v>47</v>
      </c>
      <c r="E176" s="283">
        <f>E177+E179</f>
        <v>0</v>
      </c>
      <c r="F176" s="55">
        <f t="shared" si="29"/>
        <v>0</v>
      </c>
      <c r="G176" s="612" t="e">
        <f>+F176*100/E176</f>
        <v>#DIV/0!</v>
      </c>
      <c r="H176" s="1180"/>
      <c r="I176" s="1180"/>
      <c r="J176" s="1239"/>
      <c r="K176" s="1553"/>
      <c r="L176" s="1180"/>
      <c r="M176" s="1180"/>
      <c r="N176" s="1180"/>
      <c r="O176" s="1180"/>
      <c r="P176" s="1180"/>
      <c r="Q176" s="1180"/>
      <c r="R176" s="1180"/>
      <c r="S176" s="1180"/>
    </row>
    <row r="177" spans="1:19" ht="21.75" customHeight="1">
      <c r="A177" s="312"/>
      <c r="B177" s="313"/>
      <c r="C177" s="314" t="s">
        <v>134</v>
      </c>
      <c r="D177" s="315" t="s">
        <v>47</v>
      </c>
      <c r="E177" s="197">
        <f>E178</f>
        <v>0</v>
      </c>
      <c r="F177" s="36">
        <f t="shared" si="29"/>
        <v>0</v>
      </c>
      <c r="G177" s="608" t="e">
        <f t="shared" ref="G177:G186" si="38">+F177*100/E177</f>
        <v>#DIV/0!</v>
      </c>
      <c r="H177" s="1177"/>
      <c r="I177" s="1177"/>
      <c r="J177" s="471"/>
      <c r="K177" s="471"/>
      <c r="L177" s="1177"/>
      <c r="M177" s="1177"/>
      <c r="N177" s="1177"/>
      <c r="O177" s="1177"/>
      <c r="P177" s="1177"/>
      <c r="Q177" s="1177"/>
      <c r="R177" s="1177"/>
      <c r="S177" s="1177"/>
    </row>
    <row r="178" spans="1:19" ht="21.75" customHeight="1">
      <c r="A178" s="312"/>
      <c r="B178" s="313"/>
      <c r="C178" s="330" t="s">
        <v>10</v>
      </c>
      <c r="D178" s="315" t="s">
        <v>47</v>
      </c>
      <c r="E178" s="197">
        <v>0</v>
      </c>
      <c r="F178" s="36">
        <f t="shared" si="29"/>
        <v>0</v>
      </c>
      <c r="G178" s="608" t="e">
        <f t="shared" si="38"/>
        <v>#DIV/0!</v>
      </c>
      <c r="H178" s="1177"/>
      <c r="I178" s="1177"/>
      <c r="J178" s="471"/>
      <c r="K178" s="471"/>
      <c r="L178" s="1177"/>
      <c r="M178" s="1177"/>
      <c r="N178" s="1177"/>
      <c r="O178" s="1177"/>
      <c r="P178" s="1177"/>
      <c r="Q178" s="1177"/>
      <c r="R178" s="1177"/>
      <c r="S178" s="1177"/>
    </row>
    <row r="179" spans="1:19" ht="21.75" customHeight="1">
      <c r="A179" s="312"/>
      <c r="B179" s="313"/>
      <c r="C179" s="314" t="s">
        <v>212</v>
      </c>
      <c r="D179" s="315" t="s">
        <v>47</v>
      </c>
      <c r="E179" s="197">
        <f>SUM(E180:E186)</f>
        <v>0</v>
      </c>
      <c r="F179" s="36">
        <f t="shared" si="29"/>
        <v>0</v>
      </c>
      <c r="G179" s="608" t="e">
        <f t="shared" si="38"/>
        <v>#DIV/0!</v>
      </c>
      <c r="H179" s="1177">
        <f>SUM(H180:H186)</f>
        <v>0</v>
      </c>
      <c r="I179" s="1177">
        <f t="shared" ref="I179:S179" si="39">SUM(I180:I186)</f>
        <v>0</v>
      </c>
      <c r="J179" s="471">
        <f t="shared" si="39"/>
        <v>0</v>
      </c>
      <c r="K179" s="471">
        <f t="shared" si="39"/>
        <v>0</v>
      </c>
      <c r="L179" s="1177">
        <f t="shared" si="39"/>
        <v>0</v>
      </c>
      <c r="M179" s="1177">
        <f t="shared" si="39"/>
        <v>0</v>
      </c>
      <c r="N179" s="1177">
        <f t="shared" si="39"/>
        <v>0</v>
      </c>
      <c r="O179" s="1177">
        <f t="shared" si="39"/>
        <v>0</v>
      </c>
      <c r="P179" s="1177">
        <f t="shared" si="39"/>
        <v>0</v>
      </c>
      <c r="Q179" s="1177">
        <f t="shared" si="39"/>
        <v>0</v>
      </c>
      <c r="R179" s="1177">
        <f t="shared" si="39"/>
        <v>0</v>
      </c>
      <c r="S179" s="1177">
        <f t="shared" si="39"/>
        <v>0</v>
      </c>
    </row>
    <row r="180" spans="1:19" ht="21.75" customHeight="1">
      <c r="A180" s="312"/>
      <c r="B180" s="313"/>
      <c r="C180" s="330" t="s">
        <v>10</v>
      </c>
      <c r="D180" s="315" t="s">
        <v>47</v>
      </c>
      <c r="E180" s="197">
        <v>0</v>
      </c>
      <c r="F180" s="36">
        <f t="shared" si="29"/>
        <v>0</v>
      </c>
      <c r="G180" s="608" t="e">
        <f t="shared" si="38"/>
        <v>#DIV/0!</v>
      </c>
      <c r="H180" s="1177"/>
      <c r="I180" s="1177"/>
      <c r="J180" s="471"/>
      <c r="K180" s="471"/>
      <c r="L180" s="1177"/>
      <c r="M180" s="1177"/>
      <c r="N180" s="1177"/>
      <c r="O180" s="1177"/>
      <c r="P180" s="1177"/>
      <c r="Q180" s="1177"/>
      <c r="R180" s="1177"/>
      <c r="S180" s="1177"/>
    </row>
    <row r="181" spans="1:19" ht="21.75" customHeight="1">
      <c r="A181" s="312"/>
      <c r="B181" s="313"/>
      <c r="C181" s="330" t="s">
        <v>11</v>
      </c>
      <c r="D181" s="315" t="s">
        <v>47</v>
      </c>
      <c r="E181" s="197">
        <v>0</v>
      </c>
      <c r="F181" s="36">
        <f t="shared" si="29"/>
        <v>0</v>
      </c>
      <c r="G181" s="608" t="e">
        <f t="shared" si="38"/>
        <v>#DIV/0!</v>
      </c>
      <c r="H181" s="1177"/>
      <c r="I181" s="1177"/>
      <c r="J181" s="471"/>
      <c r="K181" s="471"/>
      <c r="L181" s="1177"/>
      <c r="M181" s="1177"/>
      <c r="N181" s="1177"/>
      <c r="O181" s="1177"/>
      <c r="P181" s="1177"/>
      <c r="Q181" s="1177"/>
      <c r="R181" s="1177"/>
      <c r="S181" s="1177"/>
    </row>
    <row r="182" spans="1:19" ht="21.75" customHeight="1">
      <c r="A182" s="312"/>
      <c r="B182" s="313"/>
      <c r="C182" s="330" t="s">
        <v>213</v>
      </c>
      <c r="D182" s="315" t="s">
        <v>47</v>
      </c>
      <c r="E182" s="197">
        <v>0</v>
      </c>
      <c r="F182" s="36">
        <f t="shared" si="29"/>
        <v>0</v>
      </c>
      <c r="G182" s="608" t="e">
        <f t="shared" si="38"/>
        <v>#DIV/0!</v>
      </c>
      <c r="H182" s="1177"/>
      <c r="I182" s="1177"/>
      <c r="J182" s="471"/>
      <c r="K182" s="471"/>
      <c r="L182" s="1177"/>
      <c r="M182" s="1177"/>
      <c r="N182" s="1177"/>
      <c r="O182" s="1177"/>
      <c r="P182" s="1177"/>
      <c r="Q182" s="1177"/>
      <c r="R182" s="1177"/>
      <c r="S182" s="1177"/>
    </row>
    <row r="183" spans="1:19" ht="21.75" customHeight="1">
      <c r="A183" s="312"/>
      <c r="B183" s="313"/>
      <c r="C183" s="330" t="s">
        <v>107</v>
      </c>
      <c r="D183" s="315" t="s">
        <v>47</v>
      </c>
      <c r="E183" s="197">
        <v>0</v>
      </c>
      <c r="F183" s="36">
        <f t="shared" si="29"/>
        <v>0</v>
      </c>
      <c r="G183" s="608" t="e">
        <f t="shared" si="38"/>
        <v>#DIV/0!</v>
      </c>
      <c r="H183" s="1177"/>
      <c r="I183" s="1177"/>
      <c r="J183" s="471"/>
      <c r="K183" s="471"/>
      <c r="L183" s="1177"/>
      <c r="M183" s="1177"/>
      <c r="N183" s="1177"/>
      <c r="O183" s="1177"/>
      <c r="P183" s="1177"/>
      <c r="Q183" s="1177"/>
      <c r="R183" s="1177"/>
      <c r="S183" s="1177"/>
    </row>
    <row r="184" spans="1:19" ht="21.75" customHeight="1">
      <c r="A184" s="312"/>
      <c r="B184" s="313"/>
      <c r="C184" s="330" t="s">
        <v>13</v>
      </c>
      <c r="D184" s="315" t="s">
        <v>47</v>
      </c>
      <c r="E184" s="197">
        <v>0</v>
      </c>
      <c r="F184" s="36">
        <f t="shared" si="29"/>
        <v>0</v>
      </c>
      <c r="G184" s="608" t="e">
        <f t="shared" si="38"/>
        <v>#DIV/0!</v>
      </c>
      <c r="H184" s="1177"/>
      <c r="I184" s="1177"/>
      <c r="J184" s="471"/>
      <c r="K184" s="471"/>
      <c r="L184" s="1177"/>
      <c r="M184" s="1177"/>
      <c r="N184" s="1177"/>
      <c r="O184" s="1177"/>
      <c r="P184" s="1177"/>
      <c r="Q184" s="1177"/>
      <c r="R184" s="1177"/>
      <c r="S184" s="1177"/>
    </row>
    <row r="185" spans="1:19" ht="21.75" customHeight="1">
      <c r="A185" s="312"/>
      <c r="B185" s="313"/>
      <c r="C185" s="330" t="s">
        <v>15</v>
      </c>
      <c r="D185" s="315" t="s">
        <v>47</v>
      </c>
      <c r="E185" s="197">
        <v>0</v>
      </c>
      <c r="F185" s="36">
        <f t="shared" si="29"/>
        <v>0</v>
      </c>
      <c r="G185" s="608" t="e">
        <f t="shared" si="38"/>
        <v>#DIV/0!</v>
      </c>
      <c r="H185" s="1177"/>
      <c r="I185" s="1177"/>
      <c r="J185" s="471"/>
      <c r="K185" s="471"/>
      <c r="L185" s="1177"/>
      <c r="M185" s="1177"/>
      <c r="N185" s="1177"/>
      <c r="O185" s="1177"/>
      <c r="P185" s="1177"/>
      <c r="Q185" s="1177"/>
      <c r="R185" s="1177"/>
      <c r="S185" s="1177"/>
    </row>
    <row r="186" spans="1:19" ht="21.75" customHeight="1">
      <c r="A186" s="415"/>
      <c r="B186" s="416"/>
      <c r="C186" s="417" t="s">
        <v>16</v>
      </c>
      <c r="D186" s="418" t="s">
        <v>47</v>
      </c>
      <c r="E186" s="269">
        <v>0</v>
      </c>
      <c r="F186" s="36">
        <f t="shared" si="29"/>
        <v>0</v>
      </c>
      <c r="G186" s="610" t="e">
        <f t="shared" si="38"/>
        <v>#DIV/0!</v>
      </c>
      <c r="H186" s="1193"/>
      <c r="I186" s="1193"/>
      <c r="J186" s="478"/>
      <c r="K186" s="478"/>
      <c r="L186" s="1193"/>
      <c r="M186" s="1193"/>
      <c r="N186" s="1193"/>
      <c r="O186" s="1193"/>
      <c r="P186" s="1193"/>
      <c r="Q186" s="1193"/>
      <c r="R186" s="1193"/>
      <c r="S186" s="1193"/>
    </row>
    <row r="187" spans="1:19" ht="21.75" customHeight="1">
      <c r="A187" s="232"/>
      <c r="B187" s="2168" t="s">
        <v>227</v>
      </c>
      <c r="C187" s="2229"/>
      <c r="D187" s="298" t="s">
        <v>32</v>
      </c>
      <c r="E187" s="203">
        <v>0</v>
      </c>
      <c r="F187" s="55">
        <f t="shared" si="29"/>
        <v>0</v>
      </c>
      <c r="G187" s="606" t="e">
        <f t="shared" ref="G187:G194" si="40">+F187*100/E187</f>
        <v>#DIV/0!</v>
      </c>
      <c r="H187" s="1180"/>
      <c r="I187" s="1180"/>
      <c r="J187" s="1239"/>
      <c r="K187" s="1553"/>
      <c r="L187" s="1180"/>
      <c r="M187" s="1180"/>
      <c r="N187" s="1180"/>
      <c r="O187" s="1180"/>
      <c r="P187" s="1180"/>
      <c r="Q187" s="1180"/>
      <c r="R187" s="1180"/>
      <c r="S187" s="1180"/>
    </row>
    <row r="188" spans="1:19" ht="21.75" customHeight="1">
      <c r="A188" s="229"/>
      <c r="B188" s="2195" t="s">
        <v>187</v>
      </c>
      <c r="C188" s="2232"/>
      <c r="D188" s="263" t="s">
        <v>114</v>
      </c>
      <c r="E188" s="197">
        <v>0</v>
      </c>
      <c r="F188" s="36">
        <f t="shared" si="29"/>
        <v>0</v>
      </c>
      <c r="G188" s="613" t="e">
        <f t="shared" si="40"/>
        <v>#DIV/0!</v>
      </c>
      <c r="H188" s="1177"/>
      <c r="I188" s="1177"/>
      <c r="J188" s="471"/>
      <c r="K188" s="471"/>
      <c r="L188" s="1177"/>
      <c r="M188" s="1177"/>
      <c r="N188" s="1177"/>
      <c r="O188" s="1177"/>
      <c r="P188" s="1177"/>
      <c r="Q188" s="1177"/>
      <c r="R188" s="1177"/>
      <c r="S188" s="1177"/>
    </row>
    <row r="189" spans="1:19" ht="21.75" customHeight="1">
      <c r="A189" s="240"/>
      <c r="B189" s="241" t="s">
        <v>37</v>
      </c>
      <c r="C189" s="242"/>
      <c r="D189" s="236" t="s">
        <v>24</v>
      </c>
      <c r="E189" s="214">
        <f>SUM(E190:E194)</f>
        <v>0</v>
      </c>
      <c r="F189" s="153">
        <f t="shared" si="29"/>
        <v>0</v>
      </c>
      <c r="G189" s="614" t="e">
        <f t="shared" si="40"/>
        <v>#DIV/0!</v>
      </c>
      <c r="H189" s="1192">
        <f>SUM(H190:H194)</f>
        <v>0</v>
      </c>
      <c r="I189" s="1192">
        <f t="shared" ref="I189:R189" si="41">SUM(I190:I194)</f>
        <v>0</v>
      </c>
      <c r="J189" s="1242">
        <f t="shared" si="41"/>
        <v>0</v>
      </c>
      <c r="K189" s="1556">
        <f t="shared" si="41"/>
        <v>0</v>
      </c>
      <c r="L189" s="1192">
        <f t="shared" si="41"/>
        <v>0</v>
      </c>
      <c r="M189" s="1192">
        <f t="shared" si="41"/>
        <v>0</v>
      </c>
      <c r="N189" s="1192">
        <f t="shared" si="41"/>
        <v>0</v>
      </c>
      <c r="O189" s="1192">
        <f t="shared" si="41"/>
        <v>0</v>
      </c>
      <c r="P189" s="1192">
        <f t="shared" si="41"/>
        <v>0</v>
      </c>
      <c r="Q189" s="1192">
        <f t="shared" si="41"/>
        <v>0</v>
      </c>
      <c r="R189" s="1192">
        <f t="shared" si="41"/>
        <v>0</v>
      </c>
      <c r="S189" s="1195">
        <f>SUM(S190:S194)</f>
        <v>0</v>
      </c>
    </row>
    <row r="190" spans="1:19" ht="21.75" customHeight="1">
      <c r="A190" s="194"/>
      <c r="B190" s="195"/>
      <c r="C190" s="221" t="s">
        <v>25</v>
      </c>
      <c r="D190" s="196" t="s">
        <v>24</v>
      </c>
      <c r="E190" s="197">
        <v>0</v>
      </c>
      <c r="F190" s="36">
        <f t="shared" si="29"/>
        <v>0</v>
      </c>
      <c r="G190" s="613" t="e">
        <f t="shared" si="40"/>
        <v>#DIV/0!</v>
      </c>
      <c r="H190" s="1177"/>
      <c r="I190" s="1177"/>
      <c r="J190" s="471"/>
      <c r="K190" s="471"/>
      <c r="L190" s="1177"/>
      <c r="M190" s="1177"/>
      <c r="N190" s="1177"/>
      <c r="O190" s="1177"/>
      <c r="P190" s="1177"/>
      <c r="Q190" s="1177"/>
      <c r="R190" s="1177"/>
      <c r="S190" s="1177"/>
    </row>
    <row r="191" spans="1:19" ht="21.75" customHeight="1">
      <c r="A191" s="194"/>
      <c r="B191" s="195"/>
      <c r="C191" s="221" t="s">
        <v>26</v>
      </c>
      <c r="D191" s="196" t="s">
        <v>24</v>
      </c>
      <c r="E191" s="197">
        <v>0</v>
      </c>
      <c r="F191" s="36">
        <f t="shared" si="29"/>
        <v>0</v>
      </c>
      <c r="G191" s="613" t="e">
        <f t="shared" si="40"/>
        <v>#DIV/0!</v>
      </c>
      <c r="H191" s="1177"/>
      <c r="I191" s="1177"/>
      <c r="J191" s="471"/>
      <c r="K191" s="471"/>
      <c r="L191" s="1177"/>
      <c r="M191" s="1177"/>
      <c r="N191" s="1177"/>
      <c r="O191" s="1177"/>
      <c r="P191" s="1177"/>
      <c r="Q191" s="1177"/>
      <c r="R191" s="1177"/>
      <c r="S191" s="1177"/>
    </row>
    <row r="192" spans="1:19" ht="21.75" customHeight="1">
      <c r="A192" s="194"/>
      <c r="B192" s="195"/>
      <c r="C192" s="221" t="s">
        <v>27</v>
      </c>
      <c r="D192" s="196" t="s">
        <v>24</v>
      </c>
      <c r="E192" s="197">
        <v>0</v>
      </c>
      <c r="F192" s="36">
        <f t="shared" si="29"/>
        <v>0</v>
      </c>
      <c r="G192" s="613" t="e">
        <f t="shared" si="40"/>
        <v>#DIV/0!</v>
      </c>
      <c r="H192" s="1177"/>
      <c r="I192" s="1177"/>
      <c r="J192" s="471"/>
      <c r="K192" s="471"/>
      <c r="L192" s="1177"/>
      <c r="M192" s="1177"/>
      <c r="N192" s="1177"/>
      <c r="O192" s="1177"/>
      <c r="P192" s="1177"/>
      <c r="Q192" s="1177"/>
      <c r="R192" s="1177"/>
      <c r="S192" s="1177"/>
    </row>
    <row r="193" spans="1:19" ht="21.75" customHeight="1">
      <c r="A193" s="194"/>
      <c r="B193" s="195"/>
      <c r="C193" s="221" t="s">
        <v>28</v>
      </c>
      <c r="D193" s="196" t="s">
        <v>24</v>
      </c>
      <c r="E193" s="197">
        <v>0</v>
      </c>
      <c r="F193" s="36">
        <f t="shared" si="29"/>
        <v>0</v>
      </c>
      <c r="G193" s="613" t="e">
        <f t="shared" si="40"/>
        <v>#DIV/0!</v>
      </c>
      <c r="H193" s="1177"/>
      <c r="I193" s="1177"/>
      <c r="J193" s="471"/>
      <c r="K193" s="471"/>
      <c r="L193" s="1177"/>
      <c r="M193" s="1177"/>
      <c r="N193" s="1177"/>
      <c r="O193" s="1177"/>
      <c r="P193" s="1177"/>
      <c r="Q193" s="1177"/>
      <c r="R193" s="1177"/>
      <c r="S193" s="1177"/>
    </row>
    <row r="194" spans="1:19" ht="21.75" customHeight="1">
      <c r="A194" s="253"/>
      <c r="B194" s="254"/>
      <c r="C194" s="255" t="s">
        <v>29</v>
      </c>
      <c r="D194" s="256" t="s">
        <v>24</v>
      </c>
      <c r="E194" s="269">
        <v>0</v>
      </c>
      <c r="F194" s="116">
        <f t="shared" si="29"/>
        <v>0</v>
      </c>
      <c r="G194" s="615" t="e">
        <f t="shared" si="40"/>
        <v>#DIV/0!</v>
      </c>
      <c r="H194" s="1193"/>
      <c r="I194" s="1193"/>
      <c r="J194" s="478"/>
      <c r="K194" s="478"/>
      <c r="L194" s="1193"/>
      <c r="M194" s="1193"/>
      <c r="N194" s="1193"/>
      <c r="O194" s="1193"/>
      <c r="P194" s="1193"/>
      <c r="Q194" s="1193"/>
      <c r="R194" s="1193"/>
      <c r="S194" s="1193"/>
    </row>
    <row r="195" spans="1:19" ht="21.75" customHeight="1">
      <c r="A195" s="2158" t="s">
        <v>237</v>
      </c>
      <c r="B195" s="2233"/>
      <c r="C195" s="2234"/>
      <c r="D195" s="183"/>
      <c r="E195" s="282"/>
      <c r="F195" s="92">
        <f t="shared" si="29"/>
        <v>0</v>
      </c>
      <c r="G195" s="611"/>
      <c r="H195" s="1194"/>
      <c r="I195" s="1194"/>
      <c r="J195" s="1243"/>
      <c r="K195" s="1557"/>
      <c r="L195" s="1194"/>
      <c r="M195" s="1194"/>
      <c r="N195" s="1194"/>
      <c r="O195" s="1194"/>
      <c r="P195" s="1194"/>
      <c r="Q195" s="1194"/>
      <c r="R195" s="1194"/>
      <c r="S195" s="1194"/>
    </row>
    <row r="196" spans="1:19" ht="21.75" customHeight="1">
      <c r="A196" s="413" t="s">
        <v>238</v>
      </c>
      <c r="B196" s="414"/>
      <c r="C196" s="390"/>
      <c r="D196" s="227"/>
      <c r="E196" s="283"/>
      <c r="F196" s="55">
        <f t="shared" si="29"/>
        <v>0</v>
      </c>
      <c r="G196" s="612"/>
      <c r="H196" s="1180"/>
      <c r="I196" s="1180"/>
      <c r="J196" s="1239"/>
      <c r="K196" s="1553"/>
      <c r="L196" s="1180"/>
      <c r="M196" s="1180"/>
      <c r="N196" s="1180"/>
      <c r="O196" s="1180"/>
      <c r="P196" s="1180"/>
      <c r="Q196" s="1180"/>
      <c r="R196" s="1180"/>
      <c r="S196" s="1180"/>
    </row>
    <row r="197" spans="1:19" ht="21.75" customHeight="1">
      <c r="A197" s="2221" t="s">
        <v>239</v>
      </c>
      <c r="B197" s="2222"/>
      <c r="C197" s="2223"/>
      <c r="D197" s="217" t="s">
        <v>34</v>
      </c>
      <c r="E197" s="358">
        <f>SUM(E198:E200)</f>
        <v>0</v>
      </c>
      <c r="F197" s="36">
        <f t="shared" si="29"/>
        <v>0</v>
      </c>
      <c r="G197" s="613" t="e">
        <f>+F197*100/E197</f>
        <v>#DIV/0!</v>
      </c>
      <c r="H197" s="1177"/>
      <c r="I197" s="1177"/>
      <c r="J197" s="471"/>
      <c r="K197" s="471"/>
      <c r="L197" s="1177"/>
      <c r="M197" s="1177"/>
      <c r="N197" s="1177"/>
      <c r="O197" s="1177"/>
      <c r="P197" s="1177"/>
      <c r="Q197" s="1177"/>
      <c r="R197" s="1177"/>
      <c r="S197" s="1177"/>
    </row>
    <row r="198" spans="1:19" ht="21.75" customHeight="1">
      <c r="A198" s="327"/>
      <c r="B198" s="2224" t="s">
        <v>45</v>
      </c>
      <c r="C198" s="2225"/>
      <c r="D198" s="217" t="s">
        <v>34</v>
      </c>
      <c r="E198" s="77">
        <v>0</v>
      </c>
      <c r="F198" s="36">
        <f t="shared" si="29"/>
        <v>0</v>
      </c>
      <c r="G198" s="613" t="e">
        <f>+F198*100/E198</f>
        <v>#DIV/0!</v>
      </c>
      <c r="H198" s="1177"/>
      <c r="I198" s="1177"/>
      <c r="J198" s="471"/>
      <c r="K198" s="471"/>
      <c r="L198" s="1177"/>
      <c r="M198" s="1177"/>
      <c r="N198" s="1177"/>
      <c r="O198" s="1177"/>
      <c r="P198" s="1177"/>
      <c r="Q198" s="1177"/>
      <c r="R198" s="1177"/>
      <c r="S198" s="1177"/>
    </row>
    <row r="199" spans="1:19" ht="21.75" customHeight="1">
      <c r="A199" s="327"/>
      <c r="B199" s="2224" t="s">
        <v>46</v>
      </c>
      <c r="C199" s="2225"/>
      <c r="D199" s="217" t="s">
        <v>34</v>
      </c>
      <c r="E199" s="77">
        <v>0</v>
      </c>
      <c r="F199" s="36">
        <f t="shared" si="29"/>
        <v>0</v>
      </c>
      <c r="G199" s="613" t="e">
        <f>+F199*100/E199</f>
        <v>#DIV/0!</v>
      </c>
      <c r="H199" s="1177"/>
      <c r="I199" s="1177"/>
      <c r="J199" s="471"/>
      <c r="K199" s="471"/>
      <c r="L199" s="1177"/>
      <c r="M199" s="1177"/>
      <c r="N199" s="1177"/>
      <c r="O199" s="1177"/>
      <c r="P199" s="1177"/>
      <c r="Q199" s="1177"/>
      <c r="R199" s="1177"/>
      <c r="S199" s="1177"/>
    </row>
    <row r="200" spans="1:19" ht="21.75" customHeight="1">
      <c r="A200" s="327"/>
      <c r="B200" s="2166" t="s">
        <v>284</v>
      </c>
      <c r="C200" s="2239"/>
      <c r="D200" s="217" t="s">
        <v>34</v>
      </c>
      <c r="E200" s="77">
        <v>0</v>
      </c>
      <c r="F200" s="36">
        <f t="shared" ref="F200:F263" si="42">SUM(H200:S200)</f>
        <v>0</v>
      </c>
      <c r="G200" s="613" t="e">
        <f>+F200*100/E200</f>
        <v>#DIV/0!</v>
      </c>
      <c r="H200" s="1177"/>
      <c r="I200" s="1177"/>
      <c r="J200" s="471"/>
      <c r="K200" s="471"/>
      <c r="L200" s="1177"/>
      <c r="M200" s="1177"/>
      <c r="N200" s="1177"/>
      <c r="O200" s="1177"/>
      <c r="P200" s="1177"/>
      <c r="Q200" s="1177"/>
      <c r="R200" s="1177"/>
      <c r="S200" s="1177"/>
    </row>
    <row r="201" spans="1:19" ht="21.75" customHeight="1">
      <c r="A201" s="2155" t="s">
        <v>240</v>
      </c>
      <c r="B201" s="2230"/>
      <c r="C201" s="2231"/>
      <c r="D201" s="217" t="s">
        <v>34</v>
      </c>
      <c r="E201" s="359">
        <f>E202+E214</f>
        <v>2</v>
      </c>
      <c r="F201" s="36">
        <f t="shared" si="42"/>
        <v>2</v>
      </c>
      <c r="G201" s="613">
        <f>+F201*100/E201</f>
        <v>100</v>
      </c>
      <c r="H201" s="1177">
        <f>H202+H214</f>
        <v>1</v>
      </c>
      <c r="I201" s="1177">
        <f t="shared" ref="I201:Q201" si="43">I202+I214</f>
        <v>1</v>
      </c>
      <c r="J201" s="1177">
        <f t="shared" si="43"/>
        <v>0</v>
      </c>
      <c r="K201" s="1177">
        <f t="shared" si="43"/>
        <v>0</v>
      </c>
      <c r="L201" s="1177">
        <f t="shared" si="43"/>
        <v>0</v>
      </c>
      <c r="M201" s="1177">
        <f t="shared" si="43"/>
        <v>0</v>
      </c>
      <c r="N201" s="1177">
        <f t="shared" si="43"/>
        <v>0</v>
      </c>
      <c r="O201" s="1177">
        <f t="shared" si="43"/>
        <v>0</v>
      </c>
      <c r="P201" s="1177">
        <f t="shared" si="43"/>
        <v>0</v>
      </c>
      <c r="Q201" s="1177">
        <f t="shared" si="43"/>
        <v>0</v>
      </c>
      <c r="R201" s="1177"/>
      <c r="S201" s="1177"/>
    </row>
    <row r="202" spans="1:19" ht="21.75" customHeight="1">
      <c r="A202" s="327"/>
      <c r="B202" s="216" t="s">
        <v>166</v>
      </c>
      <c r="C202" s="331"/>
      <c r="D202" s="234" t="s">
        <v>34</v>
      </c>
      <c r="E202" s="359">
        <f>SUM(E203:E213)</f>
        <v>0</v>
      </c>
      <c r="F202" s="36">
        <f t="shared" si="42"/>
        <v>0</v>
      </c>
      <c r="G202" s="613" t="e">
        <f t="shared" ref="G202:G226" si="44">+F202*100/E202</f>
        <v>#DIV/0!</v>
      </c>
      <c r="H202" s="1177">
        <f>SUM(H203:H213)</f>
        <v>0</v>
      </c>
      <c r="I202" s="1177">
        <f t="shared" ref="I202:Q202" si="45">SUM(I203:I213)</f>
        <v>0</v>
      </c>
      <c r="J202" s="1177">
        <f t="shared" si="45"/>
        <v>0</v>
      </c>
      <c r="K202" s="1177">
        <f t="shared" si="45"/>
        <v>0</v>
      </c>
      <c r="L202" s="1177">
        <f t="shared" si="45"/>
        <v>0</v>
      </c>
      <c r="M202" s="1177">
        <f t="shared" si="45"/>
        <v>0</v>
      </c>
      <c r="N202" s="1177">
        <f t="shared" si="45"/>
        <v>0</v>
      </c>
      <c r="O202" s="1177">
        <f t="shared" si="45"/>
        <v>0</v>
      </c>
      <c r="P202" s="1177">
        <f t="shared" si="45"/>
        <v>0</v>
      </c>
      <c r="Q202" s="1177">
        <f t="shared" si="45"/>
        <v>0</v>
      </c>
      <c r="R202" s="1177"/>
      <c r="S202" s="1177"/>
    </row>
    <row r="203" spans="1:19" ht="21.75" customHeight="1">
      <c r="A203" s="327"/>
      <c r="B203" s="216"/>
      <c r="C203" s="329" t="s">
        <v>168</v>
      </c>
      <c r="D203" s="217" t="s">
        <v>34</v>
      </c>
      <c r="E203" s="156">
        <v>0</v>
      </c>
      <c r="F203" s="36">
        <f t="shared" si="42"/>
        <v>0</v>
      </c>
      <c r="G203" s="613" t="e">
        <f t="shared" si="44"/>
        <v>#DIV/0!</v>
      </c>
      <c r="H203" s="1177"/>
      <c r="I203" s="1177"/>
      <c r="J203" s="471"/>
      <c r="K203" s="471"/>
      <c r="L203" s="1177"/>
      <c r="M203" s="1177"/>
      <c r="N203" s="1177"/>
      <c r="O203" s="1177"/>
      <c r="P203" s="1177"/>
      <c r="Q203" s="1177"/>
      <c r="R203" s="1177"/>
      <c r="S203" s="1177"/>
    </row>
    <row r="204" spans="1:19" ht="21.75" customHeight="1">
      <c r="A204" s="327"/>
      <c r="B204" s="216"/>
      <c r="C204" s="329" t="s">
        <v>169</v>
      </c>
      <c r="D204" s="217" t="s">
        <v>34</v>
      </c>
      <c r="E204" s="36">
        <v>0</v>
      </c>
      <c r="F204" s="36">
        <f t="shared" si="42"/>
        <v>0</v>
      </c>
      <c r="G204" s="613" t="e">
        <f t="shared" si="44"/>
        <v>#DIV/0!</v>
      </c>
      <c r="H204" s="1177"/>
      <c r="I204" s="1177"/>
      <c r="J204" s="471"/>
      <c r="K204" s="471"/>
      <c r="L204" s="1177"/>
      <c r="M204" s="1177"/>
      <c r="N204" s="1177"/>
      <c r="O204" s="1177"/>
      <c r="P204" s="1177"/>
      <c r="Q204" s="1177"/>
      <c r="R204" s="1177"/>
      <c r="S204" s="1177"/>
    </row>
    <row r="205" spans="1:19" ht="21.75" customHeight="1">
      <c r="A205" s="327"/>
      <c r="B205" s="216"/>
      <c r="C205" s="329" t="s">
        <v>170</v>
      </c>
      <c r="D205" s="217" t="s">
        <v>34</v>
      </c>
      <c r="E205" s="36">
        <v>0</v>
      </c>
      <c r="F205" s="36">
        <f t="shared" si="42"/>
        <v>0</v>
      </c>
      <c r="G205" s="613" t="e">
        <f t="shared" si="44"/>
        <v>#DIV/0!</v>
      </c>
      <c r="H205" s="1177"/>
      <c r="I205" s="1177"/>
      <c r="J205" s="471"/>
      <c r="K205" s="471"/>
      <c r="L205" s="1177"/>
      <c r="M205" s="1177"/>
      <c r="N205" s="1177"/>
      <c r="O205" s="1177"/>
      <c r="P205" s="1177"/>
      <c r="Q205" s="1177"/>
      <c r="R205" s="1177"/>
      <c r="S205" s="1177"/>
    </row>
    <row r="206" spans="1:19" ht="21.75" customHeight="1">
      <c r="A206" s="327"/>
      <c r="B206" s="216"/>
      <c r="C206" s="329" t="s">
        <v>171</v>
      </c>
      <c r="D206" s="217" t="s">
        <v>34</v>
      </c>
      <c r="E206" s="36">
        <v>0</v>
      </c>
      <c r="F206" s="36">
        <f t="shared" si="42"/>
        <v>0</v>
      </c>
      <c r="G206" s="613" t="e">
        <f t="shared" si="44"/>
        <v>#DIV/0!</v>
      </c>
      <c r="H206" s="1177"/>
      <c r="I206" s="1177"/>
      <c r="J206" s="471"/>
      <c r="K206" s="471"/>
      <c r="L206" s="1177"/>
      <c r="M206" s="1177"/>
      <c r="N206" s="1177"/>
      <c r="O206" s="1177"/>
      <c r="P206" s="1177"/>
      <c r="Q206" s="1177"/>
      <c r="R206" s="1177"/>
      <c r="S206" s="1177"/>
    </row>
    <row r="207" spans="1:19" ht="21.75" customHeight="1">
      <c r="A207" s="327"/>
      <c r="B207" s="216"/>
      <c r="C207" s="329" t="s">
        <v>172</v>
      </c>
      <c r="D207" s="217" t="s">
        <v>34</v>
      </c>
      <c r="E207" s="36">
        <v>0</v>
      </c>
      <c r="F207" s="36">
        <f t="shared" si="42"/>
        <v>0</v>
      </c>
      <c r="G207" s="613" t="e">
        <f t="shared" si="44"/>
        <v>#DIV/0!</v>
      </c>
      <c r="H207" s="1177"/>
      <c r="I207" s="1177"/>
      <c r="J207" s="471"/>
      <c r="K207" s="471"/>
      <c r="L207" s="1177"/>
      <c r="M207" s="1177"/>
      <c r="N207" s="1177"/>
      <c r="O207" s="1177"/>
      <c r="P207" s="1177"/>
      <c r="Q207" s="1177"/>
      <c r="R207" s="1177"/>
      <c r="S207" s="1177"/>
    </row>
    <row r="208" spans="1:19" ht="21.75" customHeight="1">
      <c r="A208" s="327"/>
      <c r="B208" s="216"/>
      <c r="C208" s="329" t="s">
        <v>173</v>
      </c>
      <c r="D208" s="217" t="s">
        <v>34</v>
      </c>
      <c r="E208" s="36">
        <v>0</v>
      </c>
      <c r="F208" s="36">
        <f t="shared" si="42"/>
        <v>0</v>
      </c>
      <c r="G208" s="613" t="e">
        <f t="shared" si="44"/>
        <v>#DIV/0!</v>
      </c>
      <c r="H208" s="1177"/>
      <c r="I208" s="1177"/>
      <c r="J208" s="471"/>
      <c r="K208" s="471"/>
      <c r="L208" s="1177"/>
      <c r="M208" s="1177"/>
      <c r="N208" s="1177"/>
      <c r="O208" s="1177"/>
      <c r="P208" s="1177"/>
      <c r="Q208" s="1177"/>
      <c r="R208" s="1177"/>
      <c r="S208" s="1177"/>
    </row>
    <row r="209" spans="1:19" ht="21.75" customHeight="1">
      <c r="A209" s="327"/>
      <c r="B209" s="216"/>
      <c r="C209" s="329" t="s">
        <v>174</v>
      </c>
      <c r="D209" s="217" t="s">
        <v>34</v>
      </c>
      <c r="E209" s="36">
        <v>0</v>
      </c>
      <c r="F209" s="36">
        <f t="shared" si="42"/>
        <v>0</v>
      </c>
      <c r="G209" s="613" t="e">
        <f t="shared" si="44"/>
        <v>#DIV/0!</v>
      </c>
      <c r="H209" s="1177"/>
      <c r="I209" s="1177"/>
      <c r="J209" s="471"/>
      <c r="K209" s="471"/>
      <c r="L209" s="1177"/>
      <c r="M209" s="1177"/>
      <c r="N209" s="1177"/>
      <c r="O209" s="1177"/>
      <c r="P209" s="1177"/>
      <c r="Q209" s="1177"/>
      <c r="R209" s="1177"/>
      <c r="S209" s="1177"/>
    </row>
    <row r="210" spans="1:19" ht="21.75" customHeight="1">
      <c r="A210" s="327"/>
      <c r="B210" s="216"/>
      <c r="C210" s="329" t="s">
        <v>175</v>
      </c>
      <c r="D210" s="217" t="s">
        <v>34</v>
      </c>
      <c r="E210" s="36">
        <v>0</v>
      </c>
      <c r="F210" s="36">
        <f t="shared" si="42"/>
        <v>0</v>
      </c>
      <c r="G210" s="613" t="e">
        <f t="shared" si="44"/>
        <v>#DIV/0!</v>
      </c>
      <c r="H210" s="1177"/>
      <c r="I210" s="1177"/>
      <c r="J210" s="471"/>
      <c r="K210" s="471"/>
      <c r="L210" s="1177"/>
      <c r="M210" s="1177"/>
      <c r="N210" s="1177"/>
      <c r="O210" s="1177"/>
      <c r="P210" s="1177"/>
      <c r="Q210" s="1177"/>
      <c r="R210" s="1177"/>
      <c r="S210" s="1177"/>
    </row>
    <row r="211" spans="1:19" ht="21.75" customHeight="1">
      <c r="A211" s="327"/>
      <c r="B211" s="216"/>
      <c r="C211" s="329" t="s">
        <v>176</v>
      </c>
      <c r="D211" s="217" t="s">
        <v>34</v>
      </c>
      <c r="E211" s="36">
        <v>0</v>
      </c>
      <c r="F211" s="36">
        <f t="shared" si="42"/>
        <v>0</v>
      </c>
      <c r="G211" s="613" t="e">
        <f t="shared" si="44"/>
        <v>#DIV/0!</v>
      </c>
      <c r="H211" s="1177"/>
      <c r="I211" s="1177"/>
      <c r="J211" s="471"/>
      <c r="K211" s="471"/>
      <c r="L211" s="1177"/>
      <c r="M211" s="1177"/>
      <c r="N211" s="1177"/>
      <c r="O211" s="1177"/>
      <c r="P211" s="1177"/>
      <c r="Q211" s="1177"/>
      <c r="R211" s="1177"/>
      <c r="S211" s="1177"/>
    </row>
    <row r="212" spans="1:19" ht="21.75" customHeight="1">
      <c r="A212" s="327"/>
      <c r="B212" s="216"/>
      <c r="C212" s="329" t="s">
        <v>177</v>
      </c>
      <c r="D212" s="217" t="s">
        <v>34</v>
      </c>
      <c r="E212" s="36">
        <v>0</v>
      </c>
      <c r="F212" s="36">
        <f t="shared" si="42"/>
        <v>0</v>
      </c>
      <c r="G212" s="613" t="e">
        <f t="shared" si="44"/>
        <v>#DIV/0!</v>
      </c>
      <c r="H212" s="1177"/>
      <c r="I212" s="1177"/>
      <c r="J212" s="471"/>
      <c r="K212" s="471"/>
      <c r="L212" s="1177"/>
      <c r="M212" s="1177"/>
      <c r="N212" s="1177"/>
      <c r="O212" s="1177"/>
      <c r="P212" s="1177"/>
      <c r="Q212" s="1177"/>
      <c r="R212" s="1177"/>
      <c r="S212" s="1177"/>
    </row>
    <row r="213" spans="1:19" ht="21.75" customHeight="1">
      <c r="A213" s="327"/>
      <c r="B213" s="216"/>
      <c r="C213" s="329" t="s">
        <v>178</v>
      </c>
      <c r="D213" s="217" t="s">
        <v>34</v>
      </c>
      <c r="E213" s="36">
        <v>0</v>
      </c>
      <c r="F213" s="36">
        <f t="shared" si="42"/>
        <v>0</v>
      </c>
      <c r="G213" s="613" t="e">
        <f t="shared" si="44"/>
        <v>#DIV/0!</v>
      </c>
      <c r="H213" s="1177"/>
      <c r="I213" s="1177"/>
      <c r="J213" s="471"/>
      <c r="K213" s="471"/>
      <c r="L213" s="1177"/>
      <c r="M213" s="1177"/>
      <c r="N213" s="1177"/>
      <c r="O213" s="1177"/>
      <c r="P213" s="1177"/>
      <c r="Q213" s="1177"/>
      <c r="R213" s="1177"/>
      <c r="S213" s="1177"/>
    </row>
    <row r="214" spans="1:19" ht="21.75" customHeight="1">
      <c r="A214" s="327"/>
      <c r="B214" s="2230" t="s">
        <v>167</v>
      </c>
      <c r="C214" s="2231"/>
      <c r="D214" s="234" t="s">
        <v>34</v>
      </c>
      <c r="E214" s="359">
        <f>SUM(E215:E220)</f>
        <v>2</v>
      </c>
      <c r="F214" s="36">
        <f t="shared" si="42"/>
        <v>2</v>
      </c>
      <c r="G214" s="613">
        <f t="shared" si="44"/>
        <v>100</v>
      </c>
      <c r="H214" s="1177">
        <f>SUM(H215:H220)</f>
        <v>1</v>
      </c>
      <c r="I214" s="1177">
        <f t="shared" ref="I214:Q214" si="46">SUM(I215:I220)</f>
        <v>1</v>
      </c>
      <c r="J214" s="1177">
        <f t="shared" si="46"/>
        <v>0</v>
      </c>
      <c r="K214" s="1177">
        <f t="shared" si="46"/>
        <v>0</v>
      </c>
      <c r="L214" s="1177">
        <f t="shared" si="46"/>
        <v>0</v>
      </c>
      <c r="M214" s="1177">
        <f t="shared" si="46"/>
        <v>0</v>
      </c>
      <c r="N214" s="1177">
        <f t="shared" si="46"/>
        <v>0</v>
      </c>
      <c r="O214" s="1177">
        <f t="shared" si="46"/>
        <v>0</v>
      </c>
      <c r="P214" s="1177">
        <f t="shared" si="46"/>
        <v>0</v>
      </c>
      <c r="Q214" s="1177">
        <f t="shared" si="46"/>
        <v>0</v>
      </c>
      <c r="R214" s="1177"/>
      <c r="S214" s="1177"/>
    </row>
    <row r="215" spans="1:19" ht="21.75" customHeight="1">
      <c r="A215" s="327"/>
      <c r="B215" s="216"/>
      <c r="C215" s="160" t="s">
        <v>258</v>
      </c>
      <c r="D215" s="217" t="s">
        <v>34</v>
      </c>
      <c r="E215" s="156">
        <v>1</v>
      </c>
      <c r="F215" s="36">
        <f t="shared" si="42"/>
        <v>1</v>
      </c>
      <c r="G215" s="613">
        <f t="shared" si="44"/>
        <v>100</v>
      </c>
      <c r="H215" s="1177">
        <v>1</v>
      </c>
      <c r="I215" s="1177">
        <v>0</v>
      </c>
      <c r="J215" s="471">
        <v>0</v>
      </c>
      <c r="K215" s="471">
        <v>0</v>
      </c>
      <c r="L215" s="1177"/>
      <c r="M215" s="1177">
        <v>0</v>
      </c>
      <c r="N215" s="1177"/>
      <c r="O215" s="1177"/>
      <c r="P215" s="1177"/>
      <c r="Q215" s="1177"/>
      <c r="R215" s="1177"/>
      <c r="S215" s="1177">
        <v>0</v>
      </c>
    </row>
    <row r="216" spans="1:19" ht="21.75" customHeight="1">
      <c r="A216" s="327"/>
      <c r="B216" s="216"/>
      <c r="C216" s="329" t="s">
        <v>185</v>
      </c>
      <c r="D216" s="217" t="s">
        <v>34</v>
      </c>
      <c r="E216" s="156">
        <v>0</v>
      </c>
      <c r="F216" s="36">
        <f t="shared" si="42"/>
        <v>0</v>
      </c>
      <c r="G216" s="613" t="e">
        <f t="shared" si="44"/>
        <v>#DIV/0!</v>
      </c>
      <c r="H216" s="1177"/>
      <c r="I216" s="1177"/>
      <c r="J216" s="471"/>
      <c r="K216" s="471"/>
      <c r="L216" s="1177"/>
      <c r="M216" s="1177"/>
      <c r="N216" s="1177"/>
      <c r="O216" s="1177"/>
      <c r="P216" s="1177"/>
      <c r="Q216" s="1177"/>
      <c r="R216" s="1177"/>
      <c r="S216" s="1177"/>
    </row>
    <row r="217" spans="1:19" ht="21.75" customHeight="1">
      <c r="A217" s="327"/>
      <c r="B217" s="216"/>
      <c r="C217" s="329" t="s">
        <v>184</v>
      </c>
      <c r="D217" s="217" t="s">
        <v>34</v>
      </c>
      <c r="E217" s="156">
        <v>0</v>
      </c>
      <c r="F217" s="36">
        <f t="shared" si="42"/>
        <v>0</v>
      </c>
      <c r="G217" s="613" t="e">
        <f t="shared" si="44"/>
        <v>#DIV/0!</v>
      </c>
      <c r="H217" s="1177"/>
      <c r="I217" s="1177"/>
      <c r="J217" s="471"/>
      <c r="K217" s="471"/>
      <c r="L217" s="1177"/>
      <c r="M217" s="1177"/>
      <c r="N217" s="1177"/>
      <c r="O217" s="1177"/>
      <c r="P217" s="1177"/>
      <c r="Q217" s="1177"/>
      <c r="R217" s="1177"/>
      <c r="S217" s="1177"/>
    </row>
    <row r="218" spans="1:19" ht="21.75" customHeight="1">
      <c r="A218" s="327"/>
      <c r="B218" s="216"/>
      <c r="C218" s="329" t="s">
        <v>183</v>
      </c>
      <c r="D218" s="217" t="s">
        <v>34</v>
      </c>
      <c r="E218" s="156">
        <v>0</v>
      </c>
      <c r="F218" s="36">
        <f t="shared" si="42"/>
        <v>0</v>
      </c>
      <c r="G218" s="613" t="e">
        <f t="shared" si="44"/>
        <v>#DIV/0!</v>
      </c>
      <c r="H218" s="1177"/>
      <c r="I218" s="1177"/>
      <c r="J218" s="471"/>
      <c r="K218" s="471"/>
      <c r="L218" s="1177"/>
      <c r="M218" s="1177"/>
      <c r="N218" s="1177"/>
      <c r="O218" s="1177"/>
      <c r="P218" s="1177"/>
      <c r="Q218" s="1177"/>
      <c r="R218" s="1177"/>
      <c r="S218" s="1177"/>
    </row>
    <row r="219" spans="1:19" ht="21.75" customHeight="1">
      <c r="A219" s="327"/>
      <c r="B219" s="216"/>
      <c r="C219" s="329" t="s">
        <v>182</v>
      </c>
      <c r="D219" s="217" t="s">
        <v>34</v>
      </c>
      <c r="E219" s="156">
        <v>0</v>
      </c>
      <c r="F219" s="36">
        <f t="shared" si="42"/>
        <v>0</v>
      </c>
      <c r="G219" s="613" t="e">
        <f t="shared" si="44"/>
        <v>#DIV/0!</v>
      </c>
      <c r="H219" s="1177"/>
      <c r="I219" s="1177"/>
      <c r="J219" s="471"/>
      <c r="K219" s="471"/>
      <c r="L219" s="1177"/>
      <c r="M219" s="1177"/>
      <c r="N219" s="1177"/>
      <c r="O219" s="1177"/>
      <c r="P219" s="1177"/>
      <c r="Q219" s="1177"/>
      <c r="R219" s="1177"/>
      <c r="S219" s="1177"/>
    </row>
    <row r="220" spans="1:19" ht="21.75" customHeight="1">
      <c r="A220" s="327"/>
      <c r="B220" s="216"/>
      <c r="C220" s="329" t="s">
        <v>181</v>
      </c>
      <c r="D220" s="217" t="s">
        <v>34</v>
      </c>
      <c r="E220" s="156">
        <v>1</v>
      </c>
      <c r="F220" s="36">
        <f t="shared" si="42"/>
        <v>1</v>
      </c>
      <c r="G220" s="613">
        <f t="shared" si="44"/>
        <v>100</v>
      </c>
      <c r="H220" s="1177">
        <v>0</v>
      </c>
      <c r="I220" s="1177">
        <v>1</v>
      </c>
      <c r="J220" s="471">
        <v>0</v>
      </c>
      <c r="K220" s="471">
        <v>0</v>
      </c>
      <c r="L220" s="1177"/>
      <c r="M220" s="1177">
        <v>0</v>
      </c>
      <c r="N220" s="1177"/>
      <c r="O220" s="1177"/>
      <c r="P220" s="1177"/>
      <c r="Q220" s="1177"/>
      <c r="R220" s="1177"/>
      <c r="S220" s="1177">
        <v>0</v>
      </c>
    </row>
    <row r="221" spans="1:19" ht="21.75" customHeight="1">
      <c r="A221" s="2155" t="s">
        <v>241</v>
      </c>
      <c r="B221" s="2230"/>
      <c r="C221" s="2231"/>
      <c r="D221" s="217" t="s">
        <v>35</v>
      </c>
      <c r="E221" s="156">
        <v>1</v>
      </c>
      <c r="F221" s="36">
        <f t="shared" si="42"/>
        <v>1</v>
      </c>
      <c r="G221" s="613">
        <f t="shared" si="44"/>
        <v>100</v>
      </c>
      <c r="H221" s="1177"/>
      <c r="I221" s="1177">
        <v>1</v>
      </c>
      <c r="J221" s="471">
        <v>0</v>
      </c>
      <c r="K221" s="471">
        <v>0</v>
      </c>
      <c r="L221" s="1177"/>
      <c r="M221" s="1177">
        <v>0</v>
      </c>
      <c r="N221" s="1177"/>
      <c r="O221" s="1177"/>
      <c r="P221" s="1177"/>
      <c r="Q221" s="1177"/>
      <c r="R221" s="1177"/>
      <c r="S221" s="1177">
        <v>0</v>
      </c>
    </row>
    <row r="222" spans="1:19" ht="21.75" customHeight="1">
      <c r="A222" s="332"/>
      <c r="B222" s="333"/>
      <c r="C222" s="334" t="s">
        <v>108</v>
      </c>
      <c r="D222" s="335" t="s">
        <v>9</v>
      </c>
      <c r="E222" s="156">
        <v>100</v>
      </c>
      <c r="F222" s="36">
        <f t="shared" si="42"/>
        <v>98</v>
      </c>
      <c r="G222" s="613">
        <f t="shared" si="44"/>
        <v>98</v>
      </c>
      <c r="H222" s="1177">
        <v>0</v>
      </c>
      <c r="I222" s="1177">
        <v>38</v>
      </c>
      <c r="J222" s="471">
        <v>15</v>
      </c>
      <c r="K222" s="471">
        <v>7</v>
      </c>
      <c r="L222" s="1177">
        <v>2</v>
      </c>
      <c r="M222" s="1177">
        <v>23</v>
      </c>
      <c r="N222" s="1177">
        <v>5</v>
      </c>
      <c r="O222" s="1177">
        <v>2</v>
      </c>
      <c r="P222" s="1177">
        <v>2</v>
      </c>
      <c r="Q222" s="1177">
        <v>4</v>
      </c>
      <c r="R222" s="1177">
        <v>0</v>
      </c>
      <c r="S222" s="1177">
        <v>0</v>
      </c>
    </row>
    <row r="223" spans="1:19" ht="21.75" customHeight="1">
      <c r="A223" s="2240" t="s">
        <v>242</v>
      </c>
      <c r="B223" s="2241"/>
      <c r="C223" s="2242"/>
      <c r="D223" s="335" t="s">
        <v>34</v>
      </c>
      <c r="E223" s="156">
        <v>0</v>
      </c>
      <c r="F223" s="36">
        <f t="shared" si="42"/>
        <v>0</v>
      </c>
      <c r="G223" s="613" t="e">
        <f t="shared" si="44"/>
        <v>#DIV/0!</v>
      </c>
      <c r="H223" s="1177"/>
      <c r="I223" s="1177"/>
      <c r="J223" s="471"/>
      <c r="K223" s="471"/>
      <c r="L223" s="1177"/>
      <c r="M223" s="1177"/>
      <c r="N223" s="1177"/>
      <c r="O223" s="1177"/>
      <c r="P223" s="1177"/>
      <c r="Q223" s="1177"/>
      <c r="R223" s="1177"/>
      <c r="S223" s="1177"/>
    </row>
    <row r="224" spans="1:19" ht="21.75" customHeight="1">
      <c r="A224" s="2243" t="s">
        <v>243</v>
      </c>
      <c r="B224" s="2244"/>
      <c r="C224" s="2245"/>
      <c r="D224" s="335" t="s">
        <v>90</v>
      </c>
      <c r="E224" s="156">
        <v>0</v>
      </c>
      <c r="F224" s="36">
        <f t="shared" si="42"/>
        <v>0</v>
      </c>
      <c r="G224" s="613" t="e">
        <f t="shared" si="44"/>
        <v>#DIV/0!</v>
      </c>
      <c r="H224" s="1177"/>
      <c r="I224" s="1177"/>
      <c r="J224" s="471"/>
      <c r="K224" s="471"/>
      <c r="L224" s="1177"/>
      <c r="M224" s="1177"/>
      <c r="N224" s="1177"/>
      <c r="O224" s="1177"/>
      <c r="P224" s="1177"/>
      <c r="Q224" s="1177"/>
      <c r="R224" s="1177"/>
      <c r="S224" s="1177"/>
    </row>
    <row r="225" spans="1:19" ht="21.75" customHeight="1">
      <c r="A225" s="2240" t="s">
        <v>285</v>
      </c>
      <c r="B225" s="2241"/>
      <c r="C225" s="2242"/>
      <c r="D225" s="335" t="s">
        <v>34</v>
      </c>
      <c r="E225" s="156">
        <v>0</v>
      </c>
      <c r="F225" s="36">
        <f t="shared" si="42"/>
        <v>0</v>
      </c>
      <c r="G225" s="613" t="e">
        <f t="shared" si="44"/>
        <v>#DIV/0!</v>
      </c>
      <c r="H225" s="1177"/>
      <c r="I225" s="1177"/>
      <c r="J225" s="471"/>
      <c r="K225" s="471"/>
      <c r="L225" s="1177"/>
      <c r="M225" s="1177"/>
      <c r="N225" s="1177"/>
      <c r="O225" s="1177"/>
      <c r="P225" s="1177"/>
      <c r="Q225" s="1177"/>
      <c r="R225" s="1177"/>
      <c r="S225" s="1177"/>
    </row>
    <row r="226" spans="1:19" ht="21.75" customHeight="1">
      <c r="A226" s="438" t="s">
        <v>245</v>
      </c>
      <c r="B226" s="333"/>
      <c r="C226" s="439"/>
      <c r="D226" s="335" t="s">
        <v>114</v>
      </c>
      <c r="E226" s="156">
        <v>0</v>
      </c>
      <c r="F226" s="36">
        <f t="shared" si="42"/>
        <v>0</v>
      </c>
      <c r="G226" s="613" t="e">
        <f t="shared" si="44"/>
        <v>#DIV/0!</v>
      </c>
      <c r="H226" s="1177"/>
      <c r="I226" s="1177"/>
      <c r="J226" s="471"/>
      <c r="K226" s="471"/>
      <c r="L226" s="1177"/>
      <c r="M226" s="1177"/>
      <c r="N226" s="1177"/>
      <c r="O226" s="1177"/>
      <c r="P226" s="1177"/>
      <c r="Q226" s="1177"/>
      <c r="R226" s="1177"/>
      <c r="S226" s="1177"/>
    </row>
    <row r="227" spans="1:19" ht="21.75" customHeight="1">
      <c r="A227" s="287"/>
      <c r="B227" s="302" t="s">
        <v>58</v>
      </c>
      <c r="C227" s="326"/>
      <c r="D227" s="300" t="s">
        <v>24</v>
      </c>
      <c r="E227" s="289">
        <f>SUM(E228:E232)</f>
        <v>124000</v>
      </c>
      <c r="F227" s="153">
        <f t="shared" si="42"/>
        <v>123909.4</v>
      </c>
      <c r="G227" s="614">
        <f t="shared" ref="G227:G232" si="47">+F227*100/E227</f>
        <v>99.926935483870963</v>
      </c>
      <c r="H227" s="1195">
        <f>SUM(H228:H232)</f>
        <v>4800</v>
      </c>
      <c r="I227" s="1195">
        <f t="shared" ref="I227:S227" si="48">SUM(I228:I232)</f>
        <v>1000</v>
      </c>
      <c r="J227" s="1244">
        <f t="shared" si="48"/>
        <v>0</v>
      </c>
      <c r="K227" s="1558">
        <f t="shared" si="48"/>
        <v>16564.2</v>
      </c>
      <c r="L227" s="1195">
        <f t="shared" si="48"/>
        <v>23400</v>
      </c>
      <c r="M227" s="1195">
        <f t="shared" si="48"/>
        <v>3900</v>
      </c>
      <c r="N227" s="1195">
        <f t="shared" si="48"/>
        <v>7020</v>
      </c>
      <c r="O227" s="1195">
        <f t="shared" si="48"/>
        <v>8900</v>
      </c>
      <c r="P227" s="1195">
        <f t="shared" si="48"/>
        <v>17620</v>
      </c>
      <c r="Q227" s="1195">
        <f t="shared" si="48"/>
        <v>16775.2</v>
      </c>
      <c r="R227" s="1195">
        <f t="shared" si="48"/>
        <v>10450</v>
      </c>
      <c r="S227" s="1195">
        <f t="shared" si="48"/>
        <v>13480</v>
      </c>
    </row>
    <row r="228" spans="1:19" ht="21.75" customHeight="1">
      <c r="A228" s="310"/>
      <c r="B228" s="216"/>
      <c r="C228" s="336" t="s">
        <v>25</v>
      </c>
      <c r="D228" s="217" t="s">
        <v>24</v>
      </c>
      <c r="E228" s="285"/>
      <c r="F228" s="36">
        <f t="shared" si="42"/>
        <v>0</v>
      </c>
      <c r="G228" s="613" t="e">
        <f t="shared" si="47"/>
        <v>#DIV/0!</v>
      </c>
      <c r="H228" s="1177"/>
      <c r="I228" s="1177"/>
      <c r="J228" s="471"/>
      <c r="K228" s="471"/>
      <c r="L228" s="1177"/>
      <c r="M228" s="1177"/>
      <c r="N228" s="1177"/>
      <c r="O228" s="1177"/>
      <c r="P228" s="1177"/>
      <c r="Q228" s="1177"/>
      <c r="R228" s="1177"/>
      <c r="S228" s="1177"/>
    </row>
    <row r="229" spans="1:19" ht="21.75" customHeight="1">
      <c r="A229" s="310"/>
      <c r="B229" s="216"/>
      <c r="C229" s="336" t="s">
        <v>26</v>
      </c>
      <c r="D229" s="217" t="s">
        <v>24</v>
      </c>
      <c r="E229" s="285">
        <f>104000+20000</f>
        <v>124000</v>
      </c>
      <c r="F229" s="36">
        <f t="shared" si="42"/>
        <v>123909.4</v>
      </c>
      <c r="G229" s="613">
        <f t="shared" si="47"/>
        <v>99.926935483870963</v>
      </c>
      <c r="H229" s="1177">
        <v>4800</v>
      </c>
      <c r="I229" s="1177">
        <v>1000</v>
      </c>
      <c r="J229" s="471">
        <v>0</v>
      </c>
      <c r="K229" s="1217">
        <v>16564.2</v>
      </c>
      <c r="L229" s="1177">
        <v>23400</v>
      </c>
      <c r="M229" s="1177">
        <v>3900</v>
      </c>
      <c r="N229" s="1177">
        <v>7020</v>
      </c>
      <c r="O229" s="1177">
        <v>8900</v>
      </c>
      <c r="P229" s="1177">
        <v>17620</v>
      </c>
      <c r="Q229" s="1177">
        <v>16775.2</v>
      </c>
      <c r="R229" s="1177">
        <v>10450</v>
      </c>
      <c r="S229" s="1177">
        <v>13480</v>
      </c>
    </row>
    <row r="230" spans="1:19" ht="21.75" customHeight="1">
      <c r="A230" s="310"/>
      <c r="B230" s="216"/>
      <c r="C230" s="336" t="s">
        <v>27</v>
      </c>
      <c r="D230" s="217" t="s">
        <v>24</v>
      </c>
      <c r="E230" s="285"/>
      <c r="F230" s="36">
        <f t="shared" si="42"/>
        <v>0</v>
      </c>
      <c r="G230" s="613" t="e">
        <f t="shared" si="47"/>
        <v>#DIV/0!</v>
      </c>
      <c r="H230" s="1177"/>
      <c r="I230" s="1177"/>
      <c r="J230" s="471"/>
      <c r="K230" s="471"/>
      <c r="L230" s="1177"/>
      <c r="M230" s="1177"/>
      <c r="N230" s="1177"/>
      <c r="O230" s="1177"/>
      <c r="P230" s="1177"/>
      <c r="Q230" s="1177"/>
      <c r="R230" s="1177"/>
      <c r="S230" s="1177"/>
    </row>
    <row r="231" spans="1:19" ht="21.75" customHeight="1">
      <c r="A231" s="310"/>
      <c r="B231" s="216"/>
      <c r="C231" s="336" t="s">
        <v>28</v>
      </c>
      <c r="D231" s="217" t="s">
        <v>24</v>
      </c>
      <c r="E231" s="285"/>
      <c r="F231" s="36">
        <f t="shared" si="42"/>
        <v>0</v>
      </c>
      <c r="G231" s="613" t="e">
        <f t="shared" si="47"/>
        <v>#DIV/0!</v>
      </c>
      <c r="H231" s="1177"/>
      <c r="I231" s="1177"/>
      <c r="J231" s="471"/>
      <c r="K231" s="471"/>
      <c r="L231" s="1177"/>
      <c r="M231" s="1177"/>
      <c r="N231" s="1177"/>
      <c r="O231" s="1177"/>
      <c r="P231" s="1177"/>
      <c r="Q231" s="1177"/>
      <c r="R231" s="1177"/>
      <c r="S231" s="1177"/>
    </row>
    <row r="232" spans="1:19" ht="21.75" customHeight="1">
      <c r="A232" s="337"/>
      <c r="B232" s="338"/>
      <c r="C232" s="339" t="s">
        <v>29</v>
      </c>
      <c r="D232" s="380" t="s">
        <v>24</v>
      </c>
      <c r="E232" s="303"/>
      <c r="F232" s="116">
        <f t="shared" si="42"/>
        <v>0</v>
      </c>
      <c r="G232" s="615" t="e">
        <f t="shared" si="47"/>
        <v>#DIV/0!</v>
      </c>
      <c r="H232" s="1193"/>
      <c r="I232" s="1193"/>
      <c r="J232" s="478"/>
      <c r="K232" s="478"/>
      <c r="L232" s="1193"/>
      <c r="M232" s="1193"/>
      <c r="N232" s="1193"/>
      <c r="O232" s="1193"/>
      <c r="P232" s="1193"/>
      <c r="Q232" s="1193"/>
      <c r="R232" s="1193"/>
      <c r="S232" s="1193"/>
    </row>
    <row r="233" spans="1:19" ht="21.75" customHeight="1">
      <c r="A233" s="2144" t="s">
        <v>246</v>
      </c>
      <c r="B233" s="2199"/>
      <c r="C233" s="2200"/>
      <c r="D233" s="272"/>
      <c r="E233" s="400"/>
      <c r="F233" s="92">
        <f t="shared" si="42"/>
        <v>0</v>
      </c>
      <c r="G233" s="616"/>
      <c r="H233" s="1194"/>
      <c r="I233" s="1194"/>
      <c r="J233" s="1243"/>
      <c r="K233" s="1557"/>
      <c r="L233" s="1194"/>
      <c r="M233" s="1194"/>
      <c r="N233" s="1194"/>
      <c r="O233" s="1194"/>
      <c r="P233" s="1194"/>
      <c r="Q233" s="1194"/>
      <c r="R233" s="1194"/>
      <c r="S233" s="1194"/>
    </row>
    <row r="234" spans="1:19" ht="21.75" customHeight="1">
      <c r="A234" s="159" t="s">
        <v>247</v>
      </c>
      <c r="B234" s="290"/>
      <c r="C234" s="226"/>
      <c r="D234" s="291"/>
      <c r="E234" s="54"/>
      <c r="F234" s="55">
        <f t="shared" si="42"/>
        <v>0</v>
      </c>
      <c r="G234" s="598"/>
      <c r="H234" s="1180"/>
      <c r="I234" s="1180"/>
      <c r="J234" s="1239"/>
      <c r="K234" s="1553"/>
      <c r="L234" s="1180"/>
      <c r="M234" s="1180"/>
      <c r="N234" s="1180"/>
      <c r="O234" s="1180"/>
      <c r="P234" s="1180"/>
      <c r="Q234" s="1180"/>
      <c r="R234" s="1180"/>
      <c r="S234" s="1180"/>
    </row>
    <row r="235" spans="1:19" ht="21.75" customHeight="1">
      <c r="A235" s="232"/>
      <c r="B235" s="2141" t="s">
        <v>248</v>
      </c>
      <c r="C235" s="2246"/>
      <c r="D235" s="292"/>
      <c r="E235" s="131"/>
      <c r="F235" s="55">
        <f t="shared" si="42"/>
        <v>0</v>
      </c>
      <c r="G235" s="598" t="e">
        <f t="shared" ref="G235:G245" si="49">+F235*100/E235</f>
        <v>#DIV/0!</v>
      </c>
      <c r="H235" s="1180"/>
      <c r="I235" s="1180"/>
      <c r="J235" s="1239"/>
      <c r="K235" s="1553"/>
      <c r="L235" s="1180"/>
      <c r="M235" s="1180"/>
      <c r="N235" s="1180"/>
      <c r="O235" s="1180"/>
      <c r="P235" s="1180"/>
      <c r="Q235" s="1180"/>
      <c r="R235" s="1180"/>
      <c r="S235" s="1180"/>
    </row>
    <row r="236" spans="1:19" ht="18.75" customHeight="1">
      <c r="A236" s="229"/>
      <c r="B236" s="293"/>
      <c r="C236" s="440" t="s">
        <v>131</v>
      </c>
      <c r="D236" s="294" t="s">
        <v>31</v>
      </c>
      <c r="E236" s="104"/>
      <c r="F236" s="36">
        <f t="shared" si="42"/>
        <v>0</v>
      </c>
      <c r="G236" s="597" t="e">
        <f t="shared" si="49"/>
        <v>#DIV/0!</v>
      </c>
      <c r="H236" s="1191"/>
      <c r="I236" s="1191"/>
      <c r="J236" s="476"/>
      <c r="K236" s="476"/>
      <c r="L236" s="1191"/>
      <c r="M236" s="1191"/>
      <c r="N236" s="1191"/>
      <c r="O236" s="1191"/>
      <c r="P236" s="1191"/>
      <c r="Q236" s="1191"/>
      <c r="R236" s="1191"/>
      <c r="S236" s="1191"/>
    </row>
    <row r="237" spans="1:19" ht="21.75" customHeight="1">
      <c r="A237" s="229"/>
      <c r="B237" s="293"/>
      <c r="C237" s="441" t="s">
        <v>132</v>
      </c>
      <c r="D237" s="295" t="s">
        <v>9</v>
      </c>
      <c r="E237" s="105"/>
      <c r="F237" s="36">
        <f t="shared" si="42"/>
        <v>0</v>
      </c>
      <c r="G237" s="597" t="e">
        <f t="shared" si="49"/>
        <v>#DIV/0!</v>
      </c>
      <c r="H237" s="1191"/>
      <c r="I237" s="1191"/>
      <c r="J237" s="476"/>
      <c r="K237" s="476"/>
      <c r="L237" s="1191"/>
      <c r="M237" s="1191"/>
      <c r="N237" s="1191"/>
      <c r="O237" s="1191"/>
      <c r="P237" s="1191"/>
      <c r="Q237" s="1191"/>
      <c r="R237" s="1191"/>
      <c r="S237" s="1191"/>
    </row>
    <row r="238" spans="1:19" ht="21.75" customHeight="1">
      <c r="A238" s="229"/>
      <c r="B238" s="293"/>
      <c r="C238" s="441" t="s">
        <v>133</v>
      </c>
      <c r="D238" s="295" t="s">
        <v>31</v>
      </c>
      <c r="E238" s="105"/>
      <c r="F238" s="36">
        <f t="shared" si="42"/>
        <v>0</v>
      </c>
      <c r="G238" s="597" t="e">
        <f t="shared" si="49"/>
        <v>#DIV/0!</v>
      </c>
      <c r="H238" s="1191"/>
      <c r="I238" s="1191"/>
      <c r="J238" s="476"/>
      <c r="K238" s="476"/>
      <c r="L238" s="1191"/>
      <c r="M238" s="1191"/>
      <c r="N238" s="1191"/>
      <c r="O238" s="1191"/>
      <c r="P238" s="1191"/>
      <c r="Q238" s="1191"/>
      <c r="R238" s="1191"/>
      <c r="S238" s="1191"/>
    </row>
    <row r="239" spans="1:19" ht="21.75" customHeight="1">
      <c r="A239" s="229"/>
      <c r="B239" s="296"/>
      <c r="C239" s="262" t="s">
        <v>187</v>
      </c>
      <c r="D239" s="297" t="s">
        <v>114</v>
      </c>
      <c r="E239" s="101"/>
      <c r="F239" s="36">
        <f t="shared" si="42"/>
        <v>0</v>
      </c>
      <c r="G239" s="597" t="e">
        <f t="shared" si="49"/>
        <v>#DIV/0!</v>
      </c>
      <c r="H239" s="1191"/>
      <c r="I239" s="1191"/>
      <c r="J239" s="476"/>
      <c r="K239" s="476"/>
      <c r="L239" s="1191"/>
      <c r="M239" s="1191"/>
      <c r="N239" s="1191"/>
      <c r="O239" s="1191"/>
      <c r="P239" s="1191"/>
      <c r="Q239" s="1191"/>
      <c r="R239" s="1191"/>
      <c r="S239" s="1191"/>
    </row>
    <row r="240" spans="1:19" ht="21.75" customHeight="1">
      <c r="A240" s="240"/>
      <c r="B240" s="241" t="s">
        <v>37</v>
      </c>
      <c r="C240" s="242"/>
      <c r="D240" s="236" t="s">
        <v>24</v>
      </c>
      <c r="E240" s="111">
        <f>SUM(E241:E245)</f>
        <v>0</v>
      </c>
      <c r="F240" s="153">
        <f t="shared" si="42"/>
        <v>0</v>
      </c>
      <c r="G240" s="599" t="e">
        <f t="shared" si="49"/>
        <v>#DIV/0!</v>
      </c>
      <c r="H240" s="1181">
        <f>SUM(H241:H245)</f>
        <v>0</v>
      </c>
      <c r="I240" s="1181">
        <f t="shared" ref="I240:S240" si="50">SUM(I241:I245)</f>
        <v>0</v>
      </c>
      <c r="J240" s="1226">
        <f t="shared" si="50"/>
        <v>0</v>
      </c>
      <c r="K240" s="1543">
        <f t="shared" si="50"/>
        <v>0</v>
      </c>
      <c r="L240" s="1181">
        <f t="shared" si="50"/>
        <v>0</v>
      </c>
      <c r="M240" s="1181">
        <f t="shared" si="50"/>
        <v>0</v>
      </c>
      <c r="N240" s="1181">
        <f t="shared" si="50"/>
        <v>0</v>
      </c>
      <c r="O240" s="1181">
        <f t="shared" si="50"/>
        <v>0</v>
      </c>
      <c r="P240" s="1181">
        <f t="shared" si="50"/>
        <v>0</v>
      </c>
      <c r="Q240" s="1181">
        <f t="shared" si="50"/>
        <v>0</v>
      </c>
      <c r="R240" s="1181">
        <f t="shared" si="50"/>
        <v>0</v>
      </c>
      <c r="S240" s="1181">
        <f t="shared" si="50"/>
        <v>0</v>
      </c>
    </row>
    <row r="241" spans="1:19" ht="21.75" customHeight="1">
      <c r="A241" s="194"/>
      <c r="B241" s="195"/>
      <c r="C241" s="221" t="s">
        <v>25</v>
      </c>
      <c r="D241" s="196" t="s">
        <v>24</v>
      </c>
      <c r="E241" s="36">
        <v>0</v>
      </c>
      <c r="F241" s="36">
        <f t="shared" si="42"/>
        <v>0</v>
      </c>
      <c r="G241" s="597" t="e">
        <f t="shared" si="49"/>
        <v>#DIV/0!</v>
      </c>
      <c r="H241" s="1177"/>
      <c r="I241" s="1177"/>
      <c r="J241" s="471"/>
      <c r="K241" s="471"/>
      <c r="L241" s="1177"/>
      <c r="M241" s="1177"/>
      <c r="N241" s="1177"/>
      <c r="O241" s="1177"/>
      <c r="P241" s="1177"/>
      <c r="Q241" s="1177"/>
      <c r="R241" s="1177"/>
      <c r="S241" s="1177"/>
    </row>
    <row r="242" spans="1:19" ht="21.75" customHeight="1">
      <c r="A242" s="194"/>
      <c r="B242" s="195"/>
      <c r="C242" s="221" t="s">
        <v>26</v>
      </c>
      <c r="D242" s="196" t="s">
        <v>24</v>
      </c>
      <c r="E242" s="36"/>
      <c r="F242" s="36">
        <f t="shared" si="42"/>
        <v>0</v>
      </c>
      <c r="G242" s="597" t="e">
        <f t="shared" si="49"/>
        <v>#DIV/0!</v>
      </c>
      <c r="H242" s="1177"/>
      <c r="I242" s="1177"/>
      <c r="J242" s="471"/>
      <c r="K242" s="471"/>
      <c r="L242" s="1177"/>
      <c r="M242" s="1177"/>
      <c r="N242" s="1177"/>
      <c r="O242" s="1177"/>
      <c r="P242" s="1177"/>
      <c r="Q242" s="1177"/>
      <c r="R242" s="1177"/>
      <c r="S242" s="1177"/>
    </row>
    <row r="243" spans="1:19" ht="21.75" customHeight="1">
      <c r="A243" s="194"/>
      <c r="B243" s="195"/>
      <c r="C243" s="221" t="s">
        <v>27</v>
      </c>
      <c r="D243" s="196" t="s">
        <v>24</v>
      </c>
      <c r="E243" s="36">
        <v>0</v>
      </c>
      <c r="F243" s="36">
        <f t="shared" si="42"/>
        <v>0</v>
      </c>
      <c r="G243" s="597" t="e">
        <f t="shared" si="49"/>
        <v>#DIV/0!</v>
      </c>
      <c r="H243" s="1177"/>
      <c r="I243" s="1177"/>
      <c r="J243" s="471"/>
      <c r="K243" s="471"/>
      <c r="L243" s="1177"/>
      <c r="M243" s="1177"/>
      <c r="N243" s="1177"/>
      <c r="O243" s="1177"/>
      <c r="P243" s="1177"/>
      <c r="Q243" s="1177"/>
      <c r="R243" s="1177"/>
      <c r="S243" s="1177"/>
    </row>
    <row r="244" spans="1:19" ht="21.75" customHeight="1">
      <c r="A244" s="194"/>
      <c r="B244" s="195"/>
      <c r="C244" s="221" t="s">
        <v>28</v>
      </c>
      <c r="D244" s="196" t="s">
        <v>24</v>
      </c>
      <c r="E244" s="36">
        <v>0</v>
      </c>
      <c r="F244" s="36">
        <f t="shared" si="42"/>
        <v>0</v>
      </c>
      <c r="G244" s="597" t="e">
        <f t="shared" si="49"/>
        <v>#DIV/0!</v>
      </c>
      <c r="H244" s="1177"/>
      <c r="I244" s="1177"/>
      <c r="J244" s="471"/>
      <c r="K244" s="471"/>
      <c r="L244" s="1177"/>
      <c r="M244" s="1177"/>
      <c r="N244" s="1177"/>
      <c r="O244" s="1177"/>
      <c r="P244" s="1177"/>
      <c r="Q244" s="1177"/>
      <c r="R244" s="1177"/>
      <c r="S244" s="1177"/>
    </row>
    <row r="245" spans="1:19" ht="21.75" customHeight="1">
      <c r="A245" s="253"/>
      <c r="B245" s="254"/>
      <c r="C245" s="255" t="s">
        <v>29</v>
      </c>
      <c r="D245" s="256" t="s">
        <v>24</v>
      </c>
      <c r="E245" s="116">
        <v>0</v>
      </c>
      <c r="F245" s="116">
        <f t="shared" si="42"/>
        <v>0</v>
      </c>
      <c r="G245" s="617" t="e">
        <f t="shared" si="49"/>
        <v>#DIV/0!</v>
      </c>
      <c r="H245" s="1193"/>
      <c r="I245" s="1193"/>
      <c r="J245" s="478"/>
      <c r="K245" s="478"/>
      <c r="L245" s="1193"/>
      <c r="M245" s="1193"/>
      <c r="N245" s="1193"/>
      <c r="O245" s="1193"/>
      <c r="P245" s="1193"/>
      <c r="Q245" s="1193"/>
      <c r="R245" s="1193"/>
      <c r="S245" s="1193"/>
    </row>
    <row r="246" spans="1:19" ht="21.75" customHeight="1">
      <c r="A246" s="340" t="s">
        <v>255</v>
      </c>
      <c r="B246" s="341"/>
      <c r="C246" s="342"/>
      <c r="D246" s="343"/>
      <c r="E246" s="384"/>
      <c r="F246" s="360">
        <f t="shared" si="42"/>
        <v>0</v>
      </c>
      <c r="G246" s="618"/>
      <c r="H246" s="1197"/>
      <c r="I246" s="1197"/>
      <c r="J246" s="1245"/>
      <c r="K246" s="1559"/>
      <c r="L246" s="1197"/>
      <c r="M246" s="1197"/>
      <c r="N246" s="1197"/>
      <c r="O246" s="1197"/>
      <c r="P246" s="1197"/>
      <c r="Q246" s="1197"/>
      <c r="R246" s="1197"/>
      <c r="S246" s="1197"/>
    </row>
    <row r="247" spans="1:19" ht="21.75" customHeight="1">
      <c r="A247" s="2247" t="s">
        <v>249</v>
      </c>
      <c r="B247" s="2247"/>
      <c r="C247" s="2248"/>
      <c r="D247" s="381"/>
      <c r="E247" s="382"/>
      <c r="F247" s="132">
        <f t="shared" si="42"/>
        <v>0</v>
      </c>
      <c r="G247" s="619"/>
      <c r="H247" s="1198"/>
      <c r="I247" s="1198"/>
      <c r="J247" s="1246"/>
      <c r="K247" s="1560"/>
      <c r="L247" s="1198"/>
      <c r="M247" s="1198"/>
      <c r="N247" s="1198"/>
      <c r="O247" s="1198"/>
      <c r="P247" s="1198"/>
      <c r="Q247" s="1198"/>
      <c r="R247" s="1198"/>
      <c r="S247" s="1198"/>
    </row>
    <row r="248" spans="1:19" ht="21.75" customHeight="1">
      <c r="A248" s="211"/>
      <c r="B248" s="213">
        <v>4.0999999999999996</v>
      </c>
      <c r="C248" s="259" t="s">
        <v>128</v>
      </c>
      <c r="D248" s="227"/>
      <c r="E248" s="6"/>
      <c r="F248" s="55">
        <f t="shared" si="42"/>
        <v>0</v>
      </c>
      <c r="G248" s="601"/>
      <c r="H248" s="1180"/>
      <c r="I248" s="1180"/>
      <c r="J248" s="1239"/>
      <c r="K248" s="1553"/>
      <c r="L248" s="1180"/>
      <c r="M248" s="1180"/>
      <c r="N248" s="1180"/>
      <c r="O248" s="1180"/>
      <c r="P248" s="1180"/>
      <c r="Q248" s="1180"/>
      <c r="R248" s="1180"/>
      <c r="S248" s="1180"/>
    </row>
    <row r="249" spans="1:19" ht="20.399999999999999" customHeight="1">
      <c r="A249" s="194"/>
      <c r="B249" s="195"/>
      <c r="C249" s="457" t="s">
        <v>231</v>
      </c>
      <c r="D249" s="260" t="s">
        <v>33</v>
      </c>
      <c r="E249" s="93">
        <v>0</v>
      </c>
      <c r="F249" s="36">
        <f t="shared" si="42"/>
        <v>0</v>
      </c>
      <c r="G249" s="620" t="e">
        <f>+F249*100/E249</f>
        <v>#DIV/0!</v>
      </c>
      <c r="H249" s="1177"/>
      <c r="I249" s="1177"/>
      <c r="J249" s="471"/>
      <c r="K249" s="471"/>
      <c r="L249" s="1177"/>
      <c r="M249" s="1177"/>
      <c r="N249" s="1177"/>
      <c r="O249" s="1177"/>
      <c r="P249" s="1177"/>
      <c r="Q249" s="1177"/>
      <c r="R249" s="1177"/>
      <c r="S249" s="1177"/>
    </row>
    <row r="250" spans="1:19" ht="20.399999999999999" customHeight="1">
      <c r="A250" s="194"/>
      <c r="B250" s="195"/>
      <c r="C250" s="458" t="s">
        <v>232</v>
      </c>
      <c r="D250" s="261" t="s">
        <v>33</v>
      </c>
      <c r="E250" s="93">
        <v>0</v>
      </c>
      <c r="F250" s="36">
        <f t="shared" si="42"/>
        <v>0</v>
      </c>
      <c r="G250" s="596" t="e">
        <f t="shared" ref="G250:G256" si="51">+F250*100/E250</f>
        <v>#DIV/0!</v>
      </c>
      <c r="H250" s="1177"/>
      <c r="I250" s="1177"/>
      <c r="J250" s="471"/>
      <c r="K250" s="471"/>
      <c r="L250" s="1177"/>
      <c r="M250" s="1177"/>
      <c r="N250" s="1177"/>
      <c r="O250" s="1177"/>
      <c r="P250" s="1177"/>
      <c r="Q250" s="1177"/>
      <c r="R250" s="1177"/>
      <c r="S250" s="1177"/>
    </row>
    <row r="251" spans="1:19" ht="20.399999999999999" customHeight="1">
      <c r="A251" s="194"/>
      <c r="B251" s="195"/>
      <c r="C251" s="458" t="s">
        <v>233</v>
      </c>
      <c r="D251" s="261" t="s">
        <v>33</v>
      </c>
      <c r="E251" s="93">
        <v>1</v>
      </c>
      <c r="F251" s="36">
        <f t="shared" si="42"/>
        <v>1</v>
      </c>
      <c r="G251" s="596">
        <f t="shared" si="51"/>
        <v>100</v>
      </c>
      <c r="H251" s="1177">
        <v>0</v>
      </c>
      <c r="I251" s="1177">
        <v>0</v>
      </c>
      <c r="J251" s="471">
        <v>0</v>
      </c>
      <c r="K251" s="471">
        <v>0</v>
      </c>
      <c r="L251" s="1177">
        <v>0</v>
      </c>
      <c r="M251" s="1177"/>
      <c r="N251" s="1177"/>
      <c r="O251" s="1177">
        <v>1</v>
      </c>
      <c r="P251" s="1177">
        <v>0</v>
      </c>
      <c r="Q251" s="1177"/>
      <c r="R251" s="1177"/>
      <c r="S251" s="1177"/>
    </row>
    <row r="252" spans="1:19" ht="20.399999999999999" customHeight="1">
      <c r="A252" s="194"/>
      <c r="B252" s="195"/>
      <c r="C252" s="458" t="s">
        <v>234</v>
      </c>
      <c r="D252" s="261" t="s">
        <v>89</v>
      </c>
      <c r="E252" s="93">
        <v>0</v>
      </c>
      <c r="F252" s="36">
        <f t="shared" si="42"/>
        <v>0</v>
      </c>
      <c r="G252" s="596" t="e">
        <f t="shared" si="51"/>
        <v>#DIV/0!</v>
      </c>
      <c r="H252" s="1177"/>
      <c r="I252" s="1177"/>
      <c r="J252" s="471"/>
      <c r="K252" s="471"/>
      <c r="L252" s="1177"/>
      <c r="M252" s="1177"/>
      <c r="N252" s="1177"/>
      <c r="O252" s="1177"/>
      <c r="P252" s="1177"/>
      <c r="Q252" s="1177"/>
      <c r="R252" s="1177"/>
      <c r="S252" s="1177"/>
    </row>
    <row r="253" spans="1:19" ht="20.399999999999999" customHeight="1">
      <c r="A253" s="194"/>
      <c r="B253" s="195"/>
      <c r="C253" s="458" t="s">
        <v>129</v>
      </c>
      <c r="D253" s="261" t="s">
        <v>130</v>
      </c>
      <c r="E253" s="93">
        <v>0</v>
      </c>
      <c r="F253" s="36">
        <f t="shared" si="42"/>
        <v>0</v>
      </c>
      <c r="G253" s="596" t="e">
        <f t="shared" si="51"/>
        <v>#DIV/0!</v>
      </c>
      <c r="H253" s="1177"/>
      <c r="I253" s="1177"/>
      <c r="J253" s="471"/>
      <c r="K253" s="471"/>
      <c r="L253" s="1177"/>
      <c r="M253" s="1177"/>
      <c r="N253" s="1177"/>
      <c r="O253" s="1177"/>
      <c r="P253" s="1177"/>
      <c r="Q253" s="1177"/>
      <c r="R253" s="1177"/>
      <c r="S253" s="1177"/>
    </row>
    <row r="254" spans="1:19" ht="20.399999999999999" customHeight="1">
      <c r="A254" s="194"/>
      <c r="B254" s="195"/>
      <c r="C254" s="458" t="s">
        <v>286</v>
      </c>
      <c r="D254" s="261" t="s">
        <v>9</v>
      </c>
      <c r="E254" s="95">
        <v>1</v>
      </c>
      <c r="F254" s="36">
        <f t="shared" si="42"/>
        <v>1</v>
      </c>
      <c r="G254" s="596">
        <f t="shared" si="51"/>
        <v>100</v>
      </c>
      <c r="H254" s="1177">
        <v>0</v>
      </c>
      <c r="I254" s="1177">
        <v>0</v>
      </c>
      <c r="J254" s="471">
        <v>0</v>
      </c>
      <c r="K254" s="471">
        <v>1</v>
      </c>
      <c r="L254" s="1177">
        <v>0</v>
      </c>
      <c r="M254" s="1177"/>
      <c r="N254" s="1177"/>
      <c r="O254" s="1177"/>
      <c r="P254" s="1177">
        <v>0</v>
      </c>
      <c r="Q254" s="1177"/>
      <c r="R254" s="1177"/>
      <c r="S254" s="1177"/>
    </row>
    <row r="255" spans="1:19" ht="20.399999999999999" customHeight="1">
      <c r="A255" s="194"/>
      <c r="B255" s="195"/>
      <c r="C255" s="458" t="s">
        <v>236</v>
      </c>
      <c r="D255" s="161" t="s">
        <v>32</v>
      </c>
      <c r="E255" s="95">
        <v>0</v>
      </c>
      <c r="F255" s="36">
        <f t="shared" si="42"/>
        <v>0</v>
      </c>
      <c r="G255" s="596" t="e">
        <f t="shared" si="51"/>
        <v>#DIV/0!</v>
      </c>
      <c r="H255" s="1177"/>
      <c r="I255" s="1177"/>
      <c r="J255" s="471"/>
      <c r="K255" s="471"/>
      <c r="L255" s="1177"/>
      <c r="M255" s="1177"/>
      <c r="N255" s="1177"/>
      <c r="O255" s="1177"/>
      <c r="P255" s="1177"/>
      <c r="Q255" s="1177"/>
      <c r="R255" s="1177"/>
      <c r="S255" s="1177"/>
    </row>
    <row r="256" spans="1:19" ht="20.399999999999999" customHeight="1">
      <c r="A256" s="194"/>
      <c r="B256" s="195"/>
      <c r="C256" s="458"/>
      <c r="D256" s="161" t="s">
        <v>9</v>
      </c>
      <c r="E256" s="95">
        <v>5</v>
      </c>
      <c r="F256" s="36">
        <f t="shared" si="42"/>
        <v>6</v>
      </c>
      <c r="G256" s="596">
        <f t="shared" si="51"/>
        <v>120</v>
      </c>
      <c r="H256" s="1177">
        <v>0</v>
      </c>
      <c r="I256" s="1177">
        <v>0</v>
      </c>
      <c r="J256" s="471">
        <v>0</v>
      </c>
      <c r="K256" s="471">
        <v>0</v>
      </c>
      <c r="L256" s="1177">
        <v>0</v>
      </c>
      <c r="M256" s="1177">
        <v>2</v>
      </c>
      <c r="N256" s="1177">
        <v>2</v>
      </c>
      <c r="O256" s="1177"/>
      <c r="P256" s="1177">
        <v>1</v>
      </c>
      <c r="Q256" s="1177">
        <v>1</v>
      </c>
      <c r="R256" s="1177"/>
      <c r="S256" s="1177"/>
    </row>
    <row r="257" spans="1:19" ht="20.399999999999999" customHeight="1">
      <c r="A257" s="194"/>
      <c r="B257" s="195"/>
      <c r="C257" s="458" t="s">
        <v>287</v>
      </c>
      <c r="D257" s="161" t="s">
        <v>114</v>
      </c>
      <c r="E257" s="95"/>
      <c r="F257" s="36">
        <f t="shared" si="42"/>
        <v>0</v>
      </c>
      <c r="G257" s="596"/>
      <c r="H257" s="1177"/>
      <c r="I257" s="1177"/>
      <c r="J257" s="471"/>
      <c r="K257" s="471"/>
      <c r="L257" s="1177"/>
      <c r="M257" s="1177"/>
      <c r="N257" s="1177"/>
      <c r="O257" s="1177"/>
      <c r="P257" s="1177"/>
      <c r="Q257" s="1177"/>
      <c r="R257" s="1177"/>
      <c r="S257" s="1177"/>
    </row>
    <row r="258" spans="1:19" ht="20.399999999999999" customHeight="1">
      <c r="A258" s="194"/>
      <c r="B258" s="195"/>
      <c r="C258" s="262" t="s">
        <v>187</v>
      </c>
      <c r="D258" s="263" t="s">
        <v>114</v>
      </c>
      <c r="E258" s="95">
        <v>0</v>
      </c>
      <c r="F258" s="36">
        <f t="shared" si="42"/>
        <v>0</v>
      </c>
      <c r="G258" s="620" t="e">
        <f>+F258*100/E258</f>
        <v>#DIV/0!</v>
      </c>
      <c r="H258" s="1177"/>
      <c r="I258" s="1177"/>
      <c r="J258" s="471"/>
      <c r="K258" s="471"/>
      <c r="L258" s="1177"/>
      <c r="M258" s="1177"/>
      <c r="N258" s="1177"/>
      <c r="O258" s="1177"/>
      <c r="P258" s="1177"/>
      <c r="Q258" s="1177"/>
      <c r="R258" s="1177"/>
      <c r="S258" s="1177"/>
    </row>
    <row r="259" spans="1:19" ht="21.75" customHeight="1">
      <c r="A259" s="264"/>
      <c r="B259" s="265" t="s">
        <v>58</v>
      </c>
      <c r="C259" s="266"/>
      <c r="D259" s="267" t="s">
        <v>24</v>
      </c>
      <c r="E259" s="111">
        <f>SUM(E260:E264)</f>
        <v>39900</v>
      </c>
      <c r="F259" s="153">
        <f t="shared" si="42"/>
        <v>39864.33</v>
      </c>
      <c r="G259" s="621">
        <f t="shared" ref="G259:G264" si="52">+F259*100/E259</f>
        <v>99.910601503759395</v>
      </c>
      <c r="H259" s="1181">
        <f>SUM(H260:H264)</f>
        <v>0</v>
      </c>
      <c r="I259" s="1181">
        <f t="shared" ref="I259:S259" si="53">SUM(I260:I264)</f>
        <v>2631.13</v>
      </c>
      <c r="J259" s="1226">
        <f t="shared" si="53"/>
        <v>0</v>
      </c>
      <c r="K259" s="1543">
        <f t="shared" si="53"/>
        <v>0</v>
      </c>
      <c r="L259" s="1181">
        <f t="shared" si="53"/>
        <v>0</v>
      </c>
      <c r="M259" s="1181">
        <f t="shared" si="53"/>
        <v>0</v>
      </c>
      <c r="N259" s="1181">
        <f t="shared" si="53"/>
        <v>0</v>
      </c>
      <c r="O259" s="1181">
        <f t="shared" si="53"/>
        <v>4895.12</v>
      </c>
      <c r="P259" s="1181">
        <f t="shared" si="53"/>
        <v>9006</v>
      </c>
      <c r="Q259" s="1181">
        <f t="shared" si="53"/>
        <v>11968</v>
      </c>
      <c r="R259" s="1181">
        <f t="shared" si="53"/>
        <v>1550</v>
      </c>
      <c r="S259" s="1181">
        <f t="shared" si="53"/>
        <v>9814.08</v>
      </c>
    </row>
    <row r="260" spans="1:19" ht="21.75" customHeight="1">
      <c r="A260" s="194"/>
      <c r="B260" s="195"/>
      <c r="C260" s="221" t="s">
        <v>25</v>
      </c>
      <c r="D260" s="196" t="s">
        <v>24</v>
      </c>
      <c r="E260" s="83"/>
      <c r="F260" s="36">
        <f t="shared" si="42"/>
        <v>0</v>
      </c>
      <c r="G260" s="596" t="e">
        <f t="shared" si="52"/>
        <v>#DIV/0!</v>
      </c>
      <c r="H260" s="1177"/>
      <c r="I260" s="1177"/>
      <c r="J260" s="471"/>
      <c r="K260" s="471"/>
      <c r="L260" s="1177"/>
      <c r="M260" s="1177"/>
      <c r="N260" s="1177"/>
      <c r="O260" s="1177"/>
      <c r="P260" s="1177"/>
      <c r="Q260" s="1177"/>
      <c r="R260" s="1177"/>
      <c r="S260" s="1177"/>
    </row>
    <row r="261" spans="1:19" ht="21.75" customHeight="1">
      <c r="A261" s="194"/>
      <c r="B261" s="195"/>
      <c r="C261" s="221" t="s">
        <v>26</v>
      </c>
      <c r="D261" s="196" t="s">
        <v>24</v>
      </c>
      <c r="E261" s="42">
        <v>39900</v>
      </c>
      <c r="F261" s="36">
        <f t="shared" si="42"/>
        <v>39864.33</v>
      </c>
      <c r="G261" s="596">
        <f t="shared" si="52"/>
        <v>99.910601503759395</v>
      </c>
      <c r="H261" s="1177">
        <v>0</v>
      </c>
      <c r="I261" s="1177">
        <v>2631.13</v>
      </c>
      <c r="J261" s="471">
        <v>0</v>
      </c>
      <c r="K261" s="471">
        <v>0</v>
      </c>
      <c r="L261" s="1177">
        <v>0</v>
      </c>
      <c r="M261" s="1177">
        <v>0</v>
      </c>
      <c r="N261" s="1177">
        <v>0</v>
      </c>
      <c r="O261" s="1177">
        <v>4895.12</v>
      </c>
      <c r="P261" s="1177">
        <v>9006</v>
      </c>
      <c r="Q261" s="1177">
        <v>11968</v>
      </c>
      <c r="R261" s="1177">
        <v>1550</v>
      </c>
      <c r="S261" s="1177">
        <v>9814.08</v>
      </c>
    </row>
    <row r="262" spans="1:19" ht="21.75" customHeight="1">
      <c r="A262" s="194"/>
      <c r="B262" s="195"/>
      <c r="C262" s="221" t="s">
        <v>27</v>
      </c>
      <c r="D262" s="196" t="s">
        <v>24</v>
      </c>
      <c r="E262" s="83">
        <v>0</v>
      </c>
      <c r="F262" s="36">
        <f t="shared" si="42"/>
        <v>0</v>
      </c>
      <c r="G262" s="596" t="e">
        <f t="shared" si="52"/>
        <v>#DIV/0!</v>
      </c>
      <c r="H262" s="1177"/>
      <c r="I262" s="1177"/>
      <c r="J262" s="471"/>
      <c r="K262" s="471"/>
      <c r="L262" s="1177"/>
      <c r="M262" s="1177"/>
      <c r="N262" s="1177"/>
      <c r="O262" s="1177"/>
      <c r="P262" s="1177"/>
      <c r="Q262" s="1177"/>
      <c r="R262" s="1177"/>
      <c r="S262" s="1177"/>
    </row>
    <row r="263" spans="1:19" ht="21.75" customHeight="1">
      <c r="A263" s="194"/>
      <c r="B263" s="195"/>
      <c r="C263" s="221" t="s">
        <v>28</v>
      </c>
      <c r="D263" s="196" t="s">
        <v>24</v>
      </c>
      <c r="E263" s="83">
        <v>0</v>
      </c>
      <c r="F263" s="36">
        <f t="shared" si="42"/>
        <v>0</v>
      </c>
      <c r="G263" s="596" t="e">
        <f t="shared" si="52"/>
        <v>#DIV/0!</v>
      </c>
      <c r="H263" s="1177"/>
      <c r="I263" s="1177"/>
      <c r="J263" s="471"/>
      <c r="K263" s="471"/>
      <c r="L263" s="1177"/>
      <c r="M263" s="1177"/>
      <c r="N263" s="1177"/>
      <c r="O263" s="1177"/>
      <c r="P263" s="1177"/>
      <c r="Q263" s="1177"/>
      <c r="R263" s="1177"/>
      <c r="S263" s="1177"/>
    </row>
    <row r="264" spans="1:19" ht="21.75" customHeight="1">
      <c r="A264" s="194"/>
      <c r="B264" s="195"/>
      <c r="C264" s="222" t="s">
        <v>29</v>
      </c>
      <c r="D264" s="196" t="s">
        <v>24</v>
      </c>
      <c r="E264" s="83">
        <v>0</v>
      </c>
      <c r="F264" s="36">
        <f t="shared" ref="F264:F327" si="54">SUM(H264:S264)</f>
        <v>0</v>
      </c>
      <c r="G264" s="596" t="e">
        <f t="shared" si="52"/>
        <v>#DIV/0!</v>
      </c>
      <c r="H264" s="1177"/>
      <c r="I264" s="1177"/>
      <c r="J264" s="471"/>
      <c r="K264" s="471"/>
      <c r="L264" s="1177"/>
      <c r="M264" s="1177"/>
      <c r="N264" s="1177"/>
      <c r="O264" s="1177"/>
      <c r="P264" s="1177"/>
      <c r="Q264" s="1177"/>
      <c r="R264" s="1177"/>
      <c r="S264" s="1177"/>
    </row>
    <row r="265" spans="1:19" ht="18" customHeight="1">
      <c r="A265" s="211"/>
      <c r="B265" s="2142" t="s">
        <v>250</v>
      </c>
      <c r="C265" s="2249"/>
      <c r="D265" s="268"/>
      <c r="E265" s="6"/>
      <c r="F265" s="55">
        <f t="shared" si="54"/>
        <v>0</v>
      </c>
      <c r="G265" s="601"/>
      <c r="H265" s="1180"/>
      <c r="I265" s="1180"/>
      <c r="J265" s="1239"/>
      <c r="K265" s="1553"/>
      <c r="L265" s="1180"/>
      <c r="M265" s="1180"/>
      <c r="N265" s="1180"/>
      <c r="O265" s="1180"/>
      <c r="P265" s="1180"/>
      <c r="Q265" s="1180"/>
      <c r="R265" s="1180"/>
      <c r="S265" s="1180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7</v>
      </c>
      <c r="F266" s="36">
        <f t="shared" si="54"/>
        <v>7</v>
      </c>
      <c r="G266" s="596">
        <f t="shared" ref="G266:G286" si="55">+F266*100/E266</f>
        <v>100</v>
      </c>
      <c r="H266" s="1177">
        <v>0</v>
      </c>
      <c r="I266" s="1177">
        <v>0</v>
      </c>
      <c r="J266" s="471">
        <v>0</v>
      </c>
      <c r="K266" s="471">
        <v>7</v>
      </c>
      <c r="L266" s="1177">
        <v>0</v>
      </c>
      <c r="M266" s="1177">
        <v>0</v>
      </c>
      <c r="N266" s="1177">
        <v>0</v>
      </c>
      <c r="O266" s="1177"/>
      <c r="P266" s="1177">
        <v>0</v>
      </c>
      <c r="Q266" s="1177">
        <v>0</v>
      </c>
      <c r="R266" s="1177"/>
      <c r="S266" s="1177"/>
    </row>
    <row r="267" spans="1:19" ht="28.2" customHeight="1">
      <c r="A267" s="684"/>
      <c r="B267" s="685"/>
      <c r="C267" s="769" t="s">
        <v>136</v>
      </c>
      <c r="D267" s="762" t="s">
        <v>87</v>
      </c>
      <c r="E267" s="93">
        <v>130</v>
      </c>
      <c r="F267" s="36">
        <f t="shared" si="54"/>
        <v>55</v>
      </c>
      <c r="G267" s="596">
        <f t="shared" si="55"/>
        <v>42.307692307692307</v>
      </c>
      <c r="H267" s="1177">
        <v>0</v>
      </c>
      <c r="I267" s="1177">
        <v>1</v>
      </c>
      <c r="J267" s="471">
        <v>3</v>
      </c>
      <c r="K267" s="471">
        <v>12</v>
      </c>
      <c r="L267" s="1177">
        <v>0</v>
      </c>
      <c r="M267" s="1177">
        <v>10</v>
      </c>
      <c r="N267" s="1177">
        <v>0</v>
      </c>
      <c r="O267" s="1177">
        <v>10</v>
      </c>
      <c r="P267" s="1177">
        <v>15</v>
      </c>
      <c r="Q267" s="1177">
        <v>4</v>
      </c>
      <c r="R267" s="1177">
        <v>0</v>
      </c>
      <c r="S267" s="1177"/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70</v>
      </c>
      <c r="F268" s="36">
        <f t="shared" si="54"/>
        <v>45</v>
      </c>
      <c r="G268" s="596">
        <f t="shared" si="55"/>
        <v>64.285714285714292</v>
      </c>
      <c r="H268" s="1177">
        <v>0</v>
      </c>
      <c r="I268" s="1177">
        <v>0</v>
      </c>
      <c r="J268" s="471">
        <v>0</v>
      </c>
      <c r="K268" s="471">
        <v>0</v>
      </c>
      <c r="L268" s="1177">
        <v>0</v>
      </c>
      <c r="M268" s="1177">
        <v>0</v>
      </c>
      <c r="N268" s="1177">
        <v>0</v>
      </c>
      <c r="O268" s="1177">
        <v>15</v>
      </c>
      <c r="P268" s="1177">
        <v>15</v>
      </c>
      <c r="Q268" s="1177">
        <v>15</v>
      </c>
      <c r="R268" s="1177">
        <v>0</v>
      </c>
      <c r="S268" s="1177"/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10</v>
      </c>
      <c r="F269" s="36">
        <f t="shared" si="54"/>
        <v>12</v>
      </c>
      <c r="G269" s="596">
        <f t="shared" si="55"/>
        <v>120</v>
      </c>
      <c r="H269" s="1177">
        <v>0</v>
      </c>
      <c r="I269" s="1177">
        <v>8</v>
      </c>
      <c r="J269" s="471">
        <v>4</v>
      </c>
      <c r="K269" s="471">
        <v>0</v>
      </c>
      <c r="L269" s="1177">
        <v>0</v>
      </c>
      <c r="M269" s="1177">
        <v>0</v>
      </c>
      <c r="N269" s="1177">
        <v>0</v>
      </c>
      <c r="O269" s="1177"/>
      <c r="P269" s="1177">
        <v>0</v>
      </c>
      <c r="Q269" s="1177">
        <v>0</v>
      </c>
      <c r="R269" s="1177">
        <v>0</v>
      </c>
      <c r="S269" s="1177"/>
    </row>
    <row r="270" spans="1:19" ht="23.25" customHeight="1">
      <c r="A270" s="194"/>
      <c r="B270" s="195"/>
      <c r="C270" s="262" t="s">
        <v>187</v>
      </c>
      <c r="D270" s="263" t="s">
        <v>114</v>
      </c>
      <c r="E270" s="95">
        <v>0</v>
      </c>
      <c r="F270" s="36">
        <f t="shared" si="54"/>
        <v>0</v>
      </c>
      <c r="G270" s="596" t="e">
        <f t="shared" si="55"/>
        <v>#DIV/0!</v>
      </c>
      <c r="H270" s="1177"/>
      <c r="I270" s="1177"/>
      <c r="J270" s="471"/>
      <c r="K270" s="471"/>
      <c r="L270" s="1177"/>
      <c r="M270" s="1177"/>
      <c r="N270" s="1177"/>
      <c r="O270" s="1177"/>
      <c r="P270" s="1177"/>
      <c r="Q270" s="1177"/>
      <c r="R270" s="1177"/>
      <c r="S270" s="1177"/>
    </row>
    <row r="271" spans="1:19" ht="21.75" customHeight="1">
      <c r="A271" s="240"/>
      <c r="B271" s="241" t="s">
        <v>58</v>
      </c>
      <c r="C271" s="242"/>
      <c r="D271" s="236" t="s">
        <v>24</v>
      </c>
      <c r="E271" s="111">
        <f>SUM(E272:E276)</f>
        <v>69100</v>
      </c>
      <c r="F271" s="153">
        <f t="shared" si="54"/>
        <v>73019.209999999992</v>
      </c>
      <c r="G271" s="603">
        <f>+F271*100/E271</f>
        <v>105.67179450072358</v>
      </c>
      <c r="H271" s="1181">
        <f>SUM(H272:H276)</f>
        <v>0</v>
      </c>
      <c r="I271" s="1181">
        <f t="shared" ref="I271:S271" si="56">SUM(I272:I276)</f>
        <v>0</v>
      </c>
      <c r="J271" s="1226">
        <f t="shared" si="56"/>
        <v>0</v>
      </c>
      <c r="K271" s="1543">
        <f t="shared" si="56"/>
        <v>10184</v>
      </c>
      <c r="L271" s="1181">
        <f t="shared" si="56"/>
        <v>2620</v>
      </c>
      <c r="M271" s="1181">
        <f t="shared" si="56"/>
        <v>3949</v>
      </c>
      <c r="N271" s="1181">
        <f t="shared" si="56"/>
        <v>3949</v>
      </c>
      <c r="O271" s="1181">
        <f t="shared" si="56"/>
        <v>960</v>
      </c>
      <c r="P271" s="1181">
        <f t="shared" si="56"/>
        <v>27047</v>
      </c>
      <c r="Q271" s="1181">
        <f t="shared" si="56"/>
        <v>4600</v>
      </c>
      <c r="R271" s="1181">
        <f t="shared" si="56"/>
        <v>0</v>
      </c>
      <c r="S271" s="1181">
        <f t="shared" si="56"/>
        <v>19710.21</v>
      </c>
    </row>
    <row r="272" spans="1:19" ht="21.75" customHeight="1">
      <c r="A272" s="194"/>
      <c r="B272" s="195"/>
      <c r="C272" s="221" t="s">
        <v>25</v>
      </c>
      <c r="D272" s="196" t="s">
        <v>24</v>
      </c>
      <c r="E272" s="83">
        <v>0</v>
      </c>
      <c r="F272" s="36">
        <f t="shared" si="54"/>
        <v>0</v>
      </c>
      <c r="G272" s="596" t="e">
        <f>+F272*100/E272</f>
        <v>#DIV/0!</v>
      </c>
      <c r="H272" s="1177"/>
      <c r="I272" s="1177"/>
      <c r="J272" s="471"/>
      <c r="K272" s="471"/>
      <c r="L272" s="1177"/>
      <c r="M272" s="1177"/>
      <c r="N272" s="1177"/>
      <c r="O272" s="1177"/>
      <c r="P272" s="1177"/>
      <c r="Q272" s="1177"/>
      <c r="R272" s="1177"/>
      <c r="S272" s="1177"/>
    </row>
    <row r="273" spans="1:19" ht="21.75" customHeight="1">
      <c r="A273" s="194"/>
      <c r="B273" s="195"/>
      <c r="C273" s="221" t="s">
        <v>26</v>
      </c>
      <c r="D273" s="196" t="s">
        <v>24</v>
      </c>
      <c r="E273" s="42">
        <v>69100</v>
      </c>
      <c r="F273" s="36">
        <f t="shared" si="54"/>
        <v>73019.209999999992</v>
      </c>
      <c r="G273" s="596">
        <f t="shared" si="55"/>
        <v>105.67179450072358</v>
      </c>
      <c r="H273" s="1177">
        <v>0</v>
      </c>
      <c r="I273" s="1177">
        <v>0</v>
      </c>
      <c r="J273" s="471">
        <v>0</v>
      </c>
      <c r="K273" s="471">
        <v>10184</v>
      </c>
      <c r="L273" s="1177">
        <v>2620</v>
      </c>
      <c r="M273" s="1177">
        <v>3949</v>
      </c>
      <c r="N273" s="1177">
        <v>3949</v>
      </c>
      <c r="O273" s="1177">
        <v>960</v>
      </c>
      <c r="P273" s="1177">
        <v>27047</v>
      </c>
      <c r="Q273" s="1177">
        <v>4600</v>
      </c>
      <c r="R273" s="1177">
        <v>0</v>
      </c>
      <c r="S273" s="1177">
        <v>19710.21</v>
      </c>
    </row>
    <row r="274" spans="1:19" ht="21.75" customHeight="1">
      <c r="A274" s="194"/>
      <c r="B274" s="195"/>
      <c r="C274" s="221" t="s">
        <v>27</v>
      </c>
      <c r="D274" s="196" t="s">
        <v>24</v>
      </c>
      <c r="E274" s="83">
        <v>0</v>
      </c>
      <c r="F274" s="36">
        <f t="shared" si="54"/>
        <v>0</v>
      </c>
      <c r="G274" s="596" t="e">
        <f t="shared" si="55"/>
        <v>#DIV/0!</v>
      </c>
      <c r="H274" s="1177"/>
      <c r="I274" s="1177"/>
      <c r="J274" s="471"/>
      <c r="K274" s="471"/>
      <c r="L274" s="1177"/>
      <c r="M274" s="1177"/>
      <c r="N274" s="1177"/>
      <c r="O274" s="1177"/>
      <c r="P274" s="1177"/>
      <c r="Q274" s="1177"/>
      <c r="R274" s="1177"/>
      <c r="S274" s="1177"/>
    </row>
    <row r="275" spans="1:19" ht="21.75" customHeight="1">
      <c r="A275" s="194"/>
      <c r="B275" s="195"/>
      <c r="C275" s="221" t="s">
        <v>28</v>
      </c>
      <c r="D275" s="196" t="s">
        <v>24</v>
      </c>
      <c r="E275" s="83">
        <v>0</v>
      </c>
      <c r="F275" s="36">
        <f t="shared" si="54"/>
        <v>0</v>
      </c>
      <c r="G275" s="596" t="e">
        <f t="shared" si="55"/>
        <v>#DIV/0!</v>
      </c>
      <c r="H275" s="1177"/>
      <c r="I275" s="1177"/>
      <c r="J275" s="471"/>
      <c r="K275" s="471"/>
      <c r="L275" s="1177"/>
      <c r="M275" s="1177"/>
      <c r="N275" s="1177"/>
      <c r="O275" s="1177"/>
      <c r="P275" s="1177"/>
      <c r="Q275" s="1177"/>
      <c r="R275" s="1177"/>
      <c r="S275" s="1177"/>
    </row>
    <row r="276" spans="1:19" ht="21.75" customHeight="1">
      <c r="A276" s="253"/>
      <c r="B276" s="254"/>
      <c r="C276" s="255" t="s">
        <v>29</v>
      </c>
      <c r="D276" s="256" t="s">
        <v>24</v>
      </c>
      <c r="E276" s="119">
        <v>0</v>
      </c>
      <c r="F276" s="36">
        <f t="shared" si="54"/>
        <v>0</v>
      </c>
      <c r="G276" s="605" t="e">
        <f t="shared" si="55"/>
        <v>#DIV/0!</v>
      </c>
      <c r="H276" s="1193"/>
      <c r="I276" s="1193"/>
      <c r="J276" s="478"/>
      <c r="K276" s="478"/>
      <c r="L276" s="1193"/>
      <c r="M276" s="1193"/>
      <c r="N276" s="1193"/>
      <c r="O276" s="1193"/>
      <c r="P276" s="1193"/>
      <c r="Q276" s="1193"/>
      <c r="R276" s="1193"/>
      <c r="S276" s="1193"/>
    </row>
    <row r="277" spans="1:19" ht="39" customHeight="1">
      <c r="A277" s="509"/>
      <c r="B277" s="2235" t="s">
        <v>302</v>
      </c>
      <c r="C277" s="2236"/>
      <c r="D277" s="541"/>
      <c r="E277" s="511"/>
      <c r="F277" s="55">
        <f t="shared" si="54"/>
        <v>0</v>
      </c>
      <c r="G277" s="1357" t="e">
        <f t="shared" si="55"/>
        <v>#DIV/0!</v>
      </c>
      <c r="H277" s="1180"/>
      <c r="I277" s="1180"/>
      <c r="J277" s="1239"/>
      <c r="K277" s="1553"/>
      <c r="L277" s="1180"/>
      <c r="M277" s="1180"/>
      <c r="N277" s="1180"/>
      <c r="O277" s="1180"/>
      <c r="P277" s="1180"/>
      <c r="Q277" s="1180"/>
      <c r="R277" s="1180"/>
      <c r="S277" s="1180"/>
    </row>
    <row r="278" spans="1:19" ht="21.75" customHeight="1">
      <c r="A278" s="492"/>
      <c r="B278" s="493"/>
      <c r="C278" s="504" t="s">
        <v>261</v>
      </c>
      <c r="D278" s="217" t="s">
        <v>87</v>
      </c>
      <c r="E278" s="77">
        <v>0</v>
      </c>
      <c r="F278" s="36">
        <f>SUM(H278:S278)</f>
        <v>0</v>
      </c>
      <c r="G278" s="605" t="e">
        <f t="shared" si="55"/>
        <v>#DIV/0!</v>
      </c>
      <c r="H278" s="1177"/>
      <c r="I278" s="1177"/>
      <c r="J278" s="471"/>
      <c r="K278" s="471"/>
      <c r="L278" s="1177"/>
      <c r="M278" s="1177"/>
      <c r="N278" s="1177"/>
      <c r="O278" s="1177"/>
      <c r="P278" s="1177"/>
      <c r="Q278" s="1177"/>
      <c r="R278" s="1177"/>
      <c r="S278" s="1177"/>
    </row>
    <row r="279" spans="1:19" ht="21.75" customHeight="1">
      <c r="A279" s="494"/>
      <c r="B279" s="495"/>
      <c r="C279" s="505" t="s">
        <v>262</v>
      </c>
      <c r="D279" s="217" t="s">
        <v>87</v>
      </c>
      <c r="E279" s="77">
        <v>1</v>
      </c>
      <c r="F279" s="36">
        <f>SUM(H279:S279)</f>
        <v>1</v>
      </c>
      <c r="G279" s="605">
        <f t="shared" si="55"/>
        <v>100</v>
      </c>
      <c r="H279" s="1177">
        <v>1</v>
      </c>
      <c r="I279" s="1177">
        <v>0</v>
      </c>
      <c r="J279" s="471">
        <v>0</v>
      </c>
      <c r="K279" s="471">
        <v>0</v>
      </c>
      <c r="L279" s="1177">
        <v>0</v>
      </c>
      <c r="M279" s="1177">
        <v>0</v>
      </c>
      <c r="N279" s="1177">
        <v>0</v>
      </c>
      <c r="O279" s="1177"/>
      <c r="P279" s="1177">
        <v>0</v>
      </c>
      <c r="Q279" s="1177">
        <v>0</v>
      </c>
      <c r="R279" s="1177"/>
      <c r="S279" s="1177"/>
    </row>
    <row r="280" spans="1:19" ht="21.75" customHeight="1">
      <c r="A280" s="494"/>
      <c r="B280" s="496"/>
      <c r="C280" s="506" t="s">
        <v>187</v>
      </c>
      <c r="D280" s="286" t="s">
        <v>114</v>
      </c>
      <c r="E280" s="155">
        <v>0</v>
      </c>
      <c r="F280" s="36">
        <f t="shared" si="54"/>
        <v>0</v>
      </c>
      <c r="G280" s="605" t="e">
        <f t="shared" si="55"/>
        <v>#DIV/0!</v>
      </c>
      <c r="H280" s="1177"/>
      <c r="I280" s="1177"/>
      <c r="J280" s="471"/>
      <c r="K280" s="471"/>
      <c r="L280" s="1177"/>
      <c r="M280" s="1177"/>
      <c r="N280" s="1177"/>
      <c r="O280" s="1177"/>
      <c r="P280" s="1177"/>
      <c r="Q280" s="1177"/>
      <c r="R280" s="1177"/>
      <c r="S280" s="1177"/>
    </row>
    <row r="281" spans="1:19" ht="21.75" customHeight="1">
      <c r="A281" s="497"/>
      <c r="B281" s="498" t="s">
        <v>58</v>
      </c>
      <c r="C281" s="512"/>
      <c r="D281" s="421" t="s">
        <v>24</v>
      </c>
      <c r="E281" s="111">
        <f>SUM(E282:E286)</f>
        <v>361200</v>
      </c>
      <c r="F281" s="153">
        <f>SUM(H281:S281)</f>
        <v>148322.6</v>
      </c>
      <c r="G281" s="629">
        <f t="shared" si="55"/>
        <v>41.063842746400887</v>
      </c>
      <c r="H281" s="111">
        <f>SUM(H282:H286)</f>
        <v>0</v>
      </c>
      <c r="I281" s="111">
        <f t="shared" ref="I281:S281" si="57">SUM(I282:I286)</f>
        <v>12400</v>
      </c>
      <c r="J281" s="111">
        <f t="shared" si="57"/>
        <v>0</v>
      </c>
      <c r="K281" s="111">
        <f t="shared" si="57"/>
        <v>1615</v>
      </c>
      <c r="L281" s="1621">
        <f t="shared" si="57"/>
        <v>43313</v>
      </c>
      <c r="M281" s="1621">
        <f t="shared" si="57"/>
        <v>11875</v>
      </c>
      <c r="N281" s="1621">
        <f t="shared" si="57"/>
        <v>0</v>
      </c>
      <c r="O281" s="1621">
        <f t="shared" si="57"/>
        <v>3721</v>
      </c>
      <c r="P281" s="1621">
        <f t="shared" si="57"/>
        <v>0</v>
      </c>
      <c r="Q281" s="1621">
        <f t="shared" si="57"/>
        <v>18045.599999999999</v>
      </c>
      <c r="R281" s="1621">
        <f t="shared" si="57"/>
        <v>0</v>
      </c>
      <c r="S281" s="1621">
        <f t="shared" si="57"/>
        <v>57353</v>
      </c>
    </row>
    <row r="282" spans="1:19" ht="21.75" customHeight="1">
      <c r="A282" s="499"/>
      <c r="B282" s="500"/>
      <c r="C282" s="507" t="s">
        <v>25</v>
      </c>
      <c r="D282" s="196" t="s">
        <v>24</v>
      </c>
      <c r="E282" s="42">
        <v>0</v>
      </c>
      <c r="F282" s="36">
        <f t="shared" si="54"/>
        <v>0</v>
      </c>
      <c r="G282" s="605" t="e">
        <f t="shared" si="55"/>
        <v>#DIV/0!</v>
      </c>
      <c r="H282" s="1177"/>
      <c r="I282" s="1177"/>
      <c r="J282" s="471"/>
      <c r="K282" s="471"/>
      <c r="L282" s="1177"/>
      <c r="M282" s="1177"/>
      <c r="N282" s="1177"/>
      <c r="O282" s="1177"/>
      <c r="P282" s="1177"/>
      <c r="Q282" s="1177"/>
      <c r="R282" s="1177"/>
      <c r="S282" s="1177"/>
    </row>
    <row r="283" spans="1:19" ht="21.75" customHeight="1">
      <c r="A283" s="499"/>
      <c r="B283" s="500"/>
      <c r="C283" s="507" t="s">
        <v>26</v>
      </c>
      <c r="D283" s="196" t="s">
        <v>24</v>
      </c>
      <c r="E283" s="42">
        <v>221200</v>
      </c>
      <c r="F283" s="36">
        <f t="shared" si="54"/>
        <v>148322.6</v>
      </c>
      <c r="G283" s="605">
        <f t="shared" si="55"/>
        <v>67.053616636528034</v>
      </c>
      <c r="H283" s="1177">
        <v>0</v>
      </c>
      <c r="I283" s="1177">
        <v>12400</v>
      </c>
      <c r="J283" s="471">
        <v>0</v>
      </c>
      <c r="K283" s="471">
        <v>1615</v>
      </c>
      <c r="L283" s="1177">
        <v>43313</v>
      </c>
      <c r="M283" s="1177">
        <v>11875</v>
      </c>
      <c r="N283" s="1177">
        <v>0</v>
      </c>
      <c r="O283" s="1177">
        <v>3721</v>
      </c>
      <c r="P283" s="1177"/>
      <c r="Q283" s="1177">
        <v>18045.599999999999</v>
      </c>
      <c r="R283" s="1177">
        <v>0</v>
      </c>
      <c r="S283" s="1177">
        <v>57353</v>
      </c>
    </row>
    <row r="284" spans="1:19" ht="21.75" customHeight="1">
      <c r="A284" s="499"/>
      <c r="B284" s="500"/>
      <c r="C284" s="507" t="s">
        <v>27</v>
      </c>
      <c r="D284" s="196" t="s">
        <v>24</v>
      </c>
      <c r="E284" s="42">
        <v>0</v>
      </c>
      <c r="F284" s="36">
        <f t="shared" si="54"/>
        <v>0</v>
      </c>
      <c r="G284" s="605" t="e">
        <f t="shared" si="55"/>
        <v>#DIV/0!</v>
      </c>
      <c r="H284" s="1177"/>
      <c r="I284" s="1177"/>
      <c r="J284" s="471"/>
      <c r="K284" s="471"/>
      <c r="L284" s="1177"/>
      <c r="M284" s="1177"/>
      <c r="N284" s="1177"/>
      <c r="O284" s="1177"/>
      <c r="P284" s="1177"/>
      <c r="Q284" s="1177"/>
      <c r="R284" s="1177"/>
      <c r="S284" s="1177"/>
    </row>
    <row r="285" spans="1:19" ht="21.75" customHeight="1">
      <c r="A285" s="499"/>
      <c r="B285" s="500"/>
      <c r="C285" s="507" t="s">
        <v>28</v>
      </c>
      <c r="D285" s="196" t="s">
        <v>24</v>
      </c>
      <c r="E285" s="42">
        <v>140000</v>
      </c>
      <c r="F285" s="36">
        <f t="shared" si="54"/>
        <v>0</v>
      </c>
      <c r="G285" s="605">
        <f t="shared" si="55"/>
        <v>0</v>
      </c>
      <c r="H285" s="1177"/>
      <c r="I285" s="1177"/>
      <c r="J285" s="471">
        <v>0</v>
      </c>
      <c r="K285" s="471">
        <v>0</v>
      </c>
      <c r="L285" s="1177"/>
      <c r="M285" s="1177"/>
      <c r="N285" s="1177"/>
      <c r="O285" s="1177"/>
      <c r="P285" s="1177"/>
      <c r="Q285" s="1177"/>
      <c r="R285" s="1177"/>
      <c r="S285" s="1177"/>
    </row>
    <row r="286" spans="1:19" ht="21.75" customHeight="1">
      <c r="A286" s="501"/>
      <c r="B286" s="502"/>
      <c r="C286" s="508" t="s">
        <v>29</v>
      </c>
      <c r="D286" s="280" t="s">
        <v>24</v>
      </c>
      <c r="E286" s="102">
        <v>0</v>
      </c>
      <c r="F286" s="116">
        <f t="shared" si="54"/>
        <v>0</v>
      </c>
      <c r="G286" s="605" t="e">
        <f t="shared" si="55"/>
        <v>#DIV/0!</v>
      </c>
      <c r="H286" s="1200"/>
      <c r="I286" s="1200"/>
      <c r="J286" s="488"/>
      <c r="K286" s="488"/>
      <c r="L286" s="1200"/>
      <c r="M286" s="1200"/>
      <c r="N286" s="1200"/>
      <c r="O286" s="1200"/>
      <c r="P286" s="1200"/>
      <c r="Q286" s="1200"/>
      <c r="R286" s="1200"/>
      <c r="S286" s="1200"/>
    </row>
    <row r="287" spans="1:19" ht="21.75" customHeight="1">
      <c r="A287" s="2110" t="s">
        <v>256</v>
      </c>
      <c r="B287" s="2111"/>
      <c r="C287" s="2111"/>
      <c r="D287" s="542"/>
      <c r="E287" s="92"/>
      <c r="F287" s="92">
        <f t="shared" si="54"/>
        <v>172481</v>
      </c>
      <c r="G287" s="616"/>
      <c r="H287" s="1201">
        <f>SUM(H288:H296)</f>
        <v>0</v>
      </c>
      <c r="I287" s="1201">
        <f t="shared" ref="I287:S287" si="58">SUM(I288:I296)</f>
        <v>0</v>
      </c>
      <c r="J287" s="1220">
        <f t="shared" si="58"/>
        <v>0</v>
      </c>
      <c r="K287" s="1538">
        <f t="shared" si="58"/>
        <v>13320</v>
      </c>
      <c r="L287" s="1201">
        <f t="shared" si="58"/>
        <v>0</v>
      </c>
      <c r="M287" s="1201">
        <f t="shared" si="58"/>
        <v>52473</v>
      </c>
      <c r="N287" s="1201">
        <f t="shared" si="58"/>
        <v>0</v>
      </c>
      <c r="O287" s="1201">
        <f t="shared" si="58"/>
        <v>23480</v>
      </c>
      <c r="P287" s="1201">
        <f t="shared" si="58"/>
        <v>33400</v>
      </c>
      <c r="Q287" s="1201">
        <f t="shared" si="58"/>
        <v>6</v>
      </c>
      <c r="R287" s="1201">
        <f t="shared" si="58"/>
        <v>29900</v>
      </c>
      <c r="S287" s="1201">
        <f t="shared" si="58"/>
        <v>19902</v>
      </c>
    </row>
    <row r="288" spans="1:19" ht="25.5" customHeight="1">
      <c r="A288" s="225"/>
      <c r="B288" s="2113" t="s">
        <v>291</v>
      </c>
      <c r="C288" s="2218"/>
      <c r="D288" s="304"/>
      <c r="E288" s="133">
        <f>E289+E290</f>
        <v>6</v>
      </c>
      <c r="F288" s="55">
        <f>SUM(H288:S288)</f>
        <v>0</v>
      </c>
      <c r="G288" s="598"/>
      <c r="H288" s="1180"/>
      <c r="I288" s="1180"/>
      <c r="J288" s="1239"/>
      <c r="K288" s="1553"/>
      <c r="L288" s="1180"/>
      <c r="M288" s="1180"/>
      <c r="N288" s="1180"/>
      <c r="O288" s="1180"/>
      <c r="P288" s="1180"/>
      <c r="Q288" s="1180"/>
      <c r="R288" s="1180"/>
      <c r="S288" s="1180"/>
    </row>
    <row r="289" spans="1:19" ht="30.6" customHeight="1">
      <c r="A289" s="229"/>
      <c r="B289" s="2237" t="s">
        <v>179</v>
      </c>
      <c r="C289" s="2238"/>
      <c r="D289" s="299" t="s">
        <v>87</v>
      </c>
      <c r="E289" s="42">
        <v>0</v>
      </c>
      <c r="F289" s="36">
        <f t="shared" si="54"/>
        <v>0</v>
      </c>
      <c r="G289" s="596" t="e">
        <f t="shared" ref="G289:G311" si="59">+F289*100/E289</f>
        <v>#DIV/0!</v>
      </c>
      <c r="H289" s="1177"/>
      <c r="I289" s="1177"/>
      <c r="J289" s="471"/>
      <c r="K289" s="471"/>
      <c r="L289" s="1177"/>
      <c r="M289" s="1177"/>
      <c r="N289" s="1177">
        <v>0</v>
      </c>
      <c r="O289" s="1177"/>
      <c r="P289" s="1177"/>
      <c r="Q289" s="1177"/>
      <c r="R289" s="1177"/>
      <c r="S289" s="1177"/>
    </row>
    <row r="290" spans="1:19" ht="25.5" customHeight="1">
      <c r="A290" s="229"/>
      <c r="B290" s="230" t="s">
        <v>180</v>
      </c>
      <c r="C290" s="239"/>
      <c r="D290" s="299" t="s">
        <v>87</v>
      </c>
      <c r="E290" s="42">
        <v>6</v>
      </c>
      <c r="F290" s="36">
        <f t="shared" si="54"/>
        <v>6</v>
      </c>
      <c r="G290" s="596">
        <f t="shared" si="59"/>
        <v>100</v>
      </c>
      <c r="H290" s="1177">
        <v>0</v>
      </c>
      <c r="I290" s="1177">
        <v>0</v>
      </c>
      <c r="J290" s="471">
        <v>0</v>
      </c>
      <c r="K290" s="471">
        <v>0</v>
      </c>
      <c r="L290" s="1177">
        <v>0</v>
      </c>
      <c r="M290" s="1177"/>
      <c r="N290" s="1177">
        <v>0</v>
      </c>
      <c r="O290" s="1177"/>
      <c r="P290" s="1177">
        <v>0</v>
      </c>
      <c r="Q290" s="1177">
        <v>6</v>
      </c>
      <c r="R290" s="1177">
        <v>0</v>
      </c>
      <c r="S290" s="1177"/>
    </row>
    <row r="291" spans="1:19" ht="25.5" customHeight="1">
      <c r="A291" s="453"/>
      <c r="B291" s="2193" t="s">
        <v>292</v>
      </c>
      <c r="C291" s="2194"/>
      <c r="D291" s="455" t="s">
        <v>114</v>
      </c>
      <c r="E291" s="42"/>
      <c r="F291" s="36">
        <f t="shared" si="54"/>
        <v>0</v>
      </c>
      <c r="G291" s="596" t="e">
        <f t="shared" si="59"/>
        <v>#DIV/0!</v>
      </c>
      <c r="H291" s="1177"/>
      <c r="I291" s="1177"/>
      <c r="J291" s="471"/>
      <c r="K291" s="471"/>
      <c r="L291" s="1177"/>
      <c r="M291" s="1177"/>
      <c r="N291" s="1177"/>
      <c r="O291" s="1177"/>
      <c r="P291" s="1177"/>
      <c r="Q291" s="1177"/>
      <c r="R291" s="1177"/>
      <c r="S291" s="1177"/>
    </row>
    <row r="292" spans="1:19" ht="25.5" customHeight="1">
      <c r="A292" s="229"/>
      <c r="B292" s="452" t="s">
        <v>293</v>
      </c>
      <c r="C292" s="419"/>
      <c r="D292" s="420" t="s">
        <v>294</v>
      </c>
      <c r="E292" s="166"/>
      <c r="F292" s="36">
        <f t="shared" si="54"/>
        <v>0</v>
      </c>
      <c r="G292" s="622" t="e">
        <f t="shared" si="59"/>
        <v>#DIV/0!</v>
      </c>
      <c r="H292" s="1177"/>
      <c r="I292" s="1177"/>
      <c r="J292" s="471"/>
      <c r="K292" s="471"/>
      <c r="L292" s="1177"/>
      <c r="M292" s="1177"/>
      <c r="N292" s="1177"/>
      <c r="O292" s="1177"/>
      <c r="P292" s="1177"/>
      <c r="Q292" s="1177"/>
      <c r="R292" s="1177"/>
      <c r="S292" s="1177"/>
    </row>
    <row r="293" spans="1:19" ht="21.75" customHeight="1">
      <c r="A293" s="229"/>
      <c r="B293" s="2195" t="s">
        <v>187</v>
      </c>
      <c r="C293" s="2195"/>
      <c r="D293" s="294" t="s">
        <v>114</v>
      </c>
      <c r="E293" s="101">
        <v>0</v>
      </c>
      <c r="F293" s="36">
        <f t="shared" si="54"/>
        <v>0</v>
      </c>
      <c r="G293" s="597" t="e">
        <f t="shared" si="59"/>
        <v>#DIV/0!</v>
      </c>
      <c r="H293" s="1177"/>
      <c r="I293" s="1177"/>
      <c r="J293" s="471"/>
      <c r="K293" s="471"/>
      <c r="L293" s="1177"/>
      <c r="M293" s="1177"/>
      <c r="N293" s="1177"/>
      <c r="O293" s="1177"/>
      <c r="P293" s="1177"/>
      <c r="Q293" s="1177"/>
      <c r="R293" s="1177"/>
      <c r="S293" s="1177"/>
    </row>
    <row r="294" spans="1:19" ht="26.4" customHeight="1">
      <c r="A294" s="240"/>
      <c r="B294" s="241" t="s">
        <v>37</v>
      </c>
      <c r="C294" s="242"/>
      <c r="D294" s="236" t="s">
        <v>24</v>
      </c>
      <c r="E294" s="111">
        <f>SUM(E295:E299)</f>
        <v>79600</v>
      </c>
      <c r="F294" s="153">
        <f t="shared" si="54"/>
        <v>86237.5</v>
      </c>
      <c r="G294" s="599">
        <f t="shared" si="59"/>
        <v>108.33856783919597</v>
      </c>
      <c r="H294" s="1181">
        <f>SUM(H295:H299)</f>
        <v>0</v>
      </c>
      <c r="I294" s="1181">
        <f t="shared" ref="I294:S294" si="60">SUM(I295:I299)</f>
        <v>0</v>
      </c>
      <c r="J294" s="1226">
        <f t="shared" si="60"/>
        <v>0</v>
      </c>
      <c r="K294" s="1543">
        <f t="shared" si="60"/>
        <v>6660</v>
      </c>
      <c r="L294" s="1181">
        <f t="shared" si="60"/>
        <v>0</v>
      </c>
      <c r="M294" s="1181">
        <f t="shared" si="60"/>
        <v>26236.5</v>
      </c>
      <c r="N294" s="1181">
        <f t="shared" si="60"/>
        <v>0</v>
      </c>
      <c r="O294" s="1181">
        <f t="shared" si="60"/>
        <v>11740</v>
      </c>
      <c r="P294" s="1181">
        <f t="shared" si="60"/>
        <v>16700</v>
      </c>
      <c r="Q294" s="1181">
        <f t="shared" si="60"/>
        <v>0</v>
      </c>
      <c r="R294" s="1181">
        <f t="shared" si="60"/>
        <v>14950</v>
      </c>
      <c r="S294" s="1181">
        <f t="shared" si="60"/>
        <v>9951</v>
      </c>
    </row>
    <row r="295" spans="1:19" ht="26.4" customHeight="1">
      <c r="A295" s="194"/>
      <c r="B295" s="195"/>
      <c r="C295" s="221" t="s">
        <v>25</v>
      </c>
      <c r="D295" s="196" t="s">
        <v>24</v>
      </c>
      <c r="E295" s="36">
        <v>0</v>
      </c>
      <c r="F295" s="36">
        <f t="shared" si="54"/>
        <v>0</v>
      </c>
      <c r="G295" s="597" t="e">
        <f t="shared" si="59"/>
        <v>#DIV/0!</v>
      </c>
      <c r="H295" s="1177"/>
      <c r="I295" s="1177"/>
      <c r="J295" s="471"/>
      <c r="K295" s="471"/>
      <c r="L295" s="1177"/>
      <c r="M295" s="1177"/>
      <c r="N295" s="1177"/>
      <c r="O295" s="1177"/>
      <c r="P295" s="1177"/>
      <c r="Q295" s="1177"/>
      <c r="R295" s="1177"/>
      <c r="S295" s="1177"/>
    </row>
    <row r="296" spans="1:19" ht="26.4" customHeight="1">
      <c r="A296" s="194"/>
      <c r="B296" s="195"/>
      <c r="C296" s="221" t="s">
        <v>26</v>
      </c>
      <c r="D296" s="196" t="s">
        <v>24</v>
      </c>
      <c r="E296" s="36">
        <f>64600+15000</f>
        <v>79600</v>
      </c>
      <c r="F296" s="36">
        <f t="shared" si="54"/>
        <v>86237.5</v>
      </c>
      <c r="G296" s="597">
        <f t="shared" si="59"/>
        <v>108.33856783919597</v>
      </c>
      <c r="H296" s="1177">
        <v>0</v>
      </c>
      <c r="I296" s="1177">
        <v>0</v>
      </c>
      <c r="J296" s="471">
        <v>0</v>
      </c>
      <c r="K296" s="471">
        <v>6660</v>
      </c>
      <c r="L296" s="1177">
        <v>0</v>
      </c>
      <c r="M296" s="1177">
        <v>26236.5</v>
      </c>
      <c r="N296" s="1177">
        <v>0</v>
      </c>
      <c r="O296" s="1177">
        <v>11740</v>
      </c>
      <c r="P296" s="1177">
        <v>16700</v>
      </c>
      <c r="Q296" s="1177">
        <v>0</v>
      </c>
      <c r="R296" s="1177">
        <v>14950</v>
      </c>
      <c r="S296" s="1177">
        <v>9951</v>
      </c>
    </row>
    <row r="297" spans="1:19" ht="26.4" customHeight="1">
      <c r="A297" s="194"/>
      <c r="B297" s="195"/>
      <c r="C297" s="221" t="s">
        <v>27</v>
      </c>
      <c r="D297" s="196" t="s">
        <v>24</v>
      </c>
      <c r="E297" s="36">
        <v>0</v>
      </c>
      <c r="F297" s="36">
        <f t="shared" si="54"/>
        <v>0</v>
      </c>
      <c r="G297" s="597" t="e">
        <f t="shared" si="59"/>
        <v>#DIV/0!</v>
      </c>
      <c r="H297" s="1177"/>
      <c r="I297" s="1177"/>
      <c r="J297" s="471"/>
      <c r="K297" s="471"/>
      <c r="L297" s="1177"/>
      <c r="M297" s="1177"/>
      <c r="N297" s="1177"/>
      <c r="O297" s="1177"/>
      <c r="P297" s="1177"/>
      <c r="Q297" s="1177"/>
      <c r="R297" s="1177"/>
      <c r="S297" s="1177"/>
    </row>
    <row r="298" spans="1:19" ht="26.4" customHeight="1">
      <c r="A298" s="194"/>
      <c r="B298" s="195"/>
      <c r="C298" s="221" t="s">
        <v>28</v>
      </c>
      <c r="D298" s="196" t="s">
        <v>24</v>
      </c>
      <c r="E298" s="36">
        <v>0</v>
      </c>
      <c r="F298" s="36">
        <f t="shared" si="54"/>
        <v>0</v>
      </c>
      <c r="G298" s="597" t="e">
        <f t="shared" si="59"/>
        <v>#DIV/0!</v>
      </c>
      <c r="H298" s="1177"/>
      <c r="I298" s="1177"/>
      <c r="J298" s="471"/>
      <c r="K298" s="471"/>
      <c r="L298" s="1177"/>
      <c r="M298" s="1177"/>
      <c r="N298" s="1177"/>
      <c r="O298" s="1177"/>
      <c r="P298" s="1177"/>
      <c r="Q298" s="1177"/>
      <c r="R298" s="1177"/>
      <c r="S298" s="1177"/>
    </row>
    <row r="299" spans="1:19" ht="26.4" customHeight="1">
      <c r="A299" s="194"/>
      <c r="B299" s="500"/>
      <c r="C299" s="514" t="s">
        <v>29</v>
      </c>
      <c r="D299" s="196" t="s">
        <v>24</v>
      </c>
      <c r="E299" s="36">
        <v>0</v>
      </c>
      <c r="F299" s="36">
        <f t="shared" si="54"/>
        <v>0</v>
      </c>
      <c r="G299" s="597" t="e">
        <f t="shared" si="59"/>
        <v>#DIV/0!</v>
      </c>
      <c r="H299" s="1177"/>
      <c r="I299" s="1177"/>
      <c r="J299" s="471"/>
      <c r="K299" s="471"/>
      <c r="L299" s="1177"/>
      <c r="M299" s="1177"/>
      <c r="N299" s="1177"/>
      <c r="O299" s="1177"/>
      <c r="P299" s="1177"/>
      <c r="Q299" s="1177"/>
      <c r="R299" s="1177"/>
      <c r="S299" s="1177"/>
    </row>
    <row r="300" spans="1:19" ht="23.4" customHeight="1">
      <c r="A300" s="211"/>
      <c r="B300" s="2252" t="s">
        <v>295</v>
      </c>
      <c r="C300" s="2253"/>
      <c r="D300" s="227"/>
      <c r="E300" s="55"/>
      <c r="F300" s="55">
        <f t="shared" si="54"/>
        <v>0</v>
      </c>
      <c r="G300" s="598"/>
      <c r="H300" s="1180"/>
      <c r="I300" s="1180"/>
      <c r="J300" s="1239"/>
      <c r="K300" s="1553"/>
      <c r="L300" s="1180"/>
      <c r="M300" s="1180"/>
      <c r="N300" s="1180"/>
      <c r="O300" s="1180"/>
      <c r="P300" s="1180"/>
      <c r="Q300" s="1180"/>
      <c r="R300" s="1180"/>
      <c r="S300" s="1180"/>
    </row>
    <row r="301" spans="1:19" ht="27" customHeight="1">
      <c r="A301" s="194"/>
      <c r="B301" s="454"/>
      <c r="C301" s="515" t="s">
        <v>296</v>
      </c>
      <c r="D301" s="456" t="s">
        <v>297</v>
      </c>
      <c r="E301" s="36"/>
      <c r="F301" s="36">
        <f t="shared" si="54"/>
        <v>0</v>
      </c>
      <c r="G301" s="597" t="e">
        <f t="shared" si="59"/>
        <v>#DIV/0!</v>
      </c>
      <c r="H301" s="1177"/>
      <c r="I301" s="1177"/>
      <c r="J301" s="471"/>
      <c r="K301" s="471"/>
      <c r="L301" s="1177"/>
      <c r="M301" s="1177"/>
      <c r="N301" s="1177"/>
      <c r="O301" s="1177"/>
      <c r="P301" s="1177"/>
      <c r="Q301" s="1177"/>
      <c r="R301" s="1177"/>
      <c r="S301" s="1177"/>
    </row>
    <row r="302" spans="1:19" ht="27" customHeight="1">
      <c r="A302" s="194"/>
      <c r="B302" s="454"/>
      <c r="C302" s="516" t="s">
        <v>298</v>
      </c>
      <c r="D302" s="456" t="s">
        <v>299</v>
      </c>
      <c r="E302" s="36"/>
      <c r="F302" s="36">
        <f t="shared" si="54"/>
        <v>0</v>
      </c>
      <c r="G302" s="597" t="e">
        <f t="shared" si="59"/>
        <v>#DIV/0!</v>
      </c>
      <c r="H302" s="1177"/>
      <c r="I302" s="1177"/>
      <c r="J302" s="471"/>
      <c r="K302" s="471"/>
      <c r="L302" s="1177"/>
      <c r="M302" s="1177"/>
      <c r="N302" s="1177"/>
      <c r="O302" s="1177"/>
      <c r="P302" s="1177"/>
      <c r="Q302" s="1177"/>
      <c r="R302" s="1177"/>
      <c r="S302" s="1177"/>
    </row>
    <row r="303" spans="1:19" ht="27" customHeight="1">
      <c r="A303" s="194"/>
      <c r="B303" s="454"/>
      <c r="C303" s="516" t="s">
        <v>300</v>
      </c>
      <c r="D303" s="456" t="s">
        <v>87</v>
      </c>
      <c r="E303" s="36"/>
      <c r="F303" s="36">
        <f t="shared" si="54"/>
        <v>0</v>
      </c>
      <c r="G303" s="597" t="e">
        <f t="shared" si="59"/>
        <v>#DIV/0!</v>
      </c>
      <c r="H303" s="1177"/>
      <c r="I303" s="1177"/>
      <c r="J303" s="471"/>
      <c r="K303" s="471"/>
      <c r="L303" s="1177"/>
      <c r="M303" s="1177"/>
      <c r="N303" s="1177"/>
      <c r="O303" s="1177"/>
      <c r="P303" s="1177"/>
      <c r="Q303" s="1177"/>
      <c r="R303" s="1177"/>
      <c r="S303" s="1177"/>
    </row>
    <row r="304" spans="1:19" ht="27" customHeight="1">
      <c r="A304" s="194"/>
      <c r="B304" s="454"/>
      <c r="C304" s="516" t="s">
        <v>290</v>
      </c>
      <c r="D304" s="456" t="s">
        <v>114</v>
      </c>
      <c r="E304" s="36"/>
      <c r="F304" s="36">
        <f t="shared" si="54"/>
        <v>0</v>
      </c>
      <c r="G304" s="597" t="e">
        <f t="shared" si="59"/>
        <v>#DIV/0!</v>
      </c>
      <c r="H304" s="1177"/>
      <c r="I304" s="1177"/>
      <c r="J304" s="471"/>
      <c r="K304" s="471"/>
      <c r="L304" s="1177"/>
      <c r="M304" s="1177"/>
      <c r="N304" s="1177"/>
      <c r="O304" s="1177"/>
      <c r="P304" s="1177"/>
      <c r="Q304" s="1177"/>
      <c r="R304" s="1177"/>
      <c r="S304" s="1177"/>
    </row>
    <row r="305" spans="1:19" ht="27" customHeight="1">
      <c r="A305" s="194"/>
      <c r="B305" s="2254" t="s">
        <v>187</v>
      </c>
      <c r="C305" s="2255"/>
      <c r="D305" s="294" t="s">
        <v>114</v>
      </c>
      <c r="E305" s="36"/>
      <c r="F305" s="36">
        <f t="shared" si="54"/>
        <v>0</v>
      </c>
      <c r="G305" s="597" t="e">
        <f t="shared" si="59"/>
        <v>#DIV/0!</v>
      </c>
      <c r="H305" s="1177"/>
      <c r="I305" s="1177"/>
      <c r="J305" s="471"/>
      <c r="K305" s="471"/>
      <c r="L305" s="1177"/>
      <c r="M305" s="1177"/>
      <c r="N305" s="1177"/>
      <c r="O305" s="1177"/>
      <c r="P305" s="1177"/>
      <c r="Q305" s="1177"/>
      <c r="R305" s="1177"/>
      <c r="S305" s="1177"/>
    </row>
    <row r="306" spans="1:19" ht="27" customHeight="1">
      <c r="A306" s="287"/>
      <c r="B306" s="498" t="s">
        <v>37</v>
      </c>
      <c r="C306" s="517"/>
      <c r="D306" s="300" t="s">
        <v>24</v>
      </c>
      <c r="E306" s="163"/>
      <c r="F306" s="153">
        <f t="shared" si="54"/>
        <v>0</v>
      </c>
      <c r="G306" s="623"/>
      <c r="H306" s="1262">
        <f>SUM(H307:H311)</f>
        <v>0</v>
      </c>
      <c r="I306" s="1262">
        <f t="shared" ref="I306:S306" si="61">SUM(I307:I311)</f>
        <v>0</v>
      </c>
      <c r="J306" s="1262">
        <f t="shared" si="61"/>
        <v>0</v>
      </c>
      <c r="K306" s="1262">
        <f t="shared" si="61"/>
        <v>0</v>
      </c>
      <c r="L306" s="1262">
        <f t="shared" si="61"/>
        <v>0</v>
      </c>
      <c r="M306" s="1262">
        <f t="shared" si="61"/>
        <v>0</v>
      </c>
      <c r="N306" s="1262">
        <f t="shared" si="61"/>
        <v>0</v>
      </c>
      <c r="O306" s="1262">
        <f t="shared" si="61"/>
        <v>0</v>
      </c>
      <c r="P306" s="1262">
        <f t="shared" si="61"/>
        <v>0</v>
      </c>
      <c r="Q306" s="1262">
        <f t="shared" si="61"/>
        <v>0</v>
      </c>
      <c r="R306" s="1262">
        <f t="shared" si="61"/>
        <v>0</v>
      </c>
      <c r="S306" s="1262">
        <f t="shared" si="61"/>
        <v>0</v>
      </c>
    </row>
    <row r="307" spans="1:19" ht="27" customHeight="1">
      <c r="A307" s="194"/>
      <c r="B307" s="500"/>
      <c r="C307" s="514" t="s">
        <v>25</v>
      </c>
      <c r="D307" s="196" t="s">
        <v>24</v>
      </c>
      <c r="E307" s="36"/>
      <c r="F307" s="36">
        <f t="shared" si="54"/>
        <v>0</v>
      </c>
      <c r="G307" s="597" t="e">
        <f t="shared" si="59"/>
        <v>#DIV/0!</v>
      </c>
      <c r="H307" s="1177"/>
      <c r="I307" s="1177"/>
      <c r="J307" s="471"/>
      <c r="K307" s="471"/>
      <c r="L307" s="1177"/>
      <c r="M307" s="1177"/>
      <c r="N307" s="1177"/>
      <c r="O307" s="1177"/>
      <c r="P307" s="1177"/>
      <c r="Q307" s="1177"/>
      <c r="R307" s="1177"/>
      <c r="S307" s="1177"/>
    </row>
    <row r="308" spans="1:19" ht="27" customHeight="1">
      <c r="A308" s="194"/>
      <c r="B308" s="500"/>
      <c r="C308" s="514" t="s">
        <v>26</v>
      </c>
      <c r="D308" s="196" t="s">
        <v>24</v>
      </c>
      <c r="E308" s="36"/>
      <c r="F308" s="36">
        <f t="shared" si="54"/>
        <v>0</v>
      </c>
      <c r="G308" s="597" t="e">
        <f t="shared" si="59"/>
        <v>#DIV/0!</v>
      </c>
      <c r="H308" s="1177"/>
      <c r="I308" s="1177"/>
      <c r="J308" s="471"/>
      <c r="K308" s="471"/>
      <c r="L308" s="1177"/>
      <c r="M308" s="1177"/>
      <c r="N308" s="1177"/>
      <c r="O308" s="1177"/>
      <c r="P308" s="1177"/>
      <c r="Q308" s="1177"/>
      <c r="R308" s="1177"/>
      <c r="S308" s="1177"/>
    </row>
    <row r="309" spans="1:19" ht="27" customHeight="1">
      <c r="A309" s="194"/>
      <c r="B309" s="500"/>
      <c r="C309" s="514" t="s">
        <v>27</v>
      </c>
      <c r="D309" s="196" t="s">
        <v>24</v>
      </c>
      <c r="E309" s="36"/>
      <c r="F309" s="36">
        <f t="shared" si="54"/>
        <v>0</v>
      </c>
      <c r="G309" s="597" t="e">
        <f t="shared" si="59"/>
        <v>#DIV/0!</v>
      </c>
      <c r="H309" s="1177"/>
      <c r="I309" s="1177"/>
      <c r="J309" s="471"/>
      <c r="K309" s="471"/>
      <c r="L309" s="1177"/>
      <c r="M309" s="1177"/>
      <c r="N309" s="1177"/>
      <c r="O309" s="1177"/>
      <c r="P309" s="1177"/>
      <c r="Q309" s="1177"/>
      <c r="R309" s="1177"/>
      <c r="S309" s="1177"/>
    </row>
    <row r="310" spans="1:19" ht="27" customHeight="1">
      <c r="A310" s="194"/>
      <c r="B310" s="500"/>
      <c r="C310" s="514" t="s">
        <v>28</v>
      </c>
      <c r="D310" s="196" t="s">
        <v>24</v>
      </c>
      <c r="E310" s="36"/>
      <c r="F310" s="36">
        <f t="shared" si="54"/>
        <v>0</v>
      </c>
      <c r="G310" s="597" t="e">
        <f t="shared" si="59"/>
        <v>#DIV/0!</v>
      </c>
      <c r="H310" s="1177"/>
      <c r="I310" s="1177"/>
      <c r="J310" s="471"/>
      <c r="K310" s="471"/>
      <c r="L310" s="1177"/>
      <c r="M310" s="1177"/>
      <c r="N310" s="1177"/>
      <c r="O310" s="1177"/>
      <c r="P310" s="1177"/>
      <c r="Q310" s="1177"/>
      <c r="R310" s="1177"/>
      <c r="S310" s="1177"/>
    </row>
    <row r="311" spans="1:19" ht="27" customHeight="1">
      <c r="A311" s="277"/>
      <c r="B311" s="502"/>
      <c r="C311" s="518" t="s">
        <v>29</v>
      </c>
      <c r="D311" s="280" t="s">
        <v>24</v>
      </c>
      <c r="E311" s="97"/>
      <c r="F311" s="116">
        <f t="shared" si="54"/>
        <v>0</v>
      </c>
      <c r="G311" s="597" t="e">
        <f t="shared" si="59"/>
        <v>#DIV/0!</v>
      </c>
      <c r="H311" s="1200"/>
      <c r="I311" s="1200"/>
      <c r="J311" s="488"/>
      <c r="K311" s="488"/>
      <c r="L311" s="1200"/>
      <c r="M311" s="1200"/>
      <c r="N311" s="1200"/>
      <c r="O311" s="1200"/>
      <c r="P311" s="1200"/>
      <c r="Q311" s="1200"/>
      <c r="R311" s="1200"/>
      <c r="S311" s="1200"/>
    </row>
    <row r="312" spans="1:19" ht="26.4" customHeight="1">
      <c r="A312" s="375" t="s">
        <v>325</v>
      </c>
      <c r="B312" s="376"/>
      <c r="C312" s="377"/>
      <c r="D312" s="385"/>
      <c r="E312" s="386"/>
      <c r="F312" s="360">
        <f t="shared" si="54"/>
        <v>0</v>
      </c>
      <c r="G312" s="625"/>
      <c r="H312" s="1196"/>
      <c r="I312" s="1196"/>
      <c r="J312" s="1247"/>
      <c r="K312" s="1561"/>
      <c r="L312" s="1196"/>
      <c r="M312" s="1196"/>
      <c r="N312" s="1196"/>
      <c r="O312" s="1196"/>
      <c r="P312" s="1196"/>
      <c r="Q312" s="1196"/>
      <c r="R312" s="1196"/>
      <c r="S312" s="1196"/>
    </row>
    <row r="313" spans="1:19" ht="27" customHeight="1">
      <c r="A313" s="2110" t="s">
        <v>257</v>
      </c>
      <c r="B313" s="2256"/>
      <c r="C313" s="2256"/>
      <c r="D313" s="2257"/>
      <c r="E313" s="92"/>
      <c r="F313" s="132">
        <f t="shared" si="54"/>
        <v>0</v>
      </c>
      <c r="G313" s="616"/>
      <c r="H313" s="1194"/>
      <c r="I313" s="1194"/>
      <c r="J313" s="1243"/>
      <c r="K313" s="1557"/>
      <c r="L313" s="1194"/>
      <c r="M313" s="1194"/>
      <c r="N313" s="1194"/>
      <c r="O313" s="1194"/>
      <c r="P313" s="1194"/>
      <c r="Q313" s="1194"/>
      <c r="R313" s="1194"/>
      <c r="S313" s="1194"/>
    </row>
    <row r="314" spans="1:19" ht="24.6" customHeight="1">
      <c r="A314" s="388"/>
      <c r="B314" s="2177" t="s">
        <v>251</v>
      </c>
      <c r="C314" s="2258"/>
      <c r="D314" s="543"/>
      <c r="E314" s="106">
        <f>E315</f>
        <v>800</v>
      </c>
      <c r="F314" s="55">
        <f t="shared" si="54"/>
        <v>0</v>
      </c>
      <c r="G314" s="626"/>
      <c r="H314" s="1180"/>
      <c r="I314" s="1180"/>
      <c r="J314" s="1239"/>
      <c r="K314" s="1553"/>
      <c r="L314" s="1180"/>
      <c r="M314" s="1180">
        <v>0</v>
      </c>
      <c r="N314" s="1180"/>
      <c r="O314" s="1180"/>
      <c r="P314" s="1180"/>
      <c r="Q314" s="1180"/>
      <c r="R314" s="1180"/>
      <c r="S314" s="1180"/>
    </row>
    <row r="315" spans="1:19" ht="27" customHeight="1">
      <c r="A315" s="284"/>
      <c r="B315" s="216"/>
      <c r="C315" s="328" t="s">
        <v>139</v>
      </c>
      <c r="D315" s="234" t="s">
        <v>88</v>
      </c>
      <c r="E315" s="77">
        <v>800</v>
      </c>
      <c r="F315" s="36">
        <f t="shared" si="54"/>
        <v>275</v>
      </c>
      <c r="G315" s="597">
        <f>+F315*100/E315</f>
        <v>34.375</v>
      </c>
      <c r="H315" s="1177">
        <v>0</v>
      </c>
      <c r="I315" s="1177">
        <v>0</v>
      </c>
      <c r="J315" s="471">
        <v>0</v>
      </c>
      <c r="K315" s="471">
        <v>0</v>
      </c>
      <c r="L315" s="1177">
        <v>0</v>
      </c>
      <c r="M315" s="1177"/>
      <c r="N315" s="1177">
        <v>0</v>
      </c>
      <c r="O315" s="1177">
        <v>125</v>
      </c>
      <c r="P315" s="1177">
        <v>150</v>
      </c>
      <c r="Q315" s="1177">
        <v>0</v>
      </c>
      <c r="R315" s="1177">
        <v>0</v>
      </c>
      <c r="S315" s="1177"/>
    </row>
    <row r="316" spans="1:19" ht="27" customHeight="1">
      <c r="A316" s="284"/>
      <c r="B316" s="216"/>
      <c r="C316" s="262" t="s">
        <v>187</v>
      </c>
      <c r="D316" s="234" t="s">
        <v>114</v>
      </c>
      <c r="E316" s="77"/>
      <c r="F316" s="36">
        <f t="shared" si="54"/>
        <v>0</v>
      </c>
      <c r="G316" s="597" t="e">
        <f t="shared" ref="G316:G332" si="62">+F316*100/E316</f>
        <v>#DIV/0!</v>
      </c>
      <c r="H316" s="1177"/>
      <c r="I316" s="1177"/>
      <c r="J316" s="471"/>
      <c r="K316" s="471"/>
      <c r="L316" s="1177"/>
      <c r="M316" s="1177"/>
      <c r="N316" s="1177"/>
      <c r="O316" s="1177"/>
      <c r="P316" s="1177"/>
      <c r="Q316" s="1177"/>
      <c r="R316" s="1177"/>
      <c r="S316" s="1177"/>
    </row>
    <row r="317" spans="1:19" ht="27" customHeight="1">
      <c r="A317" s="240"/>
      <c r="B317" s="241" t="s">
        <v>37</v>
      </c>
      <c r="C317" s="326"/>
      <c r="D317" s="300" t="s">
        <v>24</v>
      </c>
      <c r="E317" s="111">
        <f>SUM(E318:E322)</f>
        <v>67200</v>
      </c>
      <c r="F317" s="153">
        <f t="shared" si="54"/>
        <v>67137.7</v>
      </c>
      <c r="G317" s="623">
        <f t="shared" si="62"/>
        <v>99.907291666666666</v>
      </c>
      <c r="H317" s="1202">
        <f>SUM(H318:H322)</f>
        <v>0</v>
      </c>
      <c r="I317" s="1202">
        <f t="shared" ref="I317:S317" si="63">SUM(I318:I322)</f>
        <v>0</v>
      </c>
      <c r="J317" s="1228">
        <f t="shared" si="63"/>
        <v>0</v>
      </c>
      <c r="K317" s="1545">
        <f t="shared" si="63"/>
        <v>0</v>
      </c>
      <c r="L317" s="1202">
        <f t="shared" si="63"/>
        <v>2530</v>
      </c>
      <c r="M317" s="1202">
        <f t="shared" si="63"/>
        <v>22280</v>
      </c>
      <c r="N317" s="1202">
        <f t="shared" si="63"/>
        <v>0</v>
      </c>
      <c r="O317" s="1202">
        <f t="shared" si="63"/>
        <v>18519.7</v>
      </c>
      <c r="P317" s="1202">
        <f t="shared" si="63"/>
        <v>4000</v>
      </c>
      <c r="Q317" s="1202">
        <f t="shared" si="63"/>
        <v>5759</v>
      </c>
      <c r="R317" s="1202">
        <f t="shared" si="63"/>
        <v>7697</v>
      </c>
      <c r="S317" s="1202">
        <f t="shared" si="63"/>
        <v>6352</v>
      </c>
    </row>
    <row r="318" spans="1:19" ht="27" customHeight="1">
      <c r="A318" s="194"/>
      <c r="B318" s="195"/>
      <c r="C318" s="221" t="s">
        <v>25</v>
      </c>
      <c r="D318" s="196" t="s">
        <v>24</v>
      </c>
      <c r="E318" s="42">
        <v>0</v>
      </c>
      <c r="F318" s="36">
        <f t="shared" si="54"/>
        <v>0</v>
      </c>
      <c r="G318" s="597" t="e">
        <f t="shared" si="62"/>
        <v>#DIV/0!</v>
      </c>
      <c r="H318" s="1177"/>
      <c r="I318" s="1177"/>
      <c r="J318" s="471"/>
      <c r="K318" s="471"/>
      <c r="L318" s="1177"/>
      <c r="M318" s="1177"/>
      <c r="N318" s="1177"/>
      <c r="O318" s="1177"/>
      <c r="P318" s="1177"/>
      <c r="Q318" s="1177"/>
      <c r="R318" s="1177"/>
      <c r="S318" s="1177"/>
    </row>
    <row r="319" spans="1:19" ht="27" customHeight="1">
      <c r="A319" s="194"/>
      <c r="B319" s="195"/>
      <c r="C319" s="221" t="s">
        <v>26</v>
      </c>
      <c r="D319" s="196" t="s">
        <v>24</v>
      </c>
      <c r="E319" s="42">
        <v>67200</v>
      </c>
      <c r="F319" s="36">
        <f t="shared" si="54"/>
        <v>67137.7</v>
      </c>
      <c r="G319" s="597">
        <f t="shared" si="62"/>
        <v>99.907291666666666</v>
      </c>
      <c r="H319" s="1177">
        <v>0</v>
      </c>
      <c r="I319" s="1177">
        <v>0</v>
      </c>
      <c r="J319" s="471">
        <v>0</v>
      </c>
      <c r="K319" s="471">
        <v>0</v>
      </c>
      <c r="L319" s="1177">
        <v>2530</v>
      </c>
      <c r="M319" s="1177">
        <v>22280</v>
      </c>
      <c r="N319" s="1177">
        <v>0</v>
      </c>
      <c r="O319" s="1177">
        <v>18519.7</v>
      </c>
      <c r="P319" s="1177">
        <v>4000</v>
      </c>
      <c r="Q319" s="1177">
        <v>5759</v>
      </c>
      <c r="R319" s="1177">
        <v>7697</v>
      </c>
      <c r="S319" s="1177">
        <v>6352</v>
      </c>
    </row>
    <row r="320" spans="1:19" ht="27" customHeight="1">
      <c r="A320" s="194"/>
      <c r="B320" s="195"/>
      <c r="C320" s="221" t="s">
        <v>27</v>
      </c>
      <c r="D320" s="196" t="s">
        <v>24</v>
      </c>
      <c r="E320" s="42">
        <v>0</v>
      </c>
      <c r="F320" s="36">
        <f t="shared" si="54"/>
        <v>0</v>
      </c>
      <c r="G320" s="597" t="e">
        <f t="shared" si="62"/>
        <v>#DIV/0!</v>
      </c>
      <c r="H320" s="1177"/>
      <c r="I320" s="1177"/>
      <c r="J320" s="471"/>
      <c r="K320" s="471"/>
      <c r="L320" s="1177"/>
      <c r="M320" s="1177"/>
      <c r="N320" s="1177"/>
      <c r="O320" s="1177"/>
      <c r="P320" s="1177"/>
      <c r="Q320" s="1177"/>
      <c r="R320" s="1177"/>
      <c r="S320" s="1177"/>
    </row>
    <row r="321" spans="1:19" ht="27" customHeight="1">
      <c r="A321" s="194"/>
      <c r="B321" s="195"/>
      <c r="C321" s="221" t="s">
        <v>28</v>
      </c>
      <c r="D321" s="196" t="s">
        <v>24</v>
      </c>
      <c r="E321" s="42">
        <v>0</v>
      </c>
      <c r="F321" s="36">
        <f t="shared" si="54"/>
        <v>0</v>
      </c>
      <c r="G321" s="597" t="e">
        <f t="shared" si="62"/>
        <v>#DIV/0!</v>
      </c>
      <c r="H321" s="1177"/>
      <c r="I321" s="1177"/>
      <c r="J321" s="471"/>
      <c r="K321" s="471"/>
      <c r="L321" s="1177"/>
      <c r="M321" s="1177"/>
      <c r="N321" s="1177"/>
      <c r="O321" s="1177"/>
      <c r="P321" s="1177"/>
      <c r="Q321" s="1177"/>
      <c r="R321" s="1177"/>
      <c r="S321" s="1177"/>
    </row>
    <row r="322" spans="1:19" ht="27" customHeight="1">
      <c r="A322" s="253"/>
      <c r="B322" s="254"/>
      <c r="C322" s="301" t="s">
        <v>29</v>
      </c>
      <c r="D322" s="256" t="s">
        <v>24</v>
      </c>
      <c r="E322" s="42">
        <v>0</v>
      </c>
      <c r="F322" s="36">
        <f t="shared" si="54"/>
        <v>0</v>
      </c>
      <c r="G322" s="597" t="e">
        <f t="shared" si="62"/>
        <v>#DIV/0!</v>
      </c>
      <c r="H322" s="1177"/>
      <c r="I322" s="1177"/>
      <c r="J322" s="471"/>
      <c r="K322" s="471"/>
      <c r="L322" s="1177"/>
      <c r="M322" s="1177"/>
      <c r="N322" s="1177"/>
      <c r="O322" s="1177"/>
      <c r="P322" s="1177"/>
      <c r="Q322" s="1177"/>
      <c r="R322" s="1177"/>
      <c r="S322" s="1177"/>
    </row>
    <row r="323" spans="1:19" ht="22.2" customHeight="1">
      <c r="A323" s="225"/>
      <c r="B323" s="2179" t="s">
        <v>252</v>
      </c>
      <c r="C323" s="2259"/>
      <c r="D323" s="227"/>
      <c r="E323" s="27">
        <f>E325</f>
        <v>10</v>
      </c>
      <c r="F323" s="55">
        <f t="shared" si="54"/>
        <v>10</v>
      </c>
      <c r="G323" s="598">
        <f t="shared" si="62"/>
        <v>100</v>
      </c>
      <c r="H323" s="1180">
        <f>H325</f>
        <v>0</v>
      </c>
      <c r="I323" s="1180">
        <f t="shared" ref="I323:S323" si="64">I325</f>
        <v>0</v>
      </c>
      <c r="J323" s="1239">
        <f t="shared" si="64"/>
        <v>0</v>
      </c>
      <c r="K323" s="1553">
        <f t="shared" si="64"/>
        <v>0</v>
      </c>
      <c r="L323" s="1180">
        <f t="shared" si="64"/>
        <v>10</v>
      </c>
      <c r="M323" s="1180">
        <f t="shared" si="64"/>
        <v>0</v>
      </c>
      <c r="N323" s="1180">
        <f t="shared" si="64"/>
        <v>0</v>
      </c>
      <c r="O323" s="1180">
        <f t="shared" si="64"/>
        <v>0</v>
      </c>
      <c r="P323" s="1180">
        <f t="shared" si="64"/>
        <v>0</v>
      </c>
      <c r="Q323" s="1180">
        <f t="shared" si="64"/>
        <v>0</v>
      </c>
      <c r="R323" s="1180">
        <f t="shared" si="64"/>
        <v>0</v>
      </c>
      <c r="S323" s="1180">
        <f t="shared" si="64"/>
        <v>0</v>
      </c>
    </row>
    <row r="324" spans="1:19" ht="27" customHeight="1">
      <c r="A324" s="194"/>
      <c r="B324" s="195"/>
      <c r="C324" s="330" t="s">
        <v>111</v>
      </c>
      <c r="D324" s="234" t="s">
        <v>9</v>
      </c>
      <c r="E324" s="77">
        <v>10</v>
      </c>
      <c r="F324" s="36">
        <f t="shared" si="54"/>
        <v>10</v>
      </c>
      <c r="G324" s="597">
        <f t="shared" si="62"/>
        <v>100</v>
      </c>
      <c r="H324" s="1177">
        <v>0</v>
      </c>
      <c r="I324" s="1177">
        <v>0</v>
      </c>
      <c r="J324" s="471">
        <v>0</v>
      </c>
      <c r="K324" s="471">
        <v>10</v>
      </c>
      <c r="L324" s="1177">
        <v>0</v>
      </c>
      <c r="M324" s="1177">
        <v>0</v>
      </c>
      <c r="N324" s="1177">
        <v>0</v>
      </c>
      <c r="O324" s="1177"/>
      <c r="P324" s="1177">
        <v>0</v>
      </c>
      <c r="Q324" s="1177"/>
      <c r="R324" s="1177">
        <v>0</v>
      </c>
      <c r="S324" s="1177"/>
    </row>
    <row r="325" spans="1:19" ht="27" customHeight="1">
      <c r="A325" s="194"/>
      <c r="B325" s="195"/>
      <c r="C325" s="330" t="s">
        <v>112</v>
      </c>
      <c r="D325" s="234" t="s">
        <v>87</v>
      </c>
      <c r="E325" s="77">
        <v>10</v>
      </c>
      <c r="F325" s="36">
        <f t="shared" si="54"/>
        <v>10</v>
      </c>
      <c r="G325" s="597">
        <f t="shared" si="62"/>
        <v>100</v>
      </c>
      <c r="H325" s="1177">
        <v>0</v>
      </c>
      <c r="I325" s="1177">
        <v>0</v>
      </c>
      <c r="J325" s="471">
        <v>0</v>
      </c>
      <c r="K325" s="471">
        <v>0</v>
      </c>
      <c r="L325" s="1177">
        <v>10</v>
      </c>
      <c r="M325" s="1177">
        <v>0</v>
      </c>
      <c r="N325" s="1177">
        <v>0</v>
      </c>
      <c r="O325" s="1177"/>
      <c r="P325" s="1177">
        <v>0</v>
      </c>
      <c r="Q325" s="1177"/>
      <c r="R325" s="1177">
        <v>0</v>
      </c>
      <c r="S325" s="1177"/>
    </row>
    <row r="326" spans="1:19" ht="27" customHeight="1">
      <c r="A326" s="194"/>
      <c r="B326" s="195"/>
      <c r="C326" s="262" t="s">
        <v>187</v>
      </c>
      <c r="D326" s="234" t="s">
        <v>114</v>
      </c>
      <c r="E326" s="77">
        <v>0</v>
      </c>
      <c r="F326" s="36">
        <f t="shared" si="54"/>
        <v>0</v>
      </c>
      <c r="G326" s="597" t="e">
        <f t="shared" si="62"/>
        <v>#DIV/0!</v>
      </c>
      <c r="H326" s="1177"/>
      <c r="I326" s="1177"/>
      <c r="J326" s="471"/>
      <c r="K326" s="471"/>
      <c r="L326" s="1177"/>
      <c r="M326" s="1177"/>
      <c r="N326" s="1177"/>
      <c r="O326" s="1177"/>
      <c r="P326" s="1177"/>
      <c r="Q326" s="1177"/>
      <c r="R326" s="1177"/>
      <c r="S326" s="1177"/>
    </row>
    <row r="327" spans="1:19" ht="26.4" customHeight="1">
      <c r="A327" s="287"/>
      <c r="B327" s="302" t="s">
        <v>58</v>
      </c>
      <c r="C327" s="326"/>
      <c r="D327" s="288" t="s">
        <v>24</v>
      </c>
      <c r="E327" s="111">
        <f>SUM(E328:E332)</f>
        <v>228500</v>
      </c>
      <c r="F327" s="153">
        <f t="shared" si="54"/>
        <v>221800.94</v>
      </c>
      <c r="G327" s="623">
        <f t="shared" si="62"/>
        <v>97.068245076586436</v>
      </c>
      <c r="H327" s="1202">
        <f>SUM(H328:H332)</f>
        <v>0</v>
      </c>
      <c r="I327" s="1202">
        <f t="shared" ref="I327:S327" si="65">SUM(I328:I332)</f>
        <v>0</v>
      </c>
      <c r="J327" s="1228">
        <f t="shared" si="65"/>
        <v>0</v>
      </c>
      <c r="K327" s="1545">
        <f t="shared" si="65"/>
        <v>0</v>
      </c>
      <c r="L327" s="1202">
        <f t="shared" si="65"/>
        <v>4560</v>
      </c>
      <c r="M327" s="1202">
        <f t="shared" si="65"/>
        <v>3600</v>
      </c>
      <c r="N327" s="1202">
        <f t="shared" si="65"/>
        <v>8500</v>
      </c>
      <c r="O327" s="1202">
        <f t="shared" si="65"/>
        <v>57837.88</v>
      </c>
      <c r="P327" s="1202">
        <f t="shared" si="65"/>
        <v>18875</v>
      </c>
      <c r="Q327" s="1202">
        <f t="shared" si="65"/>
        <v>13480</v>
      </c>
      <c r="R327" s="1202">
        <f t="shared" si="65"/>
        <v>8855.18</v>
      </c>
      <c r="S327" s="1202">
        <f t="shared" si="65"/>
        <v>106092.88</v>
      </c>
    </row>
    <row r="328" spans="1:19" ht="26.4" customHeight="1">
      <c r="A328" s="194"/>
      <c r="B328" s="195"/>
      <c r="C328" s="221" t="s">
        <v>25</v>
      </c>
      <c r="D328" s="196" t="s">
        <v>24</v>
      </c>
      <c r="E328" s="42">
        <v>0</v>
      </c>
      <c r="F328" s="36">
        <f t="shared" ref="F328:F391" si="66">SUM(H328:S328)</f>
        <v>0</v>
      </c>
      <c r="G328" s="597" t="e">
        <f t="shared" si="62"/>
        <v>#DIV/0!</v>
      </c>
      <c r="H328" s="1177"/>
      <c r="I328" s="1177"/>
      <c r="J328" s="471"/>
      <c r="K328" s="471"/>
      <c r="L328" s="1177"/>
      <c r="M328" s="1177"/>
      <c r="N328" s="1177"/>
      <c r="O328" s="1177"/>
      <c r="P328" s="1177"/>
      <c r="Q328" s="1177"/>
      <c r="R328" s="1177"/>
      <c r="S328" s="1177"/>
    </row>
    <row r="329" spans="1:19" ht="26.4" customHeight="1">
      <c r="A329" s="194"/>
      <c r="B329" s="195"/>
      <c r="C329" s="221" t="s">
        <v>26</v>
      </c>
      <c r="D329" s="196" t="s">
        <v>24</v>
      </c>
      <c r="E329" s="42">
        <v>228500</v>
      </c>
      <c r="F329" s="36">
        <f t="shared" si="66"/>
        <v>221800.94</v>
      </c>
      <c r="G329" s="597">
        <f t="shared" si="62"/>
        <v>97.068245076586436</v>
      </c>
      <c r="H329" s="1177">
        <v>0</v>
      </c>
      <c r="I329" s="1177">
        <v>0</v>
      </c>
      <c r="J329" s="471">
        <v>0</v>
      </c>
      <c r="K329" s="471">
        <v>0</v>
      </c>
      <c r="L329" s="1177">
        <v>4560</v>
      </c>
      <c r="M329" s="1177">
        <v>3600</v>
      </c>
      <c r="N329" s="1177">
        <v>8500</v>
      </c>
      <c r="O329" s="1177">
        <v>57837.88</v>
      </c>
      <c r="P329" s="1177">
        <v>18875</v>
      </c>
      <c r="Q329" s="1177">
        <v>13480</v>
      </c>
      <c r="R329" s="1177">
        <v>8855.18</v>
      </c>
      <c r="S329" s="1177">
        <v>106092.88</v>
      </c>
    </row>
    <row r="330" spans="1:19" ht="26.4" customHeight="1">
      <c r="A330" s="194"/>
      <c r="B330" s="195"/>
      <c r="C330" s="221" t="s">
        <v>27</v>
      </c>
      <c r="D330" s="196" t="s">
        <v>24</v>
      </c>
      <c r="E330" s="42">
        <v>0</v>
      </c>
      <c r="F330" s="36">
        <f t="shared" si="66"/>
        <v>0</v>
      </c>
      <c r="G330" s="597" t="e">
        <f t="shared" si="62"/>
        <v>#DIV/0!</v>
      </c>
      <c r="H330" s="1177"/>
      <c r="I330" s="1177"/>
      <c r="J330" s="471"/>
      <c r="K330" s="471"/>
      <c r="L330" s="1177"/>
      <c r="M330" s="1177"/>
      <c r="N330" s="1177"/>
      <c r="O330" s="1177"/>
      <c r="P330" s="1177"/>
      <c r="Q330" s="1177"/>
      <c r="R330" s="1177"/>
      <c r="S330" s="1177"/>
    </row>
    <row r="331" spans="1:19" ht="26.4" customHeight="1">
      <c r="A331" s="194"/>
      <c r="B331" s="195"/>
      <c r="C331" s="221" t="s">
        <v>28</v>
      </c>
      <c r="D331" s="196" t="s">
        <v>24</v>
      </c>
      <c r="E331" s="42">
        <v>0</v>
      </c>
      <c r="F331" s="36">
        <f t="shared" si="66"/>
        <v>0</v>
      </c>
      <c r="G331" s="597" t="e">
        <f t="shared" si="62"/>
        <v>#DIV/0!</v>
      </c>
      <c r="H331" s="1177"/>
      <c r="I331" s="1177"/>
      <c r="J331" s="471"/>
      <c r="K331" s="471"/>
      <c r="L331" s="1177"/>
      <c r="M331" s="1177"/>
      <c r="N331" s="1177"/>
      <c r="O331" s="1177"/>
      <c r="P331" s="1177"/>
      <c r="Q331" s="1177"/>
      <c r="R331" s="1177"/>
      <c r="S331" s="1177"/>
    </row>
    <row r="332" spans="1:19" ht="26.4" customHeight="1">
      <c r="A332" s="253"/>
      <c r="B332" s="254"/>
      <c r="C332" s="301" t="s">
        <v>29</v>
      </c>
      <c r="D332" s="256" t="s">
        <v>24</v>
      </c>
      <c r="E332" s="117">
        <v>0</v>
      </c>
      <c r="F332" s="116">
        <f t="shared" si="66"/>
        <v>0</v>
      </c>
      <c r="G332" s="617" t="e">
        <f t="shared" si="62"/>
        <v>#DIV/0!</v>
      </c>
      <c r="H332" s="1193"/>
      <c r="I332" s="1193"/>
      <c r="J332" s="478"/>
      <c r="K332" s="478"/>
      <c r="L332" s="1193"/>
      <c r="M332" s="1193"/>
      <c r="N332" s="1193"/>
      <c r="O332" s="1193"/>
      <c r="P332" s="1193"/>
      <c r="Q332" s="1193"/>
      <c r="R332" s="1193"/>
      <c r="S332" s="1193"/>
    </row>
    <row r="333" spans="1:19" ht="26.4" customHeight="1">
      <c r="A333" s="2110" t="s">
        <v>259</v>
      </c>
      <c r="B333" s="2256"/>
      <c r="C333" s="2256"/>
      <c r="D333" s="2257"/>
      <c r="E333" s="92"/>
      <c r="F333" s="92">
        <f t="shared" si="66"/>
        <v>0</v>
      </c>
      <c r="G333" s="616"/>
      <c r="H333" s="997"/>
      <c r="I333" s="1203"/>
      <c r="J333" s="1227"/>
      <c r="K333" s="1544"/>
      <c r="L333" s="1203"/>
      <c r="M333" s="1203"/>
      <c r="N333" s="1203"/>
      <c r="O333" s="1203"/>
      <c r="P333" s="1203"/>
      <c r="Q333" s="1203"/>
      <c r="R333" s="1203"/>
      <c r="S333" s="1203"/>
    </row>
    <row r="334" spans="1:19" ht="22.95" customHeight="1">
      <c r="A334" s="225"/>
      <c r="B334" s="2113" t="s">
        <v>260</v>
      </c>
      <c r="C334" s="2218"/>
      <c r="D334" s="304"/>
      <c r="E334" s="27">
        <f>E335</f>
        <v>50</v>
      </c>
      <c r="F334" s="55">
        <f t="shared" si="66"/>
        <v>30</v>
      </c>
      <c r="G334" s="598"/>
      <c r="H334" s="1011">
        <f>H335</f>
        <v>0</v>
      </c>
      <c r="I334" s="1011">
        <f>I335</f>
        <v>0</v>
      </c>
      <c r="J334" s="1234">
        <f t="shared" ref="J334:S334" si="67">J335</f>
        <v>0</v>
      </c>
      <c r="K334" s="1549">
        <f t="shared" si="67"/>
        <v>0</v>
      </c>
      <c r="L334" s="1011">
        <f t="shared" si="67"/>
        <v>0</v>
      </c>
      <c r="M334" s="1011">
        <f t="shared" si="67"/>
        <v>0</v>
      </c>
      <c r="N334" s="1011">
        <f t="shared" si="67"/>
        <v>0</v>
      </c>
      <c r="O334" s="1011">
        <f t="shared" si="67"/>
        <v>0</v>
      </c>
      <c r="P334" s="1011">
        <f t="shared" si="67"/>
        <v>28</v>
      </c>
      <c r="Q334" s="1011">
        <f t="shared" si="67"/>
        <v>0</v>
      </c>
      <c r="R334" s="1011">
        <f t="shared" si="67"/>
        <v>2</v>
      </c>
      <c r="S334" s="1011">
        <f t="shared" si="67"/>
        <v>0</v>
      </c>
    </row>
    <row r="335" spans="1:19" ht="26.4" customHeight="1">
      <c r="A335" s="229"/>
      <c r="B335" s="2250" t="s">
        <v>214</v>
      </c>
      <c r="C335" s="2251"/>
      <c r="D335" s="455" t="s">
        <v>9</v>
      </c>
      <c r="E335" s="42">
        <v>50</v>
      </c>
      <c r="F335" s="36">
        <f t="shared" si="66"/>
        <v>30</v>
      </c>
      <c r="G335" s="596">
        <f t="shared" ref="G335:G342" si="68">+F335*100/E335</f>
        <v>60</v>
      </c>
      <c r="H335" s="995">
        <v>0</v>
      </c>
      <c r="I335" s="1204">
        <v>0</v>
      </c>
      <c r="J335" s="152">
        <v>0</v>
      </c>
      <c r="K335" s="152">
        <v>0</v>
      </c>
      <c r="L335" s="1204">
        <v>0</v>
      </c>
      <c r="M335" s="1204"/>
      <c r="N335" s="1204">
        <v>0</v>
      </c>
      <c r="O335" s="1204"/>
      <c r="P335" s="1204">
        <v>28</v>
      </c>
      <c r="Q335" s="1204">
        <v>0</v>
      </c>
      <c r="R335" s="1204">
        <v>2</v>
      </c>
      <c r="S335" s="1204"/>
    </row>
    <row r="336" spans="1:19" ht="26.4" customHeight="1">
      <c r="A336" s="229"/>
      <c r="B336" s="2195" t="s">
        <v>187</v>
      </c>
      <c r="C336" s="2195"/>
      <c r="D336" s="294" t="s">
        <v>114</v>
      </c>
      <c r="E336" s="101">
        <v>0</v>
      </c>
      <c r="F336" s="36">
        <f t="shared" si="66"/>
        <v>0</v>
      </c>
      <c r="G336" s="597" t="e">
        <f t="shared" si="68"/>
        <v>#DIV/0!</v>
      </c>
      <c r="H336" s="995"/>
      <c r="I336" s="1204"/>
      <c r="J336" s="152"/>
      <c r="K336" s="152"/>
      <c r="L336" s="1204"/>
      <c r="M336" s="1204"/>
      <c r="N336" s="1204"/>
      <c r="O336" s="1204"/>
      <c r="P336" s="1204"/>
      <c r="Q336" s="1204"/>
      <c r="R336" s="1204"/>
      <c r="S336" s="1204"/>
    </row>
    <row r="337" spans="1:19" ht="26.4" customHeight="1">
      <c r="A337" s="240"/>
      <c r="B337" s="241" t="s">
        <v>37</v>
      </c>
      <c r="C337" s="242"/>
      <c r="D337" s="236" t="s">
        <v>24</v>
      </c>
      <c r="E337" s="111">
        <f>SUM(E338:E342)</f>
        <v>6000</v>
      </c>
      <c r="F337" s="153">
        <f t="shared" si="66"/>
        <v>6000</v>
      </c>
      <c r="G337" s="599">
        <f t="shared" si="68"/>
        <v>100</v>
      </c>
      <c r="H337" s="1181">
        <f>SUM(H338:H342)</f>
        <v>0</v>
      </c>
      <c r="I337" s="1181">
        <f t="shared" ref="I337:S337" si="69">SUM(I338:I342)</f>
        <v>0</v>
      </c>
      <c r="J337" s="1226">
        <f t="shared" si="69"/>
        <v>0</v>
      </c>
      <c r="K337" s="1543">
        <f t="shared" si="69"/>
        <v>0</v>
      </c>
      <c r="L337" s="1181">
        <f t="shared" si="69"/>
        <v>0</v>
      </c>
      <c r="M337" s="1181">
        <f t="shared" si="69"/>
        <v>0</v>
      </c>
      <c r="N337" s="1181">
        <f t="shared" si="69"/>
        <v>0</v>
      </c>
      <c r="O337" s="1181">
        <f t="shared" si="69"/>
        <v>0</v>
      </c>
      <c r="P337" s="1181">
        <f t="shared" si="69"/>
        <v>0</v>
      </c>
      <c r="Q337" s="1181">
        <f t="shared" si="69"/>
        <v>0</v>
      </c>
      <c r="R337" s="1181">
        <f t="shared" si="69"/>
        <v>0</v>
      </c>
      <c r="S337" s="1181">
        <f t="shared" si="69"/>
        <v>6000</v>
      </c>
    </row>
    <row r="338" spans="1:19" ht="26.4" customHeight="1">
      <c r="A338" s="194"/>
      <c r="B338" s="195"/>
      <c r="C338" s="221" t="s">
        <v>25</v>
      </c>
      <c r="D338" s="196" t="s">
        <v>24</v>
      </c>
      <c r="E338" s="36">
        <v>0</v>
      </c>
      <c r="F338" s="36">
        <f t="shared" si="66"/>
        <v>0</v>
      </c>
      <c r="G338" s="597" t="e">
        <f t="shared" si="68"/>
        <v>#DIV/0!</v>
      </c>
      <c r="H338" s="995"/>
      <c r="I338" s="1204"/>
      <c r="J338" s="152"/>
      <c r="K338" s="152"/>
      <c r="L338" s="1204"/>
      <c r="M338" s="1204"/>
      <c r="N338" s="1204"/>
      <c r="O338" s="1204"/>
      <c r="P338" s="1204"/>
      <c r="Q338" s="1204"/>
      <c r="R338" s="1204"/>
      <c r="S338" s="1204"/>
    </row>
    <row r="339" spans="1:19" ht="26.4" customHeight="1">
      <c r="A339" s="194"/>
      <c r="B339" s="195"/>
      <c r="C339" s="221" t="s">
        <v>26</v>
      </c>
      <c r="D339" s="196" t="s">
        <v>24</v>
      </c>
      <c r="E339" s="36">
        <v>6000</v>
      </c>
      <c r="F339" s="36">
        <f t="shared" si="66"/>
        <v>6000</v>
      </c>
      <c r="G339" s="597">
        <f t="shared" si="68"/>
        <v>100</v>
      </c>
      <c r="H339" s="995">
        <v>0</v>
      </c>
      <c r="I339" s="1204">
        <v>0</v>
      </c>
      <c r="J339" s="152">
        <v>0</v>
      </c>
      <c r="K339" s="152">
        <v>0</v>
      </c>
      <c r="L339" s="1204">
        <v>0</v>
      </c>
      <c r="M339" s="1204"/>
      <c r="N339" s="1204"/>
      <c r="O339" s="1204"/>
      <c r="P339" s="1204">
        <v>0</v>
      </c>
      <c r="Q339" s="1204">
        <v>0</v>
      </c>
      <c r="R339" s="1204"/>
      <c r="S339" s="1204">
        <v>6000</v>
      </c>
    </row>
    <row r="340" spans="1:19" ht="26.4" customHeight="1">
      <c r="A340" s="194"/>
      <c r="B340" s="195"/>
      <c r="C340" s="221" t="s">
        <v>27</v>
      </c>
      <c r="D340" s="196" t="s">
        <v>24</v>
      </c>
      <c r="E340" s="36">
        <v>0</v>
      </c>
      <c r="F340" s="36">
        <f t="shared" si="66"/>
        <v>0</v>
      </c>
      <c r="G340" s="597" t="e">
        <f t="shared" si="68"/>
        <v>#DIV/0!</v>
      </c>
      <c r="H340" s="995"/>
      <c r="I340" s="1204"/>
      <c r="J340" s="152"/>
      <c r="K340" s="152"/>
      <c r="L340" s="1204"/>
      <c r="M340" s="1204"/>
      <c r="N340" s="1204"/>
      <c r="O340" s="1204"/>
      <c r="P340" s="1204"/>
      <c r="Q340" s="1204"/>
      <c r="R340" s="1204"/>
      <c r="S340" s="1204"/>
    </row>
    <row r="341" spans="1:19" ht="25.5" customHeight="1">
      <c r="A341" s="194"/>
      <c r="B341" s="195"/>
      <c r="C341" s="221" t="s">
        <v>28</v>
      </c>
      <c r="D341" s="196" t="s">
        <v>24</v>
      </c>
      <c r="E341" s="36">
        <v>0</v>
      </c>
      <c r="F341" s="36">
        <f t="shared" si="66"/>
        <v>0</v>
      </c>
      <c r="G341" s="597" t="e">
        <f t="shared" si="68"/>
        <v>#DIV/0!</v>
      </c>
      <c r="H341" s="995"/>
      <c r="I341" s="1204"/>
      <c r="J341" s="152"/>
      <c r="K341" s="152"/>
      <c r="L341" s="1204"/>
      <c r="M341" s="1204"/>
      <c r="N341" s="1204"/>
      <c r="O341" s="1204"/>
      <c r="P341" s="1204"/>
      <c r="Q341" s="1204"/>
      <c r="R341" s="1204"/>
      <c r="S341" s="1204"/>
    </row>
    <row r="342" spans="1:19" ht="26.25" customHeight="1">
      <c r="A342" s="253"/>
      <c r="B342" s="254"/>
      <c r="C342" s="255" t="s">
        <v>29</v>
      </c>
      <c r="D342" s="256" t="s">
        <v>24</v>
      </c>
      <c r="E342" s="116">
        <v>0</v>
      </c>
      <c r="F342" s="116">
        <f t="shared" si="66"/>
        <v>0</v>
      </c>
      <c r="G342" s="617" t="e">
        <f t="shared" si="68"/>
        <v>#DIV/0!</v>
      </c>
      <c r="H342" s="988"/>
      <c r="I342" s="1205"/>
      <c r="J342" s="361"/>
      <c r="K342" s="361"/>
      <c r="L342" s="1205"/>
      <c r="M342" s="1205"/>
      <c r="N342" s="1205"/>
      <c r="O342" s="1205"/>
      <c r="P342" s="1205"/>
      <c r="Q342" s="1205"/>
      <c r="R342" s="1205"/>
      <c r="S342" s="1205"/>
    </row>
    <row r="343" spans="1:19" s="154" customFormat="1" ht="26.25" customHeight="1">
      <c r="A343" s="375" t="s">
        <v>254</v>
      </c>
      <c r="B343" s="376"/>
      <c r="C343" s="377"/>
      <c r="D343" s="378"/>
      <c r="E343" s="422"/>
      <c r="F343" s="360">
        <f t="shared" si="66"/>
        <v>0</v>
      </c>
      <c r="G343" s="625"/>
      <c r="H343" s="1207"/>
      <c r="I343" s="1207"/>
      <c r="J343" s="1250"/>
      <c r="K343" s="1564"/>
      <c r="L343" s="519"/>
      <c r="M343" s="519"/>
      <c r="N343" s="519"/>
      <c r="O343" s="519"/>
      <c r="P343" s="519"/>
      <c r="Q343" s="519"/>
      <c r="R343" s="519"/>
      <c r="S343" s="519"/>
    </row>
    <row r="344" spans="1:19" ht="26.25" customHeight="1">
      <c r="A344" s="2144" t="s">
        <v>332</v>
      </c>
      <c r="B344" s="2199"/>
      <c r="C344" s="2200"/>
      <c r="D344" s="272"/>
      <c r="E344" s="428"/>
      <c r="F344" s="92">
        <f t="shared" si="66"/>
        <v>0</v>
      </c>
      <c r="G344" s="616"/>
      <c r="H344" s="1209"/>
      <c r="I344" s="1209"/>
      <c r="J344" s="1105"/>
      <c r="K344" s="1562"/>
      <c r="L344" s="486"/>
      <c r="M344" s="486"/>
      <c r="N344" s="486"/>
      <c r="O344" s="486"/>
      <c r="P344" s="486"/>
      <c r="Q344" s="486"/>
      <c r="R344" s="486"/>
      <c r="S344" s="486"/>
    </row>
    <row r="345" spans="1:19" ht="26.25" customHeight="1">
      <c r="A345" s="211"/>
      <c r="B345" s="423" t="s">
        <v>327</v>
      </c>
      <c r="C345" s="374"/>
      <c r="D345" s="227"/>
      <c r="E345" s="55">
        <f>SUM(E346:E349)</f>
        <v>0</v>
      </c>
      <c r="F345" s="55">
        <f t="shared" si="66"/>
        <v>0</v>
      </c>
      <c r="G345" s="598" t="e">
        <f>+F345*100/E345</f>
        <v>#DIV/0!</v>
      </c>
      <c r="H345" s="1210">
        <f>SUM(H346:H349)</f>
        <v>0</v>
      </c>
      <c r="I345" s="1210">
        <f>SUM(I346:I349)</f>
        <v>0</v>
      </c>
      <c r="J345" s="1218">
        <f>SUM(J346:J349)</f>
        <v>0</v>
      </c>
      <c r="K345" s="1536">
        <f>SUM(K346:K349)</f>
        <v>0</v>
      </c>
      <c r="L345" s="55">
        <f t="shared" ref="L345:S345" si="70">SUM(L346:L349)</f>
        <v>0</v>
      </c>
      <c r="M345" s="55">
        <f t="shared" si="70"/>
        <v>0</v>
      </c>
      <c r="N345" s="55">
        <f t="shared" si="70"/>
        <v>0</v>
      </c>
      <c r="O345" s="55">
        <f t="shared" si="70"/>
        <v>0</v>
      </c>
      <c r="P345" s="55">
        <f t="shared" si="70"/>
        <v>0</v>
      </c>
      <c r="Q345" s="55">
        <f t="shared" si="70"/>
        <v>0</v>
      </c>
      <c r="R345" s="55">
        <f t="shared" si="70"/>
        <v>0</v>
      </c>
      <c r="S345" s="55">
        <f t="shared" si="70"/>
        <v>0</v>
      </c>
    </row>
    <row r="346" spans="1:19" ht="29.4" customHeight="1">
      <c r="A346" s="194"/>
      <c r="B346" s="2101" t="s">
        <v>313</v>
      </c>
      <c r="C346" s="2260"/>
      <c r="D346" s="196" t="s">
        <v>36</v>
      </c>
      <c r="E346" s="36"/>
      <c r="F346" s="36">
        <f t="shared" si="66"/>
        <v>0</v>
      </c>
      <c r="G346" s="597" t="e">
        <f>+F346*100/E346</f>
        <v>#DIV/0!</v>
      </c>
      <c r="H346" s="1177"/>
      <c r="I346" s="1177"/>
      <c r="J346" s="471"/>
      <c r="K346" s="471"/>
      <c r="L346" s="471"/>
      <c r="M346" s="471"/>
      <c r="N346" s="471"/>
      <c r="O346" s="471"/>
      <c r="P346" s="471"/>
      <c r="Q346" s="471"/>
      <c r="R346" s="471"/>
      <c r="S346" s="471"/>
    </row>
    <row r="347" spans="1:19" ht="29.4" customHeight="1">
      <c r="A347" s="194"/>
      <c r="B347" s="2101" t="s">
        <v>314</v>
      </c>
      <c r="C347" s="2260"/>
      <c r="D347" s="196" t="s">
        <v>36</v>
      </c>
      <c r="E347" s="36"/>
      <c r="F347" s="36">
        <f t="shared" si="66"/>
        <v>0</v>
      </c>
      <c r="G347" s="597" t="e">
        <f>+F347*100/E347</f>
        <v>#DIV/0!</v>
      </c>
      <c r="H347" s="1177"/>
      <c r="I347" s="1177"/>
      <c r="J347" s="471"/>
      <c r="K347" s="471"/>
      <c r="L347" s="471"/>
      <c r="M347" s="471"/>
      <c r="N347" s="471"/>
      <c r="O347" s="471"/>
      <c r="P347" s="471"/>
      <c r="Q347" s="471"/>
      <c r="R347" s="471"/>
      <c r="S347" s="471"/>
    </row>
    <row r="348" spans="1:19" ht="29.4" customHeight="1">
      <c r="A348" s="194"/>
      <c r="B348" s="2101" t="s">
        <v>315</v>
      </c>
      <c r="C348" s="2260"/>
      <c r="D348" s="196" t="s">
        <v>36</v>
      </c>
      <c r="E348" s="38"/>
      <c r="F348" s="36">
        <f t="shared" si="66"/>
        <v>0</v>
      </c>
      <c r="G348" s="597" t="e">
        <f t="shared" ref="G348:G357" si="71">+F348*100/E348</f>
        <v>#DIV/0!</v>
      </c>
      <c r="H348" s="1177"/>
      <c r="I348" s="1177"/>
      <c r="J348" s="471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29.4" customHeight="1">
      <c r="A349" s="194"/>
      <c r="B349" s="2101" t="s">
        <v>316</v>
      </c>
      <c r="C349" s="2260"/>
      <c r="D349" s="196" t="s">
        <v>36</v>
      </c>
      <c r="E349" s="38"/>
      <c r="F349" s="36">
        <f t="shared" si="66"/>
        <v>0</v>
      </c>
      <c r="G349" s="597" t="e">
        <f t="shared" si="71"/>
        <v>#DIV/0!</v>
      </c>
      <c r="H349" s="1177"/>
      <c r="I349" s="1177"/>
      <c r="J349" s="471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29.4" customHeight="1">
      <c r="A350" s="194"/>
      <c r="B350" s="2101" t="s">
        <v>309</v>
      </c>
      <c r="C350" s="2260"/>
      <c r="D350" s="196" t="s">
        <v>36</v>
      </c>
      <c r="E350" s="38"/>
      <c r="F350" s="36">
        <f t="shared" si="66"/>
        <v>0</v>
      </c>
      <c r="G350" s="597" t="e">
        <f t="shared" si="71"/>
        <v>#DIV/0!</v>
      </c>
      <c r="H350" s="1177"/>
      <c r="I350" s="1177"/>
      <c r="J350" s="471"/>
      <c r="K350" s="471"/>
      <c r="L350" s="471"/>
      <c r="M350" s="471"/>
      <c r="N350" s="471"/>
      <c r="O350" s="471"/>
      <c r="P350" s="471"/>
      <c r="Q350" s="471"/>
      <c r="R350" s="471"/>
      <c r="S350" s="471"/>
    </row>
    <row r="351" spans="1:19" ht="29.4" customHeight="1">
      <c r="A351" s="194"/>
      <c r="B351" s="2101" t="s">
        <v>307</v>
      </c>
      <c r="C351" s="2260"/>
      <c r="D351" s="196" t="s">
        <v>36</v>
      </c>
      <c r="E351" s="38"/>
      <c r="F351" s="36">
        <f t="shared" si="66"/>
        <v>0</v>
      </c>
      <c r="G351" s="597" t="e">
        <f t="shared" si="71"/>
        <v>#DIV/0!</v>
      </c>
      <c r="H351" s="1177"/>
      <c r="I351" s="1177"/>
      <c r="J351" s="471"/>
      <c r="K351" s="471"/>
      <c r="L351" s="471"/>
      <c r="M351" s="471"/>
      <c r="N351" s="471"/>
      <c r="O351" s="471"/>
      <c r="P351" s="471"/>
      <c r="Q351" s="471"/>
      <c r="R351" s="471"/>
      <c r="S351" s="471"/>
    </row>
    <row r="352" spans="1:19" ht="26.25" customHeight="1">
      <c r="A352" s="240"/>
      <c r="B352" s="357" t="s">
        <v>37</v>
      </c>
      <c r="C352" s="347"/>
      <c r="D352" s="236" t="s">
        <v>24</v>
      </c>
      <c r="E352" s="346">
        <f>SUM(E353:E357)</f>
        <v>0</v>
      </c>
      <c r="F352" s="153">
        <f t="shared" si="66"/>
        <v>0</v>
      </c>
      <c r="G352" s="599" t="e">
        <f t="shared" si="71"/>
        <v>#DIV/0!</v>
      </c>
      <c r="H352" s="1199">
        <f>SUM(H353:H357)</f>
        <v>0</v>
      </c>
      <c r="I352" s="1199">
        <f>SUM(I353:I357)</f>
        <v>0</v>
      </c>
      <c r="J352" s="1248">
        <f>SUM(J353:J357)</f>
        <v>0</v>
      </c>
      <c r="K352" s="1563">
        <f>SUM(K353:K357)</f>
        <v>0</v>
      </c>
      <c r="L352" s="487">
        <f t="shared" ref="L352:S352" si="72">SUM(L353:L357)</f>
        <v>0</v>
      </c>
      <c r="M352" s="487">
        <f t="shared" si="72"/>
        <v>0</v>
      </c>
      <c r="N352" s="487">
        <f t="shared" si="72"/>
        <v>0</v>
      </c>
      <c r="O352" s="487">
        <f t="shared" si="72"/>
        <v>0</v>
      </c>
      <c r="P352" s="487">
        <f t="shared" si="72"/>
        <v>0</v>
      </c>
      <c r="Q352" s="487">
        <f t="shared" si="72"/>
        <v>0</v>
      </c>
      <c r="R352" s="487">
        <f t="shared" si="72"/>
        <v>0</v>
      </c>
      <c r="S352" s="487">
        <f t="shared" si="72"/>
        <v>0</v>
      </c>
    </row>
    <row r="353" spans="1:19" ht="26.25" customHeight="1">
      <c r="A353" s="194"/>
      <c r="B353" s="195"/>
      <c r="C353" s="221" t="s">
        <v>25</v>
      </c>
      <c r="D353" s="196" t="s">
        <v>24</v>
      </c>
      <c r="E353" s="38"/>
      <c r="F353" s="36">
        <f t="shared" si="66"/>
        <v>0</v>
      </c>
      <c r="G353" s="597" t="e">
        <f t="shared" si="71"/>
        <v>#DIV/0!</v>
      </c>
      <c r="H353" s="1177"/>
      <c r="I353" s="1177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194"/>
      <c r="B354" s="195"/>
      <c r="C354" s="221" t="s">
        <v>26</v>
      </c>
      <c r="D354" s="196" t="s">
        <v>24</v>
      </c>
      <c r="E354" s="38"/>
      <c r="F354" s="36">
        <f t="shared" si="66"/>
        <v>0</v>
      </c>
      <c r="G354" s="597" t="e">
        <f t="shared" si="71"/>
        <v>#DIV/0!</v>
      </c>
      <c r="H354" s="1177"/>
      <c r="I354" s="1177"/>
      <c r="J354" s="471"/>
      <c r="K354" s="471"/>
      <c r="L354" s="471"/>
      <c r="M354" s="471"/>
      <c r="N354" s="471"/>
      <c r="O354" s="471"/>
      <c r="P354" s="471"/>
      <c r="Q354" s="471"/>
      <c r="R354" s="471"/>
      <c r="S354" s="471"/>
    </row>
    <row r="355" spans="1:19" ht="26.25" customHeight="1">
      <c r="A355" s="194"/>
      <c r="B355" s="195"/>
      <c r="C355" s="221" t="s">
        <v>27</v>
      </c>
      <c r="D355" s="196" t="s">
        <v>24</v>
      </c>
      <c r="E355" s="38"/>
      <c r="F355" s="36">
        <f t="shared" si="66"/>
        <v>0</v>
      </c>
      <c r="G355" s="597" t="e">
        <f t="shared" si="71"/>
        <v>#DIV/0!</v>
      </c>
      <c r="H355" s="1177"/>
      <c r="I355" s="1177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194"/>
      <c r="B356" s="195"/>
      <c r="C356" s="221" t="s">
        <v>28</v>
      </c>
      <c r="D356" s="196" t="s">
        <v>24</v>
      </c>
      <c r="E356" s="38"/>
      <c r="F356" s="36">
        <f t="shared" si="66"/>
        <v>0</v>
      </c>
      <c r="G356" s="597" t="e">
        <f t="shared" si="71"/>
        <v>#DIV/0!</v>
      </c>
      <c r="H356" s="1177"/>
      <c r="I356" s="1177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277"/>
      <c r="B357" s="278"/>
      <c r="C357" s="279" t="s">
        <v>29</v>
      </c>
      <c r="D357" s="280" t="s">
        <v>24</v>
      </c>
      <c r="E357" s="373"/>
      <c r="F357" s="116">
        <f t="shared" si="66"/>
        <v>0</v>
      </c>
      <c r="G357" s="624" t="e">
        <f t="shared" si="71"/>
        <v>#DIV/0!</v>
      </c>
      <c r="H357" s="1200"/>
      <c r="I357" s="1200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86">
        <f t="shared" si="66"/>
        <v>0</v>
      </c>
      <c r="G358" s="625"/>
      <c r="H358" s="1206"/>
      <c r="I358" s="1206"/>
      <c r="J358" s="1235"/>
      <c r="K358" s="1550"/>
      <c r="L358" s="468"/>
      <c r="M358" s="468"/>
      <c r="N358" s="468"/>
      <c r="O358" s="468"/>
      <c r="P358" s="468"/>
      <c r="Q358" s="468"/>
      <c r="R358" s="468"/>
      <c r="S358" s="468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66"/>
        <v>0</v>
      </c>
      <c r="G359" s="590"/>
      <c r="H359" s="1211"/>
      <c r="I359" s="1211"/>
      <c r="J359" s="1252"/>
      <c r="K359" s="1565"/>
      <c r="L359" s="538"/>
      <c r="M359" s="538"/>
      <c r="N359" s="538"/>
      <c r="O359" s="538"/>
      <c r="P359" s="538"/>
      <c r="Q359" s="538"/>
      <c r="R359" s="538"/>
      <c r="S359" s="53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66"/>
        <v>0</v>
      </c>
      <c r="G360" s="597" t="e">
        <f>+F360*100/E360</f>
        <v>#DIV/0!</v>
      </c>
      <c r="H360" s="1212"/>
      <c r="I360" s="1212"/>
      <c r="J360" s="484"/>
      <c r="K360" s="484"/>
      <c r="L360" s="484"/>
      <c r="M360" s="484"/>
      <c r="N360" s="484"/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66"/>
        <v>0</v>
      </c>
      <c r="G361" s="597" t="e">
        <f>+F361*100/E361</f>
        <v>#DIV/0!</v>
      </c>
      <c r="H361" s="1212"/>
      <c r="I361" s="1212"/>
      <c r="J361" s="484"/>
      <c r="K361" s="484"/>
      <c r="L361" s="484"/>
      <c r="M361" s="484"/>
      <c r="N361" s="484"/>
      <c r="O361" s="484"/>
      <c r="P361" s="484"/>
      <c r="Q361" s="484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66"/>
        <v>0</v>
      </c>
      <c r="G362" s="599" t="e">
        <f>+F362*100/E362</f>
        <v>#DIV/0!</v>
      </c>
      <c r="H362" s="1213">
        <f>SUM(H363:H367)</f>
        <v>0</v>
      </c>
      <c r="I362" s="1213">
        <f t="shared" ref="I362:S362" si="73">SUM(I363:I367)</f>
        <v>0</v>
      </c>
      <c r="J362" s="1213">
        <f t="shared" si="73"/>
        <v>0</v>
      </c>
      <c r="K362" s="1213">
        <f t="shared" si="73"/>
        <v>0</v>
      </c>
      <c r="L362" s="1213">
        <f t="shared" si="73"/>
        <v>0</v>
      </c>
      <c r="M362" s="1213">
        <f t="shared" si="73"/>
        <v>0</v>
      </c>
      <c r="N362" s="1213">
        <f t="shared" si="73"/>
        <v>0</v>
      </c>
      <c r="O362" s="1213">
        <f t="shared" si="73"/>
        <v>0</v>
      </c>
      <c r="P362" s="1213">
        <f t="shared" si="73"/>
        <v>0</v>
      </c>
      <c r="Q362" s="1213">
        <f t="shared" si="73"/>
        <v>0</v>
      </c>
      <c r="R362" s="1213">
        <f t="shared" si="73"/>
        <v>0</v>
      </c>
      <c r="S362" s="1213">
        <f t="shared" si="73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66"/>
        <v>0</v>
      </c>
      <c r="G363" s="597" t="e">
        <f>+F363*100/E363</f>
        <v>#DIV/0!</v>
      </c>
      <c r="H363" s="1212"/>
      <c r="I363" s="1212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66"/>
        <v>0</v>
      </c>
      <c r="G364" s="597" t="e">
        <f>+F364*100/E364</f>
        <v>#DIV/0!</v>
      </c>
      <c r="H364" s="1212"/>
      <c r="I364" s="1212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66"/>
        <v>0</v>
      </c>
      <c r="G365" s="627" t="e">
        <f>SUM(G366:G370)</f>
        <v>#DIV/0!</v>
      </c>
      <c r="H365" s="1212"/>
      <c r="I365" s="1212"/>
      <c r="J365" s="484"/>
      <c r="K365" s="484"/>
      <c r="L365" s="484"/>
      <c r="M365" s="484"/>
      <c r="N365" s="484"/>
      <c r="O365" s="484"/>
      <c r="P365" s="484"/>
      <c r="Q365" s="484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66"/>
        <v>0</v>
      </c>
      <c r="G366" s="597" t="e">
        <f>+F366*100/E366</f>
        <v>#DIV/0!</v>
      </c>
      <c r="H366" s="1212"/>
      <c r="I366" s="1212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66"/>
        <v>0</v>
      </c>
      <c r="G367" s="617" t="e">
        <f>+F367*100/E367</f>
        <v>#DIV/0!</v>
      </c>
      <c r="H367" s="1214"/>
      <c r="I367" s="1214"/>
      <c r="J367" s="485"/>
      <c r="K367" s="485"/>
      <c r="L367" s="485"/>
      <c r="M367" s="485"/>
      <c r="N367" s="485"/>
      <c r="O367" s="485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66"/>
        <v>0</v>
      </c>
      <c r="G368" s="590"/>
      <c r="H368" s="1211"/>
      <c r="I368" s="1211"/>
      <c r="J368" s="1252"/>
      <c r="K368" s="1565"/>
      <c r="L368" s="538"/>
      <c r="M368" s="538"/>
      <c r="N368" s="538"/>
      <c r="O368" s="538"/>
      <c r="P368" s="538"/>
      <c r="Q368" s="538"/>
      <c r="R368" s="538"/>
      <c r="S368" s="53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66"/>
        <v>0</v>
      </c>
      <c r="G369" s="597" t="e">
        <f>+F369*100/E369</f>
        <v>#DIV/0!</v>
      </c>
      <c r="H369" s="1212"/>
      <c r="I369" s="1212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66"/>
        <v>0</v>
      </c>
      <c r="G370" s="597" t="e">
        <f>+F370*100/E370</f>
        <v>#DIV/0!</v>
      </c>
      <c r="H370" s="1212"/>
      <c r="I370" s="1212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66"/>
        <v>0</v>
      </c>
      <c r="G371" s="599" t="e">
        <f>+F371*100/E371</f>
        <v>#DIV/0!</v>
      </c>
      <c r="H371" s="1213">
        <f>SUM(H372:H376)</f>
        <v>0</v>
      </c>
      <c r="I371" s="1213">
        <f t="shared" ref="I371:S371" si="74">SUM(I372:I376)</f>
        <v>0</v>
      </c>
      <c r="J371" s="1213">
        <f t="shared" si="74"/>
        <v>0</v>
      </c>
      <c r="K371" s="1213">
        <f t="shared" si="74"/>
        <v>0</v>
      </c>
      <c r="L371" s="1213">
        <f t="shared" si="74"/>
        <v>0</v>
      </c>
      <c r="M371" s="1213">
        <f t="shared" si="74"/>
        <v>0</v>
      </c>
      <c r="N371" s="1213">
        <f t="shared" si="74"/>
        <v>0</v>
      </c>
      <c r="O371" s="1213">
        <f t="shared" si="74"/>
        <v>0</v>
      </c>
      <c r="P371" s="1213">
        <f t="shared" si="74"/>
        <v>0</v>
      </c>
      <c r="Q371" s="1213">
        <f t="shared" si="74"/>
        <v>0</v>
      </c>
      <c r="R371" s="1213">
        <f t="shared" si="74"/>
        <v>0</v>
      </c>
      <c r="S371" s="1213">
        <f t="shared" si="74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66"/>
        <v>0</v>
      </c>
      <c r="G372" s="597" t="e">
        <f>+F372*100/E372</f>
        <v>#DIV/0!</v>
      </c>
      <c r="H372" s="1212"/>
      <c r="I372" s="1212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66"/>
        <v>0</v>
      </c>
      <c r="G373" s="597" t="e">
        <f>+F373*100/E373</f>
        <v>#DIV/0!</v>
      </c>
      <c r="H373" s="1212"/>
      <c r="I373" s="1212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66"/>
        <v>0</v>
      </c>
      <c r="G374" s="627" t="e">
        <f>SUM(G375:G379)</f>
        <v>#DIV/0!</v>
      </c>
      <c r="H374" s="1212"/>
      <c r="I374" s="1212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66"/>
        <v>0</v>
      </c>
      <c r="G375" s="597" t="e">
        <f>+F375*100/E375</f>
        <v>#DIV/0!</v>
      </c>
      <c r="H375" s="1212"/>
      <c r="I375" s="1212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66"/>
        <v>0</v>
      </c>
      <c r="G376" s="597" t="e">
        <f>+F376*100/E376</f>
        <v>#DIV/0!</v>
      </c>
      <c r="H376" s="1212"/>
      <c r="I376" s="1212"/>
      <c r="J376" s="484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25.2" customHeight="1">
      <c r="A377" s="2261" t="s">
        <v>330</v>
      </c>
      <c r="B377" s="2262"/>
      <c r="C377" s="2262"/>
      <c r="D377" s="2263"/>
      <c r="E377" s="535"/>
      <c r="F377" s="92">
        <f t="shared" si="66"/>
        <v>0</v>
      </c>
      <c r="G377" s="590"/>
      <c r="H377" s="1211"/>
      <c r="I377" s="1211"/>
      <c r="J377" s="1252"/>
      <c r="K377" s="1565"/>
      <c r="L377" s="538"/>
      <c r="M377" s="538"/>
      <c r="N377" s="538"/>
      <c r="O377" s="538"/>
      <c r="P377" s="538"/>
      <c r="Q377" s="538"/>
      <c r="R377" s="538"/>
      <c r="S377" s="53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66"/>
        <v>0</v>
      </c>
      <c r="G378" s="597" t="e">
        <f>+F378*100/E378</f>
        <v>#DIV/0!</v>
      </c>
      <c r="H378" s="1212"/>
      <c r="I378" s="1212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66"/>
        <v>0</v>
      </c>
      <c r="G379" s="597" t="e">
        <f>+F379*100/E379</f>
        <v>#DIV/0!</v>
      </c>
      <c r="H379" s="1212"/>
      <c r="I379" s="1212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66"/>
        <v>0</v>
      </c>
      <c r="G380" s="599" t="e">
        <f>+F380*100/E380</f>
        <v>#DIV/0!</v>
      </c>
      <c r="H380" s="1213">
        <f>SUM(H381:H385)</f>
        <v>0</v>
      </c>
      <c r="I380" s="1213">
        <f t="shared" ref="I380:S380" si="75">SUM(I381:I385)</f>
        <v>0</v>
      </c>
      <c r="J380" s="1213">
        <f t="shared" si="75"/>
        <v>0</v>
      </c>
      <c r="K380" s="1213">
        <f t="shared" si="75"/>
        <v>0</v>
      </c>
      <c r="L380" s="1213">
        <f t="shared" si="75"/>
        <v>0</v>
      </c>
      <c r="M380" s="1213">
        <f t="shared" si="75"/>
        <v>0</v>
      </c>
      <c r="N380" s="1213">
        <f t="shared" si="75"/>
        <v>0</v>
      </c>
      <c r="O380" s="1213">
        <f t="shared" si="75"/>
        <v>0</v>
      </c>
      <c r="P380" s="1213">
        <f t="shared" si="75"/>
        <v>0</v>
      </c>
      <c r="Q380" s="1213">
        <f t="shared" si="75"/>
        <v>0</v>
      </c>
      <c r="R380" s="1213">
        <f t="shared" si="75"/>
        <v>0</v>
      </c>
      <c r="S380" s="1213">
        <f t="shared" si="75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66"/>
        <v>0</v>
      </c>
      <c r="G381" s="597" t="e">
        <f>+F381*100/E381</f>
        <v>#DIV/0!</v>
      </c>
      <c r="H381" s="1212"/>
      <c r="I381" s="1212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66"/>
        <v>0</v>
      </c>
      <c r="G382" s="597" t="e">
        <f>+F382*100/E382</f>
        <v>#DIV/0!</v>
      </c>
      <c r="H382" s="1212"/>
      <c r="I382" s="1212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66"/>
        <v>0</v>
      </c>
      <c r="G383" s="627" t="e">
        <f>SUM(G384:G388)</f>
        <v>#DIV/0!</v>
      </c>
      <c r="H383" s="1212"/>
      <c r="I383" s="1212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66"/>
        <v>0</v>
      </c>
      <c r="G384" s="597" t="e">
        <f>+F384*100/E384</f>
        <v>#DIV/0!</v>
      </c>
      <c r="H384" s="1212"/>
      <c r="I384" s="1212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25"/>
      <c r="B385" s="532"/>
      <c r="C385" s="533" t="s">
        <v>29</v>
      </c>
      <c r="D385" s="527" t="s">
        <v>24</v>
      </c>
      <c r="E385" s="116">
        <v>0</v>
      </c>
      <c r="F385" s="116">
        <f t="shared" si="66"/>
        <v>0</v>
      </c>
      <c r="G385" s="617" t="e">
        <f>+F385*100/E385</f>
        <v>#DIV/0!</v>
      </c>
      <c r="H385" s="1214"/>
      <c r="I385" s="1214"/>
      <c r="J385" s="485"/>
      <c r="K385" s="485"/>
      <c r="L385" s="485"/>
      <c r="M385" s="485"/>
      <c r="N385" s="485"/>
      <c r="O385" s="485"/>
      <c r="P385" s="485"/>
      <c r="Q385" s="485"/>
      <c r="R385" s="485"/>
      <c r="S385" s="485"/>
    </row>
    <row r="386" spans="1:19" ht="24" customHeight="1">
      <c r="A386" s="2120" t="s">
        <v>331</v>
      </c>
      <c r="B386" s="2121"/>
      <c r="C386" s="2121"/>
      <c r="D386" s="2192"/>
      <c r="E386" s="535"/>
      <c r="F386" s="92">
        <f t="shared" si="66"/>
        <v>0</v>
      </c>
      <c r="G386" s="590"/>
      <c r="H386" s="1211"/>
      <c r="I386" s="1211"/>
      <c r="J386" s="1252"/>
      <c r="K386" s="1565"/>
      <c r="L386" s="538"/>
      <c r="M386" s="538"/>
      <c r="N386" s="538"/>
      <c r="O386" s="538"/>
      <c r="P386" s="538"/>
      <c r="Q386" s="538"/>
      <c r="R386" s="538"/>
      <c r="S386" s="53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66"/>
        <v>0</v>
      </c>
      <c r="G387" s="597" t="e">
        <f>+F387*100/E387</f>
        <v>#DIV/0!</v>
      </c>
      <c r="H387" s="1212"/>
      <c r="I387" s="1212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66"/>
        <v>0</v>
      </c>
      <c r="G388" s="597" t="e">
        <f>+F388*100/E388</f>
        <v>#DIV/0!</v>
      </c>
      <c r="H388" s="1212"/>
      <c r="I388" s="1212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66"/>
        <v>0</v>
      </c>
      <c r="G389" s="599" t="e">
        <f>+F389*100/E389</f>
        <v>#DIV/0!</v>
      </c>
      <c r="H389" s="1213">
        <f>SUM(H390:H394)</f>
        <v>0</v>
      </c>
      <c r="I389" s="1213">
        <f t="shared" ref="I389:S389" si="76">SUM(I390:I394)</f>
        <v>0</v>
      </c>
      <c r="J389" s="1213">
        <f t="shared" si="76"/>
        <v>0</v>
      </c>
      <c r="K389" s="1213">
        <f t="shared" si="76"/>
        <v>0</v>
      </c>
      <c r="L389" s="1213">
        <f t="shared" si="76"/>
        <v>0</v>
      </c>
      <c r="M389" s="1213">
        <f t="shared" si="76"/>
        <v>0</v>
      </c>
      <c r="N389" s="1213">
        <f t="shared" si="76"/>
        <v>0</v>
      </c>
      <c r="O389" s="1213">
        <f t="shared" si="76"/>
        <v>0</v>
      </c>
      <c r="P389" s="1213">
        <f t="shared" si="76"/>
        <v>0</v>
      </c>
      <c r="Q389" s="1213">
        <f t="shared" si="76"/>
        <v>0</v>
      </c>
      <c r="R389" s="1213">
        <f t="shared" si="76"/>
        <v>0</v>
      </c>
      <c r="S389" s="1213">
        <f t="shared" si="76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66"/>
        <v>0</v>
      </c>
      <c r="G390" s="597" t="e">
        <f>+F390*100/E390</f>
        <v>#DIV/0!</v>
      </c>
      <c r="H390" s="1212"/>
      <c r="I390" s="1212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66"/>
        <v>0</v>
      </c>
      <c r="G391" s="597" t="e">
        <f>+F391*100/E391</f>
        <v>#DIV/0!</v>
      </c>
      <c r="H391" s="1212"/>
      <c r="I391" s="1212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>SUM(H392:S392)</f>
        <v>0</v>
      </c>
      <c r="G392" s="627" t="e">
        <f>SUM(G393:G397)</f>
        <v>#DIV/0!</v>
      </c>
      <c r="H392" s="1212"/>
      <c r="I392" s="1212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>SUM(H393:S393)</f>
        <v>0</v>
      </c>
      <c r="G393" s="597" t="e">
        <f>+F393*100/E393</f>
        <v>#DIV/0!</v>
      </c>
      <c r="H393" s="1212"/>
      <c r="I393" s="1212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>SUM(H394:S394)</f>
        <v>0</v>
      </c>
      <c r="G394" s="624" t="e">
        <f>+F394*100/E394</f>
        <v>#DIV/0!</v>
      </c>
      <c r="H394" s="1215"/>
      <c r="I394" s="1215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59">
    <mergeCell ref="B188:C188"/>
    <mergeCell ref="A165:C165"/>
    <mergeCell ref="B166:C166"/>
    <mergeCell ref="B346:C346"/>
    <mergeCell ref="B347:C347"/>
    <mergeCell ref="B348:C348"/>
    <mergeCell ref="B314:C314"/>
    <mergeCell ref="B323:C323"/>
    <mergeCell ref="A333:D333"/>
    <mergeCell ref="B334:C334"/>
    <mergeCell ref="B293:C293"/>
    <mergeCell ref="B199:C199"/>
    <mergeCell ref="B154:C154"/>
    <mergeCell ref="A197:C197"/>
    <mergeCell ref="H3:S3"/>
    <mergeCell ref="A313:D313"/>
    <mergeCell ref="B289:C289"/>
    <mergeCell ref="B235:C235"/>
    <mergeCell ref="A175:C175"/>
    <mergeCell ref="B176:C176"/>
    <mergeCell ref="D1:G1"/>
    <mergeCell ref="A3:C4"/>
    <mergeCell ref="F3:F4"/>
    <mergeCell ref="G3:G4"/>
    <mergeCell ref="A8:C8"/>
    <mergeCell ref="B265:C265"/>
    <mergeCell ref="A195:C195"/>
    <mergeCell ref="A233:C233"/>
    <mergeCell ref="A74:C74"/>
    <mergeCell ref="B101:C101"/>
    <mergeCell ref="A109:C109"/>
    <mergeCell ref="B118:C118"/>
    <mergeCell ref="A131:C131"/>
    <mergeCell ref="A247:C247"/>
    <mergeCell ref="B291:C291"/>
    <mergeCell ref="B300:C300"/>
    <mergeCell ref="A221:C221"/>
    <mergeCell ref="A223:C223"/>
    <mergeCell ref="B198:C198"/>
    <mergeCell ref="B288:C288"/>
    <mergeCell ref="A287:C287"/>
    <mergeCell ref="B277:C277"/>
    <mergeCell ref="A142:C142"/>
    <mergeCell ref="A153:C153"/>
    <mergeCell ref="A224:C224"/>
    <mergeCell ref="A225:C225"/>
    <mergeCell ref="B200:C200"/>
    <mergeCell ref="A201:C201"/>
    <mergeCell ref="B214:C214"/>
    <mergeCell ref="B187:C187"/>
    <mergeCell ref="A386:D386"/>
    <mergeCell ref="A377:D377"/>
    <mergeCell ref="B349:C349"/>
    <mergeCell ref="B351:C351"/>
    <mergeCell ref="B350:C350"/>
    <mergeCell ref="B305:C305"/>
    <mergeCell ref="B335:C335"/>
    <mergeCell ref="B336:C336"/>
    <mergeCell ref="A344:C344"/>
  </mergeCells>
  <pageMargins left="0.70866141732283472" right="0.70866141732283472" top="0.74803149606299213" bottom="0.74803149606299213" header="0.31496062992125984" footer="0.31496062992125984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70" zoomScaleNormal="70" workbookViewId="0">
      <pane xSplit="4" ySplit="5" topLeftCell="E122" activePane="bottomRight" state="frozen"/>
      <selection pane="topRight" activeCell="E1" sqref="E1"/>
      <selection pane="bottomLeft" activeCell="A6" sqref="A6"/>
      <selection pane="bottomRight" activeCell="F329" sqref="F329"/>
    </sheetView>
  </sheetViews>
  <sheetFormatPr defaultColWidth="9.125" defaultRowHeight="18.600000000000001"/>
  <cols>
    <col min="1" max="2" width="4.625" style="12" customWidth="1"/>
    <col min="3" max="3" width="70.75" style="12" customWidth="1"/>
    <col min="4" max="4" width="9.125" style="12"/>
    <col min="5" max="5" width="11.75" style="12" customWidth="1"/>
    <col min="6" max="6" width="9.75" style="12" customWidth="1"/>
    <col min="7" max="7" width="8.25" style="12" customWidth="1"/>
    <col min="8" max="19" width="9.2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07"/>
      <c r="E1" s="2207"/>
      <c r="F1" s="2207"/>
      <c r="G1" s="2207"/>
    </row>
    <row r="2" spans="1:19" ht="21.75" customHeight="1">
      <c r="A2" s="13"/>
      <c r="B2" s="13"/>
      <c r="C2" s="13" t="s">
        <v>7</v>
      </c>
      <c r="D2" s="14" t="s">
        <v>106</v>
      </c>
      <c r="E2" s="14"/>
      <c r="F2" s="14"/>
      <c r="G2" s="14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8.2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348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136">
        <f>SUM(E8+E74+E109)</f>
        <v>1028400</v>
      </c>
      <c r="F6" s="136">
        <f>SUM(F8+F74+F109+F153+F247)</f>
        <v>1022344</v>
      </c>
      <c r="G6" s="135">
        <f>+F6*100/E6</f>
        <v>99.411124076234927</v>
      </c>
      <c r="H6" s="462">
        <f t="shared" ref="H6:S6" si="0">SUM(H8+H74+H109+H153+H247)</f>
        <v>67500</v>
      </c>
      <c r="I6" s="462">
        <f t="shared" si="0"/>
        <v>37900</v>
      </c>
      <c r="J6" s="462">
        <f t="shared" si="0"/>
        <v>98800</v>
      </c>
      <c r="K6" s="1588">
        <f t="shared" si="0"/>
        <v>99000</v>
      </c>
      <c r="L6" s="1588">
        <f t="shared" si="0"/>
        <v>97800</v>
      </c>
      <c r="M6" s="1588">
        <f t="shared" si="0"/>
        <v>95800</v>
      </c>
      <c r="N6" s="1588">
        <f t="shared" si="0"/>
        <v>76300</v>
      </c>
      <c r="O6" s="1588">
        <f t="shared" si="0"/>
        <v>103650</v>
      </c>
      <c r="P6" s="1588">
        <f t="shared" si="0"/>
        <v>93500</v>
      </c>
      <c r="Q6" s="1588">
        <f t="shared" si="0"/>
        <v>92895</v>
      </c>
      <c r="R6" s="1588">
        <f t="shared" si="0"/>
        <v>90400</v>
      </c>
      <c r="S6" s="1588">
        <f t="shared" si="0"/>
        <v>68799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223"/>
      <c r="I7" s="1223"/>
      <c r="J7" s="1223"/>
      <c r="K7" s="874"/>
      <c r="L7" s="874"/>
      <c r="M7" s="874"/>
      <c r="N7" s="874"/>
      <c r="O7" s="874"/>
      <c r="P7" s="874"/>
      <c r="Q7" s="874"/>
      <c r="R7" s="874"/>
      <c r="S7" s="874"/>
    </row>
    <row r="8" spans="1:19" ht="21.75" customHeight="1">
      <c r="A8" s="2181" t="s">
        <v>141</v>
      </c>
      <c r="B8" s="2182"/>
      <c r="C8" s="2183"/>
      <c r="D8" s="19"/>
      <c r="E8" s="151">
        <f>SUM(E10+E57)</f>
        <v>170400</v>
      </c>
      <c r="F8" s="137">
        <f>SUM(H8:S8)</f>
        <v>164344</v>
      </c>
      <c r="G8" s="140">
        <f>+F8*100/E8</f>
        <v>96.44600938967136</v>
      </c>
      <c r="H8" s="463">
        <f>SUM(H10+H57)</f>
        <v>5500</v>
      </c>
      <c r="I8" s="463">
        <f t="shared" ref="I8:S8" si="1">SUM(I10+I57)</f>
        <v>2500</v>
      </c>
      <c r="J8" s="463">
        <f t="shared" si="1"/>
        <v>5000</v>
      </c>
      <c r="K8" s="875">
        <f t="shared" si="1"/>
        <v>6200</v>
      </c>
      <c r="L8" s="875">
        <f t="shared" si="1"/>
        <v>5000</v>
      </c>
      <c r="M8" s="875">
        <f t="shared" si="1"/>
        <v>5000</v>
      </c>
      <c r="N8" s="875">
        <f t="shared" si="1"/>
        <v>5500</v>
      </c>
      <c r="O8" s="875">
        <f t="shared" si="1"/>
        <v>27850</v>
      </c>
      <c r="P8" s="875">
        <f t="shared" si="1"/>
        <v>25000</v>
      </c>
      <c r="Q8" s="875">
        <f t="shared" si="1"/>
        <v>26495</v>
      </c>
      <c r="R8" s="875">
        <f t="shared" si="1"/>
        <v>25000</v>
      </c>
      <c r="S8" s="875">
        <f t="shared" si="1"/>
        <v>25299</v>
      </c>
    </row>
    <row r="9" spans="1:19" ht="21.75" customHeight="1">
      <c r="A9" s="127"/>
      <c r="B9" s="128"/>
      <c r="C9" s="2" t="s">
        <v>42</v>
      </c>
      <c r="D9" s="130"/>
      <c r="E9" s="141">
        <v>12400</v>
      </c>
      <c r="F9" s="58">
        <f>SUM(H9:S9)</f>
        <v>12400</v>
      </c>
      <c r="G9" s="47"/>
      <c r="H9" s="1236">
        <v>0</v>
      </c>
      <c r="I9" s="1237">
        <v>0</v>
      </c>
      <c r="J9" s="1237">
        <v>200</v>
      </c>
      <c r="K9" s="877">
        <v>1000</v>
      </c>
      <c r="L9" s="877">
        <v>2500</v>
      </c>
      <c r="M9" s="877">
        <v>2500</v>
      </c>
      <c r="N9" s="876">
        <v>2500</v>
      </c>
      <c r="O9" s="876">
        <v>2500</v>
      </c>
      <c r="P9" s="876">
        <v>1200</v>
      </c>
      <c r="Q9" s="876">
        <v>0</v>
      </c>
      <c r="R9" s="876">
        <v>0</v>
      </c>
      <c r="S9" s="876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12400</v>
      </c>
      <c r="F10" s="134">
        <f>SUM(F11+F23+F39)</f>
        <v>6344</v>
      </c>
      <c r="G10" s="142">
        <f>+F10*100/E10</f>
        <v>51.161290322580648</v>
      </c>
      <c r="H10" s="1224">
        <f t="shared" ref="H10:N10" si="2">SUM(H11+H23+H39)</f>
        <v>0</v>
      </c>
      <c r="I10" s="1224">
        <f t="shared" si="2"/>
        <v>0</v>
      </c>
      <c r="J10" s="1224">
        <f t="shared" si="2"/>
        <v>0</v>
      </c>
      <c r="K10" s="878">
        <f t="shared" si="2"/>
        <v>1200</v>
      </c>
      <c r="L10" s="878">
        <f t="shared" si="2"/>
        <v>0</v>
      </c>
      <c r="M10" s="878">
        <f t="shared" si="2"/>
        <v>0</v>
      </c>
      <c r="N10" s="878">
        <f t="shared" si="2"/>
        <v>0</v>
      </c>
      <c r="O10" s="878">
        <f>SUM(O11+O23+O39)</f>
        <v>3350</v>
      </c>
      <c r="P10" s="878">
        <f>SUM(P11+P23+P39)</f>
        <v>0</v>
      </c>
      <c r="Q10" s="878">
        <f>SUM(Q11+Q23+Q39)</f>
        <v>1495</v>
      </c>
      <c r="R10" s="878">
        <f>SUM(R11+R23+R39)</f>
        <v>0</v>
      </c>
      <c r="S10" s="878">
        <f>SUM(S11+S23+S39)</f>
        <v>299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400</v>
      </c>
      <c r="F11" s="134">
        <f>SUM(F12:F22)</f>
        <v>304</v>
      </c>
      <c r="G11" s="140">
        <f>+F11*100/E11</f>
        <v>76</v>
      </c>
      <c r="H11" s="1224">
        <f>SUM(H12:H22)</f>
        <v>0</v>
      </c>
      <c r="I11" s="1224">
        <f t="shared" ref="I11:S11" si="3">SUM(I12:I22)</f>
        <v>0</v>
      </c>
      <c r="J11" s="1224">
        <f t="shared" si="3"/>
        <v>0</v>
      </c>
      <c r="K11" s="878">
        <f t="shared" si="3"/>
        <v>205</v>
      </c>
      <c r="L11" s="878">
        <f t="shared" si="3"/>
        <v>0</v>
      </c>
      <c r="M11" s="878">
        <f t="shared" si="3"/>
        <v>0</v>
      </c>
      <c r="N11" s="878">
        <f t="shared" si="3"/>
        <v>0</v>
      </c>
      <c r="O11" s="878">
        <f t="shared" si="3"/>
        <v>0</v>
      </c>
      <c r="P11" s="878">
        <f t="shared" si="3"/>
        <v>0</v>
      </c>
      <c r="Q11" s="878">
        <f t="shared" si="3"/>
        <v>99</v>
      </c>
      <c r="R11" s="878">
        <f t="shared" si="3"/>
        <v>0</v>
      </c>
      <c r="S11" s="878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/>
      <c r="I12" s="471"/>
      <c r="J12" s="471"/>
      <c r="K12" s="879"/>
      <c r="L12" s="879"/>
      <c r="M12" s="879"/>
      <c r="N12" s="879"/>
      <c r="O12" s="879"/>
      <c r="P12" s="879"/>
      <c r="Q12" s="879"/>
      <c r="R12" s="879"/>
      <c r="S12" s="879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/>
      <c r="I13" s="471"/>
      <c r="J13" s="471"/>
      <c r="K13" s="879"/>
      <c r="L13" s="879"/>
      <c r="M13" s="879"/>
      <c r="N13" s="879"/>
      <c r="O13" s="879"/>
      <c r="P13" s="879"/>
      <c r="Q13" s="879"/>
      <c r="R13" s="879"/>
      <c r="S13" s="879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/>
      <c r="I14" s="471"/>
      <c r="J14" s="471"/>
      <c r="K14" s="879"/>
      <c r="L14" s="879"/>
      <c r="M14" s="879"/>
      <c r="N14" s="879"/>
      <c r="O14" s="879"/>
      <c r="P14" s="879"/>
      <c r="Q14" s="879"/>
      <c r="R14" s="879"/>
      <c r="S14" s="879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200</v>
      </c>
      <c r="F15" s="36">
        <f t="shared" si="4"/>
        <v>205</v>
      </c>
      <c r="G15" s="37">
        <f t="shared" si="5"/>
        <v>102.5</v>
      </c>
      <c r="H15" s="471">
        <v>0</v>
      </c>
      <c r="I15" s="471">
        <v>0</v>
      </c>
      <c r="J15" s="471">
        <v>0</v>
      </c>
      <c r="K15" s="879">
        <v>205</v>
      </c>
      <c r="L15" s="879">
        <v>0</v>
      </c>
      <c r="M15" s="879">
        <v>0</v>
      </c>
      <c r="N15" s="879">
        <v>0</v>
      </c>
      <c r="O15" s="879">
        <v>0</v>
      </c>
      <c r="P15" s="879">
        <v>0</v>
      </c>
      <c r="Q15" s="879">
        <v>0</v>
      </c>
      <c r="R15" s="879">
        <v>0</v>
      </c>
      <c r="S15" s="879">
        <v>0</v>
      </c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/>
      <c r="I16" s="471"/>
      <c r="J16" s="471"/>
      <c r="K16" s="879"/>
      <c r="L16" s="879"/>
      <c r="M16" s="879"/>
      <c r="N16" s="879"/>
      <c r="O16" s="879"/>
      <c r="P16" s="879"/>
      <c r="Q16" s="879"/>
      <c r="R16" s="879"/>
      <c r="S16" s="879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/>
      <c r="I17" s="471"/>
      <c r="J17" s="471"/>
      <c r="K17" s="879"/>
      <c r="L17" s="879"/>
      <c r="M17" s="879"/>
      <c r="N17" s="879"/>
      <c r="O17" s="879"/>
      <c r="P17" s="879"/>
      <c r="Q17" s="879"/>
      <c r="R17" s="879"/>
      <c r="S17" s="879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/>
      <c r="I18" s="471"/>
      <c r="J18" s="471"/>
      <c r="K18" s="879"/>
      <c r="L18" s="879"/>
      <c r="M18" s="879"/>
      <c r="N18" s="879"/>
      <c r="O18" s="879"/>
      <c r="P18" s="879"/>
      <c r="Q18" s="879"/>
      <c r="R18" s="879"/>
      <c r="S18" s="879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/>
      <c r="I19" s="471"/>
      <c r="J19" s="471"/>
      <c r="K19" s="879"/>
      <c r="L19" s="879"/>
      <c r="M19" s="879"/>
      <c r="N19" s="879"/>
      <c r="O19" s="879"/>
      <c r="P19" s="879"/>
      <c r="Q19" s="879"/>
      <c r="R19" s="879"/>
      <c r="S19" s="879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200</v>
      </c>
      <c r="F20" s="36">
        <f t="shared" si="4"/>
        <v>99</v>
      </c>
      <c r="G20" s="37">
        <f t="shared" si="5"/>
        <v>49.5</v>
      </c>
      <c r="H20" s="471">
        <v>0</v>
      </c>
      <c r="I20" s="471">
        <v>0</v>
      </c>
      <c r="J20" s="471">
        <v>0</v>
      </c>
      <c r="K20" s="879">
        <v>0</v>
      </c>
      <c r="L20" s="879">
        <v>0</v>
      </c>
      <c r="M20" s="879">
        <v>0</v>
      </c>
      <c r="N20" s="879">
        <v>0</v>
      </c>
      <c r="O20" s="879">
        <v>0</v>
      </c>
      <c r="P20" s="879">
        <v>0</v>
      </c>
      <c r="Q20" s="879">
        <v>99</v>
      </c>
      <c r="R20" s="879">
        <v>0</v>
      </c>
      <c r="S20" s="879">
        <v>0</v>
      </c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/>
      <c r="I21" s="471"/>
      <c r="J21" s="471"/>
      <c r="K21" s="879"/>
      <c r="L21" s="879"/>
      <c r="M21" s="879"/>
      <c r="N21" s="879"/>
      <c r="O21" s="879"/>
      <c r="P21" s="879"/>
      <c r="Q21" s="879"/>
      <c r="R21" s="879"/>
      <c r="S21" s="879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/>
      <c r="I22" s="471"/>
      <c r="J22" s="471"/>
      <c r="K22" s="879"/>
      <c r="L22" s="879"/>
      <c r="M22" s="879"/>
      <c r="N22" s="879"/>
      <c r="O22" s="879"/>
      <c r="P22" s="879"/>
      <c r="Q22" s="879"/>
      <c r="R22" s="879"/>
      <c r="S22" s="879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1000</v>
      </c>
      <c r="F23" s="134">
        <f>SUM(F24:F38)</f>
        <v>1003</v>
      </c>
      <c r="G23" s="140">
        <f t="shared" si="5"/>
        <v>100.3</v>
      </c>
      <c r="H23" s="1224">
        <f>SUM(H24:H38)</f>
        <v>0</v>
      </c>
      <c r="I23" s="1224">
        <f t="shared" ref="I23:S23" si="6">SUM(I24:I38)</f>
        <v>0</v>
      </c>
      <c r="J23" s="1224">
        <f t="shared" si="6"/>
        <v>0</v>
      </c>
      <c r="K23" s="878">
        <f t="shared" si="6"/>
        <v>495</v>
      </c>
      <c r="L23" s="878">
        <f t="shared" si="6"/>
        <v>0</v>
      </c>
      <c r="M23" s="878">
        <f t="shared" si="6"/>
        <v>0</v>
      </c>
      <c r="N23" s="878">
        <f t="shared" si="6"/>
        <v>0</v>
      </c>
      <c r="O23" s="878">
        <f t="shared" si="6"/>
        <v>508</v>
      </c>
      <c r="P23" s="878">
        <f t="shared" si="6"/>
        <v>0</v>
      </c>
      <c r="Q23" s="878">
        <f t="shared" si="6"/>
        <v>0</v>
      </c>
      <c r="R23" s="878">
        <f t="shared" si="6"/>
        <v>0</v>
      </c>
      <c r="S23" s="878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471"/>
      <c r="I24" s="471"/>
      <c r="J24" s="471"/>
      <c r="K24" s="879"/>
      <c r="L24" s="879"/>
      <c r="M24" s="879"/>
      <c r="N24" s="879"/>
      <c r="O24" s="879"/>
      <c r="P24" s="879"/>
      <c r="Q24" s="879"/>
      <c r="R24" s="879"/>
      <c r="S24" s="879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/>
      <c r="I25" s="471"/>
      <c r="J25" s="471"/>
      <c r="K25" s="879"/>
      <c r="L25" s="879"/>
      <c r="M25" s="879"/>
      <c r="N25" s="879"/>
      <c r="O25" s="879"/>
      <c r="P25" s="879"/>
      <c r="Q25" s="879"/>
      <c r="R25" s="879"/>
      <c r="S25" s="879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/>
      <c r="I26" s="471"/>
      <c r="J26" s="471"/>
      <c r="K26" s="879"/>
      <c r="L26" s="879"/>
      <c r="M26" s="879"/>
      <c r="N26" s="879"/>
      <c r="O26" s="879"/>
      <c r="P26" s="879"/>
      <c r="Q26" s="879"/>
      <c r="R26" s="879"/>
      <c r="S26" s="879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/>
      <c r="I27" s="471"/>
      <c r="J27" s="471"/>
      <c r="K27" s="879"/>
      <c r="L27" s="879"/>
      <c r="M27" s="879"/>
      <c r="N27" s="879"/>
      <c r="O27" s="879"/>
      <c r="P27" s="879"/>
      <c r="Q27" s="879"/>
      <c r="R27" s="879"/>
      <c r="S27" s="879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/>
      <c r="I28" s="471"/>
      <c r="J28" s="471"/>
      <c r="K28" s="879"/>
      <c r="L28" s="879"/>
      <c r="M28" s="879"/>
      <c r="N28" s="879"/>
      <c r="O28" s="879"/>
      <c r="P28" s="879"/>
      <c r="Q28" s="879"/>
      <c r="R28" s="879"/>
      <c r="S28" s="879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500</v>
      </c>
      <c r="F29" s="36">
        <f t="shared" si="4"/>
        <v>495</v>
      </c>
      <c r="G29" s="37">
        <f t="shared" si="5"/>
        <v>99</v>
      </c>
      <c r="H29" s="471">
        <v>0</v>
      </c>
      <c r="I29" s="471">
        <v>0</v>
      </c>
      <c r="J29" s="471">
        <v>0</v>
      </c>
      <c r="K29" s="879">
        <v>495</v>
      </c>
      <c r="L29" s="879">
        <v>0</v>
      </c>
      <c r="M29" s="879">
        <v>0</v>
      </c>
      <c r="N29" s="879">
        <v>0</v>
      </c>
      <c r="O29" s="879">
        <v>0</v>
      </c>
      <c r="P29" s="879">
        <v>0</v>
      </c>
      <c r="Q29" s="879">
        <v>0</v>
      </c>
      <c r="R29" s="879">
        <v>0</v>
      </c>
      <c r="S29" s="879">
        <v>0</v>
      </c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/>
      <c r="I30" s="471"/>
      <c r="J30" s="471"/>
      <c r="K30" s="879"/>
      <c r="L30" s="879"/>
      <c r="M30" s="879"/>
      <c r="N30" s="879"/>
      <c r="O30" s="879"/>
      <c r="P30" s="879"/>
      <c r="Q30" s="879"/>
      <c r="R30" s="879"/>
      <c r="S30" s="879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/>
      <c r="I31" s="471"/>
      <c r="J31" s="471"/>
      <c r="K31" s="879"/>
      <c r="L31" s="879"/>
      <c r="M31" s="879"/>
      <c r="N31" s="879"/>
      <c r="O31" s="879"/>
      <c r="P31" s="879"/>
      <c r="Q31" s="879"/>
      <c r="R31" s="879"/>
      <c r="S31" s="879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471"/>
      <c r="I32" s="471"/>
      <c r="J32" s="471"/>
      <c r="K32" s="879"/>
      <c r="L32" s="879"/>
      <c r="M32" s="879"/>
      <c r="N32" s="879"/>
      <c r="O32" s="879"/>
      <c r="P32" s="879"/>
      <c r="Q32" s="879"/>
      <c r="R32" s="879"/>
      <c r="S32" s="879"/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37" t="e">
        <f t="shared" si="5"/>
        <v>#DIV/0!</v>
      </c>
      <c r="H33" s="471"/>
      <c r="I33" s="471"/>
      <c r="J33" s="471"/>
      <c r="K33" s="879"/>
      <c r="L33" s="879"/>
      <c r="M33" s="879"/>
      <c r="N33" s="879"/>
      <c r="O33" s="879"/>
      <c r="P33" s="879"/>
      <c r="Q33" s="879"/>
      <c r="R33" s="879"/>
      <c r="S33" s="879"/>
    </row>
    <row r="34" spans="1:19" ht="21.75" customHeight="1">
      <c r="A34" s="32"/>
      <c r="B34" s="33"/>
      <c r="C34" s="320" t="s">
        <v>16</v>
      </c>
      <c r="D34" s="35" t="s">
        <v>47</v>
      </c>
      <c r="E34" s="39">
        <v>0</v>
      </c>
      <c r="F34" s="36">
        <f t="shared" si="4"/>
        <v>0</v>
      </c>
      <c r="G34" s="37" t="e">
        <f t="shared" si="5"/>
        <v>#DIV/0!</v>
      </c>
      <c r="H34" s="471"/>
      <c r="I34" s="471"/>
      <c r="J34" s="471"/>
      <c r="K34" s="879"/>
      <c r="L34" s="879"/>
      <c r="M34" s="879"/>
      <c r="N34" s="879"/>
      <c r="O34" s="879"/>
      <c r="P34" s="879"/>
      <c r="Q34" s="879"/>
      <c r="R34" s="879"/>
      <c r="S34" s="879"/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0</v>
      </c>
      <c r="F35" s="36">
        <f t="shared" si="4"/>
        <v>0</v>
      </c>
      <c r="G35" s="37" t="e">
        <f t="shared" si="5"/>
        <v>#DIV/0!</v>
      </c>
      <c r="H35" s="471"/>
      <c r="I35" s="471"/>
      <c r="J35" s="471"/>
      <c r="K35" s="879"/>
      <c r="L35" s="879"/>
      <c r="M35" s="879"/>
      <c r="N35" s="879"/>
      <c r="O35" s="879"/>
      <c r="P35" s="879"/>
      <c r="Q35" s="879"/>
      <c r="R35" s="879"/>
      <c r="S35" s="879"/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500</v>
      </c>
      <c r="F36" s="36">
        <f t="shared" si="4"/>
        <v>508</v>
      </c>
      <c r="G36" s="37">
        <f t="shared" si="5"/>
        <v>101.6</v>
      </c>
      <c r="H36" s="471">
        <v>0</v>
      </c>
      <c r="I36" s="471">
        <v>0</v>
      </c>
      <c r="J36" s="471">
        <v>0</v>
      </c>
      <c r="K36" s="879">
        <v>0</v>
      </c>
      <c r="L36" s="879">
        <v>0</v>
      </c>
      <c r="M36" s="879">
        <v>0</v>
      </c>
      <c r="N36" s="879">
        <v>0</v>
      </c>
      <c r="O36" s="879">
        <v>508</v>
      </c>
      <c r="P36" s="879">
        <v>0</v>
      </c>
      <c r="Q36" s="879">
        <v>0</v>
      </c>
      <c r="R36" s="879">
        <v>0</v>
      </c>
      <c r="S36" s="879">
        <v>0</v>
      </c>
    </row>
    <row r="37" spans="1:19" ht="21.75" customHeight="1">
      <c r="A37" s="32"/>
      <c r="B37" s="33"/>
      <c r="C37" s="320" t="s">
        <v>270</v>
      </c>
      <c r="D37" s="35" t="s">
        <v>47</v>
      </c>
      <c r="E37" s="36">
        <v>0</v>
      </c>
      <c r="F37" s="36">
        <f t="shared" si="4"/>
        <v>0</v>
      </c>
      <c r="G37" s="37" t="e">
        <f t="shared" si="5"/>
        <v>#DIV/0!</v>
      </c>
      <c r="H37" s="471"/>
      <c r="I37" s="471"/>
      <c r="J37" s="471"/>
      <c r="K37" s="879"/>
      <c r="L37" s="879"/>
      <c r="M37" s="879"/>
      <c r="N37" s="879"/>
      <c r="O37" s="879"/>
      <c r="P37" s="879"/>
      <c r="Q37" s="879"/>
      <c r="R37" s="879"/>
      <c r="S37" s="879"/>
    </row>
    <row r="38" spans="1:19" ht="21.75" customHeight="1">
      <c r="A38" s="32"/>
      <c r="B38" s="33"/>
      <c r="C38" s="320" t="s">
        <v>264</v>
      </c>
      <c r="D38" s="35" t="s">
        <v>47</v>
      </c>
      <c r="E38" s="36">
        <v>0</v>
      </c>
      <c r="F38" s="36">
        <f t="shared" si="4"/>
        <v>0</v>
      </c>
      <c r="G38" s="37" t="e">
        <f t="shared" si="5"/>
        <v>#DIV/0!</v>
      </c>
      <c r="H38" s="471"/>
      <c r="I38" s="471"/>
      <c r="J38" s="471"/>
      <c r="K38" s="879"/>
      <c r="L38" s="879"/>
      <c r="M38" s="879"/>
      <c r="N38" s="879"/>
      <c r="O38" s="879"/>
      <c r="P38" s="879"/>
      <c r="Q38" s="879"/>
      <c r="R38" s="879"/>
      <c r="S38" s="879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11000</v>
      </c>
      <c r="F39" s="134">
        <f>SUM(F40:F53)</f>
        <v>5037</v>
      </c>
      <c r="G39" s="140">
        <f t="shared" si="5"/>
        <v>45.790909090909089</v>
      </c>
      <c r="H39" s="1224">
        <f>SUM(H40:H53)</f>
        <v>0</v>
      </c>
      <c r="I39" s="1224">
        <f t="shared" ref="I39:N39" si="7">SUM(I40:I53)</f>
        <v>0</v>
      </c>
      <c r="J39" s="1224">
        <f t="shared" si="7"/>
        <v>0</v>
      </c>
      <c r="K39" s="878">
        <f t="shared" si="7"/>
        <v>500</v>
      </c>
      <c r="L39" s="878">
        <f t="shared" si="7"/>
        <v>0</v>
      </c>
      <c r="M39" s="878">
        <f t="shared" si="7"/>
        <v>0</v>
      </c>
      <c r="N39" s="878">
        <f t="shared" si="7"/>
        <v>0</v>
      </c>
      <c r="O39" s="878">
        <f>SUM(O40:O53)</f>
        <v>2842</v>
      </c>
      <c r="P39" s="878">
        <f>SUM(P40:P53)</f>
        <v>0</v>
      </c>
      <c r="Q39" s="878">
        <f>SUM(Q40:Q53)</f>
        <v>1396</v>
      </c>
      <c r="R39" s="878">
        <f>SUM(R40:R53)</f>
        <v>0</v>
      </c>
      <c r="S39" s="878">
        <f>SUM(S40:S53)</f>
        <v>299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471"/>
      <c r="I40" s="471"/>
      <c r="J40" s="471"/>
      <c r="K40" s="879"/>
      <c r="L40" s="879"/>
      <c r="M40" s="879"/>
      <c r="N40" s="879"/>
      <c r="O40" s="879"/>
      <c r="P40" s="879"/>
      <c r="Q40" s="879"/>
      <c r="R40" s="879"/>
      <c r="S40" s="879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/>
      <c r="I41" s="471"/>
      <c r="J41" s="471"/>
      <c r="K41" s="879"/>
      <c r="L41" s="879"/>
      <c r="M41" s="879"/>
      <c r="N41" s="879"/>
      <c r="O41" s="879"/>
      <c r="P41" s="879"/>
      <c r="Q41" s="879"/>
      <c r="R41" s="879"/>
      <c r="S41" s="879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/>
      <c r="I42" s="471"/>
      <c r="J42" s="471"/>
      <c r="K42" s="879"/>
      <c r="L42" s="879"/>
      <c r="M42" s="879"/>
      <c r="N42" s="879"/>
      <c r="O42" s="879"/>
      <c r="P42" s="879"/>
      <c r="Q42" s="879"/>
      <c r="R42" s="879"/>
      <c r="S42" s="879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1000</v>
      </c>
      <c r="F43" s="36">
        <f t="shared" si="4"/>
        <v>500</v>
      </c>
      <c r="G43" s="37">
        <f t="shared" si="5"/>
        <v>50</v>
      </c>
      <c r="H43" s="471">
        <v>0</v>
      </c>
      <c r="I43" s="471">
        <v>0</v>
      </c>
      <c r="J43" s="471">
        <v>0</v>
      </c>
      <c r="K43" s="879">
        <v>500</v>
      </c>
      <c r="L43" s="879">
        <v>0</v>
      </c>
      <c r="M43" s="879">
        <v>0</v>
      </c>
      <c r="N43" s="879">
        <v>0</v>
      </c>
      <c r="O43" s="879">
        <v>0</v>
      </c>
      <c r="P43" s="879">
        <v>0</v>
      </c>
      <c r="Q43" s="879">
        <v>0</v>
      </c>
      <c r="R43" s="879">
        <v>0</v>
      </c>
      <c r="S43" s="879">
        <v>0</v>
      </c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/>
      <c r="I44" s="471"/>
      <c r="J44" s="471"/>
      <c r="K44" s="879"/>
      <c r="L44" s="879"/>
      <c r="M44" s="879"/>
      <c r="N44" s="879"/>
      <c r="O44" s="879"/>
      <c r="P44" s="879"/>
      <c r="Q44" s="879"/>
      <c r="R44" s="879"/>
      <c r="S44" s="879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/>
      <c r="I45" s="471"/>
      <c r="J45" s="471"/>
      <c r="K45" s="879"/>
      <c r="L45" s="879"/>
      <c r="M45" s="879"/>
      <c r="N45" s="879"/>
      <c r="O45" s="879"/>
      <c r="P45" s="879"/>
      <c r="Q45" s="879"/>
      <c r="R45" s="879"/>
      <c r="S45" s="879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/>
      <c r="I46" s="471"/>
      <c r="J46" s="471"/>
      <c r="K46" s="879"/>
      <c r="L46" s="879"/>
      <c r="M46" s="879"/>
      <c r="N46" s="879"/>
      <c r="O46" s="879"/>
      <c r="P46" s="879"/>
      <c r="Q46" s="879"/>
      <c r="R46" s="879"/>
      <c r="S46" s="879"/>
    </row>
    <row r="47" spans="1:19" ht="21.75" customHeight="1">
      <c r="A47" s="32"/>
      <c r="B47" s="33"/>
      <c r="C47" s="320" t="s">
        <v>17</v>
      </c>
      <c r="D47" s="35" t="s">
        <v>47</v>
      </c>
      <c r="E47" s="36"/>
      <c r="F47" s="36">
        <f t="shared" si="4"/>
        <v>0</v>
      </c>
      <c r="G47" s="37" t="e">
        <f t="shared" si="5"/>
        <v>#DIV/0!</v>
      </c>
      <c r="H47" s="471"/>
      <c r="I47" s="471"/>
      <c r="J47" s="471"/>
      <c r="K47" s="879"/>
      <c r="L47" s="879"/>
      <c r="M47" s="879"/>
      <c r="N47" s="879"/>
      <c r="O47" s="879"/>
      <c r="P47" s="879"/>
      <c r="Q47" s="879"/>
      <c r="R47" s="879"/>
      <c r="S47" s="879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9500</v>
      </c>
      <c r="F48" s="36">
        <f t="shared" si="4"/>
        <v>4290</v>
      </c>
      <c r="G48" s="37">
        <f t="shared" si="5"/>
        <v>45.157894736842103</v>
      </c>
      <c r="H48" s="471">
        <v>0</v>
      </c>
      <c r="I48" s="471">
        <v>0</v>
      </c>
      <c r="J48" s="471">
        <v>0</v>
      </c>
      <c r="K48" s="879">
        <v>0</v>
      </c>
      <c r="L48" s="879">
        <v>0</v>
      </c>
      <c r="M48" s="879">
        <v>0</v>
      </c>
      <c r="N48" s="879">
        <v>0</v>
      </c>
      <c r="O48" s="1589">
        <v>2595</v>
      </c>
      <c r="P48" s="879">
        <v>0</v>
      </c>
      <c r="Q48" s="1589">
        <v>1396</v>
      </c>
      <c r="R48" s="879">
        <v>0</v>
      </c>
      <c r="S48" s="879">
        <v>299</v>
      </c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/>
      <c r="I49" s="471"/>
      <c r="J49" s="471"/>
      <c r="K49" s="879"/>
      <c r="L49" s="879"/>
      <c r="M49" s="879"/>
      <c r="N49" s="879"/>
      <c r="O49" s="879"/>
      <c r="P49" s="879"/>
      <c r="Q49" s="879"/>
      <c r="R49" s="879"/>
      <c r="S49" s="879"/>
    </row>
    <row r="50" spans="1:19" ht="21.75" customHeight="1">
      <c r="A50" s="32"/>
      <c r="B50" s="33"/>
      <c r="C50" s="320" t="s">
        <v>271</v>
      </c>
      <c r="D50" s="35" t="s">
        <v>47</v>
      </c>
      <c r="E50" s="36"/>
      <c r="F50" s="36"/>
      <c r="G50" s="37" t="e">
        <f t="shared" si="5"/>
        <v>#DIV/0!</v>
      </c>
      <c r="H50" s="471"/>
      <c r="I50" s="471"/>
      <c r="J50" s="471"/>
      <c r="K50" s="879"/>
      <c r="L50" s="879"/>
      <c r="M50" s="879"/>
      <c r="N50" s="879"/>
      <c r="O50" s="879"/>
      <c r="P50" s="879"/>
      <c r="Q50" s="879"/>
      <c r="R50" s="879"/>
      <c r="S50" s="879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500</v>
      </c>
      <c r="F51" s="36">
        <f t="shared" si="4"/>
        <v>247</v>
      </c>
      <c r="G51" s="37">
        <f t="shared" si="5"/>
        <v>49.4</v>
      </c>
      <c r="H51" s="471">
        <v>0</v>
      </c>
      <c r="I51" s="471">
        <v>0</v>
      </c>
      <c r="J51" s="471">
        <v>0</v>
      </c>
      <c r="K51" s="879">
        <v>0</v>
      </c>
      <c r="L51" s="879">
        <v>0</v>
      </c>
      <c r="M51" s="879">
        <v>0</v>
      </c>
      <c r="N51" s="879">
        <v>0</v>
      </c>
      <c r="O51" s="879">
        <v>247</v>
      </c>
      <c r="P51" s="879">
        <v>0</v>
      </c>
      <c r="Q51" s="879">
        <v>0</v>
      </c>
      <c r="R51" s="879">
        <v>0</v>
      </c>
      <c r="S51" s="879">
        <v>0</v>
      </c>
    </row>
    <row r="52" spans="1:19" ht="21.75" customHeight="1">
      <c r="A52" s="32"/>
      <c r="B52" s="33"/>
      <c r="C52" s="320" t="s">
        <v>116</v>
      </c>
      <c r="D52" s="35" t="s">
        <v>47</v>
      </c>
      <c r="E52" s="36"/>
      <c r="F52" s="36">
        <f t="shared" si="4"/>
        <v>0</v>
      </c>
      <c r="G52" s="37" t="e">
        <f t="shared" si="5"/>
        <v>#DIV/0!</v>
      </c>
      <c r="H52" s="471"/>
      <c r="I52" s="471"/>
      <c r="J52" s="471"/>
      <c r="K52" s="879"/>
      <c r="L52" s="879"/>
      <c r="M52" s="879"/>
      <c r="N52" s="879"/>
      <c r="O52" s="879"/>
      <c r="P52" s="879"/>
      <c r="Q52" s="879"/>
      <c r="R52" s="879"/>
      <c r="S52" s="879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/>
      <c r="I53" s="471"/>
      <c r="J53" s="471"/>
      <c r="K53" s="879"/>
      <c r="L53" s="879"/>
      <c r="M53" s="879"/>
      <c r="N53" s="879"/>
      <c r="O53" s="879"/>
      <c r="P53" s="879"/>
      <c r="Q53" s="879"/>
      <c r="R53" s="879"/>
      <c r="S53" s="879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471"/>
      <c r="I54" s="471"/>
      <c r="J54" s="471"/>
      <c r="K54" s="879"/>
      <c r="L54" s="879"/>
      <c r="M54" s="879"/>
      <c r="N54" s="879"/>
      <c r="O54" s="879"/>
      <c r="P54" s="879"/>
      <c r="Q54" s="879"/>
      <c r="R54" s="879"/>
      <c r="S54" s="879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1000</v>
      </c>
      <c r="F55" s="36">
        <f t="shared" si="4"/>
        <v>376</v>
      </c>
      <c r="G55" s="43">
        <f>+F55*100/E55</f>
        <v>37.6</v>
      </c>
      <c r="H55" s="471">
        <v>0</v>
      </c>
      <c r="I55" s="471">
        <v>0</v>
      </c>
      <c r="J55" s="471">
        <v>0</v>
      </c>
      <c r="K55" s="879">
        <v>0</v>
      </c>
      <c r="L55" s="879">
        <v>0</v>
      </c>
      <c r="M55" s="879"/>
      <c r="N55" s="879">
        <v>200</v>
      </c>
      <c r="O55" s="879">
        <v>0</v>
      </c>
      <c r="P55" s="879">
        <v>90</v>
      </c>
      <c r="Q55" s="879">
        <v>70</v>
      </c>
      <c r="R55" s="879">
        <v>16</v>
      </c>
      <c r="S55" s="879">
        <v>0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158000</v>
      </c>
      <c r="F56" s="58">
        <f>SUM(H56:S56)</f>
        <v>158000</v>
      </c>
      <c r="G56" s="47"/>
      <c r="H56" s="1238">
        <v>3000</v>
      </c>
      <c r="I56" s="1238">
        <v>5000</v>
      </c>
      <c r="J56" s="1238">
        <v>5000</v>
      </c>
      <c r="K56" s="880">
        <v>5000</v>
      </c>
      <c r="L56" s="880">
        <v>5000</v>
      </c>
      <c r="M56" s="880">
        <v>5000</v>
      </c>
      <c r="N56" s="880">
        <v>5000</v>
      </c>
      <c r="O56" s="880">
        <v>25000</v>
      </c>
      <c r="P56" s="880">
        <v>25000</v>
      </c>
      <c r="Q56" s="880">
        <v>25000</v>
      </c>
      <c r="R56" s="880">
        <v>25000</v>
      </c>
      <c r="S56" s="880">
        <v>25000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158000</v>
      </c>
      <c r="F57" s="143">
        <f>SUM(F58:F64)</f>
        <v>158000</v>
      </c>
      <c r="G57" s="142">
        <f>+F57*100/E57</f>
        <v>100</v>
      </c>
      <c r="H57" s="1232">
        <f>SUM(H58:H64)</f>
        <v>5500</v>
      </c>
      <c r="I57" s="1232">
        <f t="shared" ref="I57:S57" si="8">SUM(I58:I64)</f>
        <v>2500</v>
      </c>
      <c r="J57" s="1232">
        <f t="shared" si="8"/>
        <v>5000</v>
      </c>
      <c r="K57" s="881">
        <f t="shared" si="8"/>
        <v>5000</v>
      </c>
      <c r="L57" s="881">
        <f t="shared" si="8"/>
        <v>5000</v>
      </c>
      <c r="M57" s="881">
        <f t="shared" si="8"/>
        <v>5000</v>
      </c>
      <c r="N57" s="881">
        <f t="shared" si="8"/>
        <v>5500</v>
      </c>
      <c r="O57" s="881">
        <f t="shared" si="8"/>
        <v>24500</v>
      </c>
      <c r="P57" s="881">
        <f t="shared" si="8"/>
        <v>25000</v>
      </c>
      <c r="Q57" s="881">
        <f t="shared" si="8"/>
        <v>25000</v>
      </c>
      <c r="R57" s="881">
        <f t="shared" si="8"/>
        <v>25000</v>
      </c>
      <c r="S57" s="881">
        <f t="shared" si="8"/>
        <v>25000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21000</v>
      </c>
      <c r="F58" s="36">
        <f t="shared" ref="F58:F72" si="9">SUM(H58:S58)</f>
        <v>22600</v>
      </c>
      <c r="G58" s="43">
        <f t="shared" ref="G58:G74" si="10">+F58*100/E58</f>
        <v>107.61904761904762</v>
      </c>
      <c r="H58" s="471">
        <v>3000</v>
      </c>
      <c r="I58" s="872">
        <v>1500</v>
      </c>
      <c r="J58" s="872">
        <v>1000</v>
      </c>
      <c r="K58" s="1589">
        <v>1300</v>
      </c>
      <c r="L58" s="1589">
        <v>1000</v>
      </c>
      <c r="M58" s="1589">
        <v>1000</v>
      </c>
      <c r="N58" s="879">
        <v>800</v>
      </c>
      <c r="O58" s="1589">
        <v>5000</v>
      </c>
      <c r="P58" s="1589">
        <v>8000</v>
      </c>
      <c r="Q58" s="879">
        <v>0</v>
      </c>
      <c r="R58" s="879">
        <v>0</v>
      </c>
      <c r="S58" s="879">
        <v>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135000</v>
      </c>
      <c r="F59" s="36">
        <f t="shared" si="9"/>
        <v>133400</v>
      </c>
      <c r="G59" s="43">
        <f t="shared" si="10"/>
        <v>98.81481481481481</v>
      </c>
      <c r="H59" s="471">
        <v>2500</v>
      </c>
      <c r="I59" s="872">
        <v>1000</v>
      </c>
      <c r="J59" s="872">
        <v>4000</v>
      </c>
      <c r="K59" s="1589">
        <v>3700</v>
      </c>
      <c r="L59" s="1589">
        <v>4000</v>
      </c>
      <c r="M59" s="1589">
        <v>3000</v>
      </c>
      <c r="N59" s="1589">
        <v>4200</v>
      </c>
      <c r="O59" s="1589">
        <v>19200</v>
      </c>
      <c r="P59" s="1589">
        <v>16800</v>
      </c>
      <c r="Q59" s="1589">
        <v>25000</v>
      </c>
      <c r="R59" s="1589">
        <v>25000</v>
      </c>
      <c r="S59" s="1589">
        <v>25000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471"/>
      <c r="I60" s="471"/>
      <c r="J60" s="471"/>
      <c r="K60" s="879"/>
      <c r="L60" s="879"/>
      <c r="M60" s="879"/>
      <c r="N60" s="879"/>
      <c r="O60" s="879"/>
      <c r="P60" s="879"/>
      <c r="Q60" s="879"/>
      <c r="R60" s="879"/>
      <c r="S60" s="879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/>
      <c r="I61" s="471"/>
      <c r="J61" s="471"/>
      <c r="K61" s="879"/>
      <c r="L61" s="879"/>
      <c r="M61" s="879"/>
      <c r="N61" s="879"/>
      <c r="O61" s="879"/>
      <c r="P61" s="879"/>
      <c r="Q61" s="879"/>
      <c r="R61" s="879"/>
      <c r="S61" s="879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471"/>
      <c r="I62" s="471"/>
      <c r="J62" s="471"/>
      <c r="K62" s="879"/>
      <c r="L62" s="879"/>
      <c r="M62" s="879"/>
      <c r="N62" s="879"/>
      <c r="O62" s="879"/>
      <c r="P62" s="879"/>
      <c r="Q62" s="879"/>
      <c r="R62" s="879"/>
      <c r="S62" s="879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471">
        <v>0</v>
      </c>
      <c r="I63" s="471">
        <v>0</v>
      </c>
      <c r="J63" s="471">
        <v>0</v>
      </c>
      <c r="K63" s="879">
        <v>0</v>
      </c>
      <c r="L63" s="879">
        <v>0</v>
      </c>
      <c r="M63" s="1589">
        <v>1000</v>
      </c>
      <c r="N63" s="879">
        <v>500</v>
      </c>
      <c r="O63" s="879">
        <v>300</v>
      </c>
      <c r="P63" s="879">
        <v>200</v>
      </c>
      <c r="Q63" s="879">
        <v>0</v>
      </c>
      <c r="R63" s="879">
        <v>0</v>
      </c>
      <c r="S63" s="879">
        <v>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471"/>
      <c r="I64" s="471"/>
      <c r="J64" s="471"/>
      <c r="K64" s="879"/>
      <c r="L64" s="879"/>
      <c r="M64" s="879"/>
      <c r="N64" s="879"/>
      <c r="O64" s="879"/>
      <c r="P64" s="879"/>
      <c r="Q64" s="879"/>
      <c r="R64" s="879"/>
      <c r="S64" s="879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15000</v>
      </c>
      <c r="F65" s="55">
        <f t="shared" si="9"/>
        <v>15000</v>
      </c>
      <c r="G65" s="28">
        <f t="shared" si="10"/>
        <v>100</v>
      </c>
      <c r="H65" s="1239">
        <v>0</v>
      </c>
      <c r="I65" s="1239">
        <v>0</v>
      </c>
      <c r="J65" s="1239"/>
      <c r="K65" s="882">
        <v>0</v>
      </c>
      <c r="L65" s="882">
        <v>0</v>
      </c>
      <c r="M65" s="1677">
        <v>15000</v>
      </c>
      <c r="N65" s="882">
        <v>0</v>
      </c>
      <c r="O65" s="882">
        <v>0</v>
      </c>
      <c r="P65" s="882">
        <v>0</v>
      </c>
      <c r="Q65" s="882">
        <v>0</v>
      </c>
      <c r="R65" s="882">
        <v>0</v>
      </c>
      <c r="S65" s="882">
        <v>0</v>
      </c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316</v>
      </c>
      <c r="F66" s="55">
        <f t="shared" si="9"/>
        <v>316</v>
      </c>
      <c r="G66" s="28">
        <f t="shared" si="10"/>
        <v>100</v>
      </c>
      <c r="H66" s="1239">
        <v>16</v>
      </c>
      <c r="I66" s="1239">
        <v>12</v>
      </c>
      <c r="J66" s="1239">
        <v>15</v>
      </c>
      <c r="K66" s="882">
        <v>19</v>
      </c>
      <c r="L66" s="882">
        <v>17</v>
      </c>
      <c r="M66" s="882">
        <v>21</v>
      </c>
      <c r="N66" s="882">
        <v>18</v>
      </c>
      <c r="O66" s="882">
        <v>85</v>
      </c>
      <c r="P66" s="882">
        <v>62</v>
      </c>
      <c r="Q66" s="882">
        <v>27</v>
      </c>
      <c r="R66" s="882">
        <v>23</v>
      </c>
      <c r="S66" s="882">
        <v>1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/>
      <c r="I67" s="471"/>
      <c r="J67" s="471"/>
      <c r="K67" s="879"/>
      <c r="L67" s="879"/>
      <c r="M67" s="879"/>
      <c r="N67" s="879"/>
      <c r="O67" s="879"/>
      <c r="P67" s="879"/>
      <c r="Q67" s="879"/>
      <c r="R67" s="879"/>
      <c r="S67" s="879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571000</v>
      </c>
      <c r="F68" s="50">
        <f>SUM(H68:S68)</f>
        <v>541198.51</v>
      </c>
      <c r="G68" s="112">
        <f t="shared" si="10"/>
        <v>94.780824868651493</v>
      </c>
      <c r="H68" s="1226">
        <f>SUM(H69:H73)</f>
        <v>0</v>
      </c>
      <c r="I68" s="1226">
        <f t="shared" ref="I68:S68" si="11">SUM(I69:I73)</f>
        <v>124395</v>
      </c>
      <c r="J68" s="1226">
        <f t="shared" si="11"/>
        <v>34325.29</v>
      </c>
      <c r="K68" s="883">
        <f t="shared" si="11"/>
        <v>22527.5</v>
      </c>
      <c r="L68" s="883">
        <f t="shared" si="11"/>
        <v>122640.69</v>
      </c>
      <c r="M68" s="883">
        <f t="shared" si="11"/>
        <v>49866.01</v>
      </c>
      <c r="N68" s="883">
        <f t="shared" si="11"/>
        <v>89555.62</v>
      </c>
      <c r="O68" s="883">
        <f t="shared" si="11"/>
        <v>46558.82</v>
      </c>
      <c r="P68" s="883">
        <f t="shared" si="11"/>
        <v>18861.900000000001</v>
      </c>
      <c r="Q68" s="883">
        <f t="shared" si="11"/>
        <v>9654.59</v>
      </c>
      <c r="R68" s="883">
        <f t="shared" si="11"/>
        <v>9916</v>
      </c>
      <c r="S68" s="883">
        <f t="shared" si="11"/>
        <v>12897.09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/>
      <c r="I69" s="471"/>
      <c r="J69" s="471"/>
      <c r="K69" s="879"/>
      <c r="L69" s="879"/>
      <c r="M69" s="879"/>
      <c r="N69" s="879"/>
      <c r="O69" s="879"/>
      <c r="P69" s="879"/>
      <c r="Q69" s="879"/>
      <c r="R69" s="879"/>
      <c r="S69" s="879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515200+55800</f>
        <v>571000</v>
      </c>
      <c r="F70" s="36">
        <f t="shared" si="9"/>
        <v>541198.51</v>
      </c>
      <c r="G70" s="43">
        <f t="shared" si="10"/>
        <v>94.780824868651493</v>
      </c>
      <c r="H70" s="471">
        <v>0</v>
      </c>
      <c r="I70" s="1020">
        <v>124395</v>
      </c>
      <c r="J70" s="1020">
        <v>34325.29</v>
      </c>
      <c r="K70" s="1590">
        <v>22527.5</v>
      </c>
      <c r="L70" s="1590">
        <v>122640.69</v>
      </c>
      <c r="M70" s="1590">
        <v>49866.01</v>
      </c>
      <c r="N70" s="1590">
        <v>89555.62</v>
      </c>
      <c r="O70" s="1590">
        <v>46558.82</v>
      </c>
      <c r="P70" s="879">
        <v>18861.900000000001</v>
      </c>
      <c r="Q70" s="1590">
        <v>9654.59</v>
      </c>
      <c r="R70" s="1589">
        <v>9916</v>
      </c>
      <c r="S70" s="1590">
        <v>12897.09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/>
      <c r="I71" s="471"/>
      <c r="J71" s="471"/>
      <c r="K71" s="879"/>
      <c r="L71" s="879"/>
      <c r="M71" s="879"/>
      <c r="N71" s="879"/>
      <c r="O71" s="879"/>
      <c r="P71" s="879"/>
      <c r="Q71" s="879"/>
      <c r="R71" s="879"/>
      <c r="S71" s="879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/>
      <c r="I72" s="471"/>
      <c r="J72" s="471"/>
      <c r="K72" s="879"/>
      <c r="L72" s="879"/>
      <c r="M72" s="879"/>
      <c r="N72" s="879"/>
      <c r="O72" s="879"/>
      <c r="P72" s="879"/>
      <c r="Q72" s="879"/>
      <c r="R72" s="879"/>
      <c r="S72" s="879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 t="shared" ref="F73:F78" si="12">SUM(H73:S73)</f>
        <v>0</v>
      </c>
      <c r="G73" s="43" t="e">
        <f t="shared" si="10"/>
        <v>#DIV/0!</v>
      </c>
      <c r="H73" s="471"/>
      <c r="I73" s="471"/>
      <c r="J73" s="471"/>
      <c r="K73" s="879"/>
      <c r="L73" s="879"/>
      <c r="M73" s="879"/>
      <c r="N73" s="879"/>
      <c r="O73" s="879"/>
      <c r="P73" s="879"/>
      <c r="Q73" s="879"/>
      <c r="R73" s="879"/>
      <c r="S73" s="879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308000</v>
      </c>
      <c r="F74" s="55">
        <f t="shared" si="12"/>
        <v>308000</v>
      </c>
      <c r="G74" s="142">
        <f t="shared" si="10"/>
        <v>100</v>
      </c>
      <c r="H74" s="1224">
        <f>H75</f>
        <v>16000</v>
      </c>
      <c r="I74" s="1224">
        <f t="shared" ref="I74:S74" si="13">I75</f>
        <v>9400</v>
      </c>
      <c r="J74" s="1224">
        <f t="shared" si="13"/>
        <v>47800</v>
      </c>
      <c r="K74" s="884">
        <f t="shared" si="13"/>
        <v>46800</v>
      </c>
      <c r="L74" s="884">
        <f t="shared" si="13"/>
        <v>46800</v>
      </c>
      <c r="M74" s="884">
        <f t="shared" si="13"/>
        <v>44800</v>
      </c>
      <c r="N74" s="884">
        <f t="shared" si="13"/>
        <v>24800</v>
      </c>
      <c r="O74" s="884">
        <f t="shared" si="13"/>
        <v>24800</v>
      </c>
      <c r="P74" s="884">
        <f t="shared" si="13"/>
        <v>16500</v>
      </c>
      <c r="Q74" s="884">
        <f t="shared" si="13"/>
        <v>11400</v>
      </c>
      <c r="R74" s="884">
        <f t="shared" si="13"/>
        <v>10400</v>
      </c>
      <c r="S74" s="884">
        <f t="shared" si="13"/>
        <v>8500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 t="shared" si="12"/>
        <v>308000</v>
      </c>
      <c r="G75" s="142"/>
      <c r="H75" s="1225">
        <f>H77+H79+H81+H83+H85+H87</f>
        <v>16000</v>
      </c>
      <c r="I75" s="1225">
        <f t="shared" ref="I75:S75" si="14">I77+I79+I81+I83+I85+I87</f>
        <v>9400</v>
      </c>
      <c r="J75" s="1225">
        <f t="shared" si="14"/>
        <v>47800</v>
      </c>
      <c r="K75" s="885">
        <f t="shared" si="14"/>
        <v>46800</v>
      </c>
      <c r="L75" s="885">
        <f t="shared" si="14"/>
        <v>46800</v>
      </c>
      <c r="M75" s="885">
        <f t="shared" si="14"/>
        <v>44800</v>
      </c>
      <c r="N75" s="885">
        <f t="shared" si="14"/>
        <v>24800</v>
      </c>
      <c r="O75" s="885">
        <f t="shared" si="14"/>
        <v>24800</v>
      </c>
      <c r="P75" s="885">
        <f t="shared" si="14"/>
        <v>16500</v>
      </c>
      <c r="Q75" s="885">
        <f t="shared" si="14"/>
        <v>11400</v>
      </c>
      <c r="R75" s="885">
        <f t="shared" si="14"/>
        <v>10400</v>
      </c>
      <c r="S75" s="885">
        <f t="shared" si="14"/>
        <v>8500</v>
      </c>
    </row>
    <row r="76" spans="1:19" ht="21" customHeight="1">
      <c r="A76" s="44"/>
      <c r="B76" s="56"/>
      <c r="C76" s="3" t="s">
        <v>38</v>
      </c>
      <c r="D76" s="57"/>
      <c r="E76" s="147">
        <v>240000</v>
      </c>
      <c r="F76" s="58">
        <f t="shared" si="12"/>
        <v>240000</v>
      </c>
      <c r="G76" s="47">
        <f t="shared" ref="G76:G82" si="15">F76*100/E76</f>
        <v>100</v>
      </c>
      <c r="H76" s="1238">
        <v>5000</v>
      </c>
      <c r="I76" s="1238">
        <v>10000</v>
      </c>
      <c r="J76" s="1238">
        <v>40000</v>
      </c>
      <c r="K76" s="880">
        <v>40000</v>
      </c>
      <c r="L76" s="880">
        <v>40000</v>
      </c>
      <c r="M76" s="880">
        <v>40000</v>
      </c>
      <c r="N76" s="880">
        <v>20000</v>
      </c>
      <c r="O76" s="880">
        <v>20000</v>
      </c>
      <c r="P76" s="880">
        <v>10000</v>
      </c>
      <c r="Q76" s="880">
        <v>5000</v>
      </c>
      <c r="R76" s="880">
        <v>5000</v>
      </c>
      <c r="S76" s="880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240000</v>
      </c>
      <c r="F77" s="36">
        <f t="shared" si="12"/>
        <v>240000</v>
      </c>
      <c r="G77" s="43">
        <f t="shared" si="15"/>
        <v>100</v>
      </c>
      <c r="H77" s="872">
        <v>10000</v>
      </c>
      <c r="I77" s="872">
        <v>5000</v>
      </c>
      <c r="J77" s="872">
        <v>40000</v>
      </c>
      <c r="K77" s="1589">
        <v>40000</v>
      </c>
      <c r="L77" s="1589">
        <v>40000</v>
      </c>
      <c r="M77" s="1589">
        <v>40000</v>
      </c>
      <c r="N77" s="1589">
        <v>20000</v>
      </c>
      <c r="O77" s="1589">
        <v>20000</v>
      </c>
      <c r="P77" s="1589">
        <v>10000</v>
      </c>
      <c r="Q77" s="1589">
        <v>5000</v>
      </c>
      <c r="R77" s="1589">
        <v>5000</v>
      </c>
      <c r="S77" s="1589">
        <v>5000</v>
      </c>
    </row>
    <row r="78" spans="1:19" ht="21.75" customHeight="1">
      <c r="A78" s="60"/>
      <c r="B78" s="61"/>
      <c r="C78" s="2" t="s">
        <v>118</v>
      </c>
      <c r="D78" s="46"/>
      <c r="E78" s="147">
        <v>10000</v>
      </c>
      <c r="F78" s="58">
        <f t="shared" si="12"/>
        <v>10000</v>
      </c>
      <c r="G78" s="47">
        <f t="shared" si="15"/>
        <v>100</v>
      </c>
      <c r="H78" s="1229">
        <v>2000</v>
      </c>
      <c r="I78" s="1229">
        <v>2000</v>
      </c>
      <c r="J78" s="1229">
        <v>2000</v>
      </c>
      <c r="K78" s="886">
        <v>2000</v>
      </c>
      <c r="L78" s="886">
        <v>2000</v>
      </c>
      <c r="M78" s="886">
        <v>0</v>
      </c>
      <c r="N78" s="886">
        <v>0</v>
      </c>
      <c r="O78" s="886">
        <v>0</v>
      </c>
      <c r="P78" s="886">
        <v>0</v>
      </c>
      <c r="Q78" s="886">
        <v>0</v>
      </c>
      <c r="R78" s="886">
        <v>0</v>
      </c>
      <c r="S78" s="886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10000</v>
      </c>
      <c r="F79" s="36">
        <f t="shared" ref="F79:F87" si="16">SUM(H79:S79)</f>
        <v>10000</v>
      </c>
      <c r="G79" s="43">
        <f t="shared" si="15"/>
        <v>100</v>
      </c>
      <c r="H79" s="872">
        <v>1000</v>
      </c>
      <c r="I79" s="872">
        <v>3000</v>
      </c>
      <c r="J79" s="872">
        <v>2000</v>
      </c>
      <c r="K79" s="1589">
        <v>2000</v>
      </c>
      <c r="L79" s="1589">
        <v>2000</v>
      </c>
      <c r="M79" s="879">
        <v>0</v>
      </c>
      <c r="N79" s="879">
        <v>0</v>
      </c>
      <c r="O79" s="879">
        <v>0</v>
      </c>
      <c r="P79" s="879">
        <v>0</v>
      </c>
      <c r="Q79" s="879">
        <v>0</v>
      </c>
      <c r="R79" s="879">
        <v>0</v>
      </c>
      <c r="S79" s="879">
        <v>0</v>
      </c>
    </row>
    <row r="80" spans="1:19" ht="21.75" customHeight="1">
      <c r="A80" s="60"/>
      <c r="B80" s="61"/>
      <c r="C80" s="2" t="s">
        <v>44</v>
      </c>
      <c r="D80" s="46"/>
      <c r="E80" s="147"/>
      <c r="F80" s="58">
        <f t="shared" si="16"/>
        <v>0</v>
      </c>
      <c r="G80" s="47" t="e">
        <f t="shared" si="15"/>
        <v>#DIV/0!</v>
      </c>
      <c r="H80" s="1230">
        <v>0</v>
      </c>
      <c r="I80" s="1230">
        <v>0</v>
      </c>
      <c r="J80" s="1230">
        <v>0</v>
      </c>
      <c r="K80" s="887">
        <v>0</v>
      </c>
      <c r="L80" s="887">
        <v>0</v>
      </c>
      <c r="M80" s="887">
        <v>0</v>
      </c>
      <c r="N80" s="887">
        <v>0</v>
      </c>
      <c r="O80" s="887">
        <v>0</v>
      </c>
      <c r="P80" s="887">
        <v>0</v>
      </c>
      <c r="Q80" s="887">
        <v>0</v>
      </c>
      <c r="R80" s="887">
        <v>0</v>
      </c>
      <c r="S80" s="887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/>
      <c r="F81" s="36">
        <f t="shared" si="16"/>
        <v>0</v>
      </c>
      <c r="G81" s="43" t="e">
        <f t="shared" si="15"/>
        <v>#DIV/0!</v>
      </c>
      <c r="H81" s="471">
        <v>0</v>
      </c>
      <c r="I81" s="471">
        <v>0</v>
      </c>
      <c r="J81" s="471">
        <v>0</v>
      </c>
      <c r="K81" s="879">
        <v>0</v>
      </c>
      <c r="L81" s="879">
        <v>0</v>
      </c>
      <c r="M81" s="879">
        <v>0</v>
      </c>
      <c r="N81" s="879">
        <v>0</v>
      </c>
      <c r="O81" s="879">
        <v>0</v>
      </c>
      <c r="P81" s="879">
        <v>0</v>
      </c>
      <c r="Q81" s="879">
        <v>0</v>
      </c>
      <c r="R81" s="879">
        <v>0</v>
      </c>
      <c r="S81" s="879">
        <v>0</v>
      </c>
    </row>
    <row r="82" spans="1:19" ht="21.75" customHeight="1">
      <c r="A82" s="60"/>
      <c r="B82" s="61"/>
      <c r="C82" s="2" t="s">
        <v>39</v>
      </c>
      <c r="D82" s="46"/>
      <c r="E82" s="147">
        <v>21000</v>
      </c>
      <c r="F82" s="58">
        <f t="shared" si="16"/>
        <v>21000</v>
      </c>
      <c r="G82" s="47">
        <f t="shared" si="15"/>
        <v>100</v>
      </c>
      <c r="H82" s="1231">
        <v>1000</v>
      </c>
      <c r="I82" s="1231">
        <v>2000</v>
      </c>
      <c r="J82" s="1231">
        <v>2000</v>
      </c>
      <c r="K82" s="888">
        <v>2000</v>
      </c>
      <c r="L82" s="888">
        <v>2000</v>
      </c>
      <c r="M82" s="888">
        <v>2000</v>
      </c>
      <c r="N82" s="888">
        <v>2000</v>
      </c>
      <c r="O82" s="888">
        <v>2000</v>
      </c>
      <c r="P82" s="888">
        <v>2000</v>
      </c>
      <c r="Q82" s="888">
        <v>2000</v>
      </c>
      <c r="R82" s="888">
        <v>1000</v>
      </c>
      <c r="S82" s="888">
        <v>1000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21000</v>
      </c>
      <c r="F83" s="36">
        <f t="shared" si="16"/>
        <v>21000</v>
      </c>
      <c r="G83" s="43">
        <v>0</v>
      </c>
      <c r="H83" s="872">
        <v>2000</v>
      </c>
      <c r="I83" s="872">
        <v>1000</v>
      </c>
      <c r="J83" s="872">
        <v>2000</v>
      </c>
      <c r="K83" s="1589">
        <v>2000</v>
      </c>
      <c r="L83" s="1589">
        <v>2000</v>
      </c>
      <c r="M83" s="1589">
        <v>2000</v>
      </c>
      <c r="N83" s="1589">
        <v>2000</v>
      </c>
      <c r="O83" s="1589">
        <v>2000</v>
      </c>
      <c r="P83" s="1589">
        <v>2000</v>
      </c>
      <c r="Q83" s="1589">
        <v>2000</v>
      </c>
      <c r="R83" s="1589">
        <v>1000</v>
      </c>
      <c r="S83" s="1589">
        <v>1000</v>
      </c>
    </row>
    <row r="84" spans="1:19" ht="21.75" customHeight="1">
      <c r="A84" s="60"/>
      <c r="B84" s="61"/>
      <c r="C84" s="2" t="s">
        <v>40</v>
      </c>
      <c r="D84" s="46"/>
      <c r="E84" s="147">
        <v>27000</v>
      </c>
      <c r="F84" s="58">
        <f t="shared" si="16"/>
        <v>27000</v>
      </c>
      <c r="G84" s="47">
        <f>F84*100/E84</f>
        <v>100</v>
      </c>
      <c r="H84" s="1238">
        <v>1600</v>
      </c>
      <c r="I84" s="1238">
        <v>1800</v>
      </c>
      <c r="J84" s="1238">
        <v>1800</v>
      </c>
      <c r="K84" s="880">
        <v>1800</v>
      </c>
      <c r="L84" s="880">
        <v>1800</v>
      </c>
      <c r="M84" s="880">
        <v>1800</v>
      </c>
      <c r="N84" s="880">
        <v>1800</v>
      </c>
      <c r="O84" s="880">
        <v>1800</v>
      </c>
      <c r="P84" s="880">
        <v>3500</v>
      </c>
      <c r="Q84" s="880">
        <v>3400</v>
      </c>
      <c r="R84" s="880">
        <v>3400</v>
      </c>
      <c r="S84" s="880">
        <v>2500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27000</v>
      </c>
      <c r="F85" s="36">
        <f t="shared" si="16"/>
        <v>27000</v>
      </c>
      <c r="G85" s="43">
        <f>F85*100/E85</f>
        <v>100</v>
      </c>
      <c r="H85" s="872">
        <v>3000</v>
      </c>
      <c r="I85" s="872">
        <v>400</v>
      </c>
      <c r="J85" s="872">
        <v>1800</v>
      </c>
      <c r="K85" s="1589">
        <v>1800</v>
      </c>
      <c r="L85" s="1589">
        <v>1800</v>
      </c>
      <c r="M85" s="1589">
        <v>1800</v>
      </c>
      <c r="N85" s="1589">
        <v>1800</v>
      </c>
      <c r="O85" s="1589">
        <v>1800</v>
      </c>
      <c r="P85" s="1589">
        <v>3500</v>
      </c>
      <c r="Q85" s="1589">
        <v>3400</v>
      </c>
      <c r="R85" s="1589">
        <v>3400</v>
      </c>
      <c r="S85" s="1589">
        <v>2500</v>
      </c>
    </row>
    <row r="86" spans="1:19" ht="21.75" customHeight="1">
      <c r="A86" s="170"/>
      <c r="B86" s="3"/>
      <c r="C86" s="171" t="s">
        <v>217</v>
      </c>
      <c r="D86" s="126"/>
      <c r="E86" s="147">
        <v>10000</v>
      </c>
      <c r="F86" s="58">
        <f t="shared" si="16"/>
        <v>10000</v>
      </c>
      <c r="G86" s="47">
        <f>F86*100/E86</f>
        <v>100</v>
      </c>
      <c r="H86" s="1231">
        <v>0</v>
      </c>
      <c r="I86" s="1231">
        <v>1000</v>
      </c>
      <c r="J86" s="1231">
        <v>1000</v>
      </c>
      <c r="K86" s="888">
        <v>1000</v>
      </c>
      <c r="L86" s="888">
        <v>1000</v>
      </c>
      <c r="M86" s="888">
        <v>1000</v>
      </c>
      <c r="N86" s="888">
        <v>1000</v>
      </c>
      <c r="O86" s="888">
        <v>1000</v>
      </c>
      <c r="P86" s="888">
        <v>1000</v>
      </c>
      <c r="Q86" s="888">
        <v>1000</v>
      </c>
      <c r="R86" s="888">
        <v>1000</v>
      </c>
      <c r="S86" s="888"/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10000</v>
      </c>
      <c r="F87" s="36">
        <f t="shared" si="16"/>
        <v>10000</v>
      </c>
      <c r="G87" s="43">
        <f>F87*100/E87</f>
        <v>100</v>
      </c>
      <c r="H87" s="471">
        <v>0</v>
      </c>
      <c r="I87" s="1266"/>
      <c r="J87" s="872">
        <v>2000</v>
      </c>
      <c r="K87" s="1589">
        <v>1000</v>
      </c>
      <c r="L87" s="1589">
        <v>1000</v>
      </c>
      <c r="M87" s="1589">
        <v>1000</v>
      </c>
      <c r="N87" s="1589">
        <v>1000</v>
      </c>
      <c r="O87" s="1589">
        <v>1000</v>
      </c>
      <c r="P87" s="1589">
        <v>1000</v>
      </c>
      <c r="Q87" s="1589">
        <v>1000</v>
      </c>
      <c r="R87" s="1589">
        <v>1000</v>
      </c>
      <c r="S87" s="1589">
        <v>0</v>
      </c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1065</v>
      </c>
      <c r="F88" s="1216">
        <f>F89+F91+F93+F95+F97+F99</f>
        <v>614</v>
      </c>
      <c r="G88" s="143" t="e">
        <f>G89+G91+G93+G95+G97+G99</f>
        <v>#DIV/0!</v>
      </c>
      <c r="H88" s="1216">
        <f>H89+H91+H93+H95+H97+H99</f>
        <v>0</v>
      </c>
      <c r="I88" s="1216">
        <f>I89+I91+I93+I95+I97+I99</f>
        <v>44</v>
      </c>
      <c r="J88" s="1223">
        <f t="shared" ref="J88:S88" si="17">SUM(J89:J99)</f>
        <v>18</v>
      </c>
      <c r="K88" s="874">
        <f t="shared" si="17"/>
        <v>24</v>
      </c>
      <c r="L88" s="874">
        <f t="shared" si="17"/>
        <v>33</v>
      </c>
      <c r="M88" s="874">
        <f t="shared" si="17"/>
        <v>76</v>
      </c>
      <c r="N88" s="874">
        <f t="shared" si="17"/>
        <v>86</v>
      </c>
      <c r="O88" s="874">
        <f t="shared" si="17"/>
        <v>119</v>
      </c>
      <c r="P88" s="874">
        <f t="shared" si="17"/>
        <v>31</v>
      </c>
      <c r="Q88" s="874">
        <f t="shared" si="17"/>
        <v>97</v>
      </c>
      <c r="R88" s="874">
        <f t="shared" si="17"/>
        <v>38</v>
      </c>
      <c r="S88" s="874">
        <f t="shared" si="17"/>
        <v>48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800</v>
      </c>
      <c r="F89" s="36">
        <f>SUM(H89:S89)</f>
        <v>347</v>
      </c>
      <c r="G89" s="37">
        <f t="shared" ref="G89:G103" si="18">+F89*100/E89</f>
        <v>43.375</v>
      </c>
      <c r="H89" s="471">
        <v>0</v>
      </c>
      <c r="I89" s="471">
        <v>30</v>
      </c>
      <c r="J89" s="471">
        <v>12</v>
      </c>
      <c r="K89" s="879">
        <v>15</v>
      </c>
      <c r="L89" s="879">
        <v>17</v>
      </c>
      <c r="M89" s="879">
        <v>20</v>
      </c>
      <c r="N89" s="879">
        <v>42</v>
      </c>
      <c r="O89" s="879">
        <v>56</v>
      </c>
      <c r="P89" s="879">
        <v>13</v>
      </c>
      <c r="Q89" s="879">
        <v>76</v>
      </c>
      <c r="R89" s="879">
        <v>18</v>
      </c>
      <c r="S89" s="879">
        <v>48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9">SUM(H90:S90)</f>
        <v>0</v>
      </c>
      <c r="G90" s="37" t="e">
        <f t="shared" si="18"/>
        <v>#DIV/0!</v>
      </c>
      <c r="H90" s="471"/>
      <c r="I90" s="471"/>
      <c r="J90" s="471"/>
      <c r="K90" s="879"/>
      <c r="L90" s="879"/>
      <c r="M90" s="879"/>
      <c r="N90" s="879"/>
      <c r="O90" s="879"/>
      <c r="P90" s="879"/>
      <c r="Q90" s="879"/>
      <c r="R90" s="879"/>
      <c r="S90" s="879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33</v>
      </c>
      <c r="F91" s="36">
        <f t="shared" si="19"/>
        <v>33</v>
      </c>
      <c r="G91" s="37">
        <f t="shared" si="18"/>
        <v>100</v>
      </c>
      <c r="H91" s="471">
        <v>0</v>
      </c>
      <c r="I91" s="471">
        <v>7</v>
      </c>
      <c r="J91" s="471">
        <v>0</v>
      </c>
      <c r="K91" s="879">
        <v>0</v>
      </c>
      <c r="L91" s="879">
        <v>5</v>
      </c>
      <c r="M91" s="879">
        <v>7</v>
      </c>
      <c r="N91" s="879">
        <v>0</v>
      </c>
      <c r="O91" s="879">
        <v>12</v>
      </c>
      <c r="P91" s="879">
        <v>0</v>
      </c>
      <c r="Q91" s="879">
        <v>0</v>
      </c>
      <c r="R91" s="879">
        <v>2</v>
      </c>
      <c r="S91" s="879">
        <v>0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9"/>
        <v>0</v>
      </c>
      <c r="G92" s="37" t="e">
        <f t="shared" si="18"/>
        <v>#DIV/0!</v>
      </c>
      <c r="H92" s="471"/>
      <c r="I92" s="471"/>
      <c r="J92" s="471"/>
      <c r="K92" s="879"/>
      <c r="L92" s="879"/>
      <c r="M92" s="879"/>
      <c r="N92" s="879"/>
      <c r="O92" s="879"/>
      <c r="P92" s="879"/>
      <c r="Q92" s="879"/>
      <c r="R92" s="879"/>
      <c r="S92" s="879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9"/>
        <v>0</v>
      </c>
      <c r="G93" s="37" t="e">
        <f t="shared" si="18"/>
        <v>#DIV/0!</v>
      </c>
      <c r="H93" s="471">
        <v>0</v>
      </c>
      <c r="I93" s="471"/>
      <c r="J93" s="471">
        <v>0</v>
      </c>
      <c r="K93" s="879">
        <v>0</v>
      </c>
      <c r="L93" s="879">
        <v>0</v>
      </c>
      <c r="M93" s="879">
        <v>0</v>
      </c>
      <c r="N93" s="879">
        <v>0</v>
      </c>
      <c r="O93" s="879">
        <v>0</v>
      </c>
      <c r="P93" s="879">
        <v>0</v>
      </c>
      <c r="Q93" s="879">
        <v>0</v>
      </c>
      <c r="R93" s="879">
        <v>0</v>
      </c>
      <c r="S93" s="879">
        <v>0</v>
      </c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9"/>
        <v>0</v>
      </c>
      <c r="G94" s="37" t="e">
        <f t="shared" si="18"/>
        <v>#DIV/0!</v>
      </c>
      <c r="H94" s="471"/>
      <c r="I94" s="471"/>
      <c r="J94" s="471"/>
      <c r="K94" s="879"/>
      <c r="L94" s="879"/>
      <c r="M94" s="879"/>
      <c r="N94" s="879"/>
      <c r="O94" s="879"/>
      <c r="P94" s="879"/>
      <c r="Q94" s="879"/>
      <c r="R94" s="879"/>
      <c r="S94" s="879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42</v>
      </c>
      <c r="F95" s="36">
        <f t="shared" si="19"/>
        <v>43</v>
      </c>
      <c r="G95" s="37">
        <f t="shared" si="18"/>
        <v>102.38095238095238</v>
      </c>
      <c r="H95" s="471">
        <v>0</v>
      </c>
      <c r="I95" s="471">
        <v>0</v>
      </c>
      <c r="J95" s="471">
        <v>0</v>
      </c>
      <c r="K95" s="879">
        <v>0</v>
      </c>
      <c r="L95" s="879">
        <v>0</v>
      </c>
      <c r="M95" s="879">
        <v>14</v>
      </c>
      <c r="N95" s="879">
        <v>10</v>
      </c>
      <c r="O95" s="879">
        <v>11</v>
      </c>
      <c r="P95" s="879">
        <v>3</v>
      </c>
      <c r="Q95" s="879">
        <v>3</v>
      </c>
      <c r="R95" s="879">
        <v>2</v>
      </c>
      <c r="S95" s="879">
        <v>0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9"/>
        <v>0</v>
      </c>
      <c r="G96" s="37" t="e">
        <f t="shared" si="18"/>
        <v>#DIV/0!</v>
      </c>
      <c r="H96" s="471"/>
      <c r="I96" s="471"/>
      <c r="J96" s="471"/>
      <c r="K96" s="879"/>
      <c r="L96" s="879"/>
      <c r="M96" s="879"/>
      <c r="N96" s="879"/>
      <c r="O96" s="879"/>
      <c r="P96" s="879"/>
      <c r="Q96" s="879"/>
      <c r="R96" s="879"/>
      <c r="S96" s="879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90</v>
      </c>
      <c r="F97" s="36">
        <f t="shared" si="19"/>
        <v>91</v>
      </c>
      <c r="G97" s="37">
        <f t="shared" si="18"/>
        <v>101.11111111111111</v>
      </c>
      <c r="H97" s="471">
        <v>0</v>
      </c>
      <c r="I97" s="471">
        <v>7</v>
      </c>
      <c r="J97" s="471">
        <v>6</v>
      </c>
      <c r="K97" s="879">
        <v>9</v>
      </c>
      <c r="L97" s="879">
        <v>11</v>
      </c>
      <c r="M97" s="879">
        <v>15</v>
      </c>
      <c r="N97" s="879">
        <v>18</v>
      </c>
      <c r="O97" s="879">
        <v>13</v>
      </c>
      <c r="P97" s="879">
        <v>5</v>
      </c>
      <c r="Q97" s="879">
        <v>5</v>
      </c>
      <c r="R97" s="879">
        <v>2</v>
      </c>
      <c r="S97" s="879">
        <v>0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9"/>
        <v>0</v>
      </c>
      <c r="G98" s="37" t="e">
        <f t="shared" si="18"/>
        <v>#DIV/0!</v>
      </c>
      <c r="H98" s="471"/>
      <c r="I98" s="471"/>
      <c r="J98" s="471"/>
      <c r="K98" s="879"/>
      <c r="L98" s="879"/>
      <c r="M98" s="879"/>
      <c r="N98" s="879"/>
      <c r="O98" s="879"/>
      <c r="P98" s="879"/>
      <c r="Q98" s="879"/>
      <c r="R98" s="879"/>
      <c r="S98" s="879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100</v>
      </c>
      <c r="F99" s="36">
        <f t="shared" si="19"/>
        <v>100</v>
      </c>
      <c r="G99" s="37">
        <f t="shared" si="18"/>
        <v>100</v>
      </c>
      <c r="H99" s="471">
        <v>0</v>
      </c>
      <c r="I99" s="471">
        <v>0</v>
      </c>
      <c r="J99" s="471">
        <v>0</v>
      </c>
      <c r="K99" s="879">
        <v>0</v>
      </c>
      <c r="L99" s="879">
        <v>0</v>
      </c>
      <c r="M99" s="879">
        <v>20</v>
      </c>
      <c r="N99" s="879">
        <v>16</v>
      </c>
      <c r="O99" s="879">
        <v>27</v>
      </c>
      <c r="P99" s="879">
        <v>10</v>
      </c>
      <c r="Q99" s="879">
        <v>13</v>
      </c>
      <c r="R99" s="879">
        <v>14</v>
      </c>
      <c r="S99" s="879">
        <v>0</v>
      </c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9"/>
        <v>0</v>
      </c>
      <c r="G100" s="37" t="e">
        <f t="shared" si="18"/>
        <v>#DIV/0!</v>
      </c>
      <c r="H100" s="471"/>
      <c r="I100" s="471"/>
      <c r="J100" s="471"/>
      <c r="K100" s="879"/>
      <c r="L100" s="879"/>
      <c r="M100" s="879"/>
      <c r="N100" s="879"/>
      <c r="O100" s="879"/>
      <c r="P100" s="879"/>
      <c r="Q100" s="879"/>
      <c r="R100" s="879"/>
      <c r="S100" s="879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8"/>
        <v>100</v>
      </c>
      <c r="H101" s="1239"/>
      <c r="I101" s="1239">
        <v>0</v>
      </c>
      <c r="J101" s="1239">
        <v>0</v>
      </c>
      <c r="K101" s="882">
        <v>0</v>
      </c>
      <c r="L101" s="882">
        <v>0</v>
      </c>
      <c r="M101" s="882">
        <v>1</v>
      </c>
      <c r="N101" s="882">
        <v>1</v>
      </c>
      <c r="O101" s="882"/>
      <c r="P101" s="882">
        <v>0</v>
      </c>
      <c r="Q101" s="882">
        <v>0</v>
      </c>
      <c r="R101" s="882"/>
      <c r="S101" s="882">
        <v>0</v>
      </c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20">SUM(H102:S102)</f>
        <v>0</v>
      </c>
      <c r="G102" s="78" t="e">
        <f t="shared" si="18"/>
        <v>#DIV/0!</v>
      </c>
      <c r="H102" s="1240">
        <v>0</v>
      </c>
      <c r="I102" s="1240">
        <v>0</v>
      </c>
      <c r="J102" s="1240">
        <v>0</v>
      </c>
      <c r="K102" s="889">
        <v>0</v>
      </c>
      <c r="L102" s="889"/>
      <c r="M102" s="889">
        <v>0</v>
      </c>
      <c r="N102" s="889">
        <v>0</v>
      </c>
      <c r="O102" s="889">
        <v>0</v>
      </c>
      <c r="P102" s="889">
        <v>0</v>
      </c>
      <c r="Q102" s="889">
        <v>0</v>
      </c>
      <c r="R102" s="889">
        <v>0</v>
      </c>
      <c r="S102" s="889">
        <v>0</v>
      </c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370500</v>
      </c>
      <c r="F103" s="153">
        <f>SUM(H103:S103)</f>
        <v>370486.87</v>
      </c>
      <c r="G103" s="112">
        <f t="shared" si="18"/>
        <v>99.996456140350872</v>
      </c>
      <c r="H103" s="1226">
        <f>SUM(H104:H108)</f>
        <v>0</v>
      </c>
      <c r="I103" s="1226">
        <f t="shared" ref="I103:S103" si="21">SUM(I104:I108)</f>
        <v>108784.46</v>
      </c>
      <c r="J103" s="1896">
        <f t="shared" si="21"/>
        <v>329.56</v>
      </c>
      <c r="K103" s="1896">
        <f t="shared" si="21"/>
        <v>38995.599999999999</v>
      </c>
      <c r="L103" s="1896">
        <f t="shared" si="21"/>
        <v>12630</v>
      </c>
      <c r="M103" s="1896">
        <f t="shared" si="21"/>
        <v>104437.9</v>
      </c>
      <c r="N103" s="1896">
        <f t="shared" si="21"/>
        <v>24898.55</v>
      </c>
      <c r="O103" s="1896">
        <f t="shared" si="21"/>
        <v>4556</v>
      </c>
      <c r="P103" s="1896">
        <f t="shared" si="21"/>
        <v>1200</v>
      </c>
      <c r="Q103" s="1896">
        <f t="shared" si="21"/>
        <v>36810</v>
      </c>
      <c r="R103" s="1896">
        <f t="shared" si="21"/>
        <v>37394.800000000003</v>
      </c>
      <c r="S103" s="1896">
        <f t="shared" si="21"/>
        <v>450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20"/>
        <v>0</v>
      </c>
      <c r="G104" s="43" t="e">
        <f t="shared" ref="G104:G110" si="22">+F104*100/E104</f>
        <v>#DIV/0!</v>
      </c>
      <c r="H104" s="471"/>
      <c r="I104" s="471"/>
      <c r="J104" s="471"/>
      <c r="K104" s="879"/>
      <c r="L104" s="879"/>
      <c r="M104" s="879"/>
      <c r="N104" s="879"/>
      <c r="O104" s="879"/>
      <c r="P104" s="879"/>
      <c r="Q104" s="879"/>
      <c r="R104" s="879"/>
      <c r="S104" s="879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370500</v>
      </c>
      <c r="F105" s="36">
        <f t="shared" si="20"/>
        <v>370486.87</v>
      </c>
      <c r="G105" s="43">
        <f t="shared" si="22"/>
        <v>99.996456140350872</v>
      </c>
      <c r="H105" s="471">
        <v>0</v>
      </c>
      <c r="I105" s="1020">
        <v>108784.46</v>
      </c>
      <c r="J105" s="471">
        <v>329.56</v>
      </c>
      <c r="K105" s="1590">
        <v>38995.599999999999</v>
      </c>
      <c r="L105" s="1589">
        <v>12630</v>
      </c>
      <c r="M105" s="1590">
        <v>104437.9</v>
      </c>
      <c r="N105" s="1590">
        <v>24898.55</v>
      </c>
      <c r="O105" s="1589">
        <v>4556</v>
      </c>
      <c r="P105" s="1589">
        <v>1200</v>
      </c>
      <c r="Q105" s="1589">
        <v>36810</v>
      </c>
      <c r="R105" s="1590">
        <v>37394.800000000003</v>
      </c>
      <c r="S105" s="879">
        <v>450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/>
      <c r="F106" s="36">
        <f t="shared" si="20"/>
        <v>0</v>
      </c>
      <c r="G106" s="43" t="e">
        <f t="shared" si="22"/>
        <v>#DIV/0!</v>
      </c>
      <c r="H106" s="471"/>
      <c r="I106" s="471"/>
      <c r="J106" s="471"/>
      <c r="K106" s="879"/>
      <c r="L106" s="879"/>
      <c r="M106" s="879"/>
      <c r="N106" s="879"/>
      <c r="O106" s="879"/>
      <c r="P106" s="879"/>
      <c r="Q106" s="879"/>
      <c r="R106" s="879"/>
      <c r="S106" s="879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20"/>
        <v>0</v>
      </c>
      <c r="G107" s="43" t="e">
        <f t="shared" si="22"/>
        <v>#DIV/0!</v>
      </c>
      <c r="H107" s="471"/>
      <c r="I107" s="471"/>
      <c r="J107" s="471"/>
      <c r="K107" s="879"/>
      <c r="L107" s="879"/>
      <c r="M107" s="879"/>
      <c r="N107" s="879"/>
      <c r="O107" s="879"/>
      <c r="P107" s="879"/>
      <c r="Q107" s="879"/>
      <c r="R107" s="879"/>
      <c r="S107" s="879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20"/>
        <v>0</v>
      </c>
      <c r="G108" s="43" t="e">
        <f t="shared" si="22"/>
        <v>#DIV/0!</v>
      </c>
      <c r="H108" s="471"/>
      <c r="I108" s="471"/>
      <c r="J108" s="471"/>
      <c r="K108" s="879"/>
      <c r="L108" s="879"/>
      <c r="M108" s="879"/>
      <c r="N108" s="879"/>
      <c r="O108" s="879"/>
      <c r="P108" s="879"/>
      <c r="Q108" s="879"/>
      <c r="R108" s="879"/>
      <c r="S108" s="879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550000</v>
      </c>
      <c r="F109" s="1536">
        <f>SUM(H109:S109)</f>
        <v>550000</v>
      </c>
      <c r="G109" s="140">
        <f t="shared" si="22"/>
        <v>100</v>
      </c>
      <c r="H109" s="149">
        <f>SUM(H113+H117)</f>
        <v>46000</v>
      </c>
      <c r="I109" s="149">
        <f t="shared" ref="I109:S109" si="23">SUM(I113+I117)</f>
        <v>26000</v>
      </c>
      <c r="J109" s="149">
        <f t="shared" si="23"/>
        <v>46000</v>
      </c>
      <c r="K109" s="149">
        <f t="shared" si="23"/>
        <v>46000</v>
      </c>
      <c r="L109" s="890">
        <f t="shared" si="23"/>
        <v>46000</v>
      </c>
      <c r="M109" s="890">
        <f t="shared" si="23"/>
        <v>46000</v>
      </c>
      <c r="N109" s="890">
        <f t="shared" si="23"/>
        <v>46000</v>
      </c>
      <c r="O109" s="890">
        <f t="shared" si="23"/>
        <v>51000</v>
      </c>
      <c r="P109" s="890">
        <f t="shared" si="23"/>
        <v>52000</v>
      </c>
      <c r="Q109" s="890">
        <f t="shared" si="23"/>
        <v>55000</v>
      </c>
      <c r="R109" s="890">
        <f t="shared" si="23"/>
        <v>55000</v>
      </c>
      <c r="S109" s="890">
        <f t="shared" si="23"/>
        <v>35000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40000</v>
      </c>
      <c r="F110" s="58">
        <f>SUM(H110:S110)</f>
        <v>40000</v>
      </c>
      <c r="G110" s="47">
        <f t="shared" si="22"/>
        <v>100</v>
      </c>
      <c r="H110" s="1241">
        <v>1000</v>
      </c>
      <c r="I110" s="1241">
        <v>1000</v>
      </c>
      <c r="J110" s="1241">
        <v>1000</v>
      </c>
      <c r="K110" s="891">
        <v>1000</v>
      </c>
      <c r="L110" s="891">
        <v>1000</v>
      </c>
      <c r="M110" s="891">
        <v>1000</v>
      </c>
      <c r="N110" s="891">
        <v>1000</v>
      </c>
      <c r="O110" s="880">
        <v>6000</v>
      </c>
      <c r="P110" s="880">
        <v>7000</v>
      </c>
      <c r="Q110" s="880">
        <v>10000</v>
      </c>
      <c r="R110" s="880">
        <v>10000</v>
      </c>
      <c r="S110" s="891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239"/>
      <c r="I111" s="1239"/>
      <c r="J111" s="1239"/>
      <c r="K111" s="882"/>
      <c r="L111" s="882"/>
      <c r="M111" s="882"/>
      <c r="N111" s="882"/>
      <c r="O111" s="882"/>
      <c r="P111" s="882"/>
      <c r="Q111" s="882"/>
      <c r="R111" s="882"/>
      <c r="S111" s="882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15</v>
      </c>
      <c r="F112" s="36">
        <f>SUM(H112:S112)</f>
        <v>15</v>
      </c>
      <c r="G112" s="37">
        <f>+F112*100/E112</f>
        <v>100</v>
      </c>
      <c r="H112" s="471">
        <v>0</v>
      </c>
      <c r="I112" s="471">
        <v>1</v>
      </c>
      <c r="J112" s="471">
        <v>1</v>
      </c>
      <c r="K112" s="879">
        <v>1</v>
      </c>
      <c r="L112" s="879">
        <v>1</v>
      </c>
      <c r="M112" s="879">
        <v>1</v>
      </c>
      <c r="N112" s="879">
        <v>1</v>
      </c>
      <c r="O112" s="879">
        <v>2</v>
      </c>
      <c r="P112" s="879">
        <v>2</v>
      </c>
      <c r="Q112" s="879">
        <v>2</v>
      </c>
      <c r="R112" s="879">
        <v>3</v>
      </c>
      <c r="S112" s="879">
        <v>0</v>
      </c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40000</v>
      </c>
      <c r="F113" s="36">
        <f>SUM(H113:S113)</f>
        <v>40000</v>
      </c>
      <c r="G113" s="37">
        <f>+F113*100/E113</f>
        <v>100</v>
      </c>
      <c r="H113" s="471">
        <v>0</v>
      </c>
      <c r="I113" s="872">
        <v>2000</v>
      </c>
      <c r="J113" s="872">
        <v>1000</v>
      </c>
      <c r="K113" s="1589">
        <v>1000</v>
      </c>
      <c r="L113" s="1589">
        <v>1000</v>
      </c>
      <c r="M113" s="1589">
        <v>1000</v>
      </c>
      <c r="N113" s="1589">
        <v>1000</v>
      </c>
      <c r="O113" s="1589">
        <v>6000</v>
      </c>
      <c r="P113" s="1589">
        <v>7000</v>
      </c>
      <c r="Q113" s="1589">
        <v>10000</v>
      </c>
      <c r="R113" s="1589">
        <v>10000</v>
      </c>
      <c r="S113" s="879">
        <v>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510000</v>
      </c>
      <c r="F114" s="58">
        <f>SUM(H114:S114)</f>
        <v>510000</v>
      </c>
      <c r="G114" s="47">
        <f>+F114*100/E114</f>
        <v>100</v>
      </c>
      <c r="H114" s="1238">
        <v>35000</v>
      </c>
      <c r="I114" s="1238">
        <v>35000</v>
      </c>
      <c r="J114" s="1238">
        <v>45000</v>
      </c>
      <c r="K114" s="880">
        <v>45000</v>
      </c>
      <c r="L114" s="880">
        <v>45000</v>
      </c>
      <c r="M114" s="880">
        <v>45000</v>
      </c>
      <c r="N114" s="880">
        <v>45000</v>
      </c>
      <c r="O114" s="880">
        <v>45000</v>
      </c>
      <c r="P114" s="880">
        <v>45000</v>
      </c>
      <c r="Q114" s="880">
        <v>45000</v>
      </c>
      <c r="R114" s="880">
        <v>45000</v>
      </c>
      <c r="S114" s="880">
        <v>35000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239"/>
      <c r="I115" s="1239"/>
      <c r="J115" s="1239"/>
      <c r="K115" s="882"/>
      <c r="L115" s="882"/>
      <c r="M115" s="882"/>
      <c r="N115" s="882"/>
      <c r="O115" s="882"/>
      <c r="P115" s="882"/>
      <c r="Q115" s="882"/>
      <c r="R115" s="882"/>
      <c r="S115" s="882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17</v>
      </c>
      <c r="F116" s="36">
        <f>SUM(H116:S116)</f>
        <v>22</v>
      </c>
      <c r="G116" s="37">
        <f t="shared" ref="G116:G130" si="24">+F116*100/E116</f>
        <v>129.41176470588235</v>
      </c>
      <c r="H116" s="471">
        <v>3</v>
      </c>
      <c r="I116" s="471">
        <v>3</v>
      </c>
      <c r="J116" s="471">
        <v>4</v>
      </c>
      <c r="K116" s="879">
        <v>2</v>
      </c>
      <c r="L116" s="879">
        <v>2</v>
      </c>
      <c r="M116" s="879">
        <v>2</v>
      </c>
      <c r="N116" s="879">
        <v>1</v>
      </c>
      <c r="O116" s="879">
        <v>1</v>
      </c>
      <c r="P116" s="879">
        <v>1</v>
      </c>
      <c r="Q116" s="879">
        <v>1</v>
      </c>
      <c r="R116" s="879">
        <v>1</v>
      </c>
      <c r="S116" s="879">
        <v>1</v>
      </c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510000</v>
      </c>
      <c r="F117" s="36">
        <f>SUM(H117:S117)</f>
        <v>510000</v>
      </c>
      <c r="G117" s="37">
        <f t="shared" si="24"/>
        <v>100</v>
      </c>
      <c r="H117" s="872">
        <v>46000</v>
      </c>
      <c r="I117" s="872">
        <v>24000</v>
      </c>
      <c r="J117" s="872">
        <v>45000</v>
      </c>
      <c r="K117" s="1589">
        <v>45000</v>
      </c>
      <c r="L117" s="1589">
        <v>45000</v>
      </c>
      <c r="M117" s="1589">
        <v>45000</v>
      </c>
      <c r="N117" s="1589">
        <v>45000</v>
      </c>
      <c r="O117" s="1589">
        <v>45000</v>
      </c>
      <c r="P117" s="1589">
        <v>45000</v>
      </c>
      <c r="Q117" s="1589">
        <v>45000</v>
      </c>
      <c r="R117" s="1589">
        <v>45000</v>
      </c>
      <c r="S117" s="1589">
        <v>35000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239"/>
      <c r="I118" s="1239"/>
      <c r="J118" s="1239"/>
      <c r="K118" s="882"/>
      <c r="L118" s="882"/>
      <c r="M118" s="882"/>
      <c r="N118" s="882"/>
      <c r="O118" s="882"/>
      <c r="P118" s="882"/>
      <c r="Q118" s="882"/>
      <c r="R118" s="882"/>
      <c r="S118" s="882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 t="shared" ref="F119:F130" si="25">SUM(H119:S119)</f>
        <v>1</v>
      </c>
      <c r="G119" s="37">
        <f t="shared" si="24"/>
        <v>100</v>
      </c>
      <c r="H119" s="471">
        <v>0</v>
      </c>
      <c r="I119" s="471">
        <v>0</v>
      </c>
      <c r="J119" s="471">
        <v>1</v>
      </c>
      <c r="K119" s="879">
        <v>0</v>
      </c>
      <c r="L119" s="879">
        <v>0</v>
      </c>
      <c r="M119" s="879">
        <v>0</v>
      </c>
      <c r="N119" s="879">
        <v>0</v>
      </c>
      <c r="O119" s="879">
        <v>0</v>
      </c>
      <c r="P119" s="879">
        <v>0</v>
      </c>
      <c r="Q119" s="879">
        <v>0</v>
      </c>
      <c r="R119" s="879">
        <v>0</v>
      </c>
      <c r="S119" s="879">
        <v>0</v>
      </c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0</v>
      </c>
      <c r="F120" s="36">
        <f t="shared" si="25"/>
        <v>0</v>
      </c>
      <c r="G120" s="37" t="e">
        <f t="shared" si="24"/>
        <v>#DIV/0!</v>
      </c>
      <c r="H120" s="471"/>
      <c r="I120" s="471"/>
      <c r="J120" s="471"/>
      <c r="K120" s="879"/>
      <c r="L120" s="879"/>
      <c r="M120" s="879"/>
      <c r="N120" s="879"/>
      <c r="O120" s="879"/>
      <c r="P120" s="879"/>
      <c r="Q120" s="879"/>
      <c r="R120" s="879"/>
      <c r="S120" s="879"/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0</v>
      </c>
      <c r="F121" s="36">
        <f t="shared" si="25"/>
        <v>0</v>
      </c>
      <c r="G121" s="37" t="e">
        <f t="shared" si="24"/>
        <v>#DIV/0!</v>
      </c>
      <c r="H121" s="471"/>
      <c r="I121" s="471"/>
      <c r="J121" s="471"/>
      <c r="K121" s="879"/>
      <c r="L121" s="879"/>
      <c r="M121" s="879"/>
      <c r="N121" s="879"/>
      <c r="O121" s="879"/>
      <c r="P121" s="879"/>
      <c r="Q121" s="879"/>
      <c r="R121" s="879"/>
      <c r="S121" s="879"/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30</v>
      </c>
      <c r="F122" s="36">
        <f t="shared" si="25"/>
        <v>0</v>
      </c>
      <c r="G122" s="37">
        <f t="shared" si="24"/>
        <v>0</v>
      </c>
      <c r="H122" s="471">
        <v>0</v>
      </c>
      <c r="I122" s="471">
        <v>0</v>
      </c>
      <c r="J122" s="471">
        <v>0</v>
      </c>
      <c r="K122" s="879">
        <v>0</v>
      </c>
      <c r="L122" s="879">
        <v>0</v>
      </c>
      <c r="M122" s="879">
        <v>0</v>
      </c>
      <c r="N122" s="879">
        <v>0</v>
      </c>
      <c r="O122" s="879">
        <v>0</v>
      </c>
      <c r="P122" s="879">
        <v>0</v>
      </c>
      <c r="Q122" s="879">
        <v>0</v>
      </c>
      <c r="R122" s="879">
        <v>0</v>
      </c>
      <c r="S122" s="879">
        <v>0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5"/>
        <v>0</v>
      </c>
      <c r="G123" s="66"/>
      <c r="H123" s="1219"/>
      <c r="I123" s="1219"/>
      <c r="J123" s="1219"/>
      <c r="K123" s="693"/>
      <c r="L123" s="693"/>
      <c r="M123" s="693"/>
      <c r="N123" s="693"/>
      <c r="O123" s="693"/>
      <c r="P123" s="693"/>
      <c r="Q123" s="693"/>
      <c r="R123" s="693"/>
      <c r="S123" s="693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5"/>
        <v>0</v>
      </c>
      <c r="G124" s="37" t="e">
        <f t="shared" si="24"/>
        <v>#DIV/0!</v>
      </c>
      <c r="H124" s="471"/>
      <c r="I124" s="471"/>
      <c r="J124" s="471"/>
      <c r="K124" s="879"/>
      <c r="L124" s="879"/>
      <c r="M124" s="879"/>
      <c r="N124" s="879"/>
      <c r="O124" s="879"/>
      <c r="P124" s="879"/>
      <c r="Q124" s="879"/>
      <c r="R124" s="879"/>
      <c r="S124" s="879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18800</v>
      </c>
      <c r="F125" s="153">
        <f t="shared" si="25"/>
        <v>18797.099999999999</v>
      </c>
      <c r="G125" s="90">
        <f t="shared" si="24"/>
        <v>99.9845744680851</v>
      </c>
      <c r="H125" s="1226">
        <f>SUM(H126:H130)</f>
        <v>0</v>
      </c>
      <c r="I125" s="1226">
        <f t="shared" ref="I125:S125" si="26">SUM(I126:I130)</f>
        <v>13972.1</v>
      </c>
      <c r="J125" s="1226">
        <f t="shared" si="26"/>
        <v>240</v>
      </c>
      <c r="K125" s="883">
        <f t="shared" si="26"/>
        <v>0</v>
      </c>
      <c r="L125" s="883">
        <f t="shared" si="26"/>
        <v>3000</v>
      </c>
      <c r="M125" s="883">
        <f t="shared" si="26"/>
        <v>0</v>
      </c>
      <c r="N125" s="883">
        <f t="shared" si="26"/>
        <v>0</v>
      </c>
      <c r="O125" s="883">
        <f t="shared" si="26"/>
        <v>0</v>
      </c>
      <c r="P125" s="883">
        <f t="shared" si="26"/>
        <v>1440</v>
      </c>
      <c r="Q125" s="883">
        <f t="shared" si="26"/>
        <v>0</v>
      </c>
      <c r="R125" s="883">
        <f t="shared" si="26"/>
        <v>145</v>
      </c>
      <c r="S125" s="883">
        <f t="shared" si="26"/>
        <v>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5"/>
        <v>0</v>
      </c>
      <c r="G126" s="37" t="e">
        <f t="shared" si="24"/>
        <v>#DIV/0!</v>
      </c>
      <c r="H126" s="471"/>
      <c r="I126" s="471"/>
      <c r="J126" s="471"/>
      <c r="K126" s="879"/>
      <c r="L126" s="879"/>
      <c r="M126" s="879"/>
      <c r="N126" s="879"/>
      <c r="O126" s="879"/>
      <c r="P126" s="879"/>
      <c r="Q126" s="879"/>
      <c r="R126" s="879"/>
      <c r="S126" s="879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18800</v>
      </c>
      <c r="F127" s="36">
        <f t="shared" si="25"/>
        <v>18797.099999999999</v>
      </c>
      <c r="G127" s="37">
        <f t="shared" si="24"/>
        <v>99.9845744680851</v>
      </c>
      <c r="H127" s="471">
        <v>0</v>
      </c>
      <c r="I127" s="1020">
        <v>13972.1</v>
      </c>
      <c r="J127" s="471">
        <v>240</v>
      </c>
      <c r="K127" s="879">
        <v>0</v>
      </c>
      <c r="L127" s="1589">
        <v>3000</v>
      </c>
      <c r="M127" s="879">
        <v>0</v>
      </c>
      <c r="N127" s="879">
        <v>0</v>
      </c>
      <c r="O127" s="879">
        <v>0</v>
      </c>
      <c r="P127" s="1589">
        <v>1440</v>
      </c>
      <c r="Q127" s="879">
        <v>0</v>
      </c>
      <c r="R127" s="879">
        <v>145</v>
      </c>
      <c r="S127" s="879">
        <v>0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5"/>
        <v>0</v>
      </c>
      <c r="G128" s="37" t="e">
        <f t="shared" si="24"/>
        <v>#DIV/0!</v>
      </c>
      <c r="H128" s="471"/>
      <c r="I128" s="471"/>
      <c r="J128" s="471"/>
      <c r="K128" s="879"/>
      <c r="L128" s="879"/>
      <c r="M128" s="879"/>
      <c r="N128" s="879"/>
      <c r="O128" s="879"/>
      <c r="P128" s="879"/>
      <c r="Q128" s="879"/>
      <c r="R128" s="879"/>
      <c r="S128" s="879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5"/>
        <v>0</v>
      </c>
      <c r="G129" s="37" t="e">
        <f t="shared" si="24"/>
        <v>#DIV/0!</v>
      </c>
      <c r="H129" s="471"/>
      <c r="I129" s="471"/>
      <c r="J129" s="471"/>
      <c r="K129" s="879"/>
      <c r="L129" s="879"/>
      <c r="M129" s="879"/>
      <c r="N129" s="879"/>
      <c r="O129" s="879"/>
      <c r="P129" s="879"/>
      <c r="Q129" s="879"/>
      <c r="R129" s="879"/>
      <c r="S129" s="879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5"/>
        <v>0</v>
      </c>
      <c r="G130" s="37" t="e">
        <f t="shared" si="24"/>
        <v>#DIV/0!</v>
      </c>
      <c r="H130" s="471"/>
      <c r="I130" s="471"/>
      <c r="J130" s="471"/>
      <c r="K130" s="879"/>
      <c r="L130" s="879"/>
      <c r="M130" s="879"/>
      <c r="N130" s="879"/>
      <c r="O130" s="879"/>
      <c r="P130" s="879"/>
      <c r="Q130" s="879"/>
      <c r="R130" s="879"/>
      <c r="S130" s="879"/>
    </row>
    <row r="131" spans="1:19" ht="21.75" customHeight="1">
      <c r="A131" s="2204" t="s">
        <v>158</v>
      </c>
      <c r="B131" s="2205"/>
      <c r="C131" s="2206"/>
      <c r="D131" s="193"/>
      <c r="E131" s="27"/>
      <c r="F131" s="27"/>
      <c r="G131" s="22"/>
      <c r="H131" s="1239"/>
      <c r="I131" s="1239"/>
      <c r="J131" s="1239"/>
      <c r="K131" s="882"/>
      <c r="L131" s="882"/>
      <c r="M131" s="882"/>
      <c r="N131" s="882"/>
      <c r="O131" s="882"/>
      <c r="P131" s="882"/>
      <c r="Q131" s="882"/>
      <c r="R131" s="882"/>
      <c r="S131" s="882"/>
    </row>
    <row r="132" spans="1:19" ht="21.75" customHeight="1">
      <c r="A132" s="232"/>
      <c r="B132" s="212" t="s">
        <v>159</v>
      </c>
      <c r="C132" s="189"/>
      <c r="D132" s="244" t="s">
        <v>33</v>
      </c>
      <c r="E132" s="409">
        <f>SUM(E133:E134)</f>
        <v>2</v>
      </c>
      <c r="F132" s="134">
        <f>SUM(F133:F135)</f>
        <v>2</v>
      </c>
      <c r="G132" s="140">
        <f>+F132*100/E132</f>
        <v>100</v>
      </c>
      <c r="H132" s="1224">
        <f>SUM(H133:H134)</f>
        <v>0</v>
      </c>
      <c r="I132" s="1224">
        <f t="shared" ref="I132:S132" si="27">SUM(I133:I134)</f>
        <v>0</v>
      </c>
      <c r="J132" s="1224">
        <f t="shared" si="27"/>
        <v>0</v>
      </c>
      <c r="K132" s="878">
        <f t="shared" si="27"/>
        <v>0</v>
      </c>
      <c r="L132" s="878">
        <f t="shared" si="27"/>
        <v>0</v>
      </c>
      <c r="M132" s="878">
        <f t="shared" si="27"/>
        <v>0</v>
      </c>
      <c r="N132" s="878">
        <f t="shared" si="27"/>
        <v>1</v>
      </c>
      <c r="O132" s="878">
        <f t="shared" si="27"/>
        <v>1</v>
      </c>
      <c r="P132" s="878">
        <f t="shared" si="27"/>
        <v>0</v>
      </c>
      <c r="Q132" s="878">
        <f t="shared" si="27"/>
        <v>0</v>
      </c>
      <c r="R132" s="878">
        <f t="shared" si="27"/>
        <v>0</v>
      </c>
      <c r="S132" s="878">
        <f t="shared" si="27"/>
        <v>0</v>
      </c>
    </row>
    <row r="133" spans="1:19" ht="21.75" customHeight="1">
      <c r="A133" s="237"/>
      <c r="B133" s="230"/>
      <c r="C133" s="442" t="s">
        <v>288</v>
      </c>
      <c r="D133" s="238" t="s">
        <v>33</v>
      </c>
      <c r="E133" s="36">
        <v>2</v>
      </c>
      <c r="F133" s="36">
        <f>SUM(H133:S133)</f>
        <v>2</v>
      </c>
      <c r="G133" s="37">
        <f>+F133*100/E133</f>
        <v>100</v>
      </c>
      <c r="H133" s="471">
        <v>0</v>
      </c>
      <c r="I133" s="471">
        <v>0</v>
      </c>
      <c r="J133" s="471">
        <v>0</v>
      </c>
      <c r="K133" s="879">
        <v>0</v>
      </c>
      <c r="L133" s="879">
        <v>0</v>
      </c>
      <c r="M133" s="879">
        <v>0</v>
      </c>
      <c r="N133" s="879">
        <v>1</v>
      </c>
      <c r="O133" s="879">
        <v>1</v>
      </c>
      <c r="P133" s="879">
        <v>0</v>
      </c>
      <c r="Q133" s="879">
        <v>0</v>
      </c>
      <c r="R133" s="879">
        <v>0</v>
      </c>
      <c r="S133" s="879">
        <v>0</v>
      </c>
    </row>
    <row r="134" spans="1:19" ht="21.75" customHeight="1">
      <c r="A134" s="237"/>
      <c r="B134" s="230"/>
      <c r="C134" s="442" t="s">
        <v>289</v>
      </c>
      <c r="D134" s="238" t="s">
        <v>33</v>
      </c>
      <c r="E134" s="36">
        <v>0</v>
      </c>
      <c r="F134" s="36">
        <f t="shared" ref="F134:F141" si="28">SUM(H134:S134)</f>
        <v>0</v>
      </c>
      <c r="G134" s="37" t="e">
        <f t="shared" ref="G134:G141" si="29">+F134*100/E134</f>
        <v>#DIV/0!</v>
      </c>
      <c r="H134" s="471"/>
      <c r="I134" s="471"/>
      <c r="J134" s="471">
        <v>0</v>
      </c>
      <c r="K134" s="879"/>
      <c r="L134" s="879">
        <v>0</v>
      </c>
      <c r="M134" s="879">
        <v>0</v>
      </c>
      <c r="N134" s="879">
        <v>0</v>
      </c>
      <c r="O134" s="879">
        <v>0</v>
      </c>
      <c r="P134" s="879">
        <v>0</v>
      </c>
      <c r="Q134" s="879">
        <v>0</v>
      </c>
      <c r="R134" s="879">
        <v>0</v>
      </c>
      <c r="S134" s="879">
        <v>0</v>
      </c>
    </row>
    <row r="135" spans="1:19" ht="21.75" customHeight="1">
      <c r="A135" s="237"/>
      <c r="B135" s="230"/>
      <c r="C135" s="233" t="s">
        <v>115</v>
      </c>
      <c r="D135" s="234" t="s">
        <v>114</v>
      </c>
      <c r="E135" s="77">
        <v>0</v>
      </c>
      <c r="F135" s="36">
        <f t="shared" si="28"/>
        <v>0</v>
      </c>
      <c r="G135" s="37" t="e">
        <f t="shared" si="29"/>
        <v>#DIV/0!</v>
      </c>
      <c r="H135" s="471"/>
      <c r="I135" s="471"/>
      <c r="J135" s="471">
        <v>0</v>
      </c>
      <c r="K135" s="879"/>
      <c r="L135" s="879">
        <v>0</v>
      </c>
      <c r="M135" s="879">
        <v>0</v>
      </c>
      <c r="N135" s="879">
        <v>0</v>
      </c>
      <c r="O135" s="879">
        <v>0</v>
      </c>
      <c r="P135" s="879">
        <v>0</v>
      </c>
      <c r="Q135" s="879">
        <v>0</v>
      </c>
      <c r="R135" s="879">
        <v>0</v>
      </c>
      <c r="S135" s="879">
        <v>0</v>
      </c>
    </row>
    <row r="136" spans="1:19" ht="21.75" customHeight="1">
      <c r="A136" s="240"/>
      <c r="B136" s="241" t="s">
        <v>58</v>
      </c>
      <c r="C136" s="242"/>
      <c r="D136" s="236" t="s">
        <v>24</v>
      </c>
      <c r="E136" s="111">
        <f>SUM(E137:E141)</f>
        <v>90300</v>
      </c>
      <c r="F136" s="153">
        <f>SUM(H136:S136)</f>
        <v>120115.7</v>
      </c>
      <c r="G136" s="90">
        <f t="shared" si="29"/>
        <v>133.01849390919159</v>
      </c>
      <c r="H136" s="1226">
        <f>SUM(H137:H141)</f>
        <v>0</v>
      </c>
      <c r="I136" s="1226">
        <f t="shared" ref="I136:S136" si="30">SUM(I137:I141)</f>
        <v>6340</v>
      </c>
      <c r="J136" s="1226">
        <f t="shared" si="30"/>
        <v>7000</v>
      </c>
      <c r="K136" s="883">
        <f t="shared" si="30"/>
        <v>15720</v>
      </c>
      <c r="L136" s="883">
        <f t="shared" si="30"/>
        <v>18784</v>
      </c>
      <c r="M136" s="883">
        <f t="shared" si="30"/>
        <v>9640</v>
      </c>
      <c r="N136" s="883">
        <f t="shared" si="30"/>
        <v>7000</v>
      </c>
      <c r="O136" s="883">
        <f t="shared" si="30"/>
        <v>7350</v>
      </c>
      <c r="P136" s="883">
        <f t="shared" si="30"/>
        <v>9380</v>
      </c>
      <c r="Q136" s="883">
        <f t="shared" si="30"/>
        <v>13875</v>
      </c>
      <c r="R136" s="883">
        <f t="shared" si="30"/>
        <v>8936.7000000000007</v>
      </c>
      <c r="S136" s="883">
        <f t="shared" si="30"/>
        <v>16090</v>
      </c>
    </row>
    <row r="137" spans="1:19" ht="21.75" customHeight="1">
      <c r="A137" s="194"/>
      <c r="B137" s="195"/>
      <c r="C137" s="221" t="s">
        <v>25</v>
      </c>
      <c r="D137" s="196" t="s">
        <v>24</v>
      </c>
      <c r="E137" s="83">
        <v>0</v>
      </c>
      <c r="F137" s="36">
        <f>SUM(H137:S137)</f>
        <v>0</v>
      </c>
      <c r="G137" s="37" t="e">
        <f t="shared" si="29"/>
        <v>#DIV/0!</v>
      </c>
      <c r="H137" s="471"/>
      <c r="I137" s="471"/>
      <c r="J137" s="471"/>
      <c r="K137" s="879"/>
      <c r="L137" s="879"/>
      <c r="M137" s="879"/>
      <c r="N137" s="879"/>
      <c r="O137" s="879"/>
      <c r="P137" s="879"/>
      <c r="Q137" s="879"/>
      <c r="R137" s="879"/>
      <c r="S137" s="879"/>
    </row>
    <row r="138" spans="1:19" ht="21.75" customHeight="1">
      <c r="A138" s="194"/>
      <c r="B138" s="195"/>
      <c r="C138" s="221" t="s">
        <v>26</v>
      </c>
      <c r="D138" s="196" t="s">
        <v>24</v>
      </c>
      <c r="E138" s="36">
        <v>90300</v>
      </c>
      <c r="F138" s="36">
        <f t="shared" si="28"/>
        <v>120115.7</v>
      </c>
      <c r="G138" s="37">
        <f t="shared" si="29"/>
        <v>133.01849390919159</v>
      </c>
      <c r="H138" s="471">
        <v>0</v>
      </c>
      <c r="I138" s="872">
        <v>6340</v>
      </c>
      <c r="J138" s="872">
        <v>7000</v>
      </c>
      <c r="K138" s="1589">
        <v>15720</v>
      </c>
      <c r="L138" s="1589">
        <v>18784</v>
      </c>
      <c r="M138" s="1589">
        <v>9640</v>
      </c>
      <c r="N138" s="1589">
        <v>7000</v>
      </c>
      <c r="O138" s="1589">
        <v>7350</v>
      </c>
      <c r="P138" s="1589">
        <v>9380</v>
      </c>
      <c r="Q138" s="1589">
        <v>13875</v>
      </c>
      <c r="R138" s="1590">
        <v>8936.7000000000007</v>
      </c>
      <c r="S138" s="1589">
        <v>16090</v>
      </c>
    </row>
    <row r="139" spans="1:19" ht="21.75" customHeight="1">
      <c r="A139" s="194"/>
      <c r="B139" s="195"/>
      <c r="C139" s="221" t="s">
        <v>27</v>
      </c>
      <c r="D139" s="196" t="s">
        <v>24</v>
      </c>
      <c r="E139" s="42">
        <v>0</v>
      </c>
      <c r="F139" s="36">
        <f t="shared" si="28"/>
        <v>0</v>
      </c>
      <c r="G139" s="37" t="e">
        <f t="shared" si="29"/>
        <v>#DIV/0!</v>
      </c>
      <c r="H139" s="471"/>
      <c r="I139" s="471"/>
      <c r="J139" s="471"/>
      <c r="K139" s="879"/>
      <c r="L139" s="879"/>
      <c r="M139" s="879"/>
      <c r="N139" s="879"/>
      <c r="O139" s="879"/>
      <c r="P139" s="879"/>
      <c r="Q139" s="879"/>
      <c r="R139" s="879"/>
      <c r="S139" s="879"/>
    </row>
    <row r="140" spans="1:19" ht="21.75" customHeight="1">
      <c r="A140" s="194"/>
      <c r="B140" s="195"/>
      <c r="C140" s="221" t="s">
        <v>28</v>
      </c>
      <c r="D140" s="196" t="s">
        <v>24</v>
      </c>
      <c r="E140" s="83">
        <v>0</v>
      </c>
      <c r="F140" s="36">
        <f t="shared" si="28"/>
        <v>0</v>
      </c>
      <c r="G140" s="37" t="e">
        <f t="shared" si="29"/>
        <v>#DIV/0!</v>
      </c>
      <c r="H140" s="471"/>
      <c r="I140" s="471"/>
      <c r="J140" s="471"/>
      <c r="K140" s="879"/>
      <c r="L140" s="879"/>
      <c r="M140" s="879"/>
      <c r="N140" s="879"/>
      <c r="O140" s="879"/>
      <c r="P140" s="879"/>
      <c r="Q140" s="879"/>
      <c r="R140" s="879"/>
      <c r="S140" s="879"/>
    </row>
    <row r="141" spans="1:19" ht="21.75" customHeight="1">
      <c r="A141" s="194"/>
      <c r="B141" s="195"/>
      <c r="C141" s="222" t="s">
        <v>29</v>
      </c>
      <c r="D141" s="196" t="s">
        <v>24</v>
      </c>
      <c r="E141" s="83">
        <v>0</v>
      </c>
      <c r="F141" s="36">
        <f t="shared" si="28"/>
        <v>0</v>
      </c>
      <c r="G141" s="37" t="e">
        <f t="shared" si="29"/>
        <v>#DIV/0!</v>
      </c>
      <c r="H141" s="471"/>
      <c r="I141" s="471"/>
      <c r="J141" s="471"/>
      <c r="K141" s="879"/>
      <c r="L141" s="879"/>
      <c r="M141" s="879"/>
      <c r="N141" s="879"/>
      <c r="O141" s="879"/>
      <c r="P141" s="879"/>
      <c r="Q141" s="879"/>
      <c r="R141" s="879"/>
      <c r="S141" s="879"/>
    </row>
    <row r="142" spans="1:19" ht="21.75" customHeight="1">
      <c r="A142" s="2204" t="s">
        <v>160</v>
      </c>
      <c r="B142" s="2205"/>
      <c r="C142" s="2206"/>
      <c r="D142" s="245" t="str">
        <f>D145</f>
        <v>ตัวอย่าง</v>
      </c>
      <c r="E142" s="148">
        <f>E145</f>
        <v>0</v>
      </c>
      <c r="F142" s="144">
        <f>F145</f>
        <v>0</v>
      </c>
      <c r="G142" s="146" t="e">
        <f>+F142*100/E142</f>
        <v>#DIV/0!</v>
      </c>
      <c r="H142" s="1223">
        <f t="shared" ref="H142:S142" si="31">H145</f>
        <v>0</v>
      </c>
      <c r="I142" s="1223">
        <f t="shared" si="31"/>
        <v>0</v>
      </c>
      <c r="J142" s="1223">
        <f t="shared" si="31"/>
        <v>0</v>
      </c>
      <c r="K142" s="874">
        <f t="shared" si="31"/>
        <v>0</v>
      </c>
      <c r="L142" s="874">
        <f t="shared" si="31"/>
        <v>0</v>
      </c>
      <c r="M142" s="874">
        <f t="shared" si="31"/>
        <v>0</v>
      </c>
      <c r="N142" s="874">
        <f t="shared" si="31"/>
        <v>0</v>
      </c>
      <c r="O142" s="874">
        <f t="shared" si="31"/>
        <v>0</v>
      </c>
      <c r="P142" s="874">
        <f t="shared" si="31"/>
        <v>0</v>
      </c>
      <c r="Q142" s="874">
        <f t="shared" si="31"/>
        <v>0</v>
      </c>
      <c r="R142" s="874">
        <f t="shared" si="31"/>
        <v>0</v>
      </c>
      <c r="S142" s="874">
        <f t="shared" si="31"/>
        <v>0</v>
      </c>
    </row>
    <row r="143" spans="1:19" ht="21.75" customHeight="1">
      <c r="A143" s="246"/>
      <c r="B143" s="212" t="s">
        <v>161</v>
      </c>
      <c r="C143" s="247"/>
      <c r="D143" s="227"/>
      <c r="E143" s="143"/>
      <c r="F143" s="144"/>
      <c r="G143" s="146"/>
      <c r="H143" s="1223"/>
      <c r="I143" s="1223"/>
      <c r="J143" s="1223"/>
      <c r="K143" s="874"/>
      <c r="L143" s="874"/>
      <c r="M143" s="874"/>
      <c r="N143" s="874"/>
      <c r="O143" s="874"/>
      <c r="P143" s="874"/>
      <c r="Q143" s="874"/>
      <c r="R143" s="874"/>
      <c r="S143" s="874"/>
    </row>
    <row r="144" spans="1:19" ht="21.75" customHeight="1">
      <c r="A144" s="248"/>
      <c r="B144" s="249"/>
      <c r="C144" s="231" t="s">
        <v>109</v>
      </c>
      <c r="D144" s="250" t="s">
        <v>9</v>
      </c>
      <c r="E144" s="36">
        <v>0</v>
      </c>
      <c r="F144" s="36">
        <f>SUM(H144:S144)</f>
        <v>0</v>
      </c>
      <c r="G144" s="37" t="e">
        <f t="shared" ref="G144:G173" si="32">+F144*100/E144</f>
        <v>#DIV/0!</v>
      </c>
      <c r="H144" s="471"/>
      <c r="I144" s="471"/>
      <c r="J144" s="471"/>
      <c r="K144" s="879"/>
      <c r="L144" s="879"/>
      <c r="M144" s="879"/>
      <c r="N144" s="879"/>
      <c r="O144" s="879"/>
      <c r="P144" s="879"/>
      <c r="Q144" s="879"/>
      <c r="R144" s="879"/>
      <c r="S144" s="879"/>
    </row>
    <row r="145" spans="1:19" ht="21.75" customHeight="1">
      <c r="A145" s="223"/>
      <c r="B145" s="224"/>
      <c r="C145" s="317" t="s">
        <v>110</v>
      </c>
      <c r="D145" s="250" t="s">
        <v>32</v>
      </c>
      <c r="E145" s="36">
        <v>0</v>
      </c>
      <c r="F145" s="36">
        <f>SUM(H145:S145)</f>
        <v>0</v>
      </c>
      <c r="G145" s="37" t="e">
        <f t="shared" si="32"/>
        <v>#DIV/0!</v>
      </c>
      <c r="H145" s="471"/>
      <c r="I145" s="471"/>
      <c r="J145" s="471"/>
      <c r="K145" s="879"/>
      <c r="L145" s="879"/>
      <c r="M145" s="879"/>
      <c r="N145" s="879"/>
      <c r="O145" s="879"/>
      <c r="P145" s="879"/>
      <c r="Q145" s="879"/>
      <c r="R145" s="879"/>
      <c r="S145" s="879"/>
    </row>
    <row r="146" spans="1:19" ht="21.75" customHeight="1">
      <c r="A146" s="223"/>
      <c r="B146" s="251"/>
      <c r="C146" s="233" t="s">
        <v>115</v>
      </c>
      <c r="D146" s="234" t="s">
        <v>114</v>
      </c>
      <c r="E146" s="77">
        <v>0</v>
      </c>
      <c r="F146" s="36">
        <f>SUM(H146:S146)</f>
        <v>0</v>
      </c>
      <c r="G146" s="37" t="e">
        <f t="shared" si="32"/>
        <v>#DIV/0!</v>
      </c>
      <c r="H146" s="471"/>
      <c r="I146" s="471"/>
      <c r="J146" s="471"/>
      <c r="K146" s="879"/>
      <c r="L146" s="879"/>
      <c r="M146" s="879"/>
      <c r="N146" s="879"/>
      <c r="O146" s="879"/>
      <c r="P146" s="879"/>
      <c r="Q146" s="879"/>
      <c r="R146" s="879"/>
      <c r="S146" s="879"/>
    </row>
    <row r="147" spans="1:19" ht="21.75" customHeight="1">
      <c r="A147" s="240"/>
      <c r="B147" s="241" t="s">
        <v>58</v>
      </c>
      <c r="C147" s="242"/>
      <c r="D147" s="236" t="s">
        <v>24</v>
      </c>
      <c r="E147" s="111">
        <f>SUM(E148:E152)</f>
        <v>0</v>
      </c>
      <c r="F147" s="153">
        <f>SUM(H147:S147)</f>
        <v>0</v>
      </c>
      <c r="G147" s="90" t="e">
        <f t="shared" si="32"/>
        <v>#DIV/0!</v>
      </c>
      <c r="H147" s="1226">
        <f>SUM(H148:H152)</f>
        <v>0</v>
      </c>
      <c r="I147" s="1226">
        <f t="shared" ref="I147:S147" si="33">SUM(I148:I152)</f>
        <v>0</v>
      </c>
      <c r="J147" s="1226">
        <f t="shared" si="33"/>
        <v>0</v>
      </c>
      <c r="K147" s="883">
        <f t="shared" si="33"/>
        <v>0</v>
      </c>
      <c r="L147" s="883">
        <f t="shared" si="33"/>
        <v>0</v>
      </c>
      <c r="M147" s="883">
        <f t="shared" si="33"/>
        <v>0</v>
      </c>
      <c r="N147" s="883">
        <f t="shared" si="33"/>
        <v>0</v>
      </c>
      <c r="O147" s="883">
        <f t="shared" si="33"/>
        <v>0</v>
      </c>
      <c r="P147" s="883">
        <f t="shared" si="33"/>
        <v>0</v>
      </c>
      <c r="Q147" s="883">
        <f t="shared" si="33"/>
        <v>0</v>
      </c>
      <c r="R147" s="883">
        <f t="shared" si="33"/>
        <v>0</v>
      </c>
      <c r="S147" s="883">
        <f t="shared" si="33"/>
        <v>0</v>
      </c>
    </row>
    <row r="148" spans="1:19" ht="21.75" customHeight="1">
      <c r="A148" s="194"/>
      <c r="B148" s="195"/>
      <c r="C148" s="221" t="s">
        <v>25</v>
      </c>
      <c r="D148" s="196" t="s">
        <v>24</v>
      </c>
      <c r="E148" s="83">
        <v>0</v>
      </c>
      <c r="F148" s="36">
        <f>SUM(H148:S148)</f>
        <v>0</v>
      </c>
      <c r="G148" s="37" t="e">
        <f t="shared" si="32"/>
        <v>#DIV/0!</v>
      </c>
      <c r="H148" s="471"/>
      <c r="I148" s="471"/>
      <c r="J148" s="471"/>
      <c r="K148" s="879"/>
      <c r="L148" s="879"/>
      <c r="M148" s="879"/>
      <c r="N148" s="879"/>
      <c r="O148" s="879"/>
      <c r="P148" s="879"/>
      <c r="Q148" s="879"/>
      <c r="R148" s="879"/>
      <c r="S148" s="879"/>
    </row>
    <row r="149" spans="1:19" ht="21.75" customHeight="1">
      <c r="A149" s="194"/>
      <c r="B149" s="195"/>
      <c r="C149" s="221" t="s">
        <v>26</v>
      </c>
      <c r="D149" s="196" t="s">
        <v>24</v>
      </c>
      <c r="E149" s="42">
        <v>0</v>
      </c>
      <c r="F149" s="36">
        <f t="shared" ref="F149:F164" si="34">SUM(H149:S149)</f>
        <v>0</v>
      </c>
      <c r="G149" s="37" t="e">
        <f t="shared" si="32"/>
        <v>#DIV/0!</v>
      </c>
      <c r="H149" s="471"/>
      <c r="I149" s="471"/>
      <c r="J149" s="471"/>
      <c r="K149" s="879"/>
      <c r="L149" s="879"/>
      <c r="M149" s="879"/>
      <c r="N149" s="879"/>
      <c r="O149" s="879"/>
      <c r="P149" s="879"/>
      <c r="Q149" s="879"/>
      <c r="R149" s="879"/>
      <c r="S149" s="879"/>
    </row>
    <row r="150" spans="1:19" ht="21.75" customHeight="1">
      <c r="A150" s="194"/>
      <c r="B150" s="195"/>
      <c r="C150" s="221" t="s">
        <v>27</v>
      </c>
      <c r="D150" s="196" t="s">
        <v>24</v>
      </c>
      <c r="E150" s="83">
        <v>0</v>
      </c>
      <c r="F150" s="36">
        <f t="shared" si="34"/>
        <v>0</v>
      </c>
      <c r="G150" s="37" t="e">
        <f t="shared" si="32"/>
        <v>#DIV/0!</v>
      </c>
      <c r="H150" s="471"/>
      <c r="I150" s="471"/>
      <c r="J150" s="471"/>
      <c r="K150" s="879"/>
      <c r="L150" s="879"/>
      <c r="M150" s="879"/>
      <c r="N150" s="879"/>
      <c r="O150" s="879"/>
      <c r="P150" s="879"/>
      <c r="Q150" s="879"/>
      <c r="R150" s="879"/>
      <c r="S150" s="879"/>
    </row>
    <row r="151" spans="1:19" ht="21.75" customHeight="1">
      <c r="A151" s="194"/>
      <c r="B151" s="195"/>
      <c r="C151" s="221" t="s">
        <v>28</v>
      </c>
      <c r="D151" s="196" t="s">
        <v>24</v>
      </c>
      <c r="E151" s="83">
        <v>0</v>
      </c>
      <c r="F151" s="36">
        <f t="shared" si="34"/>
        <v>0</v>
      </c>
      <c r="G151" s="37" t="e">
        <f t="shared" si="32"/>
        <v>#DIV/0!</v>
      </c>
      <c r="H151" s="471"/>
      <c r="I151" s="471"/>
      <c r="J151" s="471"/>
      <c r="K151" s="879"/>
      <c r="L151" s="879"/>
      <c r="M151" s="879"/>
      <c r="N151" s="879"/>
      <c r="O151" s="879"/>
      <c r="P151" s="879"/>
      <c r="Q151" s="879"/>
      <c r="R151" s="879"/>
      <c r="S151" s="879"/>
    </row>
    <row r="152" spans="1:19" ht="21.75" customHeight="1">
      <c r="A152" s="194"/>
      <c r="B152" s="195"/>
      <c r="C152" s="222" t="s">
        <v>29</v>
      </c>
      <c r="D152" s="196" t="s">
        <v>24</v>
      </c>
      <c r="E152" s="83">
        <v>0</v>
      </c>
      <c r="F152" s="36">
        <f t="shared" si="34"/>
        <v>0</v>
      </c>
      <c r="G152" s="37" t="e">
        <f t="shared" si="32"/>
        <v>#DIV/0!</v>
      </c>
      <c r="H152" s="471"/>
      <c r="I152" s="471"/>
      <c r="J152" s="471"/>
      <c r="K152" s="879"/>
      <c r="L152" s="879"/>
      <c r="M152" s="879"/>
      <c r="N152" s="879"/>
      <c r="O152" s="879"/>
      <c r="P152" s="879"/>
      <c r="Q152" s="879"/>
      <c r="R152" s="879"/>
      <c r="S152" s="879"/>
    </row>
    <row r="153" spans="1:19" ht="21.75" customHeight="1">
      <c r="A153" s="2216" t="s">
        <v>162</v>
      </c>
      <c r="B153" s="2217"/>
      <c r="C153" s="2218"/>
      <c r="D153" s="227"/>
      <c r="E153" s="149">
        <f>E154</f>
        <v>0</v>
      </c>
      <c r="F153" s="144">
        <f>SUM(H153:S153)</f>
        <v>0</v>
      </c>
      <c r="G153" s="146" t="e">
        <f t="shared" si="32"/>
        <v>#DIV/0!</v>
      </c>
      <c r="H153" s="1223">
        <f>H154</f>
        <v>0</v>
      </c>
      <c r="I153" s="1223">
        <f t="shared" ref="I153:S153" si="35">I154</f>
        <v>0</v>
      </c>
      <c r="J153" s="1223">
        <f t="shared" si="35"/>
        <v>0</v>
      </c>
      <c r="K153" s="874">
        <f t="shared" si="35"/>
        <v>0</v>
      </c>
      <c r="L153" s="874">
        <f t="shared" si="35"/>
        <v>0</v>
      </c>
      <c r="M153" s="874">
        <f t="shared" si="35"/>
        <v>0</v>
      </c>
      <c r="N153" s="874">
        <f t="shared" si="35"/>
        <v>0</v>
      </c>
      <c r="O153" s="874">
        <f t="shared" si="35"/>
        <v>0</v>
      </c>
      <c r="P153" s="874">
        <f t="shared" si="35"/>
        <v>0</v>
      </c>
      <c r="Q153" s="874">
        <f t="shared" si="35"/>
        <v>0</v>
      </c>
      <c r="R153" s="874">
        <f t="shared" si="35"/>
        <v>0</v>
      </c>
      <c r="S153" s="874">
        <f t="shared" si="35"/>
        <v>0</v>
      </c>
    </row>
    <row r="154" spans="1:19" s="308" customFormat="1" ht="21.75" customHeight="1">
      <c r="A154" s="194"/>
      <c r="B154" s="2219" t="s">
        <v>221</v>
      </c>
      <c r="C154" s="2220"/>
      <c r="D154" s="410" t="s">
        <v>47</v>
      </c>
      <c r="E154" s="305">
        <v>0</v>
      </c>
      <c r="F154" s="306">
        <f>SUM(H154:S154)</f>
        <v>0</v>
      </c>
      <c r="G154" s="307" t="e">
        <f t="shared" si="32"/>
        <v>#DIV/0!</v>
      </c>
      <c r="H154" s="476"/>
      <c r="I154" s="476"/>
      <c r="J154" s="476"/>
      <c r="K154" s="893"/>
      <c r="L154" s="893"/>
      <c r="M154" s="893"/>
      <c r="N154" s="893"/>
      <c r="O154" s="893"/>
      <c r="P154" s="893"/>
      <c r="Q154" s="893"/>
      <c r="R154" s="893"/>
      <c r="S154" s="893"/>
    </row>
    <row r="155" spans="1:19" s="308" customFormat="1" ht="21.75" customHeight="1">
      <c r="A155" s="194"/>
      <c r="B155" s="411" t="s">
        <v>163</v>
      </c>
      <c r="C155" s="412"/>
      <c r="D155" s="410" t="s">
        <v>31</v>
      </c>
      <c r="E155" s="305">
        <v>0</v>
      </c>
      <c r="F155" s="306">
        <f>SUM(H155:S155)</f>
        <v>0</v>
      </c>
      <c r="G155" s="307" t="e">
        <f t="shared" si="32"/>
        <v>#DIV/0!</v>
      </c>
      <c r="H155" s="476"/>
      <c r="I155" s="476"/>
      <c r="J155" s="476"/>
      <c r="K155" s="893"/>
      <c r="L155" s="893"/>
      <c r="M155" s="893"/>
      <c r="N155" s="893"/>
      <c r="O155" s="893"/>
      <c r="P155" s="893"/>
      <c r="Q155" s="893"/>
      <c r="R155" s="893"/>
      <c r="S155" s="893"/>
    </row>
    <row r="156" spans="1:19" s="308" customFormat="1" ht="21.75" customHeight="1">
      <c r="A156" s="194"/>
      <c r="B156" s="411" t="s">
        <v>164</v>
      </c>
      <c r="C156" s="412"/>
      <c r="D156" s="410" t="s">
        <v>9</v>
      </c>
      <c r="E156" s="309">
        <v>0</v>
      </c>
      <c r="F156" s="306">
        <f>SUM(H156:S156)</f>
        <v>0</v>
      </c>
      <c r="G156" s="307" t="e">
        <f t="shared" si="32"/>
        <v>#DIV/0!</v>
      </c>
      <c r="H156" s="476"/>
      <c r="I156" s="476"/>
      <c r="J156" s="476"/>
      <c r="K156" s="893"/>
      <c r="L156" s="893"/>
      <c r="M156" s="893"/>
      <c r="N156" s="893"/>
      <c r="O156" s="893"/>
      <c r="P156" s="893"/>
      <c r="Q156" s="893"/>
      <c r="R156" s="893"/>
      <c r="S156" s="893"/>
    </row>
    <row r="157" spans="1:19" s="308" customFormat="1" ht="21.75" customHeight="1">
      <c r="A157" s="194"/>
      <c r="B157" s="411" t="s">
        <v>165</v>
      </c>
      <c r="C157" s="412"/>
      <c r="D157" s="410" t="s">
        <v>9</v>
      </c>
      <c r="E157" s="309">
        <v>0</v>
      </c>
      <c r="F157" s="306">
        <f>SUM(H157:S157)</f>
        <v>0</v>
      </c>
      <c r="G157" s="307" t="e">
        <f t="shared" si="32"/>
        <v>#DIV/0!</v>
      </c>
      <c r="H157" s="476"/>
      <c r="I157" s="476"/>
      <c r="J157" s="476"/>
      <c r="K157" s="893"/>
      <c r="L157" s="893"/>
      <c r="M157" s="893"/>
      <c r="N157" s="893"/>
      <c r="O157" s="893"/>
      <c r="P157" s="893"/>
      <c r="Q157" s="893"/>
      <c r="R157" s="893"/>
      <c r="S157" s="893"/>
    </row>
    <row r="158" spans="1:19" ht="21.75" customHeight="1">
      <c r="A158" s="194"/>
      <c r="B158" s="446"/>
      <c r="C158" s="233" t="s">
        <v>115</v>
      </c>
      <c r="D158" s="234" t="s">
        <v>114</v>
      </c>
      <c r="E158" s="91">
        <v>0</v>
      </c>
      <c r="F158" s="36">
        <f t="shared" si="34"/>
        <v>0</v>
      </c>
      <c r="G158" s="37" t="e">
        <f t="shared" si="32"/>
        <v>#DIV/0!</v>
      </c>
      <c r="H158" s="471"/>
      <c r="I158" s="471"/>
      <c r="J158" s="471"/>
      <c r="K158" s="879"/>
      <c r="L158" s="879"/>
      <c r="M158" s="879"/>
      <c r="N158" s="879"/>
      <c r="O158" s="879"/>
      <c r="P158" s="879"/>
      <c r="Q158" s="879"/>
      <c r="R158" s="879"/>
      <c r="S158" s="879"/>
    </row>
    <row r="159" spans="1:19" ht="21.75" customHeight="1">
      <c r="A159" s="240"/>
      <c r="B159" s="241" t="s">
        <v>58</v>
      </c>
      <c r="C159" s="242"/>
      <c r="D159" s="236" t="s">
        <v>24</v>
      </c>
      <c r="E159" s="111">
        <f>SUM(E160:E164)</f>
        <v>0</v>
      </c>
      <c r="F159" s="153">
        <f t="shared" si="34"/>
        <v>0</v>
      </c>
      <c r="G159" s="90" t="e">
        <f>+F159*100/E159</f>
        <v>#DIV/0!</v>
      </c>
      <c r="H159" s="1226">
        <f>SUM(H160:H164)</f>
        <v>0</v>
      </c>
      <c r="I159" s="1226">
        <f t="shared" ref="I159:S159" si="36">SUM(I160:I164)</f>
        <v>0</v>
      </c>
      <c r="J159" s="1226">
        <f t="shared" si="36"/>
        <v>0</v>
      </c>
      <c r="K159" s="883">
        <f t="shared" si="36"/>
        <v>0</v>
      </c>
      <c r="L159" s="883">
        <f t="shared" si="36"/>
        <v>0</v>
      </c>
      <c r="M159" s="883">
        <f t="shared" si="36"/>
        <v>0</v>
      </c>
      <c r="N159" s="883">
        <f t="shared" si="36"/>
        <v>0</v>
      </c>
      <c r="O159" s="883">
        <f t="shared" si="36"/>
        <v>0</v>
      </c>
      <c r="P159" s="883">
        <f t="shared" si="36"/>
        <v>0</v>
      </c>
      <c r="Q159" s="883">
        <f t="shared" si="36"/>
        <v>0</v>
      </c>
      <c r="R159" s="883">
        <f t="shared" si="36"/>
        <v>0</v>
      </c>
      <c r="S159" s="883">
        <f t="shared" si="36"/>
        <v>0</v>
      </c>
    </row>
    <row r="160" spans="1:19" ht="21.75" customHeight="1">
      <c r="A160" s="194"/>
      <c r="B160" s="195"/>
      <c r="C160" s="221" t="s">
        <v>25</v>
      </c>
      <c r="D160" s="196" t="s">
        <v>24</v>
      </c>
      <c r="E160" s="83">
        <v>0</v>
      </c>
      <c r="F160" s="36">
        <f t="shared" si="34"/>
        <v>0</v>
      </c>
      <c r="G160" s="37" t="e">
        <f t="shared" si="32"/>
        <v>#DIV/0!</v>
      </c>
      <c r="H160" s="471"/>
      <c r="I160" s="471"/>
      <c r="J160" s="471"/>
      <c r="K160" s="879"/>
      <c r="L160" s="879"/>
      <c r="M160" s="879"/>
      <c r="N160" s="879"/>
      <c r="O160" s="879"/>
      <c r="P160" s="879"/>
      <c r="Q160" s="879"/>
      <c r="R160" s="879"/>
      <c r="S160" s="879"/>
    </row>
    <row r="161" spans="1:19" ht="21.75" customHeight="1">
      <c r="A161" s="194"/>
      <c r="B161" s="195"/>
      <c r="C161" s="221" t="s">
        <v>26</v>
      </c>
      <c r="D161" s="196" t="s">
        <v>24</v>
      </c>
      <c r="E161" s="42">
        <v>0</v>
      </c>
      <c r="F161" s="36">
        <f t="shared" si="34"/>
        <v>0</v>
      </c>
      <c r="G161" s="37" t="e">
        <f t="shared" si="32"/>
        <v>#DIV/0!</v>
      </c>
      <c r="H161" s="471"/>
      <c r="I161" s="471"/>
      <c r="J161" s="471"/>
      <c r="K161" s="879"/>
      <c r="L161" s="879"/>
      <c r="M161" s="879"/>
      <c r="N161" s="879"/>
      <c r="O161" s="879"/>
      <c r="P161" s="879"/>
      <c r="Q161" s="879"/>
      <c r="R161" s="879"/>
      <c r="S161" s="879"/>
    </row>
    <row r="162" spans="1:19" ht="21.75" customHeight="1">
      <c r="A162" s="194"/>
      <c r="B162" s="195"/>
      <c r="C162" s="221" t="s">
        <v>27</v>
      </c>
      <c r="D162" s="196" t="s">
        <v>24</v>
      </c>
      <c r="E162" s="83">
        <v>0</v>
      </c>
      <c r="F162" s="36">
        <f t="shared" si="34"/>
        <v>0</v>
      </c>
      <c r="G162" s="37" t="e">
        <f t="shared" si="32"/>
        <v>#DIV/0!</v>
      </c>
      <c r="H162" s="471"/>
      <c r="I162" s="471"/>
      <c r="J162" s="471"/>
      <c r="K162" s="879"/>
      <c r="L162" s="879"/>
      <c r="M162" s="879"/>
      <c r="N162" s="879"/>
      <c r="O162" s="879"/>
      <c r="P162" s="879"/>
      <c r="Q162" s="879"/>
      <c r="R162" s="879"/>
      <c r="S162" s="879"/>
    </row>
    <row r="163" spans="1:19" ht="21.75" customHeight="1">
      <c r="A163" s="194"/>
      <c r="B163" s="195"/>
      <c r="C163" s="221" t="s">
        <v>28</v>
      </c>
      <c r="D163" s="196" t="s">
        <v>24</v>
      </c>
      <c r="E163" s="83">
        <v>0</v>
      </c>
      <c r="F163" s="36">
        <f t="shared" si="34"/>
        <v>0</v>
      </c>
      <c r="G163" s="37" t="e">
        <f t="shared" si="32"/>
        <v>#DIV/0!</v>
      </c>
      <c r="H163" s="471"/>
      <c r="I163" s="471"/>
      <c r="J163" s="471"/>
      <c r="K163" s="879"/>
      <c r="L163" s="879"/>
      <c r="M163" s="879"/>
      <c r="N163" s="879"/>
      <c r="O163" s="879"/>
      <c r="P163" s="879"/>
      <c r="Q163" s="879"/>
      <c r="R163" s="879"/>
      <c r="S163" s="879"/>
    </row>
    <row r="164" spans="1:19" ht="21.75" customHeight="1">
      <c r="A164" s="253"/>
      <c r="B164" s="254"/>
      <c r="C164" s="255" t="s">
        <v>29</v>
      </c>
      <c r="D164" s="256" t="s">
        <v>24</v>
      </c>
      <c r="E164" s="119">
        <v>0</v>
      </c>
      <c r="F164" s="116">
        <f t="shared" si="34"/>
        <v>0</v>
      </c>
      <c r="G164" s="120" t="e">
        <f t="shared" si="32"/>
        <v>#DIV/0!</v>
      </c>
      <c r="H164" s="471"/>
      <c r="I164" s="471"/>
      <c r="J164" s="471"/>
      <c r="K164" s="879"/>
      <c r="L164" s="879"/>
      <c r="M164" s="879"/>
      <c r="N164" s="879"/>
      <c r="O164" s="879"/>
      <c r="P164" s="879"/>
      <c r="Q164" s="879"/>
      <c r="R164" s="879"/>
      <c r="S164" s="879"/>
    </row>
    <row r="165" spans="1:19" ht="35.4" customHeight="1">
      <c r="A165" s="2152" t="s">
        <v>222</v>
      </c>
      <c r="B165" s="2217"/>
      <c r="C165" s="2218"/>
      <c r="D165" s="227"/>
      <c r="E165" s="203"/>
      <c r="F165" s="204">
        <f>SUM(F166)</f>
        <v>0</v>
      </c>
      <c r="G165" s="228" t="e">
        <f t="shared" si="32"/>
        <v>#DIV/0!</v>
      </c>
      <c r="H165" s="1239"/>
      <c r="I165" s="1239"/>
      <c r="J165" s="1239"/>
      <c r="K165" s="882"/>
      <c r="L165" s="882"/>
      <c r="M165" s="882"/>
      <c r="N165" s="882"/>
      <c r="O165" s="882"/>
      <c r="P165" s="882"/>
      <c r="Q165" s="882"/>
      <c r="R165" s="882"/>
      <c r="S165" s="882"/>
    </row>
    <row r="166" spans="1:19" s="74" customFormat="1" ht="21.75" customHeight="1">
      <c r="A166" s="310"/>
      <c r="B166" s="2153" t="s">
        <v>223</v>
      </c>
      <c r="C166" s="2191"/>
      <c r="D166" s="311" t="s">
        <v>31</v>
      </c>
      <c r="E166" s="218">
        <v>0</v>
      </c>
      <c r="F166" s="219">
        <f t="shared" ref="F166:F174" si="37">SUM(H166:AJ166)</f>
        <v>0</v>
      </c>
      <c r="G166" s="235" t="e">
        <f t="shared" si="32"/>
        <v>#DIV/0!</v>
      </c>
      <c r="H166" s="1240"/>
      <c r="I166" s="1240"/>
      <c r="J166" s="1240"/>
      <c r="K166" s="889"/>
      <c r="L166" s="889"/>
      <c r="M166" s="889"/>
      <c r="N166" s="889"/>
      <c r="O166" s="889"/>
      <c r="P166" s="889"/>
      <c r="Q166" s="889"/>
      <c r="R166" s="889"/>
      <c r="S166" s="889"/>
    </row>
    <row r="167" spans="1:19" s="74" customFormat="1" ht="21.75" customHeight="1">
      <c r="A167" s="310"/>
      <c r="B167" s="443" t="s">
        <v>224</v>
      </c>
      <c r="C167" s="444"/>
      <c r="D167" s="311" t="s">
        <v>88</v>
      </c>
      <c r="E167" s="218">
        <v>0</v>
      </c>
      <c r="F167" s="219">
        <f t="shared" si="37"/>
        <v>0</v>
      </c>
      <c r="G167" s="235" t="e">
        <f t="shared" si="32"/>
        <v>#DIV/0!</v>
      </c>
      <c r="H167" s="1240"/>
      <c r="I167" s="1240"/>
      <c r="J167" s="1240"/>
      <c r="K167" s="889"/>
      <c r="L167" s="889"/>
      <c r="M167" s="889"/>
      <c r="N167" s="889"/>
      <c r="O167" s="889"/>
      <c r="P167" s="889"/>
      <c r="Q167" s="889"/>
      <c r="R167" s="889"/>
      <c r="S167" s="889"/>
    </row>
    <row r="168" spans="1:19" ht="21.75" customHeight="1">
      <c r="A168" s="194"/>
      <c r="B168" s="446"/>
      <c r="C168" s="233" t="s">
        <v>115</v>
      </c>
      <c r="D168" s="234" t="s">
        <v>114</v>
      </c>
      <c r="E168" s="197">
        <v>0</v>
      </c>
      <c r="F168" s="198">
        <f t="shared" si="37"/>
        <v>0</v>
      </c>
      <c r="G168" s="199" t="e">
        <f t="shared" si="32"/>
        <v>#DIV/0!</v>
      </c>
      <c r="H168" s="471"/>
      <c r="I168" s="471"/>
      <c r="J168" s="471"/>
      <c r="K168" s="879"/>
      <c r="L168" s="879"/>
      <c r="M168" s="879"/>
      <c r="N168" s="879"/>
      <c r="O168" s="879"/>
      <c r="P168" s="879"/>
      <c r="Q168" s="879"/>
      <c r="R168" s="879"/>
      <c r="S168" s="879"/>
    </row>
    <row r="169" spans="1:19" ht="21.75" customHeight="1">
      <c r="A169" s="240"/>
      <c r="B169" s="241" t="s">
        <v>58</v>
      </c>
      <c r="C169" s="242"/>
      <c r="D169" s="236" t="s">
        <v>24</v>
      </c>
      <c r="E169" s="214">
        <f>SUM(E170:E174)</f>
        <v>0</v>
      </c>
      <c r="F169" s="252">
        <f t="shared" si="37"/>
        <v>0</v>
      </c>
      <c r="G169" s="243" t="e">
        <f t="shared" si="32"/>
        <v>#DIV/0!</v>
      </c>
      <c r="H169" s="1242">
        <f>SUM(H170:H174)</f>
        <v>0</v>
      </c>
      <c r="I169" s="1242">
        <f t="shared" ref="I169:S169" si="38">SUM(I170:I174)</f>
        <v>0</v>
      </c>
      <c r="J169" s="1242">
        <f t="shared" si="38"/>
        <v>0</v>
      </c>
      <c r="K169" s="1556">
        <f t="shared" si="38"/>
        <v>0</v>
      </c>
      <c r="L169" s="1556">
        <f t="shared" si="38"/>
        <v>0</v>
      </c>
      <c r="M169" s="1556">
        <f t="shared" si="38"/>
        <v>0</v>
      </c>
      <c r="N169" s="1556">
        <f t="shared" si="38"/>
        <v>0</v>
      </c>
      <c r="O169" s="1556">
        <f t="shared" si="38"/>
        <v>0</v>
      </c>
      <c r="P169" s="1556">
        <f t="shared" si="38"/>
        <v>0</v>
      </c>
      <c r="Q169" s="1909">
        <f t="shared" si="38"/>
        <v>0</v>
      </c>
      <c r="R169" s="1909">
        <f t="shared" si="38"/>
        <v>0</v>
      </c>
      <c r="S169" s="1911">
        <f t="shared" si="38"/>
        <v>0</v>
      </c>
    </row>
    <row r="170" spans="1:19" ht="21.75" customHeight="1">
      <c r="A170" s="194"/>
      <c r="B170" s="195"/>
      <c r="C170" s="221" t="s">
        <v>25</v>
      </c>
      <c r="D170" s="196" t="s">
        <v>24</v>
      </c>
      <c r="E170" s="197">
        <v>0</v>
      </c>
      <c r="F170" s="198">
        <f t="shared" si="37"/>
        <v>0</v>
      </c>
      <c r="G170" s="199" t="e">
        <f t="shared" si="32"/>
        <v>#DIV/0!</v>
      </c>
      <c r="H170" s="471"/>
      <c r="I170" s="471"/>
      <c r="J170" s="471"/>
      <c r="K170" s="879"/>
      <c r="L170" s="879"/>
      <c r="M170" s="879"/>
      <c r="N170" s="879"/>
      <c r="O170" s="879"/>
      <c r="P170" s="879"/>
      <c r="Q170" s="879"/>
      <c r="R170" s="879"/>
      <c r="S170" s="879"/>
    </row>
    <row r="171" spans="1:19" ht="21.75" customHeight="1">
      <c r="A171" s="194"/>
      <c r="B171" s="195"/>
      <c r="C171" s="221" t="s">
        <v>26</v>
      </c>
      <c r="D171" s="196" t="s">
        <v>24</v>
      </c>
      <c r="E171" s="197">
        <v>0</v>
      </c>
      <c r="F171" s="198">
        <f t="shared" si="37"/>
        <v>0</v>
      </c>
      <c r="G171" s="199" t="e">
        <f t="shared" si="32"/>
        <v>#DIV/0!</v>
      </c>
      <c r="H171" s="471"/>
      <c r="I171" s="471"/>
      <c r="J171" s="471"/>
      <c r="K171" s="879"/>
      <c r="L171" s="879"/>
      <c r="M171" s="879"/>
      <c r="N171" s="879"/>
      <c r="O171" s="879"/>
      <c r="P171" s="879"/>
      <c r="Q171" s="879"/>
      <c r="R171" s="879"/>
      <c r="S171" s="879"/>
    </row>
    <row r="172" spans="1:19" ht="21.75" customHeight="1">
      <c r="A172" s="194"/>
      <c r="B172" s="195"/>
      <c r="C172" s="221" t="s">
        <v>27</v>
      </c>
      <c r="D172" s="196" t="s">
        <v>24</v>
      </c>
      <c r="E172" s="197">
        <v>0</v>
      </c>
      <c r="F172" s="198">
        <f t="shared" si="37"/>
        <v>0</v>
      </c>
      <c r="G172" s="199" t="e">
        <f t="shared" si="32"/>
        <v>#DIV/0!</v>
      </c>
      <c r="H172" s="471"/>
      <c r="I172" s="471"/>
      <c r="J172" s="471"/>
      <c r="K172" s="879"/>
      <c r="L172" s="879"/>
      <c r="M172" s="879"/>
      <c r="N172" s="879"/>
      <c r="O172" s="879"/>
      <c r="P172" s="879"/>
      <c r="Q172" s="879"/>
      <c r="R172" s="879"/>
      <c r="S172" s="879"/>
    </row>
    <row r="173" spans="1:19" ht="21.75" customHeight="1">
      <c r="A173" s="194"/>
      <c r="B173" s="195"/>
      <c r="C173" s="221" t="s">
        <v>28</v>
      </c>
      <c r="D173" s="196" t="s">
        <v>24</v>
      </c>
      <c r="E173" s="197">
        <v>0</v>
      </c>
      <c r="F173" s="198">
        <f t="shared" si="37"/>
        <v>0</v>
      </c>
      <c r="G173" s="199" t="e">
        <f t="shared" si="32"/>
        <v>#DIV/0!</v>
      </c>
      <c r="H173" s="471"/>
      <c r="I173" s="471"/>
      <c r="J173" s="471"/>
      <c r="K173" s="879"/>
      <c r="L173" s="879"/>
      <c r="M173" s="879"/>
      <c r="N173" s="879"/>
      <c r="O173" s="879"/>
      <c r="P173" s="879"/>
      <c r="Q173" s="879"/>
      <c r="R173" s="879"/>
      <c r="S173" s="879"/>
    </row>
    <row r="174" spans="1:19" ht="21.75" customHeight="1">
      <c r="A174" s="253"/>
      <c r="B174" s="254"/>
      <c r="C174" s="255" t="s">
        <v>29</v>
      </c>
      <c r="D174" s="256" t="s">
        <v>24</v>
      </c>
      <c r="E174" s="269">
        <v>0</v>
      </c>
      <c r="F174" s="257">
        <f t="shared" si="37"/>
        <v>0</v>
      </c>
      <c r="G174" s="258" t="e">
        <f>+F174*100/E174</f>
        <v>#DIV/0!</v>
      </c>
      <c r="H174" s="478"/>
      <c r="I174" s="478"/>
      <c r="J174" s="478"/>
      <c r="K174" s="894"/>
      <c r="L174" s="894"/>
      <c r="M174" s="894"/>
      <c r="N174" s="894"/>
      <c r="O174" s="894"/>
      <c r="P174" s="894"/>
      <c r="Q174" s="894"/>
      <c r="R174" s="894"/>
      <c r="S174" s="894"/>
    </row>
    <row r="175" spans="1:19" ht="37.200000000000003" customHeight="1">
      <c r="A175" s="2226" t="s">
        <v>225</v>
      </c>
      <c r="B175" s="2227"/>
      <c r="C175" s="2228"/>
      <c r="D175" s="272"/>
      <c r="E175" s="282">
        <f>E176</f>
        <v>0</v>
      </c>
      <c r="F175" s="185"/>
      <c r="G175" s="273"/>
      <c r="H175" s="1243"/>
      <c r="I175" s="1243"/>
      <c r="J175" s="1243"/>
      <c r="K175" s="895"/>
      <c r="L175" s="895"/>
      <c r="M175" s="895"/>
      <c r="N175" s="895"/>
      <c r="O175" s="895"/>
      <c r="P175" s="895"/>
      <c r="Q175" s="895"/>
      <c r="R175" s="895"/>
      <c r="S175" s="895"/>
    </row>
    <row r="176" spans="1:19" ht="21.75" customHeight="1">
      <c r="A176" s="232"/>
      <c r="B176" s="2168" t="s">
        <v>226</v>
      </c>
      <c r="C176" s="2229"/>
      <c r="D176" s="298" t="s">
        <v>47</v>
      </c>
      <c r="E176" s="283">
        <f>E177+E179</f>
        <v>0</v>
      </c>
      <c r="F176" s="186">
        <f>F177+F179</f>
        <v>0</v>
      </c>
      <c r="G176" s="187" t="e">
        <f>+F176*100/E176</f>
        <v>#DIV/0!</v>
      </c>
      <c r="H176" s="283">
        <f>H177+H179</f>
        <v>0</v>
      </c>
      <c r="I176" s="283">
        <f>I177+I179</f>
        <v>0</v>
      </c>
      <c r="J176" s="1239"/>
      <c r="K176" s="882"/>
      <c r="L176" s="882"/>
      <c r="M176" s="882"/>
      <c r="N176" s="882"/>
      <c r="O176" s="882"/>
      <c r="P176" s="882"/>
      <c r="Q176" s="882"/>
      <c r="R176" s="882"/>
      <c r="S176" s="882"/>
    </row>
    <row r="177" spans="1:19" ht="21.75" customHeight="1">
      <c r="A177" s="312"/>
      <c r="B177" s="313"/>
      <c r="C177" s="314" t="s">
        <v>134</v>
      </c>
      <c r="D177" s="315" t="s">
        <v>47</v>
      </c>
      <c r="E177" s="197">
        <f>E178</f>
        <v>0</v>
      </c>
      <c r="F177" s="198">
        <f t="shared" ref="F177:F188" si="39">SUM(H177:AJ177)</f>
        <v>0</v>
      </c>
      <c r="G177" s="199" t="e">
        <f t="shared" ref="G177:G194" si="40">+F177*100/E177</f>
        <v>#DIV/0!</v>
      </c>
      <c r="H177" s="471"/>
      <c r="I177" s="471"/>
      <c r="J177" s="471"/>
      <c r="K177" s="879"/>
      <c r="L177" s="879"/>
      <c r="M177" s="879"/>
      <c r="N177" s="879"/>
      <c r="O177" s="879"/>
      <c r="P177" s="879"/>
      <c r="Q177" s="879"/>
      <c r="R177" s="879"/>
      <c r="S177" s="879"/>
    </row>
    <row r="178" spans="1:19" ht="21.75" customHeight="1">
      <c r="A178" s="312"/>
      <c r="B178" s="313"/>
      <c r="C178" s="447" t="s">
        <v>10</v>
      </c>
      <c r="D178" s="315" t="s">
        <v>47</v>
      </c>
      <c r="E178" s="197">
        <v>0</v>
      </c>
      <c r="F178" s="198">
        <f t="shared" si="39"/>
        <v>0</v>
      </c>
      <c r="G178" s="199" t="e">
        <f t="shared" si="40"/>
        <v>#DIV/0!</v>
      </c>
      <c r="H178" s="471"/>
      <c r="I178" s="471"/>
      <c r="J178" s="471"/>
      <c r="K178" s="879"/>
      <c r="L178" s="879"/>
      <c r="M178" s="879"/>
      <c r="N178" s="879"/>
      <c r="O178" s="879"/>
      <c r="P178" s="879"/>
      <c r="Q178" s="879"/>
      <c r="R178" s="879"/>
      <c r="S178" s="879"/>
    </row>
    <row r="179" spans="1:19" ht="21.75" customHeight="1">
      <c r="A179" s="312"/>
      <c r="B179" s="313"/>
      <c r="C179" s="314" t="s">
        <v>212</v>
      </c>
      <c r="D179" s="315" t="s">
        <v>47</v>
      </c>
      <c r="E179" s="197">
        <f>SUM(E180:E186)</f>
        <v>0</v>
      </c>
      <c r="F179" s="198">
        <f t="shared" si="39"/>
        <v>0</v>
      </c>
      <c r="G179" s="199" t="e">
        <f t="shared" si="40"/>
        <v>#DIV/0!</v>
      </c>
      <c r="H179" s="471">
        <f>SUM(H180:H186)</f>
        <v>0</v>
      </c>
      <c r="I179" s="471">
        <f t="shared" ref="I179:S179" si="41">SUM(I180:I186)</f>
        <v>0</v>
      </c>
      <c r="J179" s="471">
        <f t="shared" si="41"/>
        <v>0</v>
      </c>
      <c r="K179" s="879">
        <f t="shared" si="41"/>
        <v>0</v>
      </c>
      <c r="L179" s="879">
        <f t="shared" si="41"/>
        <v>0</v>
      </c>
      <c r="M179" s="879">
        <f t="shared" si="41"/>
        <v>0</v>
      </c>
      <c r="N179" s="879">
        <f t="shared" si="41"/>
        <v>0</v>
      </c>
      <c r="O179" s="879">
        <f t="shared" si="41"/>
        <v>0</v>
      </c>
      <c r="P179" s="879">
        <f t="shared" si="41"/>
        <v>0</v>
      </c>
      <c r="Q179" s="879">
        <f t="shared" si="41"/>
        <v>0</v>
      </c>
      <c r="R179" s="879">
        <f t="shared" si="41"/>
        <v>0</v>
      </c>
      <c r="S179" s="879">
        <f t="shared" si="41"/>
        <v>0</v>
      </c>
    </row>
    <row r="180" spans="1:19" ht="21.75" customHeight="1">
      <c r="A180" s="312"/>
      <c r="B180" s="313"/>
      <c r="C180" s="447" t="s">
        <v>10</v>
      </c>
      <c r="D180" s="315" t="s">
        <v>47</v>
      </c>
      <c r="E180" s="197">
        <v>0</v>
      </c>
      <c r="F180" s="198">
        <f t="shared" si="39"/>
        <v>0</v>
      </c>
      <c r="G180" s="199" t="e">
        <f t="shared" si="40"/>
        <v>#DIV/0!</v>
      </c>
      <c r="H180" s="471"/>
      <c r="I180" s="471"/>
      <c r="J180" s="471"/>
      <c r="K180" s="879"/>
      <c r="L180" s="879"/>
      <c r="M180" s="879"/>
      <c r="N180" s="879"/>
      <c r="O180" s="879"/>
      <c r="P180" s="879"/>
      <c r="Q180" s="879"/>
      <c r="R180" s="879"/>
      <c r="S180" s="879"/>
    </row>
    <row r="181" spans="1:19" ht="21.75" customHeight="1">
      <c r="A181" s="312"/>
      <c r="B181" s="313"/>
      <c r="C181" s="447" t="s">
        <v>11</v>
      </c>
      <c r="D181" s="315" t="s">
        <v>47</v>
      </c>
      <c r="E181" s="197">
        <v>0</v>
      </c>
      <c r="F181" s="198">
        <f t="shared" si="39"/>
        <v>0</v>
      </c>
      <c r="G181" s="199" t="e">
        <f t="shared" si="40"/>
        <v>#DIV/0!</v>
      </c>
      <c r="H181" s="471"/>
      <c r="I181" s="471"/>
      <c r="J181" s="471"/>
      <c r="K181" s="879"/>
      <c r="L181" s="879"/>
      <c r="M181" s="879"/>
      <c r="N181" s="879"/>
      <c r="O181" s="879"/>
      <c r="P181" s="879"/>
      <c r="Q181" s="879"/>
      <c r="R181" s="879"/>
      <c r="S181" s="879"/>
    </row>
    <row r="182" spans="1:19" ht="21.75" customHeight="1">
      <c r="A182" s="312"/>
      <c r="B182" s="313"/>
      <c r="C182" s="447" t="s">
        <v>213</v>
      </c>
      <c r="D182" s="315" t="s">
        <v>47</v>
      </c>
      <c r="E182" s="197">
        <v>0</v>
      </c>
      <c r="F182" s="198">
        <f t="shared" si="39"/>
        <v>0</v>
      </c>
      <c r="G182" s="199" t="e">
        <f t="shared" si="40"/>
        <v>#DIV/0!</v>
      </c>
      <c r="H182" s="471"/>
      <c r="I182" s="471"/>
      <c r="J182" s="471"/>
      <c r="K182" s="879"/>
      <c r="L182" s="879"/>
      <c r="M182" s="879"/>
      <c r="N182" s="879"/>
      <c r="O182" s="879"/>
      <c r="P182" s="879"/>
      <c r="Q182" s="879"/>
      <c r="R182" s="879"/>
      <c r="S182" s="879"/>
    </row>
    <row r="183" spans="1:19" ht="21.75" customHeight="1">
      <c r="A183" s="312"/>
      <c r="B183" s="313"/>
      <c r="C183" s="447" t="s">
        <v>107</v>
      </c>
      <c r="D183" s="315" t="s">
        <v>47</v>
      </c>
      <c r="E183" s="197">
        <v>0</v>
      </c>
      <c r="F183" s="198">
        <f t="shared" si="39"/>
        <v>0</v>
      </c>
      <c r="G183" s="199" t="e">
        <f t="shared" si="40"/>
        <v>#DIV/0!</v>
      </c>
      <c r="H183" s="471"/>
      <c r="I183" s="471"/>
      <c r="J183" s="471"/>
      <c r="K183" s="879"/>
      <c r="L183" s="879"/>
      <c r="M183" s="879"/>
      <c r="N183" s="879"/>
      <c r="O183" s="879"/>
      <c r="P183" s="879"/>
      <c r="Q183" s="879"/>
      <c r="R183" s="879"/>
      <c r="S183" s="879"/>
    </row>
    <row r="184" spans="1:19" ht="21.75" customHeight="1">
      <c r="A184" s="312"/>
      <c r="B184" s="313"/>
      <c r="C184" s="447" t="s">
        <v>13</v>
      </c>
      <c r="D184" s="315" t="s">
        <v>47</v>
      </c>
      <c r="E184" s="197">
        <v>0</v>
      </c>
      <c r="F184" s="198">
        <f t="shared" si="39"/>
        <v>0</v>
      </c>
      <c r="G184" s="199" t="e">
        <f t="shared" si="40"/>
        <v>#DIV/0!</v>
      </c>
      <c r="H184" s="471"/>
      <c r="I184" s="471"/>
      <c r="J184" s="471"/>
      <c r="K184" s="879"/>
      <c r="L184" s="879"/>
      <c r="M184" s="879"/>
      <c r="N184" s="879"/>
      <c r="O184" s="879"/>
      <c r="P184" s="879"/>
      <c r="Q184" s="879"/>
      <c r="R184" s="879"/>
      <c r="S184" s="879"/>
    </row>
    <row r="185" spans="1:19" ht="21.75" customHeight="1">
      <c r="A185" s="312"/>
      <c r="B185" s="313"/>
      <c r="C185" s="447" t="s">
        <v>15</v>
      </c>
      <c r="D185" s="315" t="s">
        <v>47</v>
      </c>
      <c r="E185" s="197">
        <v>0</v>
      </c>
      <c r="F185" s="198">
        <f t="shared" si="39"/>
        <v>0</v>
      </c>
      <c r="G185" s="199" t="e">
        <f t="shared" si="40"/>
        <v>#DIV/0!</v>
      </c>
      <c r="H185" s="471"/>
      <c r="I185" s="471"/>
      <c r="J185" s="471"/>
      <c r="K185" s="879"/>
      <c r="L185" s="879"/>
      <c r="M185" s="879"/>
      <c r="N185" s="879"/>
      <c r="O185" s="879"/>
      <c r="P185" s="879"/>
      <c r="Q185" s="879"/>
      <c r="R185" s="879"/>
      <c r="S185" s="879"/>
    </row>
    <row r="186" spans="1:19" ht="21.75" customHeight="1">
      <c r="A186" s="415"/>
      <c r="B186" s="416"/>
      <c r="C186" s="417" t="s">
        <v>16</v>
      </c>
      <c r="D186" s="418" t="s">
        <v>47</v>
      </c>
      <c r="E186" s="269">
        <v>0</v>
      </c>
      <c r="F186" s="257">
        <f t="shared" si="39"/>
        <v>0</v>
      </c>
      <c r="G186" s="258" t="e">
        <f t="shared" si="40"/>
        <v>#DIV/0!</v>
      </c>
      <c r="H186" s="478"/>
      <c r="I186" s="478"/>
      <c r="J186" s="478"/>
      <c r="K186" s="894"/>
      <c r="L186" s="894"/>
      <c r="M186" s="894"/>
      <c r="N186" s="894"/>
      <c r="O186" s="894"/>
      <c r="P186" s="894"/>
      <c r="Q186" s="894"/>
      <c r="R186" s="894"/>
      <c r="S186" s="894"/>
    </row>
    <row r="187" spans="1:19" ht="21.75" customHeight="1">
      <c r="A187" s="232"/>
      <c r="B187" s="2168" t="s">
        <v>227</v>
      </c>
      <c r="C187" s="2229"/>
      <c r="D187" s="298" t="s">
        <v>32</v>
      </c>
      <c r="E187" s="203">
        <v>0</v>
      </c>
      <c r="F187" s="204">
        <f t="shared" si="39"/>
        <v>0</v>
      </c>
      <c r="G187" s="228" t="e">
        <f t="shared" si="40"/>
        <v>#DIV/0!</v>
      </c>
      <c r="H187" s="1239"/>
      <c r="I187" s="1239"/>
      <c r="J187" s="1239"/>
      <c r="K187" s="882"/>
      <c r="L187" s="882"/>
      <c r="M187" s="882"/>
      <c r="N187" s="882"/>
      <c r="O187" s="882"/>
      <c r="P187" s="882"/>
      <c r="Q187" s="882"/>
      <c r="R187" s="882"/>
      <c r="S187" s="882"/>
    </row>
    <row r="188" spans="1:19" ht="21.75" customHeight="1">
      <c r="A188" s="229"/>
      <c r="B188" s="2195" t="s">
        <v>187</v>
      </c>
      <c r="C188" s="2232"/>
      <c r="D188" s="263" t="s">
        <v>114</v>
      </c>
      <c r="E188" s="197">
        <v>0</v>
      </c>
      <c r="F188" s="198">
        <f t="shared" si="39"/>
        <v>0</v>
      </c>
      <c r="G188" s="207" t="e">
        <f t="shared" si="40"/>
        <v>#DIV/0!</v>
      </c>
      <c r="H188" s="471"/>
      <c r="I188" s="471"/>
      <c r="J188" s="471"/>
      <c r="K188" s="879"/>
      <c r="L188" s="879"/>
      <c r="M188" s="879"/>
      <c r="N188" s="879"/>
      <c r="O188" s="879"/>
      <c r="P188" s="879"/>
      <c r="Q188" s="879"/>
      <c r="R188" s="879"/>
      <c r="S188" s="879"/>
    </row>
    <row r="189" spans="1:19" ht="21.75" customHeight="1">
      <c r="A189" s="240"/>
      <c r="B189" s="241" t="s">
        <v>37</v>
      </c>
      <c r="C189" s="242"/>
      <c r="D189" s="236" t="s">
        <v>24</v>
      </c>
      <c r="E189" s="214">
        <f>SUM(E190:E194)</f>
        <v>0</v>
      </c>
      <c r="F189" s="214">
        <f>SUM(F190:F194)</f>
        <v>0</v>
      </c>
      <c r="G189" s="215" t="e">
        <f t="shared" si="40"/>
        <v>#DIV/0!</v>
      </c>
      <c r="H189" s="1242">
        <f>SUM(H190:H194)</f>
        <v>0</v>
      </c>
      <c r="I189" s="1242">
        <f t="shared" ref="I189:R189" si="42">SUM(I190:I194)</f>
        <v>0</v>
      </c>
      <c r="J189" s="1242">
        <f t="shared" si="42"/>
        <v>0</v>
      </c>
      <c r="K189" s="1556">
        <f t="shared" si="42"/>
        <v>0</v>
      </c>
      <c r="L189" s="1556">
        <f t="shared" si="42"/>
        <v>0</v>
      </c>
      <c r="M189" s="1556">
        <f t="shared" si="42"/>
        <v>0</v>
      </c>
      <c r="N189" s="1556">
        <f t="shared" si="42"/>
        <v>0</v>
      </c>
      <c r="O189" s="1556">
        <f t="shared" si="42"/>
        <v>0</v>
      </c>
      <c r="P189" s="1556">
        <f t="shared" si="42"/>
        <v>0</v>
      </c>
      <c r="Q189" s="1909">
        <f t="shared" si="42"/>
        <v>0</v>
      </c>
      <c r="R189" s="1909">
        <f t="shared" si="42"/>
        <v>0</v>
      </c>
      <c r="S189" s="1911">
        <f>SUM(S190:S194)</f>
        <v>0</v>
      </c>
    </row>
    <row r="190" spans="1:19" ht="21.75" customHeight="1">
      <c r="A190" s="194"/>
      <c r="B190" s="195"/>
      <c r="C190" s="221" t="s">
        <v>25</v>
      </c>
      <c r="D190" s="196" t="s">
        <v>24</v>
      </c>
      <c r="E190" s="197">
        <v>0</v>
      </c>
      <c r="F190" s="198">
        <f>SUM(H190:AJ190)</f>
        <v>0</v>
      </c>
      <c r="G190" s="207" t="e">
        <f t="shared" si="40"/>
        <v>#DIV/0!</v>
      </c>
      <c r="H190" s="471"/>
      <c r="I190" s="471"/>
      <c r="J190" s="471"/>
      <c r="K190" s="879"/>
      <c r="L190" s="879"/>
      <c r="M190" s="879"/>
      <c r="N190" s="879"/>
      <c r="O190" s="879"/>
      <c r="P190" s="879"/>
      <c r="Q190" s="879"/>
      <c r="R190" s="879"/>
      <c r="S190" s="879"/>
    </row>
    <row r="191" spans="1:19" ht="21.75" customHeight="1">
      <c r="A191" s="194"/>
      <c r="B191" s="195"/>
      <c r="C191" s="221" t="s">
        <v>26</v>
      </c>
      <c r="D191" s="196" t="s">
        <v>24</v>
      </c>
      <c r="E191" s="197">
        <v>0</v>
      </c>
      <c r="F191" s="198">
        <f>SUM(H191:AJ191)</f>
        <v>0</v>
      </c>
      <c r="G191" s="207" t="e">
        <f t="shared" si="40"/>
        <v>#DIV/0!</v>
      </c>
      <c r="H191" s="471"/>
      <c r="I191" s="471"/>
      <c r="J191" s="471"/>
      <c r="K191" s="879"/>
      <c r="L191" s="879"/>
      <c r="M191" s="879"/>
      <c r="N191" s="879"/>
      <c r="O191" s="879"/>
      <c r="P191" s="879"/>
      <c r="Q191" s="879"/>
      <c r="R191" s="879"/>
      <c r="S191" s="879"/>
    </row>
    <row r="192" spans="1:19" ht="21.75" customHeight="1">
      <c r="A192" s="194"/>
      <c r="B192" s="195"/>
      <c r="C192" s="221" t="s">
        <v>27</v>
      </c>
      <c r="D192" s="196" t="s">
        <v>24</v>
      </c>
      <c r="E192" s="197">
        <v>0</v>
      </c>
      <c r="F192" s="198">
        <f>SUM(H192:AJ192)</f>
        <v>0</v>
      </c>
      <c r="G192" s="207" t="e">
        <f t="shared" si="40"/>
        <v>#DIV/0!</v>
      </c>
      <c r="H192" s="471"/>
      <c r="I192" s="471"/>
      <c r="J192" s="471"/>
      <c r="K192" s="879"/>
      <c r="L192" s="879"/>
      <c r="M192" s="879"/>
      <c r="N192" s="879"/>
      <c r="O192" s="879"/>
      <c r="P192" s="879"/>
      <c r="Q192" s="879"/>
      <c r="R192" s="879"/>
      <c r="S192" s="879"/>
    </row>
    <row r="193" spans="1:19" ht="21.75" customHeight="1">
      <c r="A193" s="194"/>
      <c r="B193" s="195"/>
      <c r="C193" s="221" t="s">
        <v>28</v>
      </c>
      <c r="D193" s="196" t="s">
        <v>24</v>
      </c>
      <c r="E193" s="197">
        <v>0</v>
      </c>
      <c r="F193" s="198">
        <f>SUM(H193:AJ193)</f>
        <v>0</v>
      </c>
      <c r="G193" s="207" t="e">
        <f t="shared" si="40"/>
        <v>#DIV/0!</v>
      </c>
      <c r="H193" s="471"/>
      <c r="I193" s="471"/>
      <c r="J193" s="471"/>
      <c r="K193" s="879"/>
      <c r="L193" s="879"/>
      <c r="M193" s="879"/>
      <c r="N193" s="879"/>
      <c r="O193" s="879"/>
      <c r="P193" s="879"/>
      <c r="Q193" s="879"/>
      <c r="R193" s="879"/>
      <c r="S193" s="879"/>
    </row>
    <row r="194" spans="1:19" ht="21.75" customHeight="1">
      <c r="A194" s="253"/>
      <c r="B194" s="254"/>
      <c r="C194" s="255" t="s">
        <v>29</v>
      </c>
      <c r="D194" s="256" t="s">
        <v>24</v>
      </c>
      <c r="E194" s="269">
        <v>0</v>
      </c>
      <c r="F194" s="257">
        <f>SUM(H194:AJ194)</f>
        <v>0</v>
      </c>
      <c r="G194" s="281" t="e">
        <f t="shared" si="40"/>
        <v>#DIV/0!</v>
      </c>
      <c r="H194" s="478"/>
      <c r="I194" s="478"/>
      <c r="J194" s="478"/>
      <c r="K194" s="894"/>
      <c r="L194" s="894"/>
      <c r="M194" s="894"/>
      <c r="N194" s="894"/>
      <c r="O194" s="894"/>
      <c r="P194" s="894"/>
      <c r="Q194" s="894"/>
      <c r="R194" s="894"/>
      <c r="S194" s="894"/>
    </row>
    <row r="195" spans="1:19" ht="21.75" customHeight="1">
      <c r="A195" s="2158" t="s">
        <v>237</v>
      </c>
      <c r="B195" s="2233"/>
      <c r="C195" s="2234"/>
      <c r="D195" s="183"/>
      <c r="E195" s="282"/>
      <c r="F195" s="274"/>
      <c r="G195" s="273"/>
      <c r="H195" s="1243"/>
      <c r="I195" s="1243"/>
      <c r="J195" s="1243"/>
      <c r="K195" s="895"/>
      <c r="L195" s="895"/>
      <c r="M195" s="895"/>
      <c r="N195" s="895"/>
      <c r="O195" s="895"/>
      <c r="P195" s="895"/>
      <c r="Q195" s="895"/>
      <c r="R195" s="895"/>
      <c r="S195" s="895"/>
    </row>
    <row r="196" spans="1:19" ht="21.75" customHeight="1">
      <c r="A196" s="413" t="s">
        <v>238</v>
      </c>
      <c r="B196" s="414"/>
      <c r="C196" s="390"/>
      <c r="D196" s="227"/>
      <c r="E196" s="283"/>
      <c r="F196" s="204"/>
      <c r="G196" s="187"/>
      <c r="H196" s="1239"/>
      <c r="I196" s="1239"/>
      <c r="J196" s="1239"/>
      <c r="K196" s="882"/>
      <c r="L196" s="882"/>
      <c r="M196" s="882"/>
      <c r="N196" s="882"/>
      <c r="O196" s="882"/>
      <c r="P196" s="882"/>
      <c r="Q196" s="882"/>
      <c r="R196" s="882"/>
      <c r="S196" s="882"/>
    </row>
    <row r="197" spans="1:19" ht="21.75" customHeight="1">
      <c r="A197" s="2221" t="s">
        <v>239</v>
      </c>
      <c r="B197" s="2222"/>
      <c r="C197" s="2223"/>
      <c r="D197" s="217" t="s">
        <v>34</v>
      </c>
      <c r="E197" s="358">
        <f>SUM(E198:E200)</f>
        <v>0</v>
      </c>
      <c r="F197" s="198">
        <f t="shared" ref="F197:F232" si="43">SUM(H197:AJ197)</f>
        <v>0</v>
      </c>
      <c r="G197" s="207" t="e">
        <f t="shared" ref="G197:G232" si="44">+F197*100/E197</f>
        <v>#DIV/0!</v>
      </c>
      <c r="H197" s="471"/>
      <c r="I197" s="471"/>
      <c r="J197" s="471"/>
      <c r="K197" s="879"/>
      <c r="L197" s="879"/>
      <c r="M197" s="879"/>
      <c r="N197" s="879"/>
      <c r="O197" s="879"/>
      <c r="P197" s="879"/>
      <c r="Q197" s="879"/>
      <c r="R197" s="879"/>
      <c r="S197" s="879"/>
    </row>
    <row r="198" spans="1:19" ht="21.75" customHeight="1">
      <c r="A198" s="327"/>
      <c r="B198" s="2224" t="s">
        <v>45</v>
      </c>
      <c r="C198" s="2225"/>
      <c r="D198" s="217" t="s">
        <v>34</v>
      </c>
      <c r="E198" s="77">
        <v>0</v>
      </c>
      <c r="F198" s="198">
        <f t="shared" si="43"/>
        <v>0</v>
      </c>
      <c r="G198" s="207" t="e">
        <f t="shared" si="44"/>
        <v>#DIV/0!</v>
      </c>
      <c r="H198" s="471"/>
      <c r="I198" s="471"/>
      <c r="J198" s="471"/>
      <c r="K198" s="879"/>
      <c r="L198" s="879"/>
      <c r="M198" s="879"/>
      <c r="N198" s="879"/>
      <c r="O198" s="879"/>
      <c r="P198" s="879"/>
      <c r="Q198" s="879"/>
      <c r="R198" s="879"/>
      <c r="S198" s="879"/>
    </row>
    <row r="199" spans="1:19" ht="21.75" customHeight="1">
      <c r="A199" s="327"/>
      <c r="B199" s="2224" t="s">
        <v>46</v>
      </c>
      <c r="C199" s="2225"/>
      <c r="D199" s="217" t="s">
        <v>34</v>
      </c>
      <c r="E199" s="77">
        <v>0</v>
      </c>
      <c r="F199" s="198">
        <f t="shared" si="43"/>
        <v>0</v>
      </c>
      <c r="G199" s="207" t="e">
        <f t="shared" si="44"/>
        <v>#DIV/0!</v>
      </c>
      <c r="H199" s="471"/>
      <c r="I199" s="471"/>
      <c r="J199" s="471"/>
      <c r="K199" s="879"/>
      <c r="L199" s="879"/>
      <c r="M199" s="879"/>
      <c r="N199" s="879"/>
      <c r="O199" s="879"/>
      <c r="P199" s="879"/>
      <c r="Q199" s="879"/>
      <c r="R199" s="879"/>
      <c r="S199" s="879"/>
    </row>
    <row r="200" spans="1:19" ht="21.75" customHeight="1">
      <c r="A200" s="327"/>
      <c r="B200" s="2166" t="s">
        <v>284</v>
      </c>
      <c r="C200" s="2239"/>
      <c r="D200" s="217" t="s">
        <v>34</v>
      </c>
      <c r="E200" s="77">
        <v>0</v>
      </c>
      <c r="F200" s="198">
        <f t="shared" si="43"/>
        <v>0</v>
      </c>
      <c r="G200" s="207" t="e">
        <f t="shared" si="44"/>
        <v>#DIV/0!</v>
      </c>
      <c r="H200" s="471"/>
      <c r="I200" s="471"/>
      <c r="J200" s="471"/>
      <c r="K200" s="879"/>
      <c r="L200" s="879"/>
      <c r="M200" s="879"/>
      <c r="N200" s="879"/>
      <c r="O200" s="879"/>
      <c r="P200" s="879"/>
      <c r="Q200" s="879"/>
      <c r="R200" s="879"/>
      <c r="S200" s="879"/>
    </row>
    <row r="201" spans="1:19" ht="21.75" customHeight="1">
      <c r="A201" s="2155" t="s">
        <v>240</v>
      </c>
      <c r="B201" s="2230"/>
      <c r="C201" s="2231"/>
      <c r="D201" s="217" t="s">
        <v>34</v>
      </c>
      <c r="E201" s="359">
        <f>E202+E214</f>
        <v>2</v>
      </c>
      <c r="F201" s="198">
        <f t="shared" si="43"/>
        <v>1</v>
      </c>
      <c r="G201" s="207">
        <f t="shared" si="44"/>
        <v>50</v>
      </c>
      <c r="H201" s="471">
        <f>H202+H214</f>
        <v>0</v>
      </c>
      <c r="I201" s="471">
        <f t="shared" ref="I201:Q201" si="45">I202+I214</f>
        <v>1</v>
      </c>
      <c r="J201" s="471">
        <f t="shared" si="45"/>
        <v>0</v>
      </c>
      <c r="K201" s="471">
        <f t="shared" si="45"/>
        <v>0</v>
      </c>
      <c r="L201" s="471">
        <f t="shared" si="45"/>
        <v>0</v>
      </c>
      <c r="M201" s="471">
        <f t="shared" si="45"/>
        <v>0</v>
      </c>
      <c r="N201" s="471">
        <f t="shared" si="45"/>
        <v>0</v>
      </c>
      <c r="O201" s="471">
        <f t="shared" si="45"/>
        <v>0</v>
      </c>
      <c r="P201" s="471">
        <f t="shared" si="45"/>
        <v>0</v>
      </c>
      <c r="Q201" s="471">
        <f t="shared" si="45"/>
        <v>0</v>
      </c>
      <c r="R201" s="879"/>
      <c r="S201" s="879"/>
    </row>
    <row r="202" spans="1:19" ht="21.75" customHeight="1">
      <c r="A202" s="327"/>
      <c r="B202" s="216" t="s">
        <v>166</v>
      </c>
      <c r="C202" s="331"/>
      <c r="D202" s="234" t="s">
        <v>34</v>
      </c>
      <c r="E202" s="359">
        <f>SUM(E203:E213)</f>
        <v>2</v>
      </c>
      <c r="F202" s="198">
        <f t="shared" si="43"/>
        <v>2</v>
      </c>
      <c r="G202" s="207">
        <f t="shared" si="44"/>
        <v>100</v>
      </c>
      <c r="H202" s="471">
        <f>SUM(H203:H213)</f>
        <v>0</v>
      </c>
      <c r="I202" s="471">
        <f t="shared" ref="I202:Q202" si="46">SUM(I203:I213)</f>
        <v>1</v>
      </c>
      <c r="J202" s="471">
        <f t="shared" si="46"/>
        <v>0</v>
      </c>
      <c r="K202" s="471">
        <f t="shared" si="46"/>
        <v>0</v>
      </c>
      <c r="L202" s="471">
        <f t="shared" si="46"/>
        <v>0</v>
      </c>
      <c r="M202" s="471">
        <f t="shared" si="46"/>
        <v>0</v>
      </c>
      <c r="N202" s="471">
        <f t="shared" si="46"/>
        <v>0</v>
      </c>
      <c r="O202" s="471">
        <f t="shared" si="46"/>
        <v>0</v>
      </c>
      <c r="P202" s="471">
        <f t="shared" si="46"/>
        <v>0</v>
      </c>
      <c r="Q202" s="471">
        <f t="shared" si="46"/>
        <v>0</v>
      </c>
      <c r="R202" s="879">
        <v>1</v>
      </c>
      <c r="S202" s="879">
        <v>0</v>
      </c>
    </row>
    <row r="203" spans="1:19" ht="21.75" customHeight="1">
      <c r="A203" s="327"/>
      <c r="B203" s="216"/>
      <c r="C203" s="446" t="s">
        <v>168</v>
      </c>
      <c r="D203" s="217" t="s">
        <v>34</v>
      </c>
      <c r="E203" s="156">
        <v>0</v>
      </c>
      <c r="F203" s="198">
        <f t="shared" si="43"/>
        <v>0</v>
      </c>
      <c r="G203" s="207" t="e">
        <f t="shared" si="44"/>
        <v>#DIV/0!</v>
      </c>
      <c r="H203" s="471"/>
      <c r="I203" s="471"/>
      <c r="J203" s="471"/>
      <c r="K203" s="879"/>
      <c r="L203" s="879"/>
      <c r="M203" s="879"/>
      <c r="N203" s="879"/>
      <c r="O203" s="879"/>
      <c r="P203" s="879"/>
      <c r="Q203" s="879"/>
      <c r="R203" s="879"/>
      <c r="S203" s="879"/>
    </row>
    <row r="204" spans="1:19" ht="21.75" customHeight="1">
      <c r="A204" s="327"/>
      <c r="B204" s="216"/>
      <c r="C204" s="446" t="s">
        <v>169</v>
      </c>
      <c r="D204" s="217" t="s">
        <v>34</v>
      </c>
      <c r="E204" s="36">
        <v>0</v>
      </c>
      <c r="F204" s="198">
        <f t="shared" si="43"/>
        <v>0</v>
      </c>
      <c r="G204" s="207" t="e">
        <f t="shared" si="44"/>
        <v>#DIV/0!</v>
      </c>
      <c r="H204" s="471"/>
      <c r="I204" s="471"/>
      <c r="J204" s="471"/>
      <c r="K204" s="879"/>
      <c r="L204" s="879"/>
      <c r="M204" s="879"/>
      <c r="N204" s="879"/>
      <c r="O204" s="879"/>
      <c r="P204" s="879"/>
      <c r="Q204" s="879"/>
      <c r="R204" s="879"/>
      <c r="S204" s="879"/>
    </row>
    <row r="205" spans="1:19" ht="21.75" customHeight="1">
      <c r="A205" s="327"/>
      <c r="B205" s="216"/>
      <c r="C205" s="446" t="s">
        <v>170</v>
      </c>
      <c r="D205" s="217" t="s">
        <v>34</v>
      </c>
      <c r="E205" s="36">
        <v>0</v>
      </c>
      <c r="F205" s="198">
        <f t="shared" si="43"/>
        <v>0</v>
      </c>
      <c r="G205" s="207" t="e">
        <f t="shared" si="44"/>
        <v>#DIV/0!</v>
      </c>
      <c r="H205" s="471"/>
      <c r="I205" s="471"/>
      <c r="J205" s="471"/>
      <c r="K205" s="879"/>
      <c r="L205" s="879"/>
      <c r="M205" s="879"/>
      <c r="N205" s="879"/>
      <c r="O205" s="879"/>
      <c r="P205" s="879"/>
      <c r="Q205" s="879"/>
      <c r="R205" s="879"/>
      <c r="S205" s="879"/>
    </row>
    <row r="206" spans="1:19" ht="21.75" customHeight="1">
      <c r="A206" s="327"/>
      <c r="B206" s="216"/>
      <c r="C206" s="446" t="s">
        <v>171</v>
      </c>
      <c r="D206" s="217" t="s">
        <v>34</v>
      </c>
      <c r="E206" s="36">
        <v>1</v>
      </c>
      <c r="F206" s="198">
        <f t="shared" si="43"/>
        <v>1</v>
      </c>
      <c r="G206" s="207">
        <f t="shared" si="44"/>
        <v>100</v>
      </c>
      <c r="H206" s="471">
        <v>0</v>
      </c>
      <c r="I206" s="471">
        <v>1</v>
      </c>
      <c r="J206" s="471">
        <v>0</v>
      </c>
      <c r="K206" s="879">
        <v>0</v>
      </c>
      <c r="L206" s="879">
        <v>0</v>
      </c>
      <c r="M206" s="879">
        <v>0</v>
      </c>
      <c r="N206" s="879">
        <v>0</v>
      </c>
      <c r="O206" s="879">
        <v>0</v>
      </c>
      <c r="P206" s="879">
        <v>0</v>
      </c>
      <c r="Q206" s="879">
        <v>0</v>
      </c>
      <c r="R206" s="879">
        <v>0</v>
      </c>
      <c r="S206" s="879">
        <v>0</v>
      </c>
    </row>
    <row r="207" spans="1:19" ht="21.75" customHeight="1">
      <c r="A207" s="327"/>
      <c r="B207" s="216"/>
      <c r="C207" s="446" t="s">
        <v>172</v>
      </c>
      <c r="D207" s="217" t="s">
        <v>34</v>
      </c>
      <c r="E207" s="36">
        <v>0</v>
      </c>
      <c r="F207" s="198">
        <f t="shared" si="43"/>
        <v>0</v>
      </c>
      <c r="G207" s="207" t="e">
        <f t="shared" si="44"/>
        <v>#DIV/0!</v>
      </c>
      <c r="H207" s="471"/>
      <c r="I207" s="471"/>
      <c r="J207" s="471"/>
      <c r="K207" s="879"/>
      <c r="L207" s="879"/>
      <c r="M207" s="879"/>
      <c r="N207" s="879"/>
      <c r="O207" s="879"/>
      <c r="P207" s="879"/>
      <c r="Q207" s="879"/>
      <c r="R207" s="879"/>
      <c r="S207" s="879"/>
    </row>
    <row r="208" spans="1:19" ht="21.75" customHeight="1">
      <c r="A208" s="327"/>
      <c r="B208" s="216"/>
      <c r="C208" s="446" t="s">
        <v>173</v>
      </c>
      <c r="D208" s="217" t="s">
        <v>34</v>
      </c>
      <c r="E208" s="36">
        <v>0</v>
      </c>
      <c r="F208" s="198">
        <f t="shared" si="43"/>
        <v>0</v>
      </c>
      <c r="G208" s="207" t="e">
        <f t="shared" si="44"/>
        <v>#DIV/0!</v>
      </c>
      <c r="H208" s="471"/>
      <c r="I208" s="471"/>
      <c r="J208" s="471"/>
      <c r="K208" s="879"/>
      <c r="L208" s="879"/>
      <c r="M208" s="879"/>
      <c r="N208" s="879"/>
      <c r="O208" s="879"/>
      <c r="P208" s="879"/>
      <c r="Q208" s="879"/>
      <c r="R208" s="879"/>
      <c r="S208" s="879"/>
    </row>
    <row r="209" spans="1:19" ht="21.75" customHeight="1">
      <c r="A209" s="327"/>
      <c r="B209" s="216"/>
      <c r="C209" s="446" t="s">
        <v>174</v>
      </c>
      <c r="D209" s="217" t="s">
        <v>34</v>
      </c>
      <c r="E209" s="36">
        <v>0</v>
      </c>
      <c r="F209" s="198">
        <f t="shared" si="43"/>
        <v>0</v>
      </c>
      <c r="G209" s="207" t="e">
        <f t="shared" si="44"/>
        <v>#DIV/0!</v>
      </c>
      <c r="H209" s="471"/>
      <c r="I209" s="471"/>
      <c r="J209" s="471"/>
      <c r="K209" s="879"/>
      <c r="L209" s="879"/>
      <c r="M209" s="879"/>
      <c r="N209" s="879"/>
      <c r="O209" s="879"/>
      <c r="P209" s="879"/>
      <c r="Q209" s="879"/>
      <c r="R209" s="879"/>
      <c r="S209" s="879"/>
    </row>
    <row r="210" spans="1:19" ht="21.75" customHeight="1">
      <c r="A210" s="327"/>
      <c r="B210" s="216"/>
      <c r="C210" s="446" t="s">
        <v>175</v>
      </c>
      <c r="D210" s="217" t="s">
        <v>34</v>
      </c>
      <c r="E210" s="36">
        <v>0</v>
      </c>
      <c r="F210" s="198">
        <f t="shared" si="43"/>
        <v>0</v>
      </c>
      <c r="G210" s="207" t="e">
        <f t="shared" si="44"/>
        <v>#DIV/0!</v>
      </c>
      <c r="H210" s="471"/>
      <c r="I210" s="471"/>
      <c r="J210" s="471"/>
      <c r="K210" s="879"/>
      <c r="L210" s="879"/>
      <c r="M210" s="879"/>
      <c r="N210" s="879"/>
      <c r="O210" s="879"/>
      <c r="P210" s="879"/>
      <c r="Q210" s="879"/>
      <c r="R210" s="879"/>
      <c r="S210" s="879"/>
    </row>
    <row r="211" spans="1:19" ht="21.75" customHeight="1">
      <c r="A211" s="327"/>
      <c r="B211" s="216"/>
      <c r="C211" s="446" t="s">
        <v>176</v>
      </c>
      <c r="D211" s="217" t="s">
        <v>34</v>
      </c>
      <c r="E211" s="36">
        <v>1</v>
      </c>
      <c r="F211" s="198">
        <f t="shared" si="43"/>
        <v>1</v>
      </c>
      <c r="G211" s="207">
        <f t="shared" si="44"/>
        <v>100</v>
      </c>
      <c r="H211" s="471">
        <v>0</v>
      </c>
      <c r="I211" s="471">
        <v>0</v>
      </c>
      <c r="J211" s="471">
        <v>0</v>
      </c>
      <c r="K211" s="879">
        <v>0</v>
      </c>
      <c r="L211" s="879">
        <v>0</v>
      </c>
      <c r="M211" s="879">
        <v>0</v>
      </c>
      <c r="N211" s="879">
        <v>0</v>
      </c>
      <c r="O211" s="879">
        <v>0</v>
      </c>
      <c r="P211" s="879">
        <v>0</v>
      </c>
      <c r="Q211" s="879">
        <v>0</v>
      </c>
      <c r="R211" s="879">
        <v>1</v>
      </c>
      <c r="S211" s="879">
        <v>0</v>
      </c>
    </row>
    <row r="212" spans="1:19" ht="21.75" customHeight="1">
      <c r="A212" s="327"/>
      <c r="B212" s="216"/>
      <c r="C212" s="446" t="s">
        <v>177</v>
      </c>
      <c r="D212" s="217" t="s">
        <v>34</v>
      </c>
      <c r="E212" s="36">
        <v>0</v>
      </c>
      <c r="F212" s="198">
        <f t="shared" si="43"/>
        <v>0</v>
      </c>
      <c r="G212" s="207" t="e">
        <f t="shared" si="44"/>
        <v>#DIV/0!</v>
      </c>
      <c r="H212" s="471"/>
      <c r="I212" s="471"/>
      <c r="J212" s="471"/>
      <c r="K212" s="879"/>
      <c r="L212" s="879"/>
      <c r="M212" s="879"/>
      <c r="N212" s="879"/>
      <c r="O212" s="879"/>
      <c r="P212" s="879"/>
      <c r="Q212" s="879"/>
      <c r="R212" s="879"/>
      <c r="S212" s="879"/>
    </row>
    <row r="213" spans="1:19" ht="21.75" customHeight="1">
      <c r="A213" s="327"/>
      <c r="B213" s="216"/>
      <c r="C213" s="446" t="s">
        <v>178</v>
      </c>
      <c r="D213" s="217" t="s">
        <v>34</v>
      </c>
      <c r="E213" s="36">
        <v>0</v>
      </c>
      <c r="F213" s="198">
        <f t="shared" si="43"/>
        <v>0</v>
      </c>
      <c r="G213" s="207" t="e">
        <f t="shared" si="44"/>
        <v>#DIV/0!</v>
      </c>
      <c r="H213" s="471"/>
      <c r="I213" s="471"/>
      <c r="J213" s="471"/>
      <c r="K213" s="879"/>
      <c r="L213" s="879"/>
      <c r="M213" s="879"/>
      <c r="N213" s="879"/>
      <c r="O213" s="879"/>
      <c r="P213" s="879"/>
      <c r="Q213" s="879"/>
      <c r="R213" s="879"/>
      <c r="S213" s="879"/>
    </row>
    <row r="214" spans="1:19" ht="21.75" customHeight="1">
      <c r="A214" s="327"/>
      <c r="B214" s="2230" t="s">
        <v>167</v>
      </c>
      <c r="C214" s="2231"/>
      <c r="D214" s="234" t="s">
        <v>34</v>
      </c>
      <c r="E214" s="359">
        <f>SUM(E215:E220)</f>
        <v>0</v>
      </c>
      <c r="F214" s="198">
        <f t="shared" si="43"/>
        <v>0</v>
      </c>
      <c r="G214" s="207" t="e">
        <f t="shared" si="44"/>
        <v>#DIV/0!</v>
      </c>
      <c r="H214" s="471">
        <f>SUM(H215:H220)</f>
        <v>0</v>
      </c>
      <c r="I214" s="471">
        <f t="shared" ref="I214:Q214" si="47">SUM(I215:I220)</f>
        <v>0</v>
      </c>
      <c r="J214" s="471">
        <f t="shared" si="47"/>
        <v>0</v>
      </c>
      <c r="K214" s="471">
        <f t="shared" si="47"/>
        <v>0</v>
      </c>
      <c r="L214" s="471">
        <f t="shared" si="47"/>
        <v>0</v>
      </c>
      <c r="M214" s="471">
        <f t="shared" si="47"/>
        <v>0</v>
      </c>
      <c r="N214" s="471">
        <f t="shared" si="47"/>
        <v>0</v>
      </c>
      <c r="O214" s="471">
        <f t="shared" si="47"/>
        <v>0</v>
      </c>
      <c r="P214" s="471">
        <f t="shared" si="47"/>
        <v>0</v>
      </c>
      <c r="Q214" s="471">
        <f t="shared" si="47"/>
        <v>0</v>
      </c>
      <c r="R214" s="879"/>
      <c r="S214" s="879"/>
    </row>
    <row r="215" spans="1:19" ht="21.75" customHeight="1">
      <c r="A215" s="327"/>
      <c r="B215" s="216"/>
      <c r="C215" s="448" t="s">
        <v>258</v>
      </c>
      <c r="D215" s="217" t="s">
        <v>34</v>
      </c>
      <c r="E215" s="156">
        <v>0</v>
      </c>
      <c r="F215" s="198">
        <f t="shared" si="43"/>
        <v>0</v>
      </c>
      <c r="G215" s="207" t="e">
        <f t="shared" si="44"/>
        <v>#DIV/0!</v>
      </c>
      <c r="H215" s="471"/>
      <c r="I215" s="471"/>
      <c r="J215" s="471"/>
      <c r="K215" s="879"/>
      <c r="L215" s="879"/>
      <c r="M215" s="879"/>
      <c r="N215" s="879"/>
      <c r="O215" s="879"/>
      <c r="P215" s="879"/>
      <c r="Q215" s="879"/>
      <c r="R215" s="879"/>
      <c r="S215" s="879"/>
    </row>
    <row r="216" spans="1:19" ht="21.75" customHeight="1">
      <c r="A216" s="327"/>
      <c r="B216" s="216"/>
      <c r="C216" s="446" t="s">
        <v>185</v>
      </c>
      <c r="D216" s="217" t="s">
        <v>34</v>
      </c>
      <c r="E216" s="156">
        <v>0</v>
      </c>
      <c r="F216" s="198">
        <f t="shared" si="43"/>
        <v>0</v>
      </c>
      <c r="G216" s="207" t="e">
        <f t="shared" si="44"/>
        <v>#DIV/0!</v>
      </c>
      <c r="H216" s="471"/>
      <c r="I216" s="471"/>
      <c r="J216" s="471"/>
      <c r="K216" s="879"/>
      <c r="L216" s="879"/>
      <c r="M216" s="879"/>
      <c r="N216" s="879"/>
      <c r="O216" s="879"/>
      <c r="P216" s="879"/>
      <c r="Q216" s="879"/>
      <c r="R216" s="879"/>
      <c r="S216" s="879"/>
    </row>
    <row r="217" spans="1:19" ht="21.75" customHeight="1">
      <c r="A217" s="327"/>
      <c r="B217" s="216"/>
      <c r="C217" s="446" t="s">
        <v>184</v>
      </c>
      <c r="D217" s="217" t="s">
        <v>34</v>
      </c>
      <c r="E217" s="156">
        <v>0</v>
      </c>
      <c r="F217" s="198">
        <f t="shared" si="43"/>
        <v>0</v>
      </c>
      <c r="G217" s="207" t="e">
        <f t="shared" si="44"/>
        <v>#DIV/0!</v>
      </c>
      <c r="H217" s="471"/>
      <c r="I217" s="471"/>
      <c r="J217" s="471"/>
      <c r="K217" s="879"/>
      <c r="L217" s="879"/>
      <c r="M217" s="879"/>
      <c r="N217" s="879"/>
      <c r="O217" s="879"/>
      <c r="P217" s="879"/>
      <c r="Q217" s="879"/>
      <c r="R217" s="879"/>
      <c r="S217" s="879"/>
    </row>
    <row r="218" spans="1:19" ht="21.75" customHeight="1">
      <c r="A218" s="327"/>
      <c r="B218" s="216"/>
      <c r="C218" s="446" t="s">
        <v>183</v>
      </c>
      <c r="D218" s="217" t="s">
        <v>34</v>
      </c>
      <c r="E218" s="156">
        <v>0</v>
      </c>
      <c r="F218" s="198">
        <f t="shared" si="43"/>
        <v>0</v>
      </c>
      <c r="G218" s="207" t="e">
        <f t="shared" si="44"/>
        <v>#DIV/0!</v>
      </c>
      <c r="H218" s="471"/>
      <c r="I218" s="471"/>
      <c r="J218" s="471"/>
      <c r="K218" s="879"/>
      <c r="L218" s="879"/>
      <c r="M218" s="879"/>
      <c r="N218" s="879"/>
      <c r="O218" s="879"/>
      <c r="P218" s="879"/>
      <c r="Q218" s="879"/>
      <c r="R218" s="879"/>
      <c r="S218" s="879"/>
    </row>
    <row r="219" spans="1:19" ht="21.75" customHeight="1">
      <c r="A219" s="327"/>
      <c r="B219" s="216"/>
      <c r="C219" s="446" t="s">
        <v>182</v>
      </c>
      <c r="D219" s="217" t="s">
        <v>34</v>
      </c>
      <c r="E219" s="156">
        <v>0</v>
      </c>
      <c r="F219" s="198">
        <f t="shared" si="43"/>
        <v>0</v>
      </c>
      <c r="G219" s="207" t="e">
        <f t="shared" si="44"/>
        <v>#DIV/0!</v>
      </c>
      <c r="H219" s="471"/>
      <c r="I219" s="471"/>
      <c r="J219" s="471"/>
      <c r="K219" s="879"/>
      <c r="L219" s="879"/>
      <c r="M219" s="879"/>
      <c r="N219" s="879"/>
      <c r="O219" s="879"/>
      <c r="P219" s="879"/>
      <c r="Q219" s="879"/>
      <c r="R219" s="879"/>
      <c r="S219" s="879"/>
    </row>
    <row r="220" spans="1:19" ht="21.75" customHeight="1">
      <c r="A220" s="327"/>
      <c r="B220" s="216"/>
      <c r="C220" s="446" t="s">
        <v>181</v>
      </c>
      <c r="D220" s="217" t="s">
        <v>34</v>
      </c>
      <c r="E220" s="156">
        <v>0</v>
      </c>
      <c r="F220" s="198">
        <f t="shared" si="43"/>
        <v>0</v>
      </c>
      <c r="G220" s="207" t="e">
        <f t="shared" si="44"/>
        <v>#DIV/0!</v>
      </c>
      <c r="H220" s="471"/>
      <c r="I220" s="471"/>
      <c r="J220" s="471"/>
      <c r="K220" s="879"/>
      <c r="L220" s="879"/>
      <c r="M220" s="879"/>
      <c r="N220" s="879"/>
      <c r="O220" s="879"/>
      <c r="P220" s="879"/>
      <c r="Q220" s="879"/>
      <c r="R220" s="879"/>
      <c r="S220" s="879"/>
    </row>
    <row r="221" spans="1:19" ht="21.75" customHeight="1">
      <c r="A221" s="2155" t="s">
        <v>241</v>
      </c>
      <c r="B221" s="2230"/>
      <c r="C221" s="2231"/>
      <c r="D221" s="217" t="s">
        <v>35</v>
      </c>
      <c r="E221" s="156">
        <v>1</v>
      </c>
      <c r="F221" s="198">
        <f t="shared" si="43"/>
        <v>1</v>
      </c>
      <c r="G221" s="207">
        <f t="shared" si="44"/>
        <v>100</v>
      </c>
      <c r="H221" s="471">
        <v>0</v>
      </c>
      <c r="I221" s="471">
        <v>1</v>
      </c>
      <c r="J221" s="471">
        <v>0</v>
      </c>
      <c r="K221" s="879">
        <v>0</v>
      </c>
      <c r="L221" s="879">
        <v>0</v>
      </c>
      <c r="M221" s="879">
        <v>0</v>
      </c>
      <c r="N221" s="879">
        <v>0</v>
      </c>
      <c r="O221" s="879">
        <v>0</v>
      </c>
      <c r="P221" s="879">
        <v>0</v>
      </c>
      <c r="Q221" s="879">
        <v>0</v>
      </c>
      <c r="R221" s="879">
        <v>0</v>
      </c>
      <c r="S221" s="879">
        <v>0</v>
      </c>
    </row>
    <row r="222" spans="1:19" ht="21.75" customHeight="1">
      <c r="A222" s="332"/>
      <c r="B222" s="450"/>
      <c r="C222" s="334" t="s">
        <v>108</v>
      </c>
      <c r="D222" s="335" t="s">
        <v>9</v>
      </c>
      <c r="E222" s="156">
        <v>100</v>
      </c>
      <c r="F222" s="198">
        <f t="shared" si="43"/>
        <v>112</v>
      </c>
      <c r="G222" s="207">
        <f t="shared" si="44"/>
        <v>112</v>
      </c>
      <c r="H222" s="471">
        <v>0</v>
      </c>
      <c r="I222" s="471">
        <v>10</v>
      </c>
      <c r="J222" s="471">
        <v>30</v>
      </c>
      <c r="K222" s="879">
        <v>10</v>
      </c>
      <c r="L222" s="879">
        <v>10</v>
      </c>
      <c r="M222" s="879">
        <v>10</v>
      </c>
      <c r="N222" s="879">
        <v>12</v>
      </c>
      <c r="O222" s="879">
        <v>10</v>
      </c>
      <c r="P222" s="879">
        <v>14</v>
      </c>
      <c r="Q222" s="879">
        <v>6</v>
      </c>
      <c r="R222" s="879">
        <v>0</v>
      </c>
      <c r="S222" s="879">
        <v>0</v>
      </c>
    </row>
    <row r="223" spans="1:19" ht="21.75" customHeight="1">
      <c r="A223" s="2240" t="s">
        <v>242</v>
      </c>
      <c r="B223" s="2241"/>
      <c r="C223" s="2242"/>
      <c r="D223" s="335" t="s">
        <v>34</v>
      </c>
      <c r="E223" s="156">
        <v>1</v>
      </c>
      <c r="F223" s="198">
        <f t="shared" si="43"/>
        <v>1</v>
      </c>
      <c r="G223" s="207">
        <f t="shared" si="44"/>
        <v>100</v>
      </c>
      <c r="H223" s="471">
        <v>0</v>
      </c>
      <c r="I223" s="471"/>
      <c r="J223" s="471">
        <v>1</v>
      </c>
      <c r="K223" s="879">
        <v>0</v>
      </c>
      <c r="L223" s="879">
        <v>0</v>
      </c>
      <c r="M223" s="879">
        <v>0</v>
      </c>
      <c r="N223" s="879">
        <v>0</v>
      </c>
      <c r="O223" s="879">
        <v>0</v>
      </c>
      <c r="P223" s="879">
        <v>0</v>
      </c>
      <c r="Q223" s="879">
        <v>0</v>
      </c>
      <c r="R223" s="879">
        <v>0</v>
      </c>
      <c r="S223" s="879">
        <v>0</v>
      </c>
    </row>
    <row r="224" spans="1:19" ht="21.75" customHeight="1">
      <c r="A224" s="2243" t="s">
        <v>243</v>
      </c>
      <c r="B224" s="2244"/>
      <c r="C224" s="2245"/>
      <c r="D224" s="335" t="s">
        <v>90</v>
      </c>
      <c r="E224" s="156">
        <v>0</v>
      </c>
      <c r="F224" s="198">
        <f t="shared" si="43"/>
        <v>0</v>
      </c>
      <c r="G224" s="207" t="e">
        <f t="shared" si="44"/>
        <v>#DIV/0!</v>
      </c>
      <c r="H224" s="471"/>
      <c r="I224" s="471"/>
      <c r="J224" s="471"/>
      <c r="K224" s="879"/>
      <c r="L224" s="879"/>
      <c r="M224" s="879"/>
      <c r="N224" s="879"/>
      <c r="O224" s="879"/>
      <c r="P224" s="879"/>
      <c r="Q224" s="879"/>
      <c r="R224" s="879"/>
      <c r="S224" s="879"/>
    </row>
    <row r="225" spans="1:19" ht="21.75" customHeight="1">
      <c r="A225" s="2240" t="s">
        <v>285</v>
      </c>
      <c r="B225" s="2241"/>
      <c r="C225" s="2242"/>
      <c r="D225" s="335" t="s">
        <v>34</v>
      </c>
      <c r="E225" s="156">
        <v>0</v>
      </c>
      <c r="F225" s="198">
        <f t="shared" si="43"/>
        <v>0</v>
      </c>
      <c r="G225" s="207" t="e">
        <f t="shared" si="44"/>
        <v>#DIV/0!</v>
      </c>
      <c r="H225" s="471"/>
      <c r="I225" s="471"/>
      <c r="J225" s="471"/>
      <c r="K225" s="879"/>
      <c r="L225" s="879"/>
      <c r="M225" s="879"/>
      <c r="N225" s="879"/>
      <c r="O225" s="879"/>
      <c r="P225" s="879"/>
      <c r="Q225" s="879"/>
      <c r="R225" s="879"/>
      <c r="S225" s="879"/>
    </row>
    <row r="226" spans="1:19" ht="21.75" customHeight="1">
      <c r="A226" s="449" t="s">
        <v>245</v>
      </c>
      <c r="B226" s="450"/>
      <c r="C226" s="451"/>
      <c r="D226" s="335" t="s">
        <v>114</v>
      </c>
      <c r="E226" s="156">
        <v>0</v>
      </c>
      <c r="F226" s="198">
        <f t="shared" si="43"/>
        <v>0</v>
      </c>
      <c r="G226" s="207" t="e">
        <f t="shared" si="44"/>
        <v>#DIV/0!</v>
      </c>
      <c r="H226" s="471"/>
      <c r="I226" s="471"/>
      <c r="J226" s="471"/>
      <c r="K226" s="879"/>
      <c r="L226" s="879"/>
      <c r="M226" s="879"/>
      <c r="N226" s="879"/>
      <c r="O226" s="879"/>
      <c r="P226" s="879"/>
      <c r="Q226" s="879"/>
      <c r="R226" s="879"/>
      <c r="S226" s="879"/>
    </row>
    <row r="227" spans="1:19" ht="21.75" customHeight="1">
      <c r="A227" s="287"/>
      <c r="B227" s="302" t="s">
        <v>58</v>
      </c>
      <c r="C227" s="326"/>
      <c r="D227" s="300" t="s">
        <v>24</v>
      </c>
      <c r="E227" s="289">
        <f>SUM(E228:E232)</f>
        <v>219100</v>
      </c>
      <c r="F227" s="252">
        <f t="shared" si="43"/>
        <v>219094.2</v>
      </c>
      <c r="G227" s="215">
        <f t="shared" si="44"/>
        <v>99.997352806937471</v>
      </c>
      <c r="H227" s="1244">
        <f>SUM(H228:H232)</f>
        <v>0</v>
      </c>
      <c r="I227" s="1244">
        <f t="shared" ref="I227:S227" si="48">SUM(I228:I232)</f>
        <v>855</v>
      </c>
      <c r="J227" s="1244">
        <f t="shared" si="48"/>
        <v>7200</v>
      </c>
      <c r="K227" s="1558">
        <f t="shared" si="48"/>
        <v>7000</v>
      </c>
      <c r="L227" s="1558">
        <f t="shared" si="48"/>
        <v>7000</v>
      </c>
      <c r="M227" s="1558">
        <f t="shared" si="48"/>
        <v>41305</v>
      </c>
      <c r="N227" s="1558">
        <f t="shared" si="48"/>
        <v>24364</v>
      </c>
      <c r="O227" s="1558">
        <f t="shared" si="48"/>
        <v>6680</v>
      </c>
      <c r="P227" s="1558">
        <f t="shared" si="48"/>
        <v>6020</v>
      </c>
      <c r="Q227" s="1911">
        <f t="shared" si="48"/>
        <v>9810</v>
      </c>
      <c r="R227" s="1911">
        <f t="shared" si="48"/>
        <v>87535.2</v>
      </c>
      <c r="S227" s="1911">
        <f t="shared" si="48"/>
        <v>21325</v>
      </c>
    </row>
    <row r="228" spans="1:19" ht="21.75" customHeight="1">
      <c r="A228" s="310"/>
      <c r="B228" s="216"/>
      <c r="C228" s="336" t="s">
        <v>25</v>
      </c>
      <c r="D228" s="217" t="s">
        <v>24</v>
      </c>
      <c r="E228" s="285"/>
      <c r="F228" s="198">
        <f t="shared" si="43"/>
        <v>0</v>
      </c>
      <c r="G228" s="207" t="e">
        <f t="shared" si="44"/>
        <v>#DIV/0!</v>
      </c>
      <c r="H228" s="471"/>
      <c r="I228" s="471"/>
      <c r="J228" s="471"/>
      <c r="K228" s="879"/>
      <c r="L228" s="879"/>
      <c r="M228" s="879"/>
      <c r="N228" s="879"/>
      <c r="O228" s="879"/>
      <c r="P228" s="879"/>
      <c r="Q228" s="879"/>
      <c r="R228" s="879"/>
      <c r="S228" s="879"/>
    </row>
    <row r="229" spans="1:19" ht="21.75" customHeight="1">
      <c r="A229" s="310"/>
      <c r="B229" s="216"/>
      <c r="C229" s="336" t="s">
        <v>26</v>
      </c>
      <c r="D229" s="217" t="s">
        <v>24</v>
      </c>
      <c r="E229" s="285">
        <f>169100+50000</f>
        <v>219100</v>
      </c>
      <c r="F229" s="198">
        <f t="shared" si="43"/>
        <v>219094.2</v>
      </c>
      <c r="G229" s="207">
        <f t="shared" si="44"/>
        <v>99.997352806937471</v>
      </c>
      <c r="H229" s="471">
        <v>0</v>
      </c>
      <c r="I229" s="471">
        <v>855</v>
      </c>
      <c r="J229" s="872">
        <v>7200</v>
      </c>
      <c r="K229" s="1589">
        <v>7000</v>
      </c>
      <c r="L229" s="1589">
        <v>7000</v>
      </c>
      <c r="M229" s="1589">
        <v>41305</v>
      </c>
      <c r="N229" s="1589">
        <v>24364</v>
      </c>
      <c r="O229" s="1589">
        <v>6680</v>
      </c>
      <c r="P229" s="1589">
        <v>6020</v>
      </c>
      <c r="Q229" s="1589">
        <v>9810</v>
      </c>
      <c r="R229" s="1590">
        <v>87535.2</v>
      </c>
      <c r="S229" s="1589">
        <v>21325</v>
      </c>
    </row>
    <row r="230" spans="1:19" ht="21.75" customHeight="1">
      <c r="A230" s="310"/>
      <c r="B230" s="216"/>
      <c r="C230" s="336" t="s">
        <v>27</v>
      </c>
      <c r="D230" s="217" t="s">
        <v>24</v>
      </c>
      <c r="E230" s="285"/>
      <c r="F230" s="198">
        <f t="shared" si="43"/>
        <v>0</v>
      </c>
      <c r="G230" s="207" t="e">
        <f t="shared" si="44"/>
        <v>#DIV/0!</v>
      </c>
      <c r="H230" s="471"/>
      <c r="I230" s="471"/>
      <c r="J230" s="471"/>
      <c r="K230" s="879"/>
      <c r="L230" s="879"/>
      <c r="M230" s="879"/>
      <c r="N230" s="879"/>
      <c r="O230" s="879"/>
      <c r="P230" s="879"/>
      <c r="Q230" s="879"/>
      <c r="R230" s="879"/>
      <c r="S230" s="879"/>
    </row>
    <row r="231" spans="1:19" ht="21.75" customHeight="1">
      <c r="A231" s="310"/>
      <c r="B231" s="216"/>
      <c r="C231" s="336" t="s">
        <v>28</v>
      </c>
      <c r="D231" s="217" t="s">
        <v>24</v>
      </c>
      <c r="E231" s="285"/>
      <c r="F231" s="198">
        <f t="shared" si="43"/>
        <v>0</v>
      </c>
      <c r="G231" s="207" t="e">
        <f t="shared" si="44"/>
        <v>#DIV/0!</v>
      </c>
      <c r="H231" s="471"/>
      <c r="I231" s="471"/>
      <c r="J231" s="471"/>
      <c r="K231" s="879"/>
      <c r="L231" s="879"/>
      <c r="M231" s="879"/>
      <c r="N231" s="879"/>
      <c r="O231" s="879"/>
      <c r="P231" s="879"/>
      <c r="Q231" s="879"/>
      <c r="R231" s="879"/>
      <c r="S231" s="879"/>
    </row>
    <row r="232" spans="1:19" ht="21.75" customHeight="1">
      <c r="A232" s="337"/>
      <c r="B232" s="338"/>
      <c r="C232" s="339" t="s">
        <v>29</v>
      </c>
      <c r="D232" s="380" t="s">
        <v>24</v>
      </c>
      <c r="E232" s="303"/>
      <c r="F232" s="257">
        <f t="shared" si="43"/>
        <v>0</v>
      </c>
      <c r="G232" s="281" t="e">
        <f t="shared" si="44"/>
        <v>#DIV/0!</v>
      </c>
      <c r="H232" s="478"/>
      <c r="I232" s="478"/>
      <c r="J232" s="478"/>
      <c r="K232" s="894"/>
      <c r="L232" s="894"/>
      <c r="M232" s="894"/>
      <c r="N232" s="894"/>
      <c r="O232" s="894"/>
      <c r="P232" s="894"/>
      <c r="Q232" s="894"/>
      <c r="R232" s="894"/>
      <c r="S232" s="894"/>
    </row>
    <row r="233" spans="1:19" ht="21.75" customHeight="1">
      <c r="A233" s="2144" t="s">
        <v>246</v>
      </c>
      <c r="B233" s="2199"/>
      <c r="C233" s="2200"/>
      <c r="D233" s="272"/>
      <c r="E233" s="400"/>
      <c r="F233" s="92"/>
      <c r="G233" s="103"/>
      <c r="H233" s="1243"/>
      <c r="I233" s="1243"/>
      <c r="J233" s="1243"/>
      <c r="K233" s="895"/>
      <c r="L233" s="895"/>
      <c r="M233" s="895"/>
      <c r="N233" s="895"/>
      <c r="O233" s="895"/>
      <c r="P233" s="895"/>
      <c r="Q233" s="895"/>
      <c r="R233" s="895"/>
      <c r="S233" s="895"/>
    </row>
    <row r="234" spans="1:19" ht="21.75" customHeight="1">
      <c r="A234" s="159" t="s">
        <v>247</v>
      </c>
      <c r="B234" s="290"/>
      <c r="C234" s="226"/>
      <c r="D234" s="291"/>
      <c r="E234" s="54"/>
      <c r="F234" s="55"/>
      <c r="G234" s="28"/>
      <c r="H234" s="1239"/>
      <c r="I234" s="1239"/>
      <c r="J234" s="1239"/>
      <c r="K234" s="882"/>
      <c r="L234" s="882"/>
      <c r="M234" s="882"/>
      <c r="N234" s="882"/>
      <c r="O234" s="882"/>
      <c r="P234" s="882"/>
      <c r="Q234" s="882"/>
      <c r="R234" s="882"/>
      <c r="S234" s="882"/>
    </row>
    <row r="235" spans="1:19" ht="21.75" customHeight="1">
      <c r="A235" s="232"/>
      <c r="B235" s="2141" t="s">
        <v>248</v>
      </c>
      <c r="C235" s="2246"/>
      <c r="D235" s="292"/>
      <c r="E235" s="131"/>
      <c r="F235" s="55">
        <f t="shared" ref="F235:F245" si="49">SUM(H235:S235)</f>
        <v>0</v>
      </c>
      <c r="G235" s="28" t="e">
        <f t="shared" ref="G235:G245" si="50">+F235*100/E235</f>
        <v>#DIV/0!</v>
      </c>
      <c r="H235" s="1239"/>
      <c r="I235" s="1239"/>
      <c r="J235" s="1239"/>
      <c r="K235" s="882"/>
      <c r="L235" s="882"/>
      <c r="M235" s="882"/>
      <c r="N235" s="882"/>
      <c r="O235" s="882"/>
      <c r="P235" s="882"/>
      <c r="Q235" s="882"/>
      <c r="R235" s="882"/>
      <c r="S235" s="882"/>
    </row>
    <row r="236" spans="1:19" ht="18.75" customHeight="1">
      <c r="A236" s="229"/>
      <c r="B236" s="293"/>
      <c r="C236" s="440" t="s">
        <v>131</v>
      </c>
      <c r="D236" s="294" t="s">
        <v>31</v>
      </c>
      <c r="E236" s="104">
        <v>7</v>
      </c>
      <c r="F236" s="36">
        <f t="shared" si="49"/>
        <v>7</v>
      </c>
      <c r="G236" s="43">
        <f t="shared" si="50"/>
        <v>100</v>
      </c>
      <c r="H236" s="476">
        <v>0</v>
      </c>
      <c r="I236" s="476">
        <v>1</v>
      </c>
      <c r="J236" s="476">
        <v>0</v>
      </c>
      <c r="K236" s="893">
        <v>0</v>
      </c>
      <c r="L236" s="893">
        <v>1</v>
      </c>
      <c r="M236" s="893">
        <v>3</v>
      </c>
      <c r="N236" s="893">
        <v>0</v>
      </c>
      <c r="O236" s="893">
        <v>1</v>
      </c>
      <c r="P236" s="893">
        <v>1</v>
      </c>
      <c r="Q236" s="893">
        <v>0</v>
      </c>
      <c r="R236" s="893">
        <v>0</v>
      </c>
      <c r="S236" s="893">
        <v>0</v>
      </c>
    </row>
    <row r="237" spans="1:19" ht="21.75" customHeight="1">
      <c r="A237" s="229"/>
      <c r="B237" s="293"/>
      <c r="C237" s="441" t="s">
        <v>132</v>
      </c>
      <c r="D237" s="295" t="s">
        <v>9</v>
      </c>
      <c r="E237" s="105">
        <v>70</v>
      </c>
      <c r="F237" s="36">
        <f t="shared" si="49"/>
        <v>70</v>
      </c>
      <c r="G237" s="43">
        <f t="shared" si="50"/>
        <v>100</v>
      </c>
      <c r="H237" s="476">
        <v>0</v>
      </c>
      <c r="I237" s="476">
        <v>0</v>
      </c>
      <c r="J237" s="476">
        <v>0</v>
      </c>
      <c r="K237" s="893">
        <v>0</v>
      </c>
      <c r="L237" s="893">
        <v>0</v>
      </c>
      <c r="M237" s="893">
        <v>0</v>
      </c>
      <c r="N237" s="893">
        <v>0</v>
      </c>
      <c r="O237" s="893">
        <v>0</v>
      </c>
      <c r="P237" s="893">
        <v>70</v>
      </c>
      <c r="Q237" s="893">
        <v>0</v>
      </c>
      <c r="R237" s="893">
        <v>0</v>
      </c>
      <c r="S237" s="893">
        <v>0</v>
      </c>
    </row>
    <row r="238" spans="1:19" ht="21.75" customHeight="1">
      <c r="A238" s="229"/>
      <c r="B238" s="293"/>
      <c r="C238" s="441" t="s">
        <v>133</v>
      </c>
      <c r="D238" s="295" t="s">
        <v>31</v>
      </c>
      <c r="E238" s="105">
        <v>7</v>
      </c>
      <c r="F238" s="36">
        <f t="shared" si="49"/>
        <v>7</v>
      </c>
      <c r="G238" s="43">
        <f t="shared" si="50"/>
        <v>100</v>
      </c>
      <c r="H238" s="476">
        <v>0</v>
      </c>
      <c r="I238" s="476">
        <v>0</v>
      </c>
      <c r="J238" s="476">
        <v>1</v>
      </c>
      <c r="K238" s="893">
        <v>0</v>
      </c>
      <c r="L238" s="893">
        <v>1</v>
      </c>
      <c r="M238" s="893">
        <v>3</v>
      </c>
      <c r="N238" s="893">
        <v>0</v>
      </c>
      <c r="O238" s="893">
        <v>1</v>
      </c>
      <c r="P238" s="893">
        <v>1</v>
      </c>
      <c r="Q238" s="893">
        <v>0</v>
      </c>
      <c r="R238" s="893">
        <v>0</v>
      </c>
      <c r="S238" s="893">
        <v>0</v>
      </c>
    </row>
    <row r="239" spans="1:19" ht="21.75" customHeight="1">
      <c r="A239" s="229"/>
      <c r="B239" s="296"/>
      <c r="C239" s="262" t="s">
        <v>187</v>
      </c>
      <c r="D239" s="297" t="s">
        <v>114</v>
      </c>
      <c r="E239" s="101"/>
      <c r="F239" s="36">
        <f t="shared" si="49"/>
        <v>0</v>
      </c>
      <c r="G239" s="43" t="e">
        <f t="shared" si="50"/>
        <v>#DIV/0!</v>
      </c>
      <c r="H239" s="476"/>
      <c r="I239" s="476"/>
      <c r="J239" s="476"/>
      <c r="K239" s="893"/>
      <c r="L239" s="893"/>
      <c r="M239" s="893"/>
      <c r="N239" s="893"/>
      <c r="O239" s="893"/>
      <c r="P239" s="893"/>
      <c r="Q239" s="893"/>
      <c r="R239" s="893"/>
      <c r="S239" s="893"/>
    </row>
    <row r="240" spans="1:19" ht="21.75" customHeight="1">
      <c r="A240" s="240"/>
      <c r="B240" s="241" t="s">
        <v>37</v>
      </c>
      <c r="C240" s="242"/>
      <c r="D240" s="236" t="s">
        <v>24</v>
      </c>
      <c r="E240" s="111">
        <f>SUM(E241:E245)</f>
        <v>1246500</v>
      </c>
      <c r="F240" s="50">
        <f>SUM(H240:S240)</f>
        <v>1240500</v>
      </c>
      <c r="G240" s="51">
        <f t="shared" si="50"/>
        <v>99.518652226233456</v>
      </c>
      <c r="H240" s="1226">
        <f>SUM(H241:H245)</f>
        <v>0</v>
      </c>
      <c r="I240" s="1226">
        <f t="shared" ref="I240:S240" si="51">SUM(I241:I245)</f>
        <v>240</v>
      </c>
      <c r="J240" s="1226">
        <f t="shared" si="51"/>
        <v>18653</v>
      </c>
      <c r="K240" s="883">
        <f t="shared" si="51"/>
        <v>23464</v>
      </c>
      <c r="L240" s="883">
        <f t="shared" si="51"/>
        <v>2880</v>
      </c>
      <c r="M240" s="883">
        <f t="shared" si="51"/>
        <v>5280</v>
      </c>
      <c r="N240" s="883">
        <f t="shared" si="51"/>
        <v>1189983</v>
      </c>
      <c r="O240" s="883">
        <f t="shared" si="51"/>
        <v>0</v>
      </c>
      <c r="P240" s="883">
        <f t="shared" si="51"/>
        <v>0</v>
      </c>
      <c r="Q240" s="883">
        <f t="shared" si="51"/>
        <v>0</v>
      </c>
      <c r="R240" s="883">
        <f t="shared" si="51"/>
        <v>0</v>
      </c>
      <c r="S240" s="883">
        <f t="shared" si="51"/>
        <v>0</v>
      </c>
    </row>
    <row r="241" spans="1:19" ht="21.75" customHeight="1">
      <c r="A241" s="194"/>
      <c r="B241" s="195"/>
      <c r="C241" s="221" t="s">
        <v>25</v>
      </c>
      <c r="D241" s="196" t="s">
        <v>24</v>
      </c>
      <c r="E241" s="36">
        <v>0</v>
      </c>
      <c r="F241" s="36">
        <f t="shared" si="49"/>
        <v>0</v>
      </c>
      <c r="G241" s="43" t="e">
        <f t="shared" si="50"/>
        <v>#DIV/0!</v>
      </c>
      <c r="H241" s="471"/>
      <c r="I241" s="471"/>
      <c r="J241" s="471"/>
      <c r="K241" s="879"/>
      <c r="L241" s="879"/>
      <c r="M241" s="879"/>
      <c r="N241" s="879"/>
      <c r="O241" s="879"/>
      <c r="P241" s="879"/>
      <c r="Q241" s="879"/>
      <c r="R241" s="879"/>
      <c r="S241" s="879"/>
    </row>
    <row r="242" spans="1:19" ht="21.75" customHeight="1">
      <c r="A242" s="194"/>
      <c r="B242" s="195"/>
      <c r="C242" s="221" t="s">
        <v>26</v>
      </c>
      <c r="D242" s="196" t="s">
        <v>24</v>
      </c>
      <c r="E242" s="36">
        <f>70000+1500</f>
        <v>71500</v>
      </c>
      <c r="F242" s="36">
        <f t="shared" si="49"/>
        <v>71500</v>
      </c>
      <c r="G242" s="43">
        <f t="shared" si="50"/>
        <v>100</v>
      </c>
      <c r="H242" s="471">
        <v>0</v>
      </c>
      <c r="I242" s="471">
        <v>240</v>
      </c>
      <c r="J242" s="872">
        <v>18653</v>
      </c>
      <c r="K242" s="1589">
        <v>23464</v>
      </c>
      <c r="L242" s="1589">
        <v>2880</v>
      </c>
      <c r="M242" s="1589">
        <v>5280</v>
      </c>
      <c r="N242" s="1589">
        <v>20983</v>
      </c>
      <c r="O242" s="879">
        <v>0</v>
      </c>
      <c r="P242" s="879">
        <v>0</v>
      </c>
      <c r="Q242" s="879">
        <v>0</v>
      </c>
      <c r="R242" s="879">
        <v>0</v>
      </c>
      <c r="S242" s="879">
        <v>0</v>
      </c>
    </row>
    <row r="243" spans="1:19" ht="21.75" customHeight="1">
      <c r="A243" s="194"/>
      <c r="B243" s="195"/>
      <c r="C243" s="221" t="s">
        <v>27</v>
      </c>
      <c r="D243" s="196" t="s">
        <v>24</v>
      </c>
      <c r="E243" s="36">
        <v>1175000</v>
      </c>
      <c r="F243" s="36">
        <f t="shared" si="49"/>
        <v>1169000</v>
      </c>
      <c r="G243" s="43">
        <f t="shared" si="50"/>
        <v>99.489361702127653</v>
      </c>
      <c r="H243" s="471">
        <v>0</v>
      </c>
      <c r="I243" s="471">
        <v>0</v>
      </c>
      <c r="J243" s="471">
        <v>0</v>
      </c>
      <c r="K243" s="879">
        <v>0</v>
      </c>
      <c r="L243" s="879"/>
      <c r="M243" s="879">
        <v>0</v>
      </c>
      <c r="N243" s="1589">
        <v>1169000</v>
      </c>
      <c r="O243" s="879">
        <v>0</v>
      </c>
      <c r="P243" s="879">
        <v>0</v>
      </c>
      <c r="Q243" s="879">
        <v>0</v>
      </c>
      <c r="R243" s="879">
        <v>0</v>
      </c>
      <c r="S243" s="879">
        <v>0</v>
      </c>
    </row>
    <row r="244" spans="1:19" ht="21.75" customHeight="1">
      <c r="A244" s="194"/>
      <c r="B244" s="195"/>
      <c r="C244" s="221" t="s">
        <v>28</v>
      </c>
      <c r="D244" s="196" t="s">
        <v>24</v>
      </c>
      <c r="E244" s="36">
        <v>0</v>
      </c>
      <c r="F244" s="36">
        <f t="shared" si="49"/>
        <v>0</v>
      </c>
      <c r="G244" s="43" t="e">
        <f t="shared" si="50"/>
        <v>#DIV/0!</v>
      </c>
      <c r="H244" s="471"/>
      <c r="I244" s="471"/>
      <c r="J244" s="471"/>
      <c r="K244" s="879"/>
      <c r="L244" s="879"/>
      <c r="M244" s="879"/>
      <c r="N244" s="879"/>
      <c r="O244" s="879"/>
      <c r="P244" s="879"/>
      <c r="Q244" s="879"/>
      <c r="R244" s="879"/>
      <c r="S244" s="879"/>
    </row>
    <row r="245" spans="1:19" ht="21.75" customHeight="1">
      <c r="A245" s="253"/>
      <c r="B245" s="254"/>
      <c r="C245" s="255" t="s">
        <v>29</v>
      </c>
      <c r="D245" s="256" t="s">
        <v>24</v>
      </c>
      <c r="E245" s="116">
        <v>0</v>
      </c>
      <c r="F245" s="116">
        <f t="shared" si="49"/>
        <v>0</v>
      </c>
      <c r="G245" s="118" t="e">
        <f t="shared" si="50"/>
        <v>#DIV/0!</v>
      </c>
      <c r="H245" s="478"/>
      <c r="I245" s="478"/>
      <c r="J245" s="478"/>
      <c r="K245" s="894"/>
      <c r="L245" s="894"/>
      <c r="M245" s="894"/>
      <c r="N245" s="894"/>
      <c r="O245" s="894"/>
      <c r="P245" s="894"/>
      <c r="Q245" s="894"/>
      <c r="R245" s="894"/>
      <c r="S245" s="894"/>
    </row>
    <row r="246" spans="1:19" ht="21.75" customHeight="1">
      <c r="A246" s="340" t="s">
        <v>255</v>
      </c>
      <c r="B246" s="341"/>
      <c r="C246" s="342"/>
      <c r="D246" s="343"/>
      <c r="E246" s="384"/>
      <c r="F246" s="344"/>
      <c r="G246" s="345"/>
      <c r="H246" s="1245"/>
      <c r="I246" s="1245"/>
      <c r="J246" s="1245"/>
      <c r="K246" s="896"/>
      <c r="L246" s="896"/>
      <c r="M246" s="896"/>
      <c r="N246" s="896"/>
      <c r="O246" s="896"/>
      <c r="P246" s="896"/>
      <c r="Q246" s="896"/>
      <c r="R246" s="896"/>
      <c r="S246" s="896"/>
    </row>
    <row r="247" spans="1:19" ht="21.75" customHeight="1">
      <c r="A247" s="2247" t="s">
        <v>249</v>
      </c>
      <c r="B247" s="2247"/>
      <c r="C247" s="2248"/>
      <c r="D247" s="381"/>
      <c r="E247" s="382"/>
      <c r="F247" s="132"/>
      <c r="G247" s="383"/>
      <c r="H247" s="1246"/>
      <c r="I247" s="1246"/>
      <c r="J247" s="1246"/>
      <c r="K247" s="1591"/>
      <c r="L247" s="1591"/>
      <c r="M247" s="1591"/>
      <c r="N247" s="1591"/>
      <c r="O247" s="1591"/>
      <c r="P247" s="1591"/>
      <c r="Q247" s="1591"/>
      <c r="R247" s="1591"/>
      <c r="S247" s="1591"/>
    </row>
    <row r="248" spans="1:19" ht="21.75" customHeight="1">
      <c r="A248" s="211"/>
      <c r="B248" s="213">
        <v>4.0999999999999996</v>
      </c>
      <c r="C248" s="259" t="s">
        <v>128</v>
      </c>
      <c r="D248" s="227"/>
      <c r="E248" s="6"/>
      <c r="F248" s="55"/>
      <c r="G248" s="67"/>
      <c r="H248" s="1239"/>
      <c r="I248" s="1239"/>
      <c r="J248" s="1239"/>
      <c r="K248" s="882"/>
      <c r="L248" s="882"/>
      <c r="M248" s="882"/>
      <c r="N248" s="882"/>
      <c r="O248" s="882"/>
      <c r="P248" s="882"/>
      <c r="Q248" s="882"/>
      <c r="R248" s="882"/>
      <c r="S248" s="882"/>
    </row>
    <row r="249" spans="1:19" ht="18.600000000000001" customHeight="1">
      <c r="A249" s="194"/>
      <c r="B249" s="195"/>
      <c r="C249" s="457" t="s">
        <v>231</v>
      </c>
      <c r="D249" s="260" t="s">
        <v>33</v>
      </c>
      <c r="E249" s="93">
        <v>0</v>
      </c>
      <c r="F249" s="36">
        <f t="shared" ref="F249:F258" si="52">SUM(H249:S249)</f>
        <v>0</v>
      </c>
      <c r="G249" s="94" t="e">
        <f t="shared" ref="G249:G258" si="53">+F249*100/E249</f>
        <v>#DIV/0!</v>
      </c>
      <c r="H249" s="471"/>
      <c r="I249" s="471"/>
      <c r="J249" s="471"/>
      <c r="K249" s="879"/>
      <c r="L249" s="879"/>
      <c r="M249" s="879"/>
      <c r="N249" s="879"/>
      <c r="O249" s="879"/>
      <c r="P249" s="879"/>
      <c r="Q249" s="879"/>
      <c r="R249" s="879"/>
      <c r="S249" s="879"/>
    </row>
    <row r="250" spans="1:19" ht="18.600000000000001" customHeight="1">
      <c r="A250" s="194"/>
      <c r="B250" s="195"/>
      <c r="C250" s="458" t="s">
        <v>232</v>
      </c>
      <c r="D250" s="261" t="s">
        <v>33</v>
      </c>
      <c r="E250" s="93">
        <v>0</v>
      </c>
      <c r="F250" s="36">
        <f t="shared" si="52"/>
        <v>0</v>
      </c>
      <c r="G250" s="37" t="e">
        <f t="shared" si="53"/>
        <v>#DIV/0!</v>
      </c>
      <c r="H250" s="471"/>
      <c r="I250" s="471"/>
      <c r="J250" s="471"/>
      <c r="K250" s="879"/>
      <c r="L250" s="879"/>
      <c r="M250" s="879"/>
      <c r="N250" s="879"/>
      <c r="O250" s="879"/>
      <c r="P250" s="879"/>
      <c r="Q250" s="879"/>
      <c r="R250" s="879"/>
      <c r="S250" s="879"/>
    </row>
    <row r="251" spans="1:19" ht="18.600000000000001" customHeight="1">
      <c r="A251" s="194"/>
      <c r="B251" s="195"/>
      <c r="C251" s="458" t="s">
        <v>233</v>
      </c>
      <c r="D251" s="261" t="s">
        <v>33</v>
      </c>
      <c r="E251" s="93">
        <v>1</v>
      </c>
      <c r="F251" s="36">
        <f t="shared" si="52"/>
        <v>1</v>
      </c>
      <c r="G251" s="37">
        <f t="shared" si="53"/>
        <v>100</v>
      </c>
      <c r="H251" s="471">
        <v>0</v>
      </c>
      <c r="I251" s="471">
        <v>0</v>
      </c>
      <c r="J251" s="471">
        <v>0</v>
      </c>
      <c r="K251" s="879">
        <v>0</v>
      </c>
      <c r="L251" s="879">
        <v>0</v>
      </c>
      <c r="M251" s="879">
        <v>0</v>
      </c>
      <c r="N251" s="879">
        <v>0</v>
      </c>
      <c r="O251" s="879">
        <v>0</v>
      </c>
      <c r="P251" s="879">
        <v>0</v>
      </c>
      <c r="Q251" s="879">
        <v>1</v>
      </c>
      <c r="R251" s="879">
        <v>0</v>
      </c>
      <c r="S251" s="879">
        <v>0</v>
      </c>
    </row>
    <row r="252" spans="1:19" ht="18.600000000000001" customHeight="1">
      <c r="A252" s="194"/>
      <c r="B252" s="195"/>
      <c r="C252" s="458" t="s">
        <v>234</v>
      </c>
      <c r="D252" s="261" t="s">
        <v>89</v>
      </c>
      <c r="E252" s="93">
        <v>0</v>
      </c>
      <c r="F252" s="36">
        <f t="shared" si="52"/>
        <v>0</v>
      </c>
      <c r="G252" s="37" t="e">
        <f t="shared" si="53"/>
        <v>#DIV/0!</v>
      </c>
      <c r="H252" s="471"/>
      <c r="I252" s="471"/>
      <c r="J252" s="471"/>
      <c r="K252" s="879"/>
      <c r="L252" s="879"/>
      <c r="M252" s="879"/>
      <c r="N252" s="879"/>
      <c r="O252" s="879"/>
      <c r="P252" s="879"/>
      <c r="Q252" s="879"/>
      <c r="R252" s="879"/>
      <c r="S252" s="879"/>
    </row>
    <row r="253" spans="1:19" ht="18.600000000000001" customHeight="1">
      <c r="A253" s="194"/>
      <c r="B253" s="195"/>
      <c r="C253" s="458" t="s">
        <v>129</v>
      </c>
      <c r="D253" s="261" t="s">
        <v>130</v>
      </c>
      <c r="E253" s="93">
        <v>0</v>
      </c>
      <c r="F253" s="36">
        <f t="shared" si="52"/>
        <v>0</v>
      </c>
      <c r="G253" s="37" t="e">
        <f t="shared" si="53"/>
        <v>#DIV/0!</v>
      </c>
      <c r="H253" s="471"/>
      <c r="I253" s="471"/>
      <c r="J253" s="471"/>
      <c r="K253" s="879"/>
      <c r="L253" s="879"/>
      <c r="M253" s="879"/>
      <c r="N253" s="879"/>
      <c r="O253" s="879"/>
      <c r="P253" s="879"/>
      <c r="Q253" s="879"/>
      <c r="R253" s="879"/>
      <c r="S253" s="879"/>
    </row>
    <row r="254" spans="1:19" ht="18.600000000000001" customHeight="1">
      <c r="A254" s="194"/>
      <c r="B254" s="195"/>
      <c r="C254" s="458" t="s">
        <v>286</v>
      </c>
      <c r="D254" s="261" t="s">
        <v>9</v>
      </c>
      <c r="E254" s="95">
        <v>1</v>
      </c>
      <c r="F254" s="36">
        <f t="shared" si="52"/>
        <v>1</v>
      </c>
      <c r="G254" s="37">
        <f t="shared" si="53"/>
        <v>100</v>
      </c>
      <c r="H254" s="471">
        <v>0</v>
      </c>
      <c r="I254" s="471">
        <v>0</v>
      </c>
      <c r="J254" s="471">
        <v>0</v>
      </c>
      <c r="K254" s="879">
        <v>0</v>
      </c>
      <c r="L254" s="879">
        <v>0</v>
      </c>
      <c r="M254" s="879">
        <v>0</v>
      </c>
      <c r="N254" s="879">
        <v>0</v>
      </c>
      <c r="O254" s="879">
        <v>1</v>
      </c>
      <c r="P254" s="879">
        <v>0</v>
      </c>
      <c r="Q254" s="879">
        <v>0</v>
      </c>
      <c r="R254" s="879">
        <v>0</v>
      </c>
      <c r="S254" s="879">
        <v>0</v>
      </c>
    </row>
    <row r="255" spans="1:19" ht="18.600000000000001" customHeight="1">
      <c r="A255" s="194"/>
      <c r="B255" s="195"/>
      <c r="C255" s="458" t="s">
        <v>236</v>
      </c>
      <c r="D255" s="161" t="s">
        <v>32</v>
      </c>
      <c r="E255" s="95">
        <v>0</v>
      </c>
      <c r="F255" s="36">
        <f t="shared" si="52"/>
        <v>0</v>
      </c>
      <c r="G255" s="37" t="e">
        <f t="shared" si="53"/>
        <v>#DIV/0!</v>
      </c>
      <c r="H255" s="471"/>
      <c r="I255" s="471"/>
      <c r="J255" s="471"/>
      <c r="K255" s="879"/>
      <c r="L255" s="879"/>
      <c r="M255" s="879"/>
      <c r="N255" s="879"/>
      <c r="O255" s="879"/>
      <c r="P255" s="879"/>
      <c r="Q255" s="879"/>
      <c r="R255" s="879"/>
      <c r="S255" s="879"/>
    </row>
    <row r="256" spans="1:19" ht="18.600000000000001" customHeight="1">
      <c r="A256" s="194"/>
      <c r="B256" s="195"/>
      <c r="C256" s="458"/>
      <c r="D256" s="161" t="s">
        <v>9</v>
      </c>
      <c r="E256" s="95">
        <v>5</v>
      </c>
      <c r="F256" s="36">
        <f>SUM(H256:S256)</f>
        <v>5</v>
      </c>
      <c r="G256" s="37">
        <f t="shared" si="53"/>
        <v>100</v>
      </c>
      <c r="H256" s="471">
        <v>0</v>
      </c>
      <c r="I256" s="471">
        <v>0</v>
      </c>
      <c r="J256" s="471">
        <v>0</v>
      </c>
      <c r="K256" s="879">
        <v>0</v>
      </c>
      <c r="L256" s="879">
        <v>0</v>
      </c>
      <c r="M256" s="879">
        <v>0</v>
      </c>
      <c r="N256" s="879">
        <v>0</v>
      </c>
      <c r="O256" s="879">
        <v>3</v>
      </c>
      <c r="P256" s="879">
        <v>0</v>
      </c>
      <c r="Q256" s="879">
        <v>2</v>
      </c>
      <c r="R256" s="879">
        <v>0</v>
      </c>
      <c r="S256" s="879">
        <v>0</v>
      </c>
    </row>
    <row r="257" spans="1:19" ht="18.600000000000001" customHeight="1">
      <c r="A257" s="194"/>
      <c r="B257" s="195"/>
      <c r="C257" s="458" t="s">
        <v>287</v>
      </c>
      <c r="D257" s="161" t="s">
        <v>114</v>
      </c>
      <c r="E257" s="95"/>
      <c r="F257" s="36">
        <f t="shared" si="52"/>
        <v>0</v>
      </c>
      <c r="G257" s="37" t="e">
        <f t="shared" si="53"/>
        <v>#DIV/0!</v>
      </c>
      <c r="H257" s="471"/>
      <c r="I257" s="471"/>
      <c r="J257" s="471"/>
      <c r="K257" s="879"/>
      <c r="L257" s="879"/>
      <c r="M257" s="879"/>
      <c r="N257" s="879"/>
      <c r="O257" s="879"/>
      <c r="P257" s="879"/>
      <c r="Q257" s="879"/>
      <c r="R257" s="879"/>
      <c r="S257" s="879"/>
    </row>
    <row r="258" spans="1:19" ht="18.600000000000001" customHeight="1">
      <c r="A258" s="194"/>
      <c r="B258" s="195"/>
      <c r="C258" s="262" t="s">
        <v>187</v>
      </c>
      <c r="D258" s="263" t="s">
        <v>114</v>
      </c>
      <c r="E258" s="95">
        <v>0</v>
      </c>
      <c r="F258" s="36">
        <f t="shared" si="52"/>
        <v>0</v>
      </c>
      <c r="G258" s="94" t="e">
        <f t="shared" si="53"/>
        <v>#DIV/0!</v>
      </c>
      <c r="H258" s="471"/>
      <c r="I258" s="471"/>
      <c r="J258" s="471"/>
      <c r="K258" s="879"/>
      <c r="L258" s="879"/>
      <c r="M258" s="879"/>
      <c r="N258" s="879"/>
      <c r="O258" s="879"/>
      <c r="P258" s="879"/>
      <c r="Q258" s="879"/>
      <c r="R258" s="879"/>
      <c r="S258" s="879"/>
    </row>
    <row r="259" spans="1:19" ht="18.600000000000001" customHeight="1">
      <c r="A259" s="264"/>
      <c r="B259" s="265" t="s">
        <v>58</v>
      </c>
      <c r="C259" s="266"/>
      <c r="D259" s="267" t="s">
        <v>24</v>
      </c>
      <c r="E259" s="111">
        <f>SUM(E260:E264)</f>
        <v>39900</v>
      </c>
      <c r="F259" s="153">
        <f t="shared" ref="F259:F264" si="54">SUM(H259:S259)</f>
        <v>39900</v>
      </c>
      <c r="G259" s="379">
        <f t="shared" ref="G259:G264" si="55">+F259*100/E259</f>
        <v>100</v>
      </c>
      <c r="H259" s="1226">
        <f>SUM(H260:H264)</f>
        <v>0</v>
      </c>
      <c r="I259" s="1226">
        <f t="shared" ref="I259:S259" si="56">SUM(I260:I264)</f>
        <v>0</v>
      </c>
      <c r="J259" s="1226">
        <f t="shared" si="56"/>
        <v>0</v>
      </c>
      <c r="K259" s="883">
        <f t="shared" si="56"/>
        <v>0</v>
      </c>
      <c r="L259" s="883">
        <f t="shared" si="56"/>
        <v>0</v>
      </c>
      <c r="M259" s="883">
        <f t="shared" si="56"/>
        <v>2400</v>
      </c>
      <c r="N259" s="883">
        <f t="shared" si="56"/>
        <v>0</v>
      </c>
      <c r="O259" s="883">
        <f t="shared" si="56"/>
        <v>0</v>
      </c>
      <c r="P259" s="883">
        <f t="shared" si="56"/>
        <v>17173</v>
      </c>
      <c r="Q259" s="883">
        <f t="shared" si="56"/>
        <v>13500</v>
      </c>
      <c r="R259" s="883">
        <f t="shared" si="56"/>
        <v>0</v>
      </c>
      <c r="S259" s="883">
        <f t="shared" si="56"/>
        <v>6827</v>
      </c>
    </row>
    <row r="260" spans="1:19" ht="21.75" customHeight="1">
      <c r="A260" s="194"/>
      <c r="B260" s="195"/>
      <c r="C260" s="221" t="s">
        <v>25</v>
      </c>
      <c r="D260" s="196" t="s">
        <v>24</v>
      </c>
      <c r="E260" s="83"/>
      <c r="F260" s="36">
        <f t="shared" si="54"/>
        <v>0</v>
      </c>
      <c r="G260" s="37" t="e">
        <f t="shared" si="55"/>
        <v>#DIV/0!</v>
      </c>
      <c r="H260" s="471"/>
      <c r="I260" s="471"/>
      <c r="J260" s="471"/>
      <c r="K260" s="879"/>
      <c r="L260" s="879"/>
      <c r="M260" s="879"/>
      <c r="N260" s="879"/>
      <c r="O260" s="879"/>
      <c r="P260" s="879"/>
      <c r="Q260" s="879"/>
      <c r="R260" s="879"/>
      <c r="S260" s="879"/>
    </row>
    <row r="261" spans="1:19" ht="21.75" customHeight="1">
      <c r="A261" s="194"/>
      <c r="B261" s="195"/>
      <c r="C261" s="221" t="s">
        <v>26</v>
      </c>
      <c r="D261" s="196" t="s">
        <v>24</v>
      </c>
      <c r="E261" s="42">
        <v>39900</v>
      </c>
      <c r="F261" s="36">
        <f t="shared" si="54"/>
        <v>39900</v>
      </c>
      <c r="G261" s="37">
        <f t="shared" si="55"/>
        <v>100</v>
      </c>
      <c r="H261" s="471">
        <v>0</v>
      </c>
      <c r="I261" s="471">
        <v>0</v>
      </c>
      <c r="J261" s="471">
        <v>0</v>
      </c>
      <c r="K261" s="879">
        <v>0</v>
      </c>
      <c r="L261" s="879">
        <v>0</v>
      </c>
      <c r="M261" s="1589">
        <v>2400</v>
      </c>
      <c r="N261" s="879">
        <v>0</v>
      </c>
      <c r="O261" s="879">
        <v>0</v>
      </c>
      <c r="P261" s="1589">
        <v>17173</v>
      </c>
      <c r="Q261" s="1589">
        <v>13500</v>
      </c>
      <c r="R261" s="879">
        <v>0</v>
      </c>
      <c r="S261" s="1589">
        <v>6827</v>
      </c>
    </row>
    <row r="262" spans="1:19" ht="21.75" customHeight="1">
      <c r="A262" s="194"/>
      <c r="B262" s="195"/>
      <c r="C262" s="221" t="s">
        <v>27</v>
      </c>
      <c r="D262" s="196" t="s">
        <v>24</v>
      </c>
      <c r="E262" s="83">
        <v>0</v>
      </c>
      <c r="F262" s="36">
        <f t="shared" si="54"/>
        <v>0</v>
      </c>
      <c r="G262" s="37" t="e">
        <f t="shared" si="55"/>
        <v>#DIV/0!</v>
      </c>
      <c r="H262" s="471"/>
      <c r="I262" s="471"/>
      <c r="J262" s="471"/>
      <c r="K262" s="879"/>
      <c r="L262" s="879"/>
      <c r="M262" s="879"/>
      <c r="N262" s="879"/>
      <c r="O262" s="879"/>
      <c r="P262" s="879"/>
      <c r="Q262" s="879"/>
      <c r="R262" s="879"/>
      <c r="S262" s="879"/>
    </row>
    <row r="263" spans="1:19" ht="21.75" customHeight="1">
      <c r="A263" s="194"/>
      <c r="B263" s="195"/>
      <c r="C263" s="221" t="s">
        <v>28</v>
      </c>
      <c r="D263" s="196" t="s">
        <v>24</v>
      </c>
      <c r="E263" s="83">
        <v>0</v>
      </c>
      <c r="F263" s="36">
        <f t="shared" si="54"/>
        <v>0</v>
      </c>
      <c r="G263" s="37" t="e">
        <f t="shared" si="55"/>
        <v>#DIV/0!</v>
      </c>
      <c r="H263" s="471"/>
      <c r="I263" s="471"/>
      <c r="J263" s="471"/>
      <c r="K263" s="879"/>
      <c r="L263" s="879"/>
      <c r="M263" s="879"/>
      <c r="N263" s="879"/>
      <c r="O263" s="879"/>
      <c r="P263" s="879"/>
      <c r="Q263" s="879"/>
      <c r="R263" s="879"/>
      <c r="S263" s="879"/>
    </row>
    <row r="264" spans="1:19" ht="21.75" customHeight="1">
      <c r="A264" s="194"/>
      <c r="B264" s="195"/>
      <c r="C264" s="222" t="s">
        <v>29</v>
      </c>
      <c r="D264" s="196" t="s">
        <v>24</v>
      </c>
      <c r="E264" s="83">
        <v>0</v>
      </c>
      <c r="F264" s="36">
        <f t="shared" si="54"/>
        <v>0</v>
      </c>
      <c r="G264" s="37" t="e">
        <f t="shared" si="55"/>
        <v>#DIV/0!</v>
      </c>
      <c r="H264" s="471"/>
      <c r="I264" s="471"/>
      <c r="J264" s="471"/>
      <c r="K264" s="879"/>
      <c r="L264" s="879"/>
      <c r="M264" s="879"/>
      <c r="N264" s="879"/>
      <c r="O264" s="879"/>
      <c r="P264" s="879"/>
      <c r="Q264" s="879"/>
      <c r="R264" s="879"/>
      <c r="S264" s="879"/>
    </row>
    <row r="265" spans="1:19" ht="18" customHeight="1">
      <c r="A265" s="211"/>
      <c r="B265" s="2142" t="s">
        <v>250</v>
      </c>
      <c r="C265" s="2249"/>
      <c r="D265" s="268"/>
      <c r="E265" s="6"/>
      <c r="F265" s="55"/>
      <c r="G265" s="67"/>
      <c r="H265" s="1239"/>
      <c r="I265" s="1239"/>
      <c r="J265" s="1239"/>
      <c r="K265" s="882"/>
      <c r="L265" s="882"/>
      <c r="M265" s="882"/>
      <c r="N265" s="882"/>
      <c r="O265" s="882"/>
      <c r="P265" s="882"/>
      <c r="Q265" s="882"/>
      <c r="R265" s="882"/>
      <c r="S265" s="882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7</v>
      </c>
      <c r="F266" s="36">
        <f t="shared" ref="F266:F286" si="57">SUM(H266:S266)</f>
        <v>7</v>
      </c>
      <c r="G266" s="37">
        <f t="shared" ref="G266:G286" si="58">+F266*100/E266</f>
        <v>100</v>
      </c>
      <c r="H266" s="471">
        <v>0</v>
      </c>
      <c r="I266" s="471">
        <v>0</v>
      </c>
      <c r="J266" s="471">
        <v>0</v>
      </c>
      <c r="K266" s="879">
        <v>0</v>
      </c>
      <c r="L266" s="879">
        <v>0</v>
      </c>
      <c r="M266" s="879">
        <v>2</v>
      </c>
      <c r="N266" s="879">
        <v>0</v>
      </c>
      <c r="O266" s="879">
        <v>5</v>
      </c>
      <c r="P266" s="879">
        <v>0</v>
      </c>
      <c r="Q266" s="879">
        <v>0</v>
      </c>
      <c r="R266" s="879">
        <v>0</v>
      </c>
      <c r="S266" s="879">
        <v>0</v>
      </c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130</v>
      </c>
      <c r="F267" s="36">
        <f t="shared" si="57"/>
        <v>130</v>
      </c>
      <c r="G267" s="37">
        <f t="shared" si="58"/>
        <v>100</v>
      </c>
      <c r="H267" s="471">
        <v>0</v>
      </c>
      <c r="I267" s="471">
        <v>0</v>
      </c>
      <c r="J267" s="471">
        <v>43</v>
      </c>
      <c r="K267" s="879">
        <v>10</v>
      </c>
      <c r="L267" s="879">
        <v>10</v>
      </c>
      <c r="M267" s="879">
        <v>20</v>
      </c>
      <c r="N267" s="879">
        <v>10</v>
      </c>
      <c r="O267" s="879">
        <v>10</v>
      </c>
      <c r="P267" s="879">
        <v>10</v>
      </c>
      <c r="Q267" s="879">
        <v>12</v>
      </c>
      <c r="R267" s="879">
        <v>5</v>
      </c>
      <c r="S267" s="879">
        <v>0</v>
      </c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70</v>
      </c>
      <c r="F268" s="36">
        <f t="shared" si="57"/>
        <v>70</v>
      </c>
      <c r="G268" s="37">
        <f t="shared" si="58"/>
        <v>100</v>
      </c>
      <c r="H268" s="471">
        <v>0</v>
      </c>
      <c r="I268" s="471">
        <v>0</v>
      </c>
      <c r="J268" s="471">
        <v>10</v>
      </c>
      <c r="K268" s="879">
        <v>10</v>
      </c>
      <c r="L268" s="879">
        <v>10</v>
      </c>
      <c r="M268" s="879">
        <v>10</v>
      </c>
      <c r="N268" s="879">
        <v>10</v>
      </c>
      <c r="O268" s="879">
        <v>10</v>
      </c>
      <c r="P268" s="879">
        <v>10</v>
      </c>
      <c r="Q268" s="879">
        <v>0</v>
      </c>
      <c r="R268" s="879">
        <v>0</v>
      </c>
      <c r="S268" s="879">
        <v>0</v>
      </c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9</v>
      </c>
      <c r="F269" s="36">
        <f t="shared" si="57"/>
        <v>10</v>
      </c>
      <c r="G269" s="37">
        <f t="shared" si="58"/>
        <v>111.11111111111111</v>
      </c>
      <c r="H269" s="471">
        <v>0</v>
      </c>
      <c r="I269" s="471">
        <v>0</v>
      </c>
      <c r="J269" s="471">
        <v>0</v>
      </c>
      <c r="K269" s="879">
        <v>0</v>
      </c>
      <c r="L269" s="879">
        <v>0</v>
      </c>
      <c r="M269" s="879">
        <v>0</v>
      </c>
      <c r="N269" s="879">
        <v>0</v>
      </c>
      <c r="O269" s="879">
        <v>10</v>
      </c>
      <c r="P269" s="879">
        <v>0</v>
      </c>
      <c r="Q269" s="879">
        <v>0</v>
      </c>
      <c r="R269" s="879">
        <v>0</v>
      </c>
      <c r="S269" s="879">
        <v>0</v>
      </c>
    </row>
    <row r="270" spans="1:19" ht="23.25" customHeight="1">
      <c r="A270" s="194"/>
      <c r="B270" s="195"/>
      <c r="C270" s="262" t="s">
        <v>187</v>
      </c>
      <c r="D270" s="263" t="s">
        <v>114</v>
      </c>
      <c r="E270" s="95">
        <v>0</v>
      </c>
      <c r="F270" s="36">
        <f t="shared" si="57"/>
        <v>0</v>
      </c>
      <c r="G270" s="37" t="e">
        <f t="shared" si="58"/>
        <v>#DIV/0!</v>
      </c>
      <c r="H270" s="471"/>
      <c r="I270" s="471"/>
      <c r="J270" s="471"/>
      <c r="K270" s="879"/>
      <c r="L270" s="879"/>
      <c r="M270" s="879"/>
      <c r="N270" s="879"/>
      <c r="O270" s="879"/>
      <c r="P270" s="879"/>
      <c r="Q270" s="879"/>
      <c r="R270" s="879"/>
      <c r="S270" s="879"/>
    </row>
    <row r="271" spans="1:19" ht="21.75" customHeight="1">
      <c r="A271" s="240"/>
      <c r="B271" s="241" t="s">
        <v>58</v>
      </c>
      <c r="C271" s="242"/>
      <c r="D271" s="236" t="s">
        <v>24</v>
      </c>
      <c r="E271" s="111">
        <f>SUM(E272:E276)</f>
        <v>69300</v>
      </c>
      <c r="F271" s="50">
        <f t="shared" si="57"/>
        <v>69291.490000000005</v>
      </c>
      <c r="G271" s="90">
        <f>+F271*100/E271</f>
        <v>99.987720057720068</v>
      </c>
      <c r="H271" s="1226">
        <f>SUM(H272:H276)</f>
        <v>0</v>
      </c>
      <c r="I271" s="1226">
        <f t="shared" ref="I271:S271" si="59">SUM(I272:I276)</f>
        <v>3640</v>
      </c>
      <c r="J271" s="1226">
        <f t="shared" si="59"/>
        <v>5300</v>
      </c>
      <c r="K271" s="883">
        <f t="shared" si="59"/>
        <v>1440</v>
      </c>
      <c r="L271" s="883">
        <f t="shared" si="59"/>
        <v>5340</v>
      </c>
      <c r="M271" s="883">
        <f t="shared" si="59"/>
        <v>0</v>
      </c>
      <c r="N271" s="883">
        <f t="shared" si="59"/>
        <v>0</v>
      </c>
      <c r="O271" s="883">
        <f t="shared" si="59"/>
        <v>0</v>
      </c>
      <c r="P271" s="883">
        <f t="shared" si="59"/>
        <v>9936</v>
      </c>
      <c r="Q271" s="883">
        <f t="shared" si="59"/>
        <v>3865</v>
      </c>
      <c r="R271" s="883">
        <f t="shared" si="59"/>
        <v>32150.49</v>
      </c>
      <c r="S271" s="883">
        <f t="shared" si="59"/>
        <v>7620</v>
      </c>
    </row>
    <row r="272" spans="1:19" ht="21.75" customHeight="1">
      <c r="A272" s="194"/>
      <c r="B272" s="195"/>
      <c r="C272" s="221" t="s">
        <v>25</v>
      </c>
      <c r="D272" s="196" t="s">
        <v>24</v>
      </c>
      <c r="E272" s="83">
        <v>0</v>
      </c>
      <c r="F272" s="36">
        <f t="shared" si="57"/>
        <v>0</v>
      </c>
      <c r="G272" s="37" t="e">
        <f>+F272*100/E272</f>
        <v>#DIV/0!</v>
      </c>
      <c r="H272" s="471"/>
      <c r="I272" s="471"/>
      <c r="J272" s="471"/>
      <c r="K272" s="879"/>
      <c r="L272" s="879"/>
      <c r="M272" s="879"/>
      <c r="N272" s="879"/>
      <c r="O272" s="879"/>
      <c r="P272" s="879"/>
      <c r="Q272" s="879"/>
      <c r="R272" s="879"/>
      <c r="S272" s="879"/>
    </row>
    <row r="273" spans="1:19" ht="21.75" customHeight="1">
      <c r="A273" s="194"/>
      <c r="B273" s="195"/>
      <c r="C273" s="221" t="s">
        <v>26</v>
      </c>
      <c r="D273" s="196" t="s">
        <v>24</v>
      </c>
      <c r="E273" s="42">
        <v>69300</v>
      </c>
      <c r="F273" s="36">
        <f t="shared" si="57"/>
        <v>69291.490000000005</v>
      </c>
      <c r="G273" s="37">
        <f t="shared" si="58"/>
        <v>99.987720057720068</v>
      </c>
      <c r="H273" s="471">
        <v>0</v>
      </c>
      <c r="I273" s="872">
        <v>3640</v>
      </c>
      <c r="J273" s="872">
        <v>5300</v>
      </c>
      <c r="K273" s="1589">
        <v>1440</v>
      </c>
      <c r="L273" s="1589">
        <v>5340</v>
      </c>
      <c r="M273" s="879">
        <v>0</v>
      </c>
      <c r="N273" s="879">
        <v>0</v>
      </c>
      <c r="O273" s="879">
        <v>0</v>
      </c>
      <c r="P273" s="1589">
        <v>9936</v>
      </c>
      <c r="Q273" s="1589">
        <v>3865</v>
      </c>
      <c r="R273" s="1590">
        <v>32150.49</v>
      </c>
      <c r="S273" s="1589">
        <v>7620</v>
      </c>
    </row>
    <row r="274" spans="1:19" ht="21.75" customHeight="1">
      <c r="A274" s="194"/>
      <c r="B274" s="195"/>
      <c r="C274" s="221" t="s">
        <v>27</v>
      </c>
      <c r="D274" s="196" t="s">
        <v>24</v>
      </c>
      <c r="E274" s="83">
        <v>0</v>
      </c>
      <c r="F274" s="36">
        <f t="shared" si="57"/>
        <v>0</v>
      </c>
      <c r="G274" s="37" t="e">
        <f t="shared" si="58"/>
        <v>#DIV/0!</v>
      </c>
      <c r="H274" s="471"/>
      <c r="I274" s="471"/>
      <c r="J274" s="471"/>
      <c r="K274" s="879"/>
      <c r="L274" s="879"/>
      <c r="M274" s="879"/>
      <c r="N274" s="879"/>
      <c r="O274" s="879"/>
      <c r="P274" s="879"/>
      <c r="Q274" s="879"/>
      <c r="R274" s="879"/>
      <c r="S274" s="879"/>
    </row>
    <row r="275" spans="1:19" ht="21.75" customHeight="1">
      <c r="A275" s="194"/>
      <c r="B275" s="195"/>
      <c r="C275" s="221" t="s">
        <v>28</v>
      </c>
      <c r="D275" s="196" t="s">
        <v>24</v>
      </c>
      <c r="E275" s="83">
        <v>0</v>
      </c>
      <c r="F275" s="36">
        <f t="shared" si="57"/>
        <v>0</v>
      </c>
      <c r="G275" s="37" t="e">
        <f t="shared" si="58"/>
        <v>#DIV/0!</v>
      </c>
      <c r="H275" s="471"/>
      <c r="I275" s="471"/>
      <c r="J275" s="471"/>
      <c r="K275" s="879"/>
      <c r="L275" s="879"/>
      <c r="M275" s="879"/>
      <c r="N275" s="879"/>
      <c r="O275" s="879"/>
      <c r="P275" s="879"/>
      <c r="Q275" s="879"/>
      <c r="R275" s="879"/>
      <c r="S275" s="879"/>
    </row>
    <row r="276" spans="1:19" ht="21.75" customHeight="1">
      <c r="A276" s="253"/>
      <c r="B276" s="254"/>
      <c r="C276" s="255" t="s">
        <v>29</v>
      </c>
      <c r="D276" s="256" t="s">
        <v>24</v>
      </c>
      <c r="E276" s="119">
        <v>0</v>
      </c>
      <c r="F276" s="116">
        <f t="shared" si="57"/>
        <v>0</v>
      </c>
      <c r="G276" s="120" t="e">
        <f t="shared" si="58"/>
        <v>#DIV/0!</v>
      </c>
      <c r="H276" s="478"/>
      <c r="I276" s="478"/>
      <c r="J276" s="478"/>
      <c r="K276" s="894"/>
      <c r="L276" s="894"/>
      <c r="M276" s="894"/>
      <c r="N276" s="894"/>
      <c r="O276" s="894"/>
      <c r="P276" s="894"/>
      <c r="Q276" s="894"/>
      <c r="R276" s="894"/>
      <c r="S276" s="894"/>
    </row>
    <row r="277" spans="1:19" ht="23.4" customHeight="1">
      <c r="A277" s="509"/>
      <c r="B277" s="2235" t="s">
        <v>302</v>
      </c>
      <c r="C277" s="2236"/>
      <c r="D277" s="510"/>
      <c r="E277" s="511"/>
      <c r="F277" s="1218">
        <f t="shared" si="57"/>
        <v>0</v>
      </c>
      <c r="G277" s="1357" t="e">
        <f t="shared" si="58"/>
        <v>#DIV/0!</v>
      </c>
      <c r="H277" s="1239"/>
      <c r="I277" s="1239"/>
      <c r="J277" s="1239"/>
      <c r="K277" s="882"/>
      <c r="L277" s="882"/>
      <c r="M277" s="882"/>
      <c r="N277" s="882"/>
      <c r="O277" s="882"/>
      <c r="P277" s="882"/>
      <c r="Q277" s="882"/>
      <c r="R277" s="882"/>
      <c r="S277" s="882"/>
    </row>
    <row r="278" spans="1:19" ht="21.75" customHeight="1">
      <c r="A278" s="492"/>
      <c r="B278" s="493"/>
      <c r="C278" s="504" t="s">
        <v>261</v>
      </c>
      <c r="D278" s="217" t="s">
        <v>87</v>
      </c>
      <c r="E278" s="77">
        <v>2</v>
      </c>
      <c r="F278" s="36">
        <f>SUM(H278:S278)</f>
        <v>2</v>
      </c>
      <c r="G278" s="605">
        <f t="shared" si="58"/>
        <v>100</v>
      </c>
      <c r="H278" s="471">
        <v>0</v>
      </c>
      <c r="I278" s="471">
        <v>0</v>
      </c>
      <c r="J278" s="471">
        <v>0</v>
      </c>
      <c r="K278" s="879">
        <v>0</v>
      </c>
      <c r="L278" s="879">
        <v>0</v>
      </c>
      <c r="M278" s="879">
        <v>2</v>
      </c>
      <c r="N278" s="879">
        <v>0</v>
      </c>
      <c r="O278" s="879">
        <v>0</v>
      </c>
      <c r="P278" s="879">
        <v>0</v>
      </c>
      <c r="Q278" s="879">
        <v>0</v>
      </c>
      <c r="R278" s="879">
        <v>0</v>
      </c>
      <c r="S278" s="879">
        <v>0</v>
      </c>
    </row>
    <row r="279" spans="1:19" ht="21.75" customHeight="1">
      <c r="A279" s="494"/>
      <c r="B279" s="495"/>
      <c r="C279" s="505" t="s">
        <v>262</v>
      </c>
      <c r="D279" s="217" t="s">
        <v>87</v>
      </c>
      <c r="E279" s="77">
        <v>1</v>
      </c>
      <c r="F279" s="36">
        <f>SUM(H279:S279)</f>
        <v>1</v>
      </c>
      <c r="G279" s="605">
        <f t="shared" si="58"/>
        <v>100</v>
      </c>
      <c r="H279" s="471">
        <v>0</v>
      </c>
      <c r="I279" s="471">
        <v>0</v>
      </c>
      <c r="J279" s="471">
        <v>0</v>
      </c>
      <c r="K279" s="879">
        <v>1</v>
      </c>
      <c r="L279" s="879">
        <v>0</v>
      </c>
      <c r="M279" s="879">
        <v>0</v>
      </c>
      <c r="N279" s="879">
        <v>0</v>
      </c>
      <c r="O279" s="879">
        <v>0</v>
      </c>
      <c r="P279" s="879">
        <v>0</v>
      </c>
      <c r="Q279" s="879">
        <v>0</v>
      </c>
      <c r="R279" s="879">
        <v>0</v>
      </c>
      <c r="S279" s="879">
        <v>0</v>
      </c>
    </row>
    <row r="280" spans="1:19" ht="21.75" customHeight="1">
      <c r="A280" s="494"/>
      <c r="B280" s="496"/>
      <c r="C280" s="506" t="s">
        <v>187</v>
      </c>
      <c r="D280" s="286" t="s">
        <v>114</v>
      </c>
      <c r="E280" s="155">
        <v>0</v>
      </c>
      <c r="F280" s="36">
        <f t="shared" si="57"/>
        <v>0</v>
      </c>
      <c r="G280" s="605" t="e">
        <f t="shared" si="58"/>
        <v>#DIV/0!</v>
      </c>
      <c r="H280" s="471"/>
      <c r="I280" s="471"/>
      <c r="J280" s="471"/>
      <c r="K280" s="879"/>
      <c r="L280" s="879"/>
      <c r="M280" s="879"/>
      <c r="N280" s="879"/>
      <c r="O280" s="879"/>
      <c r="P280" s="879"/>
      <c r="Q280" s="879"/>
      <c r="R280" s="879"/>
      <c r="S280" s="879"/>
    </row>
    <row r="281" spans="1:19" ht="21.75" customHeight="1">
      <c r="A281" s="497"/>
      <c r="B281" s="498" t="s">
        <v>58</v>
      </c>
      <c r="C281" s="512"/>
      <c r="D281" s="421" t="s">
        <v>24</v>
      </c>
      <c r="E281" s="111">
        <f>SUM(E282:E286)</f>
        <v>250000</v>
      </c>
      <c r="F281" s="1226">
        <f>SUM(H281:S281)</f>
        <v>249995.2</v>
      </c>
      <c r="G281" s="629">
        <f t="shared" si="58"/>
        <v>99.998080000000002</v>
      </c>
      <c r="H281" s="1248">
        <f>SUM(H282:H286)</f>
        <v>0</v>
      </c>
      <c r="I281" s="1248">
        <f t="shared" ref="I281:N281" si="60">SUM(I282:I286)</f>
        <v>3199.3</v>
      </c>
      <c r="J281" s="1248">
        <f t="shared" si="60"/>
        <v>9000</v>
      </c>
      <c r="K281" s="898">
        <f t="shared" si="60"/>
        <v>0</v>
      </c>
      <c r="L281" s="898">
        <f t="shared" si="60"/>
        <v>18000</v>
      </c>
      <c r="M281" s="898">
        <f t="shared" si="60"/>
        <v>37260</v>
      </c>
      <c r="N281" s="898">
        <f t="shared" si="60"/>
        <v>9000</v>
      </c>
      <c r="O281" s="898">
        <f>SUM(O282:O286)</f>
        <v>15770</v>
      </c>
      <c r="P281" s="898">
        <f>SUM(P282:P286)</f>
        <v>12050</v>
      </c>
      <c r="Q281" s="898">
        <f>SUM(Q282:Q286)</f>
        <v>38736.9</v>
      </c>
      <c r="R281" s="898">
        <f>SUM(R282:R286)</f>
        <v>59893</v>
      </c>
      <c r="S281" s="898">
        <f>SUM(S282:S286)</f>
        <v>47086</v>
      </c>
    </row>
    <row r="282" spans="1:19" ht="21.75" customHeight="1">
      <c r="A282" s="499"/>
      <c r="B282" s="500"/>
      <c r="C282" s="507" t="s">
        <v>25</v>
      </c>
      <c r="D282" s="196" t="s">
        <v>24</v>
      </c>
      <c r="E282" s="42">
        <v>0</v>
      </c>
      <c r="F282" s="36">
        <f t="shared" si="57"/>
        <v>0</v>
      </c>
      <c r="G282" s="605" t="e">
        <f t="shared" si="58"/>
        <v>#DIV/0!</v>
      </c>
      <c r="H282" s="471"/>
      <c r="I282" s="471"/>
      <c r="J282" s="471"/>
      <c r="K282" s="879"/>
      <c r="L282" s="879"/>
      <c r="M282" s="879"/>
      <c r="N282" s="879"/>
      <c r="O282" s="879"/>
      <c r="P282" s="879"/>
      <c r="Q282" s="879"/>
      <c r="R282" s="879"/>
      <c r="S282" s="879"/>
    </row>
    <row r="283" spans="1:19" ht="21.75" customHeight="1">
      <c r="A283" s="499"/>
      <c r="B283" s="500"/>
      <c r="C283" s="507" t="s">
        <v>26</v>
      </c>
      <c r="D283" s="196" t="s">
        <v>24</v>
      </c>
      <c r="E283" s="42">
        <v>250000</v>
      </c>
      <c r="F283" s="36">
        <f t="shared" si="57"/>
        <v>249995.2</v>
      </c>
      <c r="G283" s="605">
        <f t="shared" si="58"/>
        <v>99.998080000000002</v>
      </c>
      <c r="H283" s="471">
        <v>0</v>
      </c>
      <c r="I283" s="1020">
        <v>3199.3</v>
      </c>
      <c r="J283" s="872">
        <v>9000</v>
      </c>
      <c r="K283" s="879">
        <v>0</v>
      </c>
      <c r="L283" s="1589">
        <v>18000</v>
      </c>
      <c r="M283" s="1589">
        <v>37260</v>
      </c>
      <c r="N283" s="1589">
        <v>9000</v>
      </c>
      <c r="O283" s="1589">
        <v>15770</v>
      </c>
      <c r="P283" s="1589">
        <v>12050</v>
      </c>
      <c r="Q283" s="1590">
        <v>38736.9</v>
      </c>
      <c r="R283" s="1589">
        <v>59893</v>
      </c>
      <c r="S283" s="1589">
        <v>47086</v>
      </c>
    </row>
    <row r="284" spans="1:19" ht="21.75" customHeight="1">
      <c r="A284" s="499"/>
      <c r="B284" s="500"/>
      <c r="C284" s="507" t="s">
        <v>27</v>
      </c>
      <c r="D284" s="196" t="s">
        <v>24</v>
      </c>
      <c r="E284" s="42">
        <v>0</v>
      </c>
      <c r="F284" s="36">
        <f t="shared" si="57"/>
        <v>0</v>
      </c>
      <c r="G284" s="605" t="e">
        <f t="shared" si="58"/>
        <v>#DIV/0!</v>
      </c>
      <c r="H284" s="471"/>
      <c r="I284" s="471"/>
      <c r="J284" s="471"/>
      <c r="K284" s="879"/>
      <c r="L284" s="879"/>
      <c r="M284" s="879"/>
      <c r="N284" s="879"/>
      <c r="O284" s="879"/>
      <c r="P284" s="879"/>
      <c r="Q284" s="879"/>
      <c r="R284" s="879"/>
      <c r="S284" s="879"/>
    </row>
    <row r="285" spans="1:19" ht="21.75" customHeight="1">
      <c r="A285" s="499"/>
      <c r="B285" s="500"/>
      <c r="C285" s="507" t="s">
        <v>28</v>
      </c>
      <c r="D285" s="196" t="s">
        <v>24</v>
      </c>
      <c r="E285" s="42">
        <v>0</v>
      </c>
      <c r="F285" s="36">
        <f t="shared" si="57"/>
        <v>0</v>
      </c>
      <c r="G285" s="605" t="e">
        <f t="shared" si="58"/>
        <v>#DIV/0!</v>
      </c>
      <c r="H285" s="471"/>
      <c r="I285" s="471"/>
      <c r="J285" s="471"/>
      <c r="K285" s="879"/>
      <c r="L285" s="879"/>
      <c r="M285" s="879"/>
      <c r="N285" s="879"/>
      <c r="O285" s="879"/>
      <c r="P285" s="879"/>
      <c r="Q285" s="879"/>
      <c r="R285" s="879"/>
      <c r="S285" s="879"/>
    </row>
    <row r="286" spans="1:19" ht="21.75" customHeight="1">
      <c r="A286" s="501"/>
      <c r="B286" s="502"/>
      <c r="C286" s="508" t="s">
        <v>29</v>
      </c>
      <c r="D286" s="280" t="s">
        <v>24</v>
      </c>
      <c r="E286" s="102">
        <v>0</v>
      </c>
      <c r="F286" s="116">
        <f t="shared" si="57"/>
        <v>0</v>
      </c>
      <c r="G286" s="605" t="e">
        <f t="shared" si="58"/>
        <v>#DIV/0!</v>
      </c>
      <c r="H286" s="488"/>
      <c r="I286" s="488"/>
      <c r="J286" s="488"/>
      <c r="K286" s="899"/>
      <c r="L286" s="899"/>
      <c r="M286" s="899"/>
      <c r="N286" s="899"/>
      <c r="O286" s="899"/>
      <c r="P286" s="899"/>
      <c r="Q286" s="899"/>
      <c r="R286" s="899"/>
      <c r="S286" s="899"/>
    </row>
    <row r="287" spans="1:19" ht="21.75" customHeight="1">
      <c r="A287" s="2110" t="s">
        <v>256</v>
      </c>
      <c r="B287" s="2111"/>
      <c r="C287" s="2111"/>
      <c r="D287" s="424"/>
      <c r="E287" s="92"/>
      <c r="F287" s="92"/>
      <c r="G287" s="103"/>
      <c r="H287" s="1220">
        <f t="shared" ref="H287:S287" si="61">SUM(H288:H296)</f>
        <v>0</v>
      </c>
      <c r="I287" s="1220">
        <f t="shared" si="61"/>
        <v>0</v>
      </c>
      <c r="J287" s="1220">
        <f t="shared" si="61"/>
        <v>0</v>
      </c>
      <c r="K287" s="900">
        <f t="shared" si="61"/>
        <v>0</v>
      </c>
      <c r="L287" s="900">
        <f t="shared" si="61"/>
        <v>0</v>
      </c>
      <c r="M287" s="900">
        <f t="shared" si="61"/>
        <v>0</v>
      </c>
      <c r="N287" s="900">
        <f t="shared" si="61"/>
        <v>0</v>
      </c>
      <c r="O287" s="900">
        <f t="shared" si="61"/>
        <v>0</v>
      </c>
      <c r="P287" s="900">
        <f t="shared" si="61"/>
        <v>0</v>
      </c>
      <c r="Q287" s="900">
        <f t="shared" si="61"/>
        <v>0</v>
      </c>
      <c r="R287" s="900">
        <f t="shared" si="61"/>
        <v>0</v>
      </c>
      <c r="S287" s="900">
        <f t="shared" si="61"/>
        <v>0</v>
      </c>
    </row>
    <row r="288" spans="1:19" ht="25.5" customHeight="1">
      <c r="A288" s="225"/>
      <c r="B288" s="2113" t="s">
        <v>291</v>
      </c>
      <c r="C288" s="2218"/>
      <c r="D288" s="304"/>
      <c r="E288" s="133">
        <f>E289+E290</f>
        <v>0</v>
      </c>
      <c r="F288" s="54">
        <f>F289+F290</f>
        <v>0</v>
      </c>
      <c r="G288" s="28"/>
      <c r="H288" s="1239"/>
      <c r="I288" s="1239"/>
      <c r="J288" s="1239"/>
      <c r="K288" s="882"/>
      <c r="L288" s="882"/>
      <c r="M288" s="882"/>
      <c r="N288" s="882"/>
      <c r="O288" s="882"/>
      <c r="P288" s="882"/>
      <c r="Q288" s="882"/>
      <c r="R288" s="882"/>
      <c r="S288" s="882"/>
    </row>
    <row r="289" spans="1:19" ht="25.5" customHeight="1">
      <c r="A289" s="229"/>
      <c r="B289" s="2237" t="s">
        <v>179</v>
      </c>
      <c r="C289" s="2238"/>
      <c r="D289" s="299" t="s">
        <v>87</v>
      </c>
      <c r="E289" s="42">
        <v>0</v>
      </c>
      <c r="F289" s="36">
        <f>SUM(H289:S289)</f>
        <v>0</v>
      </c>
      <c r="G289" s="37" t="e">
        <f t="shared" ref="G289:G311" si="62">+F289*100/E289</f>
        <v>#DIV/0!</v>
      </c>
      <c r="H289" s="471"/>
      <c r="I289" s="471"/>
      <c r="J289" s="471"/>
      <c r="K289" s="879"/>
      <c r="L289" s="879"/>
      <c r="M289" s="879"/>
      <c r="N289" s="879"/>
      <c r="O289" s="879"/>
      <c r="P289" s="879"/>
      <c r="Q289" s="879"/>
      <c r="R289" s="879"/>
      <c r="S289" s="879"/>
    </row>
    <row r="290" spans="1:19" ht="25.5" customHeight="1">
      <c r="A290" s="229"/>
      <c r="B290" s="230" t="s">
        <v>180</v>
      </c>
      <c r="C290" s="239"/>
      <c r="D290" s="299" t="s">
        <v>87</v>
      </c>
      <c r="E290" s="42"/>
      <c r="F290" s="36">
        <f>SUM(H290:S290)</f>
        <v>0</v>
      </c>
      <c r="G290" s="37" t="e">
        <f t="shared" si="62"/>
        <v>#DIV/0!</v>
      </c>
      <c r="H290" s="471"/>
      <c r="I290" s="471"/>
      <c r="J290" s="471"/>
      <c r="K290" s="879"/>
      <c r="L290" s="879"/>
      <c r="M290" s="879"/>
      <c r="N290" s="879"/>
      <c r="O290" s="879"/>
      <c r="P290" s="879"/>
      <c r="Q290" s="879"/>
      <c r="R290" s="879"/>
      <c r="S290" s="879"/>
    </row>
    <row r="291" spans="1:19" ht="25.5" customHeight="1">
      <c r="A291" s="453"/>
      <c r="B291" s="2193" t="s">
        <v>292</v>
      </c>
      <c r="C291" s="2194"/>
      <c r="D291" s="455" t="s">
        <v>114</v>
      </c>
      <c r="E291" s="42"/>
      <c r="F291" s="36">
        <f>SUM(H291:S291)</f>
        <v>0</v>
      </c>
      <c r="G291" s="37" t="e">
        <f t="shared" si="62"/>
        <v>#DIV/0!</v>
      </c>
      <c r="H291" s="471"/>
      <c r="I291" s="471"/>
      <c r="J291" s="471"/>
      <c r="K291" s="879"/>
      <c r="L291" s="879"/>
      <c r="M291" s="879"/>
      <c r="N291" s="879"/>
      <c r="O291" s="879"/>
      <c r="P291" s="879"/>
      <c r="Q291" s="879"/>
      <c r="R291" s="879"/>
      <c r="S291" s="879"/>
    </row>
    <row r="292" spans="1:19" ht="25.5" customHeight="1">
      <c r="A292" s="229"/>
      <c r="B292" s="452" t="s">
        <v>293</v>
      </c>
      <c r="C292" s="419"/>
      <c r="D292" s="420" t="s">
        <v>294</v>
      </c>
      <c r="E292" s="166"/>
      <c r="F292" s="36">
        <f>SUM(H292:S292)</f>
        <v>0</v>
      </c>
      <c r="G292" s="165" t="e">
        <f t="shared" si="62"/>
        <v>#DIV/0!</v>
      </c>
      <c r="H292" s="471"/>
      <c r="I292" s="471"/>
      <c r="J292" s="471"/>
      <c r="K292" s="879"/>
      <c r="L292" s="879"/>
      <c r="M292" s="879"/>
      <c r="N292" s="879"/>
      <c r="O292" s="879"/>
      <c r="P292" s="879"/>
      <c r="Q292" s="879"/>
      <c r="R292" s="879"/>
      <c r="S292" s="879"/>
    </row>
    <row r="293" spans="1:19" ht="21.75" customHeight="1">
      <c r="A293" s="229"/>
      <c r="B293" s="2195" t="s">
        <v>187</v>
      </c>
      <c r="C293" s="2195"/>
      <c r="D293" s="294" t="s">
        <v>114</v>
      </c>
      <c r="E293" s="101">
        <v>0</v>
      </c>
      <c r="F293" s="36">
        <f>SUM(H293:S293)</f>
        <v>0</v>
      </c>
      <c r="G293" s="43" t="e">
        <f t="shared" si="62"/>
        <v>#DIV/0!</v>
      </c>
      <c r="H293" s="471"/>
      <c r="I293" s="471"/>
      <c r="J293" s="471"/>
      <c r="K293" s="879"/>
      <c r="L293" s="879"/>
      <c r="M293" s="879"/>
      <c r="N293" s="879"/>
      <c r="O293" s="879"/>
      <c r="P293" s="879"/>
      <c r="Q293" s="879"/>
      <c r="R293" s="879"/>
      <c r="S293" s="879"/>
    </row>
    <row r="294" spans="1:19" ht="26.4" customHeight="1">
      <c r="A294" s="240"/>
      <c r="B294" s="241" t="s">
        <v>37</v>
      </c>
      <c r="C294" s="242"/>
      <c r="D294" s="236" t="s">
        <v>24</v>
      </c>
      <c r="E294" s="111">
        <f>SUM(E295:E299)</f>
        <v>0</v>
      </c>
      <c r="F294" s="111">
        <f>SUM(F295:F299)</f>
        <v>0</v>
      </c>
      <c r="G294" s="51" t="e">
        <f t="shared" si="62"/>
        <v>#DIV/0!</v>
      </c>
      <c r="H294" s="1226">
        <f>SUM(H295:H299)</f>
        <v>0</v>
      </c>
      <c r="I294" s="1226">
        <f t="shared" ref="I294:S294" si="63">SUM(I295:I299)</f>
        <v>0</v>
      </c>
      <c r="J294" s="1226">
        <f t="shared" si="63"/>
        <v>0</v>
      </c>
      <c r="K294" s="883">
        <f t="shared" si="63"/>
        <v>0</v>
      </c>
      <c r="L294" s="883">
        <f t="shared" si="63"/>
        <v>0</v>
      </c>
      <c r="M294" s="883">
        <f t="shared" si="63"/>
        <v>0</v>
      </c>
      <c r="N294" s="883">
        <f t="shared" si="63"/>
        <v>0</v>
      </c>
      <c r="O294" s="883">
        <f t="shared" si="63"/>
        <v>0</v>
      </c>
      <c r="P294" s="883">
        <f t="shared" si="63"/>
        <v>0</v>
      </c>
      <c r="Q294" s="883">
        <f t="shared" si="63"/>
        <v>0</v>
      </c>
      <c r="R294" s="883">
        <f t="shared" si="63"/>
        <v>0</v>
      </c>
      <c r="S294" s="883">
        <f t="shared" si="63"/>
        <v>0</v>
      </c>
    </row>
    <row r="295" spans="1:19" ht="26.4" customHeight="1">
      <c r="A295" s="194"/>
      <c r="B295" s="195"/>
      <c r="C295" s="221" t="s">
        <v>25</v>
      </c>
      <c r="D295" s="196" t="s">
        <v>24</v>
      </c>
      <c r="E295" s="36">
        <v>0</v>
      </c>
      <c r="F295" s="36">
        <f>SUM(H295:S295)</f>
        <v>0</v>
      </c>
      <c r="G295" s="43" t="e">
        <f t="shared" si="62"/>
        <v>#DIV/0!</v>
      </c>
      <c r="H295" s="471"/>
      <c r="I295" s="471"/>
      <c r="J295" s="471"/>
      <c r="K295" s="879"/>
      <c r="L295" s="879"/>
      <c r="M295" s="879"/>
      <c r="N295" s="879"/>
      <c r="O295" s="879"/>
      <c r="P295" s="879"/>
      <c r="Q295" s="879"/>
      <c r="R295" s="879"/>
      <c r="S295" s="879"/>
    </row>
    <row r="296" spans="1:19" ht="26.4" customHeight="1">
      <c r="A296" s="194"/>
      <c r="B296" s="195"/>
      <c r="C296" s="221" t="s">
        <v>26</v>
      </c>
      <c r="D296" s="196" t="s">
        <v>24</v>
      </c>
      <c r="E296" s="36">
        <v>0</v>
      </c>
      <c r="F296" s="36">
        <f>SUM(H296:S296)</f>
        <v>0</v>
      </c>
      <c r="G296" s="43" t="e">
        <f t="shared" si="62"/>
        <v>#DIV/0!</v>
      </c>
      <c r="H296" s="471"/>
      <c r="I296" s="471"/>
      <c r="J296" s="471"/>
      <c r="K296" s="879"/>
      <c r="L296" s="879"/>
      <c r="M296" s="879"/>
      <c r="N296" s="879"/>
      <c r="O296" s="879"/>
      <c r="P296" s="879"/>
      <c r="Q296" s="879"/>
      <c r="R296" s="879"/>
      <c r="S296" s="879"/>
    </row>
    <row r="297" spans="1:19" ht="26.4" customHeight="1">
      <c r="A297" s="194"/>
      <c r="B297" s="195"/>
      <c r="C297" s="221" t="s">
        <v>27</v>
      </c>
      <c r="D297" s="196" t="s">
        <v>24</v>
      </c>
      <c r="E297" s="36">
        <v>0</v>
      </c>
      <c r="F297" s="36">
        <f>SUM(H297:S297)</f>
        <v>0</v>
      </c>
      <c r="G297" s="43" t="e">
        <f t="shared" si="62"/>
        <v>#DIV/0!</v>
      </c>
      <c r="H297" s="471"/>
      <c r="I297" s="471"/>
      <c r="J297" s="471"/>
      <c r="K297" s="879"/>
      <c r="L297" s="879"/>
      <c r="M297" s="879"/>
      <c r="N297" s="879"/>
      <c r="O297" s="879"/>
      <c r="P297" s="879"/>
      <c r="Q297" s="879"/>
      <c r="R297" s="879"/>
      <c r="S297" s="879"/>
    </row>
    <row r="298" spans="1:19" ht="26.4" customHeight="1">
      <c r="A298" s="194"/>
      <c r="B298" s="195"/>
      <c r="C298" s="221" t="s">
        <v>28</v>
      </c>
      <c r="D298" s="196" t="s">
        <v>24</v>
      </c>
      <c r="E298" s="36">
        <v>0</v>
      </c>
      <c r="F298" s="36">
        <f>SUM(H298:S298)</f>
        <v>0</v>
      </c>
      <c r="G298" s="43" t="e">
        <f t="shared" si="62"/>
        <v>#DIV/0!</v>
      </c>
      <c r="H298" s="471"/>
      <c r="I298" s="471"/>
      <c r="J298" s="471"/>
      <c r="K298" s="879"/>
      <c r="L298" s="879"/>
      <c r="M298" s="879"/>
      <c r="N298" s="879"/>
      <c r="O298" s="879"/>
      <c r="P298" s="879"/>
      <c r="Q298" s="879"/>
      <c r="R298" s="879"/>
      <c r="S298" s="879"/>
    </row>
    <row r="299" spans="1:19" ht="26.4" customHeight="1">
      <c r="A299" s="194"/>
      <c r="B299" s="500"/>
      <c r="C299" s="514" t="s">
        <v>29</v>
      </c>
      <c r="D299" s="196" t="s">
        <v>24</v>
      </c>
      <c r="E299" s="36">
        <v>0</v>
      </c>
      <c r="F299" s="36">
        <f>SUM(H299:S299)</f>
        <v>0</v>
      </c>
      <c r="G299" s="43" t="e">
        <f t="shared" si="62"/>
        <v>#DIV/0!</v>
      </c>
      <c r="H299" s="471"/>
      <c r="I299" s="471"/>
      <c r="J299" s="471"/>
      <c r="K299" s="879"/>
      <c r="L299" s="879"/>
      <c r="M299" s="879"/>
      <c r="N299" s="879"/>
      <c r="O299" s="879"/>
      <c r="P299" s="879"/>
      <c r="Q299" s="879"/>
      <c r="R299" s="879"/>
      <c r="S299" s="879"/>
    </row>
    <row r="300" spans="1:19" ht="27" customHeight="1">
      <c r="A300" s="211"/>
      <c r="B300" s="2252" t="s">
        <v>295</v>
      </c>
      <c r="C300" s="2253"/>
      <c r="D300" s="227"/>
      <c r="E300" s="55"/>
      <c r="F300" s="55">
        <f t="shared" ref="F300:F363" si="64">SUM(H300:S300)</f>
        <v>0</v>
      </c>
      <c r="G300" s="28"/>
      <c r="H300" s="1239"/>
      <c r="I300" s="1239"/>
      <c r="J300" s="1239"/>
      <c r="K300" s="882"/>
      <c r="L300" s="882"/>
      <c r="M300" s="882"/>
      <c r="N300" s="882"/>
      <c r="O300" s="882"/>
      <c r="P300" s="882"/>
      <c r="Q300" s="882"/>
      <c r="R300" s="882"/>
      <c r="S300" s="882"/>
    </row>
    <row r="301" spans="1:19" ht="27" customHeight="1">
      <c r="A301" s="194"/>
      <c r="B301" s="454"/>
      <c r="C301" s="515" t="s">
        <v>296</v>
      </c>
      <c r="D301" s="456" t="s">
        <v>297</v>
      </c>
      <c r="E301" s="36"/>
      <c r="F301" s="36">
        <f t="shared" si="64"/>
        <v>0</v>
      </c>
      <c r="G301" s="43" t="e">
        <f t="shared" si="62"/>
        <v>#DIV/0!</v>
      </c>
      <c r="H301" s="471"/>
      <c r="I301" s="471"/>
      <c r="J301" s="471"/>
      <c r="K301" s="879"/>
      <c r="L301" s="879"/>
      <c r="M301" s="879"/>
      <c r="N301" s="879"/>
      <c r="O301" s="879"/>
      <c r="P301" s="879"/>
      <c r="Q301" s="879"/>
      <c r="R301" s="879"/>
      <c r="S301" s="879"/>
    </row>
    <row r="302" spans="1:19" ht="27" customHeight="1">
      <c r="A302" s="194"/>
      <c r="B302" s="454"/>
      <c r="C302" s="516" t="s">
        <v>298</v>
      </c>
      <c r="D302" s="456" t="s">
        <v>299</v>
      </c>
      <c r="E302" s="36"/>
      <c r="F302" s="36">
        <f t="shared" si="64"/>
        <v>0</v>
      </c>
      <c r="G302" s="43" t="e">
        <f t="shared" si="62"/>
        <v>#DIV/0!</v>
      </c>
      <c r="H302" s="471"/>
      <c r="I302" s="471"/>
      <c r="J302" s="471"/>
      <c r="K302" s="879"/>
      <c r="L302" s="879"/>
      <c r="M302" s="879"/>
      <c r="N302" s="879"/>
      <c r="O302" s="879"/>
      <c r="P302" s="879"/>
      <c r="Q302" s="879"/>
      <c r="R302" s="879"/>
      <c r="S302" s="879"/>
    </row>
    <row r="303" spans="1:19" ht="27" customHeight="1">
      <c r="A303" s="194"/>
      <c r="B303" s="454"/>
      <c r="C303" s="516" t="s">
        <v>300</v>
      </c>
      <c r="D303" s="456" t="s">
        <v>87</v>
      </c>
      <c r="E303" s="36"/>
      <c r="F303" s="36">
        <f t="shared" si="64"/>
        <v>0</v>
      </c>
      <c r="G303" s="43" t="e">
        <f t="shared" si="62"/>
        <v>#DIV/0!</v>
      </c>
      <c r="H303" s="471"/>
      <c r="I303" s="471"/>
      <c r="J303" s="471"/>
      <c r="K303" s="879"/>
      <c r="L303" s="879"/>
      <c r="M303" s="879"/>
      <c r="N303" s="879"/>
      <c r="O303" s="879"/>
      <c r="P303" s="879"/>
      <c r="Q303" s="879"/>
      <c r="R303" s="879"/>
      <c r="S303" s="879"/>
    </row>
    <row r="304" spans="1:19" ht="27" customHeight="1">
      <c r="A304" s="194"/>
      <c r="B304" s="454"/>
      <c r="C304" s="516" t="s">
        <v>290</v>
      </c>
      <c r="D304" s="456" t="s">
        <v>114</v>
      </c>
      <c r="E304" s="36"/>
      <c r="F304" s="36">
        <f t="shared" si="64"/>
        <v>0</v>
      </c>
      <c r="G304" s="43" t="e">
        <f t="shared" si="62"/>
        <v>#DIV/0!</v>
      </c>
      <c r="H304" s="471"/>
      <c r="I304" s="471"/>
      <c r="J304" s="471"/>
      <c r="K304" s="879"/>
      <c r="L304" s="879"/>
      <c r="M304" s="879"/>
      <c r="N304" s="879"/>
      <c r="O304" s="879"/>
      <c r="P304" s="879"/>
      <c r="Q304" s="879"/>
      <c r="R304" s="879"/>
      <c r="S304" s="879"/>
    </row>
    <row r="305" spans="1:19" ht="27" customHeight="1">
      <c r="A305" s="194"/>
      <c r="B305" s="2254" t="s">
        <v>187</v>
      </c>
      <c r="C305" s="2255"/>
      <c r="D305" s="294" t="s">
        <v>114</v>
      </c>
      <c r="E305" s="36"/>
      <c r="F305" s="36">
        <f t="shared" si="64"/>
        <v>0</v>
      </c>
      <c r="G305" s="43" t="e">
        <f t="shared" si="62"/>
        <v>#DIV/0!</v>
      </c>
      <c r="H305" s="471"/>
      <c r="I305" s="471"/>
      <c r="J305" s="471"/>
      <c r="K305" s="879"/>
      <c r="L305" s="879"/>
      <c r="M305" s="879"/>
      <c r="N305" s="879"/>
      <c r="O305" s="879"/>
      <c r="P305" s="879"/>
      <c r="Q305" s="879"/>
      <c r="R305" s="879"/>
      <c r="S305" s="879"/>
    </row>
    <row r="306" spans="1:19" ht="27" customHeight="1">
      <c r="A306" s="287"/>
      <c r="B306" s="498" t="s">
        <v>37</v>
      </c>
      <c r="C306" s="517"/>
      <c r="D306" s="300" t="s">
        <v>24</v>
      </c>
      <c r="E306" s="163"/>
      <c r="F306" s="153">
        <f t="shared" si="64"/>
        <v>0</v>
      </c>
      <c r="G306" s="51"/>
      <c r="H306" s="1249">
        <f>SUM(H307:H311)</f>
        <v>0</v>
      </c>
      <c r="I306" s="1249">
        <f>SUM(I307:I311)</f>
        <v>0</v>
      </c>
      <c r="J306" s="1249"/>
      <c r="K306" s="1592"/>
      <c r="L306" s="1592"/>
      <c r="M306" s="1592"/>
      <c r="N306" s="1592"/>
      <c r="O306" s="1592"/>
      <c r="P306" s="1592"/>
      <c r="Q306" s="1592"/>
      <c r="R306" s="1592"/>
      <c r="S306" s="1592"/>
    </row>
    <row r="307" spans="1:19" ht="27" customHeight="1">
      <c r="A307" s="194"/>
      <c r="B307" s="500"/>
      <c r="C307" s="514" t="s">
        <v>25</v>
      </c>
      <c r="D307" s="196" t="s">
        <v>24</v>
      </c>
      <c r="E307" s="36"/>
      <c r="F307" s="36">
        <f t="shared" si="64"/>
        <v>0</v>
      </c>
      <c r="G307" s="43" t="e">
        <f t="shared" si="62"/>
        <v>#DIV/0!</v>
      </c>
      <c r="H307" s="471"/>
      <c r="I307" s="471"/>
      <c r="J307" s="471"/>
      <c r="K307" s="879"/>
      <c r="L307" s="879"/>
      <c r="M307" s="879"/>
      <c r="N307" s="879"/>
      <c r="O307" s="879"/>
      <c r="P307" s="879"/>
      <c r="Q307" s="879"/>
      <c r="R307" s="879"/>
      <c r="S307" s="879"/>
    </row>
    <row r="308" spans="1:19" ht="27" customHeight="1">
      <c r="A308" s="194"/>
      <c r="B308" s="500"/>
      <c r="C308" s="514" t="s">
        <v>26</v>
      </c>
      <c r="D308" s="196" t="s">
        <v>24</v>
      </c>
      <c r="E308" s="36"/>
      <c r="F308" s="36">
        <f t="shared" si="64"/>
        <v>0</v>
      </c>
      <c r="G308" s="43" t="e">
        <f t="shared" si="62"/>
        <v>#DIV/0!</v>
      </c>
      <c r="H308" s="471"/>
      <c r="I308" s="471"/>
      <c r="J308" s="471"/>
      <c r="K308" s="879"/>
      <c r="L308" s="879"/>
      <c r="M308" s="879"/>
      <c r="N308" s="879"/>
      <c r="O308" s="879"/>
      <c r="P308" s="879"/>
      <c r="Q308" s="879"/>
      <c r="R308" s="879"/>
      <c r="S308" s="879"/>
    </row>
    <row r="309" spans="1:19" ht="27" customHeight="1">
      <c r="A309" s="194"/>
      <c r="B309" s="500"/>
      <c r="C309" s="514" t="s">
        <v>27</v>
      </c>
      <c r="D309" s="196" t="s">
        <v>24</v>
      </c>
      <c r="E309" s="36"/>
      <c r="F309" s="36">
        <f t="shared" si="64"/>
        <v>0</v>
      </c>
      <c r="G309" s="43" t="e">
        <f t="shared" si="62"/>
        <v>#DIV/0!</v>
      </c>
      <c r="H309" s="471"/>
      <c r="I309" s="471"/>
      <c r="J309" s="471"/>
      <c r="K309" s="879"/>
      <c r="L309" s="879"/>
      <c r="M309" s="879"/>
      <c r="N309" s="879"/>
      <c r="O309" s="879"/>
      <c r="P309" s="879"/>
      <c r="Q309" s="879"/>
      <c r="R309" s="879"/>
      <c r="S309" s="879"/>
    </row>
    <row r="310" spans="1:19" ht="27" customHeight="1">
      <c r="A310" s="194"/>
      <c r="B310" s="500"/>
      <c r="C310" s="514" t="s">
        <v>28</v>
      </c>
      <c r="D310" s="196" t="s">
        <v>24</v>
      </c>
      <c r="E310" s="36"/>
      <c r="F310" s="36">
        <f t="shared" si="64"/>
        <v>0</v>
      </c>
      <c r="G310" s="43" t="e">
        <f t="shared" si="62"/>
        <v>#DIV/0!</v>
      </c>
      <c r="H310" s="471"/>
      <c r="I310" s="471"/>
      <c r="J310" s="471"/>
      <c r="K310" s="879"/>
      <c r="L310" s="879"/>
      <c r="M310" s="879"/>
      <c r="N310" s="879"/>
      <c r="O310" s="879"/>
      <c r="P310" s="879"/>
      <c r="Q310" s="879"/>
      <c r="R310" s="879"/>
      <c r="S310" s="879"/>
    </row>
    <row r="311" spans="1:19" ht="27" customHeight="1">
      <c r="A311" s="277"/>
      <c r="B311" s="502"/>
      <c r="C311" s="518" t="s">
        <v>29</v>
      </c>
      <c r="D311" s="280" t="s">
        <v>24</v>
      </c>
      <c r="E311" s="97"/>
      <c r="F311" s="116">
        <f t="shared" si="64"/>
        <v>0</v>
      </c>
      <c r="G311" s="43" t="e">
        <f t="shared" si="62"/>
        <v>#DIV/0!</v>
      </c>
      <c r="H311" s="488"/>
      <c r="I311" s="488"/>
      <c r="J311" s="488"/>
      <c r="K311" s="899"/>
      <c r="L311" s="899"/>
      <c r="M311" s="899"/>
      <c r="N311" s="899"/>
      <c r="O311" s="899"/>
      <c r="P311" s="899"/>
      <c r="Q311" s="899"/>
      <c r="R311" s="899"/>
      <c r="S311" s="899"/>
    </row>
    <row r="312" spans="1:19" ht="26.4" customHeight="1">
      <c r="A312" s="375" t="s">
        <v>325</v>
      </c>
      <c r="B312" s="376"/>
      <c r="C312" s="377"/>
      <c r="D312" s="385"/>
      <c r="E312" s="386"/>
      <c r="F312" s="560">
        <f t="shared" si="64"/>
        <v>0</v>
      </c>
      <c r="G312" s="387"/>
      <c r="H312" s="1247"/>
      <c r="I312" s="1247"/>
      <c r="J312" s="1247"/>
      <c r="K312" s="897"/>
      <c r="L312" s="897"/>
      <c r="M312" s="897"/>
      <c r="N312" s="897"/>
      <c r="O312" s="897"/>
      <c r="P312" s="897"/>
      <c r="Q312" s="897"/>
      <c r="R312" s="897"/>
      <c r="S312" s="897"/>
    </row>
    <row r="313" spans="1:19" ht="27" customHeight="1">
      <c r="A313" s="2110" t="s">
        <v>257</v>
      </c>
      <c r="B313" s="2256"/>
      <c r="C313" s="2256"/>
      <c r="D313" s="2257"/>
      <c r="E313" s="92"/>
      <c r="F313" s="55">
        <f t="shared" si="64"/>
        <v>0</v>
      </c>
      <c r="G313" s="103"/>
      <c r="H313" s="1243"/>
      <c r="I313" s="1243"/>
      <c r="J313" s="1243"/>
      <c r="K313" s="895"/>
      <c r="L313" s="895"/>
      <c r="M313" s="895"/>
      <c r="N313" s="895"/>
      <c r="O313" s="895"/>
      <c r="P313" s="895"/>
      <c r="Q313" s="895"/>
      <c r="R313" s="895"/>
      <c r="S313" s="895"/>
    </row>
    <row r="314" spans="1:19" ht="24" customHeight="1">
      <c r="A314" s="388"/>
      <c r="B314" s="2177" t="s">
        <v>251</v>
      </c>
      <c r="C314" s="2258"/>
      <c r="D314" s="389"/>
      <c r="E314" s="106">
        <f>E315</f>
        <v>1200</v>
      </c>
      <c r="F314" s="55">
        <f t="shared" si="64"/>
        <v>0</v>
      </c>
      <c r="G314" s="21"/>
      <c r="H314" s="1239"/>
      <c r="I314" s="1239"/>
      <c r="J314" s="1239"/>
      <c r="K314" s="882"/>
      <c r="L314" s="882"/>
      <c r="M314" s="882"/>
      <c r="N314" s="882"/>
      <c r="O314" s="882"/>
      <c r="P314" s="882"/>
      <c r="Q314" s="882"/>
      <c r="R314" s="882"/>
      <c r="S314" s="882"/>
    </row>
    <row r="315" spans="1:19" ht="27" customHeight="1">
      <c r="A315" s="284"/>
      <c r="B315" s="216"/>
      <c r="C315" s="445" t="s">
        <v>139</v>
      </c>
      <c r="D315" s="234" t="s">
        <v>88</v>
      </c>
      <c r="E315" s="77">
        <v>1200</v>
      </c>
      <c r="F315" s="36">
        <f t="shared" si="64"/>
        <v>1200</v>
      </c>
      <c r="G315" s="43">
        <f>+F315*100/E315</f>
        <v>100</v>
      </c>
      <c r="H315" s="471">
        <v>0</v>
      </c>
      <c r="I315" s="471">
        <v>0</v>
      </c>
      <c r="J315" s="471">
        <v>0</v>
      </c>
      <c r="K315" s="879">
        <v>0</v>
      </c>
      <c r="L315" s="879">
        <v>0</v>
      </c>
      <c r="M315" s="879">
        <v>0</v>
      </c>
      <c r="N315" s="879">
        <v>0</v>
      </c>
      <c r="O315" s="879">
        <v>0</v>
      </c>
      <c r="P315" s="879">
        <v>0</v>
      </c>
      <c r="Q315" s="1589">
        <v>1200</v>
      </c>
      <c r="R315" s="879">
        <v>0</v>
      </c>
      <c r="S315" s="879">
        <v>0</v>
      </c>
    </row>
    <row r="316" spans="1:19" ht="27" customHeight="1">
      <c r="A316" s="284"/>
      <c r="B316" s="216"/>
      <c r="C316" s="262" t="s">
        <v>187</v>
      </c>
      <c r="D316" s="234" t="s">
        <v>114</v>
      </c>
      <c r="E316" s="77"/>
      <c r="F316" s="36">
        <f t="shared" si="64"/>
        <v>0</v>
      </c>
      <c r="G316" s="43" t="e">
        <f t="shared" ref="G316:G332" si="65">+F316*100/E316</f>
        <v>#DIV/0!</v>
      </c>
      <c r="H316" s="471"/>
      <c r="I316" s="471"/>
      <c r="J316" s="471"/>
      <c r="K316" s="879"/>
      <c r="L316" s="879"/>
      <c r="M316" s="879"/>
      <c r="N316" s="879"/>
      <c r="O316" s="879"/>
      <c r="P316" s="879"/>
      <c r="Q316" s="879"/>
      <c r="R316" s="879"/>
      <c r="S316" s="879"/>
    </row>
    <row r="317" spans="1:19" ht="27" customHeight="1">
      <c r="A317" s="240"/>
      <c r="B317" s="241" t="s">
        <v>37</v>
      </c>
      <c r="C317" s="326"/>
      <c r="D317" s="300" t="s">
        <v>24</v>
      </c>
      <c r="E317" s="111">
        <f>SUM(E318:E322)</f>
        <v>107800</v>
      </c>
      <c r="F317" s="153">
        <f t="shared" si="64"/>
        <v>111411.25</v>
      </c>
      <c r="G317" s="51">
        <f t="shared" si="65"/>
        <v>103.34995361781075</v>
      </c>
      <c r="H317" s="1228">
        <f>SUM(H318:H322)</f>
        <v>0</v>
      </c>
      <c r="I317" s="1228">
        <f t="shared" ref="I317:S317" si="66">SUM(I318:I322)</f>
        <v>35356</v>
      </c>
      <c r="J317" s="1228">
        <f t="shared" si="66"/>
        <v>0</v>
      </c>
      <c r="K317" s="892">
        <f t="shared" si="66"/>
        <v>0</v>
      </c>
      <c r="L317" s="892">
        <f t="shared" si="66"/>
        <v>0</v>
      </c>
      <c r="M317" s="892">
        <f t="shared" si="66"/>
        <v>2800</v>
      </c>
      <c r="N317" s="892">
        <f t="shared" si="66"/>
        <v>3611.25</v>
      </c>
      <c r="O317" s="892">
        <f t="shared" si="66"/>
        <v>0</v>
      </c>
      <c r="P317" s="892">
        <f t="shared" si="66"/>
        <v>5555</v>
      </c>
      <c r="Q317" s="892">
        <f t="shared" si="66"/>
        <v>25840</v>
      </c>
      <c r="R317" s="892">
        <f t="shared" si="66"/>
        <v>32000</v>
      </c>
      <c r="S317" s="892">
        <f t="shared" si="66"/>
        <v>6249</v>
      </c>
    </row>
    <row r="318" spans="1:19" ht="27" customHeight="1">
      <c r="A318" s="194"/>
      <c r="B318" s="195"/>
      <c r="C318" s="221" t="s">
        <v>25</v>
      </c>
      <c r="D318" s="196" t="s">
        <v>24</v>
      </c>
      <c r="E318" s="42">
        <v>0</v>
      </c>
      <c r="F318" s="36">
        <f t="shared" si="64"/>
        <v>0</v>
      </c>
      <c r="G318" s="43" t="e">
        <f t="shared" si="65"/>
        <v>#DIV/0!</v>
      </c>
      <c r="H318" s="471"/>
      <c r="I318" s="471"/>
      <c r="J318" s="471"/>
      <c r="K318" s="879"/>
      <c r="L318" s="879"/>
      <c r="M318" s="879">
        <v>0</v>
      </c>
      <c r="N318" s="879"/>
      <c r="O318" s="879"/>
      <c r="P318" s="879"/>
      <c r="Q318" s="879"/>
      <c r="R318" s="879"/>
      <c r="S318" s="879"/>
    </row>
    <row r="319" spans="1:19" ht="27" customHeight="1">
      <c r="A319" s="194"/>
      <c r="B319" s="195"/>
      <c r="C319" s="221" t="s">
        <v>26</v>
      </c>
      <c r="D319" s="196" t="s">
        <v>24</v>
      </c>
      <c r="E319" s="42">
        <v>107800</v>
      </c>
      <c r="F319" s="36">
        <f t="shared" si="64"/>
        <v>111411.25</v>
      </c>
      <c r="G319" s="43">
        <f t="shared" si="65"/>
        <v>103.34995361781075</v>
      </c>
      <c r="H319" s="471">
        <v>0</v>
      </c>
      <c r="I319" s="872">
        <v>35356</v>
      </c>
      <c r="J319" s="471">
        <v>0</v>
      </c>
      <c r="K319" s="879">
        <v>0</v>
      </c>
      <c r="L319" s="879">
        <v>0</v>
      </c>
      <c r="M319" s="1589">
        <v>2800</v>
      </c>
      <c r="N319" s="1590">
        <v>3611.25</v>
      </c>
      <c r="O319" s="879">
        <v>0</v>
      </c>
      <c r="P319" s="1589">
        <v>5555</v>
      </c>
      <c r="Q319" s="1589">
        <v>25840</v>
      </c>
      <c r="R319" s="1589">
        <v>32000</v>
      </c>
      <c r="S319" s="1589">
        <v>6249</v>
      </c>
    </row>
    <row r="320" spans="1:19" ht="27" customHeight="1">
      <c r="A320" s="194"/>
      <c r="B320" s="195"/>
      <c r="C320" s="221" t="s">
        <v>27</v>
      </c>
      <c r="D320" s="196" t="s">
        <v>24</v>
      </c>
      <c r="E320" s="42">
        <v>0</v>
      </c>
      <c r="F320" s="36">
        <f t="shared" si="64"/>
        <v>0</v>
      </c>
      <c r="G320" s="43" t="e">
        <f t="shared" si="65"/>
        <v>#DIV/0!</v>
      </c>
      <c r="H320" s="471"/>
      <c r="I320" s="471"/>
      <c r="J320" s="471"/>
      <c r="K320" s="879"/>
      <c r="L320" s="879"/>
      <c r="M320" s="879"/>
      <c r="N320" s="879"/>
      <c r="O320" s="879"/>
      <c r="P320" s="879"/>
      <c r="Q320" s="879"/>
      <c r="R320" s="879"/>
      <c r="S320" s="879"/>
    </row>
    <row r="321" spans="1:19" ht="27" customHeight="1">
      <c r="A321" s="194"/>
      <c r="B321" s="195"/>
      <c r="C321" s="221" t="s">
        <v>28</v>
      </c>
      <c r="D321" s="196" t="s">
        <v>24</v>
      </c>
      <c r="E321" s="42">
        <v>0</v>
      </c>
      <c r="F321" s="36">
        <f t="shared" si="64"/>
        <v>0</v>
      </c>
      <c r="G321" s="43" t="e">
        <f t="shared" si="65"/>
        <v>#DIV/0!</v>
      </c>
      <c r="H321" s="471"/>
      <c r="I321" s="471"/>
      <c r="J321" s="471"/>
      <c r="K321" s="879"/>
      <c r="L321" s="879"/>
      <c r="M321" s="879"/>
      <c r="N321" s="879"/>
      <c r="O321" s="879"/>
      <c r="P321" s="879"/>
      <c r="Q321" s="879"/>
      <c r="R321" s="879"/>
      <c r="S321" s="879"/>
    </row>
    <row r="322" spans="1:19" ht="27" customHeight="1">
      <c r="A322" s="253"/>
      <c r="B322" s="254"/>
      <c r="C322" s="301" t="s">
        <v>29</v>
      </c>
      <c r="D322" s="256" t="s">
        <v>24</v>
      </c>
      <c r="E322" s="42">
        <v>0</v>
      </c>
      <c r="F322" s="36">
        <f t="shared" si="64"/>
        <v>0</v>
      </c>
      <c r="G322" s="43" t="e">
        <f t="shared" si="65"/>
        <v>#DIV/0!</v>
      </c>
      <c r="H322" s="471"/>
      <c r="I322" s="471"/>
      <c r="J322" s="471"/>
      <c r="K322" s="879"/>
      <c r="L322" s="879"/>
      <c r="M322" s="879"/>
      <c r="N322" s="879"/>
      <c r="O322" s="879"/>
      <c r="P322" s="879"/>
      <c r="Q322" s="879"/>
      <c r="R322" s="879"/>
      <c r="S322" s="879"/>
    </row>
    <row r="323" spans="1:19" ht="24" customHeight="1">
      <c r="A323" s="225"/>
      <c r="B323" s="2179" t="s">
        <v>252</v>
      </c>
      <c r="C323" s="2259"/>
      <c r="D323" s="227"/>
      <c r="E323" s="27">
        <f>E325</f>
        <v>10</v>
      </c>
      <c r="F323" s="55">
        <f t="shared" si="64"/>
        <v>10</v>
      </c>
      <c r="G323" s="22">
        <f t="shared" si="65"/>
        <v>100</v>
      </c>
      <c r="H323" s="1239">
        <f>H325</f>
        <v>0</v>
      </c>
      <c r="I323" s="1239">
        <f t="shared" ref="I323:S323" si="67">I325</f>
        <v>0</v>
      </c>
      <c r="J323" s="1239">
        <f t="shared" si="67"/>
        <v>0</v>
      </c>
      <c r="K323" s="882">
        <f t="shared" si="67"/>
        <v>0</v>
      </c>
      <c r="L323" s="882">
        <f t="shared" si="67"/>
        <v>0</v>
      </c>
      <c r="M323" s="882">
        <f t="shared" si="67"/>
        <v>0</v>
      </c>
      <c r="N323" s="882">
        <f t="shared" si="67"/>
        <v>10</v>
      </c>
      <c r="O323" s="882">
        <f t="shared" si="67"/>
        <v>0</v>
      </c>
      <c r="P323" s="882">
        <f t="shared" si="67"/>
        <v>0</v>
      </c>
      <c r="Q323" s="882">
        <f t="shared" si="67"/>
        <v>0</v>
      </c>
      <c r="R323" s="882">
        <f t="shared" si="67"/>
        <v>0</v>
      </c>
      <c r="S323" s="882">
        <f t="shared" si="67"/>
        <v>0</v>
      </c>
    </row>
    <row r="324" spans="1:19" ht="27" customHeight="1">
      <c r="A324" s="194"/>
      <c r="B324" s="195"/>
      <c r="C324" s="447" t="s">
        <v>111</v>
      </c>
      <c r="D324" s="234" t="s">
        <v>9</v>
      </c>
      <c r="E324" s="77">
        <v>10</v>
      </c>
      <c r="F324" s="36">
        <f t="shared" si="64"/>
        <v>10</v>
      </c>
      <c r="G324" s="43">
        <f t="shared" si="65"/>
        <v>100</v>
      </c>
      <c r="H324" s="471">
        <v>0</v>
      </c>
      <c r="I324" s="471">
        <v>0</v>
      </c>
      <c r="J324" s="471">
        <v>10</v>
      </c>
      <c r="K324" s="879">
        <v>0</v>
      </c>
      <c r="L324" s="879">
        <v>0</v>
      </c>
      <c r="M324" s="879">
        <v>0</v>
      </c>
      <c r="N324" s="879">
        <v>0</v>
      </c>
      <c r="O324" s="879">
        <v>0</v>
      </c>
      <c r="P324" s="879">
        <v>0</v>
      </c>
      <c r="Q324" s="879">
        <v>0</v>
      </c>
      <c r="R324" s="879">
        <v>0</v>
      </c>
      <c r="S324" s="879">
        <v>0</v>
      </c>
    </row>
    <row r="325" spans="1:19" ht="27" customHeight="1">
      <c r="A325" s="194"/>
      <c r="B325" s="195"/>
      <c r="C325" s="447" t="s">
        <v>112</v>
      </c>
      <c r="D325" s="234" t="s">
        <v>87</v>
      </c>
      <c r="E325" s="77">
        <v>10</v>
      </c>
      <c r="F325" s="36">
        <f t="shared" si="64"/>
        <v>10</v>
      </c>
      <c r="G325" s="43">
        <f t="shared" si="65"/>
        <v>100</v>
      </c>
      <c r="H325" s="471">
        <v>0</v>
      </c>
      <c r="I325" s="471">
        <v>0</v>
      </c>
      <c r="J325" s="471">
        <v>0</v>
      </c>
      <c r="K325" s="879">
        <v>0</v>
      </c>
      <c r="L325" s="879">
        <v>0</v>
      </c>
      <c r="M325" s="879">
        <v>0</v>
      </c>
      <c r="N325" s="879">
        <v>10</v>
      </c>
      <c r="O325" s="879">
        <v>0</v>
      </c>
      <c r="P325" s="879">
        <v>0</v>
      </c>
      <c r="Q325" s="879">
        <v>0</v>
      </c>
      <c r="R325" s="879">
        <v>0</v>
      </c>
      <c r="S325" s="879">
        <v>0</v>
      </c>
    </row>
    <row r="326" spans="1:19" ht="27" customHeight="1">
      <c r="A326" s="194"/>
      <c r="B326" s="195"/>
      <c r="C326" s="262" t="s">
        <v>187</v>
      </c>
      <c r="D326" s="234" t="s">
        <v>114</v>
      </c>
      <c r="E326" s="77">
        <v>0</v>
      </c>
      <c r="F326" s="36">
        <f t="shared" si="64"/>
        <v>0</v>
      </c>
      <c r="G326" s="43" t="e">
        <f t="shared" si="65"/>
        <v>#DIV/0!</v>
      </c>
      <c r="H326" s="471"/>
      <c r="I326" s="471"/>
      <c r="J326" s="471"/>
      <c r="K326" s="879"/>
      <c r="L326" s="879"/>
      <c r="M326" s="879"/>
      <c r="N326" s="879"/>
      <c r="O326" s="879"/>
      <c r="P326" s="879"/>
      <c r="Q326" s="879"/>
      <c r="R326" s="879"/>
      <c r="S326" s="879"/>
    </row>
    <row r="327" spans="1:19" ht="26.4" customHeight="1">
      <c r="A327" s="287"/>
      <c r="B327" s="302" t="s">
        <v>58</v>
      </c>
      <c r="C327" s="326"/>
      <c r="D327" s="288" t="s">
        <v>24</v>
      </c>
      <c r="E327" s="111">
        <f>SUM(E328:E332)</f>
        <v>384700</v>
      </c>
      <c r="F327" s="153">
        <f t="shared" si="64"/>
        <v>392269.63</v>
      </c>
      <c r="G327" s="51">
        <f t="shared" si="65"/>
        <v>101.96767091239927</v>
      </c>
      <c r="H327" s="1228">
        <f>SUM(H328:H332)</f>
        <v>0</v>
      </c>
      <c r="I327" s="1228">
        <f t="shared" ref="I327:S327" si="68">SUM(I328:I332)</f>
        <v>50000</v>
      </c>
      <c r="J327" s="1228">
        <f t="shared" si="68"/>
        <v>12000</v>
      </c>
      <c r="K327" s="892">
        <f t="shared" si="68"/>
        <v>8080</v>
      </c>
      <c r="L327" s="892">
        <f t="shared" si="68"/>
        <v>7240</v>
      </c>
      <c r="M327" s="892">
        <f t="shared" si="68"/>
        <v>15000</v>
      </c>
      <c r="N327" s="892">
        <f t="shared" si="68"/>
        <v>7480</v>
      </c>
      <c r="O327" s="892">
        <f t="shared" si="68"/>
        <v>88404</v>
      </c>
      <c r="P327" s="892">
        <f t="shared" si="68"/>
        <v>81902.13</v>
      </c>
      <c r="Q327" s="892">
        <f t="shared" si="68"/>
        <v>79850</v>
      </c>
      <c r="R327" s="892">
        <f t="shared" si="68"/>
        <v>960</v>
      </c>
      <c r="S327" s="892">
        <f t="shared" si="68"/>
        <v>41353.5</v>
      </c>
    </row>
    <row r="328" spans="1:19" ht="26.4" customHeight="1">
      <c r="A328" s="194"/>
      <c r="B328" s="195"/>
      <c r="C328" s="221" t="s">
        <v>25</v>
      </c>
      <c r="D328" s="196" t="s">
        <v>24</v>
      </c>
      <c r="E328" s="42">
        <v>0</v>
      </c>
      <c r="F328" s="36">
        <f t="shared" si="64"/>
        <v>0</v>
      </c>
      <c r="G328" s="43" t="e">
        <f t="shared" si="65"/>
        <v>#DIV/0!</v>
      </c>
      <c r="H328" s="471"/>
      <c r="I328" s="471"/>
      <c r="J328" s="471"/>
      <c r="K328" s="879"/>
      <c r="L328" s="879"/>
      <c r="M328" s="879"/>
      <c r="N328" s="879"/>
      <c r="O328" s="879"/>
      <c r="P328" s="879"/>
      <c r="Q328" s="879"/>
      <c r="R328" s="879"/>
      <c r="S328" s="879"/>
    </row>
    <row r="329" spans="1:19" ht="26.4" customHeight="1">
      <c r="A329" s="194"/>
      <c r="B329" s="195"/>
      <c r="C329" s="221" t="s">
        <v>26</v>
      </c>
      <c r="D329" s="196" t="s">
        <v>24</v>
      </c>
      <c r="E329" s="42">
        <f>234700+150000</f>
        <v>384700</v>
      </c>
      <c r="F329" s="36">
        <f t="shared" si="64"/>
        <v>392269.63</v>
      </c>
      <c r="G329" s="43">
        <f t="shared" si="65"/>
        <v>101.96767091239927</v>
      </c>
      <c r="H329" s="471">
        <v>0</v>
      </c>
      <c r="I329" s="872">
        <v>50000</v>
      </c>
      <c r="J329" s="872">
        <v>12000</v>
      </c>
      <c r="K329" s="1589">
        <v>8080</v>
      </c>
      <c r="L329" s="1589">
        <v>7240</v>
      </c>
      <c r="M329" s="1589">
        <v>15000</v>
      </c>
      <c r="N329" s="1589">
        <v>7480</v>
      </c>
      <c r="O329" s="1589">
        <v>88404</v>
      </c>
      <c r="P329" s="1590">
        <v>81902.13</v>
      </c>
      <c r="Q329" s="1589">
        <v>79850</v>
      </c>
      <c r="R329" s="879">
        <v>960</v>
      </c>
      <c r="S329" s="1590">
        <v>41353.5</v>
      </c>
    </row>
    <row r="330" spans="1:19" ht="26.4" customHeight="1">
      <c r="A330" s="194"/>
      <c r="B330" s="195"/>
      <c r="C330" s="221" t="s">
        <v>27</v>
      </c>
      <c r="D330" s="196" t="s">
        <v>24</v>
      </c>
      <c r="E330" s="42">
        <v>0</v>
      </c>
      <c r="F330" s="36">
        <f t="shared" si="64"/>
        <v>0</v>
      </c>
      <c r="G330" s="43" t="e">
        <f t="shared" si="65"/>
        <v>#DIV/0!</v>
      </c>
      <c r="H330" s="471"/>
      <c r="I330" s="471"/>
      <c r="J330" s="471"/>
      <c r="K330" s="879"/>
      <c r="L330" s="879"/>
      <c r="M330" s="879"/>
      <c r="N330" s="879"/>
      <c r="O330" s="879"/>
      <c r="P330" s="879"/>
      <c r="Q330" s="879"/>
      <c r="R330" s="879"/>
      <c r="S330" s="879"/>
    </row>
    <row r="331" spans="1:19" ht="26.4" customHeight="1">
      <c r="A331" s="194"/>
      <c r="B331" s="195"/>
      <c r="C331" s="221" t="s">
        <v>28</v>
      </c>
      <c r="D331" s="196" t="s">
        <v>24</v>
      </c>
      <c r="E331" s="42">
        <v>0</v>
      </c>
      <c r="F331" s="36">
        <f t="shared" si="64"/>
        <v>0</v>
      </c>
      <c r="G331" s="43" t="e">
        <f t="shared" si="65"/>
        <v>#DIV/0!</v>
      </c>
      <c r="H331" s="471"/>
      <c r="I331" s="471"/>
      <c r="J331" s="471"/>
      <c r="K331" s="879"/>
      <c r="L331" s="879"/>
      <c r="M331" s="879"/>
      <c r="N331" s="879"/>
      <c r="O331" s="879"/>
      <c r="P331" s="879"/>
      <c r="Q331" s="879"/>
      <c r="R331" s="879"/>
      <c r="S331" s="879"/>
    </row>
    <row r="332" spans="1:19" ht="26.4" customHeight="1">
      <c r="A332" s="253"/>
      <c r="B332" s="254"/>
      <c r="C332" s="301" t="s">
        <v>29</v>
      </c>
      <c r="D332" s="256" t="s">
        <v>24</v>
      </c>
      <c r="E332" s="117">
        <v>0</v>
      </c>
      <c r="F332" s="116">
        <f t="shared" si="64"/>
        <v>0</v>
      </c>
      <c r="G332" s="118" t="e">
        <f t="shared" si="65"/>
        <v>#DIV/0!</v>
      </c>
      <c r="H332" s="478"/>
      <c r="I332" s="478"/>
      <c r="J332" s="478"/>
      <c r="K332" s="894"/>
      <c r="L332" s="894"/>
      <c r="M332" s="894"/>
      <c r="N332" s="894"/>
      <c r="O332" s="894"/>
      <c r="P332" s="894"/>
      <c r="Q332" s="894"/>
      <c r="R332" s="894"/>
      <c r="S332" s="894"/>
    </row>
    <row r="333" spans="1:19" ht="26.4" customHeight="1">
      <c r="A333" s="2110" t="s">
        <v>259</v>
      </c>
      <c r="B333" s="2256"/>
      <c r="C333" s="2256"/>
      <c r="D333" s="2257"/>
      <c r="E333" s="92"/>
      <c r="F333" s="92">
        <f t="shared" si="64"/>
        <v>0</v>
      </c>
      <c r="G333" s="103"/>
      <c r="H333" s="1233"/>
      <c r="I333" s="1227"/>
      <c r="J333" s="1227"/>
      <c r="K333" s="1363"/>
      <c r="L333" s="1363"/>
      <c r="M333" s="1363"/>
      <c r="N333" s="1363"/>
      <c r="O333" s="1363"/>
      <c r="P333" s="1363"/>
      <c r="Q333" s="1363"/>
      <c r="R333" s="1363"/>
      <c r="S333" s="1363"/>
    </row>
    <row r="334" spans="1:19" ht="26.4" customHeight="1">
      <c r="A334" s="225"/>
      <c r="B334" s="2113" t="s">
        <v>260</v>
      </c>
      <c r="C334" s="2218"/>
      <c r="D334" s="304"/>
      <c r="E334" s="27">
        <f>E335</f>
        <v>0</v>
      </c>
      <c r="F334" s="55">
        <f t="shared" si="64"/>
        <v>0</v>
      </c>
      <c r="G334" s="28"/>
      <c r="H334" s="1234">
        <f>H335</f>
        <v>0</v>
      </c>
      <c r="I334" s="1234">
        <f>I335</f>
        <v>0</v>
      </c>
      <c r="J334" s="1234">
        <f t="shared" ref="J334:S334" si="69">J335</f>
        <v>0</v>
      </c>
      <c r="K334" s="901">
        <f t="shared" si="69"/>
        <v>0</v>
      </c>
      <c r="L334" s="901">
        <f t="shared" si="69"/>
        <v>0</v>
      </c>
      <c r="M334" s="901">
        <f t="shared" si="69"/>
        <v>0</v>
      </c>
      <c r="N334" s="901">
        <f t="shared" si="69"/>
        <v>0</v>
      </c>
      <c r="O334" s="901">
        <f t="shared" si="69"/>
        <v>0</v>
      </c>
      <c r="P334" s="901">
        <f t="shared" si="69"/>
        <v>0</v>
      </c>
      <c r="Q334" s="901">
        <f t="shared" si="69"/>
        <v>0</v>
      </c>
      <c r="R334" s="901">
        <f t="shared" si="69"/>
        <v>0</v>
      </c>
      <c r="S334" s="901">
        <f t="shared" si="69"/>
        <v>0</v>
      </c>
    </row>
    <row r="335" spans="1:19" ht="26.4" customHeight="1">
      <c r="A335" s="229"/>
      <c r="B335" s="2250" t="s">
        <v>214</v>
      </c>
      <c r="C335" s="2251"/>
      <c r="D335" s="455" t="s">
        <v>9</v>
      </c>
      <c r="E335" s="42">
        <v>0</v>
      </c>
      <c r="F335" s="36">
        <f t="shared" si="64"/>
        <v>0</v>
      </c>
      <c r="G335" s="37" t="e">
        <f t="shared" ref="G335:G342" si="70">+F335*100/E335</f>
        <v>#DIV/0!</v>
      </c>
      <c r="H335" s="158"/>
      <c r="I335" s="152"/>
      <c r="J335" s="152"/>
      <c r="K335" s="903"/>
      <c r="L335" s="903"/>
      <c r="M335" s="903"/>
      <c r="N335" s="903"/>
      <c r="O335" s="903"/>
      <c r="P335" s="903"/>
      <c r="Q335" s="903"/>
      <c r="R335" s="903"/>
      <c r="S335" s="903"/>
    </row>
    <row r="336" spans="1:19" ht="26.4" customHeight="1">
      <c r="A336" s="229"/>
      <c r="B336" s="2195" t="s">
        <v>187</v>
      </c>
      <c r="C336" s="2195"/>
      <c r="D336" s="294" t="s">
        <v>114</v>
      </c>
      <c r="E336" s="101">
        <v>0</v>
      </c>
      <c r="F336" s="36">
        <f t="shared" si="64"/>
        <v>0</v>
      </c>
      <c r="G336" s="43" t="e">
        <f t="shared" si="70"/>
        <v>#DIV/0!</v>
      </c>
      <c r="H336" s="158"/>
      <c r="I336" s="152"/>
      <c r="J336" s="152"/>
      <c r="K336" s="903"/>
      <c r="L336" s="903"/>
      <c r="M336" s="903"/>
      <c r="N336" s="903"/>
      <c r="O336" s="903"/>
      <c r="P336" s="903"/>
      <c r="Q336" s="903"/>
      <c r="R336" s="903"/>
      <c r="S336" s="903"/>
    </row>
    <row r="337" spans="1:19" ht="26.4" customHeight="1">
      <c r="A337" s="240"/>
      <c r="B337" s="241" t="s">
        <v>37</v>
      </c>
      <c r="C337" s="242"/>
      <c r="D337" s="236" t="s">
        <v>24</v>
      </c>
      <c r="E337" s="111">
        <f>SUM(E338:E342)</f>
        <v>0</v>
      </c>
      <c r="F337" s="153">
        <f t="shared" si="64"/>
        <v>0</v>
      </c>
      <c r="G337" s="51" t="e">
        <f t="shared" si="70"/>
        <v>#DIV/0!</v>
      </c>
      <c r="H337" s="1226">
        <f>SUM(H338:H342)</f>
        <v>0</v>
      </c>
      <c r="I337" s="1226">
        <f t="shared" ref="I337:S337" si="71">SUM(I338:I342)</f>
        <v>0</v>
      </c>
      <c r="J337" s="1226">
        <f t="shared" si="71"/>
        <v>0</v>
      </c>
      <c r="K337" s="883">
        <f t="shared" si="71"/>
        <v>0</v>
      </c>
      <c r="L337" s="883">
        <f t="shared" si="71"/>
        <v>0</v>
      </c>
      <c r="M337" s="883">
        <f t="shared" si="71"/>
        <v>0</v>
      </c>
      <c r="N337" s="883">
        <f t="shared" si="71"/>
        <v>0</v>
      </c>
      <c r="O337" s="883">
        <f t="shared" si="71"/>
        <v>0</v>
      </c>
      <c r="P337" s="883">
        <f t="shared" si="71"/>
        <v>0</v>
      </c>
      <c r="Q337" s="883">
        <f t="shared" si="71"/>
        <v>0</v>
      </c>
      <c r="R337" s="883">
        <f t="shared" si="71"/>
        <v>0</v>
      </c>
      <c r="S337" s="883">
        <f t="shared" si="71"/>
        <v>0</v>
      </c>
    </row>
    <row r="338" spans="1:19" ht="26.4" customHeight="1">
      <c r="A338" s="194"/>
      <c r="B338" s="195"/>
      <c r="C338" s="221" t="s">
        <v>25</v>
      </c>
      <c r="D338" s="196" t="s">
        <v>24</v>
      </c>
      <c r="E338" s="36">
        <v>0</v>
      </c>
      <c r="F338" s="36">
        <f t="shared" si="64"/>
        <v>0</v>
      </c>
      <c r="G338" s="43" t="e">
        <f t="shared" si="70"/>
        <v>#DIV/0!</v>
      </c>
      <c r="H338" s="158"/>
      <c r="I338" s="152"/>
      <c r="J338" s="152"/>
      <c r="K338" s="903"/>
      <c r="L338" s="903"/>
      <c r="M338" s="903"/>
      <c r="N338" s="903"/>
      <c r="O338" s="903"/>
      <c r="P338" s="903"/>
      <c r="Q338" s="903"/>
      <c r="R338" s="903"/>
      <c r="S338" s="903"/>
    </row>
    <row r="339" spans="1:19" ht="26.4" customHeight="1">
      <c r="A339" s="194"/>
      <c r="B339" s="195"/>
      <c r="C339" s="221" t="s">
        <v>26</v>
      </c>
      <c r="D339" s="196" t="s">
        <v>24</v>
      </c>
      <c r="E339" s="36">
        <v>0</v>
      </c>
      <c r="F339" s="36">
        <f t="shared" si="64"/>
        <v>0</v>
      </c>
      <c r="G339" s="43" t="e">
        <f t="shared" si="70"/>
        <v>#DIV/0!</v>
      </c>
      <c r="H339" s="158"/>
      <c r="I339" s="152"/>
      <c r="J339" s="152"/>
      <c r="K339" s="903"/>
      <c r="L339" s="903"/>
      <c r="M339" s="903"/>
      <c r="N339" s="903"/>
      <c r="O339" s="903"/>
      <c r="P339" s="903"/>
      <c r="Q339" s="903"/>
      <c r="R339" s="903"/>
      <c r="S339" s="903"/>
    </row>
    <row r="340" spans="1:19" ht="26.4" customHeight="1">
      <c r="A340" s="194"/>
      <c r="B340" s="195"/>
      <c r="C340" s="221" t="s">
        <v>27</v>
      </c>
      <c r="D340" s="196" t="s">
        <v>24</v>
      </c>
      <c r="E340" s="36">
        <v>0</v>
      </c>
      <c r="F340" s="36">
        <f t="shared" si="64"/>
        <v>0</v>
      </c>
      <c r="G340" s="43" t="e">
        <f t="shared" si="70"/>
        <v>#DIV/0!</v>
      </c>
      <c r="H340" s="158"/>
      <c r="I340" s="152"/>
      <c r="J340" s="152"/>
      <c r="K340" s="903"/>
      <c r="L340" s="903"/>
      <c r="M340" s="903"/>
      <c r="N340" s="903"/>
      <c r="O340" s="903"/>
      <c r="P340" s="903"/>
      <c r="Q340" s="903"/>
      <c r="R340" s="903"/>
      <c r="S340" s="903"/>
    </row>
    <row r="341" spans="1:19" ht="25.5" customHeight="1">
      <c r="A341" s="194"/>
      <c r="B341" s="195"/>
      <c r="C341" s="221" t="s">
        <v>28</v>
      </c>
      <c r="D341" s="196" t="s">
        <v>24</v>
      </c>
      <c r="E341" s="36">
        <v>0</v>
      </c>
      <c r="F341" s="36">
        <f t="shared" si="64"/>
        <v>0</v>
      </c>
      <c r="G341" s="43" t="e">
        <f t="shared" si="70"/>
        <v>#DIV/0!</v>
      </c>
      <c r="H341" s="158"/>
      <c r="I341" s="152"/>
      <c r="J341" s="152"/>
      <c r="K341" s="903"/>
      <c r="L341" s="903"/>
      <c r="M341" s="903"/>
      <c r="N341" s="903"/>
      <c r="O341" s="903"/>
      <c r="P341" s="903"/>
      <c r="Q341" s="903"/>
      <c r="R341" s="903"/>
      <c r="S341" s="903"/>
    </row>
    <row r="342" spans="1:19" ht="26.25" customHeight="1">
      <c r="A342" s="253"/>
      <c r="B342" s="254"/>
      <c r="C342" s="255" t="s">
        <v>29</v>
      </c>
      <c r="D342" s="256" t="s">
        <v>24</v>
      </c>
      <c r="E342" s="116">
        <v>0</v>
      </c>
      <c r="F342" s="116">
        <f t="shared" si="64"/>
        <v>0</v>
      </c>
      <c r="G342" s="118" t="e">
        <f t="shared" si="70"/>
        <v>#DIV/0!</v>
      </c>
      <c r="H342" s="467"/>
      <c r="I342" s="361"/>
      <c r="J342" s="361"/>
      <c r="K342" s="905"/>
      <c r="L342" s="905"/>
      <c r="M342" s="905"/>
      <c r="N342" s="905"/>
      <c r="O342" s="905"/>
      <c r="P342" s="905"/>
      <c r="Q342" s="905"/>
      <c r="R342" s="905"/>
      <c r="S342" s="905"/>
    </row>
    <row r="343" spans="1:19" s="154" customFormat="1" ht="26.25" customHeight="1">
      <c r="A343" s="375" t="s">
        <v>254</v>
      </c>
      <c r="B343" s="376"/>
      <c r="C343" s="377"/>
      <c r="D343" s="378"/>
      <c r="E343" s="422"/>
      <c r="F343" s="360">
        <f t="shared" si="64"/>
        <v>0</v>
      </c>
      <c r="G343" s="387"/>
      <c r="H343" s="1250"/>
      <c r="I343" s="1250"/>
      <c r="J343" s="1250"/>
      <c r="K343" s="906"/>
      <c r="L343" s="906"/>
      <c r="M343" s="906"/>
      <c r="N343" s="906"/>
      <c r="O343" s="906"/>
      <c r="P343" s="906"/>
      <c r="Q343" s="906"/>
      <c r="R343" s="906"/>
      <c r="S343" s="906"/>
    </row>
    <row r="344" spans="1:19" ht="26.25" customHeight="1">
      <c r="A344" s="2144" t="s">
        <v>332</v>
      </c>
      <c r="B344" s="2199"/>
      <c r="C344" s="2200"/>
      <c r="D344" s="272"/>
      <c r="E344" s="428"/>
      <c r="F344" s="92">
        <f t="shared" si="64"/>
        <v>0</v>
      </c>
      <c r="G344" s="103"/>
      <c r="H344" s="1105"/>
      <c r="I344" s="1105"/>
      <c r="J344" s="1105"/>
      <c r="K344" s="908"/>
      <c r="L344" s="908"/>
      <c r="M344" s="908"/>
      <c r="N344" s="908"/>
      <c r="O344" s="908"/>
      <c r="P344" s="908"/>
      <c r="Q344" s="908"/>
      <c r="R344" s="908"/>
      <c r="S344" s="908"/>
    </row>
    <row r="345" spans="1:19" ht="26.25" customHeight="1">
      <c r="A345" s="211"/>
      <c r="B345" s="423" t="s">
        <v>327</v>
      </c>
      <c r="C345" s="374"/>
      <c r="D345" s="227"/>
      <c r="E345" s="55">
        <f>SUM(E346:E349)</f>
        <v>0</v>
      </c>
      <c r="F345" s="55">
        <f t="shared" si="64"/>
        <v>0</v>
      </c>
      <c r="G345" s="28" t="e">
        <f>+F345*100/E345</f>
        <v>#DIV/0!</v>
      </c>
      <c r="H345" s="1218">
        <f>SUM(H346:H349)</f>
        <v>0</v>
      </c>
      <c r="I345" s="1218">
        <f t="shared" ref="I345:S345" si="72">SUM(I346:I349)</f>
        <v>0</v>
      </c>
      <c r="J345" s="1218">
        <f t="shared" si="72"/>
        <v>0</v>
      </c>
      <c r="K345" s="909">
        <f t="shared" si="72"/>
        <v>0</v>
      </c>
      <c r="L345" s="909">
        <f t="shared" si="72"/>
        <v>0</v>
      </c>
      <c r="M345" s="909">
        <f t="shared" si="72"/>
        <v>0</v>
      </c>
      <c r="N345" s="909">
        <f t="shared" si="72"/>
        <v>0</v>
      </c>
      <c r="O345" s="909">
        <f t="shared" si="72"/>
        <v>0</v>
      </c>
      <c r="P345" s="909">
        <f t="shared" si="72"/>
        <v>0</v>
      </c>
      <c r="Q345" s="909">
        <f t="shared" si="72"/>
        <v>0</v>
      </c>
      <c r="R345" s="909">
        <f t="shared" si="72"/>
        <v>0</v>
      </c>
      <c r="S345" s="909">
        <f t="shared" si="72"/>
        <v>0</v>
      </c>
    </row>
    <row r="346" spans="1:19" ht="33" customHeight="1">
      <c r="A346" s="194"/>
      <c r="B346" s="2101" t="s">
        <v>313</v>
      </c>
      <c r="C346" s="2260"/>
      <c r="D346" s="196" t="s">
        <v>36</v>
      </c>
      <c r="E346" s="36"/>
      <c r="F346" s="36">
        <f t="shared" si="64"/>
        <v>0</v>
      </c>
      <c r="G346" s="43" t="e">
        <f>+F346*100/E346</f>
        <v>#DIV/0!</v>
      </c>
      <c r="H346" s="471"/>
      <c r="I346" s="471"/>
      <c r="J346" s="471"/>
      <c r="K346" s="879"/>
      <c r="L346" s="879"/>
      <c r="M346" s="879"/>
      <c r="N346" s="879"/>
      <c r="O346" s="879"/>
      <c r="P346" s="879"/>
      <c r="Q346" s="879"/>
      <c r="R346" s="879"/>
      <c r="S346" s="879"/>
    </row>
    <row r="347" spans="1:19" ht="33" customHeight="1">
      <c r="A347" s="194"/>
      <c r="B347" s="2101" t="s">
        <v>314</v>
      </c>
      <c r="C347" s="2260"/>
      <c r="D347" s="196" t="s">
        <v>36</v>
      </c>
      <c r="E347" s="36"/>
      <c r="F347" s="36">
        <f t="shared" si="64"/>
        <v>0</v>
      </c>
      <c r="G347" s="43" t="e">
        <f>+F347*100/E347</f>
        <v>#DIV/0!</v>
      </c>
      <c r="H347" s="471"/>
      <c r="I347" s="471"/>
      <c r="J347" s="471"/>
      <c r="K347" s="879"/>
      <c r="L347" s="879"/>
      <c r="M347" s="879"/>
      <c r="N347" s="879"/>
      <c r="O347" s="879"/>
      <c r="P347" s="879"/>
      <c r="Q347" s="879"/>
      <c r="R347" s="879"/>
      <c r="S347" s="879"/>
    </row>
    <row r="348" spans="1:19" ht="33" customHeight="1">
      <c r="A348" s="194"/>
      <c r="B348" s="2101" t="s">
        <v>315</v>
      </c>
      <c r="C348" s="2260"/>
      <c r="D348" s="196" t="s">
        <v>36</v>
      </c>
      <c r="E348" s="38"/>
      <c r="F348" s="36">
        <f t="shared" si="64"/>
        <v>0</v>
      </c>
      <c r="G348" s="43" t="e">
        <f t="shared" ref="G348:G357" si="73">+F348*100/E348</f>
        <v>#DIV/0!</v>
      </c>
      <c r="H348" s="471"/>
      <c r="I348" s="471"/>
      <c r="J348" s="471"/>
      <c r="K348" s="879"/>
      <c r="L348" s="879"/>
      <c r="M348" s="879"/>
      <c r="N348" s="879"/>
      <c r="O348" s="879"/>
      <c r="P348" s="879"/>
      <c r="Q348" s="879"/>
      <c r="R348" s="879"/>
      <c r="S348" s="879"/>
    </row>
    <row r="349" spans="1:19" ht="33" customHeight="1">
      <c r="A349" s="194"/>
      <c r="B349" s="2101" t="s">
        <v>316</v>
      </c>
      <c r="C349" s="2260"/>
      <c r="D349" s="196" t="s">
        <v>36</v>
      </c>
      <c r="E349" s="38"/>
      <c r="F349" s="36">
        <f t="shared" si="64"/>
        <v>0</v>
      </c>
      <c r="G349" s="43" t="e">
        <f t="shared" si="73"/>
        <v>#DIV/0!</v>
      </c>
      <c r="H349" s="471"/>
      <c r="I349" s="471"/>
      <c r="J349" s="471"/>
      <c r="K349" s="879"/>
      <c r="L349" s="879"/>
      <c r="M349" s="879"/>
      <c r="N349" s="879"/>
      <c r="O349" s="879"/>
      <c r="P349" s="879"/>
      <c r="Q349" s="879"/>
      <c r="R349" s="879"/>
      <c r="S349" s="879"/>
    </row>
    <row r="350" spans="1:19" ht="33" customHeight="1">
      <c r="A350" s="194"/>
      <c r="B350" s="2101" t="s">
        <v>309</v>
      </c>
      <c r="C350" s="2260"/>
      <c r="D350" s="196" t="s">
        <v>36</v>
      </c>
      <c r="E350" s="38">
        <v>1</v>
      </c>
      <c r="F350" s="36">
        <f t="shared" si="64"/>
        <v>1</v>
      </c>
      <c r="G350" s="43">
        <f t="shared" si="73"/>
        <v>100</v>
      </c>
      <c r="H350" s="471">
        <v>0</v>
      </c>
      <c r="I350" s="471">
        <v>0</v>
      </c>
      <c r="J350" s="471">
        <v>0</v>
      </c>
      <c r="K350" s="879">
        <v>0</v>
      </c>
      <c r="L350" s="879">
        <v>0</v>
      </c>
      <c r="M350" s="879">
        <v>0</v>
      </c>
      <c r="N350" s="879">
        <v>1</v>
      </c>
      <c r="O350" s="879">
        <v>0</v>
      </c>
      <c r="P350" s="879">
        <v>0</v>
      </c>
      <c r="Q350" s="879">
        <v>0</v>
      </c>
      <c r="R350" s="879">
        <v>0</v>
      </c>
      <c r="S350" s="879">
        <v>0</v>
      </c>
    </row>
    <row r="351" spans="1:19" ht="26.25" customHeight="1">
      <c r="A351" s="194"/>
      <c r="B351" s="2101" t="s">
        <v>307</v>
      </c>
      <c r="C351" s="2260"/>
      <c r="D351" s="196" t="s">
        <v>36</v>
      </c>
      <c r="E351" s="38"/>
      <c r="F351" s="36">
        <f t="shared" si="64"/>
        <v>0</v>
      </c>
      <c r="G351" s="43" t="e">
        <f t="shared" si="73"/>
        <v>#DIV/0!</v>
      </c>
      <c r="H351" s="471"/>
      <c r="I351" s="471"/>
      <c r="J351" s="471"/>
      <c r="K351" s="879"/>
      <c r="L351" s="879"/>
      <c r="M351" s="879"/>
      <c r="N351" s="879"/>
      <c r="O351" s="879"/>
      <c r="P351" s="879"/>
      <c r="Q351" s="879"/>
      <c r="R351" s="879"/>
      <c r="S351" s="879"/>
    </row>
    <row r="352" spans="1:19" ht="26.25" customHeight="1">
      <c r="A352" s="240"/>
      <c r="B352" s="357" t="s">
        <v>37</v>
      </c>
      <c r="C352" s="347"/>
      <c r="D352" s="236" t="s">
        <v>24</v>
      </c>
      <c r="E352" s="346">
        <f>SUM(E353:E357)</f>
        <v>10000</v>
      </c>
      <c r="F352" s="153">
        <f t="shared" si="64"/>
        <v>10000</v>
      </c>
      <c r="G352" s="112">
        <f t="shared" si="73"/>
        <v>100</v>
      </c>
      <c r="H352" s="1248">
        <f>SUM(H353:H357)</f>
        <v>0</v>
      </c>
      <c r="I352" s="1248">
        <f t="shared" ref="I352:S352" si="74">SUM(I353:I357)</f>
        <v>0</v>
      </c>
      <c r="J352" s="1248">
        <f t="shared" si="74"/>
        <v>0</v>
      </c>
      <c r="K352" s="898">
        <f t="shared" si="74"/>
        <v>2500</v>
      </c>
      <c r="L352" s="898">
        <f t="shared" si="74"/>
        <v>0</v>
      </c>
      <c r="M352" s="898">
        <f t="shared" si="74"/>
        <v>3580</v>
      </c>
      <c r="N352" s="898">
        <f t="shared" si="74"/>
        <v>1640</v>
      </c>
      <c r="O352" s="898">
        <f t="shared" si="74"/>
        <v>0</v>
      </c>
      <c r="P352" s="898">
        <f t="shared" si="74"/>
        <v>0</v>
      </c>
      <c r="Q352" s="898">
        <f t="shared" si="74"/>
        <v>0</v>
      </c>
      <c r="R352" s="898">
        <f t="shared" si="74"/>
        <v>0</v>
      </c>
      <c r="S352" s="898">
        <f t="shared" si="74"/>
        <v>2280</v>
      </c>
    </row>
    <row r="353" spans="1:19" ht="26.25" customHeight="1">
      <c r="A353" s="194"/>
      <c r="B353" s="195"/>
      <c r="C353" s="221" t="s">
        <v>25</v>
      </c>
      <c r="D353" s="196" t="s">
        <v>24</v>
      </c>
      <c r="E353" s="38"/>
      <c r="F353" s="36">
        <f t="shared" si="64"/>
        <v>0</v>
      </c>
      <c r="G353" s="43" t="e">
        <f t="shared" si="73"/>
        <v>#DIV/0!</v>
      </c>
      <c r="H353" s="471"/>
      <c r="I353" s="471"/>
      <c r="J353" s="471"/>
      <c r="K353" s="879"/>
      <c r="L353" s="879"/>
      <c r="M353" s="879"/>
      <c r="N353" s="879"/>
      <c r="O353" s="879"/>
      <c r="P353" s="879"/>
      <c r="Q353" s="879"/>
      <c r="R353" s="879"/>
      <c r="S353" s="879"/>
    </row>
    <row r="354" spans="1:19" ht="26.25" customHeight="1">
      <c r="A354" s="194"/>
      <c r="B354" s="195"/>
      <c r="C354" s="221" t="s">
        <v>26</v>
      </c>
      <c r="D354" s="196" t="s">
        <v>24</v>
      </c>
      <c r="E354" s="38">
        <v>10000</v>
      </c>
      <c r="F354" s="36">
        <f t="shared" si="64"/>
        <v>10000</v>
      </c>
      <c r="G354" s="43">
        <f t="shared" si="73"/>
        <v>100</v>
      </c>
      <c r="H354" s="471">
        <v>0</v>
      </c>
      <c r="I354" s="471">
        <v>0</v>
      </c>
      <c r="J354" s="471">
        <v>0</v>
      </c>
      <c r="K354" s="1589">
        <v>2500</v>
      </c>
      <c r="L354" s="879">
        <v>0</v>
      </c>
      <c r="M354" s="1589">
        <v>3580</v>
      </c>
      <c r="N354" s="1589">
        <v>1640</v>
      </c>
      <c r="O354" s="879">
        <v>0</v>
      </c>
      <c r="P354" s="879">
        <v>0</v>
      </c>
      <c r="Q354" s="879">
        <v>0</v>
      </c>
      <c r="R354" s="879">
        <v>0</v>
      </c>
      <c r="S354" s="1589">
        <v>2280</v>
      </c>
    </row>
    <row r="355" spans="1:19" ht="26.25" customHeight="1">
      <c r="A355" s="194"/>
      <c r="B355" s="195"/>
      <c r="C355" s="221" t="s">
        <v>27</v>
      </c>
      <c r="D355" s="196" t="s">
        <v>24</v>
      </c>
      <c r="E355" s="38"/>
      <c r="F355" s="36">
        <f t="shared" si="64"/>
        <v>0</v>
      </c>
      <c r="G355" s="43" t="e">
        <f t="shared" si="73"/>
        <v>#DIV/0!</v>
      </c>
      <c r="H355" s="471"/>
      <c r="I355" s="471"/>
      <c r="J355" s="471"/>
      <c r="K355" s="879"/>
      <c r="L355" s="879"/>
      <c r="M355" s="879"/>
      <c r="N355" s="879"/>
      <c r="O355" s="879"/>
      <c r="P355" s="879"/>
      <c r="Q355" s="879"/>
      <c r="R355" s="879"/>
      <c r="S355" s="879"/>
    </row>
    <row r="356" spans="1:19" ht="26.25" customHeight="1">
      <c r="A356" s="194"/>
      <c r="B356" s="195"/>
      <c r="C356" s="221" t="s">
        <v>28</v>
      </c>
      <c r="D356" s="196" t="s">
        <v>24</v>
      </c>
      <c r="E356" s="38"/>
      <c r="F356" s="36">
        <f t="shared" si="64"/>
        <v>0</v>
      </c>
      <c r="G356" s="43" t="e">
        <f t="shared" si="73"/>
        <v>#DIV/0!</v>
      </c>
      <c r="H356" s="471"/>
      <c r="I356" s="471"/>
      <c r="J356" s="471"/>
      <c r="K356" s="879"/>
      <c r="L356" s="879"/>
      <c r="M356" s="879"/>
      <c r="N356" s="879"/>
      <c r="O356" s="879"/>
      <c r="P356" s="879"/>
      <c r="Q356" s="879"/>
      <c r="R356" s="879"/>
      <c r="S356" s="879"/>
    </row>
    <row r="357" spans="1:19" ht="26.25" customHeight="1">
      <c r="A357" s="277"/>
      <c r="B357" s="278"/>
      <c r="C357" s="279" t="s">
        <v>29</v>
      </c>
      <c r="D357" s="280" t="s">
        <v>24</v>
      </c>
      <c r="E357" s="373"/>
      <c r="F357" s="116">
        <f t="shared" si="64"/>
        <v>0</v>
      </c>
      <c r="G357" s="98" t="e">
        <f t="shared" si="73"/>
        <v>#DIV/0!</v>
      </c>
      <c r="H357" s="488"/>
      <c r="I357" s="488"/>
      <c r="J357" s="488"/>
      <c r="K357" s="899"/>
      <c r="L357" s="899"/>
      <c r="M357" s="899"/>
      <c r="N357" s="899"/>
      <c r="O357" s="899"/>
      <c r="P357" s="899"/>
      <c r="Q357" s="899"/>
      <c r="R357" s="899"/>
      <c r="S357" s="899"/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60">
        <f t="shared" si="64"/>
        <v>0</v>
      </c>
      <c r="G358" s="387"/>
      <c r="H358" s="1235"/>
      <c r="I358" s="1235"/>
      <c r="J358" s="1235"/>
      <c r="K358" s="910"/>
      <c r="L358" s="910"/>
      <c r="M358" s="910"/>
      <c r="N358" s="910"/>
      <c r="O358" s="910"/>
      <c r="P358" s="910"/>
      <c r="Q358" s="910"/>
      <c r="R358" s="910"/>
      <c r="S358" s="910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64"/>
        <v>0</v>
      </c>
      <c r="G359" s="535"/>
      <c r="H359" s="1252"/>
      <c r="I359" s="1252"/>
      <c r="J359" s="1252"/>
      <c r="K359" s="911"/>
      <c r="L359" s="911"/>
      <c r="M359" s="911"/>
      <c r="N359" s="911"/>
      <c r="O359" s="911"/>
      <c r="P359" s="911"/>
      <c r="Q359" s="911"/>
      <c r="R359" s="911"/>
      <c r="S359" s="911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64"/>
        <v>0</v>
      </c>
      <c r="G360" s="43" t="e">
        <f>+F360*100/E360</f>
        <v>#DIV/0!</v>
      </c>
      <c r="H360" s="484"/>
      <c r="I360" s="484"/>
      <c r="J360" s="484"/>
      <c r="K360" s="912"/>
      <c r="L360" s="912"/>
      <c r="M360" s="912"/>
      <c r="N360" s="912"/>
      <c r="O360" s="912"/>
      <c r="P360" s="912"/>
      <c r="Q360" s="912"/>
      <c r="R360" s="912"/>
      <c r="S360" s="912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64"/>
        <v>0</v>
      </c>
      <c r="G361" s="43" t="e">
        <f>+F361*100/E361</f>
        <v>#DIV/0!</v>
      </c>
      <c r="H361" s="484"/>
      <c r="I361" s="484"/>
      <c r="J361" s="484"/>
      <c r="K361" s="912"/>
      <c r="L361" s="912"/>
      <c r="M361" s="912"/>
      <c r="N361" s="912"/>
      <c r="O361" s="912"/>
      <c r="P361" s="912"/>
      <c r="Q361" s="912"/>
      <c r="R361" s="912"/>
      <c r="S361" s="912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64"/>
        <v>0</v>
      </c>
      <c r="G362" s="112" t="e">
        <f>+F362*100/E362</f>
        <v>#DIV/0!</v>
      </c>
      <c r="H362" s="1251">
        <f>SUM(H363:H367)</f>
        <v>0</v>
      </c>
      <c r="I362" s="1251">
        <f>SUM(I363:I367)</f>
        <v>0</v>
      </c>
      <c r="J362" s="1251"/>
      <c r="K362" s="913"/>
      <c r="L362" s="913"/>
      <c r="M362" s="913"/>
      <c r="N362" s="913"/>
      <c r="O362" s="913"/>
      <c r="P362" s="913"/>
      <c r="Q362" s="913"/>
      <c r="R362" s="913"/>
      <c r="S362" s="913"/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64"/>
        <v>0</v>
      </c>
      <c r="G363" s="43" t="e">
        <f>+F363*100/E363</f>
        <v>#DIV/0!</v>
      </c>
      <c r="H363" s="484"/>
      <c r="I363" s="484"/>
      <c r="J363" s="484"/>
      <c r="K363" s="912"/>
      <c r="L363" s="912"/>
      <c r="M363" s="912"/>
      <c r="N363" s="912"/>
      <c r="O363" s="912"/>
      <c r="P363" s="912"/>
      <c r="Q363" s="912"/>
      <c r="R363" s="912"/>
      <c r="S363" s="912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ref="F364:F380" si="75">SUM(H364:S364)</f>
        <v>0</v>
      </c>
      <c r="G364" s="43" t="e">
        <f>+F364*100/E364</f>
        <v>#DIV/0!</v>
      </c>
      <c r="H364" s="484"/>
      <c r="I364" s="484"/>
      <c r="J364" s="484"/>
      <c r="K364" s="912"/>
      <c r="L364" s="912"/>
      <c r="M364" s="912"/>
      <c r="N364" s="912"/>
      <c r="O364" s="912"/>
      <c r="P364" s="912"/>
      <c r="Q364" s="912"/>
      <c r="R364" s="912"/>
      <c r="S364" s="912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75"/>
        <v>0</v>
      </c>
      <c r="G365" s="77" t="e">
        <f>SUM(G366:G370)</f>
        <v>#DIV/0!</v>
      </c>
      <c r="H365" s="484"/>
      <c r="I365" s="484"/>
      <c r="J365" s="484"/>
      <c r="K365" s="912"/>
      <c r="L365" s="912"/>
      <c r="M365" s="912"/>
      <c r="N365" s="912"/>
      <c r="O365" s="912"/>
      <c r="P365" s="912"/>
      <c r="Q365" s="912"/>
      <c r="R365" s="912"/>
      <c r="S365" s="912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75"/>
        <v>0</v>
      </c>
      <c r="G366" s="43" t="e">
        <f>+F366*100/E366</f>
        <v>#DIV/0!</v>
      </c>
      <c r="H366" s="484"/>
      <c r="I366" s="484"/>
      <c r="J366" s="484"/>
      <c r="K366" s="912"/>
      <c r="L366" s="912"/>
      <c r="M366" s="912"/>
      <c r="N366" s="912"/>
      <c r="O366" s="912"/>
      <c r="P366" s="912"/>
      <c r="Q366" s="912"/>
      <c r="R366" s="912"/>
      <c r="S366" s="912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36">
        <v>0</v>
      </c>
      <c r="F367" s="116">
        <f t="shared" si="75"/>
        <v>0</v>
      </c>
      <c r="G367" s="43" t="e">
        <f>+F367*100/E367</f>
        <v>#DIV/0!</v>
      </c>
      <c r="H367" s="484"/>
      <c r="I367" s="484"/>
      <c r="J367" s="484"/>
      <c r="K367" s="912"/>
      <c r="L367" s="912"/>
      <c r="M367" s="912"/>
      <c r="N367" s="912"/>
      <c r="O367" s="912"/>
      <c r="P367" s="912"/>
      <c r="Q367" s="912"/>
      <c r="R367" s="912"/>
      <c r="S367" s="912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75"/>
        <v>0</v>
      </c>
      <c r="G368" s="535"/>
      <c r="H368" s="1252"/>
      <c r="I368" s="1252"/>
      <c r="J368" s="1252"/>
      <c r="K368" s="911"/>
      <c r="L368" s="911"/>
      <c r="M368" s="911"/>
      <c r="N368" s="911"/>
      <c r="O368" s="911"/>
      <c r="P368" s="911"/>
      <c r="Q368" s="911"/>
      <c r="R368" s="911"/>
      <c r="S368" s="911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75"/>
        <v>0</v>
      </c>
      <c r="G369" s="43" t="e">
        <f>+F369*100/E369</f>
        <v>#DIV/0!</v>
      </c>
      <c r="H369" s="484"/>
      <c r="I369" s="484"/>
      <c r="J369" s="484"/>
      <c r="K369" s="912"/>
      <c r="L369" s="912"/>
      <c r="M369" s="912"/>
      <c r="N369" s="912"/>
      <c r="O369" s="912"/>
      <c r="P369" s="912"/>
      <c r="Q369" s="912"/>
      <c r="R369" s="912"/>
      <c r="S369" s="912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75"/>
        <v>0</v>
      </c>
      <c r="G370" s="43" t="e">
        <f>+F370*100/E370</f>
        <v>#DIV/0!</v>
      </c>
      <c r="H370" s="484"/>
      <c r="I370" s="484"/>
      <c r="J370" s="484"/>
      <c r="K370" s="912"/>
      <c r="L370" s="912"/>
      <c r="M370" s="912"/>
      <c r="N370" s="912"/>
      <c r="O370" s="912"/>
      <c r="P370" s="912"/>
      <c r="Q370" s="912"/>
      <c r="R370" s="912"/>
      <c r="S370" s="912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75"/>
        <v>0</v>
      </c>
      <c r="G371" s="112" t="e">
        <f>+F371*100/E371</f>
        <v>#DIV/0!</v>
      </c>
      <c r="H371" s="1251">
        <f>SUM(H372:H376)</f>
        <v>0</v>
      </c>
      <c r="I371" s="1251">
        <f>SUM(I372:I376)</f>
        <v>0</v>
      </c>
      <c r="J371" s="1251"/>
      <c r="K371" s="913"/>
      <c r="L371" s="913"/>
      <c r="M371" s="913"/>
      <c r="N371" s="913"/>
      <c r="O371" s="913"/>
      <c r="P371" s="913"/>
      <c r="Q371" s="913"/>
      <c r="R371" s="913"/>
      <c r="S371" s="913"/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75"/>
        <v>0</v>
      </c>
      <c r="G372" s="43" t="e">
        <f>+F372*100/E372</f>
        <v>#DIV/0!</v>
      </c>
      <c r="H372" s="484"/>
      <c r="I372" s="484"/>
      <c r="J372" s="484"/>
      <c r="K372" s="912"/>
      <c r="L372" s="912"/>
      <c r="M372" s="912"/>
      <c r="N372" s="912"/>
      <c r="O372" s="912"/>
      <c r="P372" s="912"/>
      <c r="Q372" s="912"/>
      <c r="R372" s="912"/>
      <c r="S372" s="912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75"/>
        <v>0</v>
      </c>
      <c r="G373" s="43" t="e">
        <f>+F373*100/E373</f>
        <v>#DIV/0!</v>
      </c>
      <c r="H373" s="484"/>
      <c r="I373" s="484"/>
      <c r="J373" s="484"/>
      <c r="K373" s="912"/>
      <c r="L373" s="912"/>
      <c r="M373" s="912"/>
      <c r="N373" s="912"/>
      <c r="O373" s="912"/>
      <c r="P373" s="912"/>
      <c r="Q373" s="912"/>
      <c r="R373" s="912"/>
      <c r="S373" s="912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75"/>
        <v>0</v>
      </c>
      <c r="G374" s="77" t="e">
        <f>SUM(G375:G379)</f>
        <v>#DIV/0!</v>
      </c>
      <c r="H374" s="484"/>
      <c r="I374" s="484"/>
      <c r="J374" s="484"/>
      <c r="K374" s="912"/>
      <c r="L374" s="912"/>
      <c r="M374" s="912"/>
      <c r="N374" s="912"/>
      <c r="O374" s="912"/>
      <c r="P374" s="912"/>
      <c r="Q374" s="912"/>
      <c r="R374" s="912"/>
      <c r="S374" s="912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75"/>
        <v>0</v>
      </c>
      <c r="G375" s="43" t="e">
        <f>+F375*100/E375</f>
        <v>#DIV/0!</v>
      </c>
      <c r="H375" s="484"/>
      <c r="I375" s="484"/>
      <c r="J375" s="484"/>
      <c r="K375" s="912"/>
      <c r="L375" s="912"/>
      <c r="M375" s="912"/>
      <c r="N375" s="912"/>
      <c r="O375" s="912"/>
      <c r="P375" s="912"/>
      <c r="Q375" s="912"/>
      <c r="R375" s="912"/>
      <c r="S375" s="912"/>
    </row>
    <row r="376" spans="1:19" ht="25.5" customHeight="1">
      <c r="A376" s="525"/>
      <c r="B376" s="532"/>
      <c r="C376" s="533" t="s">
        <v>29</v>
      </c>
      <c r="D376" s="527" t="s">
        <v>24</v>
      </c>
      <c r="E376" s="36">
        <v>0</v>
      </c>
      <c r="F376" s="116">
        <f t="shared" si="75"/>
        <v>0</v>
      </c>
      <c r="G376" s="43" t="e">
        <f>+F376*100/E376</f>
        <v>#DIV/0!</v>
      </c>
      <c r="H376" s="484"/>
      <c r="I376" s="484"/>
      <c r="J376" s="484"/>
      <c r="K376" s="912"/>
      <c r="L376" s="912"/>
      <c r="M376" s="912"/>
      <c r="N376" s="912"/>
      <c r="O376" s="912"/>
      <c r="P376" s="912"/>
      <c r="Q376" s="912"/>
      <c r="R376" s="912"/>
      <c r="S376" s="912"/>
    </row>
    <row r="377" spans="1:19" ht="31.2" customHeight="1">
      <c r="A377" s="2120" t="s">
        <v>330</v>
      </c>
      <c r="B377" s="2121"/>
      <c r="C377" s="2121"/>
      <c r="D377" s="2192"/>
      <c r="E377" s="628"/>
      <c r="F377" s="92">
        <f t="shared" si="75"/>
        <v>0</v>
      </c>
      <c r="G377" s="535"/>
      <c r="H377" s="1252"/>
      <c r="I377" s="1252"/>
      <c r="J377" s="1252"/>
      <c r="K377" s="911"/>
      <c r="L377" s="911"/>
      <c r="M377" s="911"/>
      <c r="N377" s="911"/>
      <c r="O377" s="911"/>
      <c r="P377" s="911"/>
      <c r="Q377" s="911"/>
      <c r="R377" s="911"/>
      <c r="S377" s="911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75"/>
        <v>0</v>
      </c>
      <c r="G378" s="43" t="e">
        <f>+F378*100/E378</f>
        <v>#DIV/0!</v>
      </c>
      <c r="H378" s="484"/>
      <c r="I378" s="484"/>
      <c r="J378" s="484"/>
      <c r="K378" s="912"/>
      <c r="L378" s="912"/>
      <c r="M378" s="912"/>
      <c r="N378" s="912"/>
      <c r="O378" s="912"/>
      <c r="P378" s="912"/>
      <c r="Q378" s="912"/>
      <c r="R378" s="912"/>
      <c r="S378" s="912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75"/>
        <v>0</v>
      </c>
      <c r="G379" s="43" t="e">
        <f>+F379*100/E379</f>
        <v>#DIV/0!</v>
      </c>
      <c r="H379" s="484"/>
      <c r="I379" s="484"/>
      <c r="J379" s="484"/>
      <c r="K379" s="912"/>
      <c r="L379" s="912"/>
      <c r="M379" s="912"/>
      <c r="N379" s="912"/>
      <c r="O379" s="912"/>
      <c r="P379" s="912"/>
      <c r="Q379" s="912"/>
      <c r="R379" s="912"/>
      <c r="S379" s="912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75"/>
        <v>0</v>
      </c>
      <c r="G380" s="112" t="e">
        <f>+F380*100/E380</f>
        <v>#DIV/0!</v>
      </c>
      <c r="H380" s="1251">
        <f>SUM(H381:H385)</f>
        <v>0</v>
      </c>
      <c r="I380" s="1251">
        <f>SUM(I381:I385)</f>
        <v>0</v>
      </c>
      <c r="J380" s="1251"/>
      <c r="K380" s="913"/>
      <c r="L380" s="913"/>
      <c r="M380" s="913"/>
      <c r="N380" s="913"/>
      <c r="O380" s="913"/>
      <c r="P380" s="913"/>
      <c r="Q380" s="913"/>
      <c r="R380" s="913"/>
      <c r="S380" s="913"/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>SUM(H381:S381)</f>
        <v>0</v>
      </c>
      <c r="G381" s="43" t="e">
        <f>+F381*100/E381</f>
        <v>#DIV/0!</v>
      </c>
      <c r="H381" s="484"/>
      <c r="I381" s="484"/>
      <c r="J381" s="484"/>
      <c r="K381" s="912"/>
      <c r="L381" s="912"/>
      <c r="M381" s="912"/>
      <c r="N381" s="912"/>
      <c r="O381" s="912"/>
      <c r="P381" s="912"/>
      <c r="Q381" s="912"/>
      <c r="R381" s="912"/>
      <c r="S381" s="912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ref="F382:F394" si="76">SUM(H382:S382)</f>
        <v>0</v>
      </c>
      <c r="G382" s="43" t="e">
        <f>+F382*100/E382</f>
        <v>#DIV/0!</v>
      </c>
      <c r="H382" s="484"/>
      <c r="I382" s="484"/>
      <c r="J382" s="484"/>
      <c r="K382" s="912"/>
      <c r="L382" s="912"/>
      <c r="M382" s="912"/>
      <c r="N382" s="912"/>
      <c r="O382" s="912"/>
      <c r="P382" s="912"/>
      <c r="Q382" s="912"/>
      <c r="R382" s="912"/>
      <c r="S382" s="912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76"/>
        <v>0</v>
      </c>
      <c r="G383" s="77" t="e">
        <f>SUM(G384:G388)</f>
        <v>#DIV/0!</v>
      </c>
      <c r="H383" s="484"/>
      <c r="I383" s="484"/>
      <c r="J383" s="484"/>
      <c r="K383" s="912"/>
      <c r="L383" s="912"/>
      <c r="M383" s="912"/>
      <c r="N383" s="912"/>
      <c r="O383" s="912"/>
      <c r="P383" s="912"/>
      <c r="Q383" s="912"/>
      <c r="R383" s="912"/>
      <c r="S383" s="912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76"/>
        <v>0</v>
      </c>
      <c r="G384" s="43" t="e">
        <f>+F384*100/E384</f>
        <v>#DIV/0!</v>
      </c>
      <c r="H384" s="484"/>
      <c r="I384" s="484"/>
      <c r="J384" s="484"/>
      <c r="K384" s="912"/>
      <c r="L384" s="912"/>
      <c r="M384" s="912"/>
      <c r="N384" s="912"/>
      <c r="O384" s="912"/>
      <c r="P384" s="912"/>
      <c r="Q384" s="912"/>
      <c r="R384" s="912"/>
      <c r="S384" s="912"/>
    </row>
    <row r="385" spans="1:19" ht="25.5" customHeight="1">
      <c r="A385" s="525"/>
      <c r="B385" s="532"/>
      <c r="C385" s="533" t="s">
        <v>29</v>
      </c>
      <c r="D385" s="527" t="s">
        <v>24</v>
      </c>
      <c r="E385" s="36">
        <v>0</v>
      </c>
      <c r="F385" s="116">
        <f t="shared" si="76"/>
        <v>0</v>
      </c>
      <c r="G385" s="43" t="e">
        <f>+F385*100/E385</f>
        <v>#DIV/0!</v>
      </c>
      <c r="H385" s="484"/>
      <c r="I385" s="484"/>
      <c r="J385" s="484"/>
      <c r="K385" s="912"/>
      <c r="L385" s="912"/>
      <c r="M385" s="912"/>
      <c r="N385" s="912"/>
      <c r="O385" s="912"/>
      <c r="P385" s="912"/>
      <c r="Q385" s="912"/>
      <c r="R385" s="912"/>
      <c r="S385" s="912"/>
    </row>
    <row r="386" spans="1:19" ht="28.95" customHeight="1">
      <c r="A386" s="2120" t="s">
        <v>331</v>
      </c>
      <c r="B386" s="2121"/>
      <c r="C386" s="2121"/>
      <c r="D386" s="2192"/>
      <c r="E386" s="628"/>
      <c r="F386" s="92">
        <f t="shared" si="76"/>
        <v>0</v>
      </c>
      <c r="G386" s="535"/>
      <c r="H386" s="1252"/>
      <c r="I386" s="1252"/>
      <c r="J386" s="1252"/>
      <c r="K386" s="911"/>
      <c r="L386" s="911"/>
      <c r="M386" s="911"/>
      <c r="N386" s="911"/>
      <c r="O386" s="911"/>
      <c r="P386" s="911"/>
      <c r="Q386" s="911"/>
      <c r="R386" s="911"/>
      <c r="S386" s="911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76"/>
        <v>0</v>
      </c>
      <c r="G387" s="43" t="e">
        <f>+F387*100/E387</f>
        <v>#DIV/0!</v>
      </c>
      <c r="H387" s="484"/>
      <c r="I387" s="484"/>
      <c r="J387" s="484"/>
      <c r="K387" s="912"/>
      <c r="L387" s="912"/>
      <c r="M387" s="912"/>
      <c r="N387" s="912"/>
      <c r="O387" s="912"/>
      <c r="P387" s="912"/>
      <c r="Q387" s="912"/>
      <c r="R387" s="912"/>
      <c r="S387" s="912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76"/>
        <v>0</v>
      </c>
      <c r="G388" s="43" t="e">
        <f>+F388*100/E388</f>
        <v>#DIV/0!</v>
      </c>
      <c r="H388" s="484"/>
      <c r="I388" s="484"/>
      <c r="J388" s="484"/>
      <c r="K388" s="912"/>
      <c r="L388" s="912"/>
      <c r="M388" s="912"/>
      <c r="N388" s="912"/>
      <c r="O388" s="912"/>
      <c r="P388" s="912"/>
      <c r="Q388" s="912"/>
      <c r="R388" s="912"/>
      <c r="S388" s="912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76"/>
        <v>0</v>
      </c>
      <c r="G389" s="112" t="e">
        <f>+F389*100/E389</f>
        <v>#DIV/0!</v>
      </c>
      <c r="H389" s="1251">
        <f>SUM(H390:H394)</f>
        <v>0</v>
      </c>
      <c r="I389" s="1251">
        <f>SUM(I390:I394)</f>
        <v>0</v>
      </c>
      <c r="J389" s="1251"/>
      <c r="K389" s="913"/>
      <c r="L389" s="913"/>
      <c r="M389" s="913"/>
      <c r="N389" s="913"/>
      <c r="O389" s="913"/>
      <c r="P389" s="913"/>
      <c r="Q389" s="913"/>
      <c r="R389" s="913"/>
      <c r="S389" s="913"/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76"/>
        <v>0</v>
      </c>
      <c r="G390" s="43" t="e">
        <f>+F390*100/E390</f>
        <v>#DIV/0!</v>
      </c>
      <c r="H390" s="484"/>
      <c r="I390" s="484"/>
      <c r="J390" s="484"/>
      <c r="K390" s="912"/>
      <c r="L390" s="912"/>
      <c r="M390" s="912"/>
      <c r="N390" s="912"/>
      <c r="O390" s="912"/>
      <c r="P390" s="912"/>
      <c r="Q390" s="912"/>
      <c r="R390" s="912"/>
      <c r="S390" s="912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76"/>
        <v>0</v>
      </c>
      <c r="G391" s="43" t="e">
        <f>+F391*100/E391</f>
        <v>#DIV/0!</v>
      </c>
      <c r="H391" s="484"/>
      <c r="I391" s="484"/>
      <c r="J391" s="484"/>
      <c r="K391" s="912"/>
      <c r="L391" s="912"/>
      <c r="M391" s="912"/>
      <c r="N391" s="912"/>
      <c r="O391" s="912"/>
      <c r="P391" s="912"/>
      <c r="Q391" s="912"/>
      <c r="R391" s="912"/>
      <c r="S391" s="912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76"/>
        <v>0</v>
      </c>
      <c r="G392" s="77" t="e">
        <f>SUM(G393:G397)</f>
        <v>#DIV/0!</v>
      </c>
      <c r="H392" s="484"/>
      <c r="I392" s="484"/>
      <c r="J392" s="484"/>
      <c r="K392" s="912"/>
      <c r="L392" s="912"/>
      <c r="M392" s="912"/>
      <c r="N392" s="912"/>
      <c r="O392" s="912"/>
      <c r="P392" s="912"/>
      <c r="Q392" s="912"/>
      <c r="R392" s="912"/>
      <c r="S392" s="912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76"/>
        <v>0</v>
      </c>
      <c r="G393" s="43" t="e">
        <f>+F393*100/E393</f>
        <v>#DIV/0!</v>
      </c>
      <c r="H393" s="484"/>
      <c r="I393" s="484"/>
      <c r="J393" s="484"/>
      <c r="K393" s="912"/>
      <c r="L393" s="912"/>
      <c r="M393" s="912"/>
      <c r="N393" s="912"/>
      <c r="O393" s="912"/>
      <c r="P393" s="912"/>
      <c r="Q393" s="912"/>
      <c r="R393" s="912"/>
      <c r="S393" s="912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76"/>
        <v>0</v>
      </c>
      <c r="G394" s="98" t="e">
        <f>+F394*100/E394</f>
        <v>#DIV/0!</v>
      </c>
      <c r="H394" s="566"/>
      <c r="I394" s="566"/>
      <c r="J394" s="566"/>
      <c r="K394" s="916"/>
      <c r="L394" s="916"/>
      <c r="M394" s="916"/>
      <c r="N394" s="916"/>
      <c r="O394" s="916"/>
      <c r="P394" s="916"/>
      <c r="Q394" s="916"/>
      <c r="R394" s="916"/>
      <c r="S394" s="916"/>
    </row>
  </sheetData>
  <mergeCells count="59">
    <mergeCell ref="B235:C235"/>
    <mergeCell ref="A233:C233"/>
    <mergeCell ref="B323:C323"/>
    <mergeCell ref="B350:C350"/>
    <mergeCell ref="B351:C351"/>
    <mergeCell ref="A344:C344"/>
    <mergeCell ref="B346:C346"/>
    <mergeCell ref="B347:C347"/>
    <mergeCell ref="A333:D333"/>
    <mergeCell ref="B348:C348"/>
    <mergeCell ref="A74:C74"/>
    <mergeCell ref="B101:C101"/>
    <mergeCell ref="A109:C109"/>
    <mergeCell ref="B118:C118"/>
    <mergeCell ref="A131:C131"/>
    <mergeCell ref="A225:C225"/>
    <mergeCell ref="A247:C247"/>
    <mergeCell ref="B265:C265"/>
    <mergeCell ref="B277:C277"/>
    <mergeCell ref="A287:C287"/>
    <mergeCell ref="B288:C288"/>
    <mergeCell ref="B336:C336"/>
    <mergeCell ref="B334:C334"/>
    <mergeCell ref="B335:C335"/>
    <mergeCell ref="A165:C165"/>
    <mergeCell ref="B166:C166"/>
    <mergeCell ref="A221:C221"/>
    <mergeCell ref="A223:C223"/>
    <mergeCell ref="A224:C224"/>
    <mergeCell ref="A197:C197"/>
    <mergeCell ref="B199:C199"/>
    <mergeCell ref="A201:C201"/>
    <mergeCell ref="B214:C214"/>
    <mergeCell ref="B200:C200"/>
    <mergeCell ref="A377:D377"/>
    <mergeCell ref="B300:C300"/>
    <mergeCell ref="B305:C305"/>
    <mergeCell ref="A313:D313"/>
    <mergeCell ref="B314:C314"/>
    <mergeCell ref="B289:C289"/>
    <mergeCell ref="B291:C291"/>
    <mergeCell ref="B293:C293"/>
    <mergeCell ref="B349:C349"/>
    <mergeCell ref="H3:S3"/>
    <mergeCell ref="A8:C8"/>
    <mergeCell ref="D1:G1"/>
    <mergeCell ref="A3:C4"/>
    <mergeCell ref="F3:F4"/>
    <mergeCell ref="G3:G4"/>
    <mergeCell ref="B188:C188"/>
    <mergeCell ref="A195:C195"/>
    <mergeCell ref="A142:C142"/>
    <mergeCell ref="A153:C153"/>
    <mergeCell ref="B154:C154"/>
    <mergeCell ref="A386:D386"/>
    <mergeCell ref="A175:C175"/>
    <mergeCell ref="B176:C176"/>
    <mergeCell ref="B187:C187"/>
    <mergeCell ref="B198:C198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E155" activePane="bottomRight" state="frozen"/>
      <selection pane="topRight" activeCell="E1" sqref="E1"/>
      <selection pane="bottomLeft" activeCell="A6" sqref="A6"/>
      <selection pane="bottomRight" activeCell="E161" sqref="E161"/>
    </sheetView>
  </sheetViews>
  <sheetFormatPr defaultColWidth="9.125" defaultRowHeight="18.600000000000001"/>
  <cols>
    <col min="1" max="2" width="4.625" style="12" customWidth="1"/>
    <col min="3" max="3" width="100.125" style="12" customWidth="1"/>
    <col min="4" max="4" width="9.125" style="12"/>
    <col min="5" max="5" width="11.75" style="12" customWidth="1"/>
    <col min="6" max="6" width="9.75" style="12" customWidth="1"/>
    <col min="7" max="7" width="8.375" style="546" customWidth="1"/>
    <col min="8" max="8" width="11.375" style="129" customWidth="1"/>
    <col min="9" max="9" width="10" style="129" customWidth="1"/>
    <col min="10" max="10" width="10.25" style="129" customWidth="1"/>
    <col min="11" max="11" width="10.125" style="129" customWidth="1"/>
    <col min="12" max="12" width="9.125" style="129" bestFit="1" customWidth="1"/>
    <col min="13" max="16" width="8.625" style="129" customWidth="1"/>
    <col min="17" max="18" width="8.25" style="129" bestFit="1" customWidth="1"/>
    <col min="19" max="19" width="8.75" style="129" bestFit="1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105</v>
      </c>
      <c r="E2" s="13"/>
      <c r="F2" s="13"/>
      <c r="G2" s="852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9.4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2668850</v>
      </c>
      <c r="F6" s="670">
        <f>SUM(F8+F74+F109+F153+F247)</f>
        <v>2656550</v>
      </c>
      <c r="G6" s="591">
        <f>+F6*100/E6</f>
        <v>99.53912733949079</v>
      </c>
      <c r="H6" s="1254">
        <f t="shared" ref="H6:S6" si="0">SUM(H8+H74+H109+H153+H247)</f>
        <v>111000</v>
      </c>
      <c r="I6" s="1254">
        <f t="shared" si="0"/>
        <v>200000</v>
      </c>
      <c r="J6" s="1254">
        <f t="shared" si="0"/>
        <v>231150</v>
      </c>
      <c r="K6" s="1566">
        <f t="shared" si="0"/>
        <v>255000</v>
      </c>
      <c r="L6" s="1566">
        <f t="shared" si="0"/>
        <v>257700</v>
      </c>
      <c r="M6" s="1566">
        <f t="shared" si="0"/>
        <v>273000</v>
      </c>
      <c r="N6" s="1566">
        <f t="shared" si="0"/>
        <v>215000</v>
      </c>
      <c r="O6" s="1566">
        <f t="shared" si="0"/>
        <v>201000</v>
      </c>
      <c r="P6" s="1566">
        <f t="shared" si="0"/>
        <v>103200</v>
      </c>
      <c r="Q6" s="1919">
        <f t="shared" si="0"/>
        <v>426500</v>
      </c>
      <c r="R6" s="1919">
        <f t="shared" si="0"/>
        <v>237500</v>
      </c>
      <c r="S6" s="1919">
        <f t="shared" si="0"/>
        <v>145500</v>
      </c>
    </row>
    <row r="7" spans="1:19" ht="21.75" customHeight="1">
      <c r="A7" s="16"/>
      <c r="B7" s="17"/>
      <c r="C7" s="18"/>
      <c r="D7" s="19"/>
      <c r="E7" s="150"/>
      <c r="F7" s="137"/>
      <c r="G7" s="592"/>
      <c r="H7" s="1223"/>
      <c r="I7" s="1223"/>
      <c r="J7" s="1223"/>
      <c r="K7" s="1539"/>
      <c r="L7" s="1539"/>
      <c r="M7" s="1539"/>
      <c r="N7" s="1539"/>
      <c r="O7" s="1539"/>
      <c r="P7" s="1539"/>
      <c r="Q7" s="1892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153850</v>
      </c>
      <c r="F8" s="137">
        <f>SUM(H8:S8)</f>
        <v>153850</v>
      </c>
      <c r="G8" s="593">
        <f>+F8*100/E8</f>
        <v>100</v>
      </c>
      <c r="H8" s="463">
        <f>SUM(H10+H57)</f>
        <v>6000</v>
      </c>
      <c r="I8" s="463">
        <f t="shared" ref="I8:S8" si="1">SUM(I10+I57)</f>
        <v>4000</v>
      </c>
      <c r="J8" s="463">
        <f t="shared" si="1"/>
        <v>9150</v>
      </c>
      <c r="K8" s="463">
        <f t="shared" si="1"/>
        <v>6000</v>
      </c>
      <c r="L8" s="463">
        <f t="shared" si="1"/>
        <v>7700</v>
      </c>
      <c r="M8" s="463">
        <f t="shared" si="1"/>
        <v>5000</v>
      </c>
      <c r="N8" s="463">
        <f t="shared" si="1"/>
        <v>5000</v>
      </c>
      <c r="O8" s="463">
        <f t="shared" si="1"/>
        <v>23000</v>
      </c>
      <c r="P8" s="463">
        <f t="shared" si="1"/>
        <v>23000</v>
      </c>
      <c r="Q8" s="463">
        <f t="shared" si="1"/>
        <v>24000</v>
      </c>
      <c r="R8" s="463">
        <f t="shared" si="1"/>
        <v>26000</v>
      </c>
      <c r="S8" s="463">
        <f t="shared" si="1"/>
        <v>15000</v>
      </c>
    </row>
    <row r="9" spans="1:19" ht="21.75" customHeight="1">
      <c r="A9" s="127"/>
      <c r="B9" s="128"/>
      <c r="C9" s="2" t="s">
        <v>42</v>
      </c>
      <c r="D9" s="130"/>
      <c r="E9" s="141">
        <v>7850</v>
      </c>
      <c r="F9" s="58">
        <f>SUM(H9:S9)</f>
        <v>7850</v>
      </c>
      <c r="G9" s="594"/>
      <c r="H9" s="1236">
        <v>0</v>
      </c>
      <c r="I9" s="1237">
        <v>0</v>
      </c>
      <c r="J9" s="1237">
        <v>200</v>
      </c>
      <c r="K9" s="1551">
        <v>500</v>
      </c>
      <c r="L9" s="1551">
        <v>1800</v>
      </c>
      <c r="M9" s="1551">
        <v>1800</v>
      </c>
      <c r="N9" s="1236">
        <v>1500</v>
      </c>
      <c r="O9" s="1236">
        <v>1500</v>
      </c>
      <c r="P9" s="1236">
        <v>550</v>
      </c>
      <c r="Q9" s="1905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7850</v>
      </c>
      <c r="F10" s="134">
        <f>SUM(F11+F23+F39)</f>
        <v>7850</v>
      </c>
      <c r="G10" s="595">
        <f>+F10*100/E10</f>
        <v>100</v>
      </c>
      <c r="H10" s="1224">
        <f t="shared" ref="H10:S10" si="2">SUM(H11+H23+H39)</f>
        <v>0</v>
      </c>
      <c r="I10" s="1224">
        <f t="shared" si="2"/>
        <v>0</v>
      </c>
      <c r="J10" s="1224">
        <f t="shared" si="2"/>
        <v>5150</v>
      </c>
      <c r="K10" s="1541">
        <f t="shared" si="2"/>
        <v>0</v>
      </c>
      <c r="L10" s="1541">
        <f t="shared" si="2"/>
        <v>2700</v>
      </c>
      <c r="M10" s="1541">
        <f t="shared" si="2"/>
        <v>0</v>
      </c>
      <c r="N10" s="1541">
        <f t="shared" si="2"/>
        <v>0</v>
      </c>
      <c r="O10" s="1541">
        <f t="shared" si="2"/>
        <v>0</v>
      </c>
      <c r="P10" s="1541">
        <f t="shared" si="2"/>
        <v>0</v>
      </c>
      <c r="Q10" s="1894">
        <f t="shared" si="2"/>
        <v>0</v>
      </c>
      <c r="R10" s="1894">
        <f t="shared" si="2"/>
        <v>0</v>
      </c>
      <c r="S10" s="1894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150</v>
      </c>
      <c r="F11" s="134">
        <f>SUM(F12:F22)</f>
        <v>150</v>
      </c>
      <c r="G11" s="593">
        <f>+F11*100/E11</f>
        <v>100</v>
      </c>
      <c r="H11" s="1224">
        <f>SUM(H12:H22)</f>
        <v>0</v>
      </c>
      <c r="I11" s="1224">
        <f t="shared" ref="I11:S11" si="3">SUM(I12:I22)</f>
        <v>0</v>
      </c>
      <c r="J11" s="1224">
        <f t="shared" si="3"/>
        <v>150</v>
      </c>
      <c r="K11" s="1541">
        <f t="shared" si="3"/>
        <v>0</v>
      </c>
      <c r="L11" s="1541">
        <f t="shared" si="3"/>
        <v>0</v>
      </c>
      <c r="M11" s="1541">
        <f t="shared" si="3"/>
        <v>0</v>
      </c>
      <c r="N11" s="1541">
        <f t="shared" si="3"/>
        <v>0</v>
      </c>
      <c r="O11" s="1541">
        <f t="shared" si="3"/>
        <v>0</v>
      </c>
      <c r="P11" s="1541">
        <f t="shared" si="3"/>
        <v>0</v>
      </c>
      <c r="Q11" s="1894">
        <f t="shared" si="3"/>
        <v>0</v>
      </c>
      <c r="R11" s="1894">
        <f t="shared" si="3"/>
        <v>0</v>
      </c>
      <c r="S11" s="1894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150</v>
      </c>
      <c r="F12" s="36">
        <f>SUM(H12:S12)</f>
        <v>150</v>
      </c>
      <c r="G12" s="596">
        <f>+F12*100/E12</f>
        <v>100</v>
      </c>
      <c r="H12" s="1240">
        <v>0</v>
      </c>
      <c r="I12" s="1240">
        <v>0</v>
      </c>
      <c r="J12" s="1240">
        <v>150</v>
      </c>
      <c r="K12" s="1268">
        <v>0</v>
      </c>
      <c r="L12" s="1268">
        <v>0</v>
      </c>
      <c r="M12" s="1268">
        <v>0</v>
      </c>
      <c r="N12" s="1268">
        <v>0</v>
      </c>
      <c r="O12" s="1268">
        <v>0</v>
      </c>
      <c r="P12" s="1268">
        <v>0</v>
      </c>
      <c r="Q12" s="1268">
        <v>0</v>
      </c>
      <c r="R12" s="1268">
        <v>0</v>
      </c>
      <c r="S12" s="1268">
        <v>0</v>
      </c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596" t="e">
        <f t="shared" ref="G13:G53" si="5">+F13*100/E13</f>
        <v>#DIV/0!</v>
      </c>
      <c r="H13" s="471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596" t="e">
        <f t="shared" si="5"/>
        <v>#DIV/0!</v>
      </c>
      <c r="H14" s="471"/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596" t="e">
        <f t="shared" si="5"/>
        <v>#DIV/0!</v>
      </c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596" t="e">
        <f t="shared" si="5"/>
        <v>#DIV/0!</v>
      </c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596" t="e">
        <f t="shared" si="5"/>
        <v>#DIV/0!</v>
      </c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596" t="e">
        <f t="shared" si="5"/>
        <v>#DIV/0!</v>
      </c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596" t="e">
        <f t="shared" si="5"/>
        <v>#DIV/0!</v>
      </c>
      <c r="H19" s="471"/>
      <c r="I19" s="471"/>
      <c r="J19" s="471"/>
      <c r="K19" s="471"/>
      <c r="L19" s="471"/>
      <c r="M19" s="471"/>
      <c r="N19" s="471"/>
      <c r="O19" s="471"/>
      <c r="P19" s="471"/>
      <c r="Q19" s="471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596" t="e">
        <f t="shared" si="5"/>
        <v>#DIV/0!</v>
      </c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596" t="e">
        <f t="shared" si="5"/>
        <v>#DIV/0!</v>
      </c>
      <c r="H21" s="471"/>
      <c r="I21" s="471"/>
      <c r="J21" s="471"/>
      <c r="K21" s="471"/>
      <c r="L21" s="471"/>
      <c r="M21" s="471"/>
      <c r="N21" s="471"/>
      <c r="O21" s="471"/>
      <c r="P21" s="471"/>
      <c r="Q21" s="471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596" t="e">
        <f t="shared" si="5"/>
        <v>#DIV/0!</v>
      </c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0</v>
      </c>
      <c r="F23" s="134">
        <f>SUM(F24:F38)</f>
        <v>0</v>
      </c>
      <c r="G23" s="593" t="e">
        <f t="shared" si="5"/>
        <v>#DIV/0!</v>
      </c>
      <c r="H23" s="1224">
        <f>SUM(H24:H38)</f>
        <v>0</v>
      </c>
      <c r="I23" s="1224">
        <f t="shared" ref="I23:S23" si="6">SUM(I24:I38)</f>
        <v>0</v>
      </c>
      <c r="J23" s="1224">
        <f t="shared" si="6"/>
        <v>0</v>
      </c>
      <c r="K23" s="1541">
        <f t="shared" si="6"/>
        <v>0</v>
      </c>
      <c r="L23" s="1541">
        <f t="shared" si="6"/>
        <v>0</v>
      </c>
      <c r="M23" s="1541">
        <f t="shared" si="6"/>
        <v>0</v>
      </c>
      <c r="N23" s="1541">
        <f t="shared" si="6"/>
        <v>0</v>
      </c>
      <c r="O23" s="1541">
        <f t="shared" si="6"/>
        <v>0</v>
      </c>
      <c r="P23" s="1541">
        <f t="shared" si="6"/>
        <v>0</v>
      </c>
      <c r="Q23" s="1894">
        <f t="shared" si="6"/>
        <v>0</v>
      </c>
      <c r="R23" s="1894">
        <f t="shared" si="6"/>
        <v>0</v>
      </c>
      <c r="S23" s="1894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596" t="e">
        <f t="shared" si="5"/>
        <v>#DIV/0!</v>
      </c>
      <c r="H24" s="471"/>
      <c r="I24" s="471"/>
      <c r="J24" s="471"/>
      <c r="K24" s="471"/>
      <c r="L24" s="471"/>
      <c r="M24" s="471"/>
      <c r="N24" s="471"/>
      <c r="O24" s="471"/>
      <c r="P24" s="471"/>
      <c r="Q24" s="471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596" t="e">
        <f t="shared" si="5"/>
        <v>#DIV/0!</v>
      </c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596" t="e">
        <f t="shared" si="5"/>
        <v>#DIV/0!</v>
      </c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596" t="e">
        <f t="shared" si="5"/>
        <v>#DIV/0!</v>
      </c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596" t="e">
        <f t="shared" si="5"/>
        <v>#DIV/0!</v>
      </c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596" t="e">
        <f t="shared" si="5"/>
        <v>#DIV/0!</v>
      </c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1"/>
      <c r="S29" s="471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596" t="e">
        <f t="shared" si="5"/>
        <v>#DIV/0!</v>
      </c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596" t="e">
        <f t="shared" si="5"/>
        <v>#DIV/0!</v>
      </c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596" t="e">
        <f t="shared" si="5"/>
        <v>#DIV/0!</v>
      </c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596" t="e">
        <f t="shared" si="5"/>
        <v>#DIV/0!</v>
      </c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9">
        <v>0</v>
      </c>
      <c r="F34" s="36">
        <f t="shared" si="4"/>
        <v>0</v>
      </c>
      <c r="G34" s="596" t="e">
        <f t="shared" si="5"/>
        <v>#DIV/0!</v>
      </c>
      <c r="H34" s="471"/>
      <c r="I34" s="471"/>
      <c r="J34" s="471"/>
      <c r="K34" s="471"/>
      <c r="L34" s="471"/>
      <c r="M34" s="471"/>
      <c r="N34" s="471"/>
      <c r="O34" s="471"/>
      <c r="P34" s="471"/>
      <c r="Q34" s="471"/>
      <c r="R34" s="471"/>
      <c r="S34" s="471"/>
    </row>
    <row r="35" spans="1:19" ht="21.75" customHeight="1">
      <c r="A35" s="32"/>
      <c r="B35" s="33"/>
      <c r="C35" s="320" t="s">
        <v>17</v>
      </c>
      <c r="D35" s="35" t="s">
        <v>47</v>
      </c>
      <c r="E35" s="39">
        <v>0</v>
      </c>
      <c r="F35" s="36">
        <f t="shared" si="4"/>
        <v>0</v>
      </c>
      <c r="G35" s="596" t="e">
        <f t="shared" si="5"/>
        <v>#DIV/0!</v>
      </c>
      <c r="H35" s="471"/>
      <c r="I35" s="471"/>
      <c r="J35" s="471"/>
      <c r="K35" s="471"/>
      <c r="L35" s="471"/>
      <c r="M35" s="471"/>
      <c r="N35" s="471"/>
      <c r="O35" s="471"/>
      <c r="P35" s="471"/>
      <c r="Q35" s="471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9">
        <v>0</v>
      </c>
      <c r="F36" s="36">
        <f t="shared" si="4"/>
        <v>0</v>
      </c>
      <c r="G36" s="596" t="e">
        <f t="shared" si="5"/>
        <v>#DIV/0!</v>
      </c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9">
        <v>0</v>
      </c>
      <c r="F37" s="36">
        <f t="shared" si="4"/>
        <v>0</v>
      </c>
      <c r="G37" s="596" t="e">
        <f t="shared" si="5"/>
        <v>#DIV/0!</v>
      </c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9">
        <v>0</v>
      </c>
      <c r="F38" s="36">
        <f t="shared" si="4"/>
        <v>0</v>
      </c>
      <c r="G38" s="596" t="e">
        <f t="shared" si="5"/>
        <v>#DIV/0!</v>
      </c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7700</v>
      </c>
      <c r="F39" s="134">
        <f>SUM(F40:F53)</f>
        <v>7700</v>
      </c>
      <c r="G39" s="593">
        <f t="shared" si="5"/>
        <v>100</v>
      </c>
      <c r="H39" s="1224">
        <f>SUM(H40:H53)</f>
        <v>0</v>
      </c>
      <c r="I39" s="1224">
        <f t="shared" ref="I39:S39" si="7">SUM(I40:I53)</f>
        <v>0</v>
      </c>
      <c r="J39" s="1224">
        <f t="shared" si="7"/>
        <v>5000</v>
      </c>
      <c r="K39" s="1541">
        <f t="shared" si="7"/>
        <v>0</v>
      </c>
      <c r="L39" s="1541">
        <f t="shared" si="7"/>
        <v>2700</v>
      </c>
      <c r="M39" s="1541">
        <f t="shared" si="7"/>
        <v>0</v>
      </c>
      <c r="N39" s="1541">
        <f t="shared" si="7"/>
        <v>0</v>
      </c>
      <c r="O39" s="1541">
        <f t="shared" si="7"/>
        <v>0</v>
      </c>
      <c r="P39" s="1541">
        <f t="shared" si="7"/>
        <v>0</v>
      </c>
      <c r="Q39" s="1894">
        <f t="shared" si="7"/>
        <v>0</v>
      </c>
      <c r="R39" s="1894">
        <f t="shared" si="7"/>
        <v>0</v>
      </c>
      <c r="S39" s="1894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2700</v>
      </c>
      <c r="F40" s="36">
        <f t="shared" si="4"/>
        <v>2700</v>
      </c>
      <c r="G40" s="596">
        <f t="shared" si="5"/>
        <v>100</v>
      </c>
      <c r="H40" s="1240">
        <v>0</v>
      </c>
      <c r="I40" s="1240">
        <v>0</v>
      </c>
      <c r="J40" s="1240">
        <v>0</v>
      </c>
      <c r="K40" s="1268">
        <v>0</v>
      </c>
      <c r="L40" s="1268">
        <v>2700</v>
      </c>
      <c r="M40" s="1268">
        <v>0</v>
      </c>
      <c r="N40" s="1268">
        <v>0</v>
      </c>
      <c r="O40" s="1268">
        <v>0</v>
      </c>
      <c r="P40" s="1268">
        <v>0</v>
      </c>
      <c r="Q40" s="1268">
        <v>0</v>
      </c>
      <c r="R40" s="1268">
        <v>0</v>
      </c>
      <c r="S40" s="1268">
        <v>0</v>
      </c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596" t="e">
        <f t="shared" si="5"/>
        <v>#DIV/0!</v>
      </c>
      <c r="H41" s="1240"/>
      <c r="I41" s="1240"/>
      <c r="J41" s="1240"/>
      <c r="K41" s="471"/>
      <c r="L41" s="471"/>
      <c r="M41" s="471"/>
      <c r="N41" s="471"/>
      <c r="O41" s="471"/>
      <c r="P41" s="471"/>
      <c r="Q41" s="471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596" t="e">
        <f t="shared" si="5"/>
        <v>#DIV/0!</v>
      </c>
      <c r="H42" s="1240"/>
      <c r="I42" s="1240"/>
      <c r="J42" s="1240"/>
      <c r="K42" s="471"/>
      <c r="L42" s="471"/>
      <c r="M42" s="471"/>
      <c r="N42" s="471"/>
      <c r="O42" s="471"/>
      <c r="P42" s="471"/>
      <c r="Q42" s="471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596" t="e">
        <f t="shared" si="5"/>
        <v>#DIV/0!</v>
      </c>
      <c r="H43" s="1240"/>
      <c r="I43" s="1240"/>
      <c r="J43" s="1240"/>
      <c r="K43" s="471"/>
      <c r="L43" s="471"/>
      <c r="M43" s="471"/>
      <c r="N43" s="471"/>
      <c r="O43" s="471"/>
      <c r="P43" s="471"/>
      <c r="Q43" s="471"/>
      <c r="R43" s="471"/>
      <c r="S43" s="471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596" t="e">
        <f t="shared" si="5"/>
        <v>#DIV/0!</v>
      </c>
      <c r="H44" s="1240"/>
      <c r="I44" s="1240"/>
      <c r="J44" s="1240"/>
      <c r="K44" s="471"/>
      <c r="L44" s="471"/>
      <c r="M44" s="471"/>
      <c r="N44" s="471"/>
      <c r="O44" s="471"/>
      <c r="P44" s="471"/>
      <c r="Q44" s="471"/>
      <c r="R44" s="471"/>
      <c r="S44" s="471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596" t="e">
        <f t="shared" si="5"/>
        <v>#DIV/0!</v>
      </c>
      <c r="H45" s="1240"/>
      <c r="I45" s="1240"/>
      <c r="J45" s="1240"/>
      <c r="K45" s="471"/>
      <c r="L45" s="471"/>
      <c r="M45" s="471"/>
      <c r="N45" s="471"/>
      <c r="O45" s="471"/>
      <c r="P45" s="471"/>
      <c r="Q45" s="471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596" t="e">
        <f t="shared" si="5"/>
        <v>#DIV/0!</v>
      </c>
      <c r="H46" s="1240"/>
      <c r="I46" s="1240"/>
      <c r="J46" s="1240"/>
      <c r="K46" s="471"/>
      <c r="L46" s="471"/>
      <c r="M46" s="471"/>
      <c r="N46" s="471"/>
      <c r="O46" s="471"/>
      <c r="P46" s="471"/>
      <c r="Q46" s="471"/>
      <c r="R46" s="471"/>
      <c r="S46" s="471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596" t="e">
        <f t="shared" si="5"/>
        <v>#DIV/0!</v>
      </c>
      <c r="H47" s="1240"/>
      <c r="I47" s="1240"/>
      <c r="J47" s="1240"/>
      <c r="K47" s="471"/>
      <c r="L47" s="471"/>
      <c r="M47" s="471"/>
      <c r="N47" s="471"/>
      <c r="O47" s="471"/>
      <c r="P47" s="471"/>
      <c r="Q47" s="471"/>
      <c r="R47" s="471"/>
      <c r="S47" s="471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596" t="e">
        <f t="shared" si="5"/>
        <v>#DIV/0!</v>
      </c>
      <c r="H48" s="1240"/>
      <c r="I48" s="1240"/>
      <c r="J48" s="1240"/>
      <c r="K48" s="471"/>
      <c r="L48" s="471"/>
      <c r="M48" s="471"/>
      <c r="N48" s="471"/>
      <c r="O48" s="471"/>
      <c r="P48" s="471"/>
      <c r="Q48" s="471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596" t="e">
        <f t="shared" si="5"/>
        <v>#DIV/0!</v>
      </c>
      <c r="H49" s="1240"/>
      <c r="I49" s="1240"/>
      <c r="J49" s="1240"/>
      <c r="K49" s="471"/>
      <c r="L49" s="471"/>
      <c r="M49" s="471"/>
      <c r="N49" s="471"/>
      <c r="O49" s="471"/>
      <c r="P49" s="471"/>
      <c r="Q49" s="471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596" t="e">
        <f t="shared" si="5"/>
        <v>#DIV/0!</v>
      </c>
      <c r="H50" s="1240"/>
      <c r="I50" s="1240"/>
      <c r="J50" s="1240"/>
      <c r="K50" s="471"/>
      <c r="L50" s="471"/>
      <c r="M50" s="471"/>
      <c r="N50" s="471"/>
      <c r="O50" s="471"/>
      <c r="P50" s="471"/>
      <c r="Q50" s="471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596" t="e">
        <f t="shared" si="5"/>
        <v>#DIV/0!</v>
      </c>
      <c r="H51" s="1240"/>
      <c r="I51" s="1240"/>
      <c r="J51" s="1240"/>
      <c r="K51" s="471"/>
      <c r="L51" s="471"/>
      <c r="M51" s="471"/>
      <c r="N51" s="471"/>
      <c r="O51" s="471"/>
      <c r="P51" s="471"/>
      <c r="Q51" s="471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1000</v>
      </c>
      <c r="F52" s="36">
        <f t="shared" si="4"/>
        <v>1000</v>
      </c>
      <c r="G52" s="596">
        <f t="shared" si="5"/>
        <v>100</v>
      </c>
      <c r="H52" s="1240">
        <v>0</v>
      </c>
      <c r="I52" s="1240">
        <v>0</v>
      </c>
      <c r="J52" s="1240">
        <v>1000</v>
      </c>
      <c r="K52" s="1268">
        <v>0</v>
      </c>
      <c r="L52" s="1268">
        <v>0</v>
      </c>
      <c r="M52" s="1268">
        <v>0</v>
      </c>
      <c r="N52" s="1268">
        <v>0</v>
      </c>
      <c r="O52" s="1268">
        <v>0</v>
      </c>
      <c r="P52" s="1268">
        <v>0</v>
      </c>
      <c r="Q52" s="1268">
        <v>0</v>
      </c>
      <c r="R52" s="1268">
        <v>0</v>
      </c>
      <c r="S52" s="1268">
        <v>0</v>
      </c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4000</v>
      </c>
      <c r="F53" s="36">
        <f>SUM(H53:S53)</f>
        <v>4000</v>
      </c>
      <c r="G53" s="124">
        <f t="shared" si="5"/>
        <v>100</v>
      </c>
      <c r="H53" s="1240">
        <v>0</v>
      </c>
      <c r="I53" s="1240">
        <v>0</v>
      </c>
      <c r="J53" s="1240">
        <v>4000</v>
      </c>
      <c r="K53" s="1268">
        <v>0</v>
      </c>
      <c r="L53" s="1268">
        <v>0</v>
      </c>
      <c r="M53" s="1268">
        <v>0</v>
      </c>
      <c r="N53" s="1268">
        <v>0</v>
      </c>
      <c r="O53" s="1268">
        <v>0</v>
      </c>
      <c r="P53" s="1268">
        <v>0</v>
      </c>
      <c r="Q53" s="1268">
        <v>0</v>
      </c>
      <c r="R53" s="1268">
        <v>0</v>
      </c>
      <c r="S53" s="1268">
        <v>0</v>
      </c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34960</v>
      </c>
      <c r="F54" s="36">
        <f t="shared" si="4"/>
        <v>31626.400000000001</v>
      </c>
      <c r="G54" s="597">
        <f>+F54*100/E54</f>
        <v>90.464530892448508</v>
      </c>
      <c r="H54" s="1240">
        <v>0</v>
      </c>
      <c r="I54" s="1240">
        <v>0</v>
      </c>
      <c r="J54" s="1240">
        <v>0</v>
      </c>
      <c r="K54" s="1268">
        <v>0</v>
      </c>
      <c r="L54" s="1266">
        <v>7850</v>
      </c>
      <c r="M54" s="1266">
        <v>5000</v>
      </c>
      <c r="N54" s="1711">
        <v>8700.4</v>
      </c>
      <c r="O54" s="1266">
        <v>8530</v>
      </c>
      <c r="P54" s="1266">
        <v>1496</v>
      </c>
      <c r="Q54" s="1268">
        <v>0</v>
      </c>
      <c r="R54" s="1268">
        <v>50</v>
      </c>
      <c r="S54" s="1268">
        <v>0</v>
      </c>
    </row>
    <row r="55" spans="1:19" ht="21.75" customHeight="1">
      <c r="A55" s="32"/>
      <c r="B55" s="33"/>
      <c r="C55" s="123" t="s">
        <v>20</v>
      </c>
      <c r="D55" s="41" t="s">
        <v>9</v>
      </c>
      <c r="E55" s="42">
        <v>1000</v>
      </c>
      <c r="F55" s="36">
        <f t="shared" si="4"/>
        <v>1012</v>
      </c>
      <c r="G55" s="597">
        <f>+F55*100/E55</f>
        <v>101.2</v>
      </c>
      <c r="H55" s="1240">
        <v>0</v>
      </c>
      <c r="I55" s="1240">
        <v>0</v>
      </c>
      <c r="J55" s="1240">
        <v>0</v>
      </c>
      <c r="K55" s="1268">
        <v>0</v>
      </c>
      <c r="L55" s="1268">
        <v>0</v>
      </c>
      <c r="M55" s="1268">
        <v>20</v>
      </c>
      <c r="N55" s="1268">
        <v>45</v>
      </c>
      <c r="O55" s="1268">
        <v>210</v>
      </c>
      <c r="P55" s="1268">
        <v>280</v>
      </c>
      <c r="Q55" s="1268">
        <v>325</v>
      </c>
      <c r="R55" s="1268">
        <v>132</v>
      </c>
      <c r="S55" s="1268">
        <v>0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146000</v>
      </c>
      <c r="F56" s="58">
        <f>SUM(H56:S56)</f>
        <v>146000</v>
      </c>
      <c r="G56" s="594"/>
      <c r="H56" s="1238">
        <v>5000</v>
      </c>
      <c r="I56" s="1238">
        <v>5000</v>
      </c>
      <c r="J56" s="1238">
        <v>5000</v>
      </c>
      <c r="K56" s="1552">
        <v>5000</v>
      </c>
      <c r="L56" s="1552">
        <v>5000</v>
      </c>
      <c r="M56" s="1552">
        <v>5000</v>
      </c>
      <c r="N56" s="1552">
        <v>5000</v>
      </c>
      <c r="O56" s="1552">
        <v>23000</v>
      </c>
      <c r="P56" s="1552">
        <v>23000</v>
      </c>
      <c r="Q56" s="1906">
        <v>24000</v>
      </c>
      <c r="R56" s="1906">
        <v>21000</v>
      </c>
      <c r="S56" s="1906">
        <v>20000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146000</v>
      </c>
      <c r="F57" s="143">
        <f>SUM(F58:F64)</f>
        <v>146000</v>
      </c>
      <c r="G57" s="595">
        <f>+F57*100/E57</f>
        <v>100</v>
      </c>
      <c r="H57" s="1232">
        <f>SUM(H58:H64)</f>
        <v>6000</v>
      </c>
      <c r="I57" s="1232">
        <f t="shared" ref="I57:S57" si="8">SUM(I58:I64)</f>
        <v>4000</v>
      </c>
      <c r="J57" s="1232">
        <f t="shared" si="8"/>
        <v>4000</v>
      </c>
      <c r="K57" s="1569">
        <f t="shared" si="8"/>
        <v>6000</v>
      </c>
      <c r="L57" s="1569">
        <f t="shared" si="8"/>
        <v>5000</v>
      </c>
      <c r="M57" s="1569">
        <f t="shared" si="8"/>
        <v>5000</v>
      </c>
      <c r="N57" s="1569">
        <f t="shared" si="8"/>
        <v>5000</v>
      </c>
      <c r="O57" s="1569">
        <f t="shared" si="8"/>
        <v>23000</v>
      </c>
      <c r="P57" s="1569">
        <f t="shared" si="8"/>
        <v>23000</v>
      </c>
      <c r="Q57" s="1902">
        <f t="shared" si="8"/>
        <v>24000</v>
      </c>
      <c r="R57" s="1902">
        <f t="shared" si="8"/>
        <v>26000</v>
      </c>
      <c r="S57" s="1902">
        <f t="shared" si="8"/>
        <v>15000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21000</v>
      </c>
      <c r="F58" s="36">
        <f t="shared" ref="F58:F72" si="9">SUM(H58:S58)</f>
        <v>21000</v>
      </c>
      <c r="G58" s="597">
        <f t="shared" ref="G58:G74" si="10">+F58*100/E58</f>
        <v>100</v>
      </c>
      <c r="H58" s="1240">
        <v>500</v>
      </c>
      <c r="I58" s="1240">
        <v>500</v>
      </c>
      <c r="J58" s="1240">
        <v>500</v>
      </c>
      <c r="K58" s="1268">
        <v>1000</v>
      </c>
      <c r="L58" s="1268">
        <v>1000</v>
      </c>
      <c r="M58" s="1266">
        <v>1000</v>
      </c>
      <c r="N58" s="1266">
        <v>1000</v>
      </c>
      <c r="O58" s="1266">
        <v>4000</v>
      </c>
      <c r="P58" s="1266">
        <v>4000</v>
      </c>
      <c r="Q58" s="1266">
        <v>3000</v>
      </c>
      <c r="R58" s="1268">
        <v>3000</v>
      </c>
      <c r="S58" s="1266">
        <v>1500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123000</v>
      </c>
      <c r="F59" s="36">
        <f t="shared" si="9"/>
        <v>123000</v>
      </c>
      <c r="G59" s="597">
        <f t="shared" si="10"/>
        <v>100</v>
      </c>
      <c r="H59" s="1270">
        <v>5500</v>
      </c>
      <c r="I59" s="1271">
        <v>3500</v>
      </c>
      <c r="J59" s="1240">
        <v>3500</v>
      </c>
      <c r="K59" s="1268">
        <v>5000</v>
      </c>
      <c r="L59" s="1268">
        <v>4000</v>
      </c>
      <c r="M59" s="1266">
        <v>4000</v>
      </c>
      <c r="N59" s="1266">
        <v>4000</v>
      </c>
      <c r="O59" s="1266">
        <v>19000</v>
      </c>
      <c r="P59" s="1266">
        <v>19000</v>
      </c>
      <c r="Q59" s="1266">
        <v>21000</v>
      </c>
      <c r="R59" s="1266">
        <v>21000</v>
      </c>
      <c r="S59" s="1266">
        <v>13500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597" t="e">
        <f t="shared" si="10"/>
        <v>#DIV/0!</v>
      </c>
      <c r="H60" s="1240"/>
      <c r="I60" s="1240"/>
      <c r="J60" s="1240"/>
      <c r="K60" s="471"/>
      <c r="L60" s="471"/>
      <c r="M60" s="471"/>
      <c r="N60" s="471"/>
      <c r="O60" s="471"/>
      <c r="P60" s="471"/>
      <c r="Q60" s="471"/>
      <c r="R60" s="471"/>
      <c r="S60" s="471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597" t="e">
        <f t="shared" si="10"/>
        <v>#DIV/0!</v>
      </c>
      <c r="H61" s="1240"/>
      <c r="I61" s="1240"/>
      <c r="J61" s="1240"/>
      <c r="K61" s="471"/>
      <c r="L61" s="471"/>
      <c r="M61" s="471"/>
      <c r="N61" s="471"/>
      <c r="O61" s="471"/>
      <c r="P61" s="471"/>
      <c r="Q61" s="471"/>
      <c r="R61" s="471"/>
      <c r="S61" s="471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597" t="e">
        <f t="shared" si="10"/>
        <v>#DIV/0!</v>
      </c>
      <c r="H62" s="1240"/>
      <c r="I62" s="1240"/>
      <c r="J62" s="1240"/>
      <c r="K62" s="471"/>
      <c r="L62" s="471"/>
      <c r="M62" s="471"/>
      <c r="N62" s="471"/>
      <c r="O62" s="471"/>
      <c r="P62" s="471"/>
      <c r="Q62" s="471"/>
      <c r="R62" s="471"/>
      <c r="S62" s="471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597">
        <f t="shared" si="10"/>
        <v>100</v>
      </c>
      <c r="H63" s="1240">
        <v>0</v>
      </c>
      <c r="I63" s="1240">
        <v>0</v>
      </c>
      <c r="J63" s="1240">
        <v>0</v>
      </c>
      <c r="K63" s="1268">
        <v>0</v>
      </c>
      <c r="L63" s="1268">
        <v>0</v>
      </c>
      <c r="M63" s="1268">
        <v>0</v>
      </c>
      <c r="N63" s="1268">
        <v>0</v>
      </c>
      <c r="O63" s="1268">
        <v>0</v>
      </c>
      <c r="P63" s="1268">
        <v>0</v>
      </c>
      <c r="Q63" s="1268">
        <v>0</v>
      </c>
      <c r="R63" s="1268">
        <v>2000</v>
      </c>
      <c r="S63" s="1268">
        <v>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597" t="e">
        <f t="shared" si="10"/>
        <v>#DIV/0!</v>
      </c>
      <c r="H64" s="1240"/>
      <c r="I64" s="1240"/>
      <c r="J64" s="471"/>
      <c r="K64" s="471"/>
      <c r="L64" s="471"/>
      <c r="M64" s="471"/>
      <c r="N64" s="471"/>
      <c r="O64" s="471"/>
      <c r="P64" s="471"/>
      <c r="Q64" s="471"/>
      <c r="R64" s="471"/>
      <c r="S64" s="471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10000</v>
      </c>
      <c r="F65" s="55">
        <f t="shared" si="9"/>
        <v>10000</v>
      </c>
      <c r="G65" s="598">
        <f t="shared" si="10"/>
        <v>100</v>
      </c>
      <c r="H65" s="1239">
        <v>0</v>
      </c>
      <c r="I65" s="1239">
        <v>0</v>
      </c>
      <c r="J65" s="1239">
        <v>0</v>
      </c>
      <c r="K65" s="1268">
        <v>0</v>
      </c>
      <c r="L65" s="1268">
        <v>0</v>
      </c>
      <c r="M65" s="1266">
        <v>1000</v>
      </c>
      <c r="N65" s="1266">
        <v>9000</v>
      </c>
      <c r="O65" s="1268">
        <v>0</v>
      </c>
      <c r="P65" s="1268">
        <v>0</v>
      </c>
      <c r="Q65" s="1268">
        <v>0</v>
      </c>
      <c r="R65" s="1268">
        <v>0</v>
      </c>
      <c r="S65" s="1268">
        <v>0</v>
      </c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292</v>
      </c>
      <c r="F66" s="55">
        <f t="shared" si="9"/>
        <v>169</v>
      </c>
      <c r="G66" s="598">
        <f t="shared" si="10"/>
        <v>57.876712328767127</v>
      </c>
      <c r="H66" s="1239">
        <v>3</v>
      </c>
      <c r="I66" s="1239">
        <v>2</v>
      </c>
      <c r="J66" s="1239">
        <v>8</v>
      </c>
      <c r="K66" s="1268">
        <v>5</v>
      </c>
      <c r="L66" s="1268">
        <v>0</v>
      </c>
      <c r="M66" s="1268">
        <v>8</v>
      </c>
      <c r="N66" s="1268">
        <v>8</v>
      </c>
      <c r="O66" s="1268">
        <v>16</v>
      </c>
      <c r="P66" s="1268">
        <v>24</v>
      </c>
      <c r="Q66" s="1268">
        <v>12</v>
      </c>
      <c r="R66" s="1268">
        <v>36</v>
      </c>
      <c r="S66" s="1268">
        <v>47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597" t="e">
        <f t="shared" si="10"/>
        <v>#DIV/0!</v>
      </c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1"/>
      <c r="S67" s="471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870000</v>
      </c>
      <c r="F68" s="50">
        <f>SUM(H68:S68)</f>
        <v>869893.6100000001</v>
      </c>
      <c r="G68" s="599">
        <f t="shared" si="10"/>
        <v>99.987771264367836</v>
      </c>
      <c r="H68" s="1226">
        <f>SUM(H69:H73)</f>
        <v>62400</v>
      </c>
      <c r="I68" s="1226">
        <f>SUM(I69:I73)</f>
        <v>275420.86</v>
      </c>
      <c r="J68" s="1226">
        <f>SUM(J69:J73)</f>
        <v>96850.5</v>
      </c>
      <c r="K68" s="1543">
        <v>38408.19</v>
      </c>
      <c r="L68" s="1543">
        <f t="shared" ref="L68:S68" si="11">SUM(L69:L73)</f>
        <v>170746.5</v>
      </c>
      <c r="M68" s="1543">
        <f t="shared" si="11"/>
        <v>66707.56</v>
      </c>
      <c r="N68" s="1543">
        <f t="shared" si="11"/>
        <v>49124</v>
      </c>
      <c r="O68" s="1543">
        <f t="shared" si="11"/>
        <v>30236</v>
      </c>
      <c r="P68" s="1543">
        <f t="shared" si="11"/>
        <v>16000</v>
      </c>
      <c r="Q68" s="1896">
        <f t="shared" si="11"/>
        <v>16000</v>
      </c>
      <c r="R68" s="1896">
        <f t="shared" si="11"/>
        <v>16000</v>
      </c>
      <c r="S68" s="1896">
        <f t="shared" si="11"/>
        <v>32000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597" t="e">
        <f t="shared" si="10"/>
        <v>#DIV/0!</v>
      </c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799100+70900</f>
        <v>870000</v>
      </c>
      <c r="F70" s="36">
        <f t="shared" si="9"/>
        <v>869893.6100000001</v>
      </c>
      <c r="G70" s="597">
        <f t="shared" si="10"/>
        <v>99.987771264367836</v>
      </c>
      <c r="H70" s="1271">
        <v>62400</v>
      </c>
      <c r="I70" s="1272">
        <v>275420.86</v>
      </c>
      <c r="J70" s="1490">
        <v>96850.5</v>
      </c>
      <c r="K70" s="1489">
        <v>38408.19</v>
      </c>
      <c r="L70" s="1671">
        <v>170746.5</v>
      </c>
      <c r="M70" s="1489">
        <v>66707.56</v>
      </c>
      <c r="N70" s="1593">
        <v>49124</v>
      </c>
      <c r="O70" s="1593">
        <v>30236</v>
      </c>
      <c r="P70" s="1593">
        <v>16000</v>
      </c>
      <c r="Q70" s="1593">
        <v>16000</v>
      </c>
      <c r="R70" s="1593">
        <v>16000</v>
      </c>
      <c r="S70" s="1593">
        <v>32000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597" t="e">
        <f t="shared" si="10"/>
        <v>#DIV/0!</v>
      </c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597" t="e">
        <f t="shared" si="10"/>
        <v>#DIV/0!</v>
      </c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597" t="e">
        <f t="shared" si="10"/>
        <v>#DIV/0!</v>
      </c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435000</v>
      </c>
      <c r="F74" s="55">
        <f>SUM(H74:S74)</f>
        <v>372700</v>
      </c>
      <c r="G74" s="595">
        <f t="shared" si="10"/>
        <v>85.678160919540232</v>
      </c>
      <c r="H74" s="1224">
        <f>H75</f>
        <v>5000</v>
      </c>
      <c r="I74" s="1224">
        <f t="shared" ref="I74:S74" si="12">I75</f>
        <v>14000</v>
      </c>
      <c r="J74" s="1224">
        <f t="shared" si="12"/>
        <v>1000</v>
      </c>
      <c r="K74" s="1541">
        <f t="shared" si="12"/>
        <v>44000</v>
      </c>
      <c r="L74" s="1541">
        <f t="shared" si="12"/>
        <v>45000</v>
      </c>
      <c r="M74" s="1541">
        <f t="shared" si="12"/>
        <v>63000</v>
      </c>
      <c r="N74" s="1541">
        <f t="shared" si="12"/>
        <v>3000</v>
      </c>
      <c r="O74" s="1541">
        <f t="shared" si="12"/>
        <v>21000</v>
      </c>
      <c r="P74" s="1541">
        <f t="shared" si="12"/>
        <v>80200</v>
      </c>
      <c r="Q74" s="1894">
        <f t="shared" si="12"/>
        <v>89500</v>
      </c>
      <c r="R74" s="1894">
        <f t="shared" si="12"/>
        <v>3500</v>
      </c>
      <c r="S74" s="1894">
        <f t="shared" si="12"/>
        <v>3500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372700</v>
      </c>
      <c r="G75" s="595"/>
      <c r="H75" s="1225">
        <f>H77+H79+H81+H83+H85+H87</f>
        <v>5000</v>
      </c>
      <c r="I75" s="1225">
        <f t="shared" ref="I75:S75" si="13">I77+I79+I81+I83+I85+I87</f>
        <v>14000</v>
      </c>
      <c r="J75" s="1225">
        <f t="shared" si="13"/>
        <v>1000</v>
      </c>
      <c r="K75" s="1542">
        <f t="shared" si="13"/>
        <v>44000</v>
      </c>
      <c r="L75" s="1542">
        <f t="shared" si="13"/>
        <v>45000</v>
      </c>
      <c r="M75" s="1542">
        <f t="shared" si="13"/>
        <v>63000</v>
      </c>
      <c r="N75" s="1542">
        <f t="shared" si="13"/>
        <v>3000</v>
      </c>
      <c r="O75" s="1542">
        <f t="shared" si="13"/>
        <v>21000</v>
      </c>
      <c r="P75" s="1542">
        <f t="shared" si="13"/>
        <v>80200</v>
      </c>
      <c r="Q75" s="1895">
        <f t="shared" si="13"/>
        <v>89500</v>
      </c>
      <c r="R75" s="1895">
        <f t="shared" si="13"/>
        <v>3500</v>
      </c>
      <c r="S75" s="1895">
        <f t="shared" si="13"/>
        <v>3500</v>
      </c>
    </row>
    <row r="76" spans="1:19" ht="21" customHeight="1">
      <c r="A76" s="44"/>
      <c r="B76" s="56"/>
      <c r="C76" s="3" t="s">
        <v>38</v>
      </c>
      <c r="D76" s="57"/>
      <c r="E76" s="147">
        <v>250000</v>
      </c>
      <c r="F76" s="58">
        <f>SUM(H76:S76)</f>
        <v>250000</v>
      </c>
      <c r="G76" s="594">
        <f t="shared" ref="G76:G82" si="14">F76*100/E76</f>
        <v>100</v>
      </c>
      <c r="H76" s="1238">
        <v>8000</v>
      </c>
      <c r="I76" s="1238">
        <v>15000</v>
      </c>
      <c r="J76" s="1238">
        <v>42000</v>
      </c>
      <c r="K76" s="1552">
        <v>40000</v>
      </c>
      <c r="L76" s="1552">
        <v>40000</v>
      </c>
      <c r="M76" s="1552">
        <v>40000</v>
      </c>
      <c r="N76" s="1552">
        <v>20000</v>
      </c>
      <c r="O76" s="1552">
        <v>20000</v>
      </c>
      <c r="P76" s="1552">
        <v>10000</v>
      </c>
      <c r="Q76" s="1906">
        <v>5000</v>
      </c>
      <c r="R76" s="1906">
        <v>5000</v>
      </c>
      <c r="S76" s="190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250000</v>
      </c>
      <c r="F77" s="36">
        <f t="shared" ref="F77:F83" si="15">SUM(H77:S77)</f>
        <v>250000</v>
      </c>
      <c r="G77" s="597">
        <f t="shared" si="14"/>
        <v>100</v>
      </c>
      <c r="H77" s="1240">
        <v>0</v>
      </c>
      <c r="I77" s="1240">
        <v>0</v>
      </c>
      <c r="J77" s="1240">
        <v>0</v>
      </c>
      <c r="K77" s="1266">
        <v>40000</v>
      </c>
      <c r="L77" s="1266">
        <v>40000</v>
      </c>
      <c r="M77" s="1266">
        <v>60000</v>
      </c>
      <c r="N77" s="1268">
        <v>0</v>
      </c>
      <c r="O77" s="1266">
        <v>10000</v>
      </c>
      <c r="P77" s="1266">
        <v>20000</v>
      </c>
      <c r="Q77" s="1266">
        <v>80000</v>
      </c>
      <c r="R77" s="1268">
        <v>0</v>
      </c>
      <c r="S77" s="1268">
        <v>0</v>
      </c>
    </row>
    <row r="78" spans="1:19" ht="21.75" customHeight="1">
      <c r="A78" s="60"/>
      <c r="B78" s="61"/>
      <c r="C78" s="2" t="s">
        <v>118</v>
      </c>
      <c r="D78" s="46"/>
      <c r="E78" s="147">
        <v>6000</v>
      </c>
      <c r="F78" s="58">
        <f>SUM(H78:S78)</f>
        <v>6000</v>
      </c>
      <c r="G78" s="594">
        <f t="shared" si="14"/>
        <v>100</v>
      </c>
      <c r="H78" s="1229">
        <v>0</v>
      </c>
      <c r="I78" s="1229">
        <v>1000</v>
      </c>
      <c r="J78" s="1229">
        <v>1000</v>
      </c>
      <c r="K78" s="1546">
        <v>1000</v>
      </c>
      <c r="L78" s="1546">
        <v>1000</v>
      </c>
      <c r="M78" s="1546">
        <v>1000</v>
      </c>
      <c r="N78" s="1546">
        <v>1000</v>
      </c>
      <c r="O78" s="1546">
        <v>0</v>
      </c>
      <c r="P78" s="1546">
        <v>0</v>
      </c>
      <c r="Q78" s="1899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6000</v>
      </c>
      <c r="F79" s="36">
        <f t="shared" si="15"/>
        <v>6000</v>
      </c>
      <c r="G79" s="597">
        <f t="shared" si="14"/>
        <v>100</v>
      </c>
      <c r="H79" s="1240">
        <v>0</v>
      </c>
      <c r="I79" s="1240">
        <v>0</v>
      </c>
      <c r="J79" s="1240">
        <v>0</v>
      </c>
      <c r="K79" s="1268">
        <v>0</v>
      </c>
      <c r="L79" s="1268">
        <v>0</v>
      </c>
      <c r="M79" s="1268">
        <v>0</v>
      </c>
      <c r="N79" s="1268">
        <v>0</v>
      </c>
      <c r="O79" s="1268">
        <v>0</v>
      </c>
      <c r="P79" s="1268">
        <v>0</v>
      </c>
      <c r="Q79" s="1266">
        <v>6000</v>
      </c>
      <c r="R79" s="1268">
        <v>0</v>
      </c>
      <c r="S79" s="1268">
        <v>0</v>
      </c>
    </row>
    <row r="80" spans="1:19" ht="21.75" customHeight="1">
      <c r="A80" s="60"/>
      <c r="B80" s="61"/>
      <c r="C80" s="2" t="s">
        <v>44</v>
      </c>
      <c r="D80" s="46"/>
      <c r="E80" s="147">
        <f>SUM(H80:S80)</f>
        <v>0</v>
      </c>
      <c r="F80" s="58">
        <f>SUM(H80:S80)</f>
        <v>0</v>
      </c>
      <c r="G80" s="594" t="e">
        <f t="shared" si="14"/>
        <v>#DIV/0!</v>
      </c>
      <c r="H80" s="1230">
        <v>0</v>
      </c>
      <c r="I80" s="1230">
        <v>0</v>
      </c>
      <c r="J80" s="1230">
        <v>0</v>
      </c>
      <c r="K80" s="1547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900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/>
      <c r="F81" s="36">
        <f>SUM(H81:S81)</f>
        <v>0</v>
      </c>
      <c r="G81" s="597" t="e">
        <f t="shared" si="14"/>
        <v>#DIV/0!</v>
      </c>
      <c r="H81" s="471"/>
      <c r="I81" s="471"/>
      <c r="J81" s="471"/>
      <c r="K81" s="471"/>
      <c r="L81" s="471"/>
      <c r="M81" s="471"/>
      <c r="N81" s="471"/>
      <c r="O81" s="471"/>
      <c r="P81" s="471"/>
      <c r="Q81" s="471"/>
      <c r="R81" s="471"/>
      <c r="S81" s="471"/>
    </row>
    <row r="82" spans="1:19" ht="21.75" customHeight="1">
      <c r="A82" s="60"/>
      <c r="B82" s="61"/>
      <c r="C82" s="2" t="s">
        <v>39</v>
      </c>
      <c r="D82" s="46"/>
      <c r="E82" s="147">
        <v>119000</v>
      </c>
      <c r="F82" s="58">
        <f>SUM(H82:S82)</f>
        <v>119000</v>
      </c>
      <c r="G82" s="594">
        <f t="shared" si="14"/>
        <v>100</v>
      </c>
      <c r="H82" s="1231"/>
      <c r="I82" s="1231">
        <v>10000</v>
      </c>
      <c r="J82" s="1231">
        <v>10000</v>
      </c>
      <c r="K82" s="1548">
        <v>10000</v>
      </c>
      <c r="L82" s="1548">
        <v>10000</v>
      </c>
      <c r="M82" s="1548">
        <v>10000</v>
      </c>
      <c r="N82" s="1548">
        <v>10000</v>
      </c>
      <c r="O82" s="1548">
        <v>20000</v>
      </c>
      <c r="P82" s="1548">
        <v>10000</v>
      </c>
      <c r="Q82" s="1901">
        <v>10000</v>
      </c>
      <c r="R82" s="1901">
        <v>10000</v>
      </c>
      <c r="S82" s="1901">
        <v>9000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119000</v>
      </c>
      <c r="F83" s="36">
        <f t="shared" si="15"/>
        <v>56700</v>
      </c>
      <c r="G83" s="597">
        <v>0</v>
      </c>
      <c r="H83" s="1240">
        <v>0</v>
      </c>
      <c r="I83" s="1240">
        <v>0</v>
      </c>
      <c r="J83" s="1240">
        <v>0</v>
      </c>
      <c r="K83" s="1268">
        <v>0</v>
      </c>
      <c r="L83" s="1268">
        <v>0</v>
      </c>
      <c r="M83" s="1268">
        <v>0</v>
      </c>
      <c r="N83" s="1268">
        <v>0</v>
      </c>
      <c r="O83" s="1268">
        <v>0</v>
      </c>
      <c r="P83" s="1266">
        <v>56700</v>
      </c>
      <c r="Q83" s="1268">
        <v>0</v>
      </c>
      <c r="R83" s="1268">
        <v>0</v>
      </c>
      <c r="S83" s="1268">
        <v>0</v>
      </c>
    </row>
    <row r="84" spans="1:19" ht="21.75" customHeight="1">
      <c r="A84" s="60"/>
      <c r="B84" s="61"/>
      <c r="C84" s="2" t="s">
        <v>40</v>
      </c>
      <c r="D84" s="46"/>
      <c r="E84" s="147">
        <v>45000</v>
      </c>
      <c r="F84" s="58">
        <f>SUM(H84:S84)</f>
        <v>45000</v>
      </c>
      <c r="G84" s="594">
        <f>F84*100/E84</f>
        <v>100</v>
      </c>
      <c r="H84" s="1238">
        <v>3000</v>
      </c>
      <c r="I84" s="1238">
        <v>4000</v>
      </c>
      <c r="J84" s="1238">
        <v>5000</v>
      </c>
      <c r="K84" s="1552">
        <v>5000</v>
      </c>
      <c r="L84" s="1552">
        <v>5000</v>
      </c>
      <c r="M84" s="1552">
        <v>3000</v>
      </c>
      <c r="N84" s="1552">
        <v>3000</v>
      </c>
      <c r="O84" s="1552">
        <v>3000</v>
      </c>
      <c r="P84" s="1552">
        <v>3500</v>
      </c>
      <c r="Q84" s="1906">
        <v>3500</v>
      </c>
      <c r="R84" s="1906">
        <v>3500</v>
      </c>
      <c r="S84" s="1906">
        <v>3500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45000</v>
      </c>
      <c r="F85" s="36">
        <f>SUM(H85:S85)</f>
        <v>45000</v>
      </c>
      <c r="G85" s="597">
        <f>F85*100/E85</f>
        <v>100</v>
      </c>
      <c r="H85" s="1271">
        <v>5000</v>
      </c>
      <c r="I85" s="1271">
        <v>7000</v>
      </c>
      <c r="J85" s="1240">
        <v>1000</v>
      </c>
      <c r="K85" s="1266">
        <v>4000</v>
      </c>
      <c r="L85" s="1266">
        <v>5000</v>
      </c>
      <c r="M85" s="1266">
        <v>3000</v>
      </c>
      <c r="N85" s="1266">
        <v>3000</v>
      </c>
      <c r="O85" s="1266">
        <v>3000</v>
      </c>
      <c r="P85" s="1266">
        <v>3500</v>
      </c>
      <c r="Q85" s="1266">
        <v>3500</v>
      </c>
      <c r="R85" s="1266">
        <v>3500</v>
      </c>
      <c r="S85" s="1266">
        <v>3500</v>
      </c>
    </row>
    <row r="86" spans="1:19" ht="21.75" customHeight="1">
      <c r="A86" s="170"/>
      <c r="B86" s="3"/>
      <c r="C86" s="171" t="s">
        <v>217</v>
      </c>
      <c r="D86" s="126"/>
      <c r="E86" s="147">
        <v>15000</v>
      </c>
      <c r="F86" s="58">
        <f>SUM(H86:S86)</f>
        <v>15000</v>
      </c>
      <c r="G86" s="594">
        <f>F86*100/E86</f>
        <v>100</v>
      </c>
      <c r="H86" s="1231">
        <v>0</v>
      </c>
      <c r="I86" s="1231">
        <v>1000</v>
      </c>
      <c r="J86" s="1231">
        <v>1000</v>
      </c>
      <c r="K86" s="1548">
        <v>1000</v>
      </c>
      <c r="L86" s="1548">
        <v>1000</v>
      </c>
      <c r="M86" s="1548">
        <v>1000</v>
      </c>
      <c r="N86" s="1548">
        <v>2000</v>
      </c>
      <c r="O86" s="1548">
        <v>2000</v>
      </c>
      <c r="P86" s="1548">
        <v>2000</v>
      </c>
      <c r="Q86" s="1901">
        <v>2000</v>
      </c>
      <c r="R86" s="1901">
        <v>2000</v>
      </c>
      <c r="S86" s="1901"/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15000</v>
      </c>
      <c r="F87" s="36">
        <f>SUM(H87:S87)</f>
        <v>15000</v>
      </c>
      <c r="G87" s="597">
        <f>F87*100/E87</f>
        <v>100</v>
      </c>
      <c r="H87" s="1240">
        <v>0</v>
      </c>
      <c r="I87" s="1271">
        <v>7000</v>
      </c>
      <c r="J87" s="1240">
        <v>0</v>
      </c>
      <c r="K87" s="1268">
        <v>0</v>
      </c>
      <c r="L87" s="1268">
        <v>0</v>
      </c>
      <c r="M87" s="1268">
        <v>0</v>
      </c>
      <c r="N87" s="1268">
        <v>0</v>
      </c>
      <c r="O87" s="1266">
        <v>8000</v>
      </c>
      <c r="P87" s="1268">
        <v>0</v>
      </c>
      <c r="Q87" s="1268">
        <v>0</v>
      </c>
      <c r="R87" s="1268">
        <v>0</v>
      </c>
      <c r="S87" s="1268">
        <v>0</v>
      </c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1391</v>
      </c>
      <c r="F88" s="1216">
        <f>F89+F91+F93+F95+F97+F99</f>
        <v>911</v>
      </c>
      <c r="G88" s="143" t="e">
        <f>G89+G91+G93+G95+G97+G99</f>
        <v>#DIV/0!</v>
      </c>
      <c r="H88" s="1216">
        <f>H89+H91+H93+H95+H97+H99</f>
        <v>0</v>
      </c>
      <c r="I88" s="1216">
        <f>I89+I91+I93+I95+I97+I99</f>
        <v>0</v>
      </c>
      <c r="J88" s="1223">
        <f t="shared" ref="J88:S88" si="16">SUM(J89:J99)</f>
        <v>0</v>
      </c>
      <c r="K88" s="1539">
        <f t="shared" si="16"/>
        <v>0</v>
      </c>
      <c r="L88" s="1539">
        <f t="shared" si="16"/>
        <v>24</v>
      </c>
      <c r="M88" s="1539">
        <f t="shared" si="16"/>
        <v>27</v>
      </c>
      <c r="N88" s="1539">
        <f t="shared" si="16"/>
        <v>0</v>
      </c>
      <c r="O88" s="1539">
        <f t="shared" si="16"/>
        <v>85</v>
      </c>
      <c r="P88" s="1539">
        <f t="shared" si="16"/>
        <v>0</v>
      </c>
      <c r="Q88" s="1892">
        <f t="shared" si="16"/>
        <v>12</v>
      </c>
      <c r="R88" s="1892">
        <f t="shared" si="16"/>
        <v>763</v>
      </c>
      <c r="S88" s="1892">
        <f t="shared" si="16"/>
        <v>0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833</v>
      </c>
      <c r="F89" s="36">
        <f>SUM(H89:S89)</f>
        <v>828</v>
      </c>
      <c r="G89" s="596">
        <f t="shared" ref="G89:G103" si="17">+F89*100/E89</f>
        <v>99.399759903961581</v>
      </c>
      <c r="H89" s="1240">
        <v>0</v>
      </c>
      <c r="I89" s="1240">
        <v>0</v>
      </c>
      <c r="J89" s="1240">
        <v>0</v>
      </c>
      <c r="K89" s="1268">
        <v>0</v>
      </c>
      <c r="L89" s="1268">
        <v>24</v>
      </c>
      <c r="M89" s="1268">
        <v>0</v>
      </c>
      <c r="N89" s="1268">
        <v>0</v>
      </c>
      <c r="O89" s="1268">
        <v>85</v>
      </c>
      <c r="P89" s="1268">
        <v>0</v>
      </c>
      <c r="Q89" s="1268">
        <v>0</v>
      </c>
      <c r="R89" s="1268">
        <v>719</v>
      </c>
      <c r="S89" s="1268">
        <v>0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8">SUM(H90:S90)</f>
        <v>0</v>
      </c>
      <c r="G90" s="596" t="e">
        <f t="shared" si="17"/>
        <v>#DIV/0!</v>
      </c>
      <c r="H90" s="1240"/>
      <c r="I90" s="1240"/>
      <c r="J90" s="1240"/>
      <c r="K90" s="471"/>
      <c r="L90" s="471"/>
      <c r="M90" s="471"/>
      <c r="N90" s="471"/>
      <c r="O90" s="471"/>
      <c r="P90" s="471"/>
      <c r="Q90" s="471"/>
      <c r="R90" s="471"/>
      <c r="S90" s="471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20</v>
      </c>
      <c r="F91" s="36">
        <f t="shared" si="18"/>
        <v>0</v>
      </c>
      <c r="G91" s="596">
        <f t="shared" si="17"/>
        <v>0</v>
      </c>
      <c r="H91" s="1240">
        <v>0</v>
      </c>
      <c r="I91" s="1240">
        <v>0</v>
      </c>
      <c r="J91" s="1240">
        <v>0</v>
      </c>
      <c r="K91" s="1268">
        <v>0</v>
      </c>
      <c r="L91" s="1268">
        <v>0</v>
      </c>
      <c r="M91" s="1268">
        <v>0</v>
      </c>
      <c r="N91" s="1268">
        <v>0</v>
      </c>
      <c r="O91" s="1268">
        <v>0</v>
      </c>
      <c r="P91" s="1268">
        <v>0</v>
      </c>
      <c r="Q91" s="1268">
        <v>0</v>
      </c>
      <c r="R91" s="1268">
        <v>0</v>
      </c>
      <c r="S91" s="1268">
        <v>0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8"/>
        <v>0</v>
      </c>
      <c r="G92" s="596" t="e">
        <f t="shared" si="17"/>
        <v>#DIV/0!</v>
      </c>
      <c r="H92" s="471"/>
      <c r="I92" s="471"/>
      <c r="J92" s="1240"/>
      <c r="K92" s="471"/>
      <c r="L92" s="471"/>
      <c r="M92" s="471"/>
      <c r="N92" s="471"/>
      <c r="O92" s="471"/>
      <c r="P92" s="471"/>
      <c r="Q92" s="471"/>
      <c r="R92" s="471"/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>SUM(H93:S93)</f>
        <v>0</v>
      </c>
      <c r="G93" s="596" t="e">
        <f>+F93*100/E93</f>
        <v>#DIV/0!</v>
      </c>
      <c r="H93" s="471"/>
      <c r="I93" s="471"/>
      <c r="J93" s="471"/>
      <c r="K93" s="471"/>
      <c r="L93" s="471"/>
      <c r="M93" s="471"/>
      <c r="N93" s="471"/>
      <c r="O93" s="471"/>
      <c r="P93" s="471"/>
      <c r="Q93" s="471"/>
      <c r="R93" s="471"/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>SUM(H94:S94)</f>
        <v>0</v>
      </c>
      <c r="G94" s="596" t="e">
        <f t="shared" si="17"/>
        <v>#DIV/0!</v>
      </c>
      <c r="H94" s="471"/>
      <c r="I94" s="471"/>
      <c r="J94" s="471"/>
      <c r="K94" s="471"/>
      <c r="L94" s="471"/>
      <c r="M94" s="471"/>
      <c r="N94" s="471"/>
      <c r="O94" s="471"/>
      <c r="P94" s="471"/>
      <c r="Q94" s="471"/>
      <c r="R94" s="471"/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238</v>
      </c>
      <c r="F95" s="36">
        <f t="shared" si="18"/>
        <v>0</v>
      </c>
      <c r="G95" s="596">
        <f t="shared" si="17"/>
        <v>0</v>
      </c>
      <c r="H95" s="1240">
        <v>0</v>
      </c>
      <c r="I95" s="1240">
        <v>0</v>
      </c>
      <c r="J95" s="1240">
        <v>0</v>
      </c>
      <c r="K95" s="1268">
        <v>0</v>
      </c>
      <c r="L95" s="1268">
        <v>0</v>
      </c>
      <c r="M95" s="1268">
        <v>0</v>
      </c>
      <c r="N95" s="1268">
        <v>0</v>
      </c>
      <c r="O95" s="1268">
        <v>0</v>
      </c>
      <c r="P95" s="1268">
        <v>0</v>
      </c>
      <c r="Q95" s="1268">
        <v>0</v>
      </c>
      <c r="R95" s="1268">
        <v>0</v>
      </c>
      <c r="S95" s="1268">
        <v>0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8"/>
        <v>0</v>
      </c>
      <c r="G96" s="596" t="e">
        <f t="shared" si="17"/>
        <v>#DIV/0!</v>
      </c>
      <c r="H96" s="1240"/>
      <c r="I96" s="1240"/>
      <c r="J96" s="1240"/>
      <c r="K96" s="471"/>
      <c r="L96" s="471"/>
      <c r="M96" s="471"/>
      <c r="N96" s="471"/>
      <c r="O96" s="471"/>
      <c r="P96" s="471"/>
      <c r="Q96" s="471"/>
      <c r="R96" s="471"/>
      <c r="S96" s="471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150</v>
      </c>
      <c r="F97" s="36">
        <f t="shared" si="18"/>
        <v>83</v>
      </c>
      <c r="G97" s="596">
        <f t="shared" si="17"/>
        <v>55.333333333333336</v>
      </c>
      <c r="H97" s="1240">
        <v>0</v>
      </c>
      <c r="I97" s="1240">
        <v>0</v>
      </c>
      <c r="J97" s="1240">
        <v>0</v>
      </c>
      <c r="K97" s="1268">
        <v>0</v>
      </c>
      <c r="L97" s="1268">
        <v>0</v>
      </c>
      <c r="M97" s="1268">
        <v>27</v>
      </c>
      <c r="N97" s="1268">
        <v>0</v>
      </c>
      <c r="O97" s="1268">
        <v>0</v>
      </c>
      <c r="P97" s="1268">
        <v>0</v>
      </c>
      <c r="Q97" s="1268">
        <v>12</v>
      </c>
      <c r="R97" s="1268">
        <v>44</v>
      </c>
      <c r="S97" s="1268">
        <v>0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8"/>
        <v>0</v>
      </c>
      <c r="G98" s="596" t="e">
        <f t="shared" si="17"/>
        <v>#DIV/0!</v>
      </c>
      <c r="H98" s="1240"/>
      <c r="I98" s="1240"/>
      <c r="J98" s="1240"/>
      <c r="K98" s="471"/>
      <c r="L98" s="471"/>
      <c r="M98" s="471"/>
      <c r="N98" s="471"/>
      <c r="O98" s="471"/>
      <c r="P98" s="471"/>
      <c r="Q98" s="471"/>
      <c r="R98" s="471"/>
      <c r="S98" s="471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150</v>
      </c>
      <c r="F99" s="36">
        <f t="shared" si="18"/>
        <v>0</v>
      </c>
      <c r="G99" s="596">
        <f t="shared" si="17"/>
        <v>0</v>
      </c>
      <c r="H99" s="1240">
        <v>0</v>
      </c>
      <c r="I99" s="1240">
        <v>0</v>
      </c>
      <c r="J99" s="1240">
        <v>0</v>
      </c>
      <c r="K99" s="1268">
        <v>0</v>
      </c>
      <c r="L99" s="1268">
        <v>0</v>
      </c>
      <c r="M99" s="1268">
        <v>0</v>
      </c>
      <c r="N99" s="1268">
        <v>0</v>
      </c>
      <c r="O99" s="1268">
        <v>0</v>
      </c>
      <c r="P99" s="1268">
        <v>0</v>
      </c>
      <c r="Q99" s="1268">
        <v>0</v>
      </c>
      <c r="R99" s="1268">
        <v>0</v>
      </c>
      <c r="S99" s="1268">
        <v>0</v>
      </c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8"/>
        <v>0</v>
      </c>
      <c r="G100" s="596" t="e">
        <f t="shared" si="17"/>
        <v>#DIV/0!</v>
      </c>
      <c r="H100" s="1240"/>
      <c r="I100" s="1240"/>
      <c r="J100" s="471"/>
      <c r="K100" s="471"/>
      <c r="L100" s="471"/>
      <c r="M100" s="471"/>
      <c r="N100" s="471"/>
      <c r="O100" s="471"/>
      <c r="P100" s="471"/>
      <c r="Q100" s="471"/>
      <c r="R100" s="471"/>
      <c r="S100" s="471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01">
        <f t="shared" si="17"/>
        <v>100</v>
      </c>
      <c r="H101" s="1239">
        <v>0</v>
      </c>
      <c r="I101" s="1239">
        <v>0</v>
      </c>
      <c r="J101" s="1239">
        <v>0</v>
      </c>
      <c r="K101" s="1268">
        <v>0</v>
      </c>
      <c r="L101" s="1268">
        <v>0</v>
      </c>
      <c r="M101" s="1268">
        <v>0</v>
      </c>
      <c r="N101" s="1268">
        <v>2</v>
      </c>
      <c r="O101" s="1268">
        <v>0</v>
      </c>
      <c r="P101" s="1268">
        <v>0</v>
      </c>
      <c r="Q101" s="1268">
        <v>0</v>
      </c>
      <c r="R101" s="1268">
        <v>0</v>
      </c>
      <c r="S101" s="1268">
        <v>0</v>
      </c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19">SUM(H102:S102)</f>
        <v>0</v>
      </c>
      <c r="G102" s="602" t="e">
        <f t="shared" si="17"/>
        <v>#DIV/0!</v>
      </c>
      <c r="H102" s="1240"/>
      <c r="I102" s="1240"/>
      <c r="J102" s="1240"/>
      <c r="K102" s="1554"/>
      <c r="L102" s="1554"/>
      <c r="M102" s="1554"/>
      <c r="N102" s="1554"/>
      <c r="O102" s="1554"/>
      <c r="P102" s="1554"/>
      <c r="Q102" s="1908"/>
      <c r="R102" s="1908"/>
      <c r="S102" s="190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449200</v>
      </c>
      <c r="F103" s="153">
        <f>SUM(H103:S103)</f>
        <v>449184.66000000003</v>
      </c>
      <c r="G103" s="599">
        <f t="shared" si="17"/>
        <v>99.996585040071238</v>
      </c>
      <c r="H103" s="1226">
        <f>SUM(H104:H108)</f>
        <v>28050</v>
      </c>
      <c r="I103" s="1226">
        <f t="shared" ref="I103:S103" si="20">SUM(I104:I108)</f>
        <v>88392.73</v>
      </c>
      <c r="J103" s="1896">
        <f t="shared" si="20"/>
        <v>123081</v>
      </c>
      <c r="K103" s="1896">
        <f t="shared" si="20"/>
        <v>58748</v>
      </c>
      <c r="L103" s="1896">
        <f t="shared" si="20"/>
        <v>5808.53</v>
      </c>
      <c r="M103" s="1896">
        <f t="shared" si="20"/>
        <v>74792.399999999994</v>
      </c>
      <c r="N103" s="1896">
        <f t="shared" si="20"/>
        <v>52680</v>
      </c>
      <c r="O103" s="1896">
        <f t="shared" si="20"/>
        <v>17174</v>
      </c>
      <c r="P103" s="1896">
        <f t="shared" si="20"/>
        <v>458</v>
      </c>
      <c r="Q103" s="1896">
        <f t="shared" si="20"/>
        <v>0</v>
      </c>
      <c r="R103" s="1896">
        <f t="shared" si="20"/>
        <v>0</v>
      </c>
      <c r="S103" s="1896">
        <f t="shared" si="20"/>
        <v>0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9"/>
        <v>0</v>
      </c>
      <c r="G104" s="597" t="e">
        <f t="shared" ref="G104:G110" si="21">+F104*100/E104</f>
        <v>#DIV/0!</v>
      </c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449200</v>
      </c>
      <c r="F105" s="36">
        <f t="shared" si="19"/>
        <v>449184.66000000003</v>
      </c>
      <c r="G105" s="597">
        <f t="shared" si="21"/>
        <v>99.996585040071238</v>
      </c>
      <c r="H105" s="1271">
        <v>28050</v>
      </c>
      <c r="I105" s="1272">
        <v>88392.73</v>
      </c>
      <c r="J105" s="1271">
        <v>123081</v>
      </c>
      <c r="K105" s="1593">
        <v>58748</v>
      </c>
      <c r="L105" s="1489">
        <v>5808.53</v>
      </c>
      <c r="M105" s="1489">
        <v>74792.399999999994</v>
      </c>
      <c r="N105" s="1593">
        <v>52680</v>
      </c>
      <c r="O105" s="1593">
        <v>17174</v>
      </c>
      <c r="P105" s="1488">
        <v>458</v>
      </c>
      <c r="Q105" s="1488">
        <v>0</v>
      </c>
      <c r="R105" s="1488">
        <v>0</v>
      </c>
      <c r="S105" s="1488">
        <v>0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/>
      <c r="F106" s="36">
        <f t="shared" si="19"/>
        <v>0</v>
      </c>
      <c r="G106" s="597" t="e">
        <f t="shared" si="21"/>
        <v>#DIV/0!</v>
      </c>
      <c r="H106" s="471"/>
      <c r="I106" s="471"/>
      <c r="J106" s="471"/>
      <c r="K106" s="471"/>
      <c r="L106" s="471"/>
      <c r="M106" s="471"/>
      <c r="N106" s="471"/>
      <c r="O106" s="471"/>
      <c r="P106" s="471"/>
      <c r="Q106" s="471"/>
      <c r="R106" s="471"/>
      <c r="S106" s="471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9"/>
        <v>0</v>
      </c>
      <c r="G107" s="597" t="e">
        <f t="shared" si="21"/>
        <v>#DIV/0!</v>
      </c>
      <c r="H107" s="471"/>
      <c r="I107" s="471"/>
      <c r="J107" s="471"/>
      <c r="K107" s="471"/>
      <c r="L107" s="471"/>
      <c r="M107" s="471"/>
      <c r="N107" s="471"/>
      <c r="O107" s="471"/>
      <c r="P107" s="471"/>
      <c r="Q107" s="471"/>
      <c r="R107" s="471"/>
      <c r="S107" s="471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9"/>
        <v>0</v>
      </c>
      <c r="G108" s="597" t="e">
        <f t="shared" si="21"/>
        <v>#DIV/0!</v>
      </c>
      <c r="H108" s="471"/>
      <c r="I108" s="471"/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2080000</v>
      </c>
      <c r="F109" s="1536">
        <f>SUM(H109:S109)</f>
        <v>2080000</v>
      </c>
      <c r="G109" s="593">
        <f t="shared" si="21"/>
        <v>100</v>
      </c>
      <c r="H109" s="149">
        <f>SUM(H113+H117)</f>
        <v>100000</v>
      </c>
      <c r="I109" s="149">
        <f t="shared" ref="I109:S109" si="22">SUM(I113+I117)</f>
        <v>182000</v>
      </c>
      <c r="J109" s="149">
        <f t="shared" si="22"/>
        <v>221000</v>
      </c>
      <c r="K109" s="149">
        <f t="shared" si="22"/>
        <v>205000</v>
      </c>
      <c r="L109" s="149">
        <f t="shared" si="22"/>
        <v>205000</v>
      </c>
      <c r="M109" s="149">
        <f t="shared" si="22"/>
        <v>205000</v>
      </c>
      <c r="N109" s="149">
        <f t="shared" si="22"/>
        <v>207000</v>
      </c>
      <c r="O109" s="149">
        <f t="shared" si="22"/>
        <v>157000</v>
      </c>
      <c r="P109" s="1860">
        <f t="shared" si="22"/>
        <v>0</v>
      </c>
      <c r="Q109" s="1860">
        <f t="shared" si="22"/>
        <v>263000</v>
      </c>
      <c r="R109" s="1860">
        <f t="shared" si="22"/>
        <v>208000</v>
      </c>
      <c r="S109" s="1860">
        <f t="shared" si="22"/>
        <v>127000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60000</v>
      </c>
      <c r="F110" s="58">
        <f>SUM(H110:S110)</f>
        <v>60000</v>
      </c>
      <c r="G110" s="594">
        <f t="shared" si="21"/>
        <v>100</v>
      </c>
      <c r="H110" s="1241">
        <v>1000</v>
      </c>
      <c r="I110" s="1241">
        <v>1000</v>
      </c>
      <c r="J110" s="1241">
        <v>1000</v>
      </c>
      <c r="K110" s="1555">
        <v>5000</v>
      </c>
      <c r="L110" s="1555">
        <v>5000</v>
      </c>
      <c r="M110" s="1555">
        <v>5000</v>
      </c>
      <c r="N110" s="1555">
        <v>7000</v>
      </c>
      <c r="O110" s="1555">
        <v>7000</v>
      </c>
      <c r="P110" s="1555">
        <v>8000</v>
      </c>
      <c r="Q110" s="1876">
        <v>7000</v>
      </c>
      <c r="R110" s="1876">
        <v>8000</v>
      </c>
      <c r="S110" s="1876">
        <v>5000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01"/>
      <c r="H111" s="1239"/>
      <c r="I111" s="1239"/>
      <c r="J111" s="1239"/>
      <c r="K111" s="1553"/>
      <c r="L111" s="1553"/>
      <c r="M111" s="1553"/>
      <c r="N111" s="1553"/>
      <c r="O111" s="1553"/>
      <c r="P111" s="1553"/>
      <c r="Q111" s="1907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30</v>
      </c>
      <c r="F112" s="36">
        <f>SUM(H112:S112)</f>
        <v>30</v>
      </c>
      <c r="G112" s="596">
        <f>+F112*100/E112</f>
        <v>100</v>
      </c>
      <c r="H112" s="1240">
        <v>30</v>
      </c>
      <c r="I112" s="1240">
        <v>0</v>
      </c>
      <c r="J112" s="1240">
        <v>0</v>
      </c>
      <c r="K112" s="1268">
        <v>0</v>
      </c>
      <c r="L112" s="1268">
        <v>0</v>
      </c>
      <c r="M112" s="1268">
        <v>0</v>
      </c>
      <c r="N112" s="1268">
        <v>0</v>
      </c>
      <c r="O112" s="1268">
        <v>0</v>
      </c>
      <c r="P112" s="1268">
        <v>0</v>
      </c>
      <c r="Q112" s="1268">
        <v>0</v>
      </c>
      <c r="R112" s="1268">
        <v>0</v>
      </c>
      <c r="S112" s="1268">
        <v>0</v>
      </c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60000</v>
      </c>
      <c r="F113" s="36">
        <f>SUM(H113:S113)</f>
        <v>60000</v>
      </c>
      <c r="G113" s="596">
        <f>+F113*100/E113</f>
        <v>100</v>
      </c>
      <c r="H113" s="1240">
        <v>0</v>
      </c>
      <c r="I113" s="1240">
        <v>2000</v>
      </c>
      <c r="J113" s="1240">
        <v>1000</v>
      </c>
      <c r="K113" s="1266">
        <v>5000</v>
      </c>
      <c r="L113" s="1266">
        <v>5000</v>
      </c>
      <c r="M113" s="1266">
        <v>5000</v>
      </c>
      <c r="N113" s="1266">
        <v>7000</v>
      </c>
      <c r="O113" s="1266">
        <v>7000</v>
      </c>
      <c r="P113" s="1266">
        <v>0</v>
      </c>
      <c r="Q113" s="1266">
        <v>13000</v>
      </c>
      <c r="R113" s="1266">
        <v>8000</v>
      </c>
      <c r="S113" s="1266">
        <v>7000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2020000</v>
      </c>
      <c r="F114" s="58">
        <f>SUM(H114:S114)</f>
        <v>2020000</v>
      </c>
      <c r="G114" s="594">
        <f>+F114*100/E114</f>
        <v>100</v>
      </c>
      <c r="H114" s="1238">
        <v>100000</v>
      </c>
      <c r="I114" s="1238">
        <v>180000</v>
      </c>
      <c r="J114" s="1238">
        <v>220000</v>
      </c>
      <c r="K114" s="1552">
        <v>200000</v>
      </c>
      <c r="L114" s="1552">
        <v>200000</v>
      </c>
      <c r="M114" s="1552">
        <v>200000</v>
      </c>
      <c r="N114" s="1552">
        <v>200000</v>
      </c>
      <c r="O114" s="1552">
        <v>150000</v>
      </c>
      <c r="P114" s="1552">
        <v>150000</v>
      </c>
      <c r="Q114" s="1906">
        <v>150000</v>
      </c>
      <c r="R114" s="1906">
        <v>150000</v>
      </c>
      <c r="S114" s="1906">
        <v>120000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01"/>
      <c r="H115" s="1239"/>
      <c r="I115" s="1239"/>
      <c r="J115" s="1239"/>
      <c r="K115" s="1553"/>
      <c r="L115" s="1553"/>
      <c r="M115" s="1553"/>
      <c r="N115" s="1553"/>
      <c r="O115" s="1553"/>
      <c r="P115" s="1553"/>
      <c r="Q115" s="1907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84</v>
      </c>
      <c r="F116" s="36">
        <f>SUM(H116:S116)</f>
        <v>38</v>
      </c>
      <c r="G116" s="596">
        <f t="shared" ref="G116:G130" si="23">+F116*100/E116</f>
        <v>45.238095238095241</v>
      </c>
      <c r="H116" s="1240">
        <v>38</v>
      </c>
      <c r="I116" s="1240">
        <v>0</v>
      </c>
      <c r="J116" s="1240">
        <v>0</v>
      </c>
      <c r="K116" s="1268">
        <v>0</v>
      </c>
      <c r="L116" s="1268">
        <v>0</v>
      </c>
      <c r="M116" s="1268">
        <v>0</v>
      </c>
      <c r="N116" s="1268">
        <v>0</v>
      </c>
      <c r="O116" s="1268">
        <v>0</v>
      </c>
      <c r="P116" s="1268">
        <v>0</v>
      </c>
      <c r="Q116" s="1268">
        <v>0</v>
      </c>
      <c r="R116" s="1268">
        <v>0</v>
      </c>
      <c r="S116" s="1266">
        <v>0</v>
      </c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2020000</v>
      </c>
      <c r="F117" s="36">
        <f>SUM(H117:S117)</f>
        <v>2020000</v>
      </c>
      <c r="G117" s="596">
        <f t="shared" si="23"/>
        <v>100</v>
      </c>
      <c r="H117" s="1271">
        <v>100000</v>
      </c>
      <c r="I117" s="1271">
        <v>180000</v>
      </c>
      <c r="J117" s="1240">
        <v>220000</v>
      </c>
      <c r="K117" s="1266">
        <v>200000</v>
      </c>
      <c r="L117" s="1266">
        <v>200000</v>
      </c>
      <c r="M117" s="1266">
        <v>200000</v>
      </c>
      <c r="N117" s="1266">
        <v>200000</v>
      </c>
      <c r="O117" s="1266">
        <v>150000</v>
      </c>
      <c r="P117" s="1266">
        <v>0</v>
      </c>
      <c r="Q117" s="1266">
        <v>250000</v>
      </c>
      <c r="R117" s="1266">
        <v>200000</v>
      </c>
      <c r="S117" s="1266">
        <v>120000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01"/>
      <c r="H118" s="1239"/>
      <c r="I118" s="1239"/>
      <c r="J118" s="1239"/>
      <c r="K118" s="1553"/>
      <c r="L118" s="1553"/>
      <c r="M118" s="1553"/>
      <c r="N118" s="1553"/>
      <c r="O118" s="1553"/>
      <c r="P118" s="1553"/>
      <c r="Q118" s="1907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 t="shared" ref="F119:F130" si="24">SUM(H119:S119)</f>
        <v>1</v>
      </c>
      <c r="G119" s="596">
        <f t="shared" si="23"/>
        <v>100</v>
      </c>
      <c r="H119" s="1240">
        <v>0</v>
      </c>
      <c r="I119" s="1240">
        <v>1</v>
      </c>
      <c r="J119" s="1240">
        <v>0</v>
      </c>
      <c r="K119" s="1268">
        <v>0</v>
      </c>
      <c r="L119" s="1268">
        <v>0</v>
      </c>
      <c r="M119" s="1268">
        <v>0</v>
      </c>
      <c r="N119" s="1268">
        <v>0</v>
      </c>
      <c r="O119" s="1268">
        <v>0</v>
      </c>
      <c r="P119" s="1268">
        <v>0</v>
      </c>
      <c r="Q119" s="1268">
        <v>0</v>
      </c>
      <c r="R119" s="1268">
        <v>0</v>
      </c>
      <c r="S119" s="1268">
        <v>0</v>
      </c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0</v>
      </c>
      <c r="F120" s="36">
        <f t="shared" si="24"/>
        <v>0</v>
      </c>
      <c r="G120" s="596" t="e">
        <f t="shared" si="23"/>
        <v>#DIV/0!</v>
      </c>
      <c r="H120" s="1240"/>
      <c r="I120" s="1240"/>
      <c r="J120" s="1240"/>
      <c r="K120" s="471"/>
      <c r="L120" s="471"/>
      <c r="M120" s="471"/>
      <c r="N120" s="471"/>
      <c r="O120" s="471"/>
      <c r="P120" s="471"/>
      <c r="Q120" s="471"/>
      <c r="R120" s="471"/>
      <c r="S120" s="471"/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0</v>
      </c>
      <c r="F121" s="36">
        <f t="shared" si="24"/>
        <v>0</v>
      </c>
      <c r="G121" s="596" t="e">
        <f t="shared" si="23"/>
        <v>#DIV/0!</v>
      </c>
      <c r="H121" s="1240"/>
      <c r="I121" s="1240"/>
      <c r="J121" s="1240"/>
      <c r="K121" s="471"/>
      <c r="L121" s="471"/>
      <c r="M121" s="471"/>
      <c r="N121" s="471"/>
      <c r="O121" s="471"/>
      <c r="P121" s="471"/>
      <c r="Q121" s="471"/>
      <c r="R121" s="471"/>
      <c r="S121" s="471"/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30</v>
      </c>
      <c r="F122" s="36">
        <f t="shared" si="24"/>
        <v>10</v>
      </c>
      <c r="G122" s="596">
        <f t="shared" si="23"/>
        <v>33.333333333333336</v>
      </c>
      <c r="H122" s="1240">
        <v>0</v>
      </c>
      <c r="I122" s="1240">
        <v>0</v>
      </c>
      <c r="J122" s="1240">
        <v>0</v>
      </c>
      <c r="K122" s="1268">
        <v>0</v>
      </c>
      <c r="L122" s="1268">
        <v>0</v>
      </c>
      <c r="M122" s="1268">
        <v>0</v>
      </c>
      <c r="N122" s="1268">
        <v>0</v>
      </c>
      <c r="O122" s="1268">
        <v>0</v>
      </c>
      <c r="P122" s="1268">
        <v>0</v>
      </c>
      <c r="Q122" s="1268">
        <v>10</v>
      </c>
      <c r="R122" s="1268">
        <v>0</v>
      </c>
      <c r="S122" s="1268">
        <v>0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4"/>
        <v>0</v>
      </c>
      <c r="G123" s="66"/>
      <c r="H123" s="1219"/>
      <c r="I123" s="1219"/>
      <c r="J123" s="1219"/>
      <c r="K123" s="1537"/>
      <c r="L123" s="1537"/>
      <c r="M123" s="1537"/>
      <c r="N123" s="1537"/>
      <c r="O123" s="1537"/>
      <c r="P123" s="1537"/>
      <c r="Q123" s="1890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4"/>
        <v>0</v>
      </c>
      <c r="G124" s="596" t="e">
        <f t="shared" si="23"/>
        <v>#DIV/0!</v>
      </c>
      <c r="H124" s="471"/>
      <c r="I124" s="471"/>
      <c r="J124" s="471"/>
      <c r="K124" s="471"/>
      <c r="L124" s="471"/>
      <c r="M124" s="471"/>
      <c r="N124" s="471"/>
      <c r="O124" s="471"/>
      <c r="P124" s="471"/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220800</v>
      </c>
      <c r="F125" s="153">
        <f t="shared" si="24"/>
        <v>220769.5</v>
      </c>
      <c r="G125" s="603">
        <f t="shared" si="23"/>
        <v>99.986186594202906</v>
      </c>
      <c r="H125" s="1226">
        <f>SUM(H126:H130)</f>
        <v>0</v>
      </c>
      <c r="I125" s="1226">
        <f t="shared" ref="I125:S125" si="25">SUM(I126:I130)</f>
        <v>0</v>
      </c>
      <c r="J125" s="1226">
        <f t="shared" si="25"/>
        <v>0</v>
      </c>
      <c r="K125" s="1543">
        <f t="shared" si="25"/>
        <v>5242</v>
      </c>
      <c r="L125" s="1543">
        <f t="shared" si="25"/>
        <v>1975</v>
      </c>
      <c r="M125" s="1543">
        <f t="shared" si="25"/>
        <v>0</v>
      </c>
      <c r="N125" s="1543">
        <f t="shared" si="25"/>
        <v>13583</v>
      </c>
      <c r="O125" s="1543">
        <f t="shared" si="25"/>
        <v>0</v>
      </c>
      <c r="P125" s="1543">
        <f t="shared" si="25"/>
        <v>91334</v>
      </c>
      <c r="Q125" s="1896">
        <f t="shared" si="25"/>
        <v>108261</v>
      </c>
      <c r="R125" s="1896">
        <f t="shared" si="25"/>
        <v>0</v>
      </c>
      <c r="S125" s="1896">
        <f t="shared" si="25"/>
        <v>374.5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4"/>
        <v>0</v>
      </c>
      <c r="G126" s="596" t="e">
        <f t="shared" si="23"/>
        <v>#DIV/0!</v>
      </c>
      <c r="H126" s="471"/>
      <c r="I126" s="471"/>
      <c r="J126" s="471"/>
      <c r="K126" s="471"/>
      <c r="L126" s="471"/>
      <c r="M126" s="471"/>
      <c r="N126" s="471"/>
      <c r="O126" s="471"/>
      <c r="P126" s="471"/>
      <c r="Q126" s="471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f>20800+200000</f>
        <v>220800</v>
      </c>
      <c r="F127" s="36">
        <f t="shared" si="24"/>
        <v>220769.5</v>
      </c>
      <c r="G127" s="596">
        <f t="shared" si="23"/>
        <v>99.986186594202906</v>
      </c>
      <c r="H127" s="1240">
        <v>0</v>
      </c>
      <c r="I127" s="1240">
        <v>0</v>
      </c>
      <c r="J127" s="1240"/>
      <c r="K127" s="1593">
        <v>5242</v>
      </c>
      <c r="L127" s="1593">
        <v>1975</v>
      </c>
      <c r="M127" s="1488">
        <v>0</v>
      </c>
      <c r="N127" s="1593">
        <v>13583</v>
      </c>
      <c r="O127" s="1488">
        <v>0</v>
      </c>
      <c r="P127" s="1593">
        <v>91334</v>
      </c>
      <c r="Q127" s="1593">
        <v>108261</v>
      </c>
      <c r="R127" s="1488">
        <v>0</v>
      </c>
      <c r="S127" s="1488">
        <v>374.5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4"/>
        <v>0</v>
      </c>
      <c r="G128" s="596" t="e">
        <f t="shared" si="23"/>
        <v>#DIV/0!</v>
      </c>
      <c r="H128" s="471"/>
      <c r="I128" s="471"/>
      <c r="J128" s="471"/>
      <c r="K128" s="471"/>
      <c r="L128" s="471"/>
      <c r="M128" s="471"/>
      <c r="N128" s="471"/>
      <c r="O128" s="471"/>
      <c r="P128" s="471"/>
      <c r="Q128" s="471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4"/>
        <v>0</v>
      </c>
      <c r="G129" s="596" t="e">
        <f t="shared" si="23"/>
        <v>#DIV/0!</v>
      </c>
      <c r="H129" s="471"/>
      <c r="I129" s="471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4"/>
        <v>0</v>
      </c>
      <c r="G130" s="596" t="e">
        <f t="shared" si="23"/>
        <v>#DIV/0!</v>
      </c>
      <c r="H130" s="471"/>
      <c r="I130" s="471"/>
      <c r="J130" s="471"/>
      <c r="K130" s="471"/>
      <c r="L130" s="471"/>
      <c r="M130" s="471"/>
      <c r="N130" s="471"/>
      <c r="O130" s="471"/>
      <c r="P130" s="471"/>
      <c r="Q130" s="471"/>
      <c r="R130" s="471"/>
      <c r="S130" s="471"/>
    </row>
    <row r="131" spans="1:19" ht="21.75" customHeight="1">
      <c r="A131" s="2267" t="s">
        <v>158</v>
      </c>
      <c r="B131" s="2268"/>
      <c r="C131" s="2269"/>
      <c r="D131" s="672"/>
      <c r="E131" s="27"/>
      <c r="F131" s="27"/>
      <c r="G131" s="598"/>
      <c r="H131" s="1239"/>
      <c r="I131" s="1239"/>
      <c r="J131" s="1239"/>
      <c r="K131" s="1553"/>
      <c r="L131" s="1553"/>
      <c r="M131" s="1553"/>
      <c r="N131" s="1553"/>
      <c r="O131" s="1553"/>
      <c r="P131" s="1553"/>
      <c r="Q131" s="1907"/>
      <c r="R131" s="1907"/>
      <c r="S131" s="1907"/>
    </row>
    <row r="132" spans="1:19" ht="21.75" customHeight="1">
      <c r="A132" s="159"/>
      <c r="B132" s="673" t="s">
        <v>159</v>
      </c>
      <c r="C132" s="674"/>
      <c r="D132" s="675" t="s">
        <v>33</v>
      </c>
      <c r="E132" s="409">
        <f>SUM(E133:E134)</f>
        <v>2</v>
      </c>
      <c r="F132" s="134">
        <f>SUM(F133:F135)</f>
        <v>2</v>
      </c>
      <c r="G132" s="593">
        <f>+F132*100/E132</f>
        <v>100</v>
      </c>
      <c r="H132" s="1224">
        <f>SUM(H133:H134)</f>
        <v>1</v>
      </c>
      <c r="I132" s="1224">
        <f t="shared" ref="I132:S132" si="26">SUM(I133:I134)</f>
        <v>0</v>
      </c>
      <c r="J132" s="1224">
        <f t="shared" si="26"/>
        <v>0</v>
      </c>
      <c r="K132" s="1541">
        <f t="shared" si="26"/>
        <v>0</v>
      </c>
      <c r="L132" s="1541">
        <f t="shared" si="26"/>
        <v>1</v>
      </c>
      <c r="M132" s="1541">
        <f t="shared" si="26"/>
        <v>0</v>
      </c>
      <c r="N132" s="1541">
        <f t="shared" si="26"/>
        <v>0</v>
      </c>
      <c r="O132" s="1541">
        <f t="shared" si="26"/>
        <v>0</v>
      </c>
      <c r="P132" s="1541">
        <f t="shared" si="26"/>
        <v>0</v>
      </c>
      <c r="Q132" s="1894">
        <f t="shared" si="26"/>
        <v>0</v>
      </c>
      <c r="R132" s="1894">
        <f t="shared" si="26"/>
        <v>0</v>
      </c>
      <c r="S132" s="1894">
        <f t="shared" si="26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2</v>
      </c>
      <c r="F133" s="36">
        <f>SUM(H133:S133)</f>
        <v>2</v>
      </c>
      <c r="G133" s="596">
        <f>+F133*100/E133</f>
        <v>100</v>
      </c>
      <c r="H133" s="1240">
        <v>1</v>
      </c>
      <c r="I133" s="1240">
        <v>0</v>
      </c>
      <c r="J133" s="1240">
        <v>0</v>
      </c>
      <c r="K133" s="1268">
        <v>0</v>
      </c>
      <c r="L133" s="1268">
        <v>1</v>
      </c>
      <c r="M133" s="1268">
        <v>0</v>
      </c>
      <c r="N133" s="1268">
        <v>0</v>
      </c>
      <c r="O133" s="1268">
        <v>0</v>
      </c>
      <c r="P133" s="1268">
        <v>0</v>
      </c>
      <c r="Q133" s="1268">
        <v>0</v>
      </c>
      <c r="R133" s="1268">
        <v>0</v>
      </c>
      <c r="S133" s="1268">
        <v>0</v>
      </c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ref="F134:F141" si="27">SUM(H134:S134)</f>
        <v>0</v>
      </c>
      <c r="G134" s="596" t="e">
        <f t="shared" ref="G134:G141" si="28">+F134*100/E134</f>
        <v>#DIV/0!</v>
      </c>
      <c r="H134" s="1240"/>
      <c r="I134" s="1240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7"/>
        <v>0</v>
      </c>
      <c r="G135" s="596" t="e">
        <f t="shared" si="28"/>
        <v>#DIV/0!</v>
      </c>
      <c r="H135" s="471"/>
      <c r="I135" s="471"/>
      <c r="J135" s="471"/>
      <c r="K135" s="471"/>
      <c r="L135" s="471"/>
      <c r="M135" s="471"/>
      <c r="N135" s="471"/>
      <c r="O135" s="471"/>
      <c r="P135" s="471"/>
      <c r="Q135" s="471"/>
      <c r="R135" s="471"/>
      <c r="S135" s="471"/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202500</v>
      </c>
      <c r="F136" s="153">
        <f>SUM(H136:S136)</f>
        <v>202499.5</v>
      </c>
      <c r="G136" s="603">
        <f t="shared" si="28"/>
        <v>99.999753086419759</v>
      </c>
      <c r="H136" s="1226">
        <f>SUM(H137:H141)</f>
        <v>0</v>
      </c>
      <c r="I136" s="1226">
        <f t="shared" ref="I136:S136" si="29">SUM(I137:I141)</f>
        <v>9164</v>
      </c>
      <c r="J136" s="1226">
        <f t="shared" si="29"/>
        <v>1440</v>
      </c>
      <c r="K136" s="1543">
        <f t="shared" si="29"/>
        <v>0</v>
      </c>
      <c r="L136" s="1543">
        <f t="shared" si="29"/>
        <v>0</v>
      </c>
      <c r="M136" s="1543">
        <f t="shared" si="29"/>
        <v>1440</v>
      </c>
      <c r="N136" s="1543">
        <f t="shared" si="29"/>
        <v>0</v>
      </c>
      <c r="O136" s="1543">
        <f t="shared" si="29"/>
        <v>97648</v>
      </c>
      <c r="P136" s="1543">
        <f t="shared" si="29"/>
        <v>17577.5</v>
      </c>
      <c r="Q136" s="1896">
        <f t="shared" si="29"/>
        <v>9000</v>
      </c>
      <c r="R136" s="1896">
        <f t="shared" si="29"/>
        <v>6960</v>
      </c>
      <c r="S136" s="1896">
        <f t="shared" si="29"/>
        <v>59270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>SUM(H137:S137)</f>
        <v>0</v>
      </c>
      <c r="G137" s="596" t="e">
        <f t="shared" si="28"/>
        <v>#DIV/0!</v>
      </c>
      <c r="H137" s="471"/>
      <c r="I137" s="471"/>
      <c r="J137" s="471"/>
      <c r="K137" s="471"/>
      <c r="L137" s="471"/>
      <c r="M137" s="471"/>
      <c r="N137" s="471"/>
      <c r="O137" s="471"/>
      <c r="P137" s="471"/>
      <c r="Q137" s="471"/>
      <c r="R137" s="471"/>
      <c r="S137" s="471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f>83800+118700</f>
        <v>202500</v>
      </c>
      <c r="F138" s="36">
        <f t="shared" si="27"/>
        <v>202499.5</v>
      </c>
      <c r="G138" s="596">
        <f t="shared" si="28"/>
        <v>99.999753086419759</v>
      </c>
      <c r="H138" s="1240">
        <v>0</v>
      </c>
      <c r="I138" s="1271">
        <v>9164</v>
      </c>
      <c r="J138" s="1271">
        <v>1440</v>
      </c>
      <c r="K138" s="1488">
        <v>0</v>
      </c>
      <c r="L138" s="1488">
        <v>0</v>
      </c>
      <c r="M138" s="1593">
        <v>1440</v>
      </c>
      <c r="N138" s="1488">
        <v>0</v>
      </c>
      <c r="O138" s="1593">
        <v>97648</v>
      </c>
      <c r="P138" s="1489">
        <v>17577.5</v>
      </c>
      <c r="Q138" s="1593">
        <v>9000</v>
      </c>
      <c r="R138" s="1593">
        <v>6960</v>
      </c>
      <c r="S138" s="1593">
        <v>59270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7"/>
        <v>0</v>
      </c>
      <c r="G139" s="596" t="e">
        <f t="shared" si="28"/>
        <v>#DIV/0!</v>
      </c>
      <c r="H139" s="471"/>
      <c r="I139" s="471"/>
      <c r="J139" s="471"/>
      <c r="K139" s="471"/>
      <c r="L139" s="471"/>
      <c r="M139" s="471"/>
      <c r="N139" s="471"/>
      <c r="O139" s="471"/>
      <c r="P139" s="471"/>
      <c r="Q139" s="471"/>
      <c r="R139" s="471"/>
      <c r="S139" s="471"/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7"/>
        <v>0</v>
      </c>
      <c r="G140" s="596" t="e">
        <f t="shared" si="28"/>
        <v>#DIV/0!</v>
      </c>
      <c r="H140" s="471"/>
      <c r="I140" s="471"/>
      <c r="J140" s="471"/>
      <c r="K140" s="471"/>
      <c r="L140" s="471"/>
      <c r="M140" s="471"/>
      <c r="N140" s="471"/>
      <c r="O140" s="471"/>
      <c r="P140" s="471"/>
      <c r="Q140" s="471"/>
      <c r="R140" s="471"/>
      <c r="S140" s="471"/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7"/>
        <v>0</v>
      </c>
      <c r="G141" s="596" t="e">
        <f t="shared" si="28"/>
        <v>#DIV/0!</v>
      </c>
      <c r="H141" s="471"/>
      <c r="I141" s="471"/>
      <c r="J141" s="471"/>
      <c r="K141" s="471"/>
      <c r="L141" s="471"/>
      <c r="M141" s="471"/>
      <c r="N141" s="471"/>
      <c r="O141" s="471"/>
      <c r="P141" s="471"/>
      <c r="Q141" s="471"/>
      <c r="R141" s="471"/>
      <c r="S141" s="471"/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1000</v>
      </c>
      <c r="F142" s="144">
        <f>F145</f>
        <v>1216</v>
      </c>
      <c r="G142" s="600">
        <f>+F142*100/E142</f>
        <v>121.6</v>
      </c>
      <c r="H142" s="1223">
        <f t="shared" ref="H142:S142" si="30">H145</f>
        <v>112</v>
      </c>
      <c r="I142" s="1223">
        <f t="shared" si="30"/>
        <v>199</v>
      </c>
      <c r="J142" s="1223">
        <f t="shared" si="30"/>
        <v>138</v>
      </c>
      <c r="K142" s="1539">
        <f t="shared" si="30"/>
        <v>143</v>
      </c>
      <c r="L142" s="1539">
        <f t="shared" si="30"/>
        <v>110</v>
      </c>
      <c r="M142" s="1539">
        <f t="shared" si="30"/>
        <v>65</v>
      </c>
      <c r="N142" s="1539">
        <f t="shared" si="30"/>
        <v>72</v>
      </c>
      <c r="O142" s="1539">
        <f t="shared" si="30"/>
        <v>60</v>
      </c>
      <c r="P142" s="1539">
        <f t="shared" si="30"/>
        <v>83</v>
      </c>
      <c r="Q142" s="1892">
        <f t="shared" si="30"/>
        <v>75</v>
      </c>
      <c r="R142" s="1892">
        <f t="shared" si="30"/>
        <v>94</v>
      </c>
      <c r="S142" s="1892">
        <f t="shared" si="30"/>
        <v>65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144"/>
      <c r="G143" s="600"/>
      <c r="H143" s="1223"/>
      <c r="I143" s="1223"/>
      <c r="J143" s="1223"/>
      <c r="K143" s="1539"/>
      <c r="L143" s="1539"/>
      <c r="M143" s="1539"/>
      <c r="N143" s="1539"/>
      <c r="O143" s="1539"/>
      <c r="P143" s="1539"/>
      <c r="Q143" s="1892"/>
      <c r="R143" s="1892"/>
      <c r="S143" s="189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150</v>
      </c>
      <c r="F144" s="36">
        <f>SUM(H144:S144)</f>
        <v>160</v>
      </c>
      <c r="G144" s="596">
        <f t="shared" ref="G144:G173" si="31">+F144*100/E144</f>
        <v>106.66666666666667</v>
      </c>
      <c r="H144" s="1240">
        <v>11</v>
      </c>
      <c r="I144" s="1240">
        <v>15</v>
      </c>
      <c r="J144" s="1240">
        <v>13</v>
      </c>
      <c r="K144" s="1268">
        <v>14</v>
      </c>
      <c r="L144" s="1268">
        <v>12</v>
      </c>
      <c r="M144" s="1268">
        <v>10</v>
      </c>
      <c r="N144" s="1268">
        <v>15</v>
      </c>
      <c r="O144" s="1268">
        <v>14</v>
      </c>
      <c r="P144" s="1268">
        <v>16</v>
      </c>
      <c r="Q144" s="1268">
        <v>13</v>
      </c>
      <c r="R144" s="1268">
        <v>12</v>
      </c>
      <c r="S144" s="1268">
        <v>15</v>
      </c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1000</v>
      </c>
      <c r="F145" s="36">
        <f>SUM(H145:S145)</f>
        <v>1216</v>
      </c>
      <c r="G145" s="596">
        <f t="shared" si="31"/>
        <v>121.6</v>
      </c>
      <c r="H145" s="1240">
        <v>112</v>
      </c>
      <c r="I145" s="1240">
        <v>199</v>
      </c>
      <c r="J145" s="1240">
        <v>138</v>
      </c>
      <c r="K145" s="1268">
        <v>143</v>
      </c>
      <c r="L145" s="1268">
        <v>110</v>
      </c>
      <c r="M145" s="1268">
        <v>65</v>
      </c>
      <c r="N145" s="1268">
        <v>72</v>
      </c>
      <c r="O145" s="1268">
        <v>60</v>
      </c>
      <c r="P145" s="1268">
        <v>83</v>
      </c>
      <c r="Q145" s="1268">
        <v>75</v>
      </c>
      <c r="R145" s="1268">
        <v>94</v>
      </c>
      <c r="S145" s="1268">
        <v>65</v>
      </c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>SUM(H146:S146)</f>
        <v>0</v>
      </c>
      <c r="G146" s="596" t="e">
        <f t="shared" si="31"/>
        <v>#DIV/0!</v>
      </c>
      <c r="H146" s="471"/>
      <c r="I146" s="471"/>
      <c r="J146" s="471"/>
      <c r="K146" s="471"/>
      <c r="L146" s="471"/>
      <c r="M146" s="471"/>
      <c r="N146" s="471"/>
      <c r="O146" s="471"/>
      <c r="P146" s="471"/>
      <c r="Q146" s="471"/>
      <c r="R146" s="471"/>
      <c r="S146" s="471"/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1083100</v>
      </c>
      <c r="F147" s="153">
        <f>SUM(H147:S147)</f>
        <v>1016283.85</v>
      </c>
      <c r="G147" s="603">
        <f t="shared" si="31"/>
        <v>93.831026682670114</v>
      </c>
      <c r="H147" s="1226">
        <f>SUM(H148:H152)</f>
        <v>24710</v>
      </c>
      <c r="I147" s="1226">
        <f t="shared" ref="I147:S147" si="32">SUM(I148:I152)</f>
        <v>0</v>
      </c>
      <c r="J147" s="1226">
        <f t="shared" si="32"/>
        <v>194953.2</v>
      </c>
      <c r="K147" s="1543">
        <f t="shared" si="32"/>
        <v>25000</v>
      </c>
      <c r="L147" s="1543">
        <f t="shared" si="32"/>
        <v>25892</v>
      </c>
      <c r="M147" s="1543">
        <f t="shared" si="32"/>
        <v>24420</v>
      </c>
      <c r="N147" s="1543">
        <f t="shared" si="32"/>
        <v>366452</v>
      </c>
      <c r="O147" s="1543">
        <f t="shared" si="32"/>
        <v>25000</v>
      </c>
      <c r="P147" s="1543">
        <f t="shared" si="32"/>
        <v>151837</v>
      </c>
      <c r="Q147" s="1896">
        <f t="shared" si="32"/>
        <v>25000</v>
      </c>
      <c r="R147" s="1896">
        <f t="shared" si="32"/>
        <v>26092</v>
      </c>
      <c r="S147" s="1896">
        <f t="shared" si="32"/>
        <v>126927.65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>SUM(H148:S148)</f>
        <v>0</v>
      </c>
      <c r="G148" s="596" t="e">
        <f t="shared" si="31"/>
        <v>#DIV/0!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550000</v>
      </c>
      <c r="F149" s="36">
        <f t="shared" ref="F149:F164" si="33">SUM(H149:S149)</f>
        <v>549283.85</v>
      </c>
      <c r="G149" s="596">
        <f t="shared" si="31"/>
        <v>99.869790909090909</v>
      </c>
      <c r="H149" s="1271">
        <v>24710</v>
      </c>
      <c r="I149" s="1240">
        <v>0</v>
      </c>
      <c r="J149" s="1272">
        <v>194953.2</v>
      </c>
      <c r="K149" s="1593">
        <v>25000</v>
      </c>
      <c r="L149" s="1593">
        <v>25892</v>
      </c>
      <c r="M149" s="1593">
        <v>24420</v>
      </c>
      <c r="N149" s="1593">
        <v>24452</v>
      </c>
      <c r="O149" s="1593">
        <v>25000</v>
      </c>
      <c r="P149" s="1593">
        <v>26837</v>
      </c>
      <c r="Q149" s="1593">
        <v>25000</v>
      </c>
      <c r="R149" s="1593">
        <v>26092</v>
      </c>
      <c r="S149" s="1489">
        <v>126927.65</v>
      </c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533100</v>
      </c>
      <c r="F150" s="36">
        <f t="shared" si="33"/>
        <v>467000</v>
      </c>
      <c r="G150" s="596">
        <f t="shared" si="31"/>
        <v>87.600825361095474</v>
      </c>
      <c r="H150" s="1240">
        <v>0</v>
      </c>
      <c r="I150" s="1240">
        <v>0</v>
      </c>
      <c r="J150" s="1240">
        <v>0</v>
      </c>
      <c r="K150" s="1488">
        <v>0</v>
      </c>
      <c r="L150" s="1488">
        <v>0</v>
      </c>
      <c r="M150" s="1488"/>
      <c r="N150" s="1593">
        <v>342000</v>
      </c>
      <c r="O150" s="1488">
        <v>0</v>
      </c>
      <c r="P150" s="1797">
        <v>125000</v>
      </c>
      <c r="Q150" s="1488">
        <v>0</v>
      </c>
      <c r="R150" s="1488">
        <v>0</v>
      </c>
      <c r="S150" s="1488">
        <v>0</v>
      </c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33"/>
        <v>0</v>
      </c>
      <c r="G151" s="596" t="e">
        <f t="shared" si="31"/>
        <v>#DIV/0!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33"/>
        <v>0</v>
      </c>
      <c r="G152" s="596" t="e">
        <f t="shared" si="31"/>
        <v>#DIV/0!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50000</v>
      </c>
      <c r="F153" s="144">
        <f>SUM(H153:S153)</f>
        <v>50000</v>
      </c>
      <c r="G153" s="600">
        <f t="shared" si="31"/>
        <v>100</v>
      </c>
      <c r="H153" s="1223">
        <f>H154</f>
        <v>0</v>
      </c>
      <c r="I153" s="1223">
        <f t="shared" ref="I153:S153" si="34">I154</f>
        <v>0</v>
      </c>
      <c r="J153" s="1223">
        <f t="shared" si="34"/>
        <v>0</v>
      </c>
      <c r="K153" s="1539">
        <f t="shared" si="34"/>
        <v>0</v>
      </c>
      <c r="L153" s="1539">
        <f t="shared" si="34"/>
        <v>0</v>
      </c>
      <c r="M153" s="1539">
        <f t="shared" si="34"/>
        <v>0</v>
      </c>
      <c r="N153" s="1539">
        <f t="shared" si="34"/>
        <v>0</v>
      </c>
      <c r="O153" s="1539">
        <f t="shared" si="34"/>
        <v>0</v>
      </c>
      <c r="P153" s="1539">
        <f t="shared" si="34"/>
        <v>0</v>
      </c>
      <c r="Q153" s="1892">
        <f t="shared" si="34"/>
        <v>50000</v>
      </c>
      <c r="R153" s="1892">
        <f t="shared" si="34"/>
        <v>0</v>
      </c>
      <c r="S153" s="1892">
        <f t="shared" si="34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50000</v>
      </c>
      <c r="F154" s="306">
        <f>SUM(H154:S154)</f>
        <v>50000</v>
      </c>
      <c r="G154" s="604">
        <f t="shared" si="31"/>
        <v>100</v>
      </c>
      <c r="H154" s="1240">
        <v>0</v>
      </c>
      <c r="I154" s="1240">
        <v>0</v>
      </c>
      <c r="J154" s="1240">
        <v>0</v>
      </c>
      <c r="K154" s="1268">
        <v>0</v>
      </c>
      <c r="L154" s="1268">
        <v>0</v>
      </c>
      <c r="M154" s="1268">
        <v>0</v>
      </c>
      <c r="N154" s="1268">
        <v>0</v>
      </c>
      <c r="O154" s="1268">
        <v>0</v>
      </c>
      <c r="P154" s="1268">
        <v>0</v>
      </c>
      <c r="Q154" s="1266">
        <v>50000</v>
      </c>
      <c r="R154" s="1268">
        <v>0</v>
      </c>
      <c r="S154" s="1268">
        <v>0</v>
      </c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1</v>
      </c>
      <c r="F155" s="306">
        <f>SUM(H155:S155)</f>
        <v>1</v>
      </c>
      <c r="G155" s="604">
        <f t="shared" si="31"/>
        <v>100</v>
      </c>
      <c r="H155" s="1240">
        <v>0</v>
      </c>
      <c r="I155" s="1240">
        <v>0</v>
      </c>
      <c r="J155" s="1240">
        <v>0</v>
      </c>
      <c r="K155" s="1268">
        <v>0</v>
      </c>
      <c r="L155" s="1268">
        <v>0</v>
      </c>
      <c r="M155" s="1268">
        <v>0</v>
      </c>
      <c r="N155" s="1268">
        <v>0</v>
      </c>
      <c r="O155" s="1268">
        <v>0</v>
      </c>
      <c r="P155" s="1268">
        <v>0</v>
      </c>
      <c r="Q155" s="1268">
        <v>1</v>
      </c>
      <c r="R155" s="1268">
        <v>0</v>
      </c>
      <c r="S155" s="1268">
        <v>0</v>
      </c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300</v>
      </c>
      <c r="F156" s="306">
        <f>SUM(H156:S156)</f>
        <v>119</v>
      </c>
      <c r="G156" s="604">
        <f t="shared" si="31"/>
        <v>39.666666666666664</v>
      </c>
      <c r="H156" s="1240">
        <v>0</v>
      </c>
      <c r="I156" s="1240">
        <v>10</v>
      </c>
      <c r="J156" s="1240">
        <v>10</v>
      </c>
      <c r="K156" s="1268">
        <v>5</v>
      </c>
      <c r="L156" s="1268">
        <v>1</v>
      </c>
      <c r="M156" s="1268">
        <v>5</v>
      </c>
      <c r="N156" s="1268">
        <v>0</v>
      </c>
      <c r="O156" s="1268">
        <v>0</v>
      </c>
      <c r="P156" s="1268">
        <v>0</v>
      </c>
      <c r="Q156" s="1268">
        <v>50</v>
      </c>
      <c r="R156" s="1268">
        <v>20</v>
      </c>
      <c r="S156" s="1268">
        <v>18</v>
      </c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300</v>
      </c>
      <c r="F157" s="306">
        <f>SUM(H157:S157)</f>
        <v>340</v>
      </c>
      <c r="G157" s="604">
        <f t="shared" si="31"/>
        <v>113.33333333333333</v>
      </c>
      <c r="H157" s="1240">
        <v>40</v>
      </c>
      <c r="I157" s="1240">
        <v>10</v>
      </c>
      <c r="J157" s="1240">
        <v>15</v>
      </c>
      <c r="K157" s="1268">
        <v>0</v>
      </c>
      <c r="L157" s="1268">
        <v>15</v>
      </c>
      <c r="M157" s="1268">
        <v>0</v>
      </c>
      <c r="N157" s="1268">
        <v>50</v>
      </c>
      <c r="O157" s="1268">
        <v>65</v>
      </c>
      <c r="P157" s="1268">
        <v>70</v>
      </c>
      <c r="Q157" s="1268">
        <v>32</v>
      </c>
      <c r="R157" s="1268">
        <v>15</v>
      </c>
      <c r="S157" s="1268">
        <v>28</v>
      </c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33"/>
        <v>0</v>
      </c>
      <c r="G158" s="596" t="e">
        <f t="shared" si="31"/>
        <v>#DIV/0!</v>
      </c>
      <c r="H158" s="471"/>
      <c r="I158" s="471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365600</v>
      </c>
      <c r="F159" s="153">
        <f t="shared" si="33"/>
        <v>365590.99</v>
      </c>
      <c r="G159" s="603">
        <f>+F159*100/E159</f>
        <v>99.997535557986865</v>
      </c>
      <c r="H159" s="1226">
        <f>SUM(H160:H164)</f>
        <v>7704</v>
      </c>
      <c r="I159" s="1226">
        <f t="shared" ref="I159:S159" si="35">SUM(I160:I164)</f>
        <v>33645.5</v>
      </c>
      <c r="J159" s="1226">
        <f t="shared" si="35"/>
        <v>1712</v>
      </c>
      <c r="K159" s="1543">
        <f t="shared" si="35"/>
        <v>99343.3</v>
      </c>
      <c r="L159" s="1543">
        <f t="shared" si="35"/>
        <v>104454.8</v>
      </c>
      <c r="M159" s="1543">
        <f t="shared" si="35"/>
        <v>40130.69</v>
      </c>
      <c r="N159" s="1543">
        <f t="shared" si="35"/>
        <v>15870.7</v>
      </c>
      <c r="O159" s="1543">
        <f t="shared" si="35"/>
        <v>62250</v>
      </c>
      <c r="P159" s="1543">
        <f t="shared" si="35"/>
        <v>480</v>
      </c>
      <c r="Q159" s="1896">
        <f t="shared" si="35"/>
        <v>0</v>
      </c>
      <c r="R159" s="1896">
        <f t="shared" si="35"/>
        <v>0</v>
      </c>
      <c r="S159" s="1896">
        <f t="shared" si="35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33"/>
        <v>0</v>
      </c>
      <c r="G160" s="596" t="e">
        <f t="shared" si="31"/>
        <v>#DIV/0!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f>315600+50000</f>
        <v>365600</v>
      </c>
      <c r="F161" s="36">
        <f t="shared" si="33"/>
        <v>365590.99</v>
      </c>
      <c r="G161" s="596">
        <f t="shared" si="31"/>
        <v>99.997535557986865</v>
      </c>
      <c r="H161" s="1271">
        <v>7704</v>
      </c>
      <c r="I161" s="1272">
        <v>33645.5</v>
      </c>
      <c r="J161" s="1271">
        <v>1712</v>
      </c>
      <c r="K161" s="1489">
        <v>99343.3</v>
      </c>
      <c r="L161" s="1489">
        <v>104454.8</v>
      </c>
      <c r="M161" s="1489">
        <v>40130.69</v>
      </c>
      <c r="N161" s="1489">
        <v>15870.7</v>
      </c>
      <c r="O161" s="1593">
        <v>62250</v>
      </c>
      <c r="P161" s="1488">
        <v>480</v>
      </c>
      <c r="Q161" s="1488">
        <v>0</v>
      </c>
      <c r="R161" s="1488">
        <v>0</v>
      </c>
      <c r="S161" s="1488">
        <v>0</v>
      </c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33"/>
        <v>0</v>
      </c>
      <c r="G162" s="596" t="e">
        <f t="shared" si="31"/>
        <v>#DIV/0!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33"/>
        <v>0</v>
      </c>
      <c r="G163" s="596" t="e">
        <f t="shared" si="31"/>
        <v>#DIV/0!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116">
        <f t="shared" si="33"/>
        <v>0</v>
      </c>
      <c r="G164" s="605" t="e">
        <f t="shared" si="31"/>
        <v>#DIV/0!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</row>
    <row r="165" spans="1:19" ht="30.6" customHeight="1">
      <c r="A165" s="2152" t="s">
        <v>222</v>
      </c>
      <c r="B165" s="2113"/>
      <c r="C165" s="2114"/>
      <c r="D165" s="693"/>
      <c r="E165" s="705"/>
      <c r="F165" s="811">
        <f>SUM(F166)</f>
        <v>0</v>
      </c>
      <c r="G165" s="853" t="e">
        <f t="shared" si="31"/>
        <v>#DIV/0!</v>
      </c>
      <c r="H165" s="1239"/>
      <c r="I165" s="1239"/>
      <c r="J165" s="1239"/>
      <c r="K165" s="1553"/>
      <c r="L165" s="1553"/>
      <c r="M165" s="1553"/>
      <c r="N165" s="1553"/>
      <c r="O165" s="1553"/>
      <c r="P165" s="1553"/>
      <c r="Q165" s="1907"/>
      <c r="R165" s="1907"/>
      <c r="S165" s="190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813">
        <f t="shared" ref="F166:F174" si="36">SUM(H166:AJ166)</f>
        <v>0</v>
      </c>
      <c r="G166" s="854" t="e">
        <f t="shared" si="31"/>
        <v>#DIV/0!</v>
      </c>
      <c r="H166" s="1240"/>
      <c r="I166" s="1240"/>
      <c r="J166" s="1240"/>
      <c r="K166" s="1554"/>
      <c r="L166" s="1554"/>
      <c r="M166" s="1554"/>
      <c r="N166" s="1554"/>
      <c r="O166" s="1554"/>
      <c r="P166" s="1554"/>
      <c r="Q166" s="1908"/>
      <c r="R166" s="1908"/>
      <c r="S166" s="1908"/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813">
        <f t="shared" si="36"/>
        <v>0</v>
      </c>
      <c r="G167" s="854" t="e">
        <f t="shared" si="31"/>
        <v>#DIV/0!</v>
      </c>
      <c r="H167" s="1240"/>
      <c r="I167" s="1240"/>
      <c r="J167" s="1240"/>
      <c r="K167" s="1554"/>
      <c r="L167" s="1554"/>
      <c r="M167" s="1554"/>
      <c r="N167" s="1554"/>
      <c r="O167" s="1554"/>
      <c r="P167" s="1554"/>
      <c r="Q167" s="1908"/>
      <c r="R167" s="1908"/>
      <c r="S167" s="1908"/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815">
        <f t="shared" si="36"/>
        <v>0</v>
      </c>
      <c r="G168" s="855" t="e">
        <f t="shared" si="31"/>
        <v>#DIV/0!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817">
        <f t="shared" si="36"/>
        <v>0</v>
      </c>
      <c r="G169" s="856" t="e">
        <f t="shared" si="31"/>
        <v>#DIV/0!</v>
      </c>
      <c r="H169" s="1242">
        <f>SUM(H170:H174)</f>
        <v>0</v>
      </c>
      <c r="I169" s="1242">
        <f t="shared" ref="I169:S169" si="37">SUM(I170:I174)</f>
        <v>0</v>
      </c>
      <c r="J169" s="1242">
        <f t="shared" si="37"/>
        <v>0</v>
      </c>
      <c r="K169" s="1556">
        <f t="shared" si="37"/>
        <v>0</v>
      </c>
      <c r="L169" s="1556">
        <f t="shared" si="37"/>
        <v>0</v>
      </c>
      <c r="M169" s="1556">
        <f t="shared" si="37"/>
        <v>0</v>
      </c>
      <c r="N169" s="1556">
        <f t="shared" si="37"/>
        <v>0</v>
      </c>
      <c r="O169" s="1556">
        <f t="shared" si="37"/>
        <v>0</v>
      </c>
      <c r="P169" s="1556">
        <f t="shared" si="37"/>
        <v>0</v>
      </c>
      <c r="Q169" s="1909">
        <f t="shared" si="37"/>
        <v>0</v>
      </c>
      <c r="R169" s="1909">
        <f t="shared" si="37"/>
        <v>0</v>
      </c>
      <c r="S169" s="1911">
        <f t="shared" si="37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815">
        <f t="shared" si="36"/>
        <v>0</v>
      </c>
      <c r="G170" s="855" t="e">
        <f t="shared" si="31"/>
        <v>#DIV/0!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815">
        <f t="shared" si="36"/>
        <v>0</v>
      </c>
      <c r="G171" s="855" t="e">
        <f t="shared" si="31"/>
        <v>#DIV/0!</v>
      </c>
      <c r="H171" s="471"/>
      <c r="I171" s="471"/>
      <c r="J171" s="471"/>
      <c r="K171" s="471"/>
      <c r="L171" s="471"/>
      <c r="M171" s="471"/>
      <c r="N171" s="471"/>
      <c r="O171" s="471"/>
      <c r="P171" s="471"/>
      <c r="Q171" s="471"/>
      <c r="R171" s="471"/>
      <c r="S171" s="471"/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815">
        <f t="shared" si="36"/>
        <v>0</v>
      </c>
      <c r="G172" s="855" t="e">
        <f t="shared" si="31"/>
        <v>#DIV/0!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815">
        <f t="shared" si="36"/>
        <v>0</v>
      </c>
      <c r="G173" s="855" t="e">
        <f t="shared" si="31"/>
        <v>#DIV/0!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819">
        <f t="shared" si="36"/>
        <v>0</v>
      </c>
      <c r="G174" s="857" t="e">
        <f>+F174*100/E174</f>
        <v>#DIV/0!</v>
      </c>
      <c r="H174" s="478"/>
      <c r="I174" s="478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</row>
    <row r="175" spans="1:19" ht="37.950000000000003" customHeight="1">
      <c r="A175" s="2226" t="s">
        <v>225</v>
      </c>
      <c r="B175" s="2227"/>
      <c r="C175" s="2228"/>
      <c r="D175" s="710"/>
      <c r="E175" s="711">
        <f>E176</f>
        <v>5000</v>
      </c>
      <c r="F175" s="841"/>
      <c r="G175" s="858"/>
      <c r="H175" s="1243"/>
      <c r="I175" s="1243"/>
      <c r="J175" s="1243"/>
      <c r="K175" s="1557"/>
      <c r="L175" s="1557"/>
      <c r="M175" s="1557"/>
      <c r="N175" s="1557"/>
      <c r="O175" s="1557"/>
      <c r="P175" s="1557"/>
      <c r="Q175" s="1910"/>
      <c r="R175" s="1910"/>
      <c r="S175" s="1910"/>
    </row>
    <row r="176" spans="1:19" ht="24.6" customHeight="1">
      <c r="A176" s="159"/>
      <c r="B176" s="2168" t="s">
        <v>226</v>
      </c>
      <c r="C176" s="2169"/>
      <c r="D176" s="712" t="s">
        <v>47</v>
      </c>
      <c r="E176" s="713">
        <f>E177+E179</f>
        <v>5000</v>
      </c>
      <c r="F176" s="843">
        <f>F177+F179</f>
        <v>5000</v>
      </c>
      <c r="G176" s="859">
        <f>+F176*100/E176</f>
        <v>100</v>
      </c>
      <c r="H176" s="713">
        <f>H177+H179</f>
        <v>0</v>
      </c>
      <c r="I176" s="713">
        <f>I177+I179</f>
        <v>0</v>
      </c>
      <c r="J176" s="1239"/>
      <c r="K176" s="1553"/>
      <c r="L176" s="1553"/>
      <c r="M176" s="1553"/>
      <c r="N176" s="1553"/>
      <c r="O176" s="1553"/>
      <c r="P176" s="1553"/>
      <c r="Q176" s="1907"/>
      <c r="R176" s="1907"/>
      <c r="S176" s="1907"/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5000</v>
      </c>
      <c r="F177" s="815">
        <f>SUM(H177:S177)</f>
        <v>5000</v>
      </c>
      <c r="G177" s="855">
        <f t="shared" ref="G177:G194" si="38">+F177*100/E177</f>
        <v>100</v>
      </c>
      <c r="H177" s="1240">
        <v>0</v>
      </c>
      <c r="I177" s="1240">
        <v>0</v>
      </c>
      <c r="J177" s="1240">
        <v>0</v>
      </c>
      <c r="K177" s="1268">
        <v>0</v>
      </c>
      <c r="L177" s="1268">
        <v>0</v>
      </c>
      <c r="M177" s="1266">
        <v>5000</v>
      </c>
      <c r="N177" s="1268">
        <v>0</v>
      </c>
      <c r="O177" s="1268">
        <v>0</v>
      </c>
      <c r="P177" s="1268">
        <v>0</v>
      </c>
      <c r="Q177" s="1268">
        <v>0</v>
      </c>
      <c r="R177" s="1268">
        <v>0</v>
      </c>
      <c r="S177" s="1268">
        <v>0</v>
      </c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5000</v>
      </c>
      <c r="F178" s="815">
        <f>SUM(H178:S178)</f>
        <v>5000</v>
      </c>
      <c r="G178" s="855">
        <f t="shared" si="38"/>
        <v>100</v>
      </c>
      <c r="H178" s="1240">
        <v>0</v>
      </c>
      <c r="I178" s="1240">
        <v>0</v>
      </c>
      <c r="J178" s="1240">
        <v>0</v>
      </c>
      <c r="K178" s="1268">
        <v>0</v>
      </c>
      <c r="L178" s="1268">
        <v>0</v>
      </c>
      <c r="M178" s="1266">
        <v>5000</v>
      </c>
      <c r="N178" s="1268">
        <v>0</v>
      </c>
      <c r="O178" s="1268">
        <v>0</v>
      </c>
      <c r="P178" s="1268">
        <v>0</v>
      </c>
      <c r="Q178" s="1268">
        <v>0</v>
      </c>
      <c r="R178" s="1268">
        <v>0</v>
      </c>
      <c r="S178" s="1268">
        <v>0</v>
      </c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f>SUM(E180:E186)</f>
        <v>0</v>
      </c>
      <c r="F179" s="815">
        <f>SUM(H179:S179)</f>
        <v>0</v>
      </c>
      <c r="G179" s="855" t="e">
        <f t="shared" si="38"/>
        <v>#DIV/0!</v>
      </c>
      <c r="H179" s="471">
        <f>SUM(H181:H186)</f>
        <v>0</v>
      </c>
      <c r="I179" s="471">
        <f>SUM(I181:I186)</f>
        <v>0</v>
      </c>
      <c r="J179" s="1240">
        <f t="shared" ref="J179:S179" si="39">SUM(J181:J186)</f>
        <v>0</v>
      </c>
      <c r="K179" s="471">
        <f t="shared" si="39"/>
        <v>0</v>
      </c>
      <c r="L179" s="471">
        <f t="shared" si="39"/>
        <v>0</v>
      </c>
      <c r="M179" s="471">
        <f t="shared" si="39"/>
        <v>0</v>
      </c>
      <c r="N179" s="471">
        <f t="shared" si="39"/>
        <v>0</v>
      </c>
      <c r="O179" s="471">
        <f t="shared" si="39"/>
        <v>0</v>
      </c>
      <c r="P179" s="471">
        <f t="shared" si="39"/>
        <v>0</v>
      </c>
      <c r="Q179" s="471">
        <f t="shared" si="39"/>
        <v>0</v>
      </c>
      <c r="R179" s="471">
        <f t="shared" si="39"/>
        <v>0</v>
      </c>
      <c r="S179" s="471">
        <f t="shared" si="39"/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f>SUM(H180:S180)</f>
        <v>0</v>
      </c>
      <c r="F180" s="815">
        <f>SUM(H180:S180)</f>
        <v>0</v>
      </c>
      <c r="G180" s="855" t="e">
        <f t="shared" si="38"/>
        <v>#DIV/0!</v>
      </c>
      <c r="H180" s="471"/>
      <c r="I180" s="471"/>
      <c r="J180" s="471"/>
      <c r="K180" s="471"/>
      <c r="L180" s="471"/>
      <c r="M180" s="471"/>
      <c r="N180" s="471"/>
      <c r="O180" s="471"/>
      <c r="P180" s="471"/>
      <c r="Q180" s="471"/>
      <c r="R180" s="471"/>
      <c r="S180" s="471"/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f t="shared" ref="E181:E186" si="40">SUM(H181:S181)</f>
        <v>0</v>
      </c>
      <c r="F181" s="815">
        <f t="shared" ref="F181:F186" si="41">SUM(H181:S181)</f>
        <v>0</v>
      </c>
      <c r="G181" s="855" t="e">
        <f t="shared" si="38"/>
        <v>#DIV/0!</v>
      </c>
      <c r="H181" s="471"/>
      <c r="I181" s="471"/>
      <c r="J181" s="471"/>
      <c r="K181" s="471"/>
      <c r="L181" s="471"/>
      <c r="M181" s="471"/>
      <c r="N181" s="471"/>
      <c r="O181" s="471"/>
      <c r="P181" s="471"/>
      <c r="Q181" s="471"/>
      <c r="R181" s="471"/>
      <c r="S181" s="471"/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f t="shared" si="40"/>
        <v>0</v>
      </c>
      <c r="F182" s="815">
        <f t="shared" si="41"/>
        <v>0</v>
      </c>
      <c r="G182" s="855" t="e">
        <f t="shared" si="38"/>
        <v>#DIV/0!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471"/>
      <c r="R182" s="471"/>
      <c r="S182" s="471"/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f t="shared" si="40"/>
        <v>0</v>
      </c>
      <c r="F183" s="815">
        <f t="shared" si="41"/>
        <v>0</v>
      </c>
      <c r="G183" s="855" t="e">
        <f t="shared" si="38"/>
        <v>#DIV/0!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f t="shared" si="40"/>
        <v>0</v>
      </c>
      <c r="F184" s="815">
        <f t="shared" si="41"/>
        <v>0</v>
      </c>
      <c r="G184" s="855" t="e">
        <f t="shared" si="38"/>
        <v>#DIV/0!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471"/>
      <c r="R184" s="471"/>
      <c r="S184" s="471"/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f t="shared" si="40"/>
        <v>0</v>
      </c>
      <c r="F185" s="815">
        <f t="shared" si="41"/>
        <v>0</v>
      </c>
      <c r="G185" s="855" t="e">
        <f t="shared" si="38"/>
        <v>#DIV/0!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</row>
    <row r="186" spans="1:19" ht="21.75" customHeight="1">
      <c r="A186" s="719"/>
      <c r="B186" s="720"/>
      <c r="C186" s="721" t="s">
        <v>16</v>
      </c>
      <c r="D186" s="722" t="s">
        <v>47</v>
      </c>
      <c r="E186" s="548">
        <f t="shared" si="40"/>
        <v>0</v>
      </c>
      <c r="F186" s="815">
        <f t="shared" si="41"/>
        <v>0</v>
      </c>
      <c r="G186" s="857" t="e">
        <f t="shared" si="38"/>
        <v>#DIV/0!</v>
      </c>
      <c r="H186" s="478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500</v>
      </c>
      <c r="F187" s="811">
        <f>SUM(H187:AJ187)</f>
        <v>868</v>
      </c>
      <c r="G187" s="853">
        <f t="shared" si="38"/>
        <v>173.6</v>
      </c>
      <c r="H187" s="1239">
        <v>50</v>
      </c>
      <c r="I187" s="1239">
        <v>30</v>
      </c>
      <c r="J187" s="1239">
        <v>20</v>
      </c>
      <c r="K187" s="1268">
        <v>36</v>
      </c>
      <c r="L187" s="1268">
        <v>113</v>
      </c>
      <c r="M187" s="1268">
        <v>48</v>
      </c>
      <c r="N187" s="1268">
        <v>50</v>
      </c>
      <c r="O187" s="1268">
        <v>200</v>
      </c>
      <c r="P187" s="1268">
        <v>109</v>
      </c>
      <c r="Q187" s="1268">
        <v>167</v>
      </c>
      <c r="R187" s="1268">
        <v>45</v>
      </c>
      <c r="S187" s="1268">
        <v>0</v>
      </c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815">
        <f>SUM(H188:AJ188)</f>
        <v>0</v>
      </c>
      <c r="G188" s="860" t="e">
        <f t="shared" si="38"/>
        <v>#DIV/0!</v>
      </c>
      <c r="H188" s="471"/>
      <c r="I188" s="471"/>
      <c r="J188" s="471"/>
      <c r="K188" s="471"/>
      <c r="L188" s="471"/>
      <c r="M188" s="471"/>
      <c r="N188" s="471"/>
      <c r="O188" s="471"/>
      <c r="P188" s="471"/>
      <c r="Q188" s="471"/>
      <c r="R188" s="471"/>
      <c r="S188" s="471"/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595100</v>
      </c>
      <c r="F189" s="708">
        <f>SUM(F190:F194)</f>
        <v>590215.39</v>
      </c>
      <c r="G189" s="861">
        <f t="shared" si="38"/>
        <v>99.17919509326164</v>
      </c>
      <c r="H189" s="1242">
        <f>SUM(H190:H194)</f>
        <v>0</v>
      </c>
      <c r="I189" s="1242">
        <f>SUM(I190:I194)</f>
        <v>76150</v>
      </c>
      <c r="J189" s="1242">
        <f>SUM(J190:J194)</f>
        <v>43828.3</v>
      </c>
      <c r="K189" s="1556">
        <f>SUM(K190:K194)</f>
        <v>18496</v>
      </c>
      <c r="L189" s="1556">
        <f t="shared" ref="L189:R189" si="42">SUM(L190:L194)</f>
        <v>44968.09</v>
      </c>
      <c r="M189" s="1556">
        <f t="shared" si="42"/>
        <v>165068.5</v>
      </c>
      <c r="N189" s="1556">
        <f t="shared" si="42"/>
        <v>129644.5</v>
      </c>
      <c r="O189" s="1556">
        <f t="shared" si="42"/>
        <v>10888</v>
      </c>
      <c r="P189" s="1556">
        <f t="shared" si="42"/>
        <v>1360</v>
      </c>
      <c r="Q189" s="1909">
        <f t="shared" si="42"/>
        <v>0</v>
      </c>
      <c r="R189" s="1909">
        <f t="shared" si="42"/>
        <v>79950</v>
      </c>
      <c r="S189" s="1911">
        <f>SUM(S190:S194)</f>
        <v>19862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815">
        <f>SUM(H190:AJ190)</f>
        <v>0</v>
      </c>
      <c r="G190" s="860" t="e">
        <f t="shared" si="38"/>
        <v>#DIV/0!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471"/>
      <c r="R190" s="471"/>
      <c r="S190" s="471"/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f>383300+100000</f>
        <v>483300</v>
      </c>
      <c r="F191" s="815">
        <f>SUM(H191:AJ191)</f>
        <v>483015.39</v>
      </c>
      <c r="G191" s="860">
        <f t="shared" si="38"/>
        <v>99.941111111111113</v>
      </c>
      <c r="H191" s="1240">
        <v>0</v>
      </c>
      <c r="I191" s="1271">
        <v>76150</v>
      </c>
      <c r="J191" s="1489">
        <v>43828.3</v>
      </c>
      <c r="K191" s="1593">
        <v>18496</v>
      </c>
      <c r="L191" s="1489">
        <v>44968.09</v>
      </c>
      <c r="M191" s="1489">
        <v>57868.5</v>
      </c>
      <c r="N191" s="1489">
        <v>129644.5</v>
      </c>
      <c r="O191" s="1593">
        <v>10888</v>
      </c>
      <c r="P191" s="1593">
        <v>1360</v>
      </c>
      <c r="Q191" s="1488">
        <v>0</v>
      </c>
      <c r="R191" s="1593">
        <v>79950</v>
      </c>
      <c r="S191" s="1593">
        <v>19862</v>
      </c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111800</v>
      </c>
      <c r="F192" s="815">
        <f>SUM(H192:AJ192)</f>
        <v>107200</v>
      </c>
      <c r="G192" s="860">
        <f t="shared" si="38"/>
        <v>95.885509838998217</v>
      </c>
      <c r="H192" s="1240">
        <v>0</v>
      </c>
      <c r="I192" s="1240">
        <v>0</v>
      </c>
      <c r="J192" s="1488">
        <v>0</v>
      </c>
      <c r="K192" s="1488">
        <v>0</v>
      </c>
      <c r="L192" s="1488">
        <v>0</v>
      </c>
      <c r="M192" s="1593">
        <v>107200</v>
      </c>
      <c r="N192" s="1488">
        <v>0</v>
      </c>
      <c r="O192" s="1488">
        <v>0</v>
      </c>
      <c r="P192" s="1488">
        <v>0</v>
      </c>
      <c r="Q192" s="1488">
        <v>0</v>
      </c>
      <c r="R192" s="1488">
        <v>0</v>
      </c>
      <c r="S192" s="1488">
        <v>0</v>
      </c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815">
        <f>SUM(H193:AJ193)</f>
        <v>0</v>
      </c>
      <c r="G193" s="860" t="e">
        <f t="shared" si="38"/>
        <v>#DIV/0!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819">
        <f>SUM(H194:AJ194)</f>
        <v>0</v>
      </c>
      <c r="G194" s="862" t="e">
        <f t="shared" si="38"/>
        <v>#DIV/0!</v>
      </c>
      <c r="H194" s="478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</row>
    <row r="195" spans="1:19" ht="21.75" customHeight="1">
      <c r="A195" s="2158" t="s">
        <v>237</v>
      </c>
      <c r="B195" s="2159"/>
      <c r="C195" s="2160"/>
      <c r="D195" s="725"/>
      <c r="E195" s="711"/>
      <c r="F195" s="833"/>
      <c r="G195" s="858"/>
      <c r="H195" s="1243"/>
      <c r="I195" s="1243"/>
      <c r="J195" s="1243"/>
      <c r="K195" s="1557"/>
      <c r="L195" s="1557"/>
      <c r="M195" s="1557"/>
      <c r="N195" s="1557"/>
      <c r="O195" s="1557"/>
      <c r="P195" s="1557"/>
      <c r="Q195" s="1910"/>
      <c r="R195" s="1910"/>
      <c r="S195" s="1910"/>
    </row>
    <row r="196" spans="1:19" ht="21.75" customHeight="1">
      <c r="A196" s="413" t="s">
        <v>238</v>
      </c>
      <c r="B196" s="726"/>
      <c r="C196" s="727"/>
      <c r="D196" s="693"/>
      <c r="E196" s="713"/>
      <c r="F196" s="811"/>
      <c r="G196" s="859"/>
      <c r="H196" s="1239"/>
      <c r="I196" s="1239"/>
      <c r="J196" s="1239"/>
      <c r="K196" s="1553"/>
      <c r="L196" s="1553"/>
      <c r="M196" s="1553"/>
      <c r="N196" s="1553"/>
      <c r="O196" s="1553"/>
      <c r="P196" s="1553"/>
      <c r="Q196" s="1907"/>
      <c r="R196" s="1907"/>
      <c r="S196" s="190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310</v>
      </c>
      <c r="F197" s="815">
        <f t="shared" ref="F197:F232" si="43">SUM(H197:AJ197)</f>
        <v>310</v>
      </c>
      <c r="G197" s="860">
        <f t="shared" ref="G197:G232" si="44">+F197*100/E197</f>
        <v>100</v>
      </c>
      <c r="H197" s="1240">
        <f>SUM(H198:H200)</f>
        <v>74</v>
      </c>
      <c r="I197" s="1240">
        <f t="shared" ref="I197:S197" si="45">SUM(I198:I200)</f>
        <v>20</v>
      </c>
      <c r="J197" s="1240">
        <f t="shared" si="45"/>
        <v>30</v>
      </c>
      <c r="K197" s="1268">
        <f t="shared" si="45"/>
        <v>19</v>
      </c>
      <c r="L197" s="1268">
        <f t="shared" si="45"/>
        <v>38</v>
      </c>
      <c r="M197" s="1268">
        <f t="shared" si="45"/>
        <v>40</v>
      </c>
      <c r="N197" s="1268">
        <f t="shared" si="45"/>
        <v>40</v>
      </c>
      <c r="O197" s="1268">
        <f t="shared" si="45"/>
        <v>30</v>
      </c>
      <c r="P197" s="1268">
        <f t="shared" si="45"/>
        <v>19</v>
      </c>
      <c r="Q197" s="1268">
        <f t="shared" si="45"/>
        <v>0</v>
      </c>
      <c r="R197" s="1268">
        <f t="shared" si="45"/>
        <v>0</v>
      </c>
      <c r="S197" s="1268">
        <f t="shared" si="45"/>
        <v>0</v>
      </c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80</v>
      </c>
      <c r="F198" s="815">
        <f t="shared" si="43"/>
        <v>80</v>
      </c>
      <c r="G198" s="860">
        <f t="shared" si="44"/>
        <v>100</v>
      </c>
      <c r="H198" s="1240">
        <v>12</v>
      </c>
      <c r="I198" s="1240">
        <v>4</v>
      </c>
      <c r="J198" s="1240">
        <v>8</v>
      </c>
      <c r="K198" s="1268">
        <v>10</v>
      </c>
      <c r="L198" s="1268">
        <v>16</v>
      </c>
      <c r="M198" s="1268">
        <v>30</v>
      </c>
      <c r="N198" s="1268">
        <v>0</v>
      </c>
      <c r="O198" s="1268">
        <v>0</v>
      </c>
      <c r="P198" s="1268">
        <v>0</v>
      </c>
      <c r="Q198" s="1268">
        <v>0</v>
      </c>
      <c r="R198" s="1268">
        <v>0</v>
      </c>
      <c r="S198" s="1268">
        <v>0</v>
      </c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180</v>
      </c>
      <c r="F199" s="815">
        <f t="shared" si="43"/>
        <v>180</v>
      </c>
      <c r="G199" s="860">
        <f t="shared" si="44"/>
        <v>100</v>
      </c>
      <c r="H199" s="1240">
        <v>54</v>
      </c>
      <c r="I199" s="1240">
        <v>10</v>
      </c>
      <c r="J199" s="1240">
        <v>12</v>
      </c>
      <c r="K199" s="1268">
        <v>4</v>
      </c>
      <c r="L199" s="1268">
        <v>11</v>
      </c>
      <c r="M199" s="1268">
        <v>0</v>
      </c>
      <c r="N199" s="1268">
        <v>40</v>
      </c>
      <c r="O199" s="1268">
        <v>30</v>
      </c>
      <c r="P199" s="1268">
        <v>19</v>
      </c>
      <c r="Q199" s="1268">
        <v>0</v>
      </c>
      <c r="R199" s="1268">
        <v>0</v>
      </c>
      <c r="S199" s="1268">
        <v>0</v>
      </c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50</v>
      </c>
      <c r="F200" s="815">
        <f t="shared" si="43"/>
        <v>50</v>
      </c>
      <c r="G200" s="860">
        <f t="shared" si="44"/>
        <v>100</v>
      </c>
      <c r="H200" s="1240">
        <v>8</v>
      </c>
      <c r="I200" s="1240">
        <v>6</v>
      </c>
      <c r="J200" s="1240">
        <v>10</v>
      </c>
      <c r="K200" s="1268">
        <v>5</v>
      </c>
      <c r="L200" s="1268">
        <v>11</v>
      </c>
      <c r="M200" s="1268">
        <v>10</v>
      </c>
      <c r="N200" s="1268">
        <v>0</v>
      </c>
      <c r="O200" s="1268">
        <v>0</v>
      </c>
      <c r="P200" s="1268">
        <v>0</v>
      </c>
      <c r="Q200" s="1268">
        <v>0</v>
      </c>
      <c r="R200" s="1268">
        <v>0</v>
      </c>
      <c r="S200" s="1268">
        <v>0</v>
      </c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4</v>
      </c>
      <c r="F201" s="815">
        <f t="shared" si="43"/>
        <v>4</v>
      </c>
      <c r="G201" s="860">
        <f t="shared" si="44"/>
        <v>100</v>
      </c>
      <c r="H201" s="1240">
        <f t="shared" ref="H201:S201" si="46">H202+H214</f>
        <v>2</v>
      </c>
      <c r="I201" s="1908">
        <f t="shared" si="46"/>
        <v>0</v>
      </c>
      <c r="J201" s="1908">
        <f t="shared" si="46"/>
        <v>0</v>
      </c>
      <c r="K201" s="1908">
        <f t="shared" si="46"/>
        <v>1</v>
      </c>
      <c r="L201" s="1908">
        <f t="shared" si="46"/>
        <v>0</v>
      </c>
      <c r="M201" s="1908">
        <f t="shared" si="46"/>
        <v>1</v>
      </c>
      <c r="N201" s="1908">
        <f t="shared" si="46"/>
        <v>0</v>
      </c>
      <c r="O201" s="1908">
        <f t="shared" si="46"/>
        <v>0</v>
      </c>
      <c r="P201" s="1908">
        <f t="shared" si="46"/>
        <v>0</v>
      </c>
      <c r="Q201" s="1908">
        <f t="shared" si="46"/>
        <v>0</v>
      </c>
      <c r="R201" s="1268">
        <f t="shared" si="46"/>
        <v>0</v>
      </c>
      <c r="S201" s="1268">
        <f t="shared" si="46"/>
        <v>0</v>
      </c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1</v>
      </c>
      <c r="F202" s="815">
        <f t="shared" si="43"/>
        <v>1</v>
      </c>
      <c r="G202" s="860">
        <f t="shared" si="44"/>
        <v>100</v>
      </c>
      <c r="H202" s="1240">
        <v>1</v>
      </c>
      <c r="I202" s="1240"/>
      <c r="J202" s="1240">
        <v>0</v>
      </c>
      <c r="K202" s="1268">
        <v>0</v>
      </c>
      <c r="L202" s="1268">
        <v>0</v>
      </c>
      <c r="M202" s="1268">
        <v>0</v>
      </c>
      <c r="N202" s="1268">
        <v>0</v>
      </c>
      <c r="O202" s="1268">
        <v>0</v>
      </c>
      <c r="P202" s="1268">
        <v>0</v>
      </c>
      <c r="Q202" s="1268">
        <v>0</v>
      </c>
      <c r="R202" s="1268">
        <v>0</v>
      </c>
      <c r="S202" s="1268">
        <v>0</v>
      </c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1</v>
      </c>
      <c r="F203" s="815">
        <f t="shared" si="43"/>
        <v>1</v>
      </c>
      <c r="G203" s="860">
        <f t="shared" si="44"/>
        <v>100</v>
      </c>
      <c r="H203" s="1240">
        <v>1</v>
      </c>
      <c r="I203" s="1240">
        <v>0</v>
      </c>
      <c r="J203" s="1240">
        <v>0</v>
      </c>
      <c r="K203" s="1268">
        <v>0</v>
      </c>
      <c r="L203" s="1268">
        <v>0</v>
      </c>
      <c r="M203" s="1268">
        <v>0</v>
      </c>
      <c r="N203" s="1268">
        <v>0</v>
      </c>
      <c r="O203" s="1268">
        <v>0</v>
      </c>
      <c r="P203" s="1268">
        <v>0</v>
      </c>
      <c r="Q203" s="1268">
        <v>0</v>
      </c>
      <c r="R203" s="1268">
        <v>0</v>
      </c>
      <c r="S203" s="1268">
        <v>0</v>
      </c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815">
        <f t="shared" si="43"/>
        <v>0</v>
      </c>
      <c r="G204" s="860" t="e">
        <f t="shared" si="44"/>
        <v>#DIV/0!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815">
        <f t="shared" si="43"/>
        <v>0</v>
      </c>
      <c r="G205" s="860" t="e">
        <f t="shared" si="44"/>
        <v>#DIV/0!</v>
      </c>
      <c r="H205" s="471"/>
      <c r="I205" s="471"/>
      <c r="J205" s="471"/>
      <c r="K205" s="471"/>
      <c r="L205" s="471"/>
      <c r="M205" s="471"/>
      <c r="N205" s="471"/>
      <c r="O205" s="471"/>
      <c r="P205" s="471"/>
      <c r="Q205" s="471"/>
      <c r="R205" s="471"/>
      <c r="S205" s="471"/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815">
        <f t="shared" si="43"/>
        <v>0</v>
      </c>
      <c r="G206" s="860" t="e">
        <f t="shared" si="44"/>
        <v>#DIV/0!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815">
        <f t="shared" si="43"/>
        <v>0</v>
      </c>
      <c r="G207" s="860" t="e">
        <f t="shared" si="44"/>
        <v>#DIV/0!</v>
      </c>
      <c r="H207" s="471"/>
      <c r="I207" s="471"/>
      <c r="J207" s="471"/>
      <c r="K207" s="471"/>
      <c r="L207" s="471"/>
      <c r="M207" s="471"/>
      <c r="N207" s="471"/>
      <c r="O207" s="471"/>
      <c r="P207" s="471"/>
      <c r="Q207" s="471"/>
      <c r="R207" s="471"/>
      <c r="S207" s="471"/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815">
        <f t="shared" si="43"/>
        <v>0</v>
      </c>
      <c r="G208" s="860" t="e">
        <f t="shared" si="44"/>
        <v>#DIV/0!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815">
        <f t="shared" si="43"/>
        <v>0</v>
      </c>
      <c r="G209" s="860" t="e">
        <f t="shared" si="44"/>
        <v>#DIV/0!</v>
      </c>
      <c r="H209" s="471"/>
      <c r="I209" s="471"/>
      <c r="J209" s="471"/>
      <c r="K209" s="471"/>
      <c r="L209" s="471"/>
      <c r="M209" s="471"/>
      <c r="N209" s="471"/>
      <c r="O209" s="471"/>
      <c r="P209" s="471"/>
      <c r="Q209" s="471"/>
      <c r="R209" s="471"/>
      <c r="S209" s="471"/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815">
        <f t="shared" si="43"/>
        <v>0</v>
      </c>
      <c r="G210" s="860" t="e">
        <f t="shared" si="44"/>
        <v>#DIV/0!</v>
      </c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815">
        <f t="shared" si="43"/>
        <v>0</v>
      </c>
      <c r="G211" s="860" t="e">
        <f t="shared" si="44"/>
        <v>#DIV/0!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815">
        <f t="shared" si="43"/>
        <v>0</v>
      </c>
      <c r="G212" s="860" t="e">
        <f t="shared" si="44"/>
        <v>#DIV/0!</v>
      </c>
      <c r="H212" s="471"/>
      <c r="I212" s="471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815">
        <f t="shared" si="43"/>
        <v>0</v>
      </c>
      <c r="G213" s="860" t="e">
        <f t="shared" si="44"/>
        <v>#DIV/0!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471"/>
      <c r="R213" s="471"/>
      <c r="S213" s="471"/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3</v>
      </c>
      <c r="F214" s="815">
        <f t="shared" si="43"/>
        <v>3</v>
      </c>
      <c r="G214" s="860">
        <f t="shared" si="44"/>
        <v>100</v>
      </c>
      <c r="H214" s="1240">
        <f>SUM(H215:H220)</f>
        <v>1</v>
      </c>
      <c r="I214" s="1908">
        <f t="shared" ref="I214:S214" si="47">SUM(I215:I220)</f>
        <v>0</v>
      </c>
      <c r="J214" s="1908">
        <f t="shared" si="47"/>
        <v>0</v>
      </c>
      <c r="K214" s="1908">
        <f t="shared" si="47"/>
        <v>1</v>
      </c>
      <c r="L214" s="1908">
        <f t="shared" si="47"/>
        <v>0</v>
      </c>
      <c r="M214" s="1908">
        <f t="shared" si="47"/>
        <v>1</v>
      </c>
      <c r="N214" s="1908">
        <f t="shared" si="47"/>
        <v>0</v>
      </c>
      <c r="O214" s="1908">
        <f t="shared" si="47"/>
        <v>0</v>
      </c>
      <c r="P214" s="1908">
        <f t="shared" si="47"/>
        <v>0</v>
      </c>
      <c r="Q214" s="1908">
        <f t="shared" si="47"/>
        <v>0</v>
      </c>
      <c r="R214" s="1268">
        <f t="shared" si="47"/>
        <v>0</v>
      </c>
      <c r="S214" s="1268">
        <f t="shared" si="47"/>
        <v>0</v>
      </c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815">
        <f t="shared" si="43"/>
        <v>0</v>
      </c>
      <c r="G215" s="860" t="e">
        <f t="shared" si="44"/>
        <v>#DIV/0!</v>
      </c>
      <c r="H215" s="1240"/>
      <c r="I215" s="1240"/>
      <c r="J215" s="1240"/>
      <c r="K215" s="471"/>
      <c r="L215" s="471"/>
      <c r="M215" s="471"/>
      <c r="N215" s="471"/>
      <c r="O215" s="471"/>
      <c r="P215" s="471"/>
      <c r="Q215" s="471"/>
      <c r="R215" s="471"/>
      <c r="S215" s="471"/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1</v>
      </c>
      <c r="F216" s="815">
        <f t="shared" si="43"/>
        <v>1</v>
      </c>
      <c r="G216" s="860">
        <f t="shared" si="44"/>
        <v>100</v>
      </c>
      <c r="H216" s="1240">
        <v>1</v>
      </c>
      <c r="I216" s="1240">
        <v>0</v>
      </c>
      <c r="J216" s="1240">
        <v>0</v>
      </c>
      <c r="K216" s="1268">
        <v>0</v>
      </c>
      <c r="L216" s="1268">
        <v>0</v>
      </c>
      <c r="M216" s="1268">
        <v>0</v>
      </c>
      <c r="N216" s="1268">
        <v>0</v>
      </c>
      <c r="O216" s="1268">
        <v>0</v>
      </c>
      <c r="P216" s="1268">
        <v>0</v>
      </c>
      <c r="Q216" s="1268">
        <v>0</v>
      </c>
      <c r="R216" s="1268">
        <v>0</v>
      </c>
      <c r="S216" s="1268">
        <v>0</v>
      </c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815">
        <f t="shared" si="43"/>
        <v>0</v>
      </c>
      <c r="G217" s="860" t="e">
        <f t="shared" si="44"/>
        <v>#DIV/0!</v>
      </c>
      <c r="H217" s="1240"/>
      <c r="I217" s="1240"/>
      <c r="J217" s="1240"/>
      <c r="K217" s="471"/>
      <c r="L217" s="471"/>
      <c r="M217" s="471"/>
      <c r="N217" s="471"/>
      <c r="O217" s="471"/>
      <c r="P217" s="471"/>
      <c r="Q217" s="471"/>
      <c r="R217" s="471"/>
      <c r="S217" s="471"/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1</v>
      </c>
      <c r="F218" s="815">
        <f t="shared" si="43"/>
        <v>1</v>
      </c>
      <c r="G218" s="860">
        <f t="shared" si="44"/>
        <v>100</v>
      </c>
      <c r="H218" s="1240">
        <v>0</v>
      </c>
      <c r="I218" s="1240">
        <v>0</v>
      </c>
      <c r="J218" s="1240">
        <v>0</v>
      </c>
      <c r="K218" s="1268">
        <v>0</v>
      </c>
      <c r="L218" s="1268">
        <v>0</v>
      </c>
      <c r="M218" s="1268">
        <v>1</v>
      </c>
      <c r="N218" s="1268">
        <v>0</v>
      </c>
      <c r="O218" s="1268">
        <v>0</v>
      </c>
      <c r="P218" s="1268">
        <v>0</v>
      </c>
      <c r="Q218" s="1268">
        <v>0</v>
      </c>
      <c r="R218" s="1268">
        <v>0</v>
      </c>
      <c r="S218" s="1268">
        <v>0</v>
      </c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1</v>
      </c>
      <c r="F219" s="815">
        <f t="shared" si="43"/>
        <v>1</v>
      </c>
      <c r="G219" s="860">
        <f t="shared" si="44"/>
        <v>100</v>
      </c>
      <c r="H219" s="1240">
        <v>0</v>
      </c>
      <c r="I219" s="1240">
        <v>0</v>
      </c>
      <c r="J219" s="1240">
        <v>0</v>
      </c>
      <c r="K219" s="1268">
        <v>1</v>
      </c>
      <c r="L219" s="1268">
        <v>0</v>
      </c>
      <c r="M219" s="1268">
        <v>0</v>
      </c>
      <c r="N219" s="1268">
        <v>0</v>
      </c>
      <c r="O219" s="1268">
        <v>0</v>
      </c>
      <c r="P219" s="1268">
        <v>0</v>
      </c>
      <c r="Q219" s="1268">
        <v>0</v>
      </c>
      <c r="R219" s="1268">
        <v>0</v>
      </c>
      <c r="S219" s="1268">
        <v>0</v>
      </c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815">
        <f t="shared" si="43"/>
        <v>0</v>
      </c>
      <c r="G220" s="860" t="e">
        <f t="shared" si="44"/>
        <v>#DIV/0!</v>
      </c>
      <c r="H220" s="1240"/>
      <c r="I220" s="1240"/>
      <c r="J220" s="1240"/>
      <c r="K220" s="471"/>
      <c r="L220" s="471"/>
      <c r="M220" s="471"/>
      <c r="N220" s="471"/>
      <c r="O220" s="471"/>
      <c r="P220" s="471"/>
      <c r="Q220" s="471"/>
      <c r="R220" s="471"/>
      <c r="S220" s="471"/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815">
        <f t="shared" si="43"/>
        <v>1</v>
      </c>
      <c r="G221" s="860">
        <f t="shared" si="44"/>
        <v>100</v>
      </c>
      <c r="H221" s="1240">
        <v>0</v>
      </c>
      <c r="I221" s="1240">
        <v>1</v>
      </c>
      <c r="J221" s="1240">
        <v>0</v>
      </c>
      <c r="K221" s="1268">
        <v>0</v>
      </c>
      <c r="L221" s="1268">
        <v>0</v>
      </c>
      <c r="M221" s="1268">
        <v>0</v>
      </c>
      <c r="N221" s="1268">
        <v>0</v>
      </c>
      <c r="O221" s="1268">
        <v>0</v>
      </c>
      <c r="P221" s="1268">
        <v>0</v>
      </c>
      <c r="Q221" s="1268">
        <v>0</v>
      </c>
      <c r="R221" s="1268">
        <v>0</v>
      </c>
      <c r="S221" s="1268">
        <v>0</v>
      </c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815">
        <f t="shared" si="43"/>
        <v>476</v>
      </c>
      <c r="G222" s="860">
        <f t="shared" si="44"/>
        <v>476</v>
      </c>
      <c r="H222" s="1240">
        <v>40</v>
      </c>
      <c r="I222" s="1240">
        <v>14</v>
      </c>
      <c r="J222" s="1240">
        <v>7</v>
      </c>
      <c r="K222" s="1268">
        <v>3</v>
      </c>
      <c r="L222" s="1268">
        <v>52</v>
      </c>
      <c r="M222" s="1268">
        <v>35</v>
      </c>
      <c r="N222" s="1268">
        <v>60</v>
      </c>
      <c r="O222" s="1268">
        <v>105</v>
      </c>
      <c r="P222" s="1268">
        <v>65</v>
      </c>
      <c r="Q222" s="1268">
        <v>30</v>
      </c>
      <c r="R222" s="1268">
        <v>27</v>
      </c>
      <c r="S222" s="1268">
        <v>38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1</v>
      </c>
      <c r="F223" s="815">
        <f t="shared" si="43"/>
        <v>1</v>
      </c>
      <c r="G223" s="860">
        <f t="shared" si="44"/>
        <v>100</v>
      </c>
      <c r="H223" s="1240">
        <v>0</v>
      </c>
      <c r="I223" s="1240">
        <v>0</v>
      </c>
      <c r="J223" s="1240">
        <v>0</v>
      </c>
      <c r="K223" s="1268">
        <v>0</v>
      </c>
      <c r="L223" s="1268">
        <v>0</v>
      </c>
      <c r="M223" s="1268">
        <v>0</v>
      </c>
      <c r="N223" s="1268">
        <v>0</v>
      </c>
      <c r="O223" s="1268">
        <v>1</v>
      </c>
      <c r="P223" s="1268">
        <v>0</v>
      </c>
      <c r="Q223" s="1268">
        <v>0</v>
      </c>
      <c r="R223" s="1268">
        <v>0</v>
      </c>
      <c r="S223" s="1268">
        <v>0</v>
      </c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30</v>
      </c>
      <c r="F224" s="815">
        <f t="shared" si="43"/>
        <v>33</v>
      </c>
      <c r="G224" s="860">
        <f t="shared" si="44"/>
        <v>110</v>
      </c>
      <c r="H224" s="1240">
        <v>2</v>
      </c>
      <c r="I224" s="1240">
        <v>2</v>
      </c>
      <c r="J224" s="1240">
        <v>2</v>
      </c>
      <c r="K224" s="1268">
        <v>3</v>
      </c>
      <c r="L224" s="1268">
        <v>6</v>
      </c>
      <c r="M224" s="1268">
        <v>3</v>
      </c>
      <c r="N224" s="1268">
        <v>3</v>
      </c>
      <c r="O224" s="1268">
        <v>3</v>
      </c>
      <c r="P224" s="1268">
        <v>3</v>
      </c>
      <c r="Q224" s="1268">
        <v>3</v>
      </c>
      <c r="R224" s="1268">
        <v>3</v>
      </c>
      <c r="S224" s="1268">
        <v>0</v>
      </c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20</v>
      </c>
      <c r="F225" s="815">
        <f t="shared" si="43"/>
        <v>22</v>
      </c>
      <c r="G225" s="860">
        <f t="shared" si="44"/>
        <v>110</v>
      </c>
      <c r="H225" s="1240">
        <v>0</v>
      </c>
      <c r="I225" s="1240">
        <v>6</v>
      </c>
      <c r="J225" s="1240">
        <v>2</v>
      </c>
      <c r="K225" s="1268">
        <v>2</v>
      </c>
      <c r="L225" s="1268">
        <v>0</v>
      </c>
      <c r="M225" s="1268">
        <v>2</v>
      </c>
      <c r="N225" s="1268">
        <v>2</v>
      </c>
      <c r="O225" s="1268">
        <v>2</v>
      </c>
      <c r="P225" s="1268">
        <v>2</v>
      </c>
      <c r="Q225" s="1268">
        <v>2</v>
      </c>
      <c r="R225" s="1268">
        <v>2</v>
      </c>
      <c r="S225" s="1268">
        <v>0</v>
      </c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815">
        <f t="shared" si="43"/>
        <v>0</v>
      </c>
      <c r="G226" s="860" t="e">
        <f t="shared" si="44"/>
        <v>#DIV/0!</v>
      </c>
      <c r="H226" s="471"/>
      <c r="I226" s="471"/>
      <c r="J226" s="1240"/>
      <c r="K226" s="471"/>
      <c r="L226" s="471"/>
      <c r="M226" s="471"/>
      <c r="N226" s="471"/>
      <c r="O226" s="471"/>
      <c r="P226" s="471"/>
      <c r="Q226" s="471"/>
      <c r="R226" s="471"/>
      <c r="S226" s="471"/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2916200</v>
      </c>
      <c r="F227" s="817">
        <f t="shared" si="43"/>
        <v>2852660.9</v>
      </c>
      <c r="G227" s="861">
        <f t="shared" si="44"/>
        <v>97.821167958301899</v>
      </c>
      <c r="H227" s="1244">
        <f>SUM(H228:H232)</f>
        <v>0</v>
      </c>
      <c r="I227" s="1244">
        <f t="shared" ref="I227:S227" si="48">SUM(I228:I232)</f>
        <v>5526</v>
      </c>
      <c r="J227" s="1244">
        <f t="shared" si="48"/>
        <v>229547.2</v>
      </c>
      <c r="K227" s="1558">
        <f t="shared" si="48"/>
        <v>56175</v>
      </c>
      <c r="L227" s="1558">
        <f t="shared" si="48"/>
        <v>57710</v>
      </c>
      <c r="M227" s="1558">
        <f t="shared" si="48"/>
        <v>92165</v>
      </c>
      <c r="N227" s="1558">
        <f t="shared" si="48"/>
        <v>259578.7</v>
      </c>
      <c r="O227" s="1558">
        <f t="shared" si="48"/>
        <v>326749</v>
      </c>
      <c r="P227" s="1558">
        <f t="shared" si="48"/>
        <v>1253200</v>
      </c>
      <c r="Q227" s="1911">
        <f t="shared" si="48"/>
        <v>570960</v>
      </c>
      <c r="R227" s="1911">
        <f t="shared" si="48"/>
        <v>1050</v>
      </c>
      <c r="S227" s="1911">
        <f t="shared" si="48"/>
        <v>0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815">
        <f t="shared" si="43"/>
        <v>0</v>
      </c>
      <c r="G228" s="860" t="e">
        <f t="shared" si="44"/>
        <v>#DIV/0!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796200</v>
      </c>
      <c r="F229" s="815">
        <f t="shared" si="43"/>
        <v>796160.9</v>
      </c>
      <c r="G229" s="860">
        <f t="shared" si="44"/>
        <v>99.995089173574485</v>
      </c>
      <c r="H229" s="1240">
        <v>0</v>
      </c>
      <c r="I229" s="1271">
        <v>5526</v>
      </c>
      <c r="J229" s="1272">
        <v>229547.2</v>
      </c>
      <c r="K229" s="1593">
        <v>56175</v>
      </c>
      <c r="L229" s="1593">
        <v>57710</v>
      </c>
      <c r="M229" s="1593">
        <v>92165</v>
      </c>
      <c r="N229" s="1489">
        <v>259578.7</v>
      </c>
      <c r="O229" s="1593">
        <v>31749</v>
      </c>
      <c r="P229" s="1593">
        <v>60700</v>
      </c>
      <c r="Q229" s="1593">
        <v>1960</v>
      </c>
      <c r="R229" s="1593">
        <v>1050</v>
      </c>
      <c r="S229" s="1488">
        <v>0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>
        <v>2120000</v>
      </c>
      <c r="F230" s="815">
        <f t="shared" si="43"/>
        <v>2056500</v>
      </c>
      <c r="G230" s="860">
        <f t="shared" si="44"/>
        <v>97.004716981132077</v>
      </c>
      <c r="H230" s="1240">
        <v>0</v>
      </c>
      <c r="I230" s="1240">
        <v>0</v>
      </c>
      <c r="J230" s="1240">
        <v>0</v>
      </c>
      <c r="K230" s="1488">
        <v>0</v>
      </c>
      <c r="L230" s="1488">
        <v>0</v>
      </c>
      <c r="M230" s="1488">
        <v>0</v>
      </c>
      <c r="N230" s="1488">
        <v>0</v>
      </c>
      <c r="O230" s="1593">
        <v>295000</v>
      </c>
      <c r="P230" s="1593">
        <v>1192500</v>
      </c>
      <c r="Q230" s="1593">
        <v>569000</v>
      </c>
      <c r="R230" s="1488">
        <v>0</v>
      </c>
      <c r="S230" s="1488">
        <v>0</v>
      </c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815">
        <f t="shared" si="43"/>
        <v>0</v>
      </c>
      <c r="G231" s="860" t="e">
        <f t="shared" si="44"/>
        <v>#DIV/0!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819">
        <f t="shared" si="43"/>
        <v>0</v>
      </c>
      <c r="G232" s="862" t="e">
        <f t="shared" si="44"/>
        <v>#DIV/0!</v>
      </c>
      <c r="H232" s="478"/>
      <c r="I232" s="478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</row>
    <row r="233" spans="1:19" ht="21.75" customHeight="1">
      <c r="A233" s="2144" t="s">
        <v>246</v>
      </c>
      <c r="B233" s="2145"/>
      <c r="C233" s="2146"/>
      <c r="D233" s="710"/>
      <c r="E233" s="400"/>
      <c r="F233" s="92"/>
      <c r="G233" s="616"/>
      <c r="H233" s="1243"/>
      <c r="I233" s="1243"/>
      <c r="J233" s="1243"/>
      <c r="K233" s="1557"/>
      <c r="L233" s="1557"/>
      <c r="M233" s="1557"/>
      <c r="N233" s="1557"/>
      <c r="O233" s="1557"/>
      <c r="P233" s="1557"/>
      <c r="Q233" s="1910"/>
      <c r="R233" s="1910"/>
      <c r="S233" s="1910"/>
    </row>
    <row r="234" spans="1:19" ht="21.75" customHeight="1">
      <c r="A234" s="159" t="s">
        <v>247</v>
      </c>
      <c r="B234" s="747"/>
      <c r="C234" s="748"/>
      <c r="D234" s="749"/>
      <c r="E234" s="54"/>
      <c r="F234" s="55"/>
      <c r="G234" s="598"/>
      <c r="H234" s="1239"/>
      <c r="I234" s="1239"/>
      <c r="J234" s="1239"/>
      <c r="K234" s="1553"/>
      <c r="L234" s="1553"/>
      <c r="M234" s="1553"/>
      <c r="N234" s="1553"/>
      <c r="O234" s="1553"/>
      <c r="P234" s="1553"/>
      <c r="Q234" s="1907"/>
      <c r="R234" s="1907"/>
      <c r="S234" s="1907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ref="F235:F245" si="49">SUM(H235:S235)</f>
        <v>0</v>
      </c>
      <c r="G235" s="598" t="e">
        <f t="shared" ref="G235:G245" si="50">+F235*100/E235</f>
        <v>#DIV/0!</v>
      </c>
      <c r="H235" s="1239"/>
      <c r="I235" s="1239"/>
      <c r="J235" s="1239"/>
      <c r="K235" s="1553"/>
      <c r="L235" s="1553"/>
      <c r="M235" s="1553"/>
      <c r="N235" s="1553"/>
      <c r="O235" s="1553"/>
      <c r="P235" s="1553"/>
      <c r="Q235" s="1907"/>
      <c r="R235" s="1907"/>
      <c r="S235" s="190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1</v>
      </c>
      <c r="F236" s="36">
        <f t="shared" si="49"/>
        <v>1</v>
      </c>
      <c r="G236" s="597">
        <f t="shared" si="50"/>
        <v>100</v>
      </c>
      <c r="H236" s="1240">
        <v>0</v>
      </c>
      <c r="I236" s="1240">
        <v>0</v>
      </c>
      <c r="J236" s="1240">
        <v>0</v>
      </c>
      <c r="K236" s="1268">
        <v>0</v>
      </c>
      <c r="L236" s="1268">
        <v>0</v>
      </c>
      <c r="M236" s="1268">
        <v>0</v>
      </c>
      <c r="N236" s="1268">
        <v>0</v>
      </c>
      <c r="O236" s="1268">
        <v>0</v>
      </c>
      <c r="P236" s="1268">
        <v>0</v>
      </c>
      <c r="Q236" s="1268">
        <v>0</v>
      </c>
      <c r="R236" s="1268">
        <v>0</v>
      </c>
      <c r="S236" s="1268">
        <v>1</v>
      </c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10</v>
      </c>
      <c r="F237" s="36">
        <f t="shared" si="49"/>
        <v>10</v>
      </c>
      <c r="G237" s="597">
        <f t="shared" si="50"/>
        <v>100</v>
      </c>
      <c r="H237" s="1240">
        <v>0</v>
      </c>
      <c r="I237" s="1240">
        <v>0</v>
      </c>
      <c r="J237" s="1240">
        <v>0</v>
      </c>
      <c r="K237" s="1268">
        <v>0</v>
      </c>
      <c r="L237" s="1268">
        <v>0</v>
      </c>
      <c r="M237" s="1268">
        <v>0</v>
      </c>
      <c r="N237" s="1268">
        <v>0</v>
      </c>
      <c r="O237" s="1268">
        <v>0</v>
      </c>
      <c r="P237" s="1268">
        <v>0</v>
      </c>
      <c r="Q237" s="1268">
        <v>0</v>
      </c>
      <c r="R237" s="1268">
        <v>0</v>
      </c>
      <c r="S237" s="1268">
        <v>10</v>
      </c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1</v>
      </c>
      <c r="F238" s="36">
        <f t="shared" si="49"/>
        <v>1</v>
      </c>
      <c r="G238" s="597">
        <f t="shared" si="50"/>
        <v>100</v>
      </c>
      <c r="H238" s="1240">
        <v>0</v>
      </c>
      <c r="I238" s="1240">
        <v>0</v>
      </c>
      <c r="J238" s="1240">
        <v>0</v>
      </c>
      <c r="K238" s="1268">
        <v>0</v>
      </c>
      <c r="L238" s="1268">
        <v>0</v>
      </c>
      <c r="M238" s="1268">
        <v>0</v>
      </c>
      <c r="N238" s="1268">
        <v>0</v>
      </c>
      <c r="O238" s="1268">
        <v>0</v>
      </c>
      <c r="P238" s="1268">
        <v>0</v>
      </c>
      <c r="Q238" s="1268">
        <v>0</v>
      </c>
      <c r="R238" s="1268">
        <v>0</v>
      </c>
      <c r="S238" s="1268">
        <v>1</v>
      </c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49"/>
        <v>0</v>
      </c>
      <c r="G239" s="597" t="e">
        <f t="shared" si="50"/>
        <v>#DIV/0!</v>
      </c>
      <c r="H239" s="476"/>
      <c r="I239" s="476"/>
      <c r="J239" s="476"/>
      <c r="K239" s="476"/>
      <c r="L239" s="476"/>
      <c r="M239" s="476"/>
      <c r="N239" s="476"/>
      <c r="O239" s="476"/>
      <c r="P239" s="476"/>
      <c r="Q239" s="476"/>
      <c r="R239" s="476"/>
      <c r="S239" s="476"/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1981500</v>
      </c>
      <c r="F240" s="50">
        <f>SUM(H240:S240)</f>
        <v>1900620</v>
      </c>
      <c r="G240" s="599">
        <f t="shared" si="50"/>
        <v>95.918243754731265</v>
      </c>
      <c r="H240" s="1226">
        <f>SUM(H241:H245)</f>
        <v>0</v>
      </c>
      <c r="I240" s="1226">
        <f t="shared" ref="I240:S240" si="51">SUM(I241:I245)</f>
        <v>0</v>
      </c>
      <c r="J240" s="1226">
        <f t="shared" si="51"/>
        <v>0</v>
      </c>
      <c r="K240" s="1543">
        <f t="shared" si="51"/>
        <v>0</v>
      </c>
      <c r="L240" s="1543">
        <f t="shared" si="51"/>
        <v>0</v>
      </c>
      <c r="M240" s="1543">
        <f t="shared" si="51"/>
        <v>1889490</v>
      </c>
      <c r="N240" s="1543">
        <f t="shared" si="51"/>
        <v>10000</v>
      </c>
      <c r="O240" s="1543">
        <f t="shared" si="51"/>
        <v>0</v>
      </c>
      <c r="P240" s="1543">
        <f t="shared" si="51"/>
        <v>480</v>
      </c>
      <c r="Q240" s="1896">
        <f t="shared" si="51"/>
        <v>650</v>
      </c>
      <c r="R240" s="1896">
        <f t="shared" si="51"/>
        <v>0</v>
      </c>
      <c r="S240" s="1896">
        <f t="shared" si="51"/>
        <v>0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49"/>
        <v>0</v>
      </c>
      <c r="G241" s="597" t="e">
        <f t="shared" si="50"/>
        <v>#DIV/0!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471"/>
      <c r="R241" s="471"/>
      <c r="S241" s="471"/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10000+1500</f>
        <v>11500</v>
      </c>
      <c r="F242" s="36">
        <f t="shared" si="49"/>
        <v>11130</v>
      </c>
      <c r="G242" s="597">
        <f t="shared" si="50"/>
        <v>96.782608695652172</v>
      </c>
      <c r="H242" s="1240">
        <v>0</v>
      </c>
      <c r="I242" s="1240">
        <v>0</v>
      </c>
      <c r="J242" s="1240">
        <v>0</v>
      </c>
      <c r="K242" s="1488">
        <v>0</v>
      </c>
      <c r="L242" s="1488">
        <v>0</v>
      </c>
      <c r="M242" s="1488">
        <v>0</v>
      </c>
      <c r="N242" s="1593">
        <v>10000</v>
      </c>
      <c r="O242" s="1488">
        <v>0</v>
      </c>
      <c r="P242" s="1488">
        <v>480</v>
      </c>
      <c r="Q242" s="1488">
        <v>650</v>
      </c>
      <c r="R242" s="1488">
        <v>0</v>
      </c>
      <c r="S242" s="1488">
        <v>0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1970000</v>
      </c>
      <c r="F243" s="36">
        <f t="shared" si="49"/>
        <v>1889490</v>
      </c>
      <c r="G243" s="597">
        <f t="shared" si="50"/>
        <v>95.913197969543148</v>
      </c>
      <c r="H243" s="1240">
        <v>0</v>
      </c>
      <c r="I243" s="1240">
        <v>0</v>
      </c>
      <c r="J243" s="1240">
        <v>0</v>
      </c>
      <c r="K243" s="1488">
        <v>0</v>
      </c>
      <c r="L243" s="1488">
        <v>0</v>
      </c>
      <c r="M243" s="1593">
        <v>1889490</v>
      </c>
      <c r="N243" s="1488">
        <v>0</v>
      </c>
      <c r="O243" s="1488">
        <v>0</v>
      </c>
      <c r="P243" s="1488">
        <v>0</v>
      </c>
      <c r="Q243" s="1488">
        <v>0</v>
      </c>
      <c r="R243" s="1488">
        <v>0</v>
      </c>
      <c r="S243" s="1488">
        <v>0</v>
      </c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49"/>
        <v>0</v>
      </c>
      <c r="G244" s="597" t="e">
        <f t="shared" si="50"/>
        <v>#DIV/0!</v>
      </c>
      <c r="H244" s="471"/>
      <c r="I244" s="471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49"/>
        <v>0</v>
      </c>
      <c r="G245" s="617" t="e">
        <f t="shared" si="50"/>
        <v>#DIV/0!</v>
      </c>
      <c r="H245" s="478"/>
      <c r="I245" s="478"/>
      <c r="J245" s="478"/>
      <c r="K245" s="478"/>
      <c r="L245" s="478"/>
      <c r="M245" s="478"/>
      <c r="N245" s="478"/>
      <c r="O245" s="478"/>
      <c r="P245" s="478"/>
      <c r="Q245" s="478"/>
      <c r="R245" s="478"/>
      <c r="S245" s="478"/>
    </row>
    <row r="246" spans="1:19" ht="21.75" customHeight="1">
      <c r="A246" s="340" t="s">
        <v>255</v>
      </c>
      <c r="B246" s="430"/>
      <c r="C246" s="754"/>
      <c r="D246" s="755"/>
      <c r="E246" s="756"/>
      <c r="F246" s="848"/>
      <c r="G246" s="863"/>
      <c r="H246" s="1245"/>
      <c r="I246" s="1245"/>
      <c r="J246" s="1245"/>
      <c r="K246" s="1559"/>
      <c r="L246" s="1559"/>
      <c r="M246" s="1559"/>
      <c r="N246" s="1559"/>
      <c r="O246" s="1559"/>
      <c r="P246" s="1559"/>
      <c r="Q246" s="1912"/>
      <c r="R246" s="1912"/>
      <c r="S246" s="1912"/>
    </row>
    <row r="247" spans="1:19" ht="21.75" customHeight="1">
      <c r="A247" s="2247" t="s">
        <v>249</v>
      </c>
      <c r="B247" s="2247"/>
      <c r="C247" s="2248"/>
      <c r="D247" s="757"/>
      <c r="E247" s="382"/>
      <c r="F247" s="132"/>
      <c r="G247" s="619"/>
      <c r="H247" s="1246"/>
      <c r="I247" s="1246"/>
      <c r="J247" s="1246"/>
      <c r="K247" s="1560"/>
      <c r="L247" s="1560"/>
      <c r="M247" s="1560"/>
      <c r="N247" s="1560"/>
      <c r="O247" s="1560"/>
      <c r="P247" s="1560"/>
      <c r="Q247" s="1913"/>
      <c r="R247" s="1913"/>
      <c r="S247" s="191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/>
      <c r="G248" s="601"/>
      <c r="H248" s="1239"/>
      <c r="I248" s="1239"/>
      <c r="J248" s="1239"/>
      <c r="K248" s="1553"/>
      <c r="L248" s="1553"/>
      <c r="M248" s="1553"/>
      <c r="N248" s="1553"/>
      <c r="O248" s="1553"/>
      <c r="P248" s="1553"/>
      <c r="Q248" s="1907"/>
      <c r="R248" s="1907"/>
      <c r="S248" s="1907"/>
    </row>
    <row r="249" spans="1:19" ht="23.4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ref="F249:F258" si="52">SUM(H249:S249)</f>
        <v>0</v>
      </c>
      <c r="G249" s="620" t="e">
        <f>+F249*100/E249</f>
        <v>#DIV/0!</v>
      </c>
      <c r="H249" s="471"/>
      <c r="I249" s="471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</row>
    <row r="250" spans="1:19" ht="23.4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52"/>
        <v>0</v>
      </c>
      <c r="G250" s="596" t="e">
        <f t="shared" ref="G250:G257" si="53">+F250*100/E250</f>
        <v>#DIV/0!</v>
      </c>
      <c r="H250" s="471"/>
      <c r="I250" s="471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</row>
    <row r="251" spans="1:19" ht="23.4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si="52"/>
        <v>1</v>
      </c>
      <c r="G251" s="596">
        <f t="shared" si="53"/>
        <v>100</v>
      </c>
      <c r="H251" s="1240">
        <v>0</v>
      </c>
      <c r="I251" s="1240">
        <v>0</v>
      </c>
      <c r="J251" s="1240">
        <v>0</v>
      </c>
      <c r="K251" s="1268">
        <v>0</v>
      </c>
      <c r="L251" s="1268">
        <v>0</v>
      </c>
      <c r="M251" s="1268">
        <v>0</v>
      </c>
      <c r="N251" s="1268">
        <v>0</v>
      </c>
      <c r="O251" s="1268">
        <v>1</v>
      </c>
      <c r="P251" s="1268">
        <v>0</v>
      </c>
      <c r="Q251" s="1268">
        <v>0</v>
      </c>
      <c r="R251" s="1268">
        <v>0</v>
      </c>
      <c r="S251" s="1268">
        <v>0</v>
      </c>
    </row>
    <row r="252" spans="1:19" ht="23.4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52"/>
        <v>0</v>
      </c>
      <c r="G252" s="596" t="e">
        <f t="shared" si="53"/>
        <v>#DIV/0!</v>
      </c>
      <c r="H252" s="1240"/>
      <c r="I252" s="1240"/>
      <c r="J252" s="1240"/>
      <c r="K252" s="471"/>
      <c r="L252" s="471"/>
      <c r="M252" s="471"/>
      <c r="N252" s="471"/>
      <c r="O252" s="471"/>
      <c r="P252" s="471"/>
      <c r="Q252" s="471"/>
      <c r="R252" s="471"/>
      <c r="S252" s="471"/>
    </row>
    <row r="253" spans="1:19" ht="23.4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si="52"/>
        <v>0</v>
      </c>
      <c r="G253" s="596" t="e">
        <f t="shared" si="53"/>
        <v>#DIV/0!</v>
      </c>
      <c r="H253" s="1240"/>
      <c r="I253" s="1240"/>
      <c r="J253" s="1240"/>
      <c r="K253" s="471"/>
      <c r="L253" s="471"/>
      <c r="M253" s="471"/>
      <c r="N253" s="471"/>
      <c r="O253" s="471"/>
      <c r="P253" s="471"/>
      <c r="Q253" s="471"/>
      <c r="R253" s="471"/>
      <c r="S253" s="471"/>
    </row>
    <row r="254" spans="1:19" ht="23.4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52"/>
        <v>1</v>
      </c>
      <c r="G254" s="596">
        <f t="shared" si="53"/>
        <v>100</v>
      </c>
      <c r="H254" s="1240">
        <v>0</v>
      </c>
      <c r="I254" s="1240">
        <v>0</v>
      </c>
      <c r="J254" s="1240">
        <v>0</v>
      </c>
      <c r="K254" s="1268">
        <v>0</v>
      </c>
      <c r="L254" s="1268">
        <v>0</v>
      </c>
      <c r="M254" s="1268">
        <v>0</v>
      </c>
      <c r="N254" s="1268">
        <v>0</v>
      </c>
      <c r="O254" s="1268">
        <v>1</v>
      </c>
      <c r="P254" s="1268">
        <v>0</v>
      </c>
      <c r="Q254" s="1268">
        <v>0</v>
      </c>
      <c r="R254" s="1268">
        <v>0</v>
      </c>
      <c r="S254" s="1268">
        <v>0</v>
      </c>
    </row>
    <row r="255" spans="1:19" ht="23.4" customHeight="1">
      <c r="A255" s="684"/>
      <c r="B255" s="685"/>
      <c r="C255" s="458" t="s">
        <v>236</v>
      </c>
      <c r="D255" s="161" t="s">
        <v>32</v>
      </c>
      <c r="E255" s="95">
        <v>250</v>
      </c>
      <c r="F255" s="36">
        <f t="shared" si="52"/>
        <v>250</v>
      </c>
      <c r="G255" s="596">
        <f t="shared" si="53"/>
        <v>100</v>
      </c>
      <c r="H255" s="1240">
        <v>0</v>
      </c>
      <c r="I255" s="1240">
        <v>0</v>
      </c>
      <c r="J255" s="1240">
        <v>0</v>
      </c>
      <c r="K255" s="1268">
        <v>0</v>
      </c>
      <c r="L255" s="1268">
        <v>0</v>
      </c>
      <c r="M255" s="1268">
        <v>0</v>
      </c>
      <c r="N255" s="1268">
        <v>0</v>
      </c>
      <c r="O255" s="1268">
        <v>48</v>
      </c>
      <c r="P255" s="1268">
        <v>104</v>
      </c>
      <c r="Q255" s="1268">
        <v>40</v>
      </c>
      <c r="R255" s="1268">
        <v>28</v>
      </c>
      <c r="S255" s="1268">
        <v>30</v>
      </c>
    </row>
    <row r="256" spans="1:19" ht="23.4" customHeight="1">
      <c r="A256" s="684"/>
      <c r="B256" s="685"/>
      <c r="C256" s="458"/>
      <c r="D256" s="161" t="s">
        <v>9</v>
      </c>
      <c r="E256" s="95">
        <v>20</v>
      </c>
      <c r="F256" s="36">
        <f t="shared" si="52"/>
        <v>22</v>
      </c>
      <c r="G256" s="596">
        <f t="shared" si="53"/>
        <v>110</v>
      </c>
      <c r="H256" s="1240">
        <v>0</v>
      </c>
      <c r="I256" s="1240">
        <v>0</v>
      </c>
      <c r="J256" s="1240">
        <v>0</v>
      </c>
      <c r="K256" s="1268">
        <v>0</v>
      </c>
      <c r="L256" s="1268">
        <v>0</v>
      </c>
      <c r="M256" s="1268">
        <v>0</v>
      </c>
      <c r="N256" s="1268">
        <v>0</v>
      </c>
      <c r="O256" s="1268">
        <v>10</v>
      </c>
      <c r="P256" s="1268">
        <v>4</v>
      </c>
      <c r="Q256" s="1268">
        <v>5</v>
      </c>
      <c r="R256" s="1268">
        <v>3</v>
      </c>
      <c r="S256" s="1268">
        <v>0</v>
      </c>
    </row>
    <row r="257" spans="1:19" ht="23.4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52"/>
        <v>0</v>
      </c>
      <c r="G257" s="596" t="e">
        <f t="shared" si="53"/>
        <v>#DIV/0!</v>
      </c>
      <c r="H257" s="471"/>
      <c r="I257" s="471"/>
      <c r="J257" s="471"/>
      <c r="K257" s="471"/>
      <c r="L257" s="471"/>
      <c r="M257" s="471"/>
      <c r="N257" s="471"/>
      <c r="O257" s="471"/>
      <c r="P257" s="471"/>
      <c r="Q257" s="471"/>
      <c r="R257" s="471"/>
      <c r="S257" s="471"/>
    </row>
    <row r="258" spans="1:19" ht="23.4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52"/>
        <v>0</v>
      </c>
      <c r="G258" s="620" t="e">
        <f>+F258*100/E258</f>
        <v>#DIV/0!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471"/>
      <c r="R258" s="471"/>
      <c r="S258" s="471"/>
    </row>
    <row r="259" spans="1:19" ht="23.4" customHeight="1">
      <c r="A259" s="763"/>
      <c r="B259" s="764" t="s">
        <v>58</v>
      </c>
      <c r="C259" s="765"/>
      <c r="D259" s="766" t="s">
        <v>24</v>
      </c>
      <c r="E259" s="111">
        <f>SUM(E260:E264)</f>
        <v>137500</v>
      </c>
      <c r="F259" s="153">
        <f t="shared" ref="F259:F264" si="54">SUM(H259:S259)</f>
        <v>137393.63</v>
      </c>
      <c r="G259" s="621">
        <f t="shared" ref="G259:G264" si="55">+F259*100/E259</f>
        <v>99.922640000000001</v>
      </c>
      <c r="H259" s="1226">
        <f>SUM(H260:H264)</f>
        <v>0</v>
      </c>
      <c r="I259" s="1226">
        <f t="shared" ref="I259:S259" si="56">SUM(I260:I264)</f>
        <v>0</v>
      </c>
      <c r="J259" s="1226">
        <f t="shared" si="56"/>
        <v>0</v>
      </c>
      <c r="K259" s="1543">
        <f t="shared" si="56"/>
        <v>0</v>
      </c>
      <c r="L259" s="1543">
        <f t="shared" si="56"/>
        <v>4373.63</v>
      </c>
      <c r="M259" s="1543">
        <f t="shared" si="56"/>
        <v>0</v>
      </c>
      <c r="N259" s="1543">
        <f t="shared" si="56"/>
        <v>0</v>
      </c>
      <c r="O259" s="1543">
        <f t="shared" si="56"/>
        <v>0</v>
      </c>
      <c r="P259" s="1543">
        <f t="shared" si="56"/>
        <v>0</v>
      </c>
      <c r="Q259" s="1896">
        <f t="shared" si="56"/>
        <v>0</v>
      </c>
      <c r="R259" s="1896">
        <f t="shared" si="56"/>
        <v>3320</v>
      </c>
      <c r="S259" s="1896">
        <f t="shared" si="56"/>
        <v>129700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54"/>
        <v>0</v>
      </c>
      <c r="G260" s="596" t="e">
        <f t="shared" si="55"/>
        <v>#DIV/0!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137500</v>
      </c>
      <c r="F261" s="36">
        <f t="shared" si="54"/>
        <v>137393.63</v>
      </c>
      <c r="G261" s="596">
        <f t="shared" si="55"/>
        <v>99.922640000000001</v>
      </c>
      <c r="H261" s="1240">
        <v>0</v>
      </c>
      <c r="I261" s="1240">
        <v>0</v>
      </c>
      <c r="J261" s="1240"/>
      <c r="K261" s="1488">
        <v>0</v>
      </c>
      <c r="L261" s="1489">
        <v>4373.63</v>
      </c>
      <c r="M261" s="1488">
        <v>0</v>
      </c>
      <c r="N261" s="1488">
        <v>0</v>
      </c>
      <c r="O261" s="1488">
        <v>0</v>
      </c>
      <c r="P261" s="1488">
        <v>0</v>
      </c>
      <c r="Q261" s="1488">
        <v>0</v>
      </c>
      <c r="R261" s="1593">
        <v>3320</v>
      </c>
      <c r="S261" s="1593">
        <v>129700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54"/>
        <v>0</v>
      </c>
      <c r="G262" s="596" t="e">
        <f t="shared" si="55"/>
        <v>#DIV/0!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54"/>
        <v>0</v>
      </c>
      <c r="G263" s="596" t="e">
        <f t="shared" si="55"/>
        <v>#DIV/0!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54"/>
        <v>0</v>
      </c>
      <c r="G264" s="596" t="e">
        <f t="shared" si="55"/>
        <v>#DIV/0!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471"/>
      <c r="R264" s="471"/>
      <c r="S264" s="471"/>
    </row>
    <row r="265" spans="1:19" ht="18" customHeight="1">
      <c r="A265" s="758"/>
      <c r="B265" s="2142" t="s">
        <v>250</v>
      </c>
      <c r="C265" s="2143"/>
      <c r="D265" s="767"/>
      <c r="E265" s="6"/>
      <c r="F265" s="55"/>
      <c r="G265" s="601"/>
      <c r="H265" s="1239"/>
      <c r="I265" s="1239"/>
      <c r="J265" s="1239"/>
      <c r="K265" s="1553"/>
      <c r="L265" s="1553"/>
      <c r="M265" s="1553"/>
      <c r="N265" s="1553"/>
      <c r="O265" s="1553"/>
      <c r="P265" s="1553"/>
      <c r="Q265" s="1907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7</v>
      </c>
      <c r="F266" s="36">
        <f t="shared" ref="F266:F286" si="57">SUM(H266:S266)</f>
        <v>7</v>
      </c>
      <c r="G266" s="596">
        <f t="shared" ref="G266:G286" si="58">+F266*100/E266</f>
        <v>100</v>
      </c>
      <c r="H266" s="1240">
        <v>2</v>
      </c>
      <c r="I266" s="1240">
        <v>0</v>
      </c>
      <c r="J266" s="1240">
        <v>0</v>
      </c>
      <c r="K266" s="1268">
        <v>5</v>
      </c>
      <c r="L266" s="1268">
        <v>0</v>
      </c>
      <c r="M266" s="1268">
        <v>0</v>
      </c>
      <c r="N266" s="1268">
        <v>0</v>
      </c>
      <c r="O266" s="1268">
        <v>0</v>
      </c>
      <c r="P266" s="1268">
        <v>0</v>
      </c>
      <c r="Q266" s="1268">
        <v>0</v>
      </c>
      <c r="R266" s="1268">
        <v>0</v>
      </c>
      <c r="S266" s="1268">
        <v>0</v>
      </c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130</v>
      </c>
      <c r="F267" s="36">
        <f t="shared" si="57"/>
        <v>147</v>
      </c>
      <c r="G267" s="596">
        <f t="shared" si="58"/>
        <v>113.07692307692308</v>
      </c>
      <c r="H267" s="1240">
        <v>10</v>
      </c>
      <c r="I267" s="1240">
        <v>0</v>
      </c>
      <c r="J267" s="1240">
        <v>0</v>
      </c>
      <c r="K267" s="1268">
        <v>12</v>
      </c>
      <c r="L267" s="1268">
        <v>7</v>
      </c>
      <c r="M267" s="1268">
        <v>50</v>
      </c>
      <c r="N267" s="1268">
        <v>25</v>
      </c>
      <c r="O267" s="1268">
        <v>16</v>
      </c>
      <c r="P267" s="1268">
        <v>10</v>
      </c>
      <c r="Q267" s="1268">
        <v>12</v>
      </c>
      <c r="R267" s="1268">
        <v>5</v>
      </c>
      <c r="S267" s="1268">
        <v>0</v>
      </c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70</v>
      </c>
      <c r="F268" s="36">
        <f t="shared" si="57"/>
        <v>74</v>
      </c>
      <c r="G268" s="596">
        <f t="shared" si="58"/>
        <v>105.71428571428571</v>
      </c>
      <c r="H268" s="1240">
        <v>10</v>
      </c>
      <c r="I268" s="1240">
        <v>0</v>
      </c>
      <c r="J268" s="1240">
        <v>0</v>
      </c>
      <c r="K268" s="1268">
        <v>9</v>
      </c>
      <c r="L268" s="1268">
        <v>5</v>
      </c>
      <c r="M268" s="1268">
        <v>10</v>
      </c>
      <c r="N268" s="1268">
        <v>15</v>
      </c>
      <c r="O268" s="1268">
        <v>15</v>
      </c>
      <c r="P268" s="1268">
        <v>10</v>
      </c>
      <c r="Q268" s="1268">
        <v>0</v>
      </c>
      <c r="R268" s="1268">
        <v>0</v>
      </c>
      <c r="S268" s="1268">
        <v>0</v>
      </c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22</v>
      </c>
      <c r="F269" s="36">
        <f t="shared" si="57"/>
        <v>36</v>
      </c>
      <c r="G269" s="596">
        <f t="shared" si="58"/>
        <v>163.63636363636363</v>
      </c>
      <c r="H269" s="1240">
        <v>3</v>
      </c>
      <c r="I269" s="1240">
        <v>0</v>
      </c>
      <c r="J269" s="1240">
        <v>0</v>
      </c>
      <c r="K269" s="1268">
        <v>6</v>
      </c>
      <c r="L269" s="1268">
        <v>5</v>
      </c>
      <c r="M269" s="1268">
        <v>3</v>
      </c>
      <c r="N269" s="1268">
        <v>10</v>
      </c>
      <c r="O269" s="1268">
        <v>5</v>
      </c>
      <c r="P269" s="1268">
        <v>2</v>
      </c>
      <c r="Q269" s="1268">
        <v>2</v>
      </c>
      <c r="R269" s="1268">
        <v>0</v>
      </c>
      <c r="S269" s="1268">
        <v>0</v>
      </c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57"/>
        <v>0</v>
      </c>
      <c r="G270" s="596" t="e">
        <f t="shared" si="58"/>
        <v>#DIV/0!</v>
      </c>
      <c r="H270" s="471"/>
      <c r="I270" s="471"/>
      <c r="J270" s="471"/>
      <c r="K270" s="471"/>
      <c r="L270" s="471"/>
      <c r="M270" s="471"/>
      <c r="N270" s="471"/>
      <c r="O270" s="471"/>
      <c r="P270" s="471"/>
      <c r="Q270" s="471"/>
      <c r="R270" s="471"/>
      <c r="S270" s="471"/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94800</v>
      </c>
      <c r="F271" s="50">
        <f t="shared" si="57"/>
        <v>194286.02000000002</v>
      </c>
      <c r="G271" s="603">
        <f>+F271*100/E271</f>
        <v>204.94305907172995</v>
      </c>
      <c r="H271" s="1226">
        <f>SUM(H272:H276)</f>
        <v>0</v>
      </c>
      <c r="I271" s="1226">
        <f t="shared" ref="I271:S271" si="59">SUM(I272:I276)</f>
        <v>0</v>
      </c>
      <c r="J271" s="1226">
        <f t="shared" si="59"/>
        <v>34133</v>
      </c>
      <c r="K271" s="1543">
        <f t="shared" si="59"/>
        <v>0</v>
      </c>
      <c r="L271" s="1543">
        <f t="shared" si="59"/>
        <v>42450</v>
      </c>
      <c r="M271" s="1543">
        <f t="shared" si="59"/>
        <v>960</v>
      </c>
      <c r="N271" s="1543">
        <f t="shared" si="59"/>
        <v>6248.27</v>
      </c>
      <c r="O271" s="1543">
        <f t="shared" si="59"/>
        <v>0</v>
      </c>
      <c r="P271" s="1543">
        <f t="shared" si="59"/>
        <v>0</v>
      </c>
      <c r="Q271" s="1896">
        <f t="shared" si="59"/>
        <v>20050</v>
      </c>
      <c r="R271" s="1896">
        <f t="shared" si="59"/>
        <v>0</v>
      </c>
      <c r="S271" s="1896">
        <f t="shared" si="59"/>
        <v>90444.75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57"/>
        <v>0</v>
      </c>
      <c r="G272" s="596" t="e">
        <f>+F272*100/E272</f>
        <v>#DIV/0!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</row>
    <row r="273" spans="1:19" ht="21.75" customHeight="1">
      <c r="A273" s="684"/>
      <c r="B273" s="685"/>
      <c r="C273" s="686" t="s">
        <v>26</v>
      </c>
      <c r="D273" s="687" t="s">
        <v>24</v>
      </c>
      <c r="E273" s="42">
        <v>94800</v>
      </c>
      <c r="F273" s="36">
        <f t="shared" si="57"/>
        <v>194286.02000000002</v>
      </c>
      <c r="G273" s="596">
        <f t="shared" si="58"/>
        <v>204.94305907172995</v>
      </c>
      <c r="H273" s="1240">
        <v>0</v>
      </c>
      <c r="I273" s="1240">
        <v>0</v>
      </c>
      <c r="J273" s="1271">
        <v>34133</v>
      </c>
      <c r="K273" s="1488">
        <v>0</v>
      </c>
      <c r="L273" s="1593">
        <v>42450</v>
      </c>
      <c r="M273" s="1488">
        <v>960</v>
      </c>
      <c r="N273" s="1489">
        <v>6248.27</v>
      </c>
      <c r="O273" s="1488">
        <v>0</v>
      </c>
      <c r="P273" s="1488">
        <v>0</v>
      </c>
      <c r="Q273" s="1593">
        <v>20050</v>
      </c>
      <c r="R273" s="1488">
        <v>0</v>
      </c>
      <c r="S273" s="1489">
        <v>90444.75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57"/>
        <v>0</v>
      </c>
      <c r="G274" s="596" t="e">
        <f t="shared" si="58"/>
        <v>#DIV/0!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57"/>
        <v>0</v>
      </c>
      <c r="G275" s="596" t="e">
        <f t="shared" si="58"/>
        <v>#DIV/0!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116">
        <f t="shared" si="57"/>
        <v>0</v>
      </c>
      <c r="G276" s="605" t="e">
        <f t="shared" si="58"/>
        <v>#DIV/0!</v>
      </c>
      <c r="H276" s="478"/>
      <c r="I276" s="478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</row>
    <row r="277" spans="1:19" ht="24.6" customHeight="1">
      <c r="A277" s="509"/>
      <c r="B277" s="2235" t="s">
        <v>302</v>
      </c>
      <c r="C277" s="2236"/>
      <c r="D277" s="770"/>
      <c r="E277" s="511"/>
      <c r="F277" s="1218">
        <f t="shared" si="57"/>
        <v>0</v>
      </c>
      <c r="G277" s="601"/>
      <c r="H277" s="1239"/>
      <c r="I277" s="1239"/>
      <c r="J277" s="1239"/>
      <c r="K277" s="1553"/>
      <c r="L277" s="1553"/>
      <c r="M277" s="1553"/>
      <c r="N277" s="1553"/>
      <c r="O277" s="1553"/>
      <c r="P277" s="1553"/>
      <c r="Q277" s="1907"/>
      <c r="R277" s="1907"/>
      <c r="S277" s="190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2</v>
      </c>
      <c r="F278" s="36">
        <f t="shared" si="57"/>
        <v>2</v>
      </c>
      <c r="G278" s="605">
        <f t="shared" si="58"/>
        <v>100</v>
      </c>
      <c r="H278" s="1240">
        <v>0</v>
      </c>
      <c r="I278" s="1240">
        <v>0</v>
      </c>
      <c r="J278" s="1240">
        <v>0</v>
      </c>
      <c r="K278" s="1268">
        <v>0</v>
      </c>
      <c r="L278" s="1268">
        <v>0</v>
      </c>
      <c r="M278" s="1268">
        <v>2</v>
      </c>
      <c r="N278" s="1268">
        <v>0</v>
      </c>
      <c r="O278" s="1268">
        <v>0</v>
      </c>
      <c r="P278" s="1268">
        <v>0</v>
      </c>
      <c r="Q278" s="1268">
        <v>0</v>
      </c>
      <c r="R278" s="1268">
        <v>0</v>
      </c>
      <c r="S278" s="1268">
        <v>0</v>
      </c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1</v>
      </c>
      <c r="F279" s="36">
        <f t="shared" si="57"/>
        <v>1</v>
      </c>
      <c r="G279" s="605">
        <f t="shared" si="58"/>
        <v>100</v>
      </c>
      <c r="H279" s="1240">
        <v>0</v>
      </c>
      <c r="I279" s="1240">
        <v>1</v>
      </c>
      <c r="J279" s="1240">
        <v>0</v>
      </c>
      <c r="K279" s="1268">
        <v>0</v>
      </c>
      <c r="L279" s="1268">
        <v>0</v>
      </c>
      <c r="M279" s="1268">
        <v>0</v>
      </c>
      <c r="N279" s="1268">
        <v>0</v>
      </c>
      <c r="O279" s="1268">
        <v>0</v>
      </c>
      <c r="P279" s="1268">
        <v>0</v>
      </c>
      <c r="Q279" s="1268">
        <v>0</v>
      </c>
      <c r="R279" s="1268">
        <v>0</v>
      </c>
      <c r="S279" s="1268">
        <v>0</v>
      </c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57"/>
        <v>0</v>
      </c>
      <c r="G280" s="605" t="e">
        <f t="shared" si="58"/>
        <v>#DIV/0!</v>
      </c>
      <c r="H280" s="471"/>
      <c r="I280" s="471"/>
      <c r="J280" s="471"/>
      <c r="K280" s="471"/>
      <c r="L280" s="471"/>
      <c r="M280" s="471"/>
      <c r="N280" s="471"/>
      <c r="O280" s="471"/>
      <c r="P280" s="471"/>
      <c r="Q280" s="471"/>
      <c r="R280" s="471"/>
      <c r="S280" s="471"/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330000</v>
      </c>
      <c r="F281" s="1226">
        <f>SUM(H281:S281)</f>
        <v>324115.5</v>
      </c>
      <c r="G281" s="629">
        <f t="shared" si="58"/>
        <v>98.216818181818184</v>
      </c>
      <c r="H281" s="1248">
        <f>SUM(H282:H286)</f>
        <v>0</v>
      </c>
      <c r="I281" s="1248">
        <f t="shared" ref="I281:O281" si="60">SUM(I282:I286)</f>
        <v>0</v>
      </c>
      <c r="J281" s="1563">
        <f t="shared" si="60"/>
        <v>0</v>
      </c>
      <c r="K281" s="1563">
        <f t="shared" si="60"/>
        <v>0</v>
      </c>
      <c r="L281" s="1563">
        <f t="shared" si="60"/>
        <v>7940</v>
      </c>
      <c r="M281" s="1563">
        <f t="shared" si="60"/>
        <v>192621.5</v>
      </c>
      <c r="N281" s="1563">
        <f t="shared" si="60"/>
        <v>30740</v>
      </c>
      <c r="O281" s="1563">
        <f t="shared" si="60"/>
        <v>92814</v>
      </c>
      <c r="P281" s="1563"/>
      <c r="Q281" s="1916"/>
      <c r="R281" s="1916"/>
      <c r="S281" s="1916"/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57"/>
        <v>0</v>
      </c>
      <c r="G282" s="605" t="e">
        <f t="shared" si="58"/>
        <v>#DIV/0!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190000</v>
      </c>
      <c r="F283" s="36">
        <f t="shared" si="57"/>
        <v>189842.5</v>
      </c>
      <c r="G283" s="605">
        <f t="shared" si="58"/>
        <v>99.917105263157893</v>
      </c>
      <c r="H283" s="1240">
        <v>0</v>
      </c>
      <c r="I283" s="1240">
        <v>0</v>
      </c>
      <c r="J283" s="1240"/>
      <c r="K283" s="1488"/>
      <c r="L283" s="1593">
        <v>7940</v>
      </c>
      <c r="M283" s="1489">
        <v>52621.5</v>
      </c>
      <c r="N283" s="1593">
        <v>30740</v>
      </c>
      <c r="O283" s="1593">
        <v>92814</v>
      </c>
      <c r="P283" s="1593">
        <v>2035</v>
      </c>
      <c r="Q283" s="1593">
        <v>1664</v>
      </c>
      <c r="R283" s="1593">
        <v>2028</v>
      </c>
      <c r="S283" s="1488"/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57"/>
        <v>0</v>
      </c>
      <c r="G284" s="605" t="e">
        <f t="shared" si="58"/>
        <v>#DIV/0!</v>
      </c>
      <c r="H284" s="1240"/>
      <c r="I284" s="1240"/>
      <c r="J284" s="1240"/>
      <c r="K284" s="471"/>
      <c r="L284" s="471"/>
      <c r="M284" s="471"/>
      <c r="N284" s="471"/>
      <c r="O284" s="471"/>
      <c r="P284" s="471"/>
      <c r="Q284" s="471"/>
      <c r="R284" s="471"/>
      <c r="S284" s="471"/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140000</v>
      </c>
      <c r="F285" s="36">
        <f t="shared" si="57"/>
        <v>140000</v>
      </c>
      <c r="G285" s="605">
        <f t="shared" si="58"/>
        <v>100</v>
      </c>
      <c r="H285" s="1240">
        <v>0</v>
      </c>
      <c r="I285" s="1240">
        <v>0</v>
      </c>
      <c r="J285" s="1240"/>
      <c r="K285" s="1488"/>
      <c r="L285" s="1488">
        <v>0</v>
      </c>
      <c r="M285" s="1593">
        <v>140000</v>
      </c>
      <c r="N285" s="1488">
        <v>0</v>
      </c>
      <c r="O285" s="1488">
        <v>0</v>
      </c>
      <c r="P285" s="1488">
        <v>0</v>
      </c>
      <c r="Q285" s="1488">
        <v>0</v>
      </c>
      <c r="R285" s="1488">
        <v>0</v>
      </c>
      <c r="S285" s="1488"/>
    </row>
    <row r="286" spans="1:19" ht="21.75" customHeight="1">
      <c r="A286" s="783"/>
      <c r="B286" s="784"/>
      <c r="C286" s="785" t="s">
        <v>29</v>
      </c>
      <c r="D286" s="786" t="s">
        <v>24</v>
      </c>
      <c r="E286" s="102">
        <v>0</v>
      </c>
      <c r="F286" s="116">
        <f t="shared" si="57"/>
        <v>0</v>
      </c>
      <c r="G286" s="605" t="e">
        <f t="shared" si="58"/>
        <v>#DIV/0!</v>
      </c>
      <c r="H286" s="488"/>
      <c r="I286" s="48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</row>
    <row r="287" spans="1:19" ht="21.75" customHeight="1">
      <c r="A287" s="2110" t="s">
        <v>256</v>
      </c>
      <c r="B287" s="2111"/>
      <c r="C287" s="2111"/>
      <c r="D287" s="787"/>
      <c r="E287" s="92"/>
      <c r="F287" s="92"/>
      <c r="G287" s="616"/>
      <c r="H287" s="1220">
        <f t="shared" ref="H287:S287" si="61">SUM(H288:H296)</f>
        <v>0</v>
      </c>
      <c r="I287" s="1220">
        <f t="shared" si="61"/>
        <v>0</v>
      </c>
      <c r="J287" s="1220">
        <f t="shared" si="61"/>
        <v>0</v>
      </c>
      <c r="K287" s="1538">
        <f t="shared" si="61"/>
        <v>0</v>
      </c>
      <c r="L287" s="1538">
        <f t="shared" si="61"/>
        <v>960</v>
      </c>
      <c r="M287" s="1538">
        <f t="shared" si="61"/>
        <v>0</v>
      </c>
      <c r="N287" s="1538">
        <f t="shared" si="61"/>
        <v>42800</v>
      </c>
      <c r="O287" s="1538">
        <f t="shared" si="61"/>
        <v>0</v>
      </c>
      <c r="P287" s="1538">
        <f t="shared" si="61"/>
        <v>0</v>
      </c>
      <c r="Q287" s="1891">
        <f t="shared" si="61"/>
        <v>114000</v>
      </c>
      <c r="R287" s="1891">
        <f t="shared" si="61"/>
        <v>5588</v>
      </c>
      <c r="S287" s="1891">
        <f t="shared" si="61"/>
        <v>12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6</v>
      </c>
      <c r="F288" s="54">
        <f>F289+F290</f>
        <v>6</v>
      </c>
      <c r="G288" s="598"/>
      <c r="H288" s="1239">
        <v>0</v>
      </c>
      <c r="I288" s="1239">
        <v>0</v>
      </c>
      <c r="J288" s="1239">
        <v>0</v>
      </c>
      <c r="K288" s="1268">
        <v>0</v>
      </c>
      <c r="L288" s="1268">
        <v>0</v>
      </c>
      <c r="M288" s="1268">
        <v>0</v>
      </c>
      <c r="N288" s="1268">
        <v>0</v>
      </c>
      <c r="O288" s="1268">
        <v>0</v>
      </c>
      <c r="P288" s="1268">
        <v>0</v>
      </c>
      <c r="Q288" s="1268">
        <v>0</v>
      </c>
      <c r="R288" s="1268">
        <v>0</v>
      </c>
      <c r="S288" s="1268">
        <v>6</v>
      </c>
    </row>
    <row r="289" spans="1:19" ht="35.4" customHeight="1">
      <c r="A289" s="723"/>
      <c r="B289" s="2170" t="s">
        <v>179</v>
      </c>
      <c r="C289" s="2171"/>
      <c r="D289" s="455" t="s">
        <v>87</v>
      </c>
      <c r="E289" s="42">
        <v>0</v>
      </c>
      <c r="F289" s="36">
        <f>SUM(H289:S289)</f>
        <v>0</v>
      </c>
      <c r="G289" s="596" t="e">
        <f t="shared" ref="G289:G311" si="62">+F289*100/E289</f>
        <v>#DIV/0!</v>
      </c>
      <c r="H289" s="471"/>
      <c r="I289" s="471"/>
      <c r="J289" s="471"/>
      <c r="K289" s="471"/>
      <c r="L289" s="471"/>
      <c r="M289" s="471"/>
      <c r="N289" s="471"/>
      <c r="O289" s="471"/>
      <c r="P289" s="471"/>
      <c r="Q289" s="471"/>
      <c r="R289" s="471"/>
      <c r="S289" s="471"/>
    </row>
    <row r="290" spans="1:19" ht="33.6" customHeight="1">
      <c r="A290" s="723"/>
      <c r="B290" s="452" t="s">
        <v>180</v>
      </c>
      <c r="C290" s="789"/>
      <c r="D290" s="455" t="s">
        <v>87</v>
      </c>
      <c r="E290" s="42">
        <v>6</v>
      </c>
      <c r="F290" s="36">
        <f>SUM(H290:S290)</f>
        <v>6</v>
      </c>
      <c r="G290" s="596">
        <f t="shared" si="62"/>
        <v>100</v>
      </c>
      <c r="H290" s="1240">
        <v>0</v>
      </c>
      <c r="I290" s="1240">
        <v>0</v>
      </c>
      <c r="J290" s="476">
        <v>0</v>
      </c>
      <c r="K290" s="1268">
        <v>0</v>
      </c>
      <c r="L290" s="1268">
        <v>0</v>
      </c>
      <c r="M290" s="1268">
        <v>0</v>
      </c>
      <c r="N290" s="1268">
        <v>0</v>
      </c>
      <c r="O290" s="1268">
        <v>0</v>
      </c>
      <c r="P290" s="1268">
        <v>0</v>
      </c>
      <c r="Q290" s="1268">
        <v>0</v>
      </c>
      <c r="R290" s="1268">
        <v>0</v>
      </c>
      <c r="S290" s="1268">
        <v>6</v>
      </c>
    </row>
    <row r="291" spans="1:19" ht="33.6" customHeight="1">
      <c r="A291" s="790"/>
      <c r="B291" s="2193" t="s">
        <v>292</v>
      </c>
      <c r="C291" s="2194"/>
      <c r="D291" s="455" t="s">
        <v>114</v>
      </c>
      <c r="E291" s="42"/>
      <c r="F291" s="36">
        <f>SUM(H291:S291)</f>
        <v>0</v>
      </c>
      <c r="G291" s="596" t="e">
        <f t="shared" si="62"/>
        <v>#DIV/0!</v>
      </c>
      <c r="H291" s="1240"/>
      <c r="I291" s="1240"/>
      <c r="J291" s="471"/>
      <c r="K291" s="471"/>
      <c r="L291" s="471"/>
      <c r="M291" s="471"/>
      <c r="N291" s="471"/>
      <c r="O291" s="471"/>
      <c r="P291" s="471"/>
      <c r="Q291" s="471"/>
      <c r="R291" s="471"/>
      <c r="S291" s="471"/>
    </row>
    <row r="292" spans="1:19" ht="33.6" customHeight="1">
      <c r="A292" s="723"/>
      <c r="B292" s="452" t="s">
        <v>293</v>
      </c>
      <c r="C292" s="791"/>
      <c r="D292" s="420" t="s">
        <v>294</v>
      </c>
      <c r="E292" s="164"/>
      <c r="F292" s="36">
        <f>SUM(H292:S292)</f>
        <v>0</v>
      </c>
      <c r="G292" s="596" t="e">
        <f t="shared" si="62"/>
        <v>#DIV/0!</v>
      </c>
      <c r="H292" s="471"/>
      <c r="I292" s="471"/>
      <c r="J292" s="471"/>
      <c r="K292" s="471"/>
      <c r="L292" s="471"/>
      <c r="M292" s="471"/>
      <c r="N292" s="471"/>
      <c r="O292" s="471"/>
      <c r="P292" s="471"/>
      <c r="Q292" s="471"/>
      <c r="R292" s="471"/>
      <c r="S292" s="471"/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>SUM(H293:S293)</f>
        <v>0</v>
      </c>
      <c r="G293" s="597" t="e">
        <f t="shared" si="62"/>
        <v>#DIV/0!</v>
      </c>
      <c r="H293" s="471"/>
      <c r="I293" s="471"/>
      <c r="J293" s="471"/>
      <c r="K293" s="471"/>
      <c r="L293" s="471"/>
      <c r="M293" s="471"/>
      <c r="N293" s="471"/>
      <c r="O293" s="471"/>
      <c r="P293" s="471"/>
      <c r="Q293" s="471"/>
      <c r="R293" s="471"/>
      <c r="S293" s="471"/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81400</v>
      </c>
      <c r="F294" s="111">
        <f>SUM(F295:F299)</f>
        <v>81674</v>
      </c>
      <c r="G294" s="599">
        <f t="shared" si="62"/>
        <v>100.33660933660934</v>
      </c>
      <c r="H294" s="1226">
        <f>SUM(H295:H299)</f>
        <v>0</v>
      </c>
      <c r="I294" s="1226">
        <f t="shared" ref="I294:S294" si="63">SUM(I295:I299)</f>
        <v>0</v>
      </c>
      <c r="J294" s="1226">
        <f t="shared" si="63"/>
        <v>0</v>
      </c>
      <c r="K294" s="1543">
        <f t="shared" si="63"/>
        <v>0</v>
      </c>
      <c r="L294" s="1543">
        <f t="shared" si="63"/>
        <v>480</v>
      </c>
      <c r="M294" s="1543">
        <f t="shared" si="63"/>
        <v>0</v>
      </c>
      <c r="N294" s="1543">
        <f t="shared" si="63"/>
        <v>21400</v>
      </c>
      <c r="O294" s="1543">
        <f t="shared" si="63"/>
        <v>0</v>
      </c>
      <c r="P294" s="1543">
        <f t="shared" si="63"/>
        <v>0</v>
      </c>
      <c r="Q294" s="1896">
        <f t="shared" si="63"/>
        <v>57000</v>
      </c>
      <c r="R294" s="1896">
        <f t="shared" si="63"/>
        <v>2794</v>
      </c>
      <c r="S294" s="1896">
        <f t="shared" si="63"/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>SUM(H295:S295)</f>
        <v>0</v>
      </c>
      <c r="G295" s="597" t="e">
        <f t="shared" si="62"/>
        <v>#DIV/0!</v>
      </c>
      <c r="H295" s="471"/>
      <c r="I295" s="471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f>66400+15000</f>
        <v>81400</v>
      </c>
      <c r="F296" s="36">
        <f t="shared" ref="F296:F306" si="64">SUM(H296:S296)</f>
        <v>81674</v>
      </c>
      <c r="G296" s="597">
        <f t="shared" si="62"/>
        <v>100.33660933660934</v>
      </c>
      <c r="H296" s="1240">
        <v>0</v>
      </c>
      <c r="I296" s="1240">
        <v>0</v>
      </c>
      <c r="J296" s="476"/>
      <c r="K296" s="1488">
        <v>0</v>
      </c>
      <c r="L296" s="1488">
        <v>480</v>
      </c>
      <c r="M296" s="1488">
        <v>0</v>
      </c>
      <c r="N296" s="1593">
        <v>21400</v>
      </c>
      <c r="O296" s="1488">
        <v>0</v>
      </c>
      <c r="P296" s="1488">
        <v>0</v>
      </c>
      <c r="Q296" s="1593">
        <v>57000</v>
      </c>
      <c r="R296" s="1593">
        <v>2794</v>
      </c>
      <c r="S296" s="1488">
        <v>0</v>
      </c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64"/>
        <v>0</v>
      </c>
      <c r="G297" s="597" t="e">
        <f t="shared" si="62"/>
        <v>#DIV/0!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64"/>
        <v>0</v>
      </c>
      <c r="G298" s="597" t="e">
        <f t="shared" si="62"/>
        <v>#DIV/0!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64"/>
        <v>0</v>
      </c>
      <c r="G299" s="597" t="e">
        <f t="shared" si="62"/>
        <v>#DIV/0!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</row>
    <row r="300" spans="1:19" ht="27" customHeight="1">
      <c r="A300" s="758"/>
      <c r="B300" s="2252" t="s">
        <v>295</v>
      </c>
      <c r="C300" s="2278"/>
      <c r="D300" s="693"/>
      <c r="E300" s="55"/>
      <c r="F300" s="55">
        <f t="shared" si="64"/>
        <v>0</v>
      </c>
      <c r="G300" s="598" t="e">
        <f t="shared" si="62"/>
        <v>#DIV/0!</v>
      </c>
      <c r="H300" s="1239"/>
      <c r="I300" s="1239"/>
      <c r="J300" s="1239"/>
      <c r="K300" s="1553"/>
      <c r="L300" s="1553"/>
      <c r="M300" s="1553"/>
      <c r="N300" s="1553"/>
      <c r="O300" s="1553"/>
      <c r="P300" s="1553"/>
      <c r="Q300" s="1907"/>
      <c r="R300" s="1907"/>
      <c r="S300" s="1907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64"/>
        <v>0</v>
      </c>
      <c r="G301" s="597" t="e">
        <f t="shared" si="62"/>
        <v>#DIV/0!</v>
      </c>
      <c r="H301" s="471"/>
      <c r="I301" s="471"/>
      <c r="J301" s="471"/>
      <c r="K301" s="471"/>
      <c r="L301" s="471"/>
      <c r="M301" s="471"/>
      <c r="N301" s="471"/>
      <c r="O301" s="471"/>
      <c r="P301" s="471"/>
      <c r="Q301" s="471"/>
      <c r="R301" s="471"/>
      <c r="S301" s="471"/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64"/>
        <v>0</v>
      </c>
      <c r="G302" s="597" t="e">
        <f t="shared" si="62"/>
        <v>#DIV/0!</v>
      </c>
      <c r="H302" s="471"/>
      <c r="I302" s="471"/>
      <c r="J302" s="471"/>
      <c r="K302" s="471"/>
      <c r="L302" s="471"/>
      <c r="M302" s="471"/>
      <c r="N302" s="471"/>
      <c r="O302" s="471"/>
      <c r="P302" s="471"/>
      <c r="Q302" s="471"/>
      <c r="R302" s="471"/>
      <c r="S302" s="471"/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64"/>
        <v>0</v>
      </c>
      <c r="G303" s="597" t="e">
        <f t="shared" si="62"/>
        <v>#DIV/0!</v>
      </c>
      <c r="H303" s="471"/>
      <c r="I303" s="471"/>
      <c r="J303" s="471"/>
      <c r="K303" s="471"/>
      <c r="L303" s="471"/>
      <c r="M303" s="471"/>
      <c r="N303" s="471"/>
      <c r="O303" s="471"/>
      <c r="P303" s="471"/>
      <c r="Q303" s="471"/>
      <c r="R303" s="471"/>
      <c r="S303" s="471"/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64"/>
        <v>0</v>
      </c>
      <c r="G304" s="597" t="e">
        <f t="shared" si="62"/>
        <v>#DIV/0!</v>
      </c>
      <c r="H304" s="471"/>
      <c r="I304" s="471"/>
      <c r="J304" s="471"/>
      <c r="K304" s="471"/>
      <c r="L304" s="471"/>
      <c r="M304" s="471"/>
      <c r="N304" s="471"/>
      <c r="O304" s="471"/>
      <c r="P304" s="471"/>
      <c r="Q304" s="471"/>
      <c r="R304" s="471"/>
      <c r="S304" s="471"/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64"/>
        <v>0</v>
      </c>
      <c r="G305" s="597" t="e">
        <f t="shared" si="62"/>
        <v>#DIV/0!</v>
      </c>
      <c r="H305" s="471"/>
      <c r="I305" s="471"/>
      <c r="J305" s="471"/>
      <c r="K305" s="471"/>
      <c r="L305" s="471"/>
      <c r="M305" s="471"/>
      <c r="N305" s="471"/>
      <c r="O305" s="471"/>
      <c r="P305" s="471"/>
      <c r="Q305" s="471"/>
      <c r="R305" s="471"/>
      <c r="S305" s="471"/>
    </row>
    <row r="306" spans="1:19" ht="27" customHeight="1">
      <c r="A306" s="735"/>
      <c r="B306" s="777" t="s">
        <v>37</v>
      </c>
      <c r="C306" s="793"/>
      <c r="D306" s="738" t="s">
        <v>24</v>
      </c>
      <c r="E306" s="163"/>
      <c r="F306" s="153">
        <f t="shared" si="64"/>
        <v>0</v>
      </c>
      <c r="G306" s="599" t="e">
        <f t="shared" si="62"/>
        <v>#DIV/0!</v>
      </c>
      <c r="H306" s="1248">
        <f>SUM(H307:H311)</f>
        <v>0</v>
      </c>
      <c r="I306" s="1248">
        <f>SUM(I307:I311)</f>
        <v>0</v>
      </c>
      <c r="J306" s="1249"/>
      <c r="K306" s="1249"/>
      <c r="L306" s="1249"/>
      <c r="M306" s="1249"/>
      <c r="N306" s="1249"/>
      <c r="O306" s="1249"/>
      <c r="P306" s="1249"/>
      <c r="Q306" s="1249"/>
      <c r="R306" s="1249"/>
      <c r="S306" s="1249"/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>SUM(H307:S307)</f>
        <v>0</v>
      </c>
      <c r="G307" s="597" t="e">
        <f t="shared" si="62"/>
        <v>#DIV/0!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471"/>
      <c r="R307" s="471"/>
      <c r="S307" s="471"/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ref="F308:F371" si="65">SUM(H308:S308)</f>
        <v>0</v>
      </c>
      <c r="G308" s="597" t="e">
        <f t="shared" si="62"/>
        <v>#DIV/0!</v>
      </c>
      <c r="H308" s="471"/>
      <c r="I308" s="471"/>
      <c r="J308" s="471"/>
      <c r="K308" s="471"/>
      <c r="L308" s="471"/>
      <c r="M308" s="471"/>
      <c r="N308" s="471"/>
      <c r="O308" s="471"/>
      <c r="P308" s="471"/>
      <c r="Q308" s="471"/>
      <c r="R308" s="471"/>
      <c r="S308" s="471"/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65"/>
        <v>0</v>
      </c>
      <c r="G309" s="597" t="e">
        <f t="shared" si="62"/>
        <v>#DIV/0!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471"/>
      <c r="R309" s="471"/>
      <c r="S309" s="471"/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65"/>
        <v>0</v>
      </c>
      <c r="G310" s="597" t="e">
        <f t="shared" si="62"/>
        <v>#DIV/0!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</row>
    <row r="311" spans="1:19" ht="27" customHeight="1">
      <c r="A311" s="794"/>
      <c r="B311" s="784"/>
      <c r="C311" s="795" t="s">
        <v>29</v>
      </c>
      <c r="D311" s="786" t="s">
        <v>24</v>
      </c>
      <c r="E311" s="97"/>
      <c r="F311" s="116">
        <f t="shared" si="65"/>
        <v>0</v>
      </c>
      <c r="G311" s="597" t="e">
        <f t="shared" si="62"/>
        <v>#DIV/0!</v>
      </c>
      <c r="H311" s="488"/>
      <c r="I311" s="488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</row>
    <row r="312" spans="1:19" ht="27.6" customHeight="1">
      <c r="A312" s="2270" t="s">
        <v>325</v>
      </c>
      <c r="B312" s="2271"/>
      <c r="C312" s="2271"/>
      <c r="D312" s="2272"/>
      <c r="E312" s="386"/>
      <c r="F312" s="360">
        <f t="shared" si="65"/>
        <v>0</v>
      </c>
      <c r="G312" s="625"/>
      <c r="H312" s="1247"/>
      <c r="I312" s="1247"/>
      <c r="J312" s="1247"/>
      <c r="K312" s="1561"/>
      <c r="L312" s="1561"/>
      <c r="M312" s="1561"/>
      <c r="N312" s="1561"/>
      <c r="O312" s="1561"/>
      <c r="P312" s="1561"/>
      <c r="Q312" s="1914"/>
      <c r="R312" s="1914"/>
      <c r="S312" s="1914"/>
    </row>
    <row r="313" spans="1:19" ht="29.4" customHeight="1">
      <c r="A313" s="2110" t="s">
        <v>257</v>
      </c>
      <c r="B313" s="2111"/>
      <c r="C313" s="2111"/>
      <c r="D313" s="2112"/>
      <c r="E313" s="92"/>
      <c r="F313" s="132">
        <f t="shared" si="65"/>
        <v>0</v>
      </c>
      <c r="G313" s="616"/>
      <c r="H313" s="1243"/>
      <c r="I313" s="1243"/>
      <c r="J313" s="1243"/>
      <c r="K313" s="1557"/>
      <c r="L313" s="1557"/>
      <c r="M313" s="1557"/>
      <c r="N313" s="1557"/>
      <c r="O313" s="1557"/>
      <c r="P313" s="1557"/>
      <c r="Q313" s="1910"/>
      <c r="R313" s="1910"/>
      <c r="S313" s="1910"/>
    </row>
    <row r="314" spans="1:19" ht="24.6" customHeight="1">
      <c r="A314" s="388"/>
      <c r="B314" s="2177" t="s">
        <v>251</v>
      </c>
      <c r="C314" s="2178"/>
      <c r="D314" s="799"/>
      <c r="E314" s="106">
        <f>E315</f>
        <v>4000</v>
      </c>
      <c r="F314" s="55">
        <f t="shared" si="65"/>
        <v>0</v>
      </c>
      <c r="G314" s="626"/>
      <c r="H314" s="1239">
        <v>0</v>
      </c>
      <c r="I314" s="1239">
        <v>0</v>
      </c>
      <c r="J314" s="1239">
        <v>0</v>
      </c>
      <c r="K314" s="1268">
        <v>0</v>
      </c>
      <c r="L314" s="1268">
        <v>0</v>
      </c>
      <c r="M314" s="1268">
        <v>0</v>
      </c>
      <c r="N314" s="1268">
        <v>0</v>
      </c>
      <c r="O314" s="1268">
        <v>0</v>
      </c>
      <c r="P314" s="1268"/>
      <c r="Q314" s="1268">
        <v>0</v>
      </c>
      <c r="R314" s="1268">
        <v>0</v>
      </c>
      <c r="S314" s="1268">
        <v>0</v>
      </c>
    </row>
    <row r="315" spans="1:19" ht="27" customHeight="1">
      <c r="A315" s="660"/>
      <c r="B315" s="730"/>
      <c r="C315" s="800" t="s">
        <v>139</v>
      </c>
      <c r="D315" s="679" t="s">
        <v>88</v>
      </c>
      <c r="E315" s="77">
        <v>4000</v>
      </c>
      <c r="F315" s="36">
        <f t="shared" si="65"/>
        <v>0</v>
      </c>
      <c r="G315" s="597">
        <f>+F315*100/E315</f>
        <v>0</v>
      </c>
      <c r="H315" s="1240">
        <v>0</v>
      </c>
      <c r="I315" s="1240">
        <v>0</v>
      </c>
      <c r="J315" s="1240">
        <v>0</v>
      </c>
      <c r="K315" s="1268">
        <v>0</v>
      </c>
      <c r="L315" s="1268">
        <v>0</v>
      </c>
      <c r="M315" s="1268">
        <v>0</v>
      </c>
      <c r="N315" s="1268">
        <v>0</v>
      </c>
      <c r="O315" s="1268">
        <v>0</v>
      </c>
      <c r="P315" s="1268"/>
      <c r="Q315" s="1268">
        <v>0</v>
      </c>
      <c r="R315" s="1268">
        <v>0</v>
      </c>
      <c r="S315" s="1268">
        <v>0</v>
      </c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65"/>
        <v>0</v>
      </c>
      <c r="G316" s="597" t="e">
        <f t="shared" ref="G316:G332" si="66">+F316*100/E316</f>
        <v>#DIV/0!</v>
      </c>
      <c r="H316" s="1240"/>
      <c r="I316" s="1240"/>
      <c r="J316" s="471"/>
      <c r="K316" s="471"/>
      <c r="L316" s="471"/>
      <c r="M316" s="471"/>
      <c r="N316" s="471"/>
      <c r="O316" s="471"/>
      <c r="P316" s="471"/>
      <c r="Q316" s="471"/>
      <c r="R316" s="471"/>
      <c r="S316" s="471"/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336000</v>
      </c>
      <c r="F317" s="153">
        <f t="shared" si="65"/>
        <v>336000</v>
      </c>
      <c r="G317" s="623">
        <f t="shared" si="66"/>
        <v>100</v>
      </c>
      <c r="H317" s="1228">
        <f>SUM(H318:H322)</f>
        <v>0</v>
      </c>
      <c r="I317" s="1228">
        <f t="shared" ref="I317:S317" si="67">SUM(I318:I322)</f>
        <v>0</v>
      </c>
      <c r="J317" s="1228">
        <f t="shared" si="67"/>
        <v>0</v>
      </c>
      <c r="K317" s="1545">
        <f t="shared" si="67"/>
        <v>0</v>
      </c>
      <c r="L317" s="1545">
        <f t="shared" si="67"/>
        <v>20000</v>
      </c>
      <c r="M317" s="1545">
        <f t="shared" si="67"/>
        <v>480</v>
      </c>
      <c r="N317" s="1545">
        <f t="shared" si="67"/>
        <v>86000</v>
      </c>
      <c r="O317" s="1545">
        <f t="shared" si="67"/>
        <v>0</v>
      </c>
      <c r="P317" s="1545">
        <f t="shared" si="67"/>
        <v>182000</v>
      </c>
      <c r="Q317" s="1898">
        <f t="shared" si="67"/>
        <v>30000</v>
      </c>
      <c r="R317" s="1898">
        <f t="shared" si="67"/>
        <v>7840</v>
      </c>
      <c r="S317" s="1898">
        <f t="shared" si="67"/>
        <v>9680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65"/>
        <v>0</v>
      </c>
      <c r="G318" s="597" t="e">
        <f t="shared" si="66"/>
        <v>#DIV/0!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336000</v>
      </c>
      <c r="F319" s="36">
        <f t="shared" si="65"/>
        <v>336000</v>
      </c>
      <c r="G319" s="597">
        <f t="shared" si="66"/>
        <v>100</v>
      </c>
      <c r="H319" s="1240">
        <v>0</v>
      </c>
      <c r="I319" s="1240">
        <v>0</v>
      </c>
      <c r="J319" s="1240"/>
      <c r="K319" s="1488">
        <v>0</v>
      </c>
      <c r="L319" s="1593">
        <v>20000</v>
      </c>
      <c r="M319" s="1488">
        <v>480</v>
      </c>
      <c r="N319" s="1593">
        <v>86000</v>
      </c>
      <c r="O319" s="1488">
        <v>0</v>
      </c>
      <c r="P319" s="1593">
        <v>182000</v>
      </c>
      <c r="Q319" s="1593">
        <v>30000</v>
      </c>
      <c r="R319" s="1593">
        <v>7840</v>
      </c>
      <c r="S319" s="1593">
        <v>9680</v>
      </c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65"/>
        <v>0</v>
      </c>
      <c r="G320" s="597" t="e">
        <f t="shared" si="66"/>
        <v>#DIV/0!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65"/>
        <v>0</v>
      </c>
      <c r="G321" s="597" t="e">
        <f t="shared" si="66"/>
        <v>#DIV/0!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471"/>
      <c r="R321" s="471"/>
      <c r="S321" s="471"/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65"/>
        <v>0</v>
      </c>
      <c r="G322" s="597" t="e">
        <f t="shared" si="66"/>
        <v>#DIV/0!</v>
      </c>
      <c r="H322" s="471"/>
      <c r="I322" s="471"/>
      <c r="J322" s="471"/>
      <c r="K322" s="471"/>
      <c r="L322" s="471"/>
      <c r="M322" s="471"/>
      <c r="N322" s="471"/>
      <c r="O322" s="471"/>
      <c r="P322" s="471"/>
      <c r="Q322" s="471"/>
      <c r="R322" s="471"/>
      <c r="S322" s="471"/>
    </row>
    <row r="323" spans="1:19" ht="24" customHeight="1">
      <c r="A323" s="225"/>
      <c r="B323" s="2179" t="s">
        <v>252</v>
      </c>
      <c r="C323" s="2180"/>
      <c r="D323" s="693"/>
      <c r="E323" s="27">
        <f>E325</f>
        <v>10</v>
      </c>
      <c r="F323" s="55">
        <f t="shared" si="65"/>
        <v>10</v>
      </c>
      <c r="G323" s="598">
        <f t="shared" si="66"/>
        <v>100</v>
      </c>
      <c r="H323" s="1239">
        <f>H325</f>
        <v>0</v>
      </c>
      <c r="I323" s="1553">
        <f t="shared" ref="I323:S323" si="68">I325</f>
        <v>0</v>
      </c>
      <c r="J323" s="1553">
        <f t="shared" si="68"/>
        <v>0</v>
      </c>
      <c r="K323" s="1553">
        <f t="shared" si="68"/>
        <v>0</v>
      </c>
      <c r="L323" s="1553">
        <f t="shared" si="68"/>
        <v>0</v>
      </c>
      <c r="M323" s="1553">
        <f t="shared" si="68"/>
        <v>0</v>
      </c>
      <c r="N323" s="1553">
        <f t="shared" si="68"/>
        <v>0</v>
      </c>
      <c r="O323" s="1553">
        <f t="shared" si="68"/>
        <v>0</v>
      </c>
      <c r="P323" s="1553">
        <f t="shared" si="68"/>
        <v>10</v>
      </c>
      <c r="Q323" s="1907">
        <f t="shared" si="68"/>
        <v>0</v>
      </c>
      <c r="R323" s="1907">
        <f t="shared" si="68"/>
        <v>0</v>
      </c>
      <c r="S323" s="1907">
        <f t="shared" si="68"/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10</v>
      </c>
      <c r="F324" s="36">
        <f t="shared" si="65"/>
        <v>10</v>
      </c>
      <c r="G324" s="597">
        <f t="shared" si="66"/>
        <v>100</v>
      </c>
      <c r="H324" s="1240">
        <v>0</v>
      </c>
      <c r="I324" s="1240">
        <v>0</v>
      </c>
      <c r="J324" s="1240">
        <v>10</v>
      </c>
      <c r="K324" s="1268">
        <v>0</v>
      </c>
      <c r="L324" s="1268">
        <v>0</v>
      </c>
      <c r="M324" s="1268">
        <v>0</v>
      </c>
      <c r="N324" s="1268">
        <v>0</v>
      </c>
      <c r="O324" s="1268">
        <v>0</v>
      </c>
      <c r="P324" s="1268">
        <v>0</v>
      </c>
      <c r="Q324" s="1268">
        <v>0</v>
      </c>
      <c r="R324" s="1268">
        <v>0</v>
      </c>
      <c r="S324" s="1268">
        <v>0</v>
      </c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10</v>
      </c>
      <c r="F325" s="36">
        <f t="shared" si="65"/>
        <v>10</v>
      </c>
      <c r="G325" s="597">
        <f t="shared" si="66"/>
        <v>100</v>
      </c>
      <c r="H325" s="1240">
        <v>0</v>
      </c>
      <c r="I325" s="1240">
        <v>0</v>
      </c>
      <c r="J325" s="1240">
        <v>0</v>
      </c>
      <c r="K325" s="1268">
        <v>0</v>
      </c>
      <c r="L325" s="1268">
        <v>0</v>
      </c>
      <c r="M325" s="1268">
        <v>0</v>
      </c>
      <c r="N325" s="1268">
        <v>0</v>
      </c>
      <c r="O325" s="1268">
        <v>0</v>
      </c>
      <c r="P325" s="1268">
        <v>10</v>
      </c>
      <c r="Q325" s="1268">
        <v>0</v>
      </c>
      <c r="R325" s="1268">
        <v>0</v>
      </c>
      <c r="S325" s="1268">
        <v>0</v>
      </c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65"/>
        <v>0</v>
      </c>
      <c r="G326" s="597" t="e">
        <f t="shared" si="66"/>
        <v>#DIV/0!</v>
      </c>
      <c r="H326" s="471"/>
      <c r="I326" s="471"/>
      <c r="J326" s="471"/>
      <c r="K326" s="471"/>
      <c r="L326" s="471"/>
      <c r="M326" s="471"/>
      <c r="N326" s="471"/>
      <c r="O326" s="471"/>
      <c r="P326" s="471"/>
      <c r="Q326" s="471"/>
      <c r="R326" s="471"/>
      <c r="S326" s="471"/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692000</v>
      </c>
      <c r="F327" s="153">
        <f t="shared" si="65"/>
        <v>691595.48</v>
      </c>
      <c r="G327" s="623">
        <f t="shared" si="66"/>
        <v>99.941543352601158</v>
      </c>
      <c r="H327" s="1228">
        <f>SUM(H328:H332)</f>
        <v>0</v>
      </c>
      <c r="I327" s="1228">
        <f t="shared" ref="I327:S327" si="69">SUM(I328:I332)</f>
        <v>670.89</v>
      </c>
      <c r="J327" s="1228">
        <f t="shared" si="69"/>
        <v>161478.65</v>
      </c>
      <c r="K327" s="1545">
        <f t="shared" si="69"/>
        <v>6180</v>
      </c>
      <c r="L327" s="1545">
        <f t="shared" si="69"/>
        <v>8410</v>
      </c>
      <c r="M327" s="1545">
        <f t="shared" si="69"/>
        <v>34560</v>
      </c>
      <c r="N327" s="1545">
        <f t="shared" si="69"/>
        <v>0</v>
      </c>
      <c r="O327" s="1545">
        <f t="shared" si="69"/>
        <v>379302.54</v>
      </c>
      <c r="P327" s="1545">
        <f t="shared" si="69"/>
        <v>0</v>
      </c>
      <c r="Q327" s="1898">
        <f t="shared" si="69"/>
        <v>99363</v>
      </c>
      <c r="R327" s="1898">
        <f t="shared" si="69"/>
        <v>1630.4</v>
      </c>
      <c r="S327" s="1898">
        <f t="shared" si="69"/>
        <v>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65"/>
        <v>0</v>
      </c>
      <c r="G328" s="597" t="e">
        <f t="shared" si="66"/>
        <v>#DIV/0!</v>
      </c>
      <c r="H328" s="471"/>
      <c r="I328" s="471"/>
      <c r="J328" s="471"/>
      <c r="K328" s="471"/>
      <c r="L328" s="471"/>
      <c r="M328" s="471"/>
      <c r="N328" s="471"/>
      <c r="O328" s="471"/>
      <c r="P328" s="471"/>
      <c r="Q328" s="471"/>
      <c r="R328" s="471"/>
      <c r="S328" s="471"/>
    </row>
    <row r="329" spans="1:19" ht="26.4" customHeight="1">
      <c r="A329" s="684"/>
      <c r="B329" s="685"/>
      <c r="C329" s="686" t="s">
        <v>26</v>
      </c>
      <c r="D329" s="687" t="s">
        <v>24</v>
      </c>
      <c r="E329" s="42">
        <f>492000+200000</f>
        <v>692000</v>
      </c>
      <c r="F329" s="36">
        <f t="shared" si="65"/>
        <v>691595.48</v>
      </c>
      <c r="G329" s="597">
        <f t="shared" si="66"/>
        <v>99.941543352601158</v>
      </c>
      <c r="H329" s="1240">
        <v>0</v>
      </c>
      <c r="I329" s="1240">
        <v>670.89</v>
      </c>
      <c r="J329" s="1272">
        <v>161478.65</v>
      </c>
      <c r="K329" s="1593">
        <v>6180</v>
      </c>
      <c r="L329" s="1593">
        <v>8410</v>
      </c>
      <c r="M329" s="1593">
        <v>34560</v>
      </c>
      <c r="N329" s="1488">
        <v>0</v>
      </c>
      <c r="O329" s="1489">
        <v>379302.54</v>
      </c>
      <c r="P329" s="1488">
        <v>0</v>
      </c>
      <c r="Q329" s="1593">
        <v>99363</v>
      </c>
      <c r="R329" s="1489">
        <v>1630.4</v>
      </c>
      <c r="S329" s="1488" t="s">
        <v>342</v>
      </c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65"/>
        <v>0</v>
      </c>
      <c r="G330" s="597" t="e">
        <f t="shared" si="66"/>
        <v>#DIV/0!</v>
      </c>
      <c r="H330" s="1240"/>
      <c r="I330" s="1240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65"/>
        <v>0</v>
      </c>
      <c r="G331" s="597" t="e">
        <f t="shared" si="66"/>
        <v>#DIV/0!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471"/>
      <c r="R331" s="471"/>
      <c r="S331" s="471"/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65"/>
        <v>0</v>
      </c>
      <c r="G332" s="617" t="e">
        <f t="shared" si="66"/>
        <v>#DIV/0!</v>
      </c>
      <c r="H332" s="478"/>
      <c r="I332" s="478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</row>
    <row r="333" spans="1:19" ht="22.95" customHeight="1">
      <c r="A333" s="2110" t="s">
        <v>259</v>
      </c>
      <c r="B333" s="2111"/>
      <c r="C333" s="2111"/>
      <c r="D333" s="2112"/>
      <c r="E333" s="92"/>
      <c r="F333" s="92">
        <f t="shared" si="65"/>
        <v>0</v>
      </c>
      <c r="G333" s="616"/>
      <c r="H333" s="1233"/>
      <c r="I333" s="1227"/>
      <c r="J333" s="1227"/>
      <c r="K333" s="1544"/>
      <c r="L333" s="1544"/>
      <c r="M333" s="1544"/>
      <c r="N333" s="1544"/>
      <c r="O333" s="1544"/>
      <c r="P333" s="1544"/>
      <c r="Q333" s="1897"/>
      <c r="R333" s="1897"/>
      <c r="S333" s="1897"/>
    </row>
    <row r="334" spans="1:19" ht="22.95" customHeight="1">
      <c r="A334" s="225"/>
      <c r="B334" s="2113" t="s">
        <v>260</v>
      </c>
      <c r="C334" s="2114"/>
      <c r="D334" s="788"/>
      <c r="E334" s="27">
        <f>E335</f>
        <v>410</v>
      </c>
      <c r="F334" s="55">
        <f t="shared" si="65"/>
        <v>0</v>
      </c>
      <c r="G334" s="598"/>
      <c r="H334" s="1234">
        <v>0</v>
      </c>
      <c r="I334" s="1234">
        <f>I335</f>
        <v>0</v>
      </c>
      <c r="J334" s="1234">
        <v>0</v>
      </c>
      <c r="K334" s="1594">
        <f>K335</f>
        <v>0</v>
      </c>
      <c r="L334" s="1594">
        <v>0</v>
      </c>
      <c r="M334" s="1594">
        <f>M335</f>
        <v>0</v>
      </c>
      <c r="N334" s="1712">
        <v>0</v>
      </c>
      <c r="O334" s="1594">
        <v>0</v>
      </c>
      <c r="P334" s="1712">
        <v>0</v>
      </c>
      <c r="Q334" s="1712">
        <v>0</v>
      </c>
      <c r="R334" s="1712">
        <v>0</v>
      </c>
      <c r="S334" s="1712"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>
        <v>410</v>
      </c>
      <c r="F335" s="36">
        <f t="shared" si="65"/>
        <v>410</v>
      </c>
      <c r="G335" s="596">
        <f t="shared" ref="G335:G342" si="70">+F335*100/E335</f>
        <v>100</v>
      </c>
      <c r="H335" s="1273">
        <v>0</v>
      </c>
      <c r="I335" s="152">
        <v>0</v>
      </c>
      <c r="J335" s="1491">
        <v>0</v>
      </c>
      <c r="K335" s="1595">
        <v>0</v>
      </c>
      <c r="L335" s="1595">
        <v>0</v>
      </c>
      <c r="M335" s="1595">
        <v>0</v>
      </c>
      <c r="N335" s="1595">
        <v>0</v>
      </c>
      <c r="O335" s="1595">
        <v>0</v>
      </c>
      <c r="P335" s="1595">
        <v>0</v>
      </c>
      <c r="Q335" s="1595">
        <v>0</v>
      </c>
      <c r="R335" s="1595">
        <v>0</v>
      </c>
      <c r="S335" s="1595">
        <v>410</v>
      </c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65"/>
        <v>0</v>
      </c>
      <c r="G336" s="597" t="e">
        <f t="shared" si="70"/>
        <v>#DIV/0!</v>
      </c>
      <c r="H336" s="158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30000</v>
      </c>
      <c r="F337" s="153">
        <f t="shared" si="65"/>
        <v>29714.61</v>
      </c>
      <c r="G337" s="599">
        <f t="shared" si="70"/>
        <v>99.048699999999997</v>
      </c>
      <c r="H337" s="1226">
        <f>SUM(H338:H342)</f>
        <v>0</v>
      </c>
      <c r="I337" s="1226">
        <f t="shared" ref="I337:S337" si="71">SUM(I338:I342)</f>
        <v>0</v>
      </c>
      <c r="J337" s="1226">
        <f t="shared" si="71"/>
        <v>0</v>
      </c>
      <c r="K337" s="1543">
        <f t="shared" si="71"/>
        <v>0</v>
      </c>
      <c r="L337" s="1543">
        <f t="shared" si="71"/>
        <v>0</v>
      </c>
      <c r="M337" s="1543">
        <f t="shared" si="71"/>
        <v>0</v>
      </c>
      <c r="N337" s="1543">
        <f t="shared" si="71"/>
        <v>0</v>
      </c>
      <c r="O337" s="1543">
        <f t="shared" si="71"/>
        <v>0</v>
      </c>
      <c r="P337" s="1543">
        <f t="shared" si="71"/>
        <v>16800</v>
      </c>
      <c r="Q337" s="1896">
        <f t="shared" si="71"/>
        <v>12169.61</v>
      </c>
      <c r="R337" s="1896">
        <f t="shared" si="71"/>
        <v>0</v>
      </c>
      <c r="S337" s="1896">
        <f t="shared" si="71"/>
        <v>745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65"/>
        <v>0</v>
      </c>
      <c r="G338" s="597" t="e">
        <f t="shared" si="70"/>
        <v>#DIV/0!</v>
      </c>
      <c r="H338" s="158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</row>
    <row r="339" spans="1:19" ht="26.4" customHeight="1">
      <c r="A339" s="684"/>
      <c r="B339" s="685"/>
      <c r="C339" s="686" t="s">
        <v>26</v>
      </c>
      <c r="D339" s="687" t="s">
        <v>24</v>
      </c>
      <c r="E339" s="36">
        <v>30000</v>
      </c>
      <c r="F339" s="36">
        <f t="shared" si="65"/>
        <v>29714.61</v>
      </c>
      <c r="G339" s="597">
        <f t="shared" si="70"/>
        <v>99.048699999999997</v>
      </c>
      <c r="H339" s="158">
        <v>0</v>
      </c>
      <c r="I339" s="152">
        <v>0</v>
      </c>
      <c r="J339" s="1491"/>
      <c r="K339" s="1596">
        <v>0</v>
      </c>
      <c r="L339" s="1596">
        <v>0</v>
      </c>
      <c r="M339" s="1596"/>
      <c r="N339" s="1596">
        <v>0</v>
      </c>
      <c r="O339" s="1596">
        <v>0</v>
      </c>
      <c r="P339" s="1596">
        <v>16800</v>
      </c>
      <c r="Q339" s="1949">
        <v>12169.61</v>
      </c>
      <c r="R339" s="1596">
        <v>0</v>
      </c>
      <c r="S339" s="1596">
        <v>745</v>
      </c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65"/>
        <v>0</v>
      </c>
      <c r="G340" s="597" t="e">
        <f t="shared" si="70"/>
        <v>#DIV/0!</v>
      </c>
      <c r="H340" s="158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65"/>
        <v>0</v>
      </c>
      <c r="G341" s="597" t="e">
        <f t="shared" si="70"/>
        <v>#DIV/0!</v>
      </c>
      <c r="H341" s="158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65"/>
        <v>0</v>
      </c>
      <c r="G342" s="617" t="e">
        <f t="shared" si="70"/>
        <v>#DIV/0!</v>
      </c>
      <c r="H342" s="467"/>
      <c r="I342" s="361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360">
        <f t="shared" si="65"/>
        <v>0</v>
      </c>
      <c r="G343" s="625"/>
      <c r="H343" s="1250"/>
      <c r="I343" s="1250"/>
      <c r="J343" s="1250"/>
      <c r="K343" s="1564"/>
      <c r="L343" s="1564"/>
      <c r="M343" s="1564"/>
      <c r="N343" s="1564"/>
      <c r="O343" s="1564"/>
      <c r="P343" s="1564"/>
      <c r="Q343" s="1917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428"/>
      <c r="F344" s="132">
        <f t="shared" si="65"/>
        <v>0</v>
      </c>
      <c r="G344" s="616"/>
      <c r="H344" s="1105"/>
      <c r="I344" s="1105"/>
      <c r="J344" s="1105"/>
      <c r="K344" s="1562"/>
      <c r="L344" s="1562"/>
      <c r="M344" s="1562"/>
      <c r="N344" s="1562"/>
      <c r="O344" s="1562"/>
      <c r="P344" s="1562"/>
      <c r="Q344" s="1915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1</v>
      </c>
      <c r="F345" s="55">
        <f t="shared" si="65"/>
        <v>1</v>
      </c>
      <c r="G345" s="598">
        <f>+F345*100/E345</f>
        <v>100</v>
      </c>
      <c r="H345" s="1218">
        <f>SUM(H346:H349)</f>
        <v>0</v>
      </c>
      <c r="I345" s="1218">
        <f t="shared" ref="I345:S345" si="72">SUM(I346:I349)</f>
        <v>1</v>
      </c>
      <c r="J345" s="1218">
        <f t="shared" si="72"/>
        <v>0</v>
      </c>
      <c r="K345" s="1597">
        <f t="shared" si="72"/>
        <v>0</v>
      </c>
      <c r="L345" s="1597">
        <f t="shared" si="72"/>
        <v>0</v>
      </c>
      <c r="M345" s="1597">
        <f t="shared" si="72"/>
        <v>0</v>
      </c>
      <c r="N345" s="1597">
        <f t="shared" si="72"/>
        <v>0</v>
      </c>
      <c r="O345" s="1597">
        <f t="shared" si="72"/>
        <v>0</v>
      </c>
      <c r="P345" s="1597">
        <f t="shared" si="72"/>
        <v>0</v>
      </c>
      <c r="Q345" s="1597">
        <f t="shared" si="72"/>
        <v>0</v>
      </c>
      <c r="R345" s="1597">
        <f t="shared" si="72"/>
        <v>0</v>
      </c>
      <c r="S345" s="1597">
        <f t="shared" si="72"/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65"/>
        <v>0</v>
      </c>
      <c r="G346" s="597" t="e">
        <f>+F346*100/E346</f>
        <v>#DIV/0!</v>
      </c>
      <c r="H346" s="471"/>
      <c r="I346" s="471"/>
      <c r="J346" s="471"/>
      <c r="K346" s="471"/>
      <c r="L346" s="471"/>
      <c r="M346" s="471"/>
      <c r="N346" s="471"/>
      <c r="O346" s="471"/>
      <c r="P346" s="471"/>
      <c r="Q346" s="471"/>
      <c r="R346" s="471"/>
      <c r="S346" s="471"/>
    </row>
    <row r="347" spans="1:19" ht="26.25" customHeight="1">
      <c r="A347" s="684"/>
      <c r="B347" s="2101" t="s">
        <v>314</v>
      </c>
      <c r="C347" s="2102"/>
      <c r="D347" s="687" t="s">
        <v>36</v>
      </c>
      <c r="E347" s="36">
        <v>1</v>
      </c>
      <c r="F347" s="36">
        <f t="shared" si="65"/>
        <v>1</v>
      </c>
      <c r="G347" s="597">
        <f>+F347*100/E347</f>
        <v>100</v>
      </c>
      <c r="H347" s="1240">
        <v>0</v>
      </c>
      <c r="I347" s="1240">
        <v>1</v>
      </c>
      <c r="J347" s="1240">
        <v>0</v>
      </c>
      <c r="K347" s="1268">
        <v>0</v>
      </c>
      <c r="L347" s="1268">
        <v>0</v>
      </c>
      <c r="M347" s="1268">
        <v>0</v>
      </c>
      <c r="N347" s="1268">
        <v>0</v>
      </c>
      <c r="O347" s="1268">
        <v>0</v>
      </c>
      <c r="P347" s="1268">
        <v>0</v>
      </c>
      <c r="Q347" s="1268">
        <v>0</v>
      </c>
      <c r="R347" s="1268">
        <v>0</v>
      </c>
      <c r="S347" s="1268">
        <v>0</v>
      </c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65"/>
        <v>0</v>
      </c>
      <c r="G348" s="597" t="e">
        <f t="shared" ref="G348:G357" si="73">+F348*100/E348</f>
        <v>#DIV/0!</v>
      </c>
      <c r="H348" s="1240"/>
      <c r="I348" s="1240"/>
      <c r="J348" s="1240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65"/>
        <v>0</v>
      </c>
      <c r="G349" s="597" t="e">
        <f t="shared" si="73"/>
        <v>#DIV/0!</v>
      </c>
      <c r="H349" s="1240"/>
      <c r="I349" s="1240"/>
      <c r="J349" s="1240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26.25" customHeight="1">
      <c r="A350" s="684"/>
      <c r="B350" s="2101" t="s">
        <v>309</v>
      </c>
      <c r="C350" s="2102"/>
      <c r="D350" s="687" t="s">
        <v>36</v>
      </c>
      <c r="E350" s="38">
        <v>1</v>
      </c>
      <c r="F350" s="36">
        <f t="shared" si="65"/>
        <v>1</v>
      </c>
      <c r="G350" s="597">
        <f t="shared" si="73"/>
        <v>100</v>
      </c>
      <c r="H350" s="1240">
        <v>0</v>
      </c>
      <c r="I350" s="1240">
        <v>1</v>
      </c>
      <c r="J350" s="1240">
        <v>0</v>
      </c>
      <c r="K350" s="1268">
        <v>0</v>
      </c>
      <c r="L350" s="1268">
        <v>0</v>
      </c>
      <c r="M350" s="1268">
        <v>0</v>
      </c>
      <c r="N350" s="1268">
        <v>0</v>
      </c>
      <c r="O350" s="1268">
        <v>0</v>
      </c>
      <c r="P350" s="1268">
        <v>0</v>
      </c>
      <c r="Q350" s="1268">
        <v>0</v>
      </c>
      <c r="R350" s="1268">
        <v>0</v>
      </c>
      <c r="S350" s="1268">
        <v>0</v>
      </c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65"/>
        <v>0</v>
      </c>
      <c r="G351" s="597" t="e">
        <f t="shared" si="73"/>
        <v>#DIV/0!</v>
      </c>
      <c r="H351" s="1240"/>
      <c r="I351" s="1240"/>
      <c r="J351" s="471"/>
      <c r="K351" s="471"/>
      <c r="L351" s="471"/>
      <c r="M351" s="471"/>
      <c r="N351" s="471"/>
      <c r="O351" s="471"/>
      <c r="P351" s="471"/>
      <c r="Q351" s="471"/>
      <c r="R351" s="471"/>
      <c r="S351" s="471"/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100000</v>
      </c>
      <c r="F352" s="153">
        <f t="shared" si="65"/>
        <v>99995.45</v>
      </c>
      <c r="G352" s="599">
        <f t="shared" si="73"/>
        <v>99.995450000000005</v>
      </c>
      <c r="H352" s="1248">
        <f>SUM(H353:H357)</f>
        <v>0</v>
      </c>
      <c r="I352" s="1248">
        <f t="shared" ref="I352:S352" si="74">SUM(I353:I357)</f>
        <v>24000</v>
      </c>
      <c r="J352" s="1248">
        <f t="shared" si="74"/>
        <v>15600</v>
      </c>
      <c r="K352" s="1563">
        <f t="shared" si="74"/>
        <v>16200</v>
      </c>
      <c r="L352" s="1563">
        <f t="shared" si="74"/>
        <v>23400</v>
      </c>
      <c r="M352" s="1563">
        <f t="shared" si="74"/>
        <v>20795.45</v>
      </c>
      <c r="N352" s="1563">
        <f t="shared" si="74"/>
        <v>0</v>
      </c>
      <c r="O352" s="1563">
        <f t="shared" si="74"/>
        <v>0</v>
      </c>
      <c r="P352" s="1563">
        <f t="shared" si="74"/>
        <v>0</v>
      </c>
      <c r="Q352" s="1916">
        <f t="shared" si="74"/>
        <v>0</v>
      </c>
      <c r="R352" s="1916">
        <f t="shared" si="74"/>
        <v>0</v>
      </c>
      <c r="S352" s="1916">
        <f t="shared" si="74"/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65"/>
        <v>0</v>
      </c>
      <c r="G353" s="597" t="e">
        <f t="shared" si="73"/>
        <v>#DIV/0!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684"/>
      <c r="B354" s="685"/>
      <c r="C354" s="686" t="s">
        <v>26</v>
      </c>
      <c r="D354" s="687" t="s">
        <v>24</v>
      </c>
      <c r="E354" s="38">
        <f>70000+30000</f>
        <v>100000</v>
      </c>
      <c r="F354" s="36">
        <f t="shared" si="65"/>
        <v>99995.45</v>
      </c>
      <c r="G354" s="597">
        <f t="shared" si="73"/>
        <v>99.995450000000005</v>
      </c>
      <c r="H354" s="1240">
        <v>0</v>
      </c>
      <c r="I354" s="1271">
        <v>24000</v>
      </c>
      <c r="J354" s="1271">
        <v>15600</v>
      </c>
      <c r="K354" s="1593">
        <v>16200</v>
      </c>
      <c r="L354" s="1593">
        <v>23400</v>
      </c>
      <c r="M354" s="1489">
        <v>20795.45</v>
      </c>
      <c r="N354" s="1488">
        <v>0</v>
      </c>
      <c r="O354" s="1488">
        <v>0</v>
      </c>
      <c r="P354" s="1488">
        <v>0</v>
      </c>
      <c r="Q354" s="1488">
        <v>0</v>
      </c>
      <c r="R354" s="1488">
        <v>0</v>
      </c>
      <c r="S354" s="1488">
        <v>0</v>
      </c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65"/>
        <v>0</v>
      </c>
      <c r="G355" s="597" t="e">
        <f t="shared" si="73"/>
        <v>#DIV/0!</v>
      </c>
      <c r="H355" s="1240"/>
      <c r="I355" s="1240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65"/>
        <v>0</v>
      </c>
      <c r="G356" s="597" t="e">
        <f t="shared" si="73"/>
        <v>#DIV/0!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794"/>
      <c r="B357" s="809"/>
      <c r="C357" s="810" t="s">
        <v>29</v>
      </c>
      <c r="D357" s="786" t="s">
        <v>24</v>
      </c>
      <c r="E357" s="373"/>
      <c r="F357" s="116">
        <f t="shared" si="65"/>
        <v>0</v>
      </c>
      <c r="G357" s="624" t="e">
        <f t="shared" si="73"/>
        <v>#DIV/0!</v>
      </c>
      <c r="H357" s="488"/>
      <c r="I357" s="488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60">
        <f t="shared" si="65"/>
        <v>0</v>
      </c>
      <c r="G358" s="625"/>
      <c r="H358" s="1235"/>
      <c r="I358" s="1235"/>
      <c r="J358" s="1235"/>
      <c r="K358" s="1550"/>
      <c r="L358" s="1550"/>
      <c r="M358" s="1550"/>
      <c r="N358" s="1550"/>
      <c r="O358" s="1550"/>
      <c r="P358" s="1550"/>
      <c r="Q358" s="1904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65"/>
        <v>0</v>
      </c>
      <c r="G359" s="590"/>
      <c r="H359" s="1252"/>
      <c r="I359" s="1252"/>
      <c r="J359" s="1252"/>
      <c r="K359" s="1565"/>
      <c r="L359" s="1565"/>
      <c r="M359" s="1565"/>
      <c r="N359" s="1565"/>
      <c r="O359" s="1565"/>
      <c r="P359" s="1565"/>
      <c r="Q359" s="1918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>
        <v>1</v>
      </c>
      <c r="F360" s="36">
        <f t="shared" si="65"/>
        <v>1</v>
      </c>
      <c r="G360" s="597">
        <f>+F360*100/E360</f>
        <v>100</v>
      </c>
      <c r="H360" s="1274">
        <v>0</v>
      </c>
      <c r="I360" s="1274">
        <v>0</v>
      </c>
      <c r="J360" s="1274">
        <v>0</v>
      </c>
      <c r="K360" s="1598">
        <v>0</v>
      </c>
      <c r="L360" s="1598">
        <v>0</v>
      </c>
      <c r="M360" s="1598">
        <v>1</v>
      </c>
      <c r="N360" s="1598">
        <v>0</v>
      </c>
      <c r="O360" s="1598">
        <v>0</v>
      </c>
      <c r="P360" s="1598">
        <v>0</v>
      </c>
      <c r="Q360" s="1598">
        <v>0</v>
      </c>
      <c r="R360" s="1598">
        <v>0</v>
      </c>
      <c r="S360" s="1598">
        <v>0</v>
      </c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>
        <v>50</v>
      </c>
      <c r="F361" s="36">
        <f t="shared" si="65"/>
        <v>50</v>
      </c>
      <c r="G361" s="597">
        <f>+F361*100/E361</f>
        <v>100</v>
      </c>
      <c r="H361" s="1274">
        <v>0</v>
      </c>
      <c r="I361" s="1274">
        <v>0</v>
      </c>
      <c r="J361" s="1274">
        <v>0</v>
      </c>
      <c r="K361" s="1598">
        <v>0</v>
      </c>
      <c r="L361" s="1598">
        <v>0</v>
      </c>
      <c r="M361" s="1598">
        <v>25</v>
      </c>
      <c r="N361" s="1598">
        <v>25</v>
      </c>
      <c r="O361" s="1598">
        <v>0</v>
      </c>
      <c r="P361" s="1598">
        <v>0</v>
      </c>
      <c r="Q361" s="1598">
        <v>0</v>
      </c>
      <c r="R361" s="1598">
        <v>0</v>
      </c>
      <c r="S361" s="1598">
        <v>0</v>
      </c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7052000</v>
      </c>
      <c r="F362" s="153">
        <f t="shared" si="65"/>
        <v>6861421</v>
      </c>
      <c r="G362" s="630">
        <f>+F362*100/E362</f>
        <v>97.297518434486676</v>
      </c>
      <c r="H362" s="1251">
        <f>SUM(H363:H367)</f>
        <v>0</v>
      </c>
      <c r="I362" s="1251">
        <f t="shared" ref="I362:P362" si="75">SUM(I363:I367)</f>
        <v>0</v>
      </c>
      <c r="J362" s="1570">
        <f t="shared" si="75"/>
        <v>0</v>
      </c>
      <c r="K362" s="1570">
        <f t="shared" si="75"/>
        <v>0</v>
      </c>
      <c r="L362" s="1570">
        <f t="shared" si="75"/>
        <v>0</v>
      </c>
      <c r="M362" s="1570">
        <f t="shared" si="75"/>
        <v>3363641</v>
      </c>
      <c r="N362" s="1570">
        <f t="shared" si="75"/>
        <v>184890</v>
      </c>
      <c r="O362" s="1570">
        <f t="shared" si="75"/>
        <v>0</v>
      </c>
      <c r="P362" s="1886">
        <f t="shared" si="75"/>
        <v>3312890</v>
      </c>
      <c r="Q362" s="1886"/>
      <c r="R362" s="1886"/>
      <c r="S362" s="1886"/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65"/>
        <v>0</v>
      </c>
      <c r="G363" s="597" t="e">
        <f>+F363*100/E363</f>
        <v>#DIV/0!</v>
      </c>
      <c r="H363" s="484"/>
      <c r="I363" s="484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>
        <v>0</v>
      </c>
      <c r="F364" s="36">
        <f t="shared" si="65"/>
        <v>0</v>
      </c>
      <c r="G364" s="597" t="e">
        <f>+F364*100/E364</f>
        <v>#DIV/0!</v>
      </c>
      <c r="H364" s="484"/>
      <c r="I364" s="484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7052000</v>
      </c>
      <c r="F365" s="36">
        <f t="shared" si="65"/>
        <v>6861421</v>
      </c>
      <c r="G365" s="627" t="e">
        <f>SUM(G366:G370)</f>
        <v>#DIV/0!</v>
      </c>
      <c r="H365" s="1274"/>
      <c r="I365" s="1274"/>
      <c r="J365" s="1274"/>
      <c r="K365" s="1599">
        <v>0</v>
      </c>
      <c r="L365" s="1599">
        <v>0</v>
      </c>
      <c r="M365" s="1676">
        <v>3363641</v>
      </c>
      <c r="N365" s="1676">
        <v>184890</v>
      </c>
      <c r="O365" s="1599">
        <v>0</v>
      </c>
      <c r="P365" s="1676">
        <v>3312890</v>
      </c>
      <c r="Q365" s="1599">
        <v>0</v>
      </c>
      <c r="R365" s="1599">
        <v>0</v>
      </c>
      <c r="S365" s="1599">
        <v>0</v>
      </c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65"/>
        <v>0</v>
      </c>
      <c r="G366" s="597" t="e">
        <f>+F366*100/E366</f>
        <v>#DIV/0!</v>
      </c>
      <c r="H366" s="484"/>
      <c r="I366" s="484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36">
        <v>0</v>
      </c>
      <c r="F367" s="116">
        <f t="shared" si="65"/>
        <v>0</v>
      </c>
      <c r="G367" s="597" t="e">
        <f>+F367*100/E367</f>
        <v>#DIV/0!</v>
      </c>
      <c r="H367" s="484"/>
      <c r="I367" s="484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65"/>
        <v>0</v>
      </c>
      <c r="G368" s="590"/>
      <c r="H368" s="1252"/>
      <c r="I368" s="1252"/>
      <c r="J368" s="1252"/>
      <c r="K368" s="1565"/>
      <c r="L368" s="1565"/>
      <c r="M368" s="1565"/>
      <c r="N368" s="1565"/>
      <c r="O368" s="1565"/>
      <c r="P368" s="1565"/>
      <c r="Q368" s="1918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65"/>
        <v>0</v>
      </c>
      <c r="G369" s="597" t="e">
        <f>+F369*100/E369</f>
        <v>#DIV/0!</v>
      </c>
      <c r="H369" s="484"/>
      <c r="I369" s="484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65"/>
        <v>0</v>
      </c>
      <c r="G370" s="597" t="e">
        <f>+F370*100/E370</f>
        <v>#DIV/0!</v>
      </c>
      <c r="H370" s="484"/>
      <c r="I370" s="484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63">
        <f t="shared" si="65"/>
        <v>0</v>
      </c>
      <c r="G371" s="599" t="e">
        <f>+F371*100/E371</f>
        <v>#DIV/0!</v>
      </c>
      <c r="H371" s="1251">
        <f>SUM(H372:H376)</f>
        <v>0</v>
      </c>
      <c r="I371" s="1251">
        <f>SUM(I372:I376)</f>
        <v>0</v>
      </c>
      <c r="J371" s="1251"/>
      <c r="K371" s="1570"/>
      <c r="L371" s="1570"/>
      <c r="M371" s="1570"/>
      <c r="N371" s="1570"/>
      <c r="O371" s="1570"/>
      <c r="P371" s="1570"/>
      <c r="Q371" s="1886"/>
      <c r="R371" s="1886"/>
      <c r="S371" s="1886"/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ref="F372:F394" si="76">SUM(H372:S372)</f>
        <v>0</v>
      </c>
      <c r="G372" s="597" t="e">
        <f>+F372*100/E372</f>
        <v>#DIV/0!</v>
      </c>
      <c r="H372" s="484"/>
      <c r="I372" s="484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76"/>
        <v>0</v>
      </c>
      <c r="G373" s="597" t="e">
        <f>+F373*100/E373</f>
        <v>#DIV/0!</v>
      </c>
      <c r="H373" s="484"/>
      <c r="I373" s="484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76"/>
        <v>0</v>
      </c>
      <c r="G374" s="627" t="e">
        <f>SUM(G375:G379)</f>
        <v>#DIV/0!</v>
      </c>
      <c r="H374" s="484"/>
      <c r="I374" s="484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76"/>
        <v>0</v>
      </c>
      <c r="G375" s="597" t="e">
        <f>+F375*100/E375</f>
        <v>#DIV/0!</v>
      </c>
      <c r="H375" s="484"/>
      <c r="I375" s="484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36">
        <v>0</v>
      </c>
      <c r="F376" s="116">
        <f t="shared" si="76"/>
        <v>0</v>
      </c>
      <c r="G376" s="597" t="e">
        <f>+F376*100/E376</f>
        <v>#DIV/0!</v>
      </c>
      <c r="H376" s="484"/>
      <c r="I376" s="484"/>
      <c r="J376" s="484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25.95" customHeight="1">
      <c r="A377" s="2120" t="s">
        <v>330</v>
      </c>
      <c r="B377" s="2121"/>
      <c r="C377" s="2121"/>
      <c r="D377" s="2192"/>
      <c r="E377" s="535"/>
      <c r="F377" s="92">
        <f t="shared" si="76"/>
        <v>0</v>
      </c>
      <c r="G377" s="590"/>
      <c r="H377" s="1252"/>
      <c r="I377" s="1252"/>
      <c r="J377" s="1252"/>
      <c r="K377" s="1565"/>
      <c r="L377" s="1565"/>
      <c r="M377" s="1565"/>
      <c r="N377" s="1565"/>
      <c r="O377" s="1565"/>
      <c r="P377" s="1565"/>
      <c r="Q377" s="1918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76"/>
        <v>0</v>
      </c>
      <c r="G378" s="597" t="e">
        <f>+F378*100/E378</f>
        <v>#DIV/0!</v>
      </c>
      <c r="H378" s="484"/>
      <c r="I378" s="484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76"/>
        <v>0</v>
      </c>
      <c r="G379" s="597" t="e">
        <f>+F379*100/E379</f>
        <v>#DIV/0!</v>
      </c>
      <c r="H379" s="484"/>
      <c r="I379" s="484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76"/>
        <v>0</v>
      </c>
      <c r="G380" s="599" t="e">
        <f>+F380*100/E380</f>
        <v>#DIV/0!</v>
      </c>
      <c r="H380" s="1251">
        <f>SUM(H381:H385)</f>
        <v>0</v>
      </c>
      <c r="I380" s="1251">
        <f>SUM(I381:I385)</f>
        <v>0</v>
      </c>
      <c r="J380" s="1251"/>
      <c r="K380" s="1570"/>
      <c r="L380" s="1570"/>
      <c r="M380" s="1570"/>
      <c r="N380" s="1570"/>
      <c r="O380" s="1570"/>
      <c r="P380" s="1570"/>
      <c r="Q380" s="1886"/>
      <c r="R380" s="1886"/>
      <c r="S380" s="1886"/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76"/>
        <v>0</v>
      </c>
      <c r="G381" s="597" t="e">
        <f>+F381*100/E381</f>
        <v>#DIV/0!</v>
      </c>
      <c r="H381" s="484"/>
      <c r="I381" s="484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76"/>
        <v>0</v>
      </c>
      <c r="G382" s="597" t="e">
        <f>+F382*100/E382</f>
        <v>#DIV/0!</v>
      </c>
      <c r="H382" s="484"/>
      <c r="I382" s="484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76"/>
        <v>0</v>
      </c>
      <c r="G383" s="627" t="e">
        <f>SUM(G384:G388)</f>
        <v>#DIV/0!</v>
      </c>
      <c r="H383" s="484"/>
      <c r="I383" s="484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76"/>
        <v>0</v>
      </c>
      <c r="G384" s="597" t="e">
        <f>+F384*100/E384</f>
        <v>#DIV/0!</v>
      </c>
      <c r="H384" s="484"/>
      <c r="I384" s="484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25"/>
      <c r="B385" s="532"/>
      <c r="C385" s="533" t="s">
        <v>29</v>
      </c>
      <c r="D385" s="527" t="s">
        <v>24</v>
      </c>
      <c r="E385" s="116">
        <v>0</v>
      </c>
      <c r="F385" s="116">
        <f t="shared" si="76"/>
        <v>0</v>
      </c>
      <c r="G385" s="617" t="e">
        <f>+F385*100/E385</f>
        <v>#DIV/0!</v>
      </c>
      <c r="H385" s="485"/>
      <c r="I385" s="485"/>
      <c r="J385" s="485"/>
      <c r="K385" s="485"/>
      <c r="L385" s="485"/>
      <c r="M385" s="485"/>
      <c r="N385" s="485"/>
      <c r="O385" s="485"/>
      <c r="P385" s="485"/>
      <c r="Q385" s="485"/>
      <c r="R385" s="485"/>
      <c r="S385" s="485"/>
    </row>
    <row r="386" spans="1:19" s="642" customFormat="1" ht="24.6" customHeight="1">
      <c r="A386" s="2120" t="s">
        <v>331</v>
      </c>
      <c r="B386" s="2121"/>
      <c r="C386" s="2121"/>
      <c r="D386" s="2192"/>
      <c r="E386" s="638"/>
      <c r="F386" s="639">
        <f t="shared" si="76"/>
        <v>0</v>
      </c>
      <c r="G386" s="864"/>
      <c r="H386" s="640"/>
      <c r="I386" s="640"/>
      <c r="J386" s="640"/>
      <c r="K386" s="640"/>
      <c r="L386" s="640"/>
      <c r="M386" s="640"/>
      <c r="N386" s="640"/>
      <c r="O386" s="640"/>
      <c r="P386" s="640"/>
      <c r="Q386" s="640"/>
      <c r="R386" s="640"/>
      <c r="S386" s="640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76"/>
        <v>0</v>
      </c>
      <c r="G387" s="597" t="e">
        <f>+F387*100/E387</f>
        <v>#DIV/0!</v>
      </c>
      <c r="H387" s="484"/>
      <c r="I387" s="484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76"/>
        <v>0</v>
      </c>
      <c r="G388" s="597" t="e">
        <f>+F388*100/E388</f>
        <v>#DIV/0!</v>
      </c>
      <c r="H388" s="484"/>
      <c r="I388" s="484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76"/>
        <v>0</v>
      </c>
      <c r="G389" s="599" t="e">
        <f>+F389*100/E389</f>
        <v>#DIV/0!</v>
      </c>
      <c r="H389" s="1251">
        <f>SUM(H390:H394)</f>
        <v>0</v>
      </c>
      <c r="I389" s="1251">
        <f>SUM(I390:I394)</f>
        <v>0</v>
      </c>
      <c r="J389" s="1251"/>
      <c r="K389" s="1570"/>
      <c r="L389" s="1570"/>
      <c r="M389" s="1570"/>
      <c r="N389" s="1570"/>
      <c r="O389" s="1570"/>
      <c r="P389" s="1570"/>
      <c r="Q389" s="1886"/>
      <c r="R389" s="1886"/>
      <c r="S389" s="1886"/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76"/>
        <v>0</v>
      </c>
      <c r="G390" s="597" t="e">
        <f>+F390*100/E390</f>
        <v>#DIV/0!</v>
      </c>
      <c r="H390" s="484"/>
      <c r="I390" s="484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76"/>
        <v>0</v>
      </c>
      <c r="G391" s="597" t="e">
        <f>+F391*100/E391</f>
        <v>#DIV/0!</v>
      </c>
      <c r="H391" s="484"/>
      <c r="I391" s="484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76"/>
        <v>0</v>
      </c>
      <c r="G392" s="627" t="e">
        <f>SUM(G393:G397)</f>
        <v>#DIV/0!</v>
      </c>
      <c r="H392" s="484"/>
      <c r="I392" s="484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76"/>
        <v>0</v>
      </c>
      <c r="G393" s="597" t="e">
        <f>+F393*100/E393</f>
        <v>#DIV/0!</v>
      </c>
      <c r="H393" s="484"/>
      <c r="I393" s="484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76"/>
        <v>0</v>
      </c>
      <c r="G394" s="624" t="e">
        <f>+F394*100/E394</f>
        <v>#DIV/0!</v>
      </c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60">
    <mergeCell ref="B350:C350"/>
    <mergeCell ref="B351:C351"/>
    <mergeCell ref="A344:C344"/>
    <mergeCell ref="B346:C346"/>
    <mergeCell ref="B347:C347"/>
    <mergeCell ref="A313:D313"/>
    <mergeCell ref="B314:C314"/>
    <mergeCell ref="A333:D333"/>
    <mergeCell ref="B348:C348"/>
    <mergeCell ref="B349:C349"/>
    <mergeCell ref="B334:C334"/>
    <mergeCell ref="B335:C335"/>
    <mergeCell ref="B277:C277"/>
    <mergeCell ref="B336:C336"/>
    <mergeCell ref="B323:C323"/>
    <mergeCell ref="A247:C247"/>
    <mergeCell ref="B265:C265"/>
    <mergeCell ref="B300:C300"/>
    <mergeCell ref="B305:C305"/>
    <mergeCell ref="A287:C287"/>
    <mergeCell ref="B293:C293"/>
    <mergeCell ref="A225:C225"/>
    <mergeCell ref="A221:C221"/>
    <mergeCell ref="A223:C223"/>
    <mergeCell ref="A224:C224"/>
    <mergeCell ref="B235:C235"/>
    <mergeCell ref="B288:C288"/>
    <mergeCell ref="A131:C131"/>
    <mergeCell ref="A142:C142"/>
    <mergeCell ref="A386:D386"/>
    <mergeCell ref="A377:D377"/>
    <mergeCell ref="A312:D312"/>
    <mergeCell ref="A233:C233"/>
    <mergeCell ref="B154:C154"/>
    <mergeCell ref="A165:C165"/>
    <mergeCell ref="B289:C289"/>
    <mergeCell ref="B291:C291"/>
    <mergeCell ref="H3:S3"/>
    <mergeCell ref="A8:C8"/>
    <mergeCell ref="A74:C74"/>
    <mergeCell ref="B101:C101"/>
    <mergeCell ref="A109:C109"/>
    <mergeCell ref="B118:C118"/>
    <mergeCell ref="B200:C200"/>
    <mergeCell ref="B214:C214"/>
    <mergeCell ref="B198:C198"/>
    <mergeCell ref="B199:C199"/>
    <mergeCell ref="A201:C201"/>
    <mergeCell ref="B187:C187"/>
    <mergeCell ref="B188:C188"/>
    <mergeCell ref="D1:G1"/>
    <mergeCell ref="A3:C4"/>
    <mergeCell ref="F3:F4"/>
    <mergeCell ref="G3:G4"/>
    <mergeCell ref="A195:C195"/>
    <mergeCell ref="A197:C197"/>
    <mergeCell ref="A153:C153"/>
    <mergeCell ref="B166:C166"/>
    <mergeCell ref="A175:C175"/>
    <mergeCell ref="B176:C176"/>
  </mergeCells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S395"/>
  <sheetViews>
    <sheetView topLeftCell="A4" zoomScale="80" zoomScaleNormal="80" workbookViewId="0">
      <pane xSplit="4" ySplit="2" topLeftCell="J283" activePane="bottomRight" state="frozen"/>
      <selection activeCell="A4" sqref="A4"/>
      <selection pane="topRight" activeCell="E4" sqref="E4"/>
      <selection pane="bottomLeft" activeCell="A6" sqref="A6"/>
      <selection pane="bottomRight" activeCell="Q290" sqref="Q290"/>
    </sheetView>
  </sheetViews>
  <sheetFormatPr defaultColWidth="9.125" defaultRowHeight="18.600000000000001"/>
  <cols>
    <col min="1" max="2" width="4.625" style="12" customWidth="1"/>
    <col min="3" max="3" width="108.25" style="12" customWidth="1"/>
    <col min="4" max="4" width="9.125" style="12"/>
    <col min="5" max="5" width="11.75" style="12" customWidth="1"/>
    <col min="6" max="6" width="9.75" style="12" customWidth="1"/>
    <col min="7" max="7" width="9.375" style="12" customWidth="1"/>
    <col min="8" max="19" width="9.37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189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2400600</v>
      </c>
      <c r="F6" s="670">
        <f>SUM(F8+F74+F109+F153+F247)</f>
        <v>2558785</v>
      </c>
      <c r="G6" s="135">
        <f>+F6*100/E6</f>
        <v>106.58939431808714</v>
      </c>
      <c r="H6" s="974">
        <f t="shared" ref="H6:M6" si="0">SUM(H8+H74+H109+H153+H247)</f>
        <v>208000</v>
      </c>
      <c r="I6" s="974">
        <f t="shared" si="0"/>
        <v>134000</v>
      </c>
      <c r="J6" s="1254">
        <f t="shared" si="0"/>
        <v>169000</v>
      </c>
      <c r="K6" s="1254">
        <f t="shared" si="0"/>
        <v>221000</v>
      </c>
      <c r="L6" s="1566">
        <f t="shared" si="0"/>
        <v>226085</v>
      </c>
      <c r="M6" s="1566">
        <f t="shared" si="0"/>
        <v>222000</v>
      </c>
      <c r="N6" s="1566">
        <f>SUM(N8+N74+N109+N153+N247)</f>
        <v>218800</v>
      </c>
      <c r="O6" s="1566">
        <f>SUM(O8+O74+O109+O153+O247)</f>
        <v>202000</v>
      </c>
      <c r="P6" s="1566">
        <f>SUM(P8+P74+P109+P153+P247)</f>
        <v>208000</v>
      </c>
      <c r="Q6" s="1919">
        <v>219400</v>
      </c>
      <c r="R6" s="1919">
        <f>SUM(R8+R74+R109+R153+R247)</f>
        <v>295100</v>
      </c>
      <c r="S6" s="1919">
        <f>SUM(S8+S74+S109+S153+S247)</f>
        <v>255400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918"/>
      <c r="I7" s="918"/>
      <c r="J7" s="1223"/>
      <c r="K7" s="1223"/>
      <c r="L7" s="1539"/>
      <c r="M7" s="1539"/>
      <c r="N7" s="1539"/>
      <c r="O7" s="1539"/>
      <c r="P7" s="1539"/>
      <c r="Q7" s="1892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163600</v>
      </c>
      <c r="F8" s="137">
        <f>SUM(H8:S8)</f>
        <v>171085</v>
      </c>
      <c r="G8" s="140">
        <f>+F8*100/E8</f>
        <v>104.57518337408312</v>
      </c>
      <c r="H8" s="919">
        <f>SUM(H10+H57)</f>
        <v>5000</v>
      </c>
      <c r="I8" s="919">
        <f t="shared" ref="I8:P8" si="1">SUM(I10+I57)</f>
        <v>5000</v>
      </c>
      <c r="J8" s="463">
        <f t="shared" si="1"/>
        <v>5000</v>
      </c>
      <c r="K8" s="463">
        <f t="shared" si="1"/>
        <v>5000</v>
      </c>
      <c r="L8" s="463">
        <f t="shared" si="1"/>
        <v>7085</v>
      </c>
      <c r="M8" s="463">
        <f t="shared" si="1"/>
        <v>5000</v>
      </c>
      <c r="N8" s="463">
        <f t="shared" si="1"/>
        <v>5000</v>
      </c>
      <c r="O8" s="463">
        <f t="shared" si="1"/>
        <v>30000</v>
      </c>
      <c r="P8" s="463">
        <f t="shared" si="1"/>
        <v>25000</v>
      </c>
      <c r="Q8" s="463">
        <v>25000</v>
      </c>
      <c r="R8" s="463">
        <f>SUM(R10+R57)</f>
        <v>29000</v>
      </c>
      <c r="S8" s="463">
        <f>SUM(S10+S57)</f>
        <v>25000</v>
      </c>
    </row>
    <row r="9" spans="1:19" ht="21.75" customHeight="1">
      <c r="A9" s="127"/>
      <c r="B9" s="128"/>
      <c r="C9" s="2" t="s">
        <v>42</v>
      </c>
      <c r="D9" s="130"/>
      <c r="E9" s="141">
        <v>2600</v>
      </c>
      <c r="F9" s="58">
        <f>SUM(H9:S9)</f>
        <v>2600</v>
      </c>
      <c r="G9" s="47"/>
      <c r="H9" s="920">
        <v>0</v>
      </c>
      <c r="I9" s="921">
        <v>0</v>
      </c>
      <c r="J9" s="1237">
        <v>200</v>
      </c>
      <c r="K9" s="1237">
        <v>500</v>
      </c>
      <c r="L9" s="1551">
        <v>500</v>
      </c>
      <c r="M9" s="1551">
        <v>600</v>
      </c>
      <c r="N9" s="1236">
        <v>800</v>
      </c>
      <c r="O9" s="1236">
        <v>0</v>
      </c>
      <c r="P9" s="1236">
        <v>0</v>
      </c>
      <c r="Q9" s="1905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2600</v>
      </c>
      <c r="F10" s="134">
        <f>SUM(F11+F23+F39)</f>
        <v>2085</v>
      </c>
      <c r="G10" s="142">
        <f>+F10*100/E10</f>
        <v>80.192307692307693</v>
      </c>
      <c r="H10" s="922">
        <f t="shared" ref="H10:P10" si="2">SUM(H11+H23+H39)</f>
        <v>0</v>
      </c>
      <c r="I10" s="922">
        <f t="shared" si="2"/>
        <v>0</v>
      </c>
      <c r="J10" s="1224">
        <f t="shared" si="2"/>
        <v>0</v>
      </c>
      <c r="K10" s="1224">
        <f t="shared" si="2"/>
        <v>0</v>
      </c>
      <c r="L10" s="1541">
        <f t="shared" si="2"/>
        <v>2085</v>
      </c>
      <c r="M10" s="1541">
        <f t="shared" si="2"/>
        <v>0</v>
      </c>
      <c r="N10" s="1541">
        <f t="shared" si="2"/>
        <v>0</v>
      </c>
      <c r="O10" s="1541">
        <f t="shared" si="2"/>
        <v>0</v>
      </c>
      <c r="P10" s="1541">
        <f t="shared" si="2"/>
        <v>0</v>
      </c>
      <c r="Q10" s="1894">
        <v>0</v>
      </c>
      <c r="R10" s="1894">
        <f>SUM(R11+R23+R39)</f>
        <v>0</v>
      </c>
      <c r="S10" s="1894">
        <f>SUM(S11+S23+S39)</f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100</v>
      </c>
      <c r="F11" s="134">
        <f>SUM(F12:F22)</f>
        <v>40</v>
      </c>
      <c r="G11" s="140">
        <f>+F11*100/E11</f>
        <v>40</v>
      </c>
      <c r="H11" s="922">
        <f>SUM(H12:H22)</f>
        <v>0</v>
      </c>
      <c r="I11" s="922">
        <f t="shared" ref="I11:P11" si="3">SUM(I12:I22)</f>
        <v>0</v>
      </c>
      <c r="J11" s="1224">
        <f t="shared" si="3"/>
        <v>0</v>
      </c>
      <c r="K11" s="1224">
        <f t="shared" si="3"/>
        <v>0</v>
      </c>
      <c r="L11" s="1541">
        <f t="shared" si="3"/>
        <v>40</v>
      </c>
      <c r="M11" s="1541">
        <f t="shared" si="3"/>
        <v>0</v>
      </c>
      <c r="N11" s="1541">
        <f t="shared" si="3"/>
        <v>0</v>
      </c>
      <c r="O11" s="1541">
        <f t="shared" si="3"/>
        <v>0</v>
      </c>
      <c r="P11" s="1541">
        <f t="shared" si="3"/>
        <v>0</v>
      </c>
      <c r="Q11" s="1894">
        <v>0</v>
      </c>
      <c r="R11" s="1894">
        <f>SUM(R12:R22)</f>
        <v>0</v>
      </c>
      <c r="S11" s="1894">
        <f>SUM(S12:S22)</f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923"/>
      <c r="I12" s="923"/>
      <c r="J12" s="471"/>
      <c r="K12" s="471"/>
      <c r="L12" s="471"/>
      <c r="M12" s="471"/>
      <c r="N12" s="471"/>
      <c r="O12" s="471"/>
      <c r="P12" s="471"/>
      <c r="Q12" s="471"/>
      <c r="R12" s="471"/>
      <c r="S12" s="471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923"/>
      <c r="I13" s="923"/>
      <c r="J13" s="471"/>
      <c r="K13" s="471"/>
      <c r="L13" s="471"/>
      <c r="M13" s="471"/>
      <c r="N13" s="471"/>
      <c r="O13" s="471"/>
      <c r="P13" s="471"/>
      <c r="Q13" s="471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100</v>
      </c>
      <c r="F14" s="36">
        <f t="shared" si="4"/>
        <v>40</v>
      </c>
      <c r="G14" s="37">
        <f t="shared" si="5"/>
        <v>40</v>
      </c>
      <c r="H14" s="923"/>
      <c r="I14" s="923"/>
      <c r="J14" s="471"/>
      <c r="K14" s="471"/>
      <c r="L14" s="471">
        <v>40</v>
      </c>
      <c r="M14" s="471"/>
      <c r="N14" s="471"/>
      <c r="O14" s="471"/>
      <c r="P14" s="471"/>
      <c r="Q14" s="471"/>
      <c r="R14" s="471"/>
      <c r="S14" s="471"/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923"/>
      <c r="I15" s="923"/>
      <c r="J15" s="471"/>
      <c r="K15" s="471"/>
      <c r="L15" s="471"/>
      <c r="M15" s="471"/>
      <c r="N15" s="471"/>
      <c r="O15" s="471"/>
      <c r="P15" s="471"/>
      <c r="Q15" s="471"/>
      <c r="R15" s="471"/>
      <c r="S15" s="471"/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923"/>
      <c r="I16" s="923"/>
      <c r="J16" s="471"/>
      <c r="K16" s="471"/>
      <c r="L16" s="471"/>
      <c r="M16" s="471"/>
      <c r="N16" s="471"/>
      <c r="O16" s="471"/>
      <c r="P16" s="471"/>
      <c r="Q16" s="471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923"/>
      <c r="I17" s="923"/>
      <c r="J17" s="471"/>
      <c r="K17" s="471"/>
      <c r="L17" s="471"/>
      <c r="M17" s="471"/>
      <c r="N17" s="471"/>
      <c r="O17" s="471"/>
      <c r="P17" s="471"/>
      <c r="Q17" s="471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923"/>
      <c r="I18" s="923"/>
      <c r="J18" s="471"/>
      <c r="K18" s="471"/>
      <c r="L18" s="471"/>
      <c r="M18" s="471"/>
      <c r="N18" s="471"/>
      <c r="O18" s="471"/>
      <c r="P18" s="471"/>
      <c r="Q18" s="471"/>
      <c r="R18" s="471"/>
      <c r="S18" s="471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923"/>
      <c r="I19" s="923"/>
      <c r="J19" s="471"/>
      <c r="K19" s="471"/>
      <c r="L19" s="471"/>
      <c r="M19" s="471"/>
      <c r="N19" s="471"/>
      <c r="O19" s="471"/>
      <c r="P19" s="471"/>
      <c r="Q19" s="471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923"/>
      <c r="I20" s="923"/>
      <c r="J20" s="471"/>
      <c r="K20" s="471"/>
      <c r="L20" s="471"/>
      <c r="M20" s="471"/>
      <c r="N20" s="471"/>
      <c r="O20" s="471"/>
      <c r="P20" s="471"/>
      <c r="Q20" s="471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923"/>
      <c r="I21" s="923"/>
      <c r="J21" s="471"/>
      <c r="K21" s="471"/>
      <c r="L21" s="471"/>
      <c r="M21" s="471"/>
      <c r="N21" s="471"/>
      <c r="O21" s="471"/>
      <c r="P21" s="471"/>
      <c r="Q21" s="471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923"/>
      <c r="I22" s="923"/>
      <c r="J22" s="471"/>
      <c r="K22" s="471"/>
      <c r="L22" s="471"/>
      <c r="M22" s="471"/>
      <c r="N22" s="471"/>
      <c r="O22" s="471"/>
      <c r="P22" s="471"/>
      <c r="Q22" s="471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1000</v>
      </c>
      <c r="F23" s="134">
        <f>SUM(F24:F38)</f>
        <v>970</v>
      </c>
      <c r="G23" s="140">
        <f t="shared" si="5"/>
        <v>97</v>
      </c>
      <c r="H23" s="922">
        <f>SUM(H24:H38)</f>
        <v>0</v>
      </c>
      <c r="I23" s="922">
        <f t="shared" ref="I23:P23" si="6">SUM(I24:I38)</f>
        <v>0</v>
      </c>
      <c r="J23" s="1224">
        <f t="shared" si="6"/>
        <v>0</v>
      </c>
      <c r="K23" s="1224">
        <f t="shared" si="6"/>
        <v>0</v>
      </c>
      <c r="L23" s="1541">
        <f t="shared" si="6"/>
        <v>970</v>
      </c>
      <c r="M23" s="1541">
        <f t="shared" si="6"/>
        <v>0</v>
      </c>
      <c r="N23" s="1541">
        <f t="shared" si="6"/>
        <v>0</v>
      </c>
      <c r="O23" s="1541">
        <f t="shared" si="6"/>
        <v>0</v>
      </c>
      <c r="P23" s="1541">
        <f t="shared" si="6"/>
        <v>0</v>
      </c>
      <c r="Q23" s="1894">
        <v>0</v>
      </c>
      <c r="R23" s="1894">
        <f>SUM(R24:R38)</f>
        <v>0</v>
      </c>
      <c r="S23" s="1894">
        <f>SUM(S24:S38)</f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923"/>
      <c r="I24" s="923"/>
      <c r="J24" s="471"/>
      <c r="K24" s="471"/>
      <c r="L24" s="471"/>
      <c r="M24" s="471"/>
      <c r="N24" s="471"/>
      <c r="O24" s="471"/>
      <c r="P24" s="471"/>
      <c r="Q24" s="471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923"/>
      <c r="I25" s="923"/>
      <c r="J25" s="471"/>
      <c r="K25" s="471"/>
      <c r="L25" s="471"/>
      <c r="M25" s="471"/>
      <c r="N25" s="471"/>
      <c r="O25" s="471"/>
      <c r="P25" s="471"/>
      <c r="Q25" s="471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923"/>
      <c r="I26" s="923"/>
      <c r="J26" s="471"/>
      <c r="K26" s="471"/>
      <c r="L26" s="471"/>
      <c r="M26" s="471"/>
      <c r="N26" s="471"/>
      <c r="O26" s="471"/>
      <c r="P26" s="471"/>
      <c r="Q26" s="471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923"/>
      <c r="I27" s="923"/>
      <c r="J27" s="471"/>
      <c r="K27" s="471"/>
      <c r="L27" s="471"/>
      <c r="M27" s="471"/>
      <c r="N27" s="471"/>
      <c r="O27" s="471"/>
      <c r="P27" s="471"/>
      <c r="Q27" s="471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923"/>
      <c r="I28" s="923"/>
      <c r="J28" s="471"/>
      <c r="K28" s="471"/>
      <c r="L28" s="471"/>
      <c r="M28" s="471"/>
      <c r="N28" s="471"/>
      <c r="O28" s="471"/>
      <c r="P28" s="471"/>
      <c r="Q28" s="471"/>
      <c r="R28" s="471"/>
      <c r="S28" s="471"/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500</v>
      </c>
      <c r="F29" s="36">
        <f t="shared" si="4"/>
        <v>485</v>
      </c>
      <c r="G29" s="37">
        <f t="shared" si="5"/>
        <v>97</v>
      </c>
      <c r="H29" s="923"/>
      <c r="I29" s="923"/>
      <c r="J29" s="471"/>
      <c r="K29" s="471"/>
      <c r="L29" s="471">
        <v>485</v>
      </c>
      <c r="M29" s="471"/>
      <c r="N29" s="471"/>
      <c r="O29" s="471"/>
      <c r="P29" s="471"/>
      <c r="Q29" s="471"/>
      <c r="R29" s="471"/>
      <c r="S29" s="471"/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500</v>
      </c>
      <c r="F30" s="36">
        <f t="shared" si="4"/>
        <v>485</v>
      </c>
      <c r="G30" s="37">
        <f t="shared" si="5"/>
        <v>97</v>
      </c>
      <c r="H30" s="923"/>
      <c r="I30" s="923"/>
      <c r="J30" s="471"/>
      <c r="K30" s="471"/>
      <c r="L30" s="471">
        <v>485</v>
      </c>
      <c r="M30" s="471"/>
      <c r="N30" s="471"/>
      <c r="O30" s="471"/>
      <c r="P30" s="471"/>
      <c r="Q30" s="471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923"/>
      <c r="I31" s="923"/>
      <c r="J31" s="471"/>
      <c r="K31" s="471"/>
      <c r="L31" s="471"/>
      <c r="M31" s="471"/>
      <c r="N31" s="471"/>
      <c r="O31" s="471"/>
      <c r="P31" s="471"/>
      <c r="Q31" s="471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923"/>
      <c r="I32" s="923"/>
      <c r="J32" s="471"/>
      <c r="K32" s="471"/>
      <c r="L32" s="471"/>
      <c r="M32" s="471"/>
      <c r="N32" s="471"/>
      <c r="O32" s="471"/>
      <c r="P32" s="471"/>
      <c r="Q32" s="471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37" t="e">
        <f t="shared" si="5"/>
        <v>#DIV/0!</v>
      </c>
      <c r="H33" s="923"/>
      <c r="I33" s="923"/>
      <c r="J33" s="471"/>
      <c r="K33" s="471"/>
      <c r="L33" s="471"/>
      <c r="M33" s="471"/>
      <c r="N33" s="471"/>
      <c r="O33" s="471"/>
      <c r="P33" s="471"/>
      <c r="Q33" s="471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9">
        <v>0</v>
      </c>
      <c r="F34" s="36">
        <f t="shared" si="4"/>
        <v>0</v>
      </c>
      <c r="G34" s="37" t="e">
        <f t="shared" si="5"/>
        <v>#DIV/0!</v>
      </c>
      <c r="H34" s="923"/>
      <c r="I34" s="923"/>
      <c r="J34" s="471"/>
      <c r="K34" s="471"/>
      <c r="L34" s="471"/>
      <c r="M34" s="471"/>
      <c r="N34" s="471"/>
      <c r="O34" s="471"/>
      <c r="P34" s="471"/>
      <c r="Q34" s="471"/>
      <c r="R34" s="471"/>
      <c r="S34" s="471"/>
    </row>
    <row r="35" spans="1:19" ht="21.75" customHeight="1">
      <c r="A35" s="32"/>
      <c r="B35" s="33"/>
      <c r="C35" s="320" t="s">
        <v>17</v>
      </c>
      <c r="D35" s="35" t="s">
        <v>47</v>
      </c>
      <c r="E35" s="39">
        <v>0</v>
      </c>
      <c r="F35" s="36">
        <f t="shared" si="4"/>
        <v>0</v>
      </c>
      <c r="G35" s="37" t="e">
        <f t="shared" si="5"/>
        <v>#DIV/0!</v>
      </c>
      <c r="H35" s="923"/>
      <c r="I35" s="923"/>
      <c r="J35" s="471"/>
      <c r="K35" s="471"/>
      <c r="L35" s="471"/>
      <c r="M35" s="471"/>
      <c r="N35" s="471"/>
      <c r="O35" s="471"/>
      <c r="P35" s="471"/>
      <c r="Q35" s="471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9">
        <v>0</v>
      </c>
      <c r="F36" s="36">
        <f t="shared" si="4"/>
        <v>0</v>
      </c>
      <c r="G36" s="37" t="e">
        <f t="shared" si="5"/>
        <v>#DIV/0!</v>
      </c>
      <c r="H36" s="923"/>
      <c r="I36" s="923"/>
      <c r="J36" s="471"/>
      <c r="K36" s="471"/>
      <c r="L36" s="471"/>
      <c r="M36" s="471"/>
      <c r="N36" s="471"/>
      <c r="O36" s="471"/>
      <c r="P36" s="471"/>
      <c r="Q36" s="471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9">
        <v>0</v>
      </c>
      <c r="F37" s="36">
        <f t="shared" si="4"/>
        <v>0</v>
      </c>
      <c r="G37" s="37" t="e">
        <f t="shared" si="5"/>
        <v>#DIV/0!</v>
      </c>
      <c r="H37" s="923"/>
      <c r="I37" s="923"/>
      <c r="J37" s="471"/>
      <c r="K37" s="471"/>
      <c r="L37" s="471"/>
      <c r="M37" s="471"/>
      <c r="N37" s="471"/>
      <c r="O37" s="471"/>
      <c r="P37" s="471"/>
      <c r="Q37" s="471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9">
        <v>0</v>
      </c>
      <c r="F38" s="36">
        <f t="shared" si="4"/>
        <v>0</v>
      </c>
      <c r="G38" s="37" t="e">
        <f t="shared" si="5"/>
        <v>#DIV/0!</v>
      </c>
      <c r="H38" s="923"/>
      <c r="I38" s="923"/>
      <c r="J38" s="471"/>
      <c r="K38" s="471"/>
      <c r="L38" s="471"/>
      <c r="M38" s="471"/>
      <c r="N38" s="471"/>
      <c r="O38" s="471"/>
      <c r="P38" s="471"/>
      <c r="Q38" s="471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1500</v>
      </c>
      <c r="F39" s="134">
        <f>SUM(F40:F53)</f>
        <v>1075</v>
      </c>
      <c r="G39" s="140">
        <f t="shared" si="5"/>
        <v>71.666666666666671</v>
      </c>
      <c r="H39" s="922">
        <f>SUM(H40:H53)</f>
        <v>0</v>
      </c>
      <c r="I39" s="922">
        <f t="shared" ref="I39:P39" si="7">SUM(I40:I53)</f>
        <v>0</v>
      </c>
      <c r="J39" s="1224">
        <f t="shared" si="7"/>
        <v>0</v>
      </c>
      <c r="K39" s="1224">
        <f t="shared" si="7"/>
        <v>0</v>
      </c>
      <c r="L39" s="1541">
        <f t="shared" si="7"/>
        <v>1075</v>
      </c>
      <c r="M39" s="1541">
        <f t="shared" si="7"/>
        <v>0</v>
      </c>
      <c r="N39" s="1541">
        <f t="shared" si="7"/>
        <v>0</v>
      </c>
      <c r="O39" s="1541">
        <f t="shared" si="7"/>
        <v>0</v>
      </c>
      <c r="P39" s="1541">
        <f t="shared" si="7"/>
        <v>0</v>
      </c>
      <c r="Q39" s="1894">
        <v>0</v>
      </c>
      <c r="R39" s="1894">
        <f>SUM(R40:R53)</f>
        <v>0</v>
      </c>
      <c r="S39" s="1894">
        <f>SUM(S40:S53)</f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923"/>
      <c r="I40" s="923"/>
      <c r="J40" s="471"/>
      <c r="K40" s="471"/>
      <c r="L40" s="471"/>
      <c r="M40" s="471"/>
      <c r="N40" s="471"/>
      <c r="O40" s="471"/>
      <c r="P40" s="471"/>
      <c r="Q40" s="471"/>
      <c r="R40" s="471"/>
      <c r="S40" s="471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923"/>
      <c r="I41" s="923"/>
      <c r="J41" s="471"/>
      <c r="K41" s="471"/>
      <c r="L41" s="471"/>
      <c r="M41" s="471"/>
      <c r="N41" s="471"/>
      <c r="O41" s="471"/>
      <c r="P41" s="471"/>
      <c r="Q41" s="471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923"/>
      <c r="I42" s="923"/>
      <c r="J42" s="471"/>
      <c r="K42" s="471"/>
      <c r="L42" s="471"/>
      <c r="M42" s="471"/>
      <c r="N42" s="471"/>
      <c r="O42" s="471"/>
      <c r="P42" s="471"/>
      <c r="Q42" s="471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500</v>
      </c>
      <c r="F43" s="36">
        <f t="shared" si="4"/>
        <v>790</v>
      </c>
      <c r="G43" s="37">
        <f t="shared" si="5"/>
        <v>158</v>
      </c>
      <c r="H43" s="923"/>
      <c r="I43" s="923"/>
      <c r="J43" s="471"/>
      <c r="K43" s="471"/>
      <c r="L43" s="471">
        <v>790</v>
      </c>
      <c r="M43" s="471"/>
      <c r="N43" s="471"/>
      <c r="O43" s="471"/>
      <c r="P43" s="471"/>
      <c r="Q43" s="471"/>
      <c r="R43" s="471"/>
      <c r="S43" s="471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1000</v>
      </c>
      <c r="F44" s="36">
        <f t="shared" si="4"/>
        <v>285</v>
      </c>
      <c r="G44" s="37">
        <f t="shared" si="5"/>
        <v>28.5</v>
      </c>
      <c r="H44" s="923"/>
      <c r="I44" s="923"/>
      <c r="J44" s="471"/>
      <c r="K44" s="471"/>
      <c r="L44" s="471">
        <v>285</v>
      </c>
      <c r="M44" s="471"/>
      <c r="N44" s="471"/>
      <c r="O44" s="471"/>
      <c r="P44" s="471"/>
      <c r="Q44" s="471"/>
      <c r="R44" s="471"/>
      <c r="S44" s="471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923"/>
      <c r="I45" s="923"/>
      <c r="J45" s="471"/>
      <c r="K45" s="471"/>
      <c r="L45" s="471"/>
      <c r="M45" s="471"/>
      <c r="N45" s="471"/>
      <c r="O45" s="471"/>
      <c r="P45" s="471"/>
      <c r="Q45" s="471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923"/>
      <c r="I46" s="923"/>
      <c r="J46" s="471"/>
      <c r="K46" s="471"/>
      <c r="L46" s="471"/>
      <c r="M46" s="471"/>
      <c r="N46" s="471"/>
      <c r="O46" s="471"/>
      <c r="P46" s="471"/>
      <c r="Q46" s="471"/>
      <c r="R46" s="471"/>
      <c r="S46" s="471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923"/>
      <c r="I47" s="923"/>
      <c r="J47" s="471"/>
      <c r="K47" s="471"/>
      <c r="L47" s="471"/>
      <c r="M47" s="471"/>
      <c r="N47" s="471"/>
      <c r="O47" s="471"/>
      <c r="P47" s="471"/>
      <c r="Q47" s="471"/>
      <c r="R47" s="471"/>
      <c r="S47" s="471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923"/>
      <c r="I48" s="923"/>
      <c r="J48" s="471"/>
      <c r="K48" s="471"/>
      <c r="L48" s="471"/>
      <c r="M48" s="471"/>
      <c r="N48" s="471"/>
      <c r="O48" s="471"/>
      <c r="P48" s="471"/>
      <c r="Q48" s="471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923"/>
      <c r="I49" s="923"/>
      <c r="J49" s="471"/>
      <c r="K49" s="471"/>
      <c r="L49" s="471"/>
      <c r="M49" s="471"/>
      <c r="N49" s="471"/>
      <c r="O49" s="471"/>
      <c r="P49" s="471"/>
      <c r="Q49" s="471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923"/>
      <c r="I50" s="923"/>
      <c r="J50" s="471"/>
      <c r="K50" s="471"/>
      <c r="L50" s="471"/>
      <c r="M50" s="471"/>
      <c r="N50" s="471"/>
      <c r="O50" s="471"/>
      <c r="P50" s="471"/>
      <c r="Q50" s="471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923"/>
      <c r="I51" s="923"/>
      <c r="J51" s="471"/>
      <c r="K51" s="471"/>
      <c r="L51" s="471"/>
      <c r="M51" s="471"/>
      <c r="N51" s="471"/>
      <c r="O51" s="471"/>
      <c r="P51" s="471"/>
      <c r="Q51" s="471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923"/>
      <c r="I52" s="923"/>
      <c r="J52" s="471"/>
      <c r="K52" s="471"/>
      <c r="L52" s="471"/>
      <c r="M52" s="471"/>
      <c r="N52" s="471"/>
      <c r="O52" s="471"/>
      <c r="P52" s="471"/>
      <c r="Q52" s="471"/>
      <c r="R52" s="471"/>
      <c r="S52" s="471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923"/>
      <c r="I53" s="923"/>
      <c r="J53" s="471"/>
      <c r="K53" s="471"/>
      <c r="L53" s="471"/>
      <c r="M53" s="471"/>
      <c r="N53" s="471"/>
      <c r="O53" s="471"/>
      <c r="P53" s="471"/>
      <c r="Q53" s="471"/>
      <c r="R53" s="471"/>
      <c r="S53" s="471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923"/>
      <c r="I54" s="923"/>
      <c r="J54" s="471"/>
      <c r="K54" s="471"/>
      <c r="L54" s="471"/>
      <c r="M54" s="471"/>
      <c r="N54" s="471"/>
      <c r="O54" s="471"/>
      <c r="P54" s="471"/>
      <c r="Q54" s="471"/>
      <c r="R54" s="471"/>
      <c r="S54" s="471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1000</v>
      </c>
      <c r="F55" s="36">
        <f t="shared" si="4"/>
        <v>79</v>
      </c>
      <c r="G55" s="43">
        <f>+F55*100/E55</f>
        <v>7.9</v>
      </c>
      <c r="H55" s="923"/>
      <c r="I55" s="923"/>
      <c r="J55" s="471"/>
      <c r="K55" s="471"/>
      <c r="L55" s="471"/>
      <c r="M55" s="471"/>
      <c r="N55" s="471"/>
      <c r="O55" s="471"/>
      <c r="P55" s="471">
        <v>24</v>
      </c>
      <c r="Q55" s="471">
        <v>55</v>
      </c>
      <c r="R55" s="471"/>
      <c r="S55" s="471"/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161000</v>
      </c>
      <c r="F56" s="58">
        <f>SUM(H56:S56)</f>
        <v>161000</v>
      </c>
      <c r="G56" s="47"/>
      <c r="H56" s="926">
        <v>5000</v>
      </c>
      <c r="I56" s="926">
        <v>5000</v>
      </c>
      <c r="J56" s="1238">
        <v>5000</v>
      </c>
      <c r="K56" s="1238">
        <v>5000</v>
      </c>
      <c r="L56" s="1552">
        <v>5000</v>
      </c>
      <c r="M56" s="1552">
        <v>5000</v>
      </c>
      <c r="N56" s="1552">
        <v>23000</v>
      </c>
      <c r="O56" s="1552">
        <v>23000</v>
      </c>
      <c r="P56" s="1552">
        <v>23000</v>
      </c>
      <c r="Q56" s="1906">
        <v>24000</v>
      </c>
      <c r="R56" s="1906">
        <v>24000</v>
      </c>
      <c r="S56" s="1906">
        <v>14000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161000</v>
      </c>
      <c r="F57" s="134">
        <f>SUM(F58:F64)</f>
        <v>169000</v>
      </c>
      <c r="G57" s="142">
        <f>+F57*100/E57</f>
        <v>104.96894409937889</v>
      </c>
      <c r="H57" s="927">
        <f>SUM(H58:H64)</f>
        <v>5000</v>
      </c>
      <c r="I57" s="927">
        <f>SUM(I58:I64)</f>
        <v>5000</v>
      </c>
      <c r="J57" s="1232">
        <v>5000</v>
      </c>
      <c r="K57" s="1232">
        <f t="shared" ref="K57:P57" si="8">SUM(K58:K64)</f>
        <v>5000</v>
      </c>
      <c r="L57" s="1569">
        <f t="shared" si="8"/>
        <v>5000</v>
      </c>
      <c r="M57" s="1569">
        <f t="shared" si="8"/>
        <v>5000</v>
      </c>
      <c r="N57" s="1569">
        <f t="shared" si="8"/>
        <v>5000</v>
      </c>
      <c r="O57" s="1569">
        <f t="shared" si="8"/>
        <v>30000</v>
      </c>
      <c r="P57" s="1569">
        <f t="shared" si="8"/>
        <v>25000</v>
      </c>
      <c r="Q57" s="1902">
        <v>25000</v>
      </c>
      <c r="R57" s="1902">
        <f>SUM(R58:R64)</f>
        <v>29000</v>
      </c>
      <c r="S57" s="1902">
        <f>SUM(S58:S64)</f>
        <v>25000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99000</v>
      </c>
      <c r="F58" s="36">
        <f t="shared" ref="F58:F72" si="9">SUM(H58:S58)</f>
        <v>139000</v>
      </c>
      <c r="G58" s="43">
        <f t="shared" ref="G58:G74" si="10">+F58*100/E58</f>
        <v>140.40404040404042</v>
      </c>
      <c r="H58" s="923">
        <v>4000</v>
      </c>
      <c r="I58" s="923">
        <v>4000</v>
      </c>
      <c r="J58" s="872">
        <v>3000</v>
      </c>
      <c r="K58" s="471">
        <v>5000</v>
      </c>
      <c r="L58" s="471">
        <v>4000</v>
      </c>
      <c r="M58" s="471">
        <v>4000</v>
      </c>
      <c r="N58" s="471">
        <v>5000</v>
      </c>
      <c r="O58" s="872">
        <v>25000</v>
      </c>
      <c r="P58" s="471">
        <v>20000</v>
      </c>
      <c r="Q58" s="471">
        <v>20000</v>
      </c>
      <c r="R58" s="471">
        <v>25000</v>
      </c>
      <c r="S58" s="471">
        <v>20000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60000</v>
      </c>
      <c r="F59" s="36">
        <f t="shared" si="9"/>
        <v>28000</v>
      </c>
      <c r="G59" s="43">
        <f t="shared" si="10"/>
        <v>46.666666666666664</v>
      </c>
      <c r="H59" s="923">
        <v>1000</v>
      </c>
      <c r="I59" s="923">
        <v>1000</v>
      </c>
      <c r="J59" s="872">
        <v>2000</v>
      </c>
      <c r="K59" s="471"/>
      <c r="L59" s="471">
        <v>1000</v>
      </c>
      <c r="M59" s="471">
        <v>1000</v>
      </c>
      <c r="N59" s="471"/>
      <c r="O59" s="872">
        <v>3000</v>
      </c>
      <c r="P59" s="471">
        <v>5000</v>
      </c>
      <c r="Q59" s="471">
        <v>5000</v>
      </c>
      <c r="R59" s="471">
        <v>4000</v>
      </c>
      <c r="S59" s="471">
        <v>5000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923"/>
      <c r="I60" s="923"/>
      <c r="J60" s="471"/>
      <c r="K60" s="471"/>
      <c r="L60" s="471"/>
      <c r="M60" s="471"/>
      <c r="N60" s="471"/>
      <c r="O60" s="471"/>
      <c r="P60" s="471"/>
      <c r="Q60" s="471"/>
      <c r="R60" s="471"/>
      <c r="S60" s="471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923"/>
      <c r="I61" s="923"/>
      <c r="J61" s="471"/>
      <c r="K61" s="471"/>
      <c r="L61" s="471"/>
      <c r="M61" s="471"/>
      <c r="N61" s="471"/>
      <c r="O61" s="471"/>
      <c r="P61" s="471"/>
      <c r="Q61" s="471"/>
      <c r="R61" s="471"/>
      <c r="S61" s="471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923"/>
      <c r="I62" s="923"/>
      <c r="J62" s="471"/>
      <c r="K62" s="471"/>
      <c r="L62" s="471"/>
      <c r="M62" s="471"/>
      <c r="N62" s="471"/>
      <c r="O62" s="471"/>
      <c r="P62" s="471"/>
      <c r="Q62" s="471"/>
      <c r="R62" s="471"/>
      <c r="S62" s="471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923"/>
      <c r="I63" s="923"/>
      <c r="J63" s="471"/>
      <c r="K63" s="471"/>
      <c r="L63" s="471"/>
      <c r="M63" s="471"/>
      <c r="N63" s="471"/>
      <c r="O63" s="872">
        <v>2000</v>
      </c>
      <c r="P63" s="471"/>
      <c r="Q63" s="471"/>
      <c r="R63" s="471"/>
      <c r="S63" s="471"/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923"/>
      <c r="I64" s="923"/>
      <c r="J64" s="471"/>
      <c r="K64" s="471"/>
      <c r="L64" s="471"/>
      <c r="M64" s="471"/>
      <c r="N64" s="471"/>
      <c r="O64" s="471"/>
      <c r="P64" s="471"/>
      <c r="Q64" s="471"/>
      <c r="R64" s="471"/>
      <c r="S64" s="471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5000</v>
      </c>
      <c r="F65" s="55">
        <f t="shared" si="9"/>
        <v>5000</v>
      </c>
      <c r="G65" s="28">
        <f t="shared" si="10"/>
        <v>100</v>
      </c>
      <c r="H65" s="928"/>
      <c r="I65" s="928"/>
      <c r="J65" s="1239"/>
      <c r="K65" s="1239"/>
      <c r="L65" s="1553">
        <v>10</v>
      </c>
      <c r="M65" s="1553"/>
      <c r="N65" s="1553"/>
      <c r="O65" s="1553"/>
      <c r="P65" s="1553">
        <v>4990</v>
      </c>
      <c r="Q65" s="1907"/>
      <c r="R65" s="1907"/>
      <c r="S65" s="1907"/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322</v>
      </c>
      <c r="F66" s="55">
        <f t="shared" si="9"/>
        <v>351</v>
      </c>
      <c r="G66" s="28">
        <f t="shared" si="10"/>
        <v>109.00621118012423</v>
      </c>
      <c r="H66" s="928">
        <v>10</v>
      </c>
      <c r="I66" s="928">
        <v>10</v>
      </c>
      <c r="J66" s="1239">
        <v>10</v>
      </c>
      <c r="K66" s="1239">
        <v>10</v>
      </c>
      <c r="L66" s="1553">
        <v>10</v>
      </c>
      <c r="M66" s="1553">
        <v>10</v>
      </c>
      <c r="N66" s="1553">
        <v>10</v>
      </c>
      <c r="O66" s="1553">
        <v>63</v>
      </c>
      <c r="P66" s="1553">
        <v>60</v>
      </c>
      <c r="Q66" s="1907">
        <v>50</v>
      </c>
      <c r="R66" s="1907">
        <v>58</v>
      </c>
      <c r="S66" s="1907">
        <v>50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923"/>
      <c r="I67" s="923"/>
      <c r="J67" s="471"/>
      <c r="K67" s="471"/>
      <c r="L67" s="471"/>
      <c r="M67" s="471"/>
      <c r="N67" s="471"/>
      <c r="O67" s="471"/>
      <c r="P67" s="471"/>
      <c r="Q67" s="471"/>
      <c r="R67" s="471"/>
      <c r="S67" s="471"/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475690</v>
      </c>
      <c r="F68" s="50">
        <f>SUM(H68:S68)</f>
        <v>776581.31</v>
      </c>
      <c r="G68" s="112">
        <f t="shared" si="10"/>
        <v>163.25365469108033</v>
      </c>
      <c r="H68" s="929">
        <f>SUM(H69:H73)</f>
        <v>15200</v>
      </c>
      <c r="I68" s="929">
        <f t="shared" ref="I68:P68" si="11">SUM(I69:I73)</f>
        <v>82158</v>
      </c>
      <c r="J68" s="1226">
        <f t="shared" si="11"/>
        <v>26425</v>
      </c>
      <c r="K68" s="1226">
        <f t="shared" si="11"/>
        <v>58297</v>
      </c>
      <c r="L68" s="1543">
        <f t="shared" si="11"/>
        <v>27936</v>
      </c>
      <c r="M68" s="1543">
        <f t="shared" si="11"/>
        <v>26352</v>
      </c>
      <c r="N68" s="1543">
        <f t="shared" si="11"/>
        <v>38870.550000000003</v>
      </c>
      <c r="O68" s="1543">
        <f t="shared" si="11"/>
        <v>61296</v>
      </c>
      <c r="P68" s="1543">
        <f t="shared" si="11"/>
        <v>27800</v>
      </c>
      <c r="Q68" s="1896">
        <v>290597.76000000001</v>
      </c>
      <c r="R68" s="1896">
        <f>SUM(R69:R73)</f>
        <v>72449</v>
      </c>
      <c r="S68" s="1896">
        <f>SUM(S69:S73)</f>
        <v>49200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923"/>
      <c r="I69" s="923"/>
      <c r="J69" s="471"/>
      <c r="K69" s="471"/>
      <c r="L69" s="471"/>
      <c r="M69" s="471"/>
      <c r="N69" s="471"/>
      <c r="O69" s="471"/>
      <c r="P69" s="471"/>
      <c r="Q69" s="471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442300+9700+4320+19370</f>
        <v>475690</v>
      </c>
      <c r="F70" s="36">
        <f t="shared" si="9"/>
        <v>776581.31</v>
      </c>
      <c r="G70" s="43">
        <f t="shared" si="10"/>
        <v>163.25365469108033</v>
      </c>
      <c r="H70" s="933">
        <v>15200</v>
      </c>
      <c r="I70" s="933">
        <v>82158</v>
      </c>
      <c r="J70" s="872">
        <v>26425</v>
      </c>
      <c r="K70" s="872">
        <v>58297</v>
      </c>
      <c r="L70" s="872">
        <v>27936</v>
      </c>
      <c r="M70" s="872">
        <v>26352</v>
      </c>
      <c r="N70" s="1020">
        <v>38870.550000000003</v>
      </c>
      <c r="O70" s="872">
        <v>61296</v>
      </c>
      <c r="P70" s="872">
        <v>27800</v>
      </c>
      <c r="Q70" s="1020">
        <v>290597.76000000001</v>
      </c>
      <c r="R70" s="872">
        <v>72449</v>
      </c>
      <c r="S70" s="872">
        <v>49200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923"/>
      <c r="I71" s="923"/>
      <c r="J71" s="471"/>
      <c r="K71" s="471"/>
      <c r="L71" s="471"/>
      <c r="M71" s="471"/>
      <c r="N71" s="471"/>
      <c r="O71" s="471"/>
      <c r="P71" s="471"/>
      <c r="Q71" s="471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923"/>
      <c r="I72" s="923"/>
      <c r="J72" s="471"/>
      <c r="K72" s="471"/>
      <c r="L72" s="471"/>
      <c r="M72" s="471"/>
      <c r="N72" s="471"/>
      <c r="O72" s="471"/>
      <c r="P72" s="471"/>
      <c r="Q72" s="471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923"/>
      <c r="I73" s="923"/>
      <c r="J73" s="471"/>
      <c r="K73" s="471"/>
      <c r="L73" s="471"/>
      <c r="M73" s="471"/>
      <c r="N73" s="471"/>
      <c r="O73" s="471"/>
      <c r="P73" s="471"/>
      <c r="Q73" s="471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167000</v>
      </c>
      <c r="F74" s="55">
        <f>SUM(H74:S74)</f>
        <v>227700</v>
      </c>
      <c r="G74" s="142">
        <f t="shared" si="10"/>
        <v>136.34730538922156</v>
      </c>
      <c r="H74" s="931">
        <f>H75</f>
        <v>3000</v>
      </c>
      <c r="I74" s="931">
        <f t="shared" ref="I74:P74" si="12">I75</f>
        <v>19000</v>
      </c>
      <c r="J74" s="1224">
        <f t="shared" si="12"/>
        <v>14000</v>
      </c>
      <c r="K74" s="1224">
        <f t="shared" si="12"/>
        <v>16000</v>
      </c>
      <c r="L74" s="1541">
        <f t="shared" si="12"/>
        <v>19000</v>
      </c>
      <c r="M74" s="1541">
        <f t="shared" si="12"/>
        <v>17000</v>
      </c>
      <c r="N74" s="1541">
        <f t="shared" si="12"/>
        <v>13800</v>
      </c>
      <c r="O74" s="1541">
        <f t="shared" si="12"/>
        <v>12000</v>
      </c>
      <c r="P74" s="1541">
        <f t="shared" si="12"/>
        <v>13000</v>
      </c>
      <c r="Q74" s="1894">
        <v>24400</v>
      </c>
      <c r="R74" s="1894">
        <f>R75</f>
        <v>26100</v>
      </c>
      <c r="S74" s="1894">
        <f>S75</f>
        <v>50400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227700</v>
      </c>
      <c r="G75" s="142"/>
      <c r="H75" s="932">
        <f>H77+H79+H81+H83+H85+H87</f>
        <v>3000</v>
      </c>
      <c r="I75" s="932">
        <f t="shared" ref="I75:P75" si="13">I77+I79+I81+I83+I85+I87</f>
        <v>19000</v>
      </c>
      <c r="J75" s="1225">
        <f t="shared" si="13"/>
        <v>14000</v>
      </c>
      <c r="K75" s="1225">
        <f t="shared" si="13"/>
        <v>16000</v>
      </c>
      <c r="L75" s="1542">
        <f t="shared" si="13"/>
        <v>19000</v>
      </c>
      <c r="M75" s="1542">
        <f t="shared" si="13"/>
        <v>17000</v>
      </c>
      <c r="N75" s="1542">
        <f t="shared" si="13"/>
        <v>13800</v>
      </c>
      <c r="O75" s="1542">
        <f t="shared" si="13"/>
        <v>12000</v>
      </c>
      <c r="P75" s="1542">
        <f t="shared" si="13"/>
        <v>13000</v>
      </c>
      <c r="Q75" s="1895">
        <v>24400</v>
      </c>
      <c r="R75" s="1895">
        <f>R77+R79+R81+R83+R85+R87</f>
        <v>26100</v>
      </c>
      <c r="S75" s="1895">
        <f>S77+S79+S81+S83+S85+S87</f>
        <v>50400</v>
      </c>
    </row>
    <row r="76" spans="1:19" ht="21" customHeight="1">
      <c r="A76" s="44"/>
      <c r="B76" s="56"/>
      <c r="C76" s="3" t="s">
        <v>38</v>
      </c>
      <c r="D76" s="57"/>
      <c r="E76" s="147">
        <v>100000</v>
      </c>
      <c r="F76" s="58">
        <f>SUM(H76:S76)</f>
        <v>100000</v>
      </c>
      <c r="G76" s="47">
        <f t="shared" ref="G76:G82" si="14">F76*100/E76</f>
        <v>100</v>
      </c>
      <c r="H76" s="926">
        <v>5000</v>
      </c>
      <c r="I76" s="926">
        <v>10000</v>
      </c>
      <c r="J76" s="1238">
        <v>10000</v>
      </c>
      <c r="K76" s="1238">
        <v>11000</v>
      </c>
      <c r="L76" s="1552">
        <v>12000</v>
      </c>
      <c r="M76" s="1552">
        <v>12000</v>
      </c>
      <c r="N76" s="1552">
        <v>12000</v>
      </c>
      <c r="O76" s="1552">
        <v>8000</v>
      </c>
      <c r="P76" s="1552">
        <v>5000</v>
      </c>
      <c r="Q76" s="1906">
        <v>5000</v>
      </c>
      <c r="R76" s="1906">
        <v>5000</v>
      </c>
      <c r="S76" s="190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100000</v>
      </c>
      <c r="F77" s="36">
        <f t="shared" ref="F77:F83" si="15">SUM(H77:S77)</f>
        <v>110300</v>
      </c>
      <c r="G77" s="43">
        <f t="shared" si="14"/>
        <v>110.3</v>
      </c>
      <c r="H77" s="923"/>
      <c r="I77" s="923">
        <v>15000</v>
      </c>
      <c r="J77" s="471">
        <v>10000</v>
      </c>
      <c r="K77" s="471">
        <v>12000</v>
      </c>
      <c r="L77" s="471">
        <v>12000</v>
      </c>
      <c r="M77" s="471">
        <v>12000</v>
      </c>
      <c r="N77" s="471">
        <v>9600</v>
      </c>
      <c r="O77" s="471">
        <v>8000</v>
      </c>
      <c r="P77" s="471">
        <v>10000</v>
      </c>
      <c r="Q77" s="471">
        <v>11400</v>
      </c>
      <c r="R77" s="471">
        <v>10300</v>
      </c>
      <c r="S77" s="471"/>
    </row>
    <row r="78" spans="1:19" ht="21.75" customHeight="1">
      <c r="A78" s="60"/>
      <c r="B78" s="61"/>
      <c r="C78" s="2" t="s">
        <v>118</v>
      </c>
      <c r="D78" s="46"/>
      <c r="E78" s="147">
        <v>6000</v>
      </c>
      <c r="F78" s="58">
        <f>SUM(H78:S78)</f>
        <v>6000</v>
      </c>
      <c r="G78" s="47">
        <f t="shared" si="14"/>
        <v>100</v>
      </c>
      <c r="H78" s="934">
        <v>0</v>
      </c>
      <c r="I78" s="934">
        <v>1000</v>
      </c>
      <c r="J78" s="1229">
        <v>1000</v>
      </c>
      <c r="K78" s="1229">
        <v>1000</v>
      </c>
      <c r="L78" s="1546">
        <v>1000</v>
      </c>
      <c r="M78" s="1546">
        <v>1000</v>
      </c>
      <c r="N78" s="1546">
        <v>1000</v>
      </c>
      <c r="O78" s="1546">
        <v>0</v>
      </c>
      <c r="P78" s="1546">
        <v>0</v>
      </c>
      <c r="Q78" s="1899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6000</v>
      </c>
      <c r="F79" s="36">
        <f t="shared" si="15"/>
        <v>6000</v>
      </c>
      <c r="G79" s="43">
        <f t="shared" si="14"/>
        <v>100</v>
      </c>
      <c r="H79" s="923"/>
      <c r="I79" s="923">
        <v>1000</v>
      </c>
      <c r="J79" s="471">
        <v>1000</v>
      </c>
      <c r="K79" s="471">
        <v>1000</v>
      </c>
      <c r="L79" s="471">
        <v>1000</v>
      </c>
      <c r="M79" s="471">
        <v>2000</v>
      </c>
      <c r="N79" s="471"/>
      <c r="O79" s="471"/>
      <c r="P79" s="471"/>
      <c r="Q79" s="471"/>
      <c r="R79" s="471"/>
      <c r="S79" s="471"/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47" t="e">
        <f t="shared" si="14"/>
        <v>#DIV/0!</v>
      </c>
      <c r="H80" s="935">
        <v>0</v>
      </c>
      <c r="I80" s="935">
        <v>0</v>
      </c>
      <c r="J80" s="1230">
        <v>0</v>
      </c>
      <c r="K80" s="1230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900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 t="shared" si="14"/>
        <v>#DIV/0!</v>
      </c>
      <c r="H81" s="923"/>
      <c r="I81" s="923"/>
      <c r="J81" s="471"/>
      <c r="K81" s="471"/>
      <c r="L81" s="471"/>
      <c r="M81" s="471"/>
      <c r="N81" s="471"/>
      <c r="O81" s="471"/>
      <c r="P81" s="471"/>
      <c r="Q81" s="471"/>
      <c r="R81" s="471"/>
      <c r="S81" s="471"/>
    </row>
    <row r="82" spans="1:19" ht="21.75" customHeight="1">
      <c r="A82" s="60"/>
      <c r="B82" s="61"/>
      <c r="C82" s="2" t="s">
        <v>39</v>
      </c>
      <c r="D82" s="46"/>
      <c r="E82" s="147">
        <v>16000</v>
      </c>
      <c r="F82" s="58">
        <f>SUM(H82:S82)</f>
        <v>16000</v>
      </c>
      <c r="G82" s="47">
        <f t="shared" si="14"/>
        <v>100</v>
      </c>
      <c r="H82" s="936">
        <v>0</v>
      </c>
      <c r="I82" s="936">
        <v>1500</v>
      </c>
      <c r="J82" s="1231">
        <v>1500</v>
      </c>
      <c r="K82" s="1231">
        <v>1500</v>
      </c>
      <c r="L82" s="1548">
        <v>1500</v>
      </c>
      <c r="M82" s="1548">
        <v>1500</v>
      </c>
      <c r="N82" s="1548">
        <v>1500</v>
      </c>
      <c r="O82" s="1548">
        <v>1500</v>
      </c>
      <c r="P82" s="1548">
        <v>1500</v>
      </c>
      <c r="Q82" s="1901">
        <v>1500</v>
      </c>
      <c r="R82" s="1901">
        <v>1500</v>
      </c>
      <c r="S82" s="1901">
        <v>1000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16000</v>
      </c>
      <c r="F83" s="36">
        <f t="shared" si="15"/>
        <v>16000</v>
      </c>
      <c r="G83" s="43">
        <v>0</v>
      </c>
      <c r="H83" s="923"/>
      <c r="I83" s="923"/>
      <c r="J83" s="471"/>
      <c r="K83" s="471"/>
      <c r="L83" s="471">
        <v>3000</v>
      </c>
      <c r="M83" s="471"/>
      <c r="N83" s="471">
        <v>1200</v>
      </c>
      <c r="O83" s="471">
        <v>1000</v>
      </c>
      <c r="P83" s="471"/>
      <c r="Q83" s="471">
        <v>4000</v>
      </c>
      <c r="R83" s="471">
        <v>6800</v>
      </c>
      <c r="S83" s="471"/>
    </row>
    <row r="84" spans="1:19" ht="21.75" customHeight="1">
      <c r="A84" s="60"/>
      <c r="B84" s="61"/>
      <c r="C84" s="2" t="s">
        <v>40</v>
      </c>
      <c r="D84" s="46"/>
      <c r="E84" s="147">
        <v>45000</v>
      </c>
      <c r="F84" s="58">
        <f>SUM(H84:S84)</f>
        <v>45000</v>
      </c>
      <c r="G84" s="47">
        <f>F84*100/E84</f>
        <v>100</v>
      </c>
      <c r="H84" s="926">
        <v>2000</v>
      </c>
      <c r="I84" s="926">
        <v>4000</v>
      </c>
      <c r="J84" s="1238">
        <v>4000</v>
      </c>
      <c r="K84" s="1238">
        <v>4000</v>
      </c>
      <c r="L84" s="1552">
        <v>4000</v>
      </c>
      <c r="M84" s="1552">
        <v>4000</v>
      </c>
      <c r="N84" s="1552">
        <v>4000</v>
      </c>
      <c r="O84" s="1552">
        <v>4000</v>
      </c>
      <c r="P84" s="1552">
        <v>4000</v>
      </c>
      <c r="Q84" s="1906">
        <v>3500</v>
      </c>
      <c r="R84" s="1906">
        <v>4000</v>
      </c>
      <c r="S84" s="1906">
        <v>3500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45000</v>
      </c>
      <c r="F85" s="36">
        <f>SUM(H85:S85)</f>
        <v>95400</v>
      </c>
      <c r="G85" s="43">
        <f>F85*100/E85</f>
        <v>212</v>
      </c>
      <c r="H85" s="923">
        <v>3000</v>
      </c>
      <c r="I85" s="923">
        <v>3000</v>
      </c>
      <c r="J85" s="471">
        <v>3000</v>
      </c>
      <c r="K85" s="471">
        <v>3000</v>
      </c>
      <c r="L85" s="471">
        <v>3000</v>
      </c>
      <c r="M85" s="471">
        <v>3000</v>
      </c>
      <c r="N85" s="471">
        <v>3000</v>
      </c>
      <c r="O85" s="471">
        <v>3000</v>
      </c>
      <c r="P85" s="471">
        <v>3000</v>
      </c>
      <c r="Q85" s="471">
        <v>9000</v>
      </c>
      <c r="R85" s="471">
        <v>9000</v>
      </c>
      <c r="S85" s="471">
        <v>50400</v>
      </c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 t="e">
        <f>F86*100/E86</f>
        <v>#DIV/0!</v>
      </c>
      <c r="H86" s="936">
        <v>0</v>
      </c>
      <c r="I86" s="936">
        <v>0</v>
      </c>
      <c r="J86" s="1231">
        <v>0</v>
      </c>
      <c r="K86" s="1231">
        <v>0</v>
      </c>
      <c r="L86" s="1548">
        <v>0</v>
      </c>
      <c r="M86" s="1548">
        <v>0</v>
      </c>
      <c r="N86" s="1548">
        <v>0</v>
      </c>
      <c r="O86" s="1548">
        <v>0</v>
      </c>
      <c r="P86" s="1548">
        <v>0</v>
      </c>
      <c r="Q86" s="1901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923"/>
      <c r="I87" s="923"/>
      <c r="J87" s="471"/>
      <c r="K87" s="471"/>
      <c r="L87" s="471"/>
      <c r="M87" s="471"/>
      <c r="N87" s="471"/>
      <c r="O87" s="471"/>
      <c r="P87" s="471"/>
      <c r="Q87" s="471"/>
      <c r="R87" s="471"/>
      <c r="S87" s="471"/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535</v>
      </c>
      <c r="F88" s="1216">
        <f>F89+F91+F93+F95+F97+F99</f>
        <v>2343</v>
      </c>
      <c r="G88" s="143" t="e">
        <f t="shared" ref="G88:P88" si="16">G89+G91+G93+G95+G97+G99</f>
        <v>#DIV/0!</v>
      </c>
      <c r="H88" s="143">
        <f>H89+H91+H93+H95+H97+H99</f>
        <v>0</v>
      </c>
      <c r="I88" s="143">
        <f t="shared" si="16"/>
        <v>0</v>
      </c>
      <c r="J88" s="143">
        <f t="shared" si="16"/>
        <v>0</v>
      </c>
      <c r="K88" s="143">
        <f t="shared" si="16"/>
        <v>0</v>
      </c>
      <c r="L88" s="1540">
        <f t="shared" si="16"/>
        <v>0</v>
      </c>
      <c r="M88" s="1540">
        <f t="shared" si="16"/>
        <v>0</v>
      </c>
      <c r="N88" s="1540">
        <f t="shared" si="16"/>
        <v>0</v>
      </c>
      <c r="O88" s="1540">
        <f t="shared" si="16"/>
        <v>20</v>
      </c>
      <c r="P88" s="1540">
        <f t="shared" si="16"/>
        <v>173</v>
      </c>
      <c r="Q88" s="1893">
        <v>50</v>
      </c>
      <c r="R88" s="1893">
        <f>R89+R91+R93+R95+R97+R99</f>
        <v>30</v>
      </c>
      <c r="S88" s="1893">
        <f>S89+S91+S93+S95+S97+S99</f>
        <v>2070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333</v>
      </c>
      <c r="F89" s="36">
        <f>SUM(H89:S89)</f>
        <v>1934</v>
      </c>
      <c r="G89" s="37">
        <f t="shared" ref="G89:G103" si="17">+F89*100/E89</f>
        <v>580.78078078078079</v>
      </c>
      <c r="H89" s="923"/>
      <c r="I89" s="923"/>
      <c r="J89" s="471"/>
      <c r="K89" s="471"/>
      <c r="L89" s="471"/>
      <c r="M89" s="471"/>
      <c r="N89" s="471"/>
      <c r="O89" s="471"/>
      <c r="P89" s="471">
        <v>68</v>
      </c>
      <c r="Q89" s="471"/>
      <c r="R89" s="471"/>
      <c r="S89" s="471">
        <v>1866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8">SUM(H90:S90)</f>
        <v>0</v>
      </c>
      <c r="G90" s="37" t="e">
        <f t="shared" si="17"/>
        <v>#DIV/0!</v>
      </c>
      <c r="H90" s="923"/>
      <c r="I90" s="923"/>
      <c r="J90" s="471"/>
      <c r="K90" s="471"/>
      <c r="L90" s="471"/>
      <c r="M90" s="471"/>
      <c r="N90" s="471"/>
      <c r="O90" s="471"/>
      <c r="P90" s="471"/>
      <c r="Q90" s="471"/>
      <c r="R90" s="471"/>
      <c r="S90" s="471"/>
    </row>
    <row r="91" spans="1:19" ht="21.75" customHeight="1">
      <c r="A91" s="68"/>
      <c r="B91" s="49"/>
      <c r="C91" s="70" t="s">
        <v>229</v>
      </c>
      <c r="D91" s="35" t="s">
        <v>9</v>
      </c>
      <c r="E91" s="42">
        <v>20</v>
      </c>
      <c r="F91" s="36">
        <f t="shared" si="18"/>
        <v>57</v>
      </c>
      <c r="G91" s="37">
        <f t="shared" si="17"/>
        <v>285</v>
      </c>
      <c r="H91" s="923"/>
      <c r="I91" s="923"/>
      <c r="J91" s="471"/>
      <c r="K91" s="471"/>
      <c r="L91" s="471"/>
      <c r="M91" s="471"/>
      <c r="N91" s="471"/>
      <c r="O91" s="471"/>
      <c r="P91" s="471">
        <v>55</v>
      </c>
      <c r="Q91" s="471"/>
      <c r="R91" s="471"/>
      <c r="S91" s="471">
        <v>2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8"/>
        <v>0</v>
      </c>
      <c r="G92" s="37" t="e">
        <f t="shared" si="17"/>
        <v>#DIV/0!</v>
      </c>
      <c r="H92" s="923"/>
      <c r="I92" s="923"/>
      <c r="J92" s="471"/>
      <c r="K92" s="471"/>
      <c r="L92" s="471"/>
      <c r="M92" s="471"/>
      <c r="N92" s="471"/>
      <c r="O92" s="471"/>
      <c r="P92" s="471"/>
      <c r="Q92" s="471"/>
      <c r="R92" s="471"/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/>
      <c r="F93" s="36">
        <f t="shared" si="18"/>
        <v>0</v>
      </c>
      <c r="G93" s="37" t="e">
        <f t="shared" si="17"/>
        <v>#DIV/0!</v>
      </c>
      <c r="H93" s="923"/>
      <c r="I93" s="923"/>
      <c r="J93" s="471"/>
      <c r="K93" s="471"/>
      <c r="L93" s="471"/>
      <c r="M93" s="471"/>
      <c r="N93" s="471"/>
      <c r="O93" s="471"/>
      <c r="P93" s="471"/>
      <c r="Q93" s="471"/>
      <c r="R93" s="471"/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8"/>
        <v>0</v>
      </c>
      <c r="G94" s="37" t="e">
        <f t="shared" si="17"/>
        <v>#DIV/0!</v>
      </c>
      <c r="H94" s="923"/>
      <c r="I94" s="923"/>
      <c r="J94" s="471"/>
      <c r="K94" s="471"/>
      <c r="L94" s="471"/>
      <c r="M94" s="471"/>
      <c r="N94" s="471"/>
      <c r="O94" s="471"/>
      <c r="P94" s="471"/>
      <c r="Q94" s="471"/>
      <c r="R94" s="471"/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32</v>
      </c>
      <c r="F95" s="36">
        <f t="shared" si="18"/>
        <v>34</v>
      </c>
      <c r="G95" s="37">
        <f t="shared" si="17"/>
        <v>106.25</v>
      </c>
      <c r="H95" s="923"/>
      <c r="I95" s="923"/>
      <c r="J95" s="471"/>
      <c r="K95" s="471"/>
      <c r="L95" s="471"/>
      <c r="M95" s="471"/>
      <c r="N95" s="471"/>
      <c r="O95" s="471"/>
      <c r="P95" s="471"/>
      <c r="Q95" s="471"/>
      <c r="R95" s="471"/>
      <c r="S95" s="471">
        <v>34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8"/>
        <v>0</v>
      </c>
      <c r="G96" s="37" t="e">
        <f t="shared" si="17"/>
        <v>#DIV/0!</v>
      </c>
      <c r="H96" s="923"/>
      <c r="I96" s="923"/>
      <c r="J96" s="471"/>
      <c r="K96" s="471"/>
      <c r="L96" s="471"/>
      <c r="M96" s="471"/>
      <c r="N96" s="471"/>
      <c r="O96" s="471"/>
      <c r="P96" s="471"/>
      <c r="Q96" s="471"/>
      <c r="R96" s="471"/>
      <c r="S96" s="471"/>
    </row>
    <row r="97" spans="1:19" ht="21.75" customHeight="1">
      <c r="A97" s="68"/>
      <c r="B97" s="49"/>
      <c r="C97" s="70" t="s">
        <v>51</v>
      </c>
      <c r="D97" s="35" t="s">
        <v>9</v>
      </c>
      <c r="E97" s="42">
        <v>150</v>
      </c>
      <c r="F97" s="36">
        <f t="shared" si="18"/>
        <v>318</v>
      </c>
      <c r="G97" s="37">
        <f t="shared" si="17"/>
        <v>212</v>
      </c>
      <c r="H97" s="923"/>
      <c r="I97" s="923"/>
      <c r="J97" s="471"/>
      <c r="K97" s="471"/>
      <c r="L97" s="471"/>
      <c r="M97" s="471"/>
      <c r="N97" s="471"/>
      <c r="O97" s="471">
        <v>20</v>
      </c>
      <c r="P97" s="471">
        <v>50</v>
      </c>
      <c r="Q97" s="471">
        <v>50</v>
      </c>
      <c r="R97" s="471">
        <v>30</v>
      </c>
      <c r="S97" s="471">
        <v>168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8"/>
        <v>0</v>
      </c>
      <c r="G98" s="37" t="e">
        <f t="shared" si="17"/>
        <v>#DIV/0!</v>
      </c>
      <c r="H98" s="923"/>
      <c r="I98" s="923"/>
      <c r="J98" s="471"/>
      <c r="K98" s="471"/>
      <c r="L98" s="471"/>
      <c r="M98" s="471"/>
      <c r="N98" s="471"/>
      <c r="O98" s="471"/>
      <c r="P98" s="471"/>
      <c r="Q98" s="471"/>
      <c r="R98" s="471"/>
      <c r="S98" s="471"/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8"/>
        <v>0</v>
      </c>
      <c r="G99" s="37" t="e">
        <f t="shared" si="17"/>
        <v>#DIV/0!</v>
      </c>
      <c r="H99" s="923"/>
      <c r="I99" s="923"/>
      <c r="J99" s="471"/>
      <c r="K99" s="471"/>
      <c r="L99" s="471"/>
      <c r="M99" s="471"/>
      <c r="N99" s="471"/>
      <c r="O99" s="471"/>
      <c r="P99" s="471"/>
      <c r="Q99" s="471"/>
      <c r="R99" s="471"/>
      <c r="S99" s="471"/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8"/>
        <v>0</v>
      </c>
      <c r="G100" s="37" t="e">
        <f t="shared" si="17"/>
        <v>#DIV/0!</v>
      </c>
      <c r="H100" s="923"/>
      <c r="I100" s="923"/>
      <c r="J100" s="471"/>
      <c r="K100" s="471"/>
      <c r="L100" s="471"/>
      <c r="M100" s="471"/>
      <c r="N100" s="471"/>
      <c r="O100" s="471"/>
      <c r="P100" s="471"/>
      <c r="Q100" s="471"/>
      <c r="R100" s="471"/>
      <c r="S100" s="471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7"/>
        <v>100</v>
      </c>
      <c r="H101" s="928"/>
      <c r="I101" s="928"/>
      <c r="J101" s="1239"/>
      <c r="K101" s="1239"/>
      <c r="L101" s="1553"/>
      <c r="M101" s="1553">
        <v>1</v>
      </c>
      <c r="N101" s="1553">
        <v>1</v>
      </c>
      <c r="O101" s="1553"/>
      <c r="P101" s="1553"/>
      <c r="Q101" s="1907"/>
      <c r="R101" s="1907"/>
      <c r="S101" s="1907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7" si="19">SUM(H102:S102)</f>
        <v>0</v>
      </c>
      <c r="G102" s="78" t="e">
        <f t="shared" si="17"/>
        <v>#DIV/0!</v>
      </c>
      <c r="H102" s="937"/>
      <c r="I102" s="937"/>
      <c r="J102" s="1240"/>
      <c r="K102" s="1240"/>
      <c r="L102" s="1554"/>
      <c r="M102" s="1554"/>
      <c r="N102" s="1554"/>
      <c r="O102" s="1554"/>
      <c r="P102" s="1554"/>
      <c r="Q102" s="1908"/>
      <c r="R102" s="1908"/>
      <c r="S102" s="190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990000</v>
      </c>
      <c r="F103" s="153">
        <f>SUM(H103:S103)</f>
        <v>982314</v>
      </c>
      <c r="G103" s="112">
        <f t="shared" si="17"/>
        <v>99.223636363636359</v>
      </c>
      <c r="H103" s="929">
        <f>SUM(H104:H108)</f>
        <v>0</v>
      </c>
      <c r="I103" s="929">
        <f t="shared" ref="I103:P103" si="20">SUM(I104:I108)</f>
        <v>47933</v>
      </c>
      <c r="J103" s="929">
        <f t="shared" si="20"/>
        <v>40998</v>
      </c>
      <c r="K103" s="929">
        <f t="shared" si="20"/>
        <v>0</v>
      </c>
      <c r="L103" s="929">
        <f t="shared" si="20"/>
        <v>2800</v>
      </c>
      <c r="M103" s="929">
        <f t="shared" si="20"/>
        <v>840350</v>
      </c>
      <c r="N103" s="929">
        <f t="shared" si="20"/>
        <v>0</v>
      </c>
      <c r="O103" s="929">
        <f t="shared" si="20"/>
        <v>0</v>
      </c>
      <c r="P103" s="929">
        <f t="shared" si="20"/>
        <v>480</v>
      </c>
      <c r="Q103" s="975">
        <v>30000</v>
      </c>
      <c r="R103" s="975">
        <f>SUM(R104:R108)</f>
        <v>19753</v>
      </c>
      <c r="S103" s="929">
        <f>SUM(S104:S108)</f>
        <v>0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9"/>
        <v>0</v>
      </c>
      <c r="G104" s="43" t="e">
        <f t="shared" ref="G104:G110" si="21">+F104*100/E104</f>
        <v>#DIV/0!</v>
      </c>
      <c r="H104" s="923"/>
      <c r="I104" s="923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142000</v>
      </c>
      <c r="F105" s="36">
        <f t="shared" si="19"/>
        <v>141964</v>
      </c>
      <c r="G105" s="43">
        <f t="shared" si="21"/>
        <v>99.97464788732394</v>
      </c>
      <c r="H105" s="923"/>
      <c r="I105" s="933">
        <v>47933</v>
      </c>
      <c r="J105" s="872">
        <v>40998</v>
      </c>
      <c r="K105" s="471"/>
      <c r="L105" s="872">
        <v>2800</v>
      </c>
      <c r="M105" s="471"/>
      <c r="N105" s="471"/>
      <c r="O105" s="471">
        <v>0</v>
      </c>
      <c r="P105" s="471">
        <v>480</v>
      </c>
      <c r="Q105" s="872">
        <v>30000</v>
      </c>
      <c r="R105" s="872">
        <v>19753</v>
      </c>
      <c r="S105" s="471">
        <v>0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848000</v>
      </c>
      <c r="F106" s="36">
        <f t="shared" si="19"/>
        <v>840350</v>
      </c>
      <c r="G106" s="43">
        <f t="shared" si="21"/>
        <v>99.097877358490564</v>
      </c>
      <c r="H106" s="923"/>
      <c r="I106" s="923"/>
      <c r="J106" s="471"/>
      <c r="K106" s="471"/>
      <c r="L106" s="471"/>
      <c r="M106" s="872">
        <v>840350</v>
      </c>
      <c r="N106" s="471"/>
      <c r="O106" s="471"/>
      <c r="P106" s="471"/>
      <c r="Q106" s="471"/>
      <c r="R106" s="471"/>
      <c r="S106" s="471"/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9"/>
        <v>0</v>
      </c>
      <c r="G107" s="43" t="e">
        <f t="shared" si="21"/>
        <v>#DIV/0!</v>
      </c>
      <c r="H107" s="923"/>
      <c r="I107" s="923"/>
      <c r="J107" s="471"/>
      <c r="K107" s="471"/>
      <c r="L107" s="471"/>
      <c r="M107" s="471"/>
      <c r="N107" s="471"/>
      <c r="O107" s="471"/>
      <c r="P107" s="471"/>
      <c r="Q107" s="471"/>
      <c r="R107" s="471"/>
      <c r="S107" s="471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>SUM(H108:S108)</f>
        <v>0</v>
      </c>
      <c r="G108" s="43" t="e">
        <f t="shared" si="21"/>
        <v>#DIV/0!</v>
      </c>
      <c r="H108" s="923"/>
      <c r="I108" s="923"/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2070000</v>
      </c>
      <c r="F109" s="1536">
        <f>SUM(H109:S109)</f>
        <v>2160000</v>
      </c>
      <c r="G109" s="140">
        <f t="shared" si="21"/>
        <v>104.34782608695652</v>
      </c>
      <c r="H109" s="939">
        <f>SUM(H113+H117)</f>
        <v>200000</v>
      </c>
      <c r="I109" s="939">
        <f t="shared" ref="I109:S109" si="22">SUM(I113+I117)</f>
        <v>110000</v>
      </c>
      <c r="J109" s="939">
        <f t="shared" si="22"/>
        <v>150000</v>
      </c>
      <c r="K109" s="939">
        <f t="shared" si="22"/>
        <v>200000</v>
      </c>
      <c r="L109" s="149">
        <f t="shared" si="22"/>
        <v>200000</v>
      </c>
      <c r="M109" s="149">
        <f t="shared" si="22"/>
        <v>200000</v>
      </c>
      <c r="N109" s="149">
        <f t="shared" si="22"/>
        <v>200000</v>
      </c>
      <c r="O109" s="149">
        <f t="shared" si="22"/>
        <v>160000</v>
      </c>
      <c r="P109" s="149">
        <f t="shared" si="22"/>
        <v>170000</v>
      </c>
      <c r="Q109" s="1860">
        <f t="shared" si="22"/>
        <v>150000</v>
      </c>
      <c r="R109" s="1860">
        <f t="shared" si="22"/>
        <v>240000</v>
      </c>
      <c r="S109" s="1860">
        <f t="shared" si="22"/>
        <v>180000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70000</v>
      </c>
      <c r="F110" s="58">
        <f>SUM(H110:S110)</f>
        <v>70000</v>
      </c>
      <c r="G110" s="47">
        <f t="shared" si="21"/>
        <v>100</v>
      </c>
      <c r="H110" s="940">
        <v>0</v>
      </c>
      <c r="I110" s="940">
        <v>0</v>
      </c>
      <c r="J110" s="1241">
        <v>0</v>
      </c>
      <c r="K110" s="1241">
        <v>0</v>
      </c>
      <c r="L110" s="1555">
        <v>0</v>
      </c>
      <c r="M110" s="1555">
        <v>0</v>
      </c>
      <c r="N110" s="1555">
        <v>0</v>
      </c>
      <c r="O110" s="1552">
        <v>10000</v>
      </c>
      <c r="P110" s="1552">
        <v>20000</v>
      </c>
      <c r="Q110" s="1906">
        <v>20000</v>
      </c>
      <c r="R110" s="1906">
        <v>20000</v>
      </c>
      <c r="S110" s="1876">
        <v>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928"/>
      <c r="I111" s="928"/>
      <c r="J111" s="1239"/>
      <c r="K111" s="1239"/>
      <c r="L111" s="1553"/>
      <c r="M111" s="1553"/>
      <c r="N111" s="1553"/>
      <c r="O111" s="1553"/>
      <c r="P111" s="1553"/>
      <c r="Q111" s="1907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35</v>
      </c>
      <c r="F112" s="36">
        <f>SUM(H112:S112)</f>
        <v>10</v>
      </c>
      <c r="G112" s="37">
        <f>+F112*100/E112</f>
        <v>28.571428571428573</v>
      </c>
      <c r="H112" s="923"/>
      <c r="I112" s="923"/>
      <c r="J112" s="471"/>
      <c r="K112" s="471"/>
      <c r="L112" s="471"/>
      <c r="M112" s="471"/>
      <c r="N112" s="471"/>
      <c r="O112" s="471">
        <v>10</v>
      </c>
      <c r="P112" s="471"/>
      <c r="Q112" s="471"/>
      <c r="R112" s="471"/>
      <c r="S112" s="471"/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70000</v>
      </c>
      <c r="F113" s="36">
        <f>SUM(H113:S113)</f>
        <v>70000</v>
      </c>
      <c r="G113" s="37">
        <f>+F113*100/E113</f>
        <v>100</v>
      </c>
      <c r="H113" s="923"/>
      <c r="I113" s="923"/>
      <c r="J113" s="471"/>
      <c r="K113" s="471"/>
      <c r="L113" s="471"/>
      <c r="M113" s="471"/>
      <c r="N113" s="471"/>
      <c r="O113" s="471">
        <v>10000</v>
      </c>
      <c r="P113" s="471">
        <v>20000</v>
      </c>
      <c r="Q113" s="471"/>
      <c r="R113" s="471">
        <v>40000</v>
      </c>
      <c r="S113" s="471"/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2000000</v>
      </c>
      <c r="F114" s="58">
        <f>SUM(H114:S114)</f>
        <v>2000000</v>
      </c>
      <c r="G114" s="47">
        <f>+F114*100/E114</f>
        <v>100</v>
      </c>
      <c r="H114" s="926">
        <v>100000</v>
      </c>
      <c r="I114" s="926">
        <v>150000</v>
      </c>
      <c r="J114" s="1238">
        <v>200000</v>
      </c>
      <c r="K114" s="1238">
        <v>200000</v>
      </c>
      <c r="L114" s="1552">
        <v>200000</v>
      </c>
      <c r="M114" s="1552">
        <v>200000</v>
      </c>
      <c r="N114" s="1552">
        <v>200000</v>
      </c>
      <c r="O114" s="1552">
        <v>150000</v>
      </c>
      <c r="P114" s="1552">
        <v>150000</v>
      </c>
      <c r="Q114" s="1906">
        <v>150000</v>
      </c>
      <c r="R114" s="1906">
        <v>150000</v>
      </c>
      <c r="S114" s="1906">
        <v>150000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928"/>
      <c r="I115" s="928"/>
      <c r="J115" s="1239"/>
      <c r="K115" s="1239"/>
      <c r="L115" s="1553"/>
      <c r="M115" s="1553"/>
      <c r="N115" s="1553"/>
      <c r="O115" s="1553"/>
      <c r="P115" s="1553"/>
      <c r="Q115" s="1907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97</v>
      </c>
      <c r="F116" s="36">
        <f>SUM(H116:S116)</f>
        <v>97</v>
      </c>
      <c r="G116" s="37">
        <f t="shared" ref="G116:G179" si="23">+F116*100/E116</f>
        <v>100</v>
      </c>
      <c r="H116" s="1267">
        <v>50</v>
      </c>
      <c r="I116" s="1267">
        <v>47</v>
      </c>
      <c r="J116" s="471"/>
      <c r="K116" s="471"/>
      <c r="L116" s="471"/>
      <c r="M116" s="471"/>
      <c r="N116" s="471"/>
      <c r="O116" s="471"/>
      <c r="P116" s="471"/>
      <c r="Q116" s="471"/>
      <c r="R116" s="471"/>
      <c r="S116" s="471"/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2000000</v>
      </c>
      <c r="F117" s="36">
        <f>SUM(H117:S117)</f>
        <v>2090000</v>
      </c>
      <c r="G117" s="37">
        <f t="shared" si="23"/>
        <v>104.5</v>
      </c>
      <c r="H117" s="923">
        <v>200000</v>
      </c>
      <c r="I117" s="923">
        <v>110000</v>
      </c>
      <c r="J117" s="471">
        <v>150000</v>
      </c>
      <c r="K117" s="471">
        <v>200000</v>
      </c>
      <c r="L117" s="471">
        <v>200000</v>
      </c>
      <c r="M117" s="471">
        <v>200000</v>
      </c>
      <c r="N117" s="471">
        <v>200000</v>
      </c>
      <c r="O117" s="872">
        <v>150000</v>
      </c>
      <c r="P117" s="872">
        <v>150000</v>
      </c>
      <c r="Q117" s="471">
        <v>150000</v>
      </c>
      <c r="R117" s="471">
        <v>200000</v>
      </c>
      <c r="S117" s="471">
        <v>180000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 t="e">
        <f t="shared" si="23"/>
        <v>#DIV/0!</v>
      </c>
      <c r="H118" s="928"/>
      <c r="I118" s="928"/>
      <c r="J118" s="1239"/>
      <c r="K118" s="1239"/>
      <c r="L118" s="1553"/>
      <c r="M118" s="1553"/>
      <c r="N118" s="1553"/>
      <c r="O118" s="1553"/>
      <c r="P118" s="1553"/>
      <c r="Q118" s="1907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 t="shared" ref="F119:F130" si="24">SUM(H119:S119)</f>
        <v>1</v>
      </c>
      <c r="G119" s="37">
        <f t="shared" si="23"/>
        <v>100</v>
      </c>
      <c r="H119" s="923"/>
      <c r="I119" s="1267">
        <v>1</v>
      </c>
      <c r="J119" s="471"/>
      <c r="K119" s="471"/>
      <c r="L119" s="471"/>
      <c r="M119" s="471"/>
      <c r="N119" s="471"/>
      <c r="O119" s="471"/>
      <c r="P119" s="471"/>
      <c r="Q119" s="471"/>
      <c r="R119" s="471"/>
      <c r="S119" s="471"/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0</v>
      </c>
      <c r="F120" s="36">
        <f t="shared" si="24"/>
        <v>0</v>
      </c>
      <c r="G120" s="37" t="e">
        <f t="shared" si="23"/>
        <v>#DIV/0!</v>
      </c>
      <c r="H120" s="923"/>
      <c r="I120" s="923"/>
      <c r="J120" s="471"/>
      <c r="K120" s="471"/>
      <c r="L120" s="471"/>
      <c r="M120" s="471"/>
      <c r="N120" s="471"/>
      <c r="O120" s="471"/>
      <c r="P120" s="471"/>
      <c r="Q120" s="471"/>
      <c r="R120" s="471"/>
      <c r="S120" s="471"/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0</v>
      </c>
      <c r="F121" s="36">
        <f t="shared" si="24"/>
        <v>0</v>
      </c>
      <c r="G121" s="37" t="e">
        <f t="shared" si="23"/>
        <v>#DIV/0!</v>
      </c>
      <c r="H121" s="923"/>
      <c r="I121" s="923"/>
      <c r="J121" s="471"/>
      <c r="K121" s="471"/>
      <c r="L121" s="471"/>
      <c r="M121" s="471"/>
      <c r="N121" s="471"/>
      <c r="O121" s="471"/>
      <c r="P121" s="471"/>
      <c r="Q121" s="471"/>
      <c r="R121" s="471"/>
      <c r="S121" s="471"/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30</v>
      </c>
      <c r="F122" s="36">
        <f t="shared" si="24"/>
        <v>30</v>
      </c>
      <c r="G122" s="37">
        <f t="shared" si="23"/>
        <v>100</v>
      </c>
      <c r="H122" s="923"/>
      <c r="I122" s="923"/>
      <c r="J122" s="471"/>
      <c r="K122" s="471"/>
      <c r="L122" s="471"/>
      <c r="M122" s="471"/>
      <c r="N122" s="471">
        <v>15</v>
      </c>
      <c r="O122" s="471"/>
      <c r="P122" s="471"/>
      <c r="Q122" s="471"/>
      <c r="R122" s="471">
        <v>15</v>
      </c>
      <c r="S122" s="471"/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4"/>
        <v>0</v>
      </c>
      <c r="G123" s="67" t="e">
        <f t="shared" si="23"/>
        <v>#DIV/0!</v>
      </c>
      <c r="H123" s="942"/>
      <c r="I123" s="942"/>
      <c r="J123" s="1219"/>
      <c r="K123" s="1219"/>
      <c r="L123" s="1537"/>
      <c r="M123" s="1537"/>
      <c r="N123" s="1537"/>
      <c r="O123" s="1537"/>
      <c r="P123" s="1537"/>
      <c r="Q123" s="1890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4"/>
        <v>0</v>
      </c>
      <c r="G124" s="37" t="e">
        <f t="shared" si="23"/>
        <v>#DIV/0!</v>
      </c>
      <c r="H124" s="923"/>
      <c r="I124" s="923"/>
      <c r="J124" s="471"/>
      <c r="K124" s="471"/>
      <c r="L124" s="471"/>
      <c r="M124" s="471"/>
      <c r="N124" s="471"/>
      <c r="O124" s="471"/>
      <c r="P124" s="471"/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25800</v>
      </c>
      <c r="F125" s="153">
        <f t="shared" si="24"/>
        <v>25787.5</v>
      </c>
      <c r="G125" s="379">
        <f t="shared" si="23"/>
        <v>99.951550387596896</v>
      </c>
      <c r="H125" s="929">
        <f>SUM(H126:H130)</f>
        <v>0</v>
      </c>
      <c r="I125" s="929">
        <f t="shared" ref="I125:P125" si="25">SUM(I126:I130)</f>
        <v>0</v>
      </c>
      <c r="J125" s="1226">
        <f t="shared" si="25"/>
        <v>0</v>
      </c>
      <c r="K125" s="1226">
        <f t="shared" si="25"/>
        <v>11462</v>
      </c>
      <c r="L125" s="1543">
        <f t="shared" si="25"/>
        <v>6995.5</v>
      </c>
      <c r="M125" s="1543">
        <f t="shared" si="25"/>
        <v>0</v>
      </c>
      <c r="N125" s="1543">
        <f t="shared" si="25"/>
        <v>0</v>
      </c>
      <c r="O125" s="1543">
        <f t="shared" si="25"/>
        <v>0</v>
      </c>
      <c r="P125" s="1543">
        <f t="shared" si="25"/>
        <v>180</v>
      </c>
      <c r="Q125" s="1896">
        <v>6430</v>
      </c>
      <c r="R125" s="1896">
        <f>SUM(R126:R130)</f>
        <v>720</v>
      </c>
      <c r="S125" s="1896">
        <f>SUM(S126:S130)</f>
        <v>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4"/>
        <v>0</v>
      </c>
      <c r="G126" s="37" t="e">
        <f t="shared" si="23"/>
        <v>#DIV/0!</v>
      </c>
      <c r="H126" s="923"/>
      <c r="I126" s="923"/>
      <c r="J126" s="471"/>
      <c r="K126" s="471"/>
      <c r="L126" s="471"/>
      <c r="M126" s="471"/>
      <c r="N126" s="471"/>
      <c r="O126" s="471"/>
      <c r="P126" s="471"/>
      <c r="Q126" s="471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25800</v>
      </c>
      <c r="F127" s="36">
        <f t="shared" si="24"/>
        <v>25787.5</v>
      </c>
      <c r="G127" s="37">
        <f t="shared" si="23"/>
        <v>99.951550387596896</v>
      </c>
      <c r="H127" s="923"/>
      <c r="I127" s="923"/>
      <c r="J127" s="471"/>
      <c r="K127" s="872">
        <v>11462</v>
      </c>
      <c r="L127" s="1020">
        <v>6995.5</v>
      </c>
      <c r="M127" s="471"/>
      <c r="N127" s="471"/>
      <c r="O127" s="471">
        <v>0</v>
      </c>
      <c r="P127" s="471">
        <v>180</v>
      </c>
      <c r="Q127" s="872">
        <v>6430</v>
      </c>
      <c r="R127" s="471">
        <v>720</v>
      </c>
      <c r="S127" s="471">
        <v>0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4"/>
        <v>0</v>
      </c>
      <c r="G128" s="37" t="e">
        <f t="shared" si="23"/>
        <v>#DIV/0!</v>
      </c>
      <c r="H128" s="923"/>
      <c r="I128" s="923"/>
      <c r="J128" s="471"/>
      <c r="K128" s="471"/>
      <c r="L128" s="471"/>
      <c r="M128" s="471"/>
      <c r="N128" s="471"/>
      <c r="O128" s="471"/>
      <c r="P128" s="471"/>
      <c r="Q128" s="471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4"/>
        <v>0</v>
      </c>
      <c r="G129" s="37" t="e">
        <f t="shared" si="23"/>
        <v>#DIV/0!</v>
      </c>
      <c r="H129" s="923"/>
      <c r="I129" s="923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4"/>
        <v>0</v>
      </c>
      <c r="G130" s="37" t="e">
        <f t="shared" si="23"/>
        <v>#DIV/0!</v>
      </c>
      <c r="H130" s="923"/>
      <c r="I130" s="923"/>
      <c r="J130" s="471"/>
      <c r="K130" s="471"/>
      <c r="L130" s="471"/>
      <c r="M130" s="471"/>
      <c r="N130" s="471"/>
      <c r="O130" s="471"/>
      <c r="P130" s="471"/>
      <c r="Q130" s="471"/>
      <c r="R130" s="471"/>
      <c r="S130" s="471"/>
    </row>
    <row r="131" spans="1:19" ht="21.75" customHeight="1">
      <c r="A131" s="2267" t="s">
        <v>158</v>
      </c>
      <c r="B131" s="2268"/>
      <c r="C131" s="2269"/>
      <c r="D131" s="672"/>
      <c r="E131" s="27"/>
      <c r="F131" s="27"/>
      <c r="G131" s="67" t="e">
        <f t="shared" si="23"/>
        <v>#DIV/0!</v>
      </c>
      <c r="H131" s="928"/>
      <c r="I131" s="928"/>
      <c r="J131" s="1239"/>
      <c r="K131" s="1239"/>
      <c r="L131" s="1553"/>
      <c r="M131" s="1553"/>
      <c r="N131" s="1553"/>
      <c r="O131" s="1553"/>
      <c r="P131" s="1553"/>
      <c r="Q131" s="1907"/>
      <c r="R131" s="1907"/>
      <c r="S131" s="1907"/>
    </row>
    <row r="132" spans="1:19" ht="21.75" customHeight="1">
      <c r="A132" s="159"/>
      <c r="B132" s="673" t="s">
        <v>159</v>
      </c>
      <c r="C132" s="674"/>
      <c r="D132" s="675" t="s">
        <v>33</v>
      </c>
      <c r="E132" s="409">
        <f>SUM(E133:E134)</f>
        <v>1</v>
      </c>
      <c r="F132" s="134">
        <f>SUM(F133:F135)</f>
        <v>0</v>
      </c>
      <c r="G132" s="67">
        <f t="shared" si="23"/>
        <v>0</v>
      </c>
      <c r="H132" s="922">
        <f>SUM(H133:H134)</f>
        <v>0</v>
      </c>
      <c r="I132" s="922">
        <f>SUM(I133:I134)</f>
        <v>0</v>
      </c>
      <c r="J132" s="1224">
        <v>0</v>
      </c>
      <c r="K132" s="1224">
        <f t="shared" ref="K132:P132" si="26">SUM(K133:K134)</f>
        <v>0</v>
      </c>
      <c r="L132" s="1541">
        <f t="shared" si="26"/>
        <v>0</v>
      </c>
      <c r="M132" s="1541">
        <f t="shared" si="26"/>
        <v>0</v>
      </c>
      <c r="N132" s="1541">
        <f t="shared" si="26"/>
        <v>0</v>
      </c>
      <c r="O132" s="1541">
        <f t="shared" si="26"/>
        <v>0</v>
      </c>
      <c r="P132" s="1541">
        <f t="shared" si="26"/>
        <v>0</v>
      </c>
      <c r="Q132" s="1894">
        <v>0</v>
      </c>
      <c r="R132" s="1894">
        <f>SUM(R133:R134)</f>
        <v>0</v>
      </c>
      <c r="S132" s="1894">
        <f>SUM(S133:S134)</f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1</v>
      </c>
      <c r="F133" s="36">
        <f>SUM(H133:S133)</f>
        <v>0</v>
      </c>
      <c r="G133" s="37">
        <f t="shared" si="23"/>
        <v>0</v>
      </c>
      <c r="H133" s="923"/>
      <c r="I133" s="923"/>
      <c r="J133" s="471"/>
      <c r="K133" s="471"/>
      <c r="L133" s="471"/>
      <c r="M133" s="471"/>
      <c r="N133" s="471"/>
      <c r="O133" s="471"/>
      <c r="P133" s="471"/>
      <c r="Q133" s="471"/>
      <c r="R133" s="471"/>
      <c r="S133" s="471"/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ref="F134:F141" si="27">SUM(H134:S134)</f>
        <v>0</v>
      </c>
      <c r="G134" s="37" t="e">
        <f t="shared" si="23"/>
        <v>#DIV/0!</v>
      </c>
      <c r="H134" s="923"/>
      <c r="I134" s="923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7"/>
        <v>0</v>
      </c>
      <c r="G135" s="37" t="e">
        <f t="shared" si="23"/>
        <v>#DIV/0!</v>
      </c>
      <c r="H135" s="923"/>
      <c r="I135" s="923"/>
      <c r="J135" s="471"/>
      <c r="K135" s="471"/>
      <c r="L135" s="471"/>
      <c r="M135" s="471"/>
      <c r="N135" s="471"/>
      <c r="O135" s="471"/>
      <c r="P135" s="471"/>
      <c r="Q135" s="471"/>
      <c r="R135" s="471"/>
      <c r="S135" s="471"/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43700</v>
      </c>
      <c r="F136" s="153">
        <f>SUM(H136:S136)</f>
        <v>43698.5</v>
      </c>
      <c r="G136" s="379">
        <f t="shared" si="23"/>
        <v>99.996567505720819</v>
      </c>
      <c r="H136" s="929">
        <f>SUM(H137:H141)</f>
        <v>0</v>
      </c>
      <c r="I136" s="929">
        <f t="shared" ref="I136:P136" si="28">SUM(I137:I141)</f>
        <v>4838</v>
      </c>
      <c r="J136" s="1226">
        <f t="shared" si="28"/>
        <v>1195</v>
      </c>
      <c r="K136" s="1226">
        <f t="shared" si="28"/>
        <v>5388.5</v>
      </c>
      <c r="L136" s="1543">
        <f t="shared" si="28"/>
        <v>4175</v>
      </c>
      <c r="M136" s="1543">
        <f t="shared" si="28"/>
        <v>0</v>
      </c>
      <c r="N136" s="1543">
        <f t="shared" si="28"/>
        <v>7300</v>
      </c>
      <c r="O136" s="1543">
        <f t="shared" si="28"/>
        <v>14727</v>
      </c>
      <c r="P136" s="1543">
        <f t="shared" si="28"/>
        <v>0</v>
      </c>
      <c r="Q136" s="1896">
        <v>2460</v>
      </c>
      <c r="R136" s="1896">
        <f>SUM(R137:R141)</f>
        <v>0</v>
      </c>
      <c r="S136" s="1896">
        <f>SUM(S137:S141)</f>
        <v>3615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>SUM(H137:S137)</f>
        <v>0</v>
      </c>
      <c r="G137" s="37" t="e">
        <f t="shared" si="23"/>
        <v>#DIV/0!</v>
      </c>
      <c r="H137" s="923"/>
      <c r="I137" s="923"/>
      <c r="J137" s="471"/>
      <c r="K137" s="471"/>
      <c r="L137" s="471"/>
      <c r="M137" s="471"/>
      <c r="N137" s="471"/>
      <c r="O137" s="471"/>
      <c r="P137" s="471"/>
      <c r="Q137" s="471"/>
      <c r="R137" s="471"/>
      <c r="S137" s="471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43700</v>
      </c>
      <c r="F138" s="36">
        <f t="shared" si="27"/>
        <v>43698.5</v>
      </c>
      <c r="G138" s="37">
        <f t="shared" si="23"/>
        <v>99.996567505720819</v>
      </c>
      <c r="H138" s="923"/>
      <c r="I138" s="933">
        <v>4838</v>
      </c>
      <c r="J138" s="872">
        <v>1195</v>
      </c>
      <c r="K138" s="1496">
        <v>5388.5</v>
      </c>
      <c r="L138" s="872">
        <v>4175</v>
      </c>
      <c r="M138" s="471"/>
      <c r="N138" s="872">
        <v>7300</v>
      </c>
      <c r="O138" s="872">
        <v>14727</v>
      </c>
      <c r="P138" s="471"/>
      <c r="Q138" s="872">
        <v>2460</v>
      </c>
      <c r="R138" s="471">
        <v>0</v>
      </c>
      <c r="S138" s="872">
        <v>3615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7"/>
        <v>0</v>
      </c>
      <c r="G139" s="37" t="e">
        <f t="shared" si="23"/>
        <v>#DIV/0!</v>
      </c>
      <c r="H139" s="923"/>
      <c r="I139" s="923"/>
      <c r="J139" s="471"/>
      <c r="K139" s="471"/>
      <c r="L139" s="471"/>
      <c r="M139" s="471"/>
      <c r="N139" s="471"/>
      <c r="O139" s="471"/>
      <c r="P139" s="471"/>
      <c r="Q139" s="471"/>
      <c r="R139" s="471"/>
      <c r="S139" s="471"/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7"/>
        <v>0</v>
      </c>
      <c r="G140" s="37" t="e">
        <f t="shared" si="23"/>
        <v>#DIV/0!</v>
      </c>
      <c r="H140" s="923"/>
      <c r="I140" s="923"/>
      <c r="J140" s="471"/>
      <c r="K140" s="471"/>
      <c r="L140" s="471"/>
      <c r="M140" s="471"/>
      <c r="N140" s="471"/>
      <c r="O140" s="471"/>
      <c r="P140" s="471"/>
      <c r="Q140" s="471"/>
      <c r="R140" s="471"/>
      <c r="S140" s="471"/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7"/>
        <v>0</v>
      </c>
      <c r="G141" s="37" t="e">
        <f t="shared" si="23"/>
        <v>#DIV/0!</v>
      </c>
      <c r="H141" s="923"/>
      <c r="I141" s="923"/>
      <c r="J141" s="471"/>
      <c r="K141" s="471"/>
      <c r="L141" s="471"/>
      <c r="M141" s="471"/>
      <c r="N141" s="471"/>
      <c r="O141" s="471"/>
      <c r="P141" s="471"/>
      <c r="Q141" s="471"/>
      <c r="R141" s="471"/>
      <c r="S141" s="471"/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144">
        <f>F145</f>
        <v>0</v>
      </c>
      <c r="G142" s="67" t="e">
        <f t="shared" si="23"/>
        <v>#DIV/0!</v>
      </c>
      <c r="H142" s="918">
        <f t="shared" ref="H142:P142" si="29">H145</f>
        <v>0</v>
      </c>
      <c r="I142" s="918">
        <f t="shared" si="29"/>
        <v>0</v>
      </c>
      <c r="J142" s="1223">
        <f t="shared" si="29"/>
        <v>0</v>
      </c>
      <c r="K142" s="1223">
        <f t="shared" si="29"/>
        <v>0</v>
      </c>
      <c r="L142" s="1539">
        <f t="shared" si="29"/>
        <v>0</v>
      </c>
      <c r="M142" s="1539">
        <f t="shared" si="29"/>
        <v>0</v>
      </c>
      <c r="N142" s="1539">
        <f t="shared" si="29"/>
        <v>0</v>
      </c>
      <c r="O142" s="1539">
        <f t="shared" si="29"/>
        <v>0</v>
      </c>
      <c r="P142" s="1539">
        <f t="shared" si="29"/>
        <v>0</v>
      </c>
      <c r="Q142" s="1892">
        <v>0</v>
      </c>
      <c r="R142" s="1892">
        <f>R145</f>
        <v>0</v>
      </c>
      <c r="S142" s="1892">
        <f>S145</f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144"/>
      <c r="G143" s="67" t="e">
        <f t="shared" si="23"/>
        <v>#DIV/0!</v>
      </c>
      <c r="H143" s="918"/>
      <c r="I143" s="918"/>
      <c r="J143" s="1223"/>
      <c r="K143" s="1223"/>
      <c r="L143" s="1539"/>
      <c r="M143" s="1539"/>
      <c r="N143" s="1539"/>
      <c r="O143" s="1539"/>
      <c r="P143" s="1539"/>
      <c r="Q143" s="1892"/>
      <c r="R143" s="1892"/>
      <c r="S143" s="189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>SUM(H144:S144)</f>
        <v>0</v>
      </c>
      <c r="G144" s="37" t="e">
        <f t="shared" si="23"/>
        <v>#DIV/0!</v>
      </c>
      <c r="H144" s="923"/>
      <c r="I144" s="923"/>
      <c r="J144" s="471"/>
      <c r="K144" s="471"/>
      <c r="L144" s="471"/>
      <c r="M144" s="471"/>
      <c r="N144" s="471"/>
      <c r="O144" s="471"/>
      <c r="P144" s="471"/>
      <c r="Q144" s="471"/>
      <c r="R144" s="471"/>
      <c r="S144" s="471"/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>SUM(H145:S145)</f>
        <v>0</v>
      </c>
      <c r="G145" s="37" t="e">
        <f t="shared" si="23"/>
        <v>#DIV/0!</v>
      </c>
      <c r="H145" s="923"/>
      <c r="I145" s="923"/>
      <c r="J145" s="471"/>
      <c r="K145" s="471"/>
      <c r="L145" s="471"/>
      <c r="M145" s="471"/>
      <c r="N145" s="471"/>
      <c r="O145" s="471"/>
      <c r="P145" s="471"/>
      <c r="Q145" s="471"/>
      <c r="R145" s="471"/>
      <c r="S145" s="471"/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>SUM(H146:S146)</f>
        <v>0</v>
      </c>
      <c r="G146" s="37" t="e">
        <f t="shared" si="23"/>
        <v>#DIV/0!</v>
      </c>
      <c r="H146" s="923"/>
      <c r="I146" s="923"/>
      <c r="J146" s="471"/>
      <c r="K146" s="471"/>
      <c r="L146" s="471"/>
      <c r="M146" s="471"/>
      <c r="N146" s="471"/>
      <c r="O146" s="471"/>
      <c r="P146" s="471"/>
      <c r="Q146" s="471"/>
      <c r="R146" s="471"/>
      <c r="S146" s="471"/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>SUM(H147:S147)</f>
        <v>0</v>
      </c>
      <c r="G147" s="379" t="e">
        <f t="shared" si="23"/>
        <v>#DIV/0!</v>
      </c>
      <c r="H147" s="929">
        <f>SUM(H148:H152)</f>
        <v>0</v>
      </c>
      <c r="I147" s="929">
        <f t="shared" ref="I147:P147" si="30">SUM(I148:I152)</f>
        <v>0</v>
      </c>
      <c r="J147" s="1226">
        <f t="shared" si="30"/>
        <v>0</v>
      </c>
      <c r="K147" s="1226">
        <f t="shared" si="30"/>
        <v>0</v>
      </c>
      <c r="L147" s="1543">
        <f t="shared" si="30"/>
        <v>0</v>
      </c>
      <c r="M147" s="1543">
        <f t="shared" si="30"/>
        <v>0</v>
      </c>
      <c r="N147" s="1543">
        <f t="shared" si="30"/>
        <v>0</v>
      </c>
      <c r="O147" s="1543">
        <f t="shared" si="30"/>
        <v>0</v>
      </c>
      <c r="P147" s="1543">
        <f t="shared" si="30"/>
        <v>0</v>
      </c>
      <c r="Q147" s="1896">
        <v>0</v>
      </c>
      <c r="R147" s="1896">
        <f>SUM(R148:R152)</f>
        <v>0</v>
      </c>
      <c r="S147" s="1896">
        <f>SUM(S148:S152)</f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>SUM(H148:S148)</f>
        <v>0</v>
      </c>
      <c r="G148" s="37" t="e">
        <f t="shared" si="23"/>
        <v>#DIV/0!</v>
      </c>
      <c r="H148" s="923"/>
      <c r="I148" s="923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ref="F149:F164" si="31">SUM(H149:S149)</f>
        <v>0</v>
      </c>
      <c r="G149" s="37" t="e">
        <f t="shared" si="23"/>
        <v>#DIV/0!</v>
      </c>
      <c r="H149" s="923"/>
      <c r="I149" s="923"/>
      <c r="J149" s="471"/>
      <c r="K149" s="471"/>
      <c r="L149" s="471"/>
      <c r="M149" s="471"/>
      <c r="N149" s="471"/>
      <c r="O149" s="471"/>
      <c r="P149" s="471"/>
      <c r="Q149" s="471"/>
      <c r="R149" s="471"/>
      <c r="S149" s="471"/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31"/>
        <v>0</v>
      </c>
      <c r="G150" s="37" t="e">
        <f t="shared" si="23"/>
        <v>#DIV/0!</v>
      </c>
      <c r="H150" s="923"/>
      <c r="I150" s="923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31"/>
        <v>0</v>
      </c>
      <c r="G151" s="37" t="e">
        <f t="shared" si="23"/>
        <v>#DIV/0!</v>
      </c>
      <c r="H151" s="923"/>
      <c r="I151" s="923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31"/>
        <v>0</v>
      </c>
      <c r="G152" s="37" t="e">
        <f t="shared" si="23"/>
        <v>#DIV/0!</v>
      </c>
      <c r="H152" s="923"/>
      <c r="I152" s="923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144">
        <f>SUM(H153:S153)</f>
        <v>0</v>
      </c>
      <c r="G153" s="67" t="e">
        <f t="shared" si="23"/>
        <v>#DIV/0!</v>
      </c>
      <c r="H153" s="918">
        <f>H154</f>
        <v>0</v>
      </c>
      <c r="I153" s="918">
        <f t="shared" ref="I153:P153" si="32">I154</f>
        <v>0</v>
      </c>
      <c r="J153" s="1223">
        <f t="shared" si="32"/>
        <v>0</v>
      </c>
      <c r="K153" s="1223">
        <f t="shared" si="32"/>
        <v>0</v>
      </c>
      <c r="L153" s="1539">
        <f t="shared" si="32"/>
        <v>0</v>
      </c>
      <c r="M153" s="1539">
        <f t="shared" si="32"/>
        <v>0</v>
      </c>
      <c r="N153" s="1539">
        <f t="shared" si="32"/>
        <v>0</v>
      </c>
      <c r="O153" s="1539">
        <f t="shared" si="32"/>
        <v>0</v>
      </c>
      <c r="P153" s="1539">
        <f t="shared" si="32"/>
        <v>0</v>
      </c>
      <c r="Q153" s="1892">
        <v>0</v>
      </c>
      <c r="R153" s="1892">
        <f>R154</f>
        <v>0</v>
      </c>
      <c r="S153" s="1892">
        <f>S154</f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06">
        <f>SUM(H154:S154)</f>
        <v>0</v>
      </c>
      <c r="G154" s="37" t="e">
        <f t="shared" si="23"/>
        <v>#DIV/0!</v>
      </c>
      <c r="H154" s="943"/>
      <c r="I154" s="943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06">
        <f>SUM(H155:S155)</f>
        <v>0</v>
      </c>
      <c r="G155" s="37" t="e">
        <f t="shared" si="23"/>
        <v>#DIV/0!</v>
      </c>
      <c r="H155" s="943"/>
      <c r="I155" s="943"/>
      <c r="J155" s="476"/>
      <c r="K155" s="476"/>
      <c r="L155" s="476"/>
      <c r="M155" s="476"/>
      <c r="N155" s="476"/>
      <c r="O155" s="476"/>
      <c r="P155" s="476"/>
      <c r="Q155" s="476"/>
      <c r="R155" s="476"/>
      <c r="S155" s="476"/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06">
        <f>SUM(H156:S156)</f>
        <v>0</v>
      </c>
      <c r="G156" s="37" t="e">
        <f t="shared" si="23"/>
        <v>#DIV/0!</v>
      </c>
      <c r="H156" s="943"/>
      <c r="I156" s="943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06">
        <f>SUM(H157:S157)</f>
        <v>0</v>
      </c>
      <c r="G157" s="37" t="e">
        <f t="shared" si="23"/>
        <v>#DIV/0!</v>
      </c>
      <c r="H157" s="943"/>
      <c r="I157" s="943"/>
      <c r="J157" s="476"/>
      <c r="K157" s="476"/>
      <c r="L157" s="476"/>
      <c r="M157" s="476"/>
      <c r="N157" s="476"/>
      <c r="O157" s="476"/>
      <c r="P157" s="476"/>
      <c r="Q157" s="476"/>
      <c r="R157" s="476"/>
      <c r="S157" s="476"/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31"/>
        <v>0</v>
      </c>
      <c r="G158" s="37" t="e">
        <f t="shared" si="23"/>
        <v>#DIV/0!</v>
      </c>
      <c r="H158" s="923"/>
      <c r="I158" s="923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31"/>
        <v>0</v>
      </c>
      <c r="G159" s="379" t="e">
        <f t="shared" si="23"/>
        <v>#DIV/0!</v>
      </c>
      <c r="H159" s="929">
        <f>SUM(H160:H164)</f>
        <v>0</v>
      </c>
      <c r="I159" s="929">
        <f t="shared" ref="I159:P159" si="33">SUM(I160:I164)</f>
        <v>0</v>
      </c>
      <c r="J159" s="1226">
        <f t="shared" si="33"/>
        <v>0</v>
      </c>
      <c r="K159" s="1226">
        <f t="shared" si="33"/>
        <v>0</v>
      </c>
      <c r="L159" s="1543">
        <f t="shared" si="33"/>
        <v>0</v>
      </c>
      <c r="M159" s="1543">
        <f t="shared" si="33"/>
        <v>0</v>
      </c>
      <c r="N159" s="1543">
        <f t="shared" si="33"/>
        <v>0</v>
      </c>
      <c r="O159" s="1543">
        <f t="shared" si="33"/>
        <v>0</v>
      </c>
      <c r="P159" s="1543">
        <f t="shared" si="33"/>
        <v>0</v>
      </c>
      <c r="Q159" s="1896">
        <v>0</v>
      </c>
      <c r="R159" s="1896">
        <f>SUM(R160:R164)</f>
        <v>0</v>
      </c>
      <c r="S159" s="1896">
        <f>SUM(S160:S164)</f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31"/>
        <v>0</v>
      </c>
      <c r="G160" s="37" t="e">
        <f t="shared" si="23"/>
        <v>#DIV/0!</v>
      </c>
      <c r="H160" s="923"/>
      <c r="I160" s="923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31"/>
        <v>0</v>
      </c>
      <c r="G161" s="37" t="e">
        <f t="shared" si="23"/>
        <v>#DIV/0!</v>
      </c>
      <c r="H161" s="923"/>
      <c r="I161" s="923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31"/>
        <v>0</v>
      </c>
      <c r="G162" s="37" t="e">
        <f t="shared" si="23"/>
        <v>#DIV/0!</v>
      </c>
      <c r="H162" s="923"/>
      <c r="I162" s="923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31"/>
        <v>0</v>
      </c>
      <c r="G163" s="37" t="e">
        <f t="shared" si="23"/>
        <v>#DIV/0!</v>
      </c>
      <c r="H163" s="923"/>
      <c r="I163" s="923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116">
        <f t="shared" si="31"/>
        <v>0</v>
      </c>
      <c r="G164" s="37" t="e">
        <f t="shared" si="23"/>
        <v>#DIV/0!</v>
      </c>
      <c r="H164" s="923"/>
      <c r="I164" s="923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</row>
    <row r="165" spans="1:19" ht="19.5" customHeight="1">
      <c r="A165" s="2152" t="s">
        <v>222</v>
      </c>
      <c r="B165" s="2113"/>
      <c r="C165" s="2114"/>
      <c r="D165" s="693"/>
      <c r="E165" s="705"/>
      <c r="F165" s="811">
        <f>SUM(F166)</f>
        <v>0</v>
      </c>
      <c r="G165" s="67" t="e">
        <f t="shared" si="23"/>
        <v>#DIV/0!</v>
      </c>
      <c r="H165" s="928"/>
      <c r="I165" s="928"/>
      <c r="J165" s="1239"/>
      <c r="K165" s="1239"/>
      <c r="L165" s="1553"/>
      <c r="M165" s="1553"/>
      <c r="N165" s="1553"/>
      <c r="O165" s="1553"/>
      <c r="P165" s="1553"/>
      <c r="Q165" s="1907"/>
      <c r="R165" s="1907"/>
      <c r="S165" s="190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813">
        <f t="shared" ref="F166:F174" si="34">SUM(H166:AJ166)</f>
        <v>0</v>
      </c>
      <c r="G166" s="37" t="e">
        <f t="shared" si="23"/>
        <v>#DIV/0!</v>
      </c>
      <c r="H166" s="937"/>
      <c r="I166" s="937"/>
      <c r="J166" s="1240"/>
      <c r="K166" s="1240"/>
      <c r="L166" s="1554"/>
      <c r="M166" s="1554"/>
      <c r="N166" s="1554"/>
      <c r="O166" s="1554"/>
      <c r="P166" s="1554"/>
      <c r="Q166" s="1908"/>
      <c r="R166" s="1908"/>
      <c r="S166" s="1908"/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813">
        <f t="shared" si="34"/>
        <v>0</v>
      </c>
      <c r="G167" s="37" t="e">
        <f t="shared" si="23"/>
        <v>#DIV/0!</v>
      </c>
      <c r="H167" s="937"/>
      <c r="I167" s="937"/>
      <c r="J167" s="1240"/>
      <c r="K167" s="1240"/>
      <c r="L167" s="1554"/>
      <c r="M167" s="1554"/>
      <c r="N167" s="1554"/>
      <c r="O167" s="1554"/>
      <c r="P167" s="1554"/>
      <c r="Q167" s="1908"/>
      <c r="R167" s="1908"/>
      <c r="S167" s="1908"/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815">
        <f t="shared" si="34"/>
        <v>0</v>
      </c>
      <c r="G168" s="37" t="e">
        <f t="shared" si="23"/>
        <v>#DIV/0!</v>
      </c>
      <c r="H168" s="923"/>
      <c r="I168" s="923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817">
        <f t="shared" si="34"/>
        <v>0</v>
      </c>
      <c r="G169" s="379" t="e">
        <f t="shared" si="23"/>
        <v>#DIV/0!</v>
      </c>
      <c r="H169" s="944">
        <f>SUM(H170:H174)</f>
        <v>0</v>
      </c>
      <c r="I169" s="944">
        <f t="shared" ref="I169:P169" si="35">SUM(I170:I174)</f>
        <v>0</v>
      </c>
      <c r="J169" s="1242">
        <f t="shared" si="35"/>
        <v>0</v>
      </c>
      <c r="K169" s="1242">
        <f t="shared" si="35"/>
        <v>0</v>
      </c>
      <c r="L169" s="1556">
        <f t="shared" si="35"/>
        <v>0</v>
      </c>
      <c r="M169" s="1556">
        <f t="shared" si="35"/>
        <v>0</v>
      </c>
      <c r="N169" s="1556">
        <f t="shared" si="35"/>
        <v>0</v>
      </c>
      <c r="O169" s="1556">
        <f t="shared" si="35"/>
        <v>0</v>
      </c>
      <c r="P169" s="1556">
        <f t="shared" si="35"/>
        <v>0</v>
      </c>
      <c r="Q169" s="1909">
        <v>0</v>
      </c>
      <c r="R169" s="1909">
        <f>SUM(R170:R174)</f>
        <v>0</v>
      </c>
      <c r="S169" s="1911">
        <f>SUM(S170:S174)</f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815">
        <f t="shared" si="34"/>
        <v>0</v>
      </c>
      <c r="G170" s="37" t="e">
        <f t="shared" si="23"/>
        <v>#DIV/0!</v>
      </c>
      <c r="H170" s="923"/>
      <c r="I170" s="923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815">
        <f t="shared" si="34"/>
        <v>0</v>
      </c>
      <c r="G171" s="37" t="e">
        <f t="shared" si="23"/>
        <v>#DIV/0!</v>
      </c>
      <c r="H171" s="923"/>
      <c r="I171" s="923"/>
      <c r="J171" s="471"/>
      <c r="K171" s="471"/>
      <c r="L171" s="471"/>
      <c r="M171" s="471"/>
      <c r="N171" s="471"/>
      <c r="O171" s="471"/>
      <c r="P171" s="471"/>
      <c r="Q171" s="471"/>
      <c r="R171" s="471"/>
      <c r="S171" s="471"/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815">
        <f t="shared" si="34"/>
        <v>0</v>
      </c>
      <c r="G172" s="37" t="e">
        <f t="shared" si="23"/>
        <v>#DIV/0!</v>
      </c>
      <c r="H172" s="923"/>
      <c r="I172" s="923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815">
        <f t="shared" si="34"/>
        <v>0</v>
      </c>
      <c r="G173" s="37" t="e">
        <f t="shared" si="23"/>
        <v>#DIV/0!</v>
      </c>
      <c r="H173" s="923"/>
      <c r="I173" s="923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819">
        <f t="shared" si="34"/>
        <v>0</v>
      </c>
      <c r="G174" s="120" t="e">
        <f t="shared" si="23"/>
        <v>#DIV/0!</v>
      </c>
      <c r="H174" s="946"/>
      <c r="I174" s="946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</row>
    <row r="175" spans="1:19" ht="37.950000000000003" customHeight="1">
      <c r="A175" s="2226" t="s">
        <v>225</v>
      </c>
      <c r="B175" s="2227"/>
      <c r="C175" s="2228"/>
      <c r="D175" s="710"/>
      <c r="E175" s="711">
        <f>E176</f>
        <v>49500</v>
      </c>
      <c r="F175" s="841"/>
      <c r="G175" s="631">
        <f t="shared" si="23"/>
        <v>0</v>
      </c>
      <c r="H175" s="949"/>
      <c r="I175" s="949"/>
      <c r="J175" s="1243"/>
      <c r="K175" s="1243"/>
      <c r="L175" s="1557"/>
      <c r="M175" s="1557"/>
      <c r="N175" s="1557"/>
      <c r="O175" s="1557"/>
      <c r="P175" s="1557"/>
      <c r="Q175" s="1910"/>
      <c r="R175" s="1910"/>
      <c r="S175" s="1910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49500</v>
      </c>
      <c r="F176" s="843">
        <f>F177+F179</f>
        <v>49500</v>
      </c>
      <c r="G176" s="67">
        <f t="shared" si="23"/>
        <v>100</v>
      </c>
      <c r="H176" s="713">
        <f>H177+H179</f>
        <v>0</v>
      </c>
      <c r="I176" s="713">
        <f t="shared" ref="I176:P176" si="36">I177+I179</f>
        <v>0</v>
      </c>
      <c r="J176" s="713">
        <f t="shared" si="36"/>
        <v>41200</v>
      </c>
      <c r="K176" s="713">
        <f t="shared" si="36"/>
        <v>8300</v>
      </c>
      <c r="L176" s="1567">
        <f t="shared" si="36"/>
        <v>0</v>
      </c>
      <c r="M176" s="1567">
        <f t="shared" si="36"/>
        <v>0</v>
      </c>
      <c r="N176" s="1567">
        <f t="shared" si="36"/>
        <v>0</v>
      </c>
      <c r="O176" s="1567">
        <f t="shared" si="36"/>
        <v>0</v>
      </c>
      <c r="P176" s="1567">
        <f t="shared" si="36"/>
        <v>0</v>
      </c>
      <c r="Q176" s="1920">
        <v>0</v>
      </c>
      <c r="R176" s="1920">
        <f>R177+R179</f>
        <v>0</v>
      </c>
      <c r="S176" s="1920">
        <f>S177+S179</f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0</v>
      </c>
      <c r="F177" s="815">
        <f>SUM(H177:S177)</f>
        <v>0</v>
      </c>
      <c r="G177" s="37" t="e">
        <f t="shared" si="23"/>
        <v>#DIV/0!</v>
      </c>
      <c r="H177" s="923"/>
      <c r="I177" s="923"/>
      <c r="J177" s="471"/>
      <c r="K177" s="471"/>
      <c r="L177" s="471"/>
      <c r="M177" s="471"/>
      <c r="N177" s="471"/>
      <c r="O177" s="471"/>
      <c r="P177" s="471"/>
      <c r="Q177" s="471"/>
      <c r="R177" s="471"/>
      <c r="S177" s="471"/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0</v>
      </c>
      <c r="F178" s="815">
        <f t="shared" ref="F178:F186" si="37">SUM(H178:S178)</f>
        <v>0</v>
      </c>
      <c r="G178" s="37" t="e">
        <f t="shared" si="23"/>
        <v>#DIV/0!</v>
      </c>
      <c r="H178" s="923"/>
      <c r="I178" s="923"/>
      <c r="J178" s="471"/>
      <c r="K178" s="471"/>
      <c r="L178" s="471"/>
      <c r="M178" s="471"/>
      <c r="N178" s="471"/>
      <c r="O178" s="471"/>
      <c r="P178" s="471"/>
      <c r="Q178" s="471"/>
      <c r="R178" s="471"/>
      <c r="S178" s="471"/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v>49500</v>
      </c>
      <c r="F179" s="815">
        <f t="shared" si="37"/>
        <v>49500</v>
      </c>
      <c r="G179" s="37">
        <f t="shared" si="23"/>
        <v>100</v>
      </c>
      <c r="H179" s="923">
        <f>SUM(H180:H186)</f>
        <v>0</v>
      </c>
      <c r="I179" s="923">
        <f t="shared" ref="I179:P179" si="38">SUM(I180:I186)</f>
        <v>0</v>
      </c>
      <c r="J179" s="471">
        <f t="shared" si="38"/>
        <v>41200</v>
      </c>
      <c r="K179" s="471">
        <f t="shared" si="38"/>
        <v>8300</v>
      </c>
      <c r="L179" s="471">
        <f t="shared" si="38"/>
        <v>0</v>
      </c>
      <c r="M179" s="471">
        <f t="shared" si="38"/>
        <v>0</v>
      </c>
      <c r="N179" s="471">
        <f t="shared" si="38"/>
        <v>0</v>
      </c>
      <c r="O179" s="471">
        <f t="shared" si="38"/>
        <v>0</v>
      </c>
      <c r="P179" s="471">
        <f t="shared" si="38"/>
        <v>0</v>
      </c>
      <c r="Q179" s="471">
        <v>0</v>
      </c>
      <c r="R179" s="471">
        <f>SUM(R180:R186)</f>
        <v>0</v>
      </c>
      <c r="S179" s="471">
        <f>SUM(S180:S186)</f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>
        <v>0</v>
      </c>
      <c r="F180" s="815">
        <f t="shared" si="37"/>
        <v>0</v>
      </c>
      <c r="G180" s="37" t="e">
        <f t="shared" ref="G180:G243" si="39">+F180*100/E180</f>
        <v>#DIV/0!</v>
      </c>
      <c r="H180" s="923"/>
      <c r="I180" s="923"/>
      <c r="J180" s="471"/>
      <c r="K180" s="471"/>
      <c r="L180" s="471"/>
      <c r="M180" s="471"/>
      <c r="N180" s="471"/>
      <c r="O180" s="471"/>
      <c r="P180" s="471"/>
      <c r="Q180" s="471"/>
      <c r="R180" s="471"/>
      <c r="S180" s="471"/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815">
        <f t="shared" si="37"/>
        <v>28300</v>
      </c>
      <c r="G181" s="37" t="e">
        <f t="shared" si="39"/>
        <v>#DIV/0!</v>
      </c>
      <c r="H181" s="923"/>
      <c r="I181" s="923"/>
      <c r="J181" s="471">
        <v>20000</v>
      </c>
      <c r="K181" s="471">
        <v>8300</v>
      </c>
      <c r="L181" s="471"/>
      <c r="M181" s="471"/>
      <c r="N181" s="471"/>
      <c r="O181" s="471"/>
      <c r="P181" s="471"/>
      <c r="Q181" s="471"/>
      <c r="R181" s="471"/>
      <c r="S181" s="471"/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815">
        <f t="shared" si="37"/>
        <v>20000</v>
      </c>
      <c r="G182" s="37" t="e">
        <f t="shared" si="39"/>
        <v>#DIV/0!</v>
      </c>
      <c r="H182" s="923"/>
      <c r="I182" s="923"/>
      <c r="J182" s="471">
        <v>20000</v>
      </c>
      <c r="K182" s="471"/>
      <c r="L182" s="471"/>
      <c r="M182" s="471"/>
      <c r="N182" s="471"/>
      <c r="O182" s="471"/>
      <c r="P182" s="471"/>
      <c r="Q182" s="471"/>
      <c r="R182" s="471"/>
      <c r="S182" s="471"/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815">
        <f t="shared" si="37"/>
        <v>0</v>
      </c>
      <c r="G183" s="37" t="e">
        <f t="shared" si="39"/>
        <v>#DIV/0!</v>
      </c>
      <c r="H183" s="923"/>
      <c r="I183" s="923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815">
        <f t="shared" si="37"/>
        <v>1200</v>
      </c>
      <c r="G184" s="37" t="e">
        <f t="shared" si="39"/>
        <v>#DIV/0!</v>
      </c>
      <c r="H184" s="923"/>
      <c r="I184" s="923"/>
      <c r="J184" s="471">
        <v>1200</v>
      </c>
      <c r="K184" s="471"/>
      <c r="L184" s="471"/>
      <c r="M184" s="471"/>
      <c r="N184" s="471"/>
      <c r="O184" s="471"/>
      <c r="P184" s="471"/>
      <c r="Q184" s="471"/>
      <c r="R184" s="471"/>
      <c r="S184" s="471"/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815">
        <f t="shared" si="37"/>
        <v>0</v>
      </c>
      <c r="G185" s="37" t="e">
        <f t="shared" si="39"/>
        <v>#DIV/0!</v>
      </c>
      <c r="H185" s="923"/>
      <c r="I185" s="923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815">
        <f t="shared" si="37"/>
        <v>0</v>
      </c>
      <c r="G186" s="37" t="e">
        <f t="shared" si="39"/>
        <v>#DIV/0!</v>
      </c>
      <c r="H186" s="946"/>
      <c r="I186" s="946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811">
        <f>SUM(H187:AJ187)</f>
        <v>0</v>
      </c>
      <c r="G187" s="67" t="e">
        <f t="shared" si="39"/>
        <v>#DIV/0!</v>
      </c>
      <c r="H187" s="928"/>
      <c r="I187" s="928"/>
      <c r="J187" s="1239"/>
      <c r="K187" s="1239"/>
      <c r="L187" s="1553"/>
      <c r="M187" s="1553"/>
      <c r="N187" s="1553"/>
      <c r="O187" s="1553"/>
      <c r="P187" s="1553"/>
      <c r="Q187" s="1907"/>
      <c r="R187" s="1907"/>
      <c r="S187" s="1907"/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815">
        <f>SUM(H188:AJ188)</f>
        <v>0</v>
      </c>
      <c r="G188" s="37" t="e">
        <f t="shared" si="39"/>
        <v>#DIV/0!</v>
      </c>
      <c r="H188" s="923"/>
      <c r="I188" s="923"/>
      <c r="J188" s="471"/>
      <c r="K188" s="471"/>
      <c r="L188" s="471"/>
      <c r="M188" s="471"/>
      <c r="N188" s="471"/>
      <c r="O188" s="471"/>
      <c r="P188" s="471"/>
      <c r="Q188" s="471"/>
      <c r="R188" s="471"/>
      <c r="S188" s="471"/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7100</v>
      </c>
      <c r="F189" s="708">
        <f>SUM(F190:F194)</f>
        <v>7018</v>
      </c>
      <c r="G189" s="379">
        <f t="shared" si="39"/>
        <v>98.845070422535215</v>
      </c>
      <c r="H189" s="944">
        <f>SUM(H190:H194)</f>
        <v>0</v>
      </c>
      <c r="I189" s="944">
        <f t="shared" ref="I189:P189" si="40">SUM(I190:I194)</f>
        <v>0</v>
      </c>
      <c r="J189" s="1242">
        <f t="shared" si="40"/>
        <v>0</v>
      </c>
      <c r="K189" s="1242">
        <f t="shared" si="40"/>
        <v>0</v>
      </c>
      <c r="L189" s="1556">
        <f t="shared" si="40"/>
        <v>0</v>
      </c>
      <c r="M189" s="1556">
        <f t="shared" si="40"/>
        <v>0</v>
      </c>
      <c r="N189" s="1556">
        <f t="shared" si="40"/>
        <v>0</v>
      </c>
      <c r="O189" s="1556">
        <f t="shared" si="40"/>
        <v>2160</v>
      </c>
      <c r="P189" s="1556">
        <f t="shared" si="40"/>
        <v>3418</v>
      </c>
      <c r="Q189" s="1909">
        <v>0</v>
      </c>
      <c r="R189" s="1909">
        <f>SUM(R190:R194)</f>
        <v>1440</v>
      </c>
      <c r="S189" s="1911">
        <f>SUM(S190:S194)</f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815">
        <f>SUM(H190:AJ190)</f>
        <v>0</v>
      </c>
      <c r="G190" s="37" t="e">
        <f t="shared" si="39"/>
        <v>#DIV/0!</v>
      </c>
      <c r="H190" s="923"/>
      <c r="I190" s="923"/>
      <c r="J190" s="471"/>
      <c r="K190" s="471"/>
      <c r="L190" s="471"/>
      <c r="M190" s="471"/>
      <c r="N190" s="471"/>
      <c r="O190" s="471"/>
      <c r="P190" s="471"/>
      <c r="Q190" s="471"/>
      <c r="R190" s="471"/>
      <c r="S190" s="471"/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7100</v>
      </c>
      <c r="F191" s="815">
        <f>SUM(H191:AJ191)</f>
        <v>7018</v>
      </c>
      <c r="G191" s="37">
        <f t="shared" si="39"/>
        <v>98.845070422535215</v>
      </c>
      <c r="H191" s="923"/>
      <c r="I191" s="923"/>
      <c r="J191" s="471"/>
      <c r="K191" s="471"/>
      <c r="L191" s="471"/>
      <c r="M191" s="471"/>
      <c r="N191" s="471"/>
      <c r="O191" s="872">
        <v>2160</v>
      </c>
      <c r="P191" s="872">
        <v>3418</v>
      </c>
      <c r="Q191" s="471">
        <v>0</v>
      </c>
      <c r="R191" s="872">
        <v>1440</v>
      </c>
      <c r="S191" s="471">
        <v>0</v>
      </c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815">
        <f>SUM(H192:AJ192)</f>
        <v>0</v>
      </c>
      <c r="G192" s="37" t="e">
        <f t="shared" si="39"/>
        <v>#DIV/0!</v>
      </c>
      <c r="H192" s="923"/>
      <c r="I192" s="923"/>
      <c r="J192" s="471"/>
      <c r="K192" s="471"/>
      <c r="L192" s="471"/>
      <c r="M192" s="471"/>
      <c r="N192" s="471"/>
      <c r="O192" s="471"/>
      <c r="P192" s="471"/>
      <c r="Q192" s="471"/>
      <c r="R192" s="471"/>
      <c r="S192" s="471"/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815">
        <f>SUM(H193:AJ193)</f>
        <v>0</v>
      </c>
      <c r="G193" s="37" t="e">
        <f t="shared" si="39"/>
        <v>#DIV/0!</v>
      </c>
      <c r="H193" s="923"/>
      <c r="I193" s="923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819">
        <f>SUM(H194:AJ194)</f>
        <v>0</v>
      </c>
      <c r="G194" s="120" t="e">
        <f t="shared" si="39"/>
        <v>#DIV/0!</v>
      </c>
      <c r="H194" s="946"/>
      <c r="I194" s="946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</row>
    <row r="195" spans="1:19" ht="21.75" customHeight="1">
      <c r="A195" s="2158" t="s">
        <v>237</v>
      </c>
      <c r="B195" s="2159"/>
      <c r="C195" s="2160"/>
      <c r="D195" s="725"/>
      <c r="E195" s="711"/>
      <c r="F195" s="833"/>
      <c r="G195" s="631" t="e">
        <f t="shared" si="39"/>
        <v>#DIV/0!</v>
      </c>
      <c r="H195" s="949"/>
      <c r="I195" s="949"/>
      <c r="J195" s="1243"/>
      <c r="K195" s="1243"/>
      <c r="L195" s="1557"/>
      <c r="M195" s="1557"/>
      <c r="N195" s="1557"/>
      <c r="O195" s="1557"/>
      <c r="P195" s="1557"/>
      <c r="Q195" s="1910"/>
      <c r="R195" s="1910"/>
      <c r="S195" s="1910"/>
    </row>
    <row r="196" spans="1:19" ht="21.75" customHeight="1">
      <c r="A196" s="413" t="s">
        <v>238</v>
      </c>
      <c r="B196" s="726"/>
      <c r="C196" s="727"/>
      <c r="D196" s="693"/>
      <c r="E196" s="713"/>
      <c r="F196" s="811"/>
      <c r="G196" s="67" t="e">
        <f t="shared" si="39"/>
        <v>#DIV/0!</v>
      </c>
      <c r="H196" s="928"/>
      <c r="I196" s="928"/>
      <c r="J196" s="1239"/>
      <c r="K196" s="1239"/>
      <c r="L196" s="1553"/>
      <c r="M196" s="1553"/>
      <c r="N196" s="1553"/>
      <c r="O196" s="1553"/>
      <c r="P196" s="1553"/>
      <c r="Q196" s="1907"/>
      <c r="R196" s="1907"/>
      <c r="S196" s="190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815">
        <f t="shared" ref="F197:F232" si="41">SUM(H197:AJ197)</f>
        <v>0</v>
      </c>
      <c r="G197" s="37" t="e">
        <f t="shared" si="39"/>
        <v>#DIV/0!</v>
      </c>
      <c r="H197" s="923"/>
      <c r="I197" s="923"/>
      <c r="J197" s="471"/>
      <c r="K197" s="471"/>
      <c r="L197" s="471"/>
      <c r="M197" s="471"/>
      <c r="N197" s="471"/>
      <c r="O197" s="471"/>
      <c r="P197" s="471"/>
      <c r="Q197" s="471"/>
      <c r="R197" s="471"/>
      <c r="S197" s="471"/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815">
        <f t="shared" si="41"/>
        <v>0</v>
      </c>
      <c r="G198" s="37" t="e">
        <f t="shared" si="39"/>
        <v>#DIV/0!</v>
      </c>
      <c r="H198" s="923"/>
      <c r="I198" s="923"/>
      <c r="J198" s="471"/>
      <c r="K198" s="471"/>
      <c r="L198" s="471"/>
      <c r="M198" s="471"/>
      <c r="N198" s="471"/>
      <c r="O198" s="471"/>
      <c r="P198" s="471"/>
      <c r="Q198" s="471"/>
      <c r="R198" s="471"/>
      <c r="S198" s="471"/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815">
        <f t="shared" si="41"/>
        <v>0</v>
      </c>
      <c r="G199" s="37" t="e">
        <f t="shared" si="39"/>
        <v>#DIV/0!</v>
      </c>
      <c r="H199" s="923"/>
      <c r="I199" s="923"/>
      <c r="J199" s="471"/>
      <c r="K199" s="471"/>
      <c r="L199" s="471"/>
      <c r="M199" s="471"/>
      <c r="N199" s="471"/>
      <c r="O199" s="471"/>
      <c r="P199" s="471"/>
      <c r="Q199" s="471"/>
      <c r="R199" s="471"/>
      <c r="S199" s="471"/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815">
        <f t="shared" si="41"/>
        <v>0</v>
      </c>
      <c r="G200" s="37" t="e">
        <f t="shared" si="39"/>
        <v>#DIV/0!</v>
      </c>
      <c r="H200" s="923"/>
      <c r="I200" s="923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815">
        <f t="shared" si="41"/>
        <v>0</v>
      </c>
      <c r="G201" s="37" t="e">
        <f t="shared" si="39"/>
        <v>#DIV/0!</v>
      </c>
      <c r="H201" s="923"/>
      <c r="I201" s="923"/>
      <c r="J201" s="471"/>
      <c r="K201" s="471"/>
      <c r="L201" s="471"/>
      <c r="M201" s="471"/>
      <c r="N201" s="471"/>
      <c r="O201" s="471"/>
      <c r="P201" s="471"/>
      <c r="Q201" s="471"/>
      <c r="R201" s="471"/>
      <c r="S201" s="471"/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815">
        <f t="shared" si="41"/>
        <v>0</v>
      </c>
      <c r="G202" s="37" t="e">
        <f t="shared" si="39"/>
        <v>#DIV/0!</v>
      </c>
      <c r="H202" s="923"/>
      <c r="I202" s="923"/>
      <c r="J202" s="471"/>
      <c r="K202" s="471"/>
      <c r="L202" s="471"/>
      <c r="M202" s="471"/>
      <c r="N202" s="471"/>
      <c r="O202" s="471"/>
      <c r="P202" s="471"/>
      <c r="Q202" s="471"/>
      <c r="R202" s="471"/>
      <c r="S202" s="471"/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815">
        <f t="shared" si="41"/>
        <v>0</v>
      </c>
      <c r="G203" s="37" t="e">
        <f t="shared" si="39"/>
        <v>#DIV/0!</v>
      </c>
      <c r="H203" s="923"/>
      <c r="I203" s="923"/>
      <c r="J203" s="471"/>
      <c r="K203" s="471"/>
      <c r="L203" s="471"/>
      <c r="M203" s="471"/>
      <c r="N203" s="471"/>
      <c r="O203" s="471"/>
      <c r="P203" s="471"/>
      <c r="Q203" s="471"/>
      <c r="R203" s="471"/>
      <c r="S203" s="471"/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815">
        <f t="shared" si="41"/>
        <v>0</v>
      </c>
      <c r="G204" s="37" t="e">
        <f t="shared" si="39"/>
        <v>#DIV/0!</v>
      </c>
      <c r="H204" s="923"/>
      <c r="I204" s="923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815">
        <f t="shared" si="41"/>
        <v>0</v>
      </c>
      <c r="G205" s="37" t="e">
        <f t="shared" si="39"/>
        <v>#DIV/0!</v>
      </c>
      <c r="H205" s="923"/>
      <c r="I205" s="923"/>
      <c r="J205" s="471"/>
      <c r="K205" s="471"/>
      <c r="L205" s="471"/>
      <c r="M205" s="471"/>
      <c r="N205" s="471"/>
      <c r="O205" s="471"/>
      <c r="P205" s="471"/>
      <c r="Q205" s="471"/>
      <c r="R205" s="471"/>
      <c r="S205" s="471"/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815">
        <f t="shared" si="41"/>
        <v>0</v>
      </c>
      <c r="G206" s="37" t="e">
        <f t="shared" si="39"/>
        <v>#DIV/0!</v>
      </c>
      <c r="H206" s="923"/>
      <c r="I206" s="923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815">
        <f t="shared" si="41"/>
        <v>0</v>
      </c>
      <c r="G207" s="37" t="e">
        <f t="shared" si="39"/>
        <v>#DIV/0!</v>
      </c>
      <c r="H207" s="923"/>
      <c r="I207" s="923"/>
      <c r="J207" s="471"/>
      <c r="K207" s="471"/>
      <c r="L207" s="471"/>
      <c r="M207" s="471"/>
      <c r="N207" s="471"/>
      <c r="O207" s="471"/>
      <c r="P207" s="471"/>
      <c r="Q207" s="471"/>
      <c r="R207" s="471"/>
      <c r="S207" s="471"/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815">
        <f t="shared" si="41"/>
        <v>0</v>
      </c>
      <c r="G208" s="37" t="e">
        <f t="shared" si="39"/>
        <v>#DIV/0!</v>
      </c>
      <c r="H208" s="923"/>
      <c r="I208" s="923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815">
        <f t="shared" si="41"/>
        <v>0</v>
      </c>
      <c r="G209" s="37" t="e">
        <f t="shared" si="39"/>
        <v>#DIV/0!</v>
      </c>
      <c r="H209" s="923"/>
      <c r="I209" s="923"/>
      <c r="J209" s="471"/>
      <c r="K209" s="471"/>
      <c r="L209" s="471"/>
      <c r="M209" s="471"/>
      <c r="N209" s="471"/>
      <c r="O209" s="471"/>
      <c r="P209" s="471"/>
      <c r="Q209" s="471"/>
      <c r="R209" s="471"/>
      <c r="S209" s="471"/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815">
        <f t="shared" si="41"/>
        <v>0</v>
      </c>
      <c r="G210" s="37" t="e">
        <f t="shared" si="39"/>
        <v>#DIV/0!</v>
      </c>
      <c r="H210" s="923"/>
      <c r="I210" s="923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815">
        <f t="shared" si="41"/>
        <v>0</v>
      </c>
      <c r="G211" s="37" t="e">
        <f t="shared" si="39"/>
        <v>#DIV/0!</v>
      </c>
      <c r="H211" s="923"/>
      <c r="I211" s="923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815">
        <f t="shared" si="41"/>
        <v>0</v>
      </c>
      <c r="G212" s="37" t="e">
        <f t="shared" si="39"/>
        <v>#DIV/0!</v>
      </c>
      <c r="H212" s="923"/>
      <c r="I212" s="923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815">
        <f t="shared" si="41"/>
        <v>0</v>
      </c>
      <c r="G213" s="37" t="e">
        <f t="shared" si="39"/>
        <v>#DIV/0!</v>
      </c>
      <c r="H213" s="923"/>
      <c r="I213" s="923"/>
      <c r="J213" s="471"/>
      <c r="K213" s="471"/>
      <c r="L213" s="471"/>
      <c r="M213" s="471"/>
      <c r="N213" s="471"/>
      <c r="O213" s="471"/>
      <c r="P213" s="471"/>
      <c r="Q213" s="471"/>
      <c r="R213" s="471"/>
      <c r="S213" s="471"/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815">
        <f t="shared" si="41"/>
        <v>0</v>
      </c>
      <c r="G214" s="37" t="e">
        <f t="shared" si="39"/>
        <v>#DIV/0!</v>
      </c>
      <c r="H214" s="923"/>
      <c r="I214" s="923"/>
      <c r="J214" s="471"/>
      <c r="K214" s="471"/>
      <c r="L214" s="471"/>
      <c r="M214" s="471"/>
      <c r="N214" s="471"/>
      <c r="O214" s="471"/>
      <c r="P214" s="471"/>
      <c r="Q214" s="471"/>
      <c r="R214" s="471"/>
      <c r="S214" s="471"/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815">
        <f t="shared" si="41"/>
        <v>0</v>
      </c>
      <c r="G215" s="37" t="e">
        <f t="shared" si="39"/>
        <v>#DIV/0!</v>
      </c>
      <c r="H215" s="923"/>
      <c r="I215" s="923"/>
      <c r="J215" s="471"/>
      <c r="K215" s="471"/>
      <c r="L215" s="471"/>
      <c r="M215" s="471"/>
      <c r="N215" s="471"/>
      <c r="O215" s="471"/>
      <c r="P215" s="471"/>
      <c r="Q215" s="471"/>
      <c r="R215" s="471"/>
      <c r="S215" s="471"/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815">
        <f t="shared" si="41"/>
        <v>0</v>
      </c>
      <c r="G216" s="37" t="e">
        <f t="shared" si="39"/>
        <v>#DIV/0!</v>
      </c>
      <c r="H216" s="923"/>
      <c r="I216" s="923"/>
      <c r="J216" s="471"/>
      <c r="K216" s="471"/>
      <c r="L216" s="471"/>
      <c r="M216" s="471"/>
      <c r="N216" s="471"/>
      <c r="O216" s="471"/>
      <c r="P216" s="471"/>
      <c r="Q216" s="471"/>
      <c r="R216" s="471"/>
      <c r="S216" s="471"/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815">
        <f t="shared" si="41"/>
        <v>0</v>
      </c>
      <c r="G217" s="37" t="e">
        <f t="shared" si="39"/>
        <v>#DIV/0!</v>
      </c>
      <c r="H217" s="923"/>
      <c r="I217" s="923"/>
      <c r="J217" s="471"/>
      <c r="K217" s="471"/>
      <c r="L217" s="471"/>
      <c r="M217" s="471"/>
      <c r="N217" s="471"/>
      <c r="O217" s="471"/>
      <c r="P217" s="471"/>
      <c r="Q217" s="471"/>
      <c r="R217" s="471"/>
      <c r="S217" s="471"/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815">
        <f t="shared" si="41"/>
        <v>0</v>
      </c>
      <c r="G218" s="37" t="e">
        <f t="shared" si="39"/>
        <v>#DIV/0!</v>
      </c>
      <c r="H218" s="923"/>
      <c r="I218" s="923"/>
      <c r="J218" s="471"/>
      <c r="K218" s="471"/>
      <c r="L218" s="471"/>
      <c r="M218" s="471"/>
      <c r="N218" s="471"/>
      <c r="O218" s="471"/>
      <c r="P218" s="471"/>
      <c r="Q218" s="471"/>
      <c r="R218" s="471"/>
      <c r="S218" s="471"/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815">
        <f t="shared" si="41"/>
        <v>0</v>
      </c>
      <c r="G219" s="37" t="e">
        <f t="shared" si="39"/>
        <v>#DIV/0!</v>
      </c>
      <c r="H219" s="923"/>
      <c r="I219" s="923"/>
      <c r="J219" s="471"/>
      <c r="K219" s="471"/>
      <c r="L219" s="471"/>
      <c r="M219" s="471"/>
      <c r="N219" s="471"/>
      <c r="O219" s="471"/>
      <c r="P219" s="471"/>
      <c r="Q219" s="471"/>
      <c r="R219" s="471"/>
      <c r="S219" s="471"/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815">
        <f t="shared" si="41"/>
        <v>0</v>
      </c>
      <c r="G220" s="37" t="e">
        <f t="shared" si="39"/>
        <v>#DIV/0!</v>
      </c>
      <c r="H220" s="923"/>
      <c r="I220" s="923"/>
      <c r="J220" s="471"/>
      <c r="K220" s="471"/>
      <c r="L220" s="471"/>
      <c r="M220" s="471"/>
      <c r="N220" s="471"/>
      <c r="O220" s="471"/>
      <c r="P220" s="471"/>
      <c r="Q220" s="471"/>
      <c r="R220" s="471"/>
      <c r="S220" s="471"/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815">
        <f t="shared" si="41"/>
        <v>1</v>
      </c>
      <c r="G221" s="37">
        <f t="shared" si="39"/>
        <v>100</v>
      </c>
      <c r="H221" s="923"/>
      <c r="I221" s="1267">
        <v>1</v>
      </c>
      <c r="J221" s="471"/>
      <c r="K221" s="471"/>
      <c r="L221" s="471"/>
      <c r="M221" s="471"/>
      <c r="N221" s="471"/>
      <c r="O221" s="471"/>
      <c r="P221" s="471"/>
      <c r="Q221" s="471"/>
      <c r="R221" s="471"/>
      <c r="S221" s="471"/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815">
        <f t="shared" si="41"/>
        <v>100</v>
      </c>
      <c r="G222" s="37">
        <f t="shared" si="39"/>
        <v>100</v>
      </c>
      <c r="H222" s="923"/>
      <c r="I222" s="923"/>
      <c r="J222" s="471"/>
      <c r="K222" s="471"/>
      <c r="L222" s="471">
        <v>100</v>
      </c>
      <c r="M222" s="471"/>
      <c r="N222" s="471"/>
      <c r="O222" s="471"/>
      <c r="P222" s="471"/>
      <c r="Q222" s="471"/>
      <c r="R222" s="471"/>
      <c r="S222" s="471"/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815">
        <f t="shared" si="41"/>
        <v>0</v>
      </c>
      <c r="G223" s="37" t="e">
        <f t="shared" si="39"/>
        <v>#DIV/0!</v>
      </c>
      <c r="H223" s="923"/>
      <c r="I223" s="923"/>
      <c r="J223" s="471"/>
      <c r="K223" s="471"/>
      <c r="L223" s="471"/>
      <c r="M223" s="471"/>
      <c r="N223" s="471"/>
      <c r="O223" s="471"/>
      <c r="P223" s="471"/>
      <c r="Q223" s="471"/>
      <c r="R223" s="471"/>
      <c r="S223" s="471"/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815">
        <f t="shared" si="41"/>
        <v>0</v>
      </c>
      <c r="G224" s="37" t="e">
        <f t="shared" si="39"/>
        <v>#DIV/0!</v>
      </c>
      <c r="H224" s="923"/>
      <c r="I224" s="923"/>
      <c r="J224" s="471"/>
      <c r="K224" s="471"/>
      <c r="L224" s="471"/>
      <c r="M224" s="471"/>
      <c r="N224" s="471"/>
      <c r="O224" s="471"/>
      <c r="P224" s="471"/>
      <c r="Q224" s="471"/>
      <c r="R224" s="471"/>
      <c r="S224" s="471"/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815">
        <f t="shared" si="41"/>
        <v>0</v>
      </c>
      <c r="G225" s="37" t="e">
        <f t="shared" si="39"/>
        <v>#DIV/0!</v>
      </c>
      <c r="H225" s="923"/>
      <c r="I225" s="923"/>
      <c r="J225" s="471"/>
      <c r="K225" s="471"/>
      <c r="L225" s="471"/>
      <c r="M225" s="471"/>
      <c r="N225" s="471"/>
      <c r="O225" s="471"/>
      <c r="P225" s="471"/>
      <c r="Q225" s="471"/>
      <c r="R225" s="471"/>
      <c r="S225" s="471"/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815">
        <f t="shared" si="41"/>
        <v>0</v>
      </c>
      <c r="G226" s="37" t="e">
        <f t="shared" si="39"/>
        <v>#DIV/0!</v>
      </c>
      <c r="H226" s="923"/>
      <c r="I226" s="923"/>
      <c r="J226" s="471"/>
      <c r="K226" s="471"/>
      <c r="L226" s="471"/>
      <c r="M226" s="471"/>
      <c r="N226" s="471"/>
      <c r="O226" s="471"/>
      <c r="P226" s="471"/>
      <c r="Q226" s="471"/>
      <c r="R226" s="471"/>
      <c r="S226" s="471"/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20500</v>
      </c>
      <c r="F227" s="817">
        <f t="shared" si="41"/>
        <v>20494.900000000001</v>
      </c>
      <c r="G227" s="379">
        <f t="shared" si="39"/>
        <v>99.975121951219521</v>
      </c>
      <c r="H227" s="947">
        <f>SUM(H228:H232)</f>
        <v>0</v>
      </c>
      <c r="I227" s="947">
        <f t="shared" ref="I227:P227" si="42">SUM(I228:I232)</f>
        <v>0</v>
      </c>
      <c r="J227" s="1244">
        <f t="shared" si="42"/>
        <v>0</v>
      </c>
      <c r="K227" s="1244">
        <f t="shared" si="42"/>
        <v>8730</v>
      </c>
      <c r="L227" s="1558">
        <f t="shared" si="42"/>
        <v>0</v>
      </c>
      <c r="M227" s="1558">
        <f t="shared" si="42"/>
        <v>0</v>
      </c>
      <c r="N227" s="1558">
        <f t="shared" si="42"/>
        <v>0</v>
      </c>
      <c r="O227" s="1558">
        <f t="shared" si="42"/>
        <v>4249.8999999999996</v>
      </c>
      <c r="P227" s="1558">
        <f t="shared" si="42"/>
        <v>1960</v>
      </c>
      <c r="Q227" s="1911">
        <v>3750</v>
      </c>
      <c r="R227" s="1911">
        <f>SUM(R228:R232)</f>
        <v>0</v>
      </c>
      <c r="S227" s="1911">
        <f>SUM(S228:S232)</f>
        <v>1805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815">
        <f t="shared" si="41"/>
        <v>0</v>
      </c>
      <c r="G228" s="37" t="e">
        <f t="shared" si="39"/>
        <v>#DIV/0!</v>
      </c>
      <c r="H228" s="923"/>
      <c r="I228" s="923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20500</v>
      </c>
      <c r="F229" s="815">
        <f t="shared" si="41"/>
        <v>20494.900000000001</v>
      </c>
      <c r="G229" s="37">
        <f t="shared" si="39"/>
        <v>99.975121951219521</v>
      </c>
      <c r="H229" s="923"/>
      <c r="I229" s="923"/>
      <c r="J229" s="471"/>
      <c r="K229" s="872">
        <v>8730</v>
      </c>
      <c r="L229" s="471"/>
      <c r="M229" s="471"/>
      <c r="N229" s="471"/>
      <c r="O229" s="1020">
        <v>4249.8999999999996</v>
      </c>
      <c r="P229" s="872">
        <v>1960</v>
      </c>
      <c r="Q229" s="1020">
        <v>3750</v>
      </c>
      <c r="R229" s="471">
        <v>0</v>
      </c>
      <c r="S229" s="872">
        <v>1805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815">
        <f t="shared" si="41"/>
        <v>0</v>
      </c>
      <c r="G230" s="37" t="e">
        <f t="shared" si="39"/>
        <v>#DIV/0!</v>
      </c>
      <c r="H230" s="923"/>
      <c r="I230" s="923"/>
      <c r="J230" s="471"/>
      <c r="K230" s="471"/>
      <c r="L230" s="471"/>
      <c r="M230" s="471"/>
      <c r="N230" s="471"/>
      <c r="O230" s="471"/>
      <c r="P230" s="471"/>
      <c r="Q230" s="471"/>
      <c r="R230" s="471"/>
      <c r="S230" s="471"/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815">
        <f t="shared" si="41"/>
        <v>0</v>
      </c>
      <c r="G231" s="37" t="e">
        <f t="shared" si="39"/>
        <v>#DIV/0!</v>
      </c>
      <c r="H231" s="923"/>
      <c r="I231" s="923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819">
        <f t="shared" si="41"/>
        <v>0</v>
      </c>
      <c r="G232" s="120" t="e">
        <f t="shared" si="39"/>
        <v>#DIV/0!</v>
      </c>
      <c r="H232" s="946"/>
      <c r="I232" s="946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</row>
    <row r="233" spans="1:19" ht="21.75" customHeight="1">
      <c r="A233" s="2144" t="s">
        <v>246</v>
      </c>
      <c r="B233" s="2145"/>
      <c r="C233" s="2146"/>
      <c r="D233" s="710"/>
      <c r="E233" s="400"/>
      <c r="F233" s="92"/>
      <c r="G233" s="631" t="e">
        <f t="shared" si="39"/>
        <v>#DIV/0!</v>
      </c>
      <c r="H233" s="949"/>
      <c r="I233" s="949"/>
      <c r="J233" s="1243"/>
      <c r="K233" s="1243"/>
      <c r="L233" s="1557"/>
      <c r="M233" s="1557"/>
      <c r="N233" s="1557"/>
      <c r="O233" s="1557"/>
      <c r="P233" s="1557"/>
      <c r="Q233" s="1910"/>
      <c r="R233" s="1910"/>
      <c r="S233" s="1910"/>
    </row>
    <row r="234" spans="1:19" ht="21.75" customHeight="1">
      <c r="A234" s="159" t="s">
        <v>247</v>
      </c>
      <c r="B234" s="747"/>
      <c r="C234" s="748"/>
      <c r="D234" s="749"/>
      <c r="E234" s="54"/>
      <c r="F234" s="55"/>
      <c r="G234" s="67" t="e">
        <f t="shared" si="39"/>
        <v>#DIV/0!</v>
      </c>
      <c r="H234" s="928"/>
      <c r="I234" s="928"/>
      <c r="J234" s="1239"/>
      <c r="K234" s="1239"/>
      <c r="L234" s="1553"/>
      <c r="M234" s="1553"/>
      <c r="N234" s="1553"/>
      <c r="O234" s="1553"/>
      <c r="P234" s="1553"/>
      <c r="Q234" s="1907"/>
      <c r="R234" s="1907"/>
      <c r="S234" s="1907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ref="F235:F245" si="43">SUM(H235:S235)</f>
        <v>0</v>
      </c>
      <c r="G235" s="67" t="e">
        <f t="shared" si="39"/>
        <v>#DIV/0!</v>
      </c>
      <c r="H235" s="928"/>
      <c r="I235" s="928"/>
      <c r="J235" s="1239"/>
      <c r="K235" s="1239"/>
      <c r="L235" s="1553"/>
      <c r="M235" s="1553"/>
      <c r="N235" s="1553"/>
      <c r="O235" s="1553"/>
      <c r="P235" s="1553"/>
      <c r="Q235" s="1907"/>
      <c r="R235" s="1907"/>
      <c r="S235" s="190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3</v>
      </c>
      <c r="F236" s="36">
        <f t="shared" si="43"/>
        <v>3</v>
      </c>
      <c r="G236" s="37">
        <f t="shared" si="39"/>
        <v>100</v>
      </c>
      <c r="H236" s="943"/>
      <c r="I236" s="943"/>
      <c r="J236" s="476"/>
      <c r="K236" s="476"/>
      <c r="L236" s="476"/>
      <c r="M236" s="476"/>
      <c r="N236" s="476">
        <v>3</v>
      </c>
      <c r="O236" s="476"/>
      <c r="P236" s="476"/>
      <c r="Q236" s="476"/>
      <c r="R236" s="476"/>
      <c r="S236" s="476"/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30</v>
      </c>
      <c r="F237" s="36">
        <f t="shared" si="43"/>
        <v>30</v>
      </c>
      <c r="G237" s="37">
        <f t="shared" si="39"/>
        <v>100</v>
      </c>
      <c r="H237" s="943"/>
      <c r="I237" s="943"/>
      <c r="J237" s="476"/>
      <c r="K237" s="476"/>
      <c r="L237" s="476"/>
      <c r="M237" s="476"/>
      <c r="N237" s="476"/>
      <c r="O237" s="476">
        <v>30</v>
      </c>
      <c r="P237" s="476"/>
      <c r="Q237" s="476"/>
      <c r="R237" s="476"/>
      <c r="S237" s="476"/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3</v>
      </c>
      <c r="F238" s="36">
        <f t="shared" si="43"/>
        <v>3</v>
      </c>
      <c r="G238" s="37">
        <f t="shared" si="39"/>
        <v>100</v>
      </c>
      <c r="H238" s="943"/>
      <c r="I238" s="943"/>
      <c r="J238" s="476"/>
      <c r="K238" s="476"/>
      <c r="L238" s="476"/>
      <c r="M238" s="476"/>
      <c r="N238" s="476">
        <v>3</v>
      </c>
      <c r="O238" s="476"/>
      <c r="P238" s="476"/>
      <c r="Q238" s="476"/>
      <c r="R238" s="476"/>
      <c r="S238" s="476"/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43"/>
        <v>0</v>
      </c>
      <c r="G239" s="37" t="e">
        <f t="shared" si="39"/>
        <v>#DIV/0!</v>
      </c>
      <c r="H239" s="943"/>
      <c r="I239" s="943"/>
      <c r="J239" s="476"/>
      <c r="K239" s="476"/>
      <c r="L239" s="476"/>
      <c r="M239" s="476"/>
      <c r="N239" s="476"/>
      <c r="O239" s="476"/>
      <c r="P239" s="476"/>
      <c r="Q239" s="476"/>
      <c r="R239" s="476"/>
      <c r="S239" s="476"/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31500</v>
      </c>
      <c r="F240" s="50">
        <f>SUM(H240:S240)</f>
        <v>31498.560000000001</v>
      </c>
      <c r="G240" s="379">
        <f t="shared" si="39"/>
        <v>99.995428571428576</v>
      </c>
      <c r="H240" s="929">
        <f>SUM(H241:H245)</f>
        <v>0</v>
      </c>
      <c r="I240" s="929">
        <f t="shared" ref="I240:P240" si="44">SUM(I241:I245)</f>
        <v>0</v>
      </c>
      <c r="J240" s="1226">
        <f t="shared" si="44"/>
        <v>0</v>
      </c>
      <c r="K240" s="1226">
        <f t="shared" si="44"/>
        <v>11455</v>
      </c>
      <c r="L240" s="1543">
        <f t="shared" si="44"/>
        <v>0</v>
      </c>
      <c r="M240" s="1543">
        <f t="shared" si="44"/>
        <v>0</v>
      </c>
      <c r="N240" s="1543">
        <f t="shared" si="44"/>
        <v>11152</v>
      </c>
      <c r="O240" s="1543">
        <f t="shared" si="44"/>
        <v>4060</v>
      </c>
      <c r="P240" s="1543">
        <f t="shared" si="44"/>
        <v>0</v>
      </c>
      <c r="Q240" s="1896">
        <v>480</v>
      </c>
      <c r="R240" s="1896">
        <f>SUM(R241:R245)</f>
        <v>2398</v>
      </c>
      <c r="S240" s="1896">
        <f>SUM(S241:S245)</f>
        <v>1953.56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43"/>
        <v>0</v>
      </c>
      <c r="G241" s="37" t="e">
        <f t="shared" si="39"/>
        <v>#DIV/0!</v>
      </c>
      <c r="H241" s="923"/>
      <c r="I241" s="923"/>
      <c r="J241" s="471"/>
      <c r="K241" s="471"/>
      <c r="L241" s="471"/>
      <c r="M241" s="471"/>
      <c r="N241" s="471"/>
      <c r="O241" s="471"/>
      <c r="P241" s="471"/>
      <c r="Q241" s="471"/>
      <c r="R241" s="471"/>
      <c r="S241" s="471"/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1500+30000</f>
        <v>31500</v>
      </c>
      <c r="F242" s="36">
        <f t="shared" si="43"/>
        <v>31498.560000000001</v>
      </c>
      <c r="G242" s="37">
        <f t="shared" si="39"/>
        <v>99.995428571428576</v>
      </c>
      <c r="H242" s="923"/>
      <c r="I242" s="923"/>
      <c r="J242" s="471"/>
      <c r="K242" s="872">
        <v>11455</v>
      </c>
      <c r="L242" s="471"/>
      <c r="M242" s="471"/>
      <c r="N242" s="872">
        <v>11152</v>
      </c>
      <c r="O242" s="872">
        <v>4060</v>
      </c>
      <c r="P242" s="471"/>
      <c r="Q242" s="471">
        <v>480</v>
      </c>
      <c r="R242" s="872">
        <v>2398</v>
      </c>
      <c r="S242" s="1020">
        <v>1953.56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0</v>
      </c>
      <c r="F243" s="36">
        <f t="shared" si="43"/>
        <v>0</v>
      </c>
      <c r="G243" s="37" t="e">
        <f t="shared" si="39"/>
        <v>#DIV/0!</v>
      </c>
      <c r="H243" s="923"/>
      <c r="I243" s="923"/>
      <c r="J243" s="471"/>
      <c r="K243" s="471"/>
      <c r="L243" s="471"/>
      <c r="M243" s="471"/>
      <c r="N243" s="471"/>
      <c r="O243" s="471"/>
      <c r="P243" s="471"/>
      <c r="Q243" s="471"/>
      <c r="R243" s="471"/>
      <c r="S243" s="471"/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43"/>
        <v>0</v>
      </c>
      <c r="G244" s="37" t="e">
        <f t="shared" ref="G244:G307" si="45">+F244*100/E244</f>
        <v>#DIV/0!</v>
      </c>
      <c r="H244" s="923"/>
      <c r="I244" s="923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43"/>
        <v>0</v>
      </c>
      <c r="G245" s="120" t="e">
        <f t="shared" si="45"/>
        <v>#DIV/0!</v>
      </c>
      <c r="H245" s="946"/>
      <c r="I245" s="946"/>
      <c r="J245" s="478"/>
      <c r="K245" s="478"/>
      <c r="L245" s="478"/>
      <c r="M245" s="478"/>
      <c r="N245" s="478"/>
      <c r="O245" s="478"/>
      <c r="P245" s="478"/>
      <c r="Q245" s="478"/>
      <c r="R245" s="478"/>
      <c r="S245" s="478"/>
    </row>
    <row r="246" spans="1:19" ht="21.75" customHeight="1">
      <c r="A246" s="340" t="s">
        <v>255</v>
      </c>
      <c r="B246" s="430"/>
      <c r="C246" s="754"/>
      <c r="D246" s="755"/>
      <c r="E246" s="756"/>
      <c r="F246" s="848"/>
      <c r="G246" s="636" t="e">
        <f t="shared" si="45"/>
        <v>#DIV/0!</v>
      </c>
      <c r="H246" s="948"/>
      <c r="I246" s="948"/>
      <c r="J246" s="1245"/>
      <c r="K246" s="1245"/>
      <c r="L246" s="1559"/>
      <c r="M246" s="1559"/>
      <c r="N246" s="1559"/>
      <c r="O246" s="1559"/>
      <c r="P246" s="1559"/>
      <c r="Q246" s="1912"/>
      <c r="R246" s="1912"/>
      <c r="S246" s="1912"/>
    </row>
    <row r="247" spans="1:19" ht="21.75" customHeight="1">
      <c r="A247" s="2247" t="s">
        <v>249</v>
      </c>
      <c r="B247" s="2247"/>
      <c r="C247" s="2248"/>
      <c r="D247" s="757"/>
      <c r="E247" s="382"/>
      <c r="F247" s="132"/>
      <c r="G247" s="383" t="e">
        <f t="shared" si="45"/>
        <v>#DIV/0!</v>
      </c>
      <c r="H247" s="945"/>
      <c r="I247" s="945"/>
      <c r="J247" s="1246"/>
      <c r="K247" s="1246"/>
      <c r="L247" s="1560"/>
      <c r="M247" s="1560"/>
      <c r="N247" s="1560"/>
      <c r="O247" s="1560"/>
      <c r="P247" s="1560"/>
      <c r="Q247" s="1913"/>
      <c r="R247" s="1913"/>
      <c r="S247" s="191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/>
      <c r="G248" s="67" t="e">
        <f t="shared" si="45"/>
        <v>#DIV/0!</v>
      </c>
      <c r="H248" s="928"/>
      <c r="I248" s="928"/>
      <c r="J248" s="1239"/>
      <c r="K248" s="1239"/>
      <c r="L248" s="1553"/>
      <c r="M248" s="1553"/>
      <c r="N248" s="1553"/>
      <c r="O248" s="1553"/>
      <c r="P248" s="1553"/>
      <c r="Q248" s="1907"/>
      <c r="R248" s="1907"/>
      <c r="S248" s="1907"/>
    </row>
    <row r="249" spans="1:19" ht="21.6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ref="F249:F258" si="46">SUM(H249:S249)</f>
        <v>0</v>
      </c>
      <c r="G249" s="37" t="e">
        <f t="shared" si="45"/>
        <v>#DIV/0!</v>
      </c>
      <c r="H249" s="923"/>
      <c r="I249" s="923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</row>
    <row r="250" spans="1:19" ht="21.6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46"/>
        <v>0</v>
      </c>
      <c r="G250" s="37" t="e">
        <f t="shared" si="45"/>
        <v>#DIV/0!</v>
      </c>
      <c r="H250" s="923"/>
      <c r="I250" s="923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</row>
    <row r="251" spans="1:19" ht="21.6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si="46"/>
        <v>1</v>
      </c>
      <c r="G251" s="37">
        <f t="shared" si="45"/>
        <v>100</v>
      </c>
      <c r="H251" s="923"/>
      <c r="I251" s="923"/>
      <c r="J251" s="471"/>
      <c r="K251" s="471"/>
      <c r="L251" s="471">
        <v>1</v>
      </c>
      <c r="M251" s="471"/>
      <c r="N251" s="471"/>
      <c r="O251" s="471"/>
      <c r="P251" s="471"/>
      <c r="Q251" s="471"/>
      <c r="R251" s="471"/>
      <c r="S251" s="471"/>
    </row>
    <row r="252" spans="1:19" ht="21.6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46"/>
        <v>0</v>
      </c>
      <c r="G252" s="37" t="e">
        <f t="shared" si="45"/>
        <v>#DIV/0!</v>
      </c>
      <c r="H252" s="923"/>
      <c r="I252" s="923"/>
      <c r="J252" s="471"/>
      <c r="K252" s="471"/>
      <c r="L252" s="471"/>
      <c r="M252" s="471"/>
      <c r="N252" s="471"/>
      <c r="O252" s="471"/>
      <c r="P252" s="471"/>
      <c r="Q252" s="471"/>
      <c r="R252" s="471"/>
      <c r="S252" s="471"/>
    </row>
    <row r="253" spans="1:19" ht="21.6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si="46"/>
        <v>0</v>
      </c>
      <c r="G253" s="37" t="e">
        <f t="shared" si="45"/>
        <v>#DIV/0!</v>
      </c>
      <c r="H253" s="923"/>
      <c r="I253" s="923"/>
      <c r="J253" s="471"/>
      <c r="K253" s="471"/>
      <c r="L253" s="471"/>
      <c r="M253" s="471"/>
      <c r="N253" s="471"/>
      <c r="O253" s="471"/>
      <c r="P253" s="471"/>
      <c r="Q253" s="471"/>
      <c r="R253" s="471"/>
      <c r="S253" s="471"/>
    </row>
    <row r="254" spans="1:19" ht="21.6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46"/>
        <v>1</v>
      </c>
      <c r="G254" s="37">
        <f t="shared" si="45"/>
        <v>100</v>
      </c>
      <c r="H254" s="923"/>
      <c r="I254" s="923"/>
      <c r="J254" s="471"/>
      <c r="K254" s="471"/>
      <c r="L254" s="471">
        <v>1</v>
      </c>
      <c r="M254" s="471"/>
      <c r="N254" s="471"/>
      <c r="O254" s="471"/>
      <c r="P254" s="471"/>
      <c r="Q254" s="471"/>
      <c r="R254" s="471"/>
      <c r="S254" s="471"/>
    </row>
    <row r="255" spans="1:19" ht="21.6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46"/>
        <v>0</v>
      </c>
      <c r="G255" s="37" t="e">
        <f t="shared" si="45"/>
        <v>#DIV/0!</v>
      </c>
      <c r="H255" s="923"/>
      <c r="I255" s="923"/>
      <c r="J255" s="471"/>
      <c r="K255" s="471"/>
      <c r="L255" s="471"/>
      <c r="M255" s="471"/>
      <c r="N255" s="471"/>
      <c r="O255" s="471"/>
      <c r="P255" s="471"/>
      <c r="Q255" s="471"/>
      <c r="R255" s="471"/>
      <c r="S255" s="471"/>
    </row>
    <row r="256" spans="1:19" ht="21.6" customHeight="1">
      <c r="A256" s="684"/>
      <c r="B256" s="685"/>
      <c r="C256" s="458"/>
      <c r="D256" s="161" t="s">
        <v>9</v>
      </c>
      <c r="E256" s="95">
        <v>5</v>
      </c>
      <c r="F256" s="36">
        <f t="shared" si="46"/>
        <v>5</v>
      </c>
      <c r="G256" s="37">
        <f t="shared" si="45"/>
        <v>100</v>
      </c>
      <c r="H256" s="923"/>
      <c r="I256" s="923"/>
      <c r="J256" s="471">
        <v>1</v>
      </c>
      <c r="K256" s="471">
        <v>1</v>
      </c>
      <c r="L256" s="471">
        <v>1</v>
      </c>
      <c r="M256" s="471"/>
      <c r="N256" s="471">
        <v>1</v>
      </c>
      <c r="O256" s="471">
        <v>1</v>
      </c>
      <c r="P256" s="471"/>
      <c r="Q256" s="471"/>
      <c r="R256" s="471"/>
      <c r="S256" s="471"/>
    </row>
    <row r="257" spans="1:19" ht="21.6" customHeight="1">
      <c r="A257" s="684"/>
      <c r="B257" s="685"/>
      <c r="C257" s="458" t="s">
        <v>287</v>
      </c>
      <c r="D257" s="161" t="s">
        <v>114</v>
      </c>
      <c r="E257" s="95">
        <v>0</v>
      </c>
      <c r="F257" s="36">
        <f t="shared" si="46"/>
        <v>0</v>
      </c>
      <c r="G257" s="37" t="e">
        <f t="shared" si="45"/>
        <v>#DIV/0!</v>
      </c>
      <c r="H257" s="923"/>
      <c r="I257" s="923"/>
      <c r="J257" s="471"/>
      <c r="K257" s="471"/>
      <c r="L257" s="471"/>
      <c r="M257" s="471"/>
      <c r="N257" s="471"/>
      <c r="O257" s="471"/>
      <c r="P257" s="471"/>
      <c r="Q257" s="471"/>
      <c r="R257" s="471"/>
      <c r="S257" s="471"/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46"/>
        <v>0</v>
      </c>
      <c r="G258" s="37" t="e">
        <f t="shared" si="45"/>
        <v>#DIV/0!</v>
      </c>
      <c r="H258" s="923"/>
      <c r="I258" s="923"/>
      <c r="J258" s="471"/>
      <c r="K258" s="471"/>
      <c r="L258" s="471"/>
      <c r="M258" s="471"/>
      <c r="N258" s="471"/>
      <c r="O258" s="471"/>
      <c r="P258" s="471"/>
      <c r="Q258" s="471"/>
      <c r="R258" s="471"/>
      <c r="S258" s="471"/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153">
        <f t="shared" ref="F259:F264" si="47">SUM(H259:S259)</f>
        <v>39900</v>
      </c>
      <c r="G259" s="379">
        <f t="shared" si="45"/>
        <v>100</v>
      </c>
      <c r="H259" s="929">
        <f>SUM(H260:H264)</f>
        <v>0</v>
      </c>
      <c r="I259" s="929">
        <f t="shared" ref="I259:P259" si="48">SUM(I260:I264)</f>
        <v>0</v>
      </c>
      <c r="J259" s="1226">
        <f t="shared" si="48"/>
        <v>0</v>
      </c>
      <c r="K259" s="1226">
        <f t="shared" si="48"/>
        <v>0</v>
      </c>
      <c r="L259" s="1543">
        <f t="shared" si="48"/>
        <v>0</v>
      </c>
      <c r="M259" s="1543">
        <f t="shared" si="48"/>
        <v>0</v>
      </c>
      <c r="N259" s="1543">
        <f t="shared" si="48"/>
        <v>39900</v>
      </c>
      <c r="O259" s="1543">
        <f t="shared" si="48"/>
        <v>0</v>
      </c>
      <c r="P259" s="1543">
        <f t="shared" si="48"/>
        <v>0</v>
      </c>
      <c r="Q259" s="1896">
        <v>0</v>
      </c>
      <c r="R259" s="1896">
        <f>SUM(R260:R264)</f>
        <v>0</v>
      </c>
      <c r="S259" s="1896">
        <f>SUM(S260:S264)</f>
        <v>0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47"/>
        <v>0</v>
      </c>
      <c r="G260" s="37" t="e">
        <f t="shared" si="45"/>
        <v>#DIV/0!</v>
      </c>
      <c r="H260" s="923"/>
      <c r="I260" s="923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36">
        <f t="shared" si="47"/>
        <v>39900</v>
      </c>
      <c r="G261" s="37">
        <f t="shared" si="45"/>
        <v>100</v>
      </c>
      <c r="H261" s="923"/>
      <c r="I261" s="923"/>
      <c r="J261" s="471"/>
      <c r="K261" s="471"/>
      <c r="L261" s="471"/>
      <c r="M261" s="471"/>
      <c r="N261" s="872">
        <v>39900</v>
      </c>
      <c r="O261" s="471"/>
      <c r="P261" s="471"/>
      <c r="Q261" s="471">
        <v>0</v>
      </c>
      <c r="R261" s="471">
        <v>0</v>
      </c>
      <c r="S261" s="471"/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47"/>
        <v>0</v>
      </c>
      <c r="G262" s="37" t="e">
        <f t="shared" si="45"/>
        <v>#DIV/0!</v>
      </c>
      <c r="H262" s="923"/>
      <c r="I262" s="923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47"/>
        <v>0</v>
      </c>
      <c r="G263" s="37" t="e">
        <f t="shared" si="45"/>
        <v>#DIV/0!</v>
      </c>
      <c r="H263" s="923"/>
      <c r="I263" s="923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47"/>
        <v>0</v>
      </c>
      <c r="G264" s="37" t="e">
        <f t="shared" si="45"/>
        <v>#DIV/0!</v>
      </c>
      <c r="H264" s="923"/>
      <c r="I264" s="923"/>
      <c r="J264" s="471"/>
      <c r="K264" s="471"/>
      <c r="L264" s="471"/>
      <c r="M264" s="471"/>
      <c r="N264" s="471"/>
      <c r="O264" s="471"/>
      <c r="P264" s="471"/>
      <c r="Q264" s="471"/>
      <c r="R264" s="471"/>
      <c r="S264" s="471"/>
    </row>
    <row r="265" spans="1:19" ht="18" customHeight="1">
      <c r="A265" s="758"/>
      <c r="B265" s="2142" t="s">
        <v>250</v>
      </c>
      <c r="C265" s="2143"/>
      <c r="D265" s="767"/>
      <c r="E265" s="6"/>
      <c r="F265" s="55"/>
      <c r="G265" s="67" t="e">
        <f t="shared" si="45"/>
        <v>#DIV/0!</v>
      </c>
      <c r="H265" s="928"/>
      <c r="I265" s="928"/>
      <c r="J265" s="1239"/>
      <c r="K265" s="1239"/>
      <c r="L265" s="1553"/>
      <c r="M265" s="1553"/>
      <c r="N265" s="1553"/>
      <c r="O265" s="1553"/>
      <c r="P265" s="1553"/>
      <c r="Q265" s="1907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4</v>
      </c>
      <c r="F266" s="36">
        <f t="shared" ref="F266:F276" si="49">SUM(H266:S266)</f>
        <v>4</v>
      </c>
      <c r="G266" s="37">
        <f t="shared" si="45"/>
        <v>100</v>
      </c>
      <c r="H266" s="923"/>
      <c r="I266" s="923"/>
      <c r="J266" s="471"/>
      <c r="K266" s="471">
        <v>1</v>
      </c>
      <c r="L266" s="471">
        <v>1</v>
      </c>
      <c r="M266" s="471"/>
      <c r="N266" s="471">
        <v>2</v>
      </c>
      <c r="O266" s="471"/>
      <c r="P266" s="471"/>
      <c r="Q266" s="471"/>
      <c r="R266" s="471"/>
      <c r="S266" s="471"/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40</v>
      </c>
      <c r="F267" s="36">
        <f t="shared" si="49"/>
        <v>40</v>
      </c>
      <c r="G267" s="37">
        <f t="shared" si="45"/>
        <v>100</v>
      </c>
      <c r="H267" s="923"/>
      <c r="I267" s="923"/>
      <c r="J267" s="471">
        <v>10</v>
      </c>
      <c r="K267" s="471">
        <v>10</v>
      </c>
      <c r="L267" s="471"/>
      <c r="M267" s="471"/>
      <c r="N267" s="471">
        <v>10</v>
      </c>
      <c r="O267" s="471">
        <v>4</v>
      </c>
      <c r="P267" s="471"/>
      <c r="Q267" s="471">
        <v>6</v>
      </c>
      <c r="R267" s="471"/>
      <c r="S267" s="471"/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30</v>
      </c>
      <c r="F268" s="36">
        <f t="shared" si="49"/>
        <v>35</v>
      </c>
      <c r="G268" s="37">
        <f t="shared" si="45"/>
        <v>116.66666666666667</v>
      </c>
      <c r="H268" s="923"/>
      <c r="I268" s="923"/>
      <c r="J268" s="471"/>
      <c r="K268" s="471">
        <v>10</v>
      </c>
      <c r="L268" s="471"/>
      <c r="M268" s="471"/>
      <c r="N268" s="471">
        <v>10</v>
      </c>
      <c r="O268" s="471">
        <v>5</v>
      </c>
      <c r="P268" s="471">
        <v>5</v>
      </c>
      <c r="Q268" s="471">
        <v>5</v>
      </c>
      <c r="R268" s="471"/>
      <c r="S268" s="471"/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9</v>
      </c>
      <c r="F269" s="36">
        <f t="shared" si="49"/>
        <v>11</v>
      </c>
      <c r="G269" s="37">
        <f t="shared" si="45"/>
        <v>122.22222222222223</v>
      </c>
      <c r="H269" s="923"/>
      <c r="I269" s="923"/>
      <c r="J269" s="471"/>
      <c r="K269" s="471">
        <v>3</v>
      </c>
      <c r="L269" s="471">
        <v>2</v>
      </c>
      <c r="M269" s="471"/>
      <c r="N269" s="471"/>
      <c r="O269" s="471">
        <v>2</v>
      </c>
      <c r="P269" s="471">
        <v>2</v>
      </c>
      <c r="Q269" s="471">
        <v>2</v>
      </c>
      <c r="R269" s="471"/>
      <c r="S269" s="471"/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49"/>
        <v>0</v>
      </c>
      <c r="G270" s="37" t="e">
        <f t="shared" si="45"/>
        <v>#DIV/0!</v>
      </c>
      <c r="H270" s="923"/>
      <c r="I270" s="923"/>
      <c r="J270" s="471"/>
      <c r="K270" s="471"/>
      <c r="L270" s="471"/>
      <c r="M270" s="471"/>
      <c r="N270" s="471"/>
      <c r="O270" s="471"/>
      <c r="P270" s="471"/>
      <c r="Q270" s="471"/>
      <c r="R270" s="471"/>
      <c r="S270" s="471"/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40800</v>
      </c>
      <c r="F271" s="50">
        <f t="shared" si="49"/>
        <v>19151</v>
      </c>
      <c r="G271" s="379">
        <f t="shared" si="45"/>
        <v>46.938725490196077</v>
      </c>
      <c r="H271" s="929">
        <f>SUM(H272:H276)</f>
        <v>0</v>
      </c>
      <c r="I271" s="929">
        <f t="shared" ref="I271:P271" si="50">SUM(I272:I276)</f>
        <v>0</v>
      </c>
      <c r="J271" s="1226">
        <f t="shared" si="50"/>
        <v>4999</v>
      </c>
      <c r="K271" s="1226">
        <f t="shared" si="50"/>
        <v>1200</v>
      </c>
      <c r="L271" s="1543">
        <f t="shared" si="50"/>
        <v>0</v>
      </c>
      <c r="M271" s="1543">
        <f t="shared" si="50"/>
        <v>0</v>
      </c>
      <c r="N271" s="1543">
        <f t="shared" si="50"/>
        <v>0</v>
      </c>
      <c r="O271" s="1543">
        <f t="shared" si="50"/>
        <v>0</v>
      </c>
      <c r="P271" s="1543">
        <f t="shared" si="50"/>
        <v>12122</v>
      </c>
      <c r="Q271" s="1896">
        <v>830</v>
      </c>
      <c r="R271" s="1896">
        <f>SUM(R272:R276)</f>
        <v>0</v>
      </c>
      <c r="S271" s="1896">
        <f>SUM(S272:S276)</f>
        <v>0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49"/>
        <v>0</v>
      </c>
      <c r="G272" s="37" t="e">
        <f t="shared" si="45"/>
        <v>#DIV/0!</v>
      </c>
      <c r="H272" s="923"/>
      <c r="I272" s="923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</row>
    <row r="273" spans="1:19" ht="21.75" customHeight="1">
      <c r="A273" s="684"/>
      <c r="B273" s="685"/>
      <c r="C273" s="686" t="s">
        <v>26</v>
      </c>
      <c r="D273" s="687" t="s">
        <v>24</v>
      </c>
      <c r="E273" s="42">
        <v>40800</v>
      </c>
      <c r="F273" s="36">
        <f t="shared" si="49"/>
        <v>19151</v>
      </c>
      <c r="G273" s="37">
        <f t="shared" si="45"/>
        <v>46.938725490196077</v>
      </c>
      <c r="H273" s="923"/>
      <c r="I273" s="923"/>
      <c r="J273" s="872">
        <v>4999</v>
      </c>
      <c r="K273" s="872">
        <v>1200</v>
      </c>
      <c r="L273" s="471"/>
      <c r="M273" s="471"/>
      <c r="N273" s="471"/>
      <c r="O273" s="471"/>
      <c r="P273" s="872">
        <v>12122</v>
      </c>
      <c r="Q273" s="471">
        <v>830</v>
      </c>
      <c r="R273" s="471">
        <v>0</v>
      </c>
      <c r="S273" s="471"/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49"/>
        <v>0</v>
      </c>
      <c r="G274" s="37" t="e">
        <f t="shared" si="45"/>
        <v>#DIV/0!</v>
      </c>
      <c r="H274" s="923"/>
      <c r="I274" s="923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49"/>
        <v>0</v>
      </c>
      <c r="G275" s="37" t="e">
        <f t="shared" si="45"/>
        <v>#DIV/0!</v>
      </c>
      <c r="H275" s="923"/>
      <c r="I275" s="923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116">
        <f t="shared" si="49"/>
        <v>0</v>
      </c>
      <c r="G276" s="37" t="e">
        <f t="shared" si="45"/>
        <v>#DIV/0!</v>
      </c>
      <c r="H276" s="946"/>
      <c r="I276" s="946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</row>
    <row r="277" spans="1:19" ht="25.2" customHeight="1">
      <c r="A277" s="509"/>
      <c r="B277" s="2235" t="s">
        <v>302</v>
      </c>
      <c r="C277" s="2236"/>
      <c r="D277" s="770"/>
      <c r="E277" s="511"/>
      <c r="F277" s="20"/>
      <c r="G277" s="67" t="e">
        <f t="shared" si="45"/>
        <v>#DIV/0!</v>
      </c>
      <c r="H277" s="928"/>
      <c r="I277" s="928"/>
      <c r="J277" s="1239"/>
      <c r="K277" s="1239"/>
      <c r="L277" s="1553"/>
      <c r="M277" s="1553"/>
      <c r="N277" s="1553"/>
      <c r="O277" s="1553"/>
      <c r="P277" s="1553"/>
      <c r="Q277" s="1907"/>
      <c r="R277" s="1907"/>
      <c r="S277" s="190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0</v>
      </c>
      <c r="F278" s="36">
        <f t="shared" ref="F278:F286" si="51">SUM(H278:S278)</f>
        <v>0</v>
      </c>
      <c r="G278" s="37" t="e">
        <f t="shared" si="45"/>
        <v>#DIV/0!</v>
      </c>
      <c r="H278" s="923"/>
      <c r="I278" s="923"/>
      <c r="J278" s="471"/>
      <c r="K278" s="471"/>
      <c r="L278" s="471"/>
      <c r="M278" s="471"/>
      <c r="N278" s="471"/>
      <c r="O278" s="471"/>
      <c r="P278" s="471"/>
      <c r="Q278" s="471"/>
      <c r="R278" s="471"/>
      <c r="S278" s="471"/>
    </row>
    <row r="279" spans="1:19" ht="21.75" customHeight="1">
      <c r="A279" s="772"/>
      <c r="B279" s="773"/>
      <c r="C279" s="505" t="s">
        <v>262</v>
      </c>
      <c r="D279" s="728" t="s">
        <v>87</v>
      </c>
      <c r="E279" s="77"/>
      <c r="F279" s="36">
        <f t="shared" si="51"/>
        <v>0</v>
      </c>
      <c r="G279" s="37" t="e">
        <f t="shared" si="45"/>
        <v>#DIV/0!</v>
      </c>
      <c r="H279" s="923"/>
      <c r="I279" s="923"/>
      <c r="J279" s="471"/>
      <c r="K279" s="471"/>
      <c r="L279" s="471"/>
      <c r="M279" s="471"/>
      <c r="N279" s="471"/>
      <c r="O279" s="471"/>
      <c r="P279" s="471"/>
      <c r="Q279" s="471"/>
      <c r="R279" s="471"/>
      <c r="S279" s="471"/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51"/>
        <v>0</v>
      </c>
      <c r="G280" s="37" t="e">
        <f t="shared" si="45"/>
        <v>#DIV/0!</v>
      </c>
      <c r="H280" s="923"/>
      <c r="I280" s="923"/>
      <c r="J280" s="471"/>
      <c r="K280" s="471"/>
      <c r="L280" s="471"/>
      <c r="M280" s="471"/>
      <c r="N280" s="471"/>
      <c r="O280" s="471"/>
      <c r="P280" s="471"/>
      <c r="Q280" s="471"/>
      <c r="R280" s="471"/>
      <c r="S280" s="471"/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0</v>
      </c>
      <c r="F281" s="111">
        <f t="shared" si="51"/>
        <v>0</v>
      </c>
      <c r="G281" s="379" t="e">
        <f t="shared" si="45"/>
        <v>#DIV/0!</v>
      </c>
      <c r="H281" s="950">
        <f>SUM(H282:H286)</f>
        <v>0</v>
      </c>
      <c r="I281" s="950">
        <f t="shared" ref="I281:P281" si="52">SUM(I282:I286)</f>
        <v>0</v>
      </c>
      <c r="J281" s="950">
        <f t="shared" si="52"/>
        <v>0</v>
      </c>
      <c r="K281" s="950">
        <f t="shared" si="52"/>
        <v>0</v>
      </c>
      <c r="L281" s="950">
        <f t="shared" si="52"/>
        <v>0</v>
      </c>
      <c r="M281" s="950">
        <f t="shared" si="52"/>
        <v>0</v>
      </c>
      <c r="N281" s="950">
        <f t="shared" si="52"/>
        <v>0</v>
      </c>
      <c r="O281" s="950">
        <f t="shared" si="52"/>
        <v>0</v>
      </c>
      <c r="P281" s="950">
        <f t="shared" si="52"/>
        <v>0</v>
      </c>
      <c r="Q281" s="1921">
        <v>0</v>
      </c>
      <c r="R281" s="1921">
        <f>SUM(R282:R286)</f>
        <v>0</v>
      </c>
      <c r="S281" s="1921">
        <f>SUM(S282:S286)</f>
        <v>0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51"/>
        <v>0</v>
      </c>
      <c r="G282" s="37" t="e">
        <f t="shared" si="45"/>
        <v>#DIV/0!</v>
      </c>
      <c r="H282" s="923"/>
      <c r="I282" s="923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</row>
    <row r="283" spans="1:19" ht="21.75" customHeight="1">
      <c r="A283" s="780"/>
      <c r="B283" s="781"/>
      <c r="C283" s="782" t="s">
        <v>26</v>
      </c>
      <c r="D283" s="687" t="s">
        <v>24</v>
      </c>
      <c r="E283" s="42"/>
      <c r="F283" s="36">
        <f t="shared" si="51"/>
        <v>0</v>
      </c>
      <c r="G283" s="37" t="e">
        <f t="shared" si="45"/>
        <v>#DIV/0!</v>
      </c>
      <c r="H283" s="923"/>
      <c r="I283" s="923"/>
      <c r="J283" s="471"/>
      <c r="K283" s="471"/>
      <c r="L283" s="471"/>
      <c r="M283" s="471"/>
      <c r="N283" s="471"/>
      <c r="O283" s="471"/>
      <c r="P283" s="471"/>
      <c r="Q283" s="471"/>
      <c r="R283" s="471"/>
      <c r="S283" s="471"/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51"/>
        <v>0</v>
      </c>
      <c r="G284" s="37" t="e">
        <f t="shared" si="45"/>
        <v>#DIV/0!</v>
      </c>
      <c r="H284" s="923"/>
      <c r="I284" s="923"/>
      <c r="J284" s="471"/>
      <c r="K284" s="471"/>
      <c r="L284" s="471"/>
      <c r="M284" s="471"/>
      <c r="N284" s="471"/>
      <c r="O284" s="471"/>
      <c r="P284" s="471"/>
      <c r="Q284" s="471"/>
      <c r="R284" s="471"/>
      <c r="S284" s="471"/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0</v>
      </c>
      <c r="F285" s="36">
        <f t="shared" si="51"/>
        <v>0</v>
      </c>
      <c r="G285" s="37" t="e">
        <f t="shared" si="45"/>
        <v>#DIV/0!</v>
      </c>
      <c r="H285" s="923"/>
      <c r="I285" s="923"/>
      <c r="J285" s="471"/>
      <c r="K285" s="471"/>
      <c r="L285" s="471"/>
      <c r="M285" s="471"/>
      <c r="N285" s="471"/>
      <c r="O285" s="471"/>
      <c r="P285" s="471"/>
      <c r="Q285" s="471"/>
      <c r="R285" s="471"/>
      <c r="S285" s="471"/>
    </row>
    <row r="286" spans="1:19" ht="21.75" customHeight="1">
      <c r="A286" s="783"/>
      <c r="B286" s="784"/>
      <c r="C286" s="785" t="s">
        <v>29</v>
      </c>
      <c r="D286" s="786" t="s">
        <v>24</v>
      </c>
      <c r="E286" s="102">
        <v>0</v>
      </c>
      <c r="F286" s="97">
        <f t="shared" si="51"/>
        <v>0</v>
      </c>
      <c r="G286" s="120" t="e">
        <f t="shared" si="45"/>
        <v>#DIV/0!</v>
      </c>
      <c r="H286" s="924"/>
      <c r="I286" s="924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</row>
    <row r="287" spans="1:19" ht="21.75" customHeight="1">
      <c r="A287" s="2110" t="s">
        <v>256</v>
      </c>
      <c r="B287" s="2111"/>
      <c r="C287" s="2111"/>
      <c r="D287" s="787"/>
      <c r="E287" s="92"/>
      <c r="F287" s="92"/>
      <c r="G287" s="631" t="e">
        <f t="shared" si="45"/>
        <v>#DIV/0!</v>
      </c>
      <c r="H287" s="951">
        <f t="shared" ref="H287:P287" si="53">SUM(H288:H296)</f>
        <v>0</v>
      </c>
      <c r="I287" s="951">
        <f t="shared" si="53"/>
        <v>25886</v>
      </c>
      <c r="J287" s="1220">
        <f t="shared" si="53"/>
        <v>46309</v>
      </c>
      <c r="K287" s="1220">
        <f t="shared" si="53"/>
        <v>15743</v>
      </c>
      <c r="L287" s="1538">
        <f t="shared" si="53"/>
        <v>14028</v>
      </c>
      <c r="M287" s="1538">
        <f t="shared" si="53"/>
        <v>3920</v>
      </c>
      <c r="N287" s="1538">
        <f t="shared" si="53"/>
        <v>23995</v>
      </c>
      <c r="O287" s="1538">
        <f t="shared" si="53"/>
        <v>17067</v>
      </c>
      <c r="P287" s="1891">
        <f t="shared" si="53"/>
        <v>5964</v>
      </c>
      <c r="Q287" s="1891">
        <v>2880</v>
      </c>
      <c r="R287" s="1891">
        <f>SUM(R288:R296)</f>
        <v>22006</v>
      </c>
      <c r="S287" s="1891">
        <f>SUM(S288:S296)</f>
        <v>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7</v>
      </c>
      <c r="F288" s="54">
        <f>F289+F290</f>
        <v>7</v>
      </c>
      <c r="G288" s="67">
        <f t="shared" si="45"/>
        <v>100</v>
      </c>
      <c r="H288" s="928"/>
      <c r="I288" s="928"/>
      <c r="J288" s="1239"/>
      <c r="K288" s="1239"/>
      <c r="L288" s="1553"/>
      <c r="M288" s="1553"/>
      <c r="N288" s="1553"/>
      <c r="O288" s="1553"/>
      <c r="P288" s="1907"/>
      <c r="Q288" s="1907"/>
      <c r="R288" s="1907"/>
      <c r="S288" s="1907"/>
    </row>
    <row r="289" spans="1:19" ht="30" customHeight="1">
      <c r="A289" s="723"/>
      <c r="B289" s="2170" t="s">
        <v>179</v>
      </c>
      <c r="C289" s="2171"/>
      <c r="D289" s="455" t="s">
        <v>87</v>
      </c>
      <c r="E289" s="42">
        <v>7</v>
      </c>
      <c r="F289" s="36">
        <f>SUM(H289:S289)</f>
        <v>7</v>
      </c>
      <c r="G289" s="37">
        <f t="shared" si="45"/>
        <v>100</v>
      </c>
      <c r="H289" s="923"/>
      <c r="I289" s="923"/>
      <c r="J289" s="471"/>
      <c r="K289" s="471"/>
      <c r="L289" s="471"/>
      <c r="M289" s="471"/>
      <c r="N289" s="471"/>
      <c r="O289" s="471">
        <v>7</v>
      </c>
      <c r="P289" s="471"/>
      <c r="Q289" s="471"/>
      <c r="R289" s="471"/>
      <c r="S289" s="471"/>
    </row>
    <row r="290" spans="1:19" ht="30" customHeight="1">
      <c r="A290" s="723"/>
      <c r="B290" s="452" t="s">
        <v>180</v>
      </c>
      <c r="C290" s="789"/>
      <c r="D290" s="455" t="s">
        <v>87</v>
      </c>
      <c r="E290" s="42"/>
      <c r="F290" s="36">
        <f>SUM(H290:S290)</f>
        <v>0</v>
      </c>
      <c r="G290" s="37" t="e">
        <f t="shared" si="45"/>
        <v>#DIV/0!</v>
      </c>
      <c r="H290" s="923"/>
      <c r="I290" s="923"/>
      <c r="J290" s="471"/>
      <c r="K290" s="471"/>
      <c r="L290" s="471"/>
      <c r="M290" s="471"/>
      <c r="N290" s="471"/>
      <c r="O290" s="471"/>
      <c r="P290" s="471"/>
      <c r="Q290" s="471"/>
      <c r="R290" s="471"/>
      <c r="S290" s="471"/>
    </row>
    <row r="291" spans="1:19" ht="30" customHeight="1">
      <c r="A291" s="790"/>
      <c r="B291" s="2193" t="s">
        <v>292</v>
      </c>
      <c r="C291" s="2194"/>
      <c r="D291" s="455" t="s">
        <v>114</v>
      </c>
      <c r="E291" s="42">
        <v>20</v>
      </c>
      <c r="F291" s="36">
        <f>SUM(H291:S291)</f>
        <v>20</v>
      </c>
      <c r="G291" s="37">
        <f t="shared" si="45"/>
        <v>100</v>
      </c>
      <c r="H291" s="923"/>
      <c r="I291" s="923"/>
      <c r="J291" s="471">
        <v>4</v>
      </c>
      <c r="K291" s="471">
        <v>4</v>
      </c>
      <c r="L291" s="471"/>
      <c r="M291" s="471"/>
      <c r="N291" s="471">
        <v>4</v>
      </c>
      <c r="O291" s="471">
        <v>4</v>
      </c>
      <c r="P291" s="471">
        <v>4</v>
      </c>
      <c r="Q291" s="471"/>
      <c r="R291" s="471"/>
      <c r="S291" s="471"/>
    </row>
    <row r="292" spans="1:19" ht="30" customHeight="1">
      <c r="A292" s="723"/>
      <c r="B292" s="452" t="s">
        <v>293</v>
      </c>
      <c r="C292" s="791"/>
      <c r="D292" s="420" t="s">
        <v>294</v>
      </c>
      <c r="E292" s="164">
        <v>1</v>
      </c>
      <c r="F292" s="36">
        <f>SUM(H292:S292)</f>
        <v>1</v>
      </c>
      <c r="G292" s="37">
        <f t="shared" si="45"/>
        <v>100</v>
      </c>
      <c r="H292" s="923"/>
      <c r="I292" s="923"/>
      <c r="J292" s="471">
        <v>1</v>
      </c>
      <c r="K292" s="471"/>
      <c r="L292" s="471"/>
      <c r="M292" s="471"/>
      <c r="N292" s="471"/>
      <c r="O292" s="471"/>
      <c r="P292" s="471"/>
      <c r="Q292" s="471"/>
      <c r="R292" s="471"/>
      <c r="S292" s="471"/>
    </row>
    <row r="293" spans="1:19" ht="30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>SUM(H293:S293)</f>
        <v>0</v>
      </c>
      <c r="G293" s="37" t="e">
        <f t="shared" si="45"/>
        <v>#DIV/0!</v>
      </c>
      <c r="H293" s="923"/>
      <c r="I293" s="923"/>
      <c r="J293" s="471"/>
      <c r="K293" s="471"/>
      <c r="L293" s="471"/>
      <c r="M293" s="471"/>
      <c r="N293" s="471"/>
      <c r="O293" s="471"/>
      <c r="P293" s="471"/>
      <c r="Q293" s="471"/>
      <c r="R293" s="471"/>
      <c r="S293" s="471"/>
    </row>
    <row r="294" spans="1:19" ht="30" customHeight="1">
      <c r="A294" s="680"/>
      <c r="B294" s="681" t="s">
        <v>37</v>
      </c>
      <c r="C294" s="682"/>
      <c r="D294" s="683" t="s">
        <v>24</v>
      </c>
      <c r="E294" s="111">
        <f>SUM(E295:E299)</f>
        <v>88950</v>
      </c>
      <c r="F294" s="111">
        <f>SUM(F295:F299)</f>
        <v>88885</v>
      </c>
      <c r="G294" s="379">
        <f t="shared" si="45"/>
        <v>99.926925238898264</v>
      </c>
      <c r="H294" s="929">
        <f t="shared" ref="H294:P294" si="54">SUM(H295:H299)</f>
        <v>0</v>
      </c>
      <c r="I294" s="929">
        <f t="shared" si="54"/>
        <v>12943</v>
      </c>
      <c r="J294" s="1226">
        <f t="shared" si="54"/>
        <v>23152</v>
      </c>
      <c r="K294" s="1226">
        <f t="shared" si="54"/>
        <v>7869.5</v>
      </c>
      <c r="L294" s="1543">
        <f t="shared" si="54"/>
        <v>7014</v>
      </c>
      <c r="M294" s="1543">
        <f t="shared" si="54"/>
        <v>1960</v>
      </c>
      <c r="N294" s="1543">
        <f t="shared" si="54"/>
        <v>11995.5</v>
      </c>
      <c r="O294" s="1543">
        <f t="shared" si="54"/>
        <v>8528</v>
      </c>
      <c r="P294" s="1896">
        <f t="shared" si="54"/>
        <v>2980</v>
      </c>
      <c r="Q294" s="1896">
        <v>1440</v>
      </c>
      <c r="R294" s="1896">
        <f>SUM(R295:R299)</f>
        <v>11003</v>
      </c>
      <c r="S294" s="1896">
        <f>SUM(S295:S299)</f>
        <v>0</v>
      </c>
    </row>
    <row r="295" spans="1:19" ht="30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>SUM(H295:S295)</f>
        <v>0</v>
      </c>
      <c r="G295" s="37" t="e">
        <f t="shared" si="45"/>
        <v>#DIV/0!</v>
      </c>
      <c r="H295" s="923"/>
      <c r="I295" s="923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</row>
    <row r="296" spans="1:19" ht="30" customHeight="1">
      <c r="A296" s="684"/>
      <c r="B296" s="685"/>
      <c r="C296" s="686" t="s">
        <v>26</v>
      </c>
      <c r="D296" s="687" t="s">
        <v>24</v>
      </c>
      <c r="E296" s="36">
        <v>88950</v>
      </c>
      <c r="F296" s="36">
        <f>SUM(H296:S296)</f>
        <v>88885</v>
      </c>
      <c r="G296" s="37">
        <f t="shared" si="45"/>
        <v>99.926925238898264</v>
      </c>
      <c r="H296" s="923"/>
      <c r="I296" s="933">
        <v>12943</v>
      </c>
      <c r="J296" s="872">
        <v>23152</v>
      </c>
      <c r="K296" s="1020">
        <v>7869.5</v>
      </c>
      <c r="L296" s="872">
        <v>7014</v>
      </c>
      <c r="M296" s="872">
        <v>1960</v>
      </c>
      <c r="N296" s="1020">
        <v>11995.5</v>
      </c>
      <c r="O296" s="872">
        <v>8528</v>
      </c>
      <c r="P296" s="872">
        <v>2980</v>
      </c>
      <c r="Q296" s="872">
        <v>1440</v>
      </c>
      <c r="R296" s="872">
        <v>11003</v>
      </c>
      <c r="S296" s="471">
        <v>0</v>
      </c>
    </row>
    <row r="297" spans="1:19" ht="30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>SUM(H297:S297)</f>
        <v>0</v>
      </c>
      <c r="G297" s="37" t="e">
        <f t="shared" si="45"/>
        <v>#DIV/0!</v>
      </c>
      <c r="H297" s="923"/>
      <c r="I297" s="923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</row>
    <row r="298" spans="1:19" ht="30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>SUM(H298:S298)</f>
        <v>0</v>
      </c>
      <c r="G298" s="37" t="e">
        <f t="shared" si="45"/>
        <v>#DIV/0!</v>
      </c>
      <c r="H298" s="923"/>
      <c r="I298" s="923">
        <v>0</v>
      </c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</row>
    <row r="299" spans="1:19" ht="30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>SUM(H299:S299)</f>
        <v>0</v>
      </c>
      <c r="G299" s="37" t="e">
        <f t="shared" si="45"/>
        <v>#DIV/0!</v>
      </c>
      <c r="H299" s="923"/>
      <c r="I299" s="923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</row>
    <row r="300" spans="1:19" ht="30" customHeight="1">
      <c r="A300" s="758"/>
      <c r="B300" s="2252" t="s">
        <v>295</v>
      </c>
      <c r="C300" s="2278"/>
      <c r="D300" s="693"/>
      <c r="E300" s="55"/>
      <c r="F300" s="55"/>
      <c r="G300" s="67" t="e">
        <f t="shared" si="45"/>
        <v>#DIV/0!</v>
      </c>
      <c r="H300" s="928"/>
      <c r="I300" s="928"/>
      <c r="J300" s="1239"/>
      <c r="K300" s="1239"/>
      <c r="L300" s="1553"/>
      <c r="M300" s="1553"/>
      <c r="N300" s="1553"/>
      <c r="O300" s="1553"/>
      <c r="P300" s="1907"/>
      <c r="Q300" s="1907"/>
      <c r="R300" s="1907"/>
      <c r="S300" s="1907"/>
    </row>
    <row r="301" spans="1:19" ht="30" customHeight="1">
      <c r="A301" s="684"/>
      <c r="B301" s="454"/>
      <c r="C301" s="515" t="s">
        <v>296</v>
      </c>
      <c r="D301" s="456" t="s">
        <v>297</v>
      </c>
      <c r="E301" s="36"/>
      <c r="F301" s="36"/>
      <c r="G301" s="37" t="e">
        <f t="shared" si="45"/>
        <v>#DIV/0!</v>
      </c>
      <c r="H301" s="923"/>
      <c r="I301" s="923"/>
      <c r="J301" s="471"/>
      <c r="K301" s="471"/>
      <c r="L301" s="471"/>
      <c r="M301" s="471"/>
      <c r="N301" s="471"/>
      <c r="O301" s="471"/>
      <c r="P301" s="471"/>
      <c r="Q301" s="471"/>
      <c r="R301" s="471"/>
      <c r="S301" s="471"/>
    </row>
    <row r="302" spans="1:19" ht="30" customHeight="1">
      <c r="A302" s="684"/>
      <c r="B302" s="454"/>
      <c r="C302" s="516" t="s">
        <v>298</v>
      </c>
      <c r="D302" s="456" t="s">
        <v>299</v>
      </c>
      <c r="E302" s="36"/>
      <c r="F302" s="36"/>
      <c r="G302" s="37" t="e">
        <f t="shared" si="45"/>
        <v>#DIV/0!</v>
      </c>
      <c r="H302" s="923"/>
      <c r="I302" s="923"/>
      <c r="J302" s="471"/>
      <c r="K302" s="471"/>
      <c r="L302" s="471"/>
      <c r="M302" s="471"/>
      <c r="N302" s="471"/>
      <c r="O302" s="471"/>
      <c r="P302" s="471"/>
      <c r="Q302" s="471"/>
      <c r="R302" s="471"/>
      <c r="S302" s="471"/>
    </row>
    <row r="303" spans="1:19" ht="30" customHeight="1">
      <c r="A303" s="684"/>
      <c r="B303" s="454"/>
      <c r="C303" s="516" t="s">
        <v>300</v>
      </c>
      <c r="D303" s="456" t="s">
        <v>87</v>
      </c>
      <c r="E303" s="36"/>
      <c r="F303" s="36"/>
      <c r="G303" s="37" t="e">
        <f t="shared" si="45"/>
        <v>#DIV/0!</v>
      </c>
      <c r="H303" s="923"/>
      <c r="I303" s="923"/>
      <c r="J303" s="471"/>
      <c r="K303" s="471"/>
      <c r="L303" s="471"/>
      <c r="M303" s="471"/>
      <c r="N303" s="471"/>
      <c r="O303" s="471"/>
      <c r="P303" s="471"/>
      <c r="Q303" s="471"/>
      <c r="R303" s="471"/>
      <c r="S303" s="471"/>
    </row>
    <row r="304" spans="1:19" ht="30" customHeight="1">
      <c r="A304" s="684"/>
      <c r="B304" s="454"/>
      <c r="C304" s="516" t="s">
        <v>290</v>
      </c>
      <c r="D304" s="456" t="s">
        <v>114</v>
      </c>
      <c r="E304" s="36"/>
      <c r="F304" s="36"/>
      <c r="G304" s="37" t="e">
        <f t="shared" si="45"/>
        <v>#DIV/0!</v>
      </c>
      <c r="H304" s="923"/>
      <c r="I304" s="923"/>
      <c r="J304" s="471"/>
      <c r="K304" s="471"/>
      <c r="L304" s="471"/>
      <c r="M304" s="471"/>
      <c r="N304" s="471"/>
      <c r="O304" s="471"/>
      <c r="P304" s="471"/>
      <c r="Q304" s="471"/>
      <c r="R304" s="471"/>
      <c r="S304" s="471"/>
    </row>
    <row r="305" spans="1:19" ht="30" customHeight="1">
      <c r="A305" s="684"/>
      <c r="B305" s="2279" t="s">
        <v>187</v>
      </c>
      <c r="C305" s="2280"/>
      <c r="D305" s="752" t="s">
        <v>114</v>
      </c>
      <c r="E305" s="36"/>
      <c r="F305" s="36"/>
      <c r="G305" s="37" t="e">
        <f t="shared" si="45"/>
        <v>#DIV/0!</v>
      </c>
      <c r="H305" s="923"/>
      <c r="I305" s="923"/>
      <c r="J305" s="471"/>
      <c r="K305" s="471"/>
      <c r="L305" s="471"/>
      <c r="M305" s="471"/>
      <c r="N305" s="471"/>
      <c r="O305" s="471"/>
      <c r="P305" s="471"/>
      <c r="Q305" s="471"/>
      <c r="R305" s="471"/>
      <c r="S305" s="471"/>
    </row>
    <row r="306" spans="1:19" ht="27" customHeight="1">
      <c r="A306" s="735"/>
      <c r="B306" s="777" t="s">
        <v>37</v>
      </c>
      <c r="C306" s="793"/>
      <c r="D306" s="738" t="s">
        <v>24</v>
      </c>
      <c r="E306" s="163"/>
      <c r="F306" s="163"/>
      <c r="G306" s="379" t="e">
        <f t="shared" si="45"/>
        <v>#DIV/0!</v>
      </c>
      <c r="H306" s="952">
        <f t="shared" ref="H306:P306" si="55">SUM(H307:H311)</f>
        <v>0</v>
      </c>
      <c r="I306" s="952">
        <f t="shared" si="55"/>
        <v>0</v>
      </c>
      <c r="J306" s="952">
        <f t="shared" si="55"/>
        <v>0</v>
      </c>
      <c r="K306" s="952">
        <f t="shared" si="55"/>
        <v>0</v>
      </c>
      <c r="L306" s="952">
        <f t="shared" si="55"/>
        <v>0</v>
      </c>
      <c r="M306" s="952">
        <f t="shared" si="55"/>
        <v>0</v>
      </c>
      <c r="N306" s="952">
        <f t="shared" si="55"/>
        <v>0</v>
      </c>
      <c r="O306" s="952">
        <f t="shared" si="55"/>
        <v>0</v>
      </c>
      <c r="P306" s="1922">
        <f t="shared" si="55"/>
        <v>0</v>
      </c>
      <c r="Q306" s="1922">
        <v>0</v>
      </c>
      <c r="R306" s="1922">
        <f>SUM(R307:R311)</f>
        <v>0</v>
      </c>
      <c r="S306" s="1922">
        <f>SUM(S307:S311)</f>
        <v>0</v>
      </c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/>
      <c r="G307" s="37" t="e">
        <f t="shared" si="45"/>
        <v>#DIV/0!</v>
      </c>
      <c r="H307" s="923"/>
      <c r="I307" s="923"/>
      <c r="J307" s="471"/>
      <c r="K307" s="471"/>
      <c r="L307" s="471"/>
      <c r="M307" s="471"/>
      <c r="N307" s="471"/>
      <c r="O307" s="471"/>
      <c r="P307" s="471"/>
      <c r="Q307" s="471"/>
      <c r="R307" s="471"/>
      <c r="S307" s="471"/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/>
      <c r="G308" s="37" t="e">
        <f t="shared" ref="G308:G371" si="56">+F308*100/E308</f>
        <v>#DIV/0!</v>
      </c>
      <c r="H308" s="923"/>
      <c r="I308" s="923"/>
      <c r="J308" s="471"/>
      <c r="K308" s="471"/>
      <c r="L308" s="471"/>
      <c r="M308" s="471"/>
      <c r="N308" s="471"/>
      <c r="O308" s="471"/>
      <c r="P308" s="471"/>
      <c r="Q308" s="471"/>
      <c r="R308" s="471"/>
      <c r="S308" s="471"/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/>
      <c r="G309" s="37" t="e">
        <f t="shared" si="56"/>
        <v>#DIV/0!</v>
      </c>
      <c r="H309" s="923"/>
      <c r="I309" s="923"/>
      <c r="J309" s="471"/>
      <c r="K309" s="471"/>
      <c r="L309" s="471"/>
      <c r="M309" s="471"/>
      <c r="N309" s="471"/>
      <c r="O309" s="471"/>
      <c r="P309" s="471"/>
      <c r="Q309" s="471"/>
      <c r="R309" s="471"/>
      <c r="S309" s="471"/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/>
      <c r="G310" s="37" t="e">
        <f t="shared" si="56"/>
        <v>#DIV/0!</v>
      </c>
      <c r="H310" s="923"/>
      <c r="I310" s="923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</row>
    <row r="311" spans="1:19" ht="27" customHeight="1">
      <c r="A311" s="794"/>
      <c r="B311" s="784"/>
      <c r="C311" s="795" t="s">
        <v>29</v>
      </c>
      <c r="D311" s="786" t="s">
        <v>24</v>
      </c>
      <c r="E311" s="97"/>
      <c r="F311" s="97"/>
      <c r="G311" s="120" t="e">
        <f t="shared" si="56"/>
        <v>#DIV/0!</v>
      </c>
      <c r="H311" s="924"/>
      <c r="I311" s="924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</row>
    <row r="312" spans="1:19" ht="26.4" customHeight="1">
      <c r="A312" s="2270" t="s">
        <v>325</v>
      </c>
      <c r="B312" s="2271"/>
      <c r="C312" s="2271"/>
      <c r="D312" s="2272"/>
      <c r="E312" s="386"/>
      <c r="F312" s="386"/>
      <c r="G312" s="636" t="e">
        <f t="shared" si="56"/>
        <v>#DIV/0!</v>
      </c>
      <c r="H312" s="953"/>
      <c r="I312" s="953"/>
      <c r="J312" s="1247"/>
      <c r="K312" s="1247"/>
      <c r="L312" s="1561"/>
      <c r="M312" s="1561"/>
      <c r="N312" s="1561"/>
      <c r="O312" s="1561"/>
      <c r="P312" s="1914"/>
      <c r="Q312" s="1914"/>
      <c r="R312" s="1914"/>
      <c r="S312" s="1914"/>
    </row>
    <row r="313" spans="1:19" ht="31.95" customHeight="1">
      <c r="A313" s="2110" t="s">
        <v>257</v>
      </c>
      <c r="B313" s="2111"/>
      <c r="C313" s="2111"/>
      <c r="D313" s="2112"/>
      <c r="E313" s="92"/>
      <c r="F313" s="92"/>
      <c r="G313" s="383" t="e">
        <f t="shared" si="56"/>
        <v>#DIV/0!</v>
      </c>
      <c r="H313" s="949"/>
      <c r="I313" s="949"/>
      <c r="J313" s="1243"/>
      <c r="K313" s="1243"/>
      <c r="L313" s="1557"/>
      <c r="M313" s="1557"/>
      <c r="N313" s="1557"/>
      <c r="O313" s="1557"/>
      <c r="P313" s="1910"/>
      <c r="Q313" s="1910"/>
      <c r="R313" s="1910"/>
      <c r="S313" s="1910"/>
    </row>
    <row r="314" spans="1:19" ht="25.2" customHeight="1">
      <c r="A314" s="388"/>
      <c r="B314" s="2177" t="s">
        <v>251</v>
      </c>
      <c r="C314" s="2178"/>
      <c r="D314" s="799"/>
      <c r="E314" s="106">
        <f>E315</f>
        <v>3600</v>
      </c>
      <c r="F314" s="106">
        <f>F315</f>
        <v>3600</v>
      </c>
      <c r="G314" s="67">
        <f t="shared" si="56"/>
        <v>100</v>
      </c>
      <c r="H314" s="928"/>
      <c r="I314" s="928"/>
      <c r="J314" s="1239"/>
      <c r="K314" s="1239"/>
      <c r="L314" s="1553"/>
      <c r="M314" s="1553"/>
      <c r="N314" s="1553"/>
      <c r="O314" s="1553"/>
      <c r="P314" s="1907"/>
      <c r="Q314" s="1907"/>
      <c r="R314" s="1907"/>
      <c r="S314" s="1907"/>
    </row>
    <row r="315" spans="1:19" ht="27" customHeight="1">
      <c r="A315" s="660"/>
      <c r="B315" s="730"/>
      <c r="C315" s="800" t="s">
        <v>139</v>
      </c>
      <c r="D315" s="679" t="s">
        <v>88</v>
      </c>
      <c r="E315" s="77">
        <v>3600</v>
      </c>
      <c r="F315" s="36">
        <f>SUM(H315:S315)</f>
        <v>3600</v>
      </c>
      <c r="G315" s="37">
        <f t="shared" si="56"/>
        <v>100</v>
      </c>
      <c r="H315" s="923"/>
      <c r="I315" s="923"/>
      <c r="J315" s="471"/>
      <c r="K315" s="471"/>
      <c r="L315" s="471"/>
      <c r="M315" s="471"/>
      <c r="N315" s="471"/>
      <c r="O315" s="471"/>
      <c r="P315" s="471"/>
      <c r="Q315" s="471">
        <v>1100</v>
      </c>
      <c r="R315" s="471">
        <v>2500</v>
      </c>
      <c r="S315" s="471"/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ref="F316:F332" si="57">SUM(H316:S316)</f>
        <v>0</v>
      </c>
      <c r="G316" s="37" t="e">
        <f t="shared" si="56"/>
        <v>#DIV/0!</v>
      </c>
      <c r="H316" s="923"/>
      <c r="I316" s="923"/>
      <c r="J316" s="471"/>
      <c r="K316" s="471"/>
      <c r="L316" s="471"/>
      <c r="M316" s="471"/>
      <c r="N316" s="471"/>
      <c r="O316" s="471"/>
      <c r="P316" s="471"/>
      <c r="Q316" s="471"/>
      <c r="R316" s="471"/>
      <c r="S316" s="471"/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302400</v>
      </c>
      <c r="F317" s="50">
        <f>SUM(H317:S317)</f>
        <v>340576.76</v>
      </c>
      <c r="G317" s="379">
        <f t="shared" si="56"/>
        <v>112.62458994708994</v>
      </c>
      <c r="H317" s="975">
        <f>SUM(H318:H322)</f>
        <v>0</v>
      </c>
      <c r="I317" s="975">
        <f t="shared" ref="I317:O317" si="58">SUM(I318:I322)</f>
        <v>0</v>
      </c>
      <c r="J317" s="1228">
        <f t="shared" si="58"/>
        <v>0</v>
      </c>
      <c r="K317" s="1228">
        <f t="shared" si="58"/>
        <v>38260</v>
      </c>
      <c r="L317" s="1545">
        <f t="shared" si="58"/>
        <v>11599</v>
      </c>
      <c r="M317" s="1545">
        <f t="shared" si="58"/>
        <v>79950</v>
      </c>
      <c r="N317" s="1545">
        <f t="shared" si="58"/>
        <v>0</v>
      </c>
      <c r="O317" s="1545">
        <f t="shared" si="58"/>
        <v>0</v>
      </c>
      <c r="P317" s="1898">
        <f>SUM(P318:P322)</f>
        <v>0</v>
      </c>
      <c r="Q317" s="1898">
        <v>25500</v>
      </c>
      <c r="R317" s="1898">
        <f>SUM(R318:R322)</f>
        <v>61152</v>
      </c>
      <c r="S317" s="1898">
        <f>SUM(S318:S322)</f>
        <v>124115.76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57"/>
        <v>0</v>
      </c>
      <c r="G318" s="37" t="e">
        <f t="shared" si="56"/>
        <v>#DIV/0!</v>
      </c>
      <c r="H318" s="923"/>
      <c r="I318" s="923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302400</v>
      </c>
      <c r="F319" s="36">
        <f t="shared" si="57"/>
        <v>340576.76</v>
      </c>
      <c r="G319" s="37">
        <f t="shared" si="56"/>
        <v>112.62458994708994</v>
      </c>
      <c r="H319" s="923"/>
      <c r="I319" s="923"/>
      <c r="J319" s="471"/>
      <c r="K319" s="872">
        <v>38260</v>
      </c>
      <c r="L319" s="872">
        <v>11599</v>
      </c>
      <c r="M319" s="872">
        <v>79950</v>
      </c>
      <c r="N319" s="471"/>
      <c r="O319" s="471">
        <v>0</v>
      </c>
      <c r="P319" s="471"/>
      <c r="Q319" s="872">
        <v>25500</v>
      </c>
      <c r="R319" s="872">
        <v>61152</v>
      </c>
      <c r="S319" s="1020">
        <v>124115.76</v>
      </c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57"/>
        <v>0</v>
      </c>
      <c r="G320" s="37" t="e">
        <f t="shared" si="56"/>
        <v>#DIV/0!</v>
      </c>
      <c r="H320" s="923"/>
      <c r="I320" s="923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57"/>
        <v>0</v>
      </c>
      <c r="G321" s="37" t="e">
        <f t="shared" si="56"/>
        <v>#DIV/0!</v>
      </c>
      <c r="H321" s="923"/>
      <c r="I321" s="923"/>
      <c r="J321" s="471"/>
      <c r="K321" s="471"/>
      <c r="L321" s="471"/>
      <c r="M321" s="471"/>
      <c r="N321" s="471"/>
      <c r="O321" s="471"/>
      <c r="P321" s="471"/>
      <c r="Q321" s="471"/>
      <c r="R321" s="471"/>
      <c r="S321" s="471"/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57"/>
        <v>0</v>
      </c>
      <c r="G322" s="37" t="e">
        <f t="shared" si="56"/>
        <v>#DIV/0!</v>
      </c>
      <c r="H322" s="923"/>
      <c r="I322" s="923"/>
      <c r="J322" s="471"/>
      <c r="K322" s="471"/>
      <c r="L322" s="471"/>
      <c r="M322" s="471"/>
      <c r="N322" s="471"/>
      <c r="O322" s="471"/>
      <c r="P322" s="471"/>
      <c r="Q322" s="471"/>
      <c r="R322" s="471"/>
      <c r="S322" s="471"/>
    </row>
    <row r="323" spans="1:19" ht="22.2" customHeight="1">
      <c r="A323" s="225"/>
      <c r="B323" s="2179" t="s">
        <v>252</v>
      </c>
      <c r="C323" s="2180"/>
      <c r="D323" s="693"/>
      <c r="E323" s="27">
        <f>E325</f>
        <v>0</v>
      </c>
      <c r="F323" s="27">
        <f>F325</f>
        <v>0</v>
      </c>
      <c r="G323" s="67" t="e">
        <f t="shared" si="56"/>
        <v>#DIV/0!</v>
      </c>
      <c r="H323" s="928">
        <f>H325</f>
        <v>0</v>
      </c>
      <c r="I323" s="928">
        <f t="shared" ref="I323:O323" si="59">I325</f>
        <v>0</v>
      </c>
      <c r="J323" s="1239">
        <f t="shared" si="59"/>
        <v>0</v>
      </c>
      <c r="K323" s="1239">
        <f t="shared" si="59"/>
        <v>0</v>
      </c>
      <c r="L323" s="1553">
        <f t="shared" si="59"/>
        <v>0</v>
      </c>
      <c r="M323" s="1553">
        <f t="shared" si="59"/>
        <v>0</v>
      </c>
      <c r="N323" s="1553">
        <f t="shared" si="59"/>
        <v>0</v>
      </c>
      <c r="O323" s="1553">
        <f t="shared" si="59"/>
        <v>0</v>
      </c>
      <c r="P323" s="1907">
        <f>P325</f>
        <v>0</v>
      </c>
      <c r="Q323" s="1907">
        <v>0</v>
      </c>
      <c r="R323" s="1907">
        <f>R325</f>
        <v>0</v>
      </c>
      <c r="S323" s="1907">
        <f>S325</f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0</v>
      </c>
      <c r="F324" s="36">
        <f t="shared" si="57"/>
        <v>0</v>
      </c>
      <c r="G324" s="37" t="e">
        <f t="shared" si="56"/>
        <v>#DIV/0!</v>
      </c>
      <c r="H324" s="923"/>
      <c r="I324" s="923"/>
      <c r="J324" s="471"/>
      <c r="K324" s="471"/>
      <c r="L324" s="471"/>
      <c r="M324" s="471"/>
      <c r="N324" s="471"/>
      <c r="O324" s="471"/>
      <c r="P324" s="471"/>
      <c r="Q324" s="471"/>
      <c r="R324" s="471"/>
      <c r="S324" s="471"/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0</v>
      </c>
      <c r="F325" s="36">
        <f t="shared" si="57"/>
        <v>0</v>
      </c>
      <c r="G325" s="37" t="e">
        <f t="shared" si="56"/>
        <v>#DIV/0!</v>
      </c>
      <c r="H325" s="923"/>
      <c r="I325" s="923"/>
      <c r="J325" s="471"/>
      <c r="K325" s="471"/>
      <c r="L325" s="471"/>
      <c r="M325" s="471"/>
      <c r="N325" s="471"/>
      <c r="O325" s="471"/>
      <c r="P325" s="471"/>
      <c r="Q325" s="471"/>
      <c r="R325" s="471"/>
      <c r="S325" s="471"/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57"/>
        <v>0</v>
      </c>
      <c r="G326" s="37" t="e">
        <f t="shared" si="56"/>
        <v>#DIV/0!</v>
      </c>
      <c r="H326" s="923"/>
      <c r="I326" s="923"/>
      <c r="J326" s="471"/>
      <c r="K326" s="471"/>
      <c r="L326" s="471"/>
      <c r="M326" s="471"/>
      <c r="N326" s="471"/>
      <c r="O326" s="471"/>
      <c r="P326" s="471"/>
      <c r="Q326" s="471"/>
      <c r="R326" s="471"/>
      <c r="S326" s="471"/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0</v>
      </c>
      <c r="F327" s="50">
        <f>SUM(H327:S327)</f>
        <v>0</v>
      </c>
      <c r="G327" s="379" t="e">
        <f t="shared" si="56"/>
        <v>#DIV/0!</v>
      </c>
      <c r="H327" s="975">
        <f>SUM(H328:H332)</f>
        <v>0</v>
      </c>
      <c r="I327" s="975">
        <f t="shared" ref="I327:O327" si="60">SUM(I328:I332)</f>
        <v>0</v>
      </c>
      <c r="J327" s="1228">
        <f t="shared" si="60"/>
        <v>0</v>
      </c>
      <c r="K327" s="1228">
        <f t="shared" si="60"/>
        <v>0</v>
      </c>
      <c r="L327" s="1545">
        <f t="shared" si="60"/>
        <v>0</v>
      </c>
      <c r="M327" s="1545">
        <f t="shared" si="60"/>
        <v>0</v>
      </c>
      <c r="N327" s="1545">
        <f t="shared" si="60"/>
        <v>0</v>
      </c>
      <c r="O327" s="1545">
        <f t="shared" si="60"/>
        <v>0</v>
      </c>
      <c r="P327" s="1898">
        <f>SUM(P328:P332)</f>
        <v>0</v>
      </c>
      <c r="Q327" s="1898">
        <v>0</v>
      </c>
      <c r="R327" s="1898">
        <f>SUM(R328:R332)</f>
        <v>0</v>
      </c>
      <c r="S327" s="1898">
        <f>SUM(S328:S332)</f>
        <v>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57"/>
        <v>0</v>
      </c>
      <c r="G328" s="37" t="e">
        <f t="shared" si="56"/>
        <v>#DIV/0!</v>
      </c>
      <c r="H328" s="923"/>
      <c r="I328" s="923"/>
      <c r="J328" s="471"/>
      <c r="K328" s="471"/>
      <c r="L328" s="471"/>
      <c r="M328" s="471"/>
      <c r="N328" s="471"/>
      <c r="O328" s="471"/>
      <c r="P328" s="471"/>
      <c r="Q328" s="471"/>
      <c r="R328" s="471"/>
      <c r="S328" s="471"/>
    </row>
    <row r="329" spans="1:19" ht="26.4" customHeight="1">
      <c r="A329" s="684"/>
      <c r="B329" s="685"/>
      <c r="C329" s="686" t="s">
        <v>26</v>
      </c>
      <c r="D329" s="687" t="s">
        <v>24</v>
      </c>
      <c r="E329" s="42"/>
      <c r="F329" s="36">
        <f t="shared" si="57"/>
        <v>0</v>
      </c>
      <c r="G329" s="37" t="e">
        <f t="shared" si="56"/>
        <v>#DIV/0!</v>
      </c>
      <c r="H329" s="923"/>
      <c r="I329" s="923"/>
      <c r="J329" s="471"/>
      <c r="K329" s="471"/>
      <c r="L329" s="471"/>
      <c r="M329" s="471"/>
      <c r="N329" s="471"/>
      <c r="O329" s="471"/>
      <c r="P329" s="471"/>
      <c r="Q329" s="471"/>
      <c r="R329" s="471"/>
      <c r="S329" s="471"/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57"/>
        <v>0</v>
      </c>
      <c r="G330" s="37" t="e">
        <f t="shared" si="56"/>
        <v>#DIV/0!</v>
      </c>
      <c r="H330" s="923"/>
      <c r="I330" s="923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57"/>
        <v>0</v>
      </c>
      <c r="G331" s="37" t="e">
        <f t="shared" si="56"/>
        <v>#DIV/0!</v>
      </c>
      <c r="H331" s="923"/>
      <c r="I331" s="923"/>
      <c r="J331" s="471"/>
      <c r="K331" s="471"/>
      <c r="L331" s="471"/>
      <c r="M331" s="471"/>
      <c r="N331" s="471"/>
      <c r="O331" s="471"/>
      <c r="P331" s="471"/>
      <c r="Q331" s="471"/>
      <c r="R331" s="471"/>
      <c r="S331" s="471"/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57"/>
        <v>0</v>
      </c>
      <c r="G332" s="120" t="e">
        <f t="shared" si="56"/>
        <v>#DIV/0!</v>
      </c>
      <c r="H332" s="946"/>
      <c r="I332" s="946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</row>
    <row r="333" spans="1:19" ht="26.4" customHeight="1">
      <c r="A333" s="2110" t="s">
        <v>259</v>
      </c>
      <c r="B333" s="2111"/>
      <c r="C333" s="2111"/>
      <c r="D333" s="2112"/>
      <c r="E333" s="92"/>
      <c r="F333" s="92"/>
      <c r="G333" s="631" t="e">
        <f t="shared" si="56"/>
        <v>#DIV/0!</v>
      </c>
      <c r="H333" s="954"/>
      <c r="I333" s="955"/>
      <c r="J333" s="1227"/>
      <c r="K333" s="1227"/>
      <c r="L333" s="1544"/>
      <c r="M333" s="1544"/>
      <c r="N333" s="1544"/>
      <c r="O333" s="1544"/>
      <c r="P333" s="1897"/>
      <c r="Q333" s="1897"/>
      <c r="R333" s="1897"/>
      <c r="S333" s="1897"/>
    </row>
    <row r="334" spans="1:19" ht="26.4" customHeight="1">
      <c r="A334" s="225"/>
      <c r="B334" s="2113" t="s">
        <v>260</v>
      </c>
      <c r="C334" s="2114"/>
      <c r="D334" s="788"/>
      <c r="E334" s="54">
        <f>E335</f>
        <v>900</v>
      </c>
      <c r="F334" s="125">
        <f>SUM(H334:S334)</f>
        <v>900</v>
      </c>
      <c r="G334" s="67">
        <f t="shared" si="56"/>
        <v>100</v>
      </c>
      <c r="H334" s="956">
        <f>H335</f>
        <v>0</v>
      </c>
      <c r="I334" s="956">
        <f>I335</f>
        <v>0</v>
      </c>
      <c r="J334" s="1234">
        <f t="shared" ref="J334:O334" si="61">J335</f>
        <v>0</v>
      </c>
      <c r="K334" s="1234">
        <f t="shared" si="61"/>
        <v>0</v>
      </c>
      <c r="L334" s="1549">
        <f t="shared" si="61"/>
        <v>0</v>
      </c>
      <c r="M334" s="1549">
        <f t="shared" si="61"/>
        <v>0</v>
      </c>
      <c r="N334" s="1549">
        <f t="shared" si="61"/>
        <v>0</v>
      </c>
      <c r="O334" s="1549">
        <f t="shared" si="61"/>
        <v>0</v>
      </c>
      <c r="P334" s="1903">
        <f>P335</f>
        <v>0</v>
      </c>
      <c r="Q334" s="1903">
        <v>536</v>
      </c>
      <c r="R334" s="1903">
        <f>R335</f>
        <v>364</v>
      </c>
      <c r="S334" s="1903">
        <f>S335</f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>
        <v>900</v>
      </c>
      <c r="F335" s="124">
        <f>SUM(H335:S335)</f>
        <v>900</v>
      </c>
      <c r="G335" s="37">
        <f t="shared" si="56"/>
        <v>100</v>
      </c>
      <c r="H335" s="957"/>
      <c r="I335" s="958"/>
      <c r="J335" s="152"/>
      <c r="K335" s="152"/>
      <c r="L335" s="152"/>
      <c r="M335" s="152"/>
      <c r="N335" s="152"/>
      <c r="O335" s="152"/>
      <c r="P335" s="152"/>
      <c r="Q335" s="152">
        <v>536</v>
      </c>
      <c r="R335" s="152">
        <v>364</v>
      </c>
      <c r="S335" s="152"/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124">
        <f>SUM(H336:S336)</f>
        <v>0</v>
      </c>
      <c r="G336" s="37" t="e">
        <f t="shared" si="56"/>
        <v>#DIV/0!</v>
      </c>
      <c r="H336" s="957"/>
      <c r="I336" s="958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71000</v>
      </c>
      <c r="F337" s="50">
        <f>SUM(H337:S337)</f>
        <v>70993.919999999998</v>
      </c>
      <c r="G337" s="379">
        <f t="shared" si="56"/>
        <v>99.991436619718314</v>
      </c>
      <c r="H337" s="929">
        <f>SUM(H338:H342)</f>
        <v>0</v>
      </c>
      <c r="I337" s="929">
        <f t="shared" ref="I337:O337" si="62">SUM(I338:I342)</f>
        <v>0</v>
      </c>
      <c r="J337" s="1226">
        <f t="shared" si="62"/>
        <v>0</v>
      </c>
      <c r="K337" s="1226">
        <f t="shared" si="62"/>
        <v>720</v>
      </c>
      <c r="L337" s="1543">
        <f t="shared" si="62"/>
        <v>0</v>
      </c>
      <c r="M337" s="1543">
        <f t="shared" si="62"/>
        <v>0</v>
      </c>
      <c r="N337" s="1543">
        <f t="shared" si="62"/>
        <v>0</v>
      </c>
      <c r="O337" s="1543">
        <f t="shared" si="62"/>
        <v>0</v>
      </c>
      <c r="P337" s="1896">
        <f>SUM(P338:P342)</f>
        <v>11072</v>
      </c>
      <c r="Q337" s="1896">
        <v>45472</v>
      </c>
      <c r="R337" s="1896">
        <f>SUM(R338:R342)</f>
        <v>3600</v>
      </c>
      <c r="S337" s="1896">
        <f>SUM(S338:S342)</f>
        <v>10129.92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>SUM(H338:S338)</f>
        <v>0</v>
      </c>
      <c r="G338" s="37" t="e">
        <f t="shared" si="56"/>
        <v>#DIV/0!</v>
      </c>
      <c r="H338" s="957"/>
      <c r="I338" s="958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</row>
    <row r="339" spans="1:19" ht="26.4" customHeight="1">
      <c r="A339" s="684"/>
      <c r="B339" s="685"/>
      <c r="C339" s="686" t="s">
        <v>26</v>
      </c>
      <c r="D339" s="687" t="s">
        <v>24</v>
      </c>
      <c r="E339" s="36">
        <v>71000</v>
      </c>
      <c r="F339" s="36">
        <f t="shared" ref="F339:F394" si="63">SUM(H339:S339)</f>
        <v>70993.919999999998</v>
      </c>
      <c r="G339" s="37">
        <f t="shared" si="56"/>
        <v>99.991436619718314</v>
      </c>
      <c r="H339" s="957"/>
      <c r="I339" s="958"/>
      <c r="J339" s="152"/>
      <c r="K339" s="152">
        <v>720</v>
      </c>
      <c r="L339" s="152"/>
      <c r="M339" s="152"/>
      <c r="N339" s="152"/>
      <c r="O339" s="152"/>
      <c r="P339" s="152">
        <v>11072</v>
      </c>
      <c r="Q339" s="152">
        <v>45472</v>
      </c>
      <c r="R339" s="152">
        <v>3600</v>
      </c>
      <c r="S339" s="2039">
        <v>10129.92</v>
      </c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63"/>
        <v>0</v>
      </c>
      <c r="G340" s="37" t="e">
        <f t="shared" si="56"/>
        <v>#DIV/0!</v>
      </c>
      <c r="H340" s="957"/>
      <c r="I340" s="958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63"/>
        <v>0</v>
      </c>
      <c r="G341" s="37" t="e">
        <f t="shared" si="56"/>
        <v>#DIV/0!</v>
      </c>
      <c r="H341" s="957"/>
      <c r="I341" s="958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63"/>
        <v>0</v>
      </c>
      <c r="G342" s="120" t="e">
        <f t="shared" si="56"/>
        <v>#DIV/0!</v>
      </c>
      <c r="H342" s="961"/>
      <c r="I342" s="962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</row>
    <row r="343" spans="1:19" s="154" customFormat="1" ht="26.25" customHeight="1">
      <c r="A343" s="375" t="s">
        <v>254</v>
      </c>
      <c r="B343" s="796"/>
      <c r="C343" s="797"/>
      <c r="D343" s="803"/>
      <c r="E343" s="635"/>
      <c r="F343" s="360">
        <f t="shared" si="63"/>
        <v>0</v>
      </c>
      <c r="G343" s="636" t="e">
        <f t="shared" si="56"/>
        <v>#DIV/0!</v>
      </c>
      <c r="H343" s="963"/>
      <c r="I343" s="963"/>
      <c r="J343" s="1250"/>
      <c r="K343" s="1250"/>
      <c r="L343" s="1564"/>
      <c r="M343" s="1564"/>
      <c r="N343" s="1564"/>
      <c r="O343" s="1564"/>
      <c r="P343" s="1917"/>
      <c r="Q343" s="1917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634"/>
      <c r="F344" s="132">
        <f t="shared" si="63"/>
        <v>0</v>
      </c>
      <c r="G344" s="383" t="e">
        <f t="shared" si="56"/>
        <v>#DIV/0!</v>
      </c>
      <c r="H344" s="976"/>
      <c r="I344" s="976"/>
      <c r="J344" s="1105"/>
      <c r="K344" s="1105"/>
      <c r="L344" s="1562"/>
      <c r="M344" s="1562"/>
      <c r="N344" s="1562"/>
      <c r="O344" s="1562"/>
      <c r="P344" s="1915"/>
      <c r="Q344" s="1915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63"/>
        <v>0</v>
      </c>
      <c r="G345" s="67" t="e">
        <f t="shared" si="56"/>
        <v>#DIV/0!</v>
      </c>
      <c r="H345" s="966">
        <f>SUM(H346:H349)</f>
        <v>0</v>
      </c>
      <c r="I345" s="966">
        <f t="shared" ref="I345:O345" si="64">SUM(I346:I349)</f>
        <v>0</v>
      </c>
      <c r="J345" s="1218">
        <f t="shared" si="64"/>
        <v>0</v>
      </c>
      <c r="K345" s="1218">
        <f t="shared" si="64"/>
        <v>0</v>
      </c>
      <c r="L345" s="1536">
        <f t="shared" si="64"/>
        <v>0</v>
      </c>
      <c r="M345" s="1536">
        <f t="shared" si="64"/>
        <v>0</v>
      </c>
      <c r="N345" s="1536">
        <f t="shared" si="64"/>
        <v>0</v>
      </c>
      <c r="O345" s="1536">
        <f t="shared" si="64"/>
        <v>0</v>
      </c>
      <c r="P345" s="1889">
        <f>SUM(P346:P349)</f>
        <v>0</v>
      </c>
      <c r="Q345" s="1889">
        <v>0</v>
      </c>
      <c r="R345" s="1889">
        <f>SUM(R346:R349)</f>
        <v>0</v>
      </c>
      <c r="S345" s="1889">
        <f>SUM(S346:S349)</f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63"/>
        <v>0</v>
      </c>
      <c r="G346" s="37" t="e">
        <f t="shared" si="56"/>
        <v>#DIV/0!</v>
      </c>
      <c r="H346" s="923"/>
      <c r="I346" s="923"/>
      <c r="J346" s="471"/>
      <c r="K346" s="471"/>
      <c r="L346" s="471"/>
      <c r="M346" s="471"/>
      <c r="N346" s="471"/>
      <c r="O346" s="471"/>
      <c r="P346" s="471"/>
      <c r="Q346" s="471"/>
      <c r="R346" s="471"/>
      <c r="S346" s="471"/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63"/>
        <v>0</v>
      </c>
      <c r="G347" s="37" t="e">
        <f t="shared" si="56"/>
        <v>#DIV/0!</v>
      </c>
      <c r="H347" s="923"/>
      <c r="I347" s="923"/>
      <c r="J347" s="471"/>
      <c r="K347" s="471"/>
      <c r="L347" s="471"/>
      <c r="M347" s="471"/>
      <c r="N347" s="471"/>
      <c r="O347" s="471"/>
      <c r="P347" s="471"/>
      <c r="Q347" s="471"/>
      <c r="R347" s="471"/>
      <c r="S347" s="471"/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63"/>
        <v>0</v>
      </c>
      <c r="G348" s="37" t="e">
        <f t="shared" si="56"/>
        <v>#DIV/0!</v>
      </c>
      <c r="H348" s="923"/>
      <c r="I348" s="923"/>
      <c r="J348" s="471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63"/>
        <v>0</v>
      </c>
      <c r="G349" s="37" t="e">
        <f t="shared" si="56"/>
        <v>#DIV/0!</v>
      </c>
      <c r="H349" s="923"/>
      <c r="I349" s="923"/>
      <c r="J349" s="471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63"/>
        <v>0</v>
      </c>
      <c r="G350" s="37" t="e">
        <f t="shared" si="56"/>
        <v>#DIV/0!</v>
      </c>
      <c r="H350" s="923"/>
      <c r="I350" s="923"/>
      <c r="J350" s="471"/>
      <c r="K350" s="471"/>
      <c r="L350" s="471"/>
      <c r="M350" s="471"/>
      <c r="N350" s="471"/>
      <c r="O350" s="471"/>
      <c r="P350" s="471"/>
      <c r="Q350" s="471"/>
      <c r="R350" s="471"/>
      <c r="S350" s="471"/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63"/>
        <v>0</v>
      </c>
      <c r="G351" s="37" t="e">
        <f t="shared" si="56"/>
        <v>#DIV/0!</v>
      </c>
      <c r="H351" s="923"/>
      <c r="I351" s="923"/>
      <c r="J351" s="471"/>
      <c r="K351" s="471"/>
      <c r="L351" s="471"/>
      <c r="M351" s="471"/>
      <c r="N351" s="471"/>
      <c r="O351" s="471"/>
      <c r="P351" s="471"/>
      <c r="Q351" s="471"/>
      <c r="R351" s="471"/>
      <c r="S351" s="471"/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153">
        <f t="shared" si="63"/>
        <v>0</v>
      </c>
      <c r="G352" s="379" t="e">
        <f t="shared" si="56"/>
        <v>#DIV/0!</v>
      </c>
      <c r="H352" s="950">
        <f>SUM(H353:H357)</f>
        <v>0</v>
      </c>
      <c r="I352" s="950">
        <f t="shared" ref="I352:O352" si="65">SUM(I353:I357)</f>
        <v>0</v>
      </c>
      <c r="J352" s="1248">
        <f t="shared" si="65"/>
        <v>0</v>
      </c>
      <c r="K352" s="1248">
        <f t="shared" si="65"/>
        <v>0</v>
      </c>
      <c r="L352" s="1563">
        <f t="shared" si="65"/>
        <v>0</v>
      </c>
      <c r="M352" s="1563">
        <f t="shared" si="65"/>
        <v>0</v>
      </c>
      <c r="N352" s="1563">
        <f t="shared" si="65"/>
        <v>0</v>
      </c>
      <c r="O352" s="1563">
        <f t="shared" si="65"/>
        <v>0</v>
      </c>
      <c r="P352" s="1916">
        <f>SUM(P353:P357)</f>
        <v>0</v>
      </c>
      <c r="Q352" s="1916">
        <v>0</v>
      </c>
      <c r="R352" s="1916">
        <f>SUM(R353:R357)</f>
        <v>0</v>
      </c>
      <c r="S352" s="1916">
        <f>SUM(S353:S357)</f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63"/>
        <v>0</v>
      </c>
      <c r="G353" s="37" t="e">
        <f t="shared" si="56"/>
        <v>#DIV/0!</v>
      </c>
      <c r="H353" s="923"/>
      <c r="I353" s="923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63"/>
        <v>0</v>
      </c>
      <c r="G354" s="37" t="e">
        <f t="shared" si="56"/>
        <v>#DIV/0!</v>
      </c>
      <c r="H354" s="923"/>
      <c r="I354" s="923"/>
      <c r="J354" s="471"/>
      <c r="K354" s="471"/>
      <c r="L354" s="471"/>
      <c r="M354" s="471"/>
      <c r="N354" s="471"/>
      <c r="O354" s="471"/>
      <c r="P354" s="471"/>
      <c r="Q354" s="471"/>
      <c r="R354" s="471"/>
      <c r="S354" s="471"/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63"/>
        <v>0</v>
      </c>
      <c r="G355" s="37" t="e">
        <f t="shared" si="56"/>
        <v>#DIV/0!</v>
      </c>
      <c r="H355" s="923"/>
      <c r="I355" s="923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63"/>
        <v>0</v>
      </c>
      <c r="G356" s="37" t="e">
        <f t="shared" si="56"/>
        <v>#DIV/0!</v>
      </c>
      <c r="H356" s="923"/>
      <c r="I356" s="923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116">
        <f t="shared" si="63"/>
        <v>0</v>
      </c>
      <c r="G357" s="120" t="e">
        <f t="shared" si="56"/>
        <v>#DIV/0!</v>
      </c>
      <c r="H357" s="946"/>
      <c r="I357" s="924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422"/>
      <c r="F358" s="386">
        <f t="shared" si="63"/>
        <v>0</v>
      </c>
      <c r="G358" s="633" t="e">
        <f t="shared" si="56"/>
        <v>#DIV/0!</v>
      </c>
      <c r="H358" s="964"/>
      <c r="I358" s="964"/>
      <c r="J358" s="1235"/>
      <c r="K358" s="1235"/>
      <c r="L358" s="1550"/>
      <c r="M358" s="1550"/>
      <c r="N358" s="1550"/>
      <c r="O358" s="1550"/>
      <c r="P358" s="1904"/>
      <c r="Q358" s="1904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63"/>
        <v>0</v>
      </c>
      <c r="G359" s="631" t="e">
        <f t="shared" si="56"/>
        <v>#DIV/0!</v>
      </c>
      <c r="H359" s="967"/>
      <c r="I359" s="967"/>
      <c r="J359" s="1252"/>
      <c r="K359" s="1252"/>
      <c r="L359" s="1565"/>
      <c r="M359" s="1565"/>
      <c r="N359" s="1565"/>
      <c r="O359" s="1565"/>
      <c r="P359" s="1918"/>
      <c r="Q359" s="1918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63"/>
        <v>0</v>
      </c>
      <c r="G360" s="37" t="e">
        <f t="shared" si="56"/>
        <v>#DIV/0!</v>
      </c>
      <c r="H360" s="971"/>
      <c r="I360" s="971"/>
      <c r="J360" s="484"/>
      <c r="K360" s="484"/>
      <c r="L360" s="484"/>
      <c r="M360" s="484"/>
      <c r="N360" s="484"/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63"/>
        <v>0</v>
      </c>
      <c r="G361" s="37" t="e">
        <f t="shared" si="56"/>
        <v>#DIV/0!</v>
      </c>
      <c r="H361" s="971"/>
      <c r="I361" s="971"/>
      <c r="J361" s="484"/>
      <c r="K361" s="484"/>
      <c r="L361" s="484"/>
      <c r="M361" s="484"/>
      <c r="N361" s="484"/>
      <c r="O361" s="484"/>
      <c r="P361" s="484"/>
      <c r="Q361" s="484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63"/>
        <v>0</v>
      </c>
      <c r="G362" s="379" t="e">
        <f t="shared" si="56"/>
        <v>#DIV/0!</v>
      </c>
      <c r="H362" s="970">
        <f t="shared" ref="H362:P362" si="66">SUM(H363:H367)</f>
        <v>0</v>
      </c>
      <c r="I362" s="970">
        <f t="shared" si="66"/>
        <v>0</v>
      </c>
      <c r="J362" s="970">
        <f t="shared" si="66"/>
        <v>0</v>
      </c>
      <c r="K362" s="970">
        <f t="shared" si="66"/>
        <v>0</v>
      </c>
      <c r="L362" s="970">
        <f t="shared" si="66"/>
        <v>0</v>
      </c>
      <c r="M362" s="970">
        <f t="shared" si="66"/>
        <v>0</v>
      </c>
      <c r="N362" s="970">
        <f t="shared" si="66"/>
        <v>0</v>
      </c>
      <c r="O362" s="970">
        <f t="shared" si="66"/>
        <v>0</v>
      </c>
      <c r="P362" s="1923">
        <f t="shared" si="66"/>
        <v>0</v>
      </c>
      <c r="Q362" s="1923">
        <v>0</v>
      </c>
      <c r="R362" s="1923">
        <f>SUM(R363:R367)</f>
        <v>0</v>
      </c>
      <c r="S362" s="1923">
        <f>SUM(S363:S367)</f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63"/>
        <v>0</v>
      </c>
      <c r="G363" s="37" t="e">
        <f t="shared" si="56"/>
        <v>#DIV/0!</v>
      </c>
      <c r="H363" s="971"/>
      <c r="I363" s="971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63"/>
        <v>0</v>
      </c>
      <c r="G364" s="37" t="e">
        <f t="shared" si="56"/>
        <v>#DIV/0!</v>
      </c>
      <c r="H364" s="971"/>
      <c r="I364" s="971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63"/>
        <v>0</v>
      </c>
      <c r="G365" s="37" t="e">
        <f t="shared" si="56"/>
        <v>#DIV/0!</v>
      </c>
      <c r="H365" s="971"/>
      <c r="I365" s="971"/>
      <c r="J365" s="484"/>
      <c r="K365" s="484"/>
      <c r="L365" s="484"/>
      <c r="M365" s="484"/>
      <c r="N365" s="484"/>
      <c r="O365" s="484"/>
      <c r="P365" s="484"/>
      <c r="Q365" s="484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63"/>
        <v>0</v>
      </c>
      <c r="G366" s="37" t="e">
        <f t="shared" si="56"/>
        <v>#DIV/0!</v>
      </c>
      <c r="H366" s="971"/>
      <c r="I366" s="971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36">
        <v>0</v>
      </c>
      <c r="F367" s="116">
        <f t="shared" si="63"/>
        <v>0</v>
      </c>
      <c r="G367" s="120" t="e">
        <f t="shared" si="56"/>
        <v>#DIV/0!</v>
      </c>
      <c r="H367" s="971"/>
      <c r="I367" s="971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63"/>
        <v>0</v>
      </c>
      <c r="G368" s="631" t="e">
        <f t="shared" si="56"/>
        <v>#DIV/0!</v>
      </c>
      <c r="H368" s="967"/>
      <c r="I368" s="967"/>
      <c r="J368" s="1252"/>
      <c r="K368" s="1252"/>
      <c r="L368" s="1565"/>
      <c r="M368" s="1565"/>
      <c r="N368" s="1565"/>
      <c r="O368" s="1565"/>
      <c r="P368" s="1918"/>
      <c r="Q368" s="1918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63"/>
        <v>0</v>
      </c>
      <c r="G369" s="37" t="e">
        <f t="shared" si="56"/>
        <v>#DIV/0!</v>
      </c>
      <c r="H369" s="971"/>
      <c r="I369" s="971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63"/>
        <v>0</v>
      </c>
      <c r="G370" s="37" t="e">
        <f t="shared" si="56"/>
        <v>#DIV/0!</v>
      </c>
      <c r="H370" s="971"/>
      <c r="I370" s="971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63"/>
        <v>0</v>
      </c>
      <c r="G371" s="379" t="e">
        <f t="shared" si="56"/>
        <v>#DIV/0!</v>
      </c>
      <c r="H371" s="970">
        <f t="shared" ref="H371:P371" si="67">SUM(H372:H376)</f>
        <v>0</v>
      </c>
      <c r="I371" s="970">
        <f t="shared" si="67"/>
        <v>0</v>
      </c>
      <c r="J371" s="970">
        <f t="shared" si="67"/>
        <v>0</v>
      </c>
      <c r="K371" s="970">
        <f t="shared" si="67"/>
        <v>0</v>
      </c>
      <c r="L371" s="970">
        <f t="shared" si="67"/>
        <v>0</v>
      </c>
      <c r="M371" s="970">
        <f t="shared" si="67"/>
        <v>0</v>
      </c>
      <c r="N371" s="970">
        <f t="shared" si="67"/>
        <v>0</v>
      </c>
      <c r="O371" s="970">
        <f t="shared" si="67"/>
        <v>0</v>
      </c>
      <c r="P371" s="1923">
        <f t="shared" si="67"/>
        <v>0</v>
      </c>
      <c r="Q371" s="1923">
        <v>0</v>
      </c>
      <c r="R371" s="1923">
        <f>SUM(R372:R376)</f>
        <v>0</v>
      </c>
      <c r="S371" s="1923">
        <f>SUM(S372:S376)</f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63"/>
        <v>0</v>
      </c>
      <c r="G372" s="37" t="e">
        <f t="shared" ref="G372:G393" si="68">+F372*100/E372</f>
        <v>#DIV/0!</v>
      </c>
      <c r="H372" s="971"/>
      <c r="I372" s="971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63"/>
        <v>0</v>
      </c>
      <c r="G373" s="37" t="e">
        <f t="shared" si="68"/>
        <v>#DIV/0!</v>
      </c>
      <c r="H373" s="971"/>
      <c r="I373" s="971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63"/>
        <v>0</v>
      </c>
      <c r="G374" s="37" t="e">
        <f t="shared" si="68"/>
        <v>#DIV/0!</v>
      </c>
      <c r="H374" s="971"/>
      <c r="I374" s="971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63"/>
        <v>0</v>
      </c>
      <c r="G375" s="37" t="e">
        <f t="shared" si="68"/>
        <v>#DIV/0!</v>
      </c>
      <c r="H375" s="971"/>
      <c r="I375" s="971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25"/>
      <c r="B376" s="532"/>
      <c r="C376" s="533" t="s">
        <v>29</v>
      </c>
      <c r="D376" s="527" t="s">
        <v>24</v>
      </c>
      <c r="E376" s="36">
        <v>0</v>
      </c>
      <c r="F376" s="116">
        <f t="shared" si="63"/>
        <v>0</v>
      </c>
      <c r="G376" s="120" t="e">
        <f t="shared" si="68"/>
        <v>#DIV/0!</v>
      </c>
      <c r="H376" s="971"/>
      <c r="I376" s="971"/>
      <c r="J376" s="484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27.6" customHeight="1">
      <c r="A377" s="2120" t="s">
        <v>330</v>
      </c>
      <c r="B377" s="2121"/>
      <c r="C377" s="2121"/>
      <c r="D377" s="2192"/>
      <c r="E377" s="535"/>
      <c r="F377" s="92">
        <f t="shared" si="63"/>
        <v>0</v>
      </c>
      <c r="G377" s="631" t="e">
        <f t="shared" si="68"/>
        <v>#DIV/0!</v>
      </c>
      <c r="H377" s="967"/>
      <c r="I377" s="967"/>
      <c r="J377" s="1252"/>
      <c r="K377" s="1252"/>
      <c r="L377" s="1565"/>
      <c r="M377" s="1565"/>
      <c r="N377" s="1565"/>
      <c r="O377" s="1565"/>
      <c r="P377" s="1918"/>
      <c r="Q377" s="1918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63"/>
        <v>0</v>
      </c>
      <c r="G378" s="37" t="e">
        <f t="shared" si="68"/>
        <v>#DIV/0!</v>
      </c>
      <c r="H378" s="971"/>
      <c r="I378" s="971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63"/>
        <v>0</v>
      </c>
      <c r="G379" s="37" t="e">
        <f t="shared" si="68"/>
        <v>#DIV/0!</v>
      </c>
      <c r="H379" s="971"/>
      <c r="I379" s="971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63"/>
        <v>0</v>
      </c>
      <c r="G380" s="379" t="e">
        <f t="shared" si="68"/>
        <v>#DIV/0!</v>
      </c>
      <c r="H380" s="970">
        <f>SUM(H381:H385)</f>
        <v>0</v>
      </c>
      <c r="I380" s="970">
        <f t="shared" ref="I380:O380" si="69">SUM(I381:I385)</f>
        <v>0</v>
      </c>
      <c r="J380" s="970">
        <f t="shared" si="69"/>
        <v>0</v>
      </c>
      <c r="K380" s="970">
        <f t="shared" si="69"/>
        <v>0</v>
      </c>
      <c r="L380" s="970">
        <f t="shared" si="69"/>
        <v>0</v>
      </c>
      <c r="M380" s="970">
        <f t="shared" si="69"/>
        <v>0</v>
      </c>
      <c r="N380" s="970">
        <f t="shared" si="69"/>
        <v>0</v>
      </c>
      <c r="O380" s="970">
        <f t="shared" si="69"/>
        <v>0</v>
      </c>
      <c r="P380" s="1923">
        <f>SUM(P381:P385)</f>
        <v>0</v>
      </c>
      <c r="Q380" s="1923">
        <v>0</v>
      </c>
      <c r="R380" s="1923">
        <f>SUM(R381:R385)</f>
        <v>0</v>
      </c>
      <c r="S380" s="1923">
        <f>SUM(S381:S385)</f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63"/>
        <v>0</v>
      </c>
      <c r="G381" s="37" t="e">
        <f t="shared" si="68"/>
        <v>#DIV/0!</v>
      </c>
      <c r="H381" s="971"/>
      <c r="I381" s="971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63"/>
        <v>0</v>
      </c>
      <c r="G382" s="37" t="e">
        <f t="shared" si="68"/>
        <v>#DIV/0!</v>
      </c>
      <c r="H382" s="971"/>
      <c r="I382" s="971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63"/>
        <v>0</v>
      </c>
      <c r="G383" s="37" t="e">
        <f t="shared" si="68"/>
        <v>#DIV/0!</v>
      </c>
      <c r="H383" s="971"/>
      <c r="I383" s="971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63"/>
        <v>0</v>
      </c>
      <c r="G384" s="37" t="e">
        <f t="shared" si="68"/>
        <v>#DIV/0!</v>
      </c>
      <c r="H384" s="971"/>
      <c r="I384" s="971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25"/>
      <c r="B385" s="532"/>
      <c r="C385" s="533" t="s">
        <v>29</v>
      </c>
      <c r="D385" s="527" t="s">
        <v>24</v>
      </c>
      <c r="E385" s="36">
        <v>0</v>
      </c>
      <c r="F385" s="116">
        <f t="shared" si="63"/>
        <v>0</v>
      </c>
      <c r="G385" s="120" t="e">
        <f t="shared" si="68"/>
        <v>#DIV/0!</v>
      </c>
      <c r="H385" s="972"/>
      <c r="I385" s="971"/>
      <c r="J385" s="484"/>
      <c r="K385" s="484"/>
      <c r="L385" s="484"/>
      <c r="M385" s="484"/>
      <c r="N385" s="484"/>
      <c r="O385" s="484"/>
      <c r="P385" s="484"/>
      <c r="Q385" s="484"/>
      <c r="R385" s="484"/>
      <c r="S385" s="484"/>
    </row>
    <row r="386" spans="1:19" ht="28.2" customHeight="1">
      <c r="A386" s="2120" t="s">
        <v>331</v>
      </c>
      <c r="B386" s="2121"/>
      <c r="C386" s="2121"/>
      <c r="D386" s="2192"/>
      <c r="E386" s="535"/>
      <c r="F386" s="92">
        <f t="shared" si="63"/>
        <v>0</v>
      </c>
      <c r="G386" s="631" t="e">
        <f t="shared" si="68"/>
        <v>#DIV/0!</v>
      </c>
      <c r="H386" s="967"/>
      <c r="I386" s="967"/>
      <c r="J386" s="1252"/>
      <c r="K386" s="1252"/>
      <c r="L386" s="1565"/>
      <c r="M386" s="1565"/>
      <c r="N386" s="1565"/>
      <c r="O386" s="1565"/>
      <c r="P386" s="1918"/>
      <c r="Q386" s="1918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63"/>
        <v>0</v>
      </c>
      <c r="G387" s="37" t="e">
        <f t="shared" si="68"/>
        <v>#DIV/0!</v>
      </c>
      <c r="H387" s="971"/>
      <c r="I387" s="971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63"/>
        <v>0</v>
      </c>
      <c r="G388" s="37" t="e">
        <f t="shared" si="68"/>
        <v>#DIV/0!</v>
      </c>
      <c r="H388" s="971"/>
      <c r="I388" s="971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63"/>
        <v>0</v>
      </c>
      <c r="G389" s="379" t="e">
        <f t="shared" si="68"/>
        <v>#DIV/0!</v>
      </c>
      <c r="H389" s="970">
        <f t="shared" ref="H389:P389" si="70">SUM(H390:H394)</f>
        <v>0</v>
      </c>
      <c r="I389" s="970">
        <f t="shared" si="70"/>
        <v>0</v>
      </c>
      <c r="J389" s="970">
        <f t="shared" si="70"/>
        <v>0</v>
      </c>
      <c r="K389" s="970">
        <f t="shared" si="70"/>
        <v>0</v>
      </c>
      <c r="L389" s="970">
        <f t="shared" si="70"/>
        <v>0</v>
      </c>
      <c r="M389" s="970">
        <f t="shared" si="70"/>
        <v>0</v>
      </c>
      <c r="N389" s="970">
        <f t="shared" si="70"/>
        <v>0</v>
      </c>
      <c r="O389" s="970">
        <f t="shared" si="70"/>
        <v>0</v>
      </c>
      <c r="P389" s="1923">
        <f t="shared" si="70"/>
        <v>0</v>
      </c>
      <c r="Q389" s="1923">
        <v>0</v>
      </c>
      <c r="R389" s="1923">
        <f>SUM(R390:R394)</f>
        <v>0</v>
      </c>
      <c r="S389" s="1923">
        <f>SUM(S390:S394)</f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63"/>
        <v>0</v>
      </c>
      <c r="G390" s="37" t="e">
        <f t="shared" si="68"/>
        <v>#DIV/0!</v>
      </c>
      <c r="H390" s="971"/>
      <c r="I390" s="971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63"/>
        <v>0</v>
      </c>
      <c r="G391" s="37" t="e">
        <f t="shared" si="68"/>
        <v>#DIV/0!</v>
      </c>
      <c r="H391" s="971"/>
      <c r="I391" s="971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63"/>
        <v>0</v>
      </c>
      <c r="G392" s="37" t="e">
        <f t="shared" si="68"/>
        <v>#DIV/0!</v>
      </c>
      <c r="H392" s="971"/>
      <c r="I392" s="971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63"/>
        <v>0</v>
      </c>
      <c r="G393" s="37" t="e">
        <f t="shared" si="68"/>
        <v>#DIV/0!</v>
      </c>
      <c r="H393" s="971"/>
      <c r="I393" s="971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63"/>
        <v>0</v>
      </c>
      <c r="G394" s="98" t="e">
        <f>+F394*100/E394</f>
        <v>#DIV/0!</v>
      </c>
      <c r="H394" s="968"/>
      <c r="I394" s="968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  <row r="395" spans="1:19">
      <c r="P395" s="566"/>
    </row>
  </sheetData>
  <mergeCells count="60">
    <mergeCell ref="B350:C350"/>
    <mergeCell ref="B351:C351"/>
    <mergeCell ref="A344:C344"/>
    <mergeCell ref="B346:C346"/>
    <mergeCell ref="B347:C347"/>
    <mergeCell ref="A333:D333"/>
    <mergeCell ref="B348:C348"/>
    <mergeCell ref="B349:C349"/>
    <mergeCell ref="B334:C334"/>
    <mergeCell ref="B335:C335"/>
    <mergeCell ref="B336:C336"/>
    <mergeCell ref="B300:C300"/>
    <mergeCell ref="B305:C305"/>
    <mergeCell ref="A313:D313"/>
    <mergeCell ref="B314:C314"/>
    <mergeCell ref="A74:C74"/>
    <mergeCell ref="B101:C101"/>
    <mergeCell ref="A109:C109"/>
    <mergeCell ref="B118:C118"/>
    <mergeCell ref="A131:C131"/>
    <mergeCell ref="B265:C265"/>
    <mergeCell ref="B277:C277"/>
    <mergeCell ref="A287:C287"/>
    <mergeCell ref="B288:C288"/>
    <mergeCell ref="A197:C197"/>
    <mergeCell ref="B198:C198"/>
    <mergeCell ref="B199:C199"/>
    <mergeCell ref="A201:C201"/>
    <mergeCell ref="B214:C214"/>
    <mergeCell ref="B200:C200"/>
    <mergeCell ref="D1:G1"/>
    <mergeCell ref="A3:C4"/>
    <mergeCell ref="F3:F4"/>
    <mergeCell ref="G3:G4"/>
    <mergeCell ref="A175:C175"/>
    <mergeCell ref="A142:C142"/>
    <mergeCell ref="A153:C153"/>
    <mergeCell ref="B154:C154"/>
    <mergeCell ref="A165:C165"/>
    <mergeCell ref="B166:C166"/>
    <mergeCell ref="A386:D386"/>
    <mergeCell ref="A377:D377"/>
    <mergeCell ref="A312:D312"/>
    <mergeCell ref="H3:S3"/>
    <mergeCell ref="A8:C8"/>
    <mergeCell ref="B176:C176"/>
    <mergeCell ref="B187:C187"/>
    <mergeCell ref="B188:C188"/>
    <mergeCell ref="A195:C195"/>
    <mergeCell ref="A221:C221"/>
    <mergeCell ref="A223:C223"/>
    <mergeCell ref="A224:C224"/>
    <mergeCell ref="A225:C225"/>
    <mergeCell ref="B235:C235"/>
    <mergeCell ref="A233:C233"/>
    <mergeCell ref="B323:C323"/>
    <mergeCell ref="B289:C289"/>
    <mergeCell ref="B291:C291"/>
    <mergeCell ref="B293:C293"/>
    <mergeCell ref="A247:C247"/>
  </mergeCells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M291" activePane="bottomRight" state="frozen"/>
      <selection pane="topRight" activeCell="E1" sqref="E1"/>
      <selection pane="bottomLeft" activeCell="A6" sqref="A6"/>
      <selection pane="bottomRight" activeCell="T293" sqref="T293"/>
    </sheetView>
  </sheetViews>
  <sheetFormatPr defaultColWidth="9.125" defaultRowHeight="18.600000000000001"/>
  <cols>
    <col min="1" max="2" width="4.625" style="12" customWidth="1"/>
    <col min="3" max="3" width="110.375" style="12" customWidth="1"/>
    <col min="4" max="4" width="9.125" style="12"/>
    <col min="5" max="5" width="11.75" style="12" customWidth="1"/>
    <col min="6" max="6" width="12.625" style="12" customWidth="1"/>
    <col min="7" max="7" width="8.375" style="12" customWidth="1"/>
    <col min="8" max="8" width="8.375" style="129" customWidth="1"/>
    <col min="9" max="9" width="9.125" style="129" bestFit="1" customWidth="1"/>
    <col min="10" max="19" width="8.37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64"/>
      <c r="E1" s="2264"/>
      <c r="F1" s="2264"/>
      <c r="G1" s="2264"/>
    </row>
    <row r="2" spans="1:19" ht="21.75" customHeight="1">
      <c r="A2" s="13"/>
      <c r="B2" s="13"/>
      <c r="C2" s="13" t="s">
        <v>7</v>
      </c>
      <c r="D2" s="13" t="s">
        <v>188</v>
      </c>
      <c r="E2" s="13"/>
      <c r="F2" s="13"/>
      <c r="G2" s="13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1.75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669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670">
        <f>SUM(E8+E74+E109)</f>
        <v>929500</v>
      </c>
      <c r="F6" s="670">
        <f>SUM(F8+F74+F109+F153+F247)</f>
        <v>898725</v>
      </c>
      <c r="G6" s="135">
        <f>+F6*100/E6</f>
        <v>96.689080150618608</v>
      </c>
      <c r="H6" s="1112">
        <f t="shared" ref="H6:S6" si="0">SUM(H8+H74+H109+H153+H247)</f>
        <v>0</v>
      </c>
      <c r="I6" s="1112">
        <f t="shared" si="0"/>
        <v>56500</v>
      </c>
      <c r="J6" s="1254">
        <f t="shared" si="0"/>
        <v>26000</v>
      </c>
      <c r="K6" s="1566">
        <f t="shared" si="0"/>
        <v>26000</v>
      </c>
      <c r="L6" s="1566">
        <f t="shared" si="0"/>
        <v>26000</v>
      </c>
      <c r="M6" s="1566">
        <f t="shared" si="0"/>
        <v>9000</v>
      </c>
      <c r="N6" s="1566">
        <f t="shared" si="0"/>
        <v>63000</v>
      </c>
      <c r="O6" s="1566">
        <f t="shared" si="0"/>
        <v>23725</v>
      </c>
      <c r="P6" s="1566">
        <f t="shared" si="0"/>
        <v>175000</v>
      </c>
      <c r="Q6" s="1566">
        <f t="shared" si="0"/>
        <v>265500</v>
      </c>
      <c r="R6" s="1919">
        <f t="shared" si="0"/>
        <v>210000</v>
      </c>
      <c r="S6" s="1919">
        <f t="shared" si="0"/>
        <v>18000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079"/>
      <c r="I7" s="1079"/>
      <c r="J7" s="1223"/>
      <c r="K7" s="1539"/>
      <c r="L7" s="1539"/>
      <c r="M7" s="1539"/>
      <c r="N7" s="1539"/>
      <c r="O7" s="1539"/>
      <c r="P7" s="1539"/>
      <c r="Q7" s="1539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164500</v>
      </c>
      <c r="F8" s="137">
        <f>SUM(H8:S8)</f>
        <v>177725</v>
      </c>
      <c r="G8" s="140">
        <f>+F8*100/E8</f>
        <v>108.03951367781156</v>
      </c>
      <c r="H8" s="463">
        <f>SUM(H10+H57)</f>
        <v>0</v>
      </c>
      <c r="I8" s="463">
        <f t="shared" ref="I8:S8" si="1">SUM(I10+I57)</f>
        <v>22000</v>
      </c>
      <c r="J8" s="463">
        <f t="shared" si="1"/>
        <v>5000</v>
      </c>
      <c r="K8" s="463">
        <f t="shared" si="1"/>
        <v>5000</v>
      </c>
      <c r="L8" s="463">
        <f t="shared" si="1"/>
        <v>5000</v>
      </c>
      <c r="M8" s="463">
        <f t="shared" si="1"/>
        <v>5000</v>
      </c>
      <c r="N8" s="463">
        <f t="shared" si="1"/>
        <v>12000</v>
      </c>
      <c r="O8" s="463">
        <f t="shared" si="1"/>
        <v>14725</v>
      </c>
      <c r="P8" s="463">
        <f t="shared" si="1"/>
        <v>23000</v>
      </c>
      <c r="Q8" s="463">
        <f t="shared" si="1"/>
        <v>48000</v>
      </c>
      <c r="R8" s="463">
        <f t="shared" si="1"/>
        <v>27000</v>
      </c>
      <c r="S8" s="463">
        <f t="shared" si="1"/>
        <v>11000</v>
      </c>
    </row>
    <row r="9" spans="1:19" ht="21.75" customHeight="1">
      <c r="A9" s="127"/>
      <c r="B9" s="128"/>
      <c r="C9" s="2" t="s">
        <v>42</v>
      </c>
      <c r="D9" s="130"/>
      <c r="E9" s="141">
        <v>6500</v>
      </c>
      <c r="F9" s="58">
        <f>SUM(H9:S9)</f>
        <v>6500</v>
      </c>
      <c r="G9" s="47"/>
      <c r="H9" s="1093">
        <v>0</v>
      </c>
      <c r="I9" s="1094">
        <v>0</v>
      </c>
      <c r="J9" s="1237">
        <v>0</v>
      </c>
      <c r="K9" s="1551">
        <v>1000</v>
      </c>
      <c r="L9" s="1551">
        <v>1000</v>
      </c>
      <c r="M9" s="1551">
        <v>1000</v>
      </c>
      <c r="N9" s="1236">
        <v>1000</v>
      </c>
      <c r="O9" s="1236">
        <v>2500</v>
      </c>
      <c r="P9" s="1236">
        <v>0</v>
      </c>
      <c r="Q9" s="1236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6500</v>
      </c>
      <c r="F10" s="134">
        <f>SUM(F11+F23+F39)</f>
        <v>4225</v>
      </c>
      <c r="G10" s="142">
        <f>+F10*100/E10</f>
        <v>65</v>
      </c>
      <c r="H10" s="1080">
        <f t="shared" ref="H10:S10" si="2">SUM(H11+H23+H39)</f>
        <v>0</v>
      </c>
      <c r="I10" s="1080">
        <f t="shared" si="2"/>
        <v>0</v>
      </c>
      <c r="J10" s="1224">
        <f t="shared" si="2"/>
        <v>0</v>
      </c>
      <c r="K10" s="1541">
        <f t="shared" si="2"/>
        <v>0</v>
      </c>
      <c r="L10" s="1541">
        <f t="shared" si="2"/>
        <v>0</v>
      </c>
      <c r="M10" s="1541">
        <f t="shared" si="2"/>
        <v>0</v>
      </c>
      <c r="N10" s="1541">
        <f t="shared" si="2"/>
        <v>0</v>
      </c>
      <c r="O10" s="1541">
        <f t="shared" si="2"/>
        <v>4225</v>
      </c>
      <c r="P10" s="1541">
        <f t="shared" si="2"/>
        <v>0</v>
      </c>
      <c r="Q10" s="1541">
        <f t="shared" si="2"/>
        <v>0</v>
      </c>
      <c r="R10" s="1894">
        <f t="shared" si="2"/>
        <v>0</v>
      </c>
      <c r="S10" s="1894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0</v>
      </c>
      <c r="F11" s="134">
        <f>SUM(F12:F22)</f>
        <v>0</v>
      </c>
      <c r="G11" s="140" t="e">
        <f>+F11*100/E11</f>
        <v>#DIV/0!</v>
      </c>
      <c r="H11" s="1080">
        <f>SUM(H12:H22)</f>
        <v>0</v>
      </c>
      <c r="I11" s="1080">
        <f t="shared" ref="I11:S11" si="3">SUM(I12:I22)</f>
        <v>0</v>
      </c>
      <c r="J11" s="1224">
        <f t="shared" si="3"/>
        <v>0</v>
      </c>
      <c r="K11" s="1541">
        <f t="shared" si="3"/>
        <v>0</v>
      </c>
      <c r="L11" s="1541">
        <f t="shared" si="3"/>
        <v>0</v>
      </c>
      <c r="M11" s="1541">
        <f t="shared" si="3"/>
        <v>0</v>
      </c>
      <c r="N11" s="1541">
        <f t="shared" si="3"/>
        <v>0</v>
      </c>
      <c r="O11" s="1541">
        <f t="shared" si="3"/>
        <v>0</v>
      </c>
      <c r="P11" s="1541">
        <f t="shared" si="3"/>
        <v>0</v>
      </c>
      <c r="Q11" s="1541">
        <f t="shared" si="3"/>
        <v>0</v>
      </c>
      <c r="R11" s="1894">
        <f t="shared" si="3"/>
        <v>0</v>
      </c>
      <c r="S11" s="1894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>
        <v>0</v>
      </c>
      <c r="I12" s="471">
        <v>0</v>
      </c>
      <c r="J12" s="471">
        <v>0</v>
      </c>
      <c r="K12" s="471">
        <v>0</v>
      </c>
      <c r="L12" s="471">
        <v>0</v>
      </c>
      <c r="M12" s="471">
        <v>0</v>
      </c>
      <c r="N12" s="471">
        <v>0</v>
      </c>
      <c r="O12" s="471">
        <v>0</v>
      </c>
      <c r="P12" s="471">
        <v>0</v>
      </c>
      <c r="Q12" s="471">
        <v>0</v>
      </c>
      <c r="R12" s="471">
        <v>0</v>
      </c>
      <c r="S12" s="471">
        <v>0</v>
      </c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>
        <v>0</v>
      </c>
      <c r="I13" s="471">
        <v>0</v>
      </c>
      <c r="J13" s="471">
        <v>0</v>
      </c>
      <c r="K13" s="471">
        <v>0</v>
      </c>
      <c r="L13" s="471">
        <v>0</v>
      </c>
      <c r="M13" s="471">
        <v>0</v>
      </c>
      <c r="N13" s="471">
        <v>0</v>
      </c>
      <c r="O13" s="471">
        <v>0</v>
      </c>
      <c r="P13" s="471">
        <v>0</v>
      </c>
      <c r="Q13" s="471">
        <v>0</v>
      </c>
      <c r="R13" s="471">
        <v>0</v>
      </c>
      <c r="S13" s="471">
        <v>0</v>
      </c>
    </row>
    <row r="14" spans="1:19" ht="21.75" customHeight="1">
      <c r="A14" s="32"/>
      <c r="B14" s="33"/>
      <c r="C14" s="34" t="s">
        <v>268</v>
      </c>
      <c r="D14" s="35" t="s">
        <v>47</v>
      </c>
      <c r="E14" s="8">
        <v>0</v>
      </c>
      <c r="F14" s="36">
        <f t="shared" si="4"/>
        <v>0</v>
      </c>
      <c r="G14" s="37" t="e">
        <f t="shared" si="5"/>
        <v>#DIV/0!</v>
      </c>
      <c r="H14" s="471">
        <v>0</v>
      </c>
      <c r="I14" s="471">
        <v>0</v>
      </c>
      <c r="J14" s="471">
        <v>0</v>
      </c>
      <c r="K14" s="471">
        <v>0</v>
      </c>
      <c r="L14" s="471">
        <v>0</v>
      </c>
      <c r="M14" s="471">
        <v>0</v>
      </c>
      <c r="N14" s="471">
        <v>0</v>
      </c>
      <c r="O14" s="471">
        <v>0</v>
      </c>
      <c r="P14" s="471">
        <v>0</v>
      </c>
      <c r="Q14" s="471">
        <v>0</v>
      </c>
      <c r="R14" s="471">
        <v>0</v>
      </c>
      <c r="S14" s="471">
        <v>0</v>
      </c>
    </row>
    <row r="15" spans="1:19" ht="21.75" customHeight="1">
      <c r="A15" s="32"/>
      <c r="B15" s="33"/>
      <c r="C15" s="34" t="s">
        <v>13</v>
      </c>
      <c r="D15" s="35" t="s">
        <v>47</v>
      </c>
      <c r="E15" s="8">
        <v>0</v>
      </c>
      <c r="F15" s="36">
        <f t="shared" si="4"/>
        <v>0</v>
      </c>
      <c r="G15" s="37" t="e">
        <f t="shared" si="5"/>
        <v>#DIV/0!</v>
      </c>
      <c r="H15" s="471">
        <v>0</v>
      </c>
      <c r="I15" s="471">
        <v>0</v>
      </c>
      <c r="J15" s="471">
        <v>0</v>
      </c>
      <c r="K15" s="471">
        <v>0</v>
      </c>
      <c r="L15" s="471">
        <v>0</v>
      </c>
      <c r="M15" s="471">
        <v>0</v>
      </c>
      <c r="N15" s="471">
        <v>0</v>
      </c>
      <c r="O15" s="471">
        <v>0</v>
      </c>
      <c r="P15" s="471">
        <v>0</v>
      </c>
      <c r="Q15" s="471">
        <v>0</v>
      </c>
      <c r="R15" s="471">
        <v>0</v>
      </c>
      <c r="S15" s="471">
        <v>0</v>
      </c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>
        <v>0</v>
      </c>
      <c r="I16" s="471">
        <v>0</v>
      </c>
      <c r="J16" s="471">
        <v>0</v>
      </c>
      <c r="K16" s="471">
        <v>0</v>
      </c>
      <c r="L16" s="471">
        <v>0</v>
      </c>
      <c r="M16" s="471">
        <v>0</v>
      </c>
      <c r="N16" s="471">
        <v>0</v>
      </c>
      <c r="O16" s="471">
        <v>0</v>
      </c>
      <c r="P16" s="471">
        <v>0</v>
      </c>
      <c r="Q16" s="471">
        <v>0</v>
      </c>
      <c r="R16" s="471">
        <v>0</v>
      </c>
      <c r="S16" s="471">
        <v>0</v>
      </c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>
        <v>0</v>
      </c>
      <c r="I17" s="471">
        <v>0</v>
      </c>
      <c r="J17" s="471">
        <v>0</v>
      </c>
      <c r="K17" s="471">
        <v>0</v>
      </c>
      <c r="L17" s="471">
        <v>0</v>
      </c>
      <c r="M17" s="471">
        <v>0</v>
      </c>
      <c r="N17" s="471">
        <v>0</v>
      </c>
      <c r="O17" s="471">
        <v>0</v>
      </c>
      <c r="P17" s="471">
        <v>0</v>
      </c>
      <c r="Q17" s="471">
        <v>0</v>
      </c>
      <c r="R17" s="471">
        <v>0</v>
      </c>
      <c r="S17" s="471">
        <v>0</v>
      </c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>
        <v>0</v>
      </c>
      <c r="I18" s="471">
        <v>0</v>
      </c>
      <c r="J18" s="471">
        <v>0</v>
      </c>
      <c r="K18" s="471">
        <v>0</v>
      </c>
      <c r="L18" s="471">
        <v>0</v>
      </c>
      <c r="M18" s="471">
        <v>0</v>
      </c>
      <c r="N18" s="471">
        <v>0</v>
      </c>
      <c r="O18" s="471">
        <v>0</v>
      </c>
      <c r="P18" s="471">
        <v>0</v>
      </c>
      <c r="Q18" s="471">
        <v>0</v>
      </c>
      <c r="R18" s="471">
        <v>0</v>
      </c>
      <c r="S18" s="471">
        <v>0</v>
      </c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>
        <v>0</v>
      </c>
      <c r="I19" s="471">
        <v>0</v>
      </c>
      <c r="J19" s="471">
        <v>0</v>
      </c>
      <c r="K19" s="471">
        <v>0</v>
      </c>
      <c r="L19" s="471">
        <v>0</v>
      </c>
      <c r="M19" s="471">
        <v>0</v>
      </c>
      <c r="N19" s="471">
        <v>0</v>
      </c>
      <c r="O19" s="471">
        <v>0</v>
      </c>
      <c r="P19" s="471">
        <v>0</v>
      </c>
      <c r="Q19" s="471">
        <v>0</v>
      </c>
      <c r="R19" s="471">
        <v>0</v>
      </c>
      <c r="S19" s="471">
        <v>0</v>
      </c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>
        <v>0</v>
      </c>
      <c r="I20" s="471">
        <v>0</v>
      </c>
      <c r="J20" s="471">
        <v>0</v>
      </c>
      <c r="K20" s="471">
        <v>0</v>
      </c>
      <c r="L20" s="471">
        <v>0</v>
      </c>
      <c r="M20" s="471">
        <v>0</v>
      </c>
      <c r="N20" s="471">
        <v>0</v>
      </c>
      <c r="O20" s="471">
        <v>0</v>
      </c>
      <c r="P20" s="471">
        <v>0</v>
      </c>
      <c r="Q20" s="471">
        <v>0</v>
      </c>
      <c r="R20" s="471">
        <v>0</v>
      </c>
      <c r="S20" s="471">
        <v>0</v>
      </c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>
        <v>0</v>
      </c>
      <c r="I21" s="471">
        <v>0</v>
      </c>
      <c r="J21" s="471">
        <v>0</v>
      </c>
      <c r="K21" s="471">
        <v>0</v>
      </c>
      <c r="L21" s="471">
        <v>0</v>
      </c>
      <c r="M21" s="471">
        <v>0</v>
      </c>
      <c r="N21" s="471">
        <v>0</v>
      </c>
      <c r="O21" s="471">
        <v>0</v>
      </c>
      <c r="P21" s="471">
        <v>0</v>
      </c>
      <c r="Q21" s="471">
        <v>0</v>
      </c>
      <c r="R21" s="471">
        <v>0</v>
      </c>
      <c r="S21" s="471">
        <v>0</v>
      </c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>
        <v>0</v>
      </c>
      <c r="I22" s="471">
        <v>0</v>
      </c>
      <c r="J22" s="471">
        <v>0</v>
      </c>
      <c r="K22" s="471">
        <v>0</v>
      </c>
      <c r="L22" s="471">
        <v>0</v>
      </c>
      <c r="M22" s="471">
        <v>0</v>
      </c>
      <c r="N22" s="471">
        <v>0</v>
      </c>
      <c r="O22" s="471">
        <v>0</v>
      </c>
      <c r="P22" s="471">
        <v>0</v>
      </c>
      <c r="Q22" s="471">
        <v>0</v>
      </c>
      <c r="R22" s="471">
        <v>0</v>
      </c>
      <c r="S22" s="471">
        <v>0</v>
      </c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0</v>
      </c>
      <c r="F23" s="134">
        <f>SUM(F24:F38)</f>
        <v>0</v>
      </c>
      <c r="G23" s="140" t="e">
        <f t="shared" si="5"/>
        <v>#DIV/0!</v>
      </c>
      <c r="H23" s="1080">
        <f>SUM(H24:H38)</f>
        <v>0</v>
      </c>
      <c r="I23" s="1080">
        <f t="shared" ref="I23:S23" si="6">SUM(I24:I38)</f>
        <v>0</v>
      </c>
      <c r="J23" s="1224">
        <f t="shared" si="6"/>
        <v>0</v>
      </c>
      <c r="K23" s="1541">
        <f t="shared" si="6"/>
        <v>0</v>
      </c>
      <c r="L23" s="1541">
        <f t="shared" si="6"/>
        <v>0</v>
      </c>
      <c r="M23" s="1541">
        <f t="shared" si="6"/>
        <v>0</v>
      </c>
      <c r="N23" s="1541">
        <f t="shared" si="6"/>
        <v>0</v>
      </c>
      <c r="O23" s="1541">
        <f t="shared" si="6"/>
        <v>0</v>
      </c>
      <c r="P23" s="1541">
        <f t="shared" si="6"/>
        <v>0</v>
      </c>
      <c r="Q23" s="1541">
        <f t="shared" si="6"/>
        <v>0</v>
      </c>
      <c r="R23" s="1894">
        <f t="shared" si="6"/>
        <v>0</v>
      </c>
      <c r="S23" s="1894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471">
        <v>0</v>
      </c>
      <c r="I24" s="471">
        <v>0</v>
      </c>
      <c r="J24" s="471">
        <v>0</v>
      </c>
      <c r="K24" s="471">
        <v>0</v>
      </c>
      <c r="L24" s="471">
        <v>0</v>
      </c>
      <c r="M24" s="471">
        <v>0</v>
      </c>
      <c r="N24" s="471">
        <v>0</v>
      </c>
      <c r="O24" s="471">
        <v>0</v>
      </c>
      <c r="P24" s="471">
        <v>0</v>
      </c>
      <c r="Q24" s="471">
        <v>0</v>
      </c>
      <c r="R24" s="471">
        <v>0</v>
      </c>
      <c r="S24" s="471">
        <v>0</v>
      </c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>
        <v>0</v>
      </c>
      <c r="I25" s="471">
        <v>0</v>
      </c>
      <c r="J25" s="471">
        <v>0</v>
      </c>
      <c r="K25" s="471">
        <v>0</v>
      </c>
      <c r="L25" s="471">
        <v>0</v>
      </c>
      <c r="M25" s="471">
        <v>0</v>
      </c>
      <c r="N25" s="471">
        <v>0</v>
      </c>
      <c r="O25" s="471">
        <v>0</v>
      </c>
      <c r="P25" s="471">
        <v>0</v>
      </c>
      <c r="Q25" s="471">
        <v>0</v>
      </c>
      <c r="R25" s="471">
        <v>0</v>
      </c>
      <c r="S25" s="471">
        <v>0</v>
      </c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>
        <v>0</v>
      </c>
      <c r="I26" s="471">
        <v>0</v>
      </c>
      <c r="J26" s="471">
        <v>0</v>
      </c>
      <c r="K26" s="471">
        <v>0</v>
      </c>
      <c r="L26" s="471">
        <v>0</v>
      </c>
      <c r="M26" s="471">
        <v>0</v>
      </c>
      <c r="N26" s="471">
        <v>0</v>
      </c>
      <c r="O26" s="471">
        <v>0</v>
      </c>
      <c r="P26" s="471">
        <v>0</v>
      </c>
      <c r="Q26" s="471">
        <v>0</v>
      </c>
      <c r="R26" s="471">
        <v>0</v>
      </c>
      <c r="S26" s="471">
        <v>0</v>
      </c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>
        <v>0</v>
      </c>
      <c r="I27" s="471">
        <v>0</v>
      </c>
      <c r="J27" s="471">
        <v>0</v>
      </c>
      <c r="K27" s="471">
        <v>0</v>
      </c>
      <c r="L27" s="471">
        <v>0</v>
      </c>
      <c r="M27" s="471">
        <v>0</v>
      </c>
      <c r="N27" s="471">
        <v>0</v>
      </c>
      <c r="O27" s="471">
        <v>0</v>
      </c>
      <c r="P27" s="471">
        <v>0</v>
      </c>
      <c r="Q27" s="471">
        <v>0</v>
      </c>
      <c r="R27" s="471">
        <v>0</v>
      </c>
      <c r="S27" s="471">
        <v>0</v>
      </c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0</v>
      </c>
      <c r="F28" s="36">
        <f t="shared" si="4"/>
        <v>0</v>
      </c>
      <c r="G28" s="37" t="e">
        <f t="shared" si="5"/>
        <v>#DIV/0!</v>
      </c>
      <c r="H28" s="471">
        <v>0</v>
      </c>
      <c r="I28" s="471">
        <v>0</v>
      </c>
      <c r="J28" s="471">
        <v>0</v>
      </c>
      <c r="K28" s="471">
        <v>0</v>
      </c>
      <c r="L28" s="471">
        <v>0</v>
      </c>
      <c r="M28" s="471">
        <v>0</v>
      </c>
      <c r="N28" s="471">
        <v>0</v>
      </c>
      <c r="O28" s="471">
        <v>0</v>
      </c>
      <c r="P28" s="471">
        <v>0</v>
      </c>
      <c r="Q28" s="471">
        <v>0</v>
      </c>
      <c r="R28" s="471">
        <v>0</v>
      </c>
      <c r="S28" s="471">
        <v>0</v>
      </c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0</v>
      </c>
      <c r="F29" s="36">
        <f t="shared" si="4"/>
        <v>0</v>
      </c>
      <c r="G29" s="37" t="e">
        <f t="shared" si="5"/>
        <v>#DIV/0!</v>
      </c>
      <c r="H29" s="471">
        <v>0</v>
      </c>
      <c r="I29" s="471">
        <v>0</v>
      </c>
      <c r="J29" s="471">
        <v>0</v>
      </c>
      <c r="K29" s="471">
        <v>0</v>
      </c>
      <c r="L29" s="471">
        <v>0</v>
      </c>
      <c r="M29" s="471">
        <v>0</v>
      </c>
      <c r="N29" s="471">
        <v>0</v>
      </c>
      <c r="O29" s="471">
        <v>0</v>
      </c>
      <c r="P29" s="471">
        <v>0</v>
      </c>
      <c r="Q29" s="471">
        <v>0</v>
      </c>
      <c r="R29" s="471">
        <v>0</v>
      </c>
      <c r="S29" s="471">
        <v>0</v>
      </c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>
        <v>0</v>
      </c>
      <c r="I30" s="471">
        <v>0</v>
      </c>
      <c r="J30" s="471">
        <v>0</v>
      </c>
      <c r="K30" s="471">
        <v>0</v>
      </c>
      <c r="L30" s="471">
        <v>0</v>
      </c>
      <c r="M30" s="471">
        <v>0</v>
      </c>
      <c r="N30" s="471">
        <v>0</v>
      </c>
      <c r="O30" s="471">
        <v>0</v>
      </c>
      <c r="P30" s="471">
        <v>0</v>
      </c>
      <c r="Q30" s="471">
        <v>0</v>
      </c>
      <c r="R30" s="471">
        <v>0</v>
      </c>
      <c r="S30" s="471">
        <v>0</v>
      </c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>
        <v>0</v>
      </c>
      <c r="I31" s="471">
        <v>0</v>
      </c>
      <c r="J31" s="471">
        <v>0</v>
      </c>
      <c r="K31" s="471">
        <v>0</v>
      </c>
      <c r="L31" s="471">
        <v>0</v>
      </c>
      <c r="M31" s="471">
        <v>0</v>
      </c>
      <c r="N31" s="471">
        <v>0</v>
      </c>
      <c r="O31" s="471">
        <v>0</v>
      </c>
      <c r="P31" s="471">
        <v>0</v>
      </c>
      <c r="Q31" s="471">
        <v>0</v>
      </c>
      <c r="R31" s="471">
        <v>0</v>
      </c>
      <c r="S31" s="471">
        <v>0</v>
      </c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471">
        <v>0</v>
      </c>
      <c r="I32" s="471">
        <v>0</v>
      </c>
      <c r="J32" s="471">
        <v>0</v>
      </c>
      <c r="K32" s="471">
        <v>0</v>
      </c>
      <c r="L32" s="471">
        <v>0</v>
      </c>
      <c r="M32" s="471">
        <v>0</v>
      </c>
      <c r="N32" s="471">
        <v>0</v>
      </c>
      <c r="O32" s="471">
        <v>0</v>
      </c>
      <c r="P32" s="471">
        <v>0</v>
      </c>
      <c r="Q32" s="471">
        <v>0</v>
      </c>
      <c r="R32" s="471">
        <v>0</v>
      </c>
      <c r="S32" s="471">
        <v>0</v>
      </c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37" t="e">
        <f t="shared" si="5"/>
        <v>#DIV/0!</v>
      </c>
      <c r="H33" s="471">
        <v>0</v>
      </c>
      <c r="I33" s="471">
        <v>0</v>
      </c>
      <c r="J33" s="471">
        <v>0</v>
      </c>
      <c r="K33" s="471">
        <v>0</v>
      </c>
      <c r="L33" s="471">
        <v>0</v>
      </c>
      <c r="M33" s="471">
        <v>0</v>
      </c>
      <c r="N33" s="471">
        <v>0</v>
      </c>
      <c r="O33" s="471">
        <v>0</v>
      </c>
      <c r="P33" s="471">
        <v>0</v>
      </c>
      <c r="Q33" s="471">
        <v>0</v>
      </c>
      <c r="R33" s="471">
        <v>0</v>
      </c>
      <c r="S33" s="471">
        <v>0</v>
      </c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0</v>
      </c>
      <c r="F34" s="36">
        <f t="shared" si="4"/>
        <v>0</v>
      </c>
      <c r="G34" s="37" t="e">
        <f t="shared" si="5"/>
        <v>#DIV/0!</v>
      </c>
      <c r="H34" s="471">
        <v>0</v>
      </c>
      <c r="I34" s="471">
        <v>0</v>
      </c>
      <c r="J34" s="471">
        <v>0</v>
      </c>
      <c r="K34" s="471">
        <v>0</v>
      </c>
      <c r="L34" s="471">
        <v>0</v>
      </c>
      <c r="M34" s="471">
        <v>0</v>
      </c>
      <c r="N34" s="471">
        <v>0</v>
      </c>
      <c r="O34" s="471">
        <v>0</v>
      </c>
      <c r="P34" s="471">
        <v>0</v>
      </c>
      <c r="Q34" s="471">
        <v>0</v>
      </c>
      <c r="R34" s="471">
        <v>0</v>
      </c>
      <c r="S34" s="471">
        <v>0</v>
      </c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0</v>
      </c>
      <c r="F35" s="36">
        <f t="shared" si="4"/>
        <v>0</v>
      </c>
      <c r="G35" s="37" t="e">
        <f t="shared" si="5"/>
        <v>#DIV/0!</v>
      </c>
      <c r="H35" s="471">
        <v>0</v>
      </c>
      <c r="I35" s="471">
        <v>0</v>
      </c>
      <c r="J35" s="471">
        <v>0</v>
      </c>
      <c r="K35" s="471">
        <v>0</v>
      </c>
      <c r="L35" s="471">
        <v>0</v>
      </c>
      <c r="M35" s="471">
        <v>0</v>
      </c>
      <c r="N35" s="471">
        <v>0</v>
      </c>
      <c r="O35" s="471">
        <v>0</v>
      </c>
      <c r="P35" s="471">
        <v>0</v>
      </c>
      <c r="Q35" s="471">
        <v>0</v>
      </c>
      <c r="R35" s="471">
        <v>0</v>
      </c>
      <c r="S35" s="471">
        <v>0</v>
      </c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 t="shared" si="4"/>
        <v>0</v>
      </c>
      <c r="G36" s="37" t="e">
        <f t="shared" si="5"/>
        <v>#DIV/0!</v>
      </c>
      <c r="H36" s="471">
        <v>0</v>
      </c>
      <c r="I36" s="471">
        <v>0</v>
      </c>
      <c r="J36" s="471">
        <v>0</v>
      </c>
      <c r="K36" s="471">
        <v>0</v>
      </c>
      <c r="L36" s="471">
        <v>0</v>
      </c>
      <c r="M36" s="471">
        <v>0</v>
      </c>
      <c r="N36" s="471">
        <v>0</v>
      </c>
      <c r="O36" s="471">
        <v>0</v>
      </c>
      <c r="P36" s="471">
        <v>0</v>
      </c>
      <c r="Q36" s="471">
        <v>0</v>
      </c>
      <c r="R36" s="471">
        <v>0</v>
      </c>
      <c r="S36" s="471">
        <v>0</v>
      </c>
    </row>
    <row r="37" spans="1:19" ht="21.75" customHeight="1">
      <c r="A37" s="32"/>
      <c r="B37" s="33"/>
      <c r="C37" s="320" t="s">
        <v>270</v>
      </c>
      <c r="D37" s="35" t="s">
        <v>47</v>
      </c>
      <c r="E37" s="36">
        <v>0</v>
      </c>
      <c r="F37" s="36">
        <f t="shared" si="4"/>
        <v>0</v>
      </c>
      <c r="G37" s="37" t="e">
        <f t="shared" si="5"/>
        <v>#DIV/0!</v>
      </c>
      <c r="H37" s="471">
        <v>0</v>
      </c>
      <c r="I37" s="471">
        <v>0</v>
      </c>
      <c r="J37" s="471">
        <v>0</v>
      </c>
      <c r="K37" s="471">
        <v>0</v>
      </c>
      <c r="L37" s="471">
        <v>0</v>
      </c>
      <c r="M37" s="471">
        <v>0</v>
      </c>
      <c r="N37" s="471">
        <v>0</v>
      </c>
      <c r="O37" s="471">
        <v>0</v>
      </c>
      <c r="P37" s="471">
        <v>0</v>
      </c>
      <c r="Q37" s="471">
        <v>0</v>
      </c>
      <c r="R37" s="471">
        <v>0</v>
      </c>
      <c r="S37" s="471">
        <v>0</v>
      </c>
    </row>
    <row r="38" spans="1:19" ht="21.75" customHeight="1">
      <c r="A38" s="32"/>
      <c r="B38" s="33"/>
      <c r="C38" s="320" t="s">
        <v>264</v>
      </c>
      <c r="D38" s="35" t="s">
        <v>47</v>
      </c>
      <c r="E38" s="36">
        <v>0</v>
      </c>
      <c r="F38" s="36">
        <f t="shared" si="4"/>
        <v>0</v>
      </c>
      <c r="G38" s="37" t="e">
        <f t="shared" si="5"/>
        <v>#DIV/0!</v>
      </c>
      <c r="H38" s="471">
        <v>0</v>
      </c>
      <c r="I38" s="471">
        <v>0</v>
      </c>
      <c r="J38" s="471">
        <v>0</v>
      </c>
      <c r="K38" s="471">
        <v>0</v>
      </c>
      <c r="L38" s="471">
        <v>0</v>
      </c>
      <c r="M38" s="471">
        <v>0</v>
      </c>
      <c r="N38" s="471">
        <v>0</v>
      </c>
      <c r="O38" s="471">
        <v>0</v>
      </c>
      <c r="P38" s="471">
        <v>0</v>
      </c>
      <c r="Q38" s="471">
        <v>0</v>
      </c>
      <c r="R38" s="471">
        <v>0</v>
      </c>
      <c r="S38" s="471">
        <v>0</v>
      </c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6500</v>
      </c>
      <c r="F39" s="151">
        <f>SUM(F40:F53)</f>
        <v>4225</v>
      </c>
      <c r="G39" s="140">
        <f t="shared" si="5"/>
        <v>65</v>
      </c>
      <c r="H39" s="1080">
        <f>SUM(H40:H53)</f>
        <v>0</v>
      </c>
      <c r="I39" s="1080">
        <f t="shared" ref="I39:S39" si="7">SUM(I40:I53)</f>
        <v>0</v>
      </c>
      <c r="J39" s="1224">
        <f t="shared" si="7"/>
        <v>0</v>
      </c>
      <c r="K39" s="1541">
        <f t="shared" si="7"/>
        <v>0</v>
      </c>
      <c r="L39" s="1541">
        <f t="shared" si="7"/>
        <v>0</v>
      </c>
      <c r="M39" s="1541">
        <f t="shared" si="7"/>
        <v>0</v>
      </c>
      <c r="N39" s="1541">
        <f t="shared" si="7"/>
        <v>0</v>
      </c>
      <c r="O39" s="1541">
        <f t="shared" si="7"/>
        <v>4225</v>
      </c>
      <c r="P39" s="1541">
        <f t="shared" si="7"/>
        <v>0</v>
      </c>
      <c r="Q39" s="1541">
        <f t="shared" si="7"/>
        <v>0</v>
      </c>
      <c r="R39" s="1894">
        <f t="shared" si="7"/>
        <v>0</v>
      </c>
      <c r="S39" s="1894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6500</v>
      </c>
      <c r="F40" s="36">
        <f t="shared" si="4"/>
        <v>4225</v>
      </c>
      <c r="G40" s="37">
        <f t="shared" si="5"/>
        <v>65</v>
      </c>
      <c r="H40" s="471">
        <v>0</v>
      </c>
      <c r="I40" s="471">
        <v>0</v>
      </c>
      <c r="J40" s="471">
        <v>0</v>
      </c>
      <c r="K40" s="471">
        <v>0</v>
      </c>
      <c r="L40" s="471">
        <v>0</v>
      </c>
      <c r="M40" s="471">
        <v>0</v>
      </c>
      <c r="N40" s="471">
        <v>0</v>
      </c>
      <c r="O40" s="872">
        <v>4225</v>
      </c>
      <c r="P40" s="471">
        <v>0</v>
      </c>
      <c r="Q40" s="471">
        <v>0</v>
      </c>
      <c r="R40" s="471">
        <v>0</v>
      </c>
      <c r="S40" s="471">
        <v>0</v>
      </c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>
        <v>0</v>
      </c>
      <c r="I41" s="471">
        <v>0</v>
      </c>
      <c r="J41" s="471">
        <v>0</v>
      </c>
      <c r="K41" s="471">
        <v>0</v>
      </c>
      <c r="L41" s="471">
        <v>0</v>
      </c>
      <c r="M41" s="471">
        <v>0</v>
      </c>
      <c r="N41" s="471">
        <v>0</v>
      </c>
      <c r="O41" s="471">
        <v>0</v>
      </c>
      <c r="P41" s="471">
        <v>0</v>
      </c>
      <c r="Q41" s="471">
        <v>0</v>
      </c>
      <c r="R41" s="471">
        <v>0</v>
      </c>
      <c r="S41" s="471">
        <v>0</v>
      </c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>
        <v>0</v>
      </c>
      <c r="I42" s="471">
        <v>0</v>
      </c>
      <c r="J42" s="471">
        <v>0</v>
      </c>
      <c r="K42" s="471">
        <v>0</v>
      </c>
      <c r="L42" s="471">
        <v>0</v>
      </c>
      <c r="M42" s="471">
        <v>0</v>
      </c>
      <c r="N42" s="471">
        <v>0</v>
      </c>
      <c r="O42" s="471">
        <v>0</v>
      </c>
      <c r="P42" s="471">
        <v>0</v>
      </c>
      <c r="Q42" s="471">
        <v>0</v>
      </c>
      <c r="R42" s="471">
        <v>0</v>
      </c>
      <c r="S42" s="471">
        <v>0</v>
      </c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471">
        <v>0</v>
      </c>
      <c r="I43" s="471">
        <v>0</v>
      </c>
      <c r="J43" s="471">
        <v>0</v>
      </c>
      <c r="K43" s="471">
        <v>0</v>
      </c>
      <c r="L43" s="471">
        <v>0</v>
      </c>
      <c r="M43" s="471">
        <v>0</v>
      </c>
      <c r="N43" s="471">
        <v>0</v>
      </c>
      <c r="O43" s="471">
        <v>0</v>
      </c>
      <c r="P43" s="471">
        <v>0</v>
      </c>
      <c r="Q43" s="471">
        <v>0</v>
      </c>
      <c r="R43" s="471">
        <v>0</v>
      </c>
      <c r="S43" s="471">
        <v>0</v>
      </c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>
        <v>0</v>
      </c>
      <c r="I44" s="471">
        <v>0</v>
      </c>
      <c r="J44" s="471">
        <v>0</v>
      </c>
      <c r="K44" s="471">
        <v>0</v>
      </c>
      <c r="L44" s="471">
        <v>0</v>
      </c>
      <c r="M44" s="471">
        <v>0</v>
      </c>
      <c r="N44" s="471">
        <v>0</v>
      </c>
      <c r="O44" s="471">
        <v>0</v>
      </c>
      <c r="P44" s="471">
        <v>0</v>
      </c>
      <c r="Q44" s="471">
        <v>0</v>
      </c>
      <c r="R44" s="471">
        <v>0</v>
      </c>
      <c r="S44" s="471">
        <v>0</v>
      </c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>
        <v>0</v>
      </c>
      <c r="I45" s="471">
        <v>0</v>
      </c>
      <c r="J45" s="471">
        <v>0</v>
      </c>
      <c r="K45" s="471">
        <v>0</v>
      </c>
      <c r="L45" s="471">
        <v>0</v>
      </c>
      <c r="M45" s="471">
        <v>0</v>
      </c>
      <c r="N45" s="471">
        <v>0</v>
      </c>
      <c r="O45" s="471">
        <v>0</v>
      </c>
      <c r="P45" s="471">
        <v>0</v>
      </c>
      <c r="Q45" s="471">
        <v>0</v>
      </c>
      <c r="R45" s="471">
        <v>0</v>
      </c>
      <c r="S45" s="471">
        <v>0</v>
      </c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>
        <v>0</v>
      </c>
      <c r="I46" s="471">
        <v>0</v>
      </c>
      <c r="J46" s="471">
        <v>0</v>
      </c>
      <c r="K46" s="471">
        <v>0</v>
      </c>
      <c r="L46" s="471">
        <v>0</v>
      </c>
      <c r="M46" s="471">
        <v>0</v>
      </c>
      <c r="N46" s="471">
        <v>0</v>
      </c>
      <c r="O46" s="471">
        <v>0</v>
      </c>
      <c r="P46" s="471">
        <v>0</v>
      </c>
      <c r="Q46" s="471">
        <v>0</v>
      </c>
      <c r="R46" s="471">
        <v>0</v>
      </c>
      <c r="S46" s="471">
        <v>0</v>
      </c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471">
        <v>0</v>
      </c>
      <c r="I47" s="471">
        <v>0</v>
      </c>
      <c r="J47" s="471">
        <v>0</v>
      </c>
      <c r="K47" s="471">
        <v>0</v>
      </c>
      <c r="L47" s="471">
        <v>0</v>
      </c>
      <c r="M47" s="471">
        <v>0</v>
      </c>
      <c r="N47" s="471">
        <v>0</v>
      </c>
      <c r="O47" s="471">
        <v>0</v>
      </c>
      <c r="P47" s="471">
        <v>0</v>
      </c>
      <c r="Q47" s="471">
        <v>0</v>
      </c>
      <c r="R47" s="471">
        <v>0</v>
      </c>
      <c r="S47" s="471">
        <v>0</v>
      </c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>
        <v>0</v>
      </c>
      <c r="I48" s="471">
        <v>0</v>
      </c>
      <c r="J48" s="471">
        <v>0</v>
      </c>
      <c r="K48" s="471">
        <v>0</v>
      </c>
      <c r="L48" s="471">
        <v>0</v>
      </c>
      <c r="M48" s="471">
        <v>0</v>
      </c>
      <c r="N48" s="471">
        <v>0</v>
      </c>
      <c r="O48" s="471">
        <v>0</v>
      </c>
      <c r="P48" s="471">
        <v>0</v>
      </c>
      <c r="Q48" s="471">
        <v>0</v>
      </c>
      <c r="R48" s="471">
        <v>0</v>
      </c>
      <c r="S48" s="471">
        <v>0</v>
      </c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>
        <v>0</v>
      </c>
      <c r="I49" s="471">
        <v>0</v>
      </c>
      <c r="J49" s="471">
        <v>0</v>
      </c>
      <c r="K49" s="471">
        <v>0</v>
      </c>
      <c r="L49" s="471">
        <v>0</v>
      </c>
      <c r="M49" s="471">
        <v>0</v>
      </c>
      <c r="N49" s="471">
        <v>0</v>
      </c>
      <c r="O49" s="471">
        <v>0</v>
      </c>
      <c r="P49" s="471">
        <v>0</v>
      </c>
      <c r="Q49" s="471">
        <v>0</v>
      </c>
      <c r="R49" s="471">
        <v>0</v>
      </c>
      <c r="S49" s="471">
        <v>0</v>
      </c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/>
      <c r="G50" s="37" t="e">
        <f t="shared" si="5"/>
        <v>#DIV/0!</v>
      </c>
      <c r="H50" s="471">
        <v>0</v>
      </c>
      <c r="I50" s="471">
        <v>0</v>
      </c>
      <c r="J50" s="471">
        <v>0</v>
      </c>
      <c r="K50" s="471">
        <v>0</v>
      </c>
      <c r="L50" s="471">
        <v>0</v>
      </c>
      <c r="M50" s="471">
        <v>0</v>
      </c>
      <c r="N50" s="471">
        <v>0</v>
      </c>
      <c r="O50" s="471">
        <v>0</v>
      </c>
      <c r="P50" s="471">
        <v>0</v>
      </c>
      <c r="Q50" s="471">
        <v>0</v>
      </c>
      <c r="R50" s="471">
        <v>0</v>
      </c>
      <c r="S50" s="471">
        <v>0</v>
      </c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/>
      <c r="G51" s="37" t="e">
        <f t="shared" si="5"/>
        <v>#DIV/0!</v>
      </c>
      <c r="H51" s="471">
        <v>0</v>
      </c>
      <c r="I51" s="471">
        <v>0</v>
      </c>
      <c r="J51" s="471">
        <v>0</v>
      </c>
      <c r="K51" s="471">
        <v>0</v>
      </c>
      <c r="L51" s="471">
        <v>0</v>
      </c>
      <c r="M51" s="471">
        <v>0</v>
      </c>
      <c r="N51" s="471">
        <v>0</v>
      </c>
      <c r="O51" s="471">
        <v>0</v>
      </c>
      <c r="P51" s="471">
        <v>0</v>
      </c>
      <c r="Q51" s="471">
        <v>0</v>
      </c>
      <c r="R51" s="471">
        <v>0</v>
      </c>
      <c r="S51" s="471">
        <v>0</v>
      </c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471">
        <v>0</v>
      </c>
      <c r="I52" s="471">
        <v>0</v>
      </c>
      <c r="J52" s="471">
        <v>0</v>
      </c>
      <c r="K52" s="471">
        <v>0</v>
      </c>
      <c r="L52" s="471">
        <v>0</v>
      </c>
      <c r="M52" s="471">
        <v>0</v>
      </c>
      <c r="N52" s="471">
        <v>0</v>
      </c>
      <c r="O52" s="471">
        <v>0</v>
      </c>
      <c r="P52" s="471">
        <v>0</v>
      </c>
      <c r="Q52" s="471">
        <v>0</v>
      </c>
      <c r="R52" s="471">
        <v>0</v>
      </c>
      <c r="S52" s="471">
        <v>0</v>
      </c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>
        <v>0</v>
      </c>
      <c r="I53" s="471">
        <v>0</v>
      </c>
      <c r="J53" s="471">
        <v>0</v>
      </c>
      <c r="K53" s="471">
        <v>0</v>
      </c>
      <c r="L53" s="471">
        <v>0</v>
      </c>
      <c r="M53" s="471">
        <v>0</v>
      </c>
      <c r="N53" s="471">
        <v>0</v>
      </c>
      <c r="O53" s="471">
        <v>0</v>
      </c>
      <c r="P53" s="471">
        <v>0</v>
      </c>
      <c r="Q53" s="471">
        <v>0</v>
      </c>
      <c r="R53" s="471">
        <v>0</v>
      </c>
      <c r="S53" s="471">
        <v>0</v>
      </c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471">
        <v>0</v>
      </c>
      <c r="I54" s="471">
        <v>0</v>
      </c>
      <c r="J54" s="471">
        <v>0</v>
      </c>
      <c r="K54" s="471">
        <v>0</v>
      </c>
      <c r="L54" s="471">
        <v>0</v>
      </c>
      <c r="M54" s="471">
        <v>0</v>
      </c>
      <c r="N54" s="471">
        <v>0</v>
      </c>
      <c r="O54" s="471">
        <v>0</v>
      </c>
      <c r="P54" s="471">
        <v>0</v>
      </c>
      <c r="Q54" s="471">
        <v>0</v>
      </c>
      <c r="R54" s="471">
        <v>0</v>
      </c>
      <c r="S54" s="471">
        <v>0</v>
      </c>
    </row>
    <row r="55" spans="1:19" ht="21.75" customHeight="1">
      <c r="A55" s="32"/>
      <c r="B55" s="33"/>
      <c r="C55" s="123" t="s">
        <v>20</v>
      </c>
      <c r="D55" s="41" t="s">
        <v>9</v>
      </c>
      <c r="E55" s="42">
        <v>1000</v>
      </c>
      <c r="F55" s="36">
        <f t="shared" si="4"/>
        <v>1000</v>
      </c>
      <c r="G55" s="43">
        <f>+F55*100/E55</f>
        <v>100</v>
      </c>
      <c r="H55" s="471">
        <v>0</v>
      </c>
      <c r="I55" s="471">
        <v>0</v>
      </c>
      <c r="J55" s="471">
        <v>0</v>
      </c>
      <c r="K55" s="471">
        <v>0</v>
      </c>
      <c r="L55" s="471">
        <v>0</v>
      </c>
      <c r="M55" s="471">
        <v>0</v>
      </c>
      <c r="N55" s="471">
        <v>0</v>
      </c>
      <c r="O55" s="872">
        <v>1000</v>
      </c>
      <c r="P55" s="471">
        <v>0</v>
      </c>
      <c r="Q55" s="471">
        <v>0</v>
      </c>
      <c r="R55" s="471">
        <v>0</v>
      </c>
      <c r="S55" s="471">
        <v>0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158000</v>
      </c>
      <c r="F56" s="58">
        <f>SUM(H56:S56)</f>
        <v>158000</v>
      </c>
      <c r="G56" s="47"/>
      <c r="H56" s="1095">
        <v>5000</v>
      </c>
      <c r="I56" s="1095">
        <v>5000</v>
      </c>
      <c r="J56" s="1238">
        <v>5000</v>
      </c>
      <c r="K56" s="1552">
        <v>5000</v>
      </c>
      <c r="L56" s="1552">
        <v>5000</v>
      </c>
      <c r="M56" s="1552">
        <v>5000</v>
      </c>
      <c r="N56" s="1552">
        <v>23000</v>
      </c>
      <c r="O56" s="1552">
        <v>23000</v>
      </c>
      <c r="P56" s="1552">
        <v>23000</v>
      </c>
      <c r="Q56" s="1552">
        <v>24000</v>
      </c>
      <c r="R56" s="1906">
        <v>24000</v>
      </c>
      <c r="S56" s="1906">
        <v>11000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158000</v>
      </c>
      <c r="F57" s="134">
        <f>SUM(F58:F64)</f>
        <v>173500</v>
      </c>
      <c r="G57" s="142">
        <f>+F57*100/E57</f>
        <v>109.81012658227849</v>
      </c>
      <c r="H57" s="1089">
        <f>SUM(H58:H64)</f>
        <v>0</v>
      </c>
      <c r="I57" s="1089">
        <f t="shared" ref="I57:R57" si="8">SUM(I58:I64)</f>
        <v>22000</v>
      </c>
      <c r="J57" s="1232">
        <f t="shared" si="8"/>
        <v>5000</v>
      </c>
      <c r="K57" s="1569">
        <f t="shared" si="8"/>
        <v>5000</v>
      </c>
      <c r="L57" s="1569">
        <f t="shared" si="8"/>
        <v>5000</v>
      </c>
      <c r="M57" s="1569">
        <f t="shared" si="8"/>
        <v>5000</v>
      </c>
      <c r="N57" s="1569">
        <f t="shared" si="8"/>
        <v>12000</v>
      </c>
      <c r="O57" s="1569">
        <f t="shared" si="8"/>
        <v>10500</v>
      </c>
      <c r="P57" s="1569">
        <f t="shared" si="8"/>
        <v>23000</v>
      </c>
      <c r="Q57" s="1569">
        <f t="shared" si="8"/>
        <v>48000</v>
      </c>
      <c r="R57" s="1902">
        <f t="shared" si="8"/>
        <v>27000</v>
      </c>
      <c r="S57" s="1902">
        <v>11000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30000</v>
      </c>
      <c r="F58" s="36">
        <f t="shared" ref="F58:F72" si="9">SUM(H58:S58)</f>
        <v>45000</v>
      </c>
      <c r="G58" s="43">
        <f t="shared" ref="G58:G74" si="10">+F58*100/E58</f>
        <v>150</v>
      </c>
      <c r="H58" s="471">
        <v>0</v>
      </c>
      <c r="I58" s="872">
        <v>4500</v>
      </c>
      <c r="J58" s="872">
        <v>2500</v>
      </c>
      <c r="K58" s="471">
        <v>2500</v>
      </c>
      <c r="L58" s="872">
        <v>2500</v>
      </c>
      <c r="M58" s="872">
        <v>2500</v>
      </c>
      <c r="N58" s="872">
        <v>7000</v>
      </c>
      <c r="O58" s="872">
        <v>5500</v>
      </c>
      <c r="P58" s="872">
        <v>3000</v>
      </c>
      <c r="Q58" s="872">
        <v>1000</v>
      </c>
      <c r="R58" s="872">
        <v>3000</v>
      </c>
      <c r="S58" s="471">
        <v>11000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126000</v>
      </c>
      <c r="F59" s="36">
        <f t="shared" si="9"/>
        <v>126000</v>
      </c>
      <c r="G59" s="43">
        <f t="shared" si="10"/>
        <v>100</v>
      </c>
      <c r="H59" s="471">
        <v>0</v>
      </c>
      <c r="I59" s="872">
        <v>17500</v>
      </c>
      <c r="J59" s="872">
        <v>2500</v>
      </c>
      <c r="K59" s="471">
        <v>2500</v>
      </c>
      <c r="L59" s="872">
        <v>2500</v>
      </c>
      <c r="M59" s="872">
        <v>2500</v>
      </c>
      <c r="N59" s="872">
        <v>5000</v>
      </c>
      <c r="O59" s="872">
        <v>5000</v>
      </c>
      <c r="P59" s="872">
        <v>20000</v>
      </c>
      <c r="Q59" s="872">
        <v>45000</v>
      </c>
      <c r="R59" s="872">
        <v>23500</v>
      </c>
      <c r="S59" s="471">
        <v>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471">
        <v>0</v>
      </c>
      <c r="I60" s="471">
        <v>0</v>
      </c>
      <c r="J60" s="471">
        <v>0</v>
      </c>
      <c r="K60" s="471">
        <v>0</v>
      </c>
      <c r="L60" s="471">
        <v>0</v>
      </c>
      <c r="M60" s="471">
        <v>0</v>
      </c>
      <c r="N60" s="471">
        <v>0</v>
      </c>
      <c r="O60" s="471">
        <v>0</v>
      </c>
      <c r="P60" s="471">
        <v>0</v>
      </c>
      <c r="Q60" s="471">
        <v>0</v>
      </c>
      <c r="R60" s="471">
        <v>0</v>
      </c>
      <c r="S60" s="471">
        <v>0</v>
      </c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>
        <v>0</v>
      </c>
      <c r="I61" s="471">
        <v>0</v>
      </c>
      <c r="J61" s="471">
        <v>0</v>
      </c>
      <c r="K61" s="471">
        <v>0</v>
      </c>
      <c r="L61" s="471">
        <v>0</v>
      </c>
      <c r="M61" s="471">
        <v>0</v>
      </c>
      <c r="N61" s="471">
        <v>0</v>
      </c>
      <c r="O61" s="471">
        <v>0</v>
      </c>
      <c r="P61" s="471">
        <v>0</v>
      </c>
      <c r="Q61" s="471">
        <v>0</v>
      </c>
      <c r="R61" s="471">
        <v>0</v>
      </c>
      <c r="S61" s="471">
        <v>0</v>
      </c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471">
        <v>0</v>
      </c>
      <c r="I62" s="471">
        <v>0</v>
      </c>
      <c r="J62" s="471">
        <v>0</v>
      </c>
      <c r="K62" s="471">
        <v>0</v>
      </c>
      <c r="L62" s="471">
        <v>0</v>
      </c>
      <c r="M62" s="471">
        <v>0</v>
      </c>
      <c r="N62" s="471">
        <v>0</v>
      </c>
      <c r="O62" s="471">
        <v>0</v>
      </c>
      <c r="P62" s="471">
        <v>0</v>
      </c>
      <c r="Q62" s="471">
        <v>0</v>
      </c>
      <c r="R62" s="471">
        <v>0</v>
      </c>
      <c r="S62" s="471">
        <v>0</v>
      </c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2500</v>
      </c>
      <c r="G63" s="43">
        <f t="shared" si="10"/>
        <v>125</v>
      </c>
      <c r="H63" s="471">
        <v>0</v>
      </c>
      <c r="I63" s="471">
        <v>0</v>
      </c>
      <c r="J63" s="471">
        <v>0</v>
      </c>
      <c r="K63" s="471">
        <v>0</v>
      </c>
      <c r="L63" s="471">
        <v>0</v>
      </c>
      <c r="M63" s="471">
        <v>0</v>
      </c>
      <c r="N63" s="471">
        <v>0</v>
      </c>
      <c r="O63" s="471">
        <v>0</v>
      </c>
      <c r="P63" s="471">
        <v>0</v>
      </c>
      <c r="Q63" s="872">
        <v>2000</v>
      </c>
      <c r="R63" s="471">
        <v>500</v>
      </c>
      <c r="S63" s="471">
        <v>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>
        <v>0</v>
      </c>
      <c r="F64" s="36">
        <f t="shared" si="9"/>
        <v>0</v>
      </c>
      <c r="G64" s="43" t="e">
        <f t="shared" si="10"/>
        <v>#DIV/0!</v>
      </c>
      <c r="H64" s="471">
        <v>0</v>
      </c>
      <c r="I64" s="471">
        <v>0</v>
      </c>
      <c r="J64" s="471">
        <v>0</v>
      </c>
      <c r="K64" s="471">
        <v>0</v>
      </c>
      <c r="L64" s="471">
        <v>0</v>
      </c>
      <c r="M64" s="471">
        <v>0</v>
      </c>
      <c r="N64" s="471">
        <v>0</v>
      </c>
      <c r="O64" s="471">
        <v>0</v>
      </c>
      <c r="P64" s="471">
        <v>0</v>
      </c>
      <c r="Q64" s="471">
        <v>0</v>
      </c>
      <c r="R64" s="471">
        <v>0</v>
      </c>
      <c r="S64" s="471">
        <v>0</v>
      </c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4000</v>
      </c>
      <c r="F65" s="55">
        <f t="shared" si="9"/>
        <v>4000</v>
      </c>
      <c r="G65" s="28">
        <f t="shared" si="10"/>
        <v>100</v>
      </c>
      <c r="H65" s="1096">
        <v>0</v>
      </c>
      <c r="I65" s="1096">
        <v>0</v>
      </c>
      <c r="J65" s="1239">
        <v>0</v>
      </c>
      <c r="K65" s="1553">
        <v>0</v>
      </c>
      <c r="L65" s="1553">
        <v>0</v>
      </c>
      <c r="M65" s="1553">
        <v>0</v>
      </c>
      <c r="N65" s="1553">
        <v>0</v>
      </c>
      <c r="O65" s="1553">
        <v>0</v>
      </c>
      <c r="P65" s="1553">
        <v>0</v>
      </c>
      <c r="Q65" s="1375">
        <v>4000</v>
      </c>
      <c r="R65" s="1907">
        <v>0</v>
      </c>
      <c r="S65" s="1907">
        <v>0</v>
      </c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316</v>
      </c>
      <c r="F66" s="55">
        <f t="shared" si="9"/>
        <v>316</v>
      </c>
      <c r="G66" s="28">
        <f t="shared" si="10"/>
        <v>100</v>
      </c>
      <c r="H66" s="1096">
        <v>0</v>
      </c>
      <c r="I66" s="1096">
        <v>0</v>
      </c>
      <c r="J66" s="1239">
        <v>0</v>
      </c>
      <c r="K66" s="1553">
        <v>0</v>
      </c>
      <c r="L66" s="1553">
        <v>0</v>
      </c>
      <c r="M66" s="1553">
        <v>0</v>
      </c>
      <c r="N66" s="1553">
        <v>0</v>
      </c>
      <c r="O66" s="1553">
        <v>0</v>
      </c>
      <c r="P66" s="1553">
        <v>0</v>
      </c>
      <c r="Q66" s="1553">
        <v>0</v>
      </c>
      <c r="R66" s="1907">
        <v>316</v>
      </c>
      <c r="S66" s="1907">
        <v>0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>
        <v>0</v>
      </c>
      <c r="I67" s="471">
        <v>0</v>
      </c>
      <c r="J67" s="471">
        <v>0</v>
      </c>
      <c r="K67" s="471">
        <v>0</v>
      </c>
      <c r="L67" s="471">
        <v>0</v>
      </c>
      <c r="M67" s="471">
        <v>0</v>
      </c>
      <c r="N67" s="471">
        <v>0</v>
      </c>
      <c r="O67" s="471">
        <v>0</v>
      </c>
      <c r="P67" s="471">
        <v>0</v>
      </c>
      <c r="Q67" s="471">
        <v>0</v>
      </c>
      <c r="R67" s="471">
        <v>0</v>
      </c>
      <c r="S67" s="471">
        <v>0</v>
      </c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639400</v>
      </c>
      <c r="F68" s="50">
        <f>SUM(H68:S68)</f>
        <v>632241.43999999994</v>
      </c>
      <c r="G68" s="112">
        <f t="shared" si="10"/>
        <v>98.880425398811369</v>
      </c>
      <c r="H68" s="1083">
        <f>SUM(H69:H73)</f>
        <v>0</v>
      </c>
      <c r="I68" s="1083">
        <f t="shared" ref="I68:S68" si="11">SUM(I69:I73)</f>
        <v>76177.240000000005</v>
      </c>
      <c r="J68" s="1226">
        <f t="shared" si="11"/>
        <v>0</v>
      </c>
      <c r="K68" s="1543">
        <f t="shared" si="11"/>
        <v>78271</v>
      </c>
      <c r="L68" s="1543">
        <f t="shared" si="11"/>
        <v>33060</v>
      </c>
      <c r="M68" s="1543">
        <f t="shared" si="11"/>
        <v>40568</v>
      </c>
      <c r="N68" s="1543">
        <f t="shared" si="11"/>
        <v>77478</v>
      </c>
      <c r="O68" s="1543">
        <f t="shared" si="11"/>
        <v>112292</v>
      </c>
      <c r="P68" s="1543">
        <f t="shared" si="11"/>
        <v>36720</v>
      </c>
      <c r="Q68" s="1543">
        <f t="shared" si="11"/>
        <v>34899.199999999997</v>
      </c>
      <c r="R68" s="1896">
        <f t="shared" si="11"/>
        <v>79800</v>
      </c>
      <c r="S68" s="1896">
        <f t="shared" si="11"/>
        <v>62976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>
        <v>0</v>
      </c>
      <c r="I69" s="471">
        <v>0</v>
      </c>
      <c r="J69" s="872"/>
      <c r="K69" s="471">
        <v>0</v>
      </c>
      <c r="L69" s="471">
        <v>0</v>
      </c>
      <c r="M69" s="471">
        <v>0</v>
      </c>
      <c r="N69" s="471">
        <v>0</v>
      </c>
      <c r="O69" s="471">
        <v>0</v>
      </c>
      <c r="P69" s="471">
        <v>0</v>
      </c>
      <c r="Q69" s="471">
        <v>0</v>
      </c>
      <c r="R69" s="471">
        <v>0</v>
      </c>
      <c r="S69" s="471">
        <v>0</v>
      </c>
    </row>
    <row r="70" spans="1:19" ht="21.75" customHeight="1">
      <c r="A70" s="32"/>
      <c r="B70" s="33"/>
      <c r="C70" s="52" t="s">
        <v>26</v>
      </c>
      <c r="D70" s="35" t="s">
        <v>24</v>
      </c>
      <c r="E70" s="42">
        <f>621100+18300</f>
        <v>639400</v>
      </c>
      <c r="F70" s="36">
        <f t="shared" si="9"/>
        <v>632241.43999999994</v>
      </c>
      <c r="G70" s="43">
        <f t="shared" si="10"/>
        <v>98.880425398811369</v>
      </c>
      <c r="H70" s="471">
        <v>0</v>
      </c>
      <c r="I70" s="1020">
        <v>76177.240000000005</v>
      </c>
      <c r="J70" s="471">
        <v>0</v>
      </c>
      <c r="K70" s="872">
        <v>78271</v>
      </c>
      <c r="L70" s="872">
        <v>33060</v>
      </c>
      <c r="M70" s="872">
        <v>40568</v>
      </c>
      <c r="N70" s="872">
        <v>77478</v>
      </c>
      <c r="O70" s="872">
        <v>112292</v>
      </c>
      <c r="P70" s="872">
        <v>36720</v>
      </c>
      <c r="Q70" s="1020">
        <v>34899.199999999997</v>
      </c>
      <c r="R70" s="872">
        <v>79800</v>
      </c>
      <c r="S70" s="1600">
        <v>62976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>
        <v>0</v>
      </c>
      <c r="I71" s="471">
        <v>0</v>
      </c>
      <c r="J71" s="471">
        <v>0</v>
      </c>
      <c r="K71" s="471">
        <v>0</v>
      </c>
      <c r="L71" s="471">
        <v>0</v>
      </c>
      <c r="M71" s="471">
        <v>0</v>
      </c>
      <c r="N71" s="471">
        <v>0</v>
      </c>
      <c r="O71" s="471">
        <v>0</v>
      </c>
      <c r="P71" s="471">
        <v>0</v>
      </c>
      <c r="Q71" s="471">
        <v>0</v>
      </c>
      <c r="R71" s="471">
        <v>0</v>
      </c>
      <c r="S71" s="471">
        <v>0</v>
      </c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>
        <v>0</v>
      </c>
      <c r="I72" s="471">
        <v>0</v>
      </c>
      <c r="J72" s="471">
        <v>0</v>
      </c>
      <c r="K72" s="471">
        <v>0</v>
      </c>
      <c r="L72" s="471">
        <v>0</v>
      </c>
      <c r="M72" s="471">
        <v>0</v>
      </c>
      <c r="N72" s="471">
        <v>0</v>
      </c>
      <c r="O72" s="471">
        <v>0</v>
      </c>
      <c r="P72" s="471">
        <v>0</v>
      </c>
      <c r="Q72" s="471">
        <v>0</v>
      </c>
      <c r="R72" s="471">
        <v>0</v>
      </c>
      <c r="S72" s="471">
        <v>0</v>
      </c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>
        <v>0</v>
      </c>
      <c r="I73" s="471">
        <v>0</v>
      </c>
      <c r="J73" s="471">
        <v>0</v>
      </c>
      <c r="K73" s="471">
        <v>0</v>
      </c>
      <c r="L73" s="471">
        <v>0</v>
      </c>
      <c r="M73" s="471">
        <v>0</v>
      </c>
      <c r="N73" s="471">
        <v>0</v>
      </c>
      <c r="O73" s="471">
        <v>0</v>
      </c>
      <c r="P73" s="471">
        <v>0</v>
      </c>
      <c r="Q73" s="471">
        <v>0</v>
      </c>
      <c r="R73" s="471">
        <v>0</v>
      </c>
      <c r="S73" s="471">
        <v>0</v>
      </c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315000</v>
      </c>
      <c r="F74" s="55">
        <f>SUM(H74:S74)</f>
        <v>271000</v>
      </c>
      <c r="G74" s="142">
        <f t="shared" si="10"/>
        <v>86.031746031746039</v>
      </c>
      <c r="H74" s="1080">
        <f>H75</f>
        <v>0</v>
      </c>
      <c r="I74" s="1080">
        <f t="shared" ref="I74:S74" si="12">I75</f>
        <v>34500</v>
      </c>
      <c r="J74" s="1224">
        <f t="shared" si="12"/>
        <v>21000</v>
      </c>
      <c r="K74" s="1541">
        <f>K75</f>
        <v>21000</v>
      </c>
      <c r="L74" s="1541">
        <f t="shared" si="12"/>
        <v>21000</v>
      </c>
      <c r="M74" s="1541">
        <f t="shared" si="12"/>
        <v>4000</v>
      </c>
      <c r="N74" s="1541">
        <f t="shared" si="12"/>
        <v>4000</v>
      </c>
      <c r="O74" s="1541">
        <f t="shared" si="12"/>
        <v>4000</v>
      </c>
      <c r="P74" s="1541">
        <f t="shared" si="12"/>
        <v>30000</v>
      </c>
      <c r="Q74" s="1541">
        <f t="shared" si="12"/>
        <v>61000</v>
      </c>
      <c r="R74" s="1894">
        <f t="shared" si="12"/>
        <v>63500</v>
      </c>
      <c r="S74" s="1894">
        <f t="shared" si="12"/>
        <v>7000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271000</v>
      </c>
      <c r="G75" s="142"/>
      <c r="H75" s="1081">
        <f>H77+H79+H81+H83+H85+H87</f>
        <v>0</v>
      </c>
      <c r="I75" s="1081">
        <f>I77+I79+I81+I83+I85+I87</f>
        <v>34500</v>
      </c>
      <c r="J75" s="1542">
        <f t="shared" ref="J75:S75" si="13">J77+J79+J81+J83+J85+J87</f>
        <v>21000</v>
      </c>
      <c r="K75" s="1542">
        <f>K77+K79+K81+K83+K85+K87</f>
        <v>21000</v>
      </c>
      <c r="L75" s="1542">
        <f t="shared" si="13"/>
        <v>21000</v>
      </c>
      <c r="M75" s="1542">
        <f t="shared" si="13"/>
        <v>4000</v>
      </c>
      <c r="N75" s="1542">
        <f t="shared" si="13"/>
        <v>4000</v>
      </c>
      <c r="O75" s="1542">
        <f t="shared" si="13"/>
        <v>4000</v>
      </c>
      <c r="P75" s="1542">
        <f t="shared" si="13"/>
        <v>30000</v>
      </c>
      <c r="Q75" s="1542">
        <f t="shared" si="13"/>
        <v>61000</v>
      </c>
      <c r="R75" s="1895">
        <f t="shared" si="13"/>
        <v>63500</v>
      </c>
      <c r="S75" s="1895">
        <f t="shared" si="13"/>
        <v>7000</v>
      </c>
    </row>
    <row r="76" spans="1:19" ht="21" customHeight="1">
      <c r="A76" s="44"/>
      <c r="B76" s="56"/>
      <c r="C76" s="3" t="s">
        <v>38</v>
      </c>
      <c r="D76" s="57"/>
      <c r="E76" s="147">
        <v>150000</v>
      </c>
      <c r="F76" s="58">
        <f>SUM(H76:S76)</f>
        <v>150000</v>
      </c>
      <c r="G76" s="47">
        <f t="shared" ref="G76:G82" si="14">F76*100/E76</f>
        <v>100</v>
      </c>
      <c r="H76" s="1095">
        <v>10000</v>
      </c>
      <c r="I76" s="1095">
        <v>15000</v>
      </c>
      <c r="J76" s="1238">
        <v>15000</v>
      </c>
      <c r="K76" s="1552">
        <v>15000</v>
      </c>
      <c r="L76" s="1552">
        <v>15000</v>
      </c>
      <c r="M76" s="1552">
        <v>15000</v>
      </c>
      <c r="N76" s="1552">
        <v>20000</v>
      </c>
      <c r="O76" s="1552">
        <v>20000</v>
      </c>
      <c r="P76" s="1552">
        <v>10000</v>
      </c>
      <c r="Q76" s="1552">
        <v>5000</v>
      </c>
      <c r="R76" s="1906">
        <v>5000</v>
      </c>
      <c r="S76" s="190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150000</v>
      </c>
      <c r="F77" s="36">
        <f t="shared" ref="F77:F83" si="15">SUM(H77:S77)</f>
        <v>195500</v>
      </c>
      <c r="G77" s="43">
        <f t="shared" si="14"/>
        <v>130.33333333333334</v>
      </c>
      <c r="H77" s="471">
        <v>0</v>
      </c>
      <c r="I77" s="872">
        <v>25000</v>
      </c>
      <c r="J77" s="872">
        <v>15000</v>
      </c>
      <c r="K77" s="872">
        <v>15000</v>
      </c>
      <c r="L77" s="872">
        <v>15000</v>
      </c>
      <c r="M77" s="872">
        <v>0</v>
      </c>
      <c r="N77" s="471">
        <v>0</v>
      </c>
      <c r="O77" s="471">
        <v>0</v>
      </c>
      <c r="P77" s="872">
        <v>25000</v>
      </c>
      <c r="Q77" s="872">
        <v>55000</v>
      </c>
      <c r="R77" s="872">
        <v>45500</v>
      </c>
      <c r="S77" s="471">
        <v>0</v>
      </c>
    </row>
    <row r="78" spans="1:19" ht="21.75" customHeight="1">
      <c r="A78" s="60"/>
      <c r="B78" s="61"/>
      <c r="C78" s="2" t="s">
        <v>118</v>
      </c>
      <c r="D78" s="46"/>
      <c r="E78" s="147">
        <v>10000</v>
      </c>
      <c r="F78" s="58">
        <f>SUM(H78:S78)</f>
        <v>10000</v>
      </c>
      <c r="G78" s="47">
        <f t="shared" si="14"/>
        <v>100</v>
      </c>
      <c r="H78" s="1086">
        <v>1000</v>
      </c>
      <c r="I78" s="1086">
        <v>2000</v>
      </c>
      <c r="J78" s="1229">
        <v>2000</v>
      </c>
      <c r="K78" s="1546">
        <v>2000</v>
      </c>
      <c r="L78" s="1546">
        <v>2000</v>
      </c>
      <c r="M78" s="1546">
        <v>1000</v>
      </c>
      <c r="N78" s="1546">
        <v>0</v>
      </c>
      <c r="O78" s="1546">
        <v>0</v>
      </c>
      <c r="P78" s="1546">
        <v>0</v>
      </c>
      <c r="Q78" s="1546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10000</v>
      </c>
      <c r="F79" s="36">
        <f t="shared" si="15"/>
        <v>10000</v>
      </c>
      <c r="G79" s="43">
        <f t="shared" si="14"/>
        <v>100</v>
      </c>
      <c r="H79" s="471">
        <v>0</v>
      </c>
      <c r="I79" s="872">
        <v>3000</v>
      </c>
      <c r="J79" s="872">
        <v>2000</v>
      </c>
      <c r="K79" s="872">
        <v>2000</v>
      </c>
      <c r="L79" s="872">
        <v>2000</v>
      </c>
      <c r="M79" s="872">
        <v>0</v>
      </c>
      <c r="N79" s="471">
        <v>0</v>
      </c>
      <c r="O79" s="471">
        <v>0</v>
      </c>
      <c r="P79" s="872">
        <v>1000</v>
      </c>
      <c r="Q79" s="471">
        <v>0</v>
      </c>
      <c r="R79" s="471">
        <v>0</v>
      </c>
      <c r="S79" s="471">
        <v>0</v>
      </c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47" t="e">
        <f t="shared" si="14"/>
        <v>#DIV/0!</v>
      </c>
      <c r="H80" s="1087">
        <v>0</v>
      </c>
      <c r="I80" s="1087">
        <v>0</v>
      </c>
      <c r="J80" s="1230">
        <v>0</v>
      </c>
      <c r="K80" s="1547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547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 t="shared" si="14"/>
        <v>#DIV/0!</v>
      </c>
      <c r="H81" s="471">
        <v>0</v>
      </c>
      <c r="I81" s="471">
        <v>0</v>
      </c>
      <c r="J81" s="471">
        <v>0</v>
      </c>
      <c r="K81" s="471">
        <v>0</v>
      </c>
      <c r="L81" s="471">
        <v>0</v>
      </c>
      <c r="M81" s="471">
        <v>0</v>
      </c>
      <c r="N81" s="471">
        <v>0</v>
      </c>
      <c r="O81" s="471">
        <v>0</v>
      </c>
      <c r="P81" s="471">
        <v>0</v>
      </c>
      <c r="Q81" s="471">
        <v>0</v>
      </c>
      <c r="R81" s="471">
        <v>0</v>
      </c>
      <c r="S81" s="471">
        <v>0</v>
      </c>
    </row>
    <row r="82" spans="1:19" ht="21.75" customHeight="1">
      <c r="A82" s="60"/>
      <c r="B82" s="61"/>
      <c r="C82" s="2" t="s">
        <v>39</v>
      </c>
      <c r="D82" s="46"/>
      <c r="E82" s="147">
        <v>110000</v>
      </c>
      <c r="F82" s="58">
        <f>SUM(H82:S82)</f>
        <v>110000</v>
      </c>
      <c r="G82" s="47">
        <f t="shared" si="14"/>
        <v>100</v>
      </c>
      <c r="H82" s="1088">
        <v>0</v>
      </c>
      <c r="I82" s="1088">
        <v>10000</v>
      </c>
      <c r="J82" s="1231">
        <v>10000</v>
      </c>
      <c r="K82" s="1548">
        <v>10000</v>
      </c>
      <c r="L82" s="1548">
        <v>10000</v>
      </c>
      <c r="M82" s="1548">
        <v>10000</v>
      </c>
      <c r="N82" s="1548">
        <v>10000</v>
      </c>
      <c r="O82" s="1548">
        <v>10000</v>
      </c>
      <c r="P82" s="1548">
        <v>10000</v>
      </c>
      <c r="Q82" s="1548">
        <v>10000</v>
      </c>
      <c r="R82" s="1901">
        <v>10000</v>
      </c>
      <c r="S82" s="1901">
        <v>10000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110000</v>
      </c>
      <c r="F83" s="36">
        <f t="shared" si="15"/>
        <v>12000</v>
      </c>
      <c r="G83" s="43">
        <v>0</v>
      </c>
      <c r="H83" s="471">
        <v>0</v>
      </c>
      <c r="I83" s="471">
        <v>0</v>
      </c>
      <c r="J83" s="471">
        <v>0</v>
      </c>
      <c r="K83" s="471">
        <v>0</v>
      </c>
      <c r="L83" s="471">
        <v>0</v>
      </c>
      <c r="M83" s="471">
        <v>0</v>
      </c>
      <c r="N83" s="471">
        <v>0</v>
      </c>
      <c r="O83" s="471">
        <v>0</v>
      </c>
      <c r="P83" s="471">
        <v>0</v>
      </c>
      <c r="Q83" s="471">
        <v>0</v>
      </c>
      <c r="R83" s="872">
        <v>10000</v>
      </c>
      <c r="S83" s="872">
        <v>2000</v>
      </c>
    </row>
    <row r="84" spans="1:19" ht="21.75" customHeight="1">
      <c r="A84" s="60"/>
      <c r="B84" s="61"/>
      <c r="C84" s="2" t="s">
        <v>40</v>
      </c>
      <c r="D84" s="46"/>
      <c r="E84" s="147">
        <v>45000</v>
      </c>
      <c r="F84" s="58">
        <f>SUM(H84:S84)</f>
        <v>45000</v>
      </c>
      <c r="G84" s="47">
        <f>F84*100/E84</f>
        <v>100</v>
      </c>
      <c r="H84" s="1095">
        <v>2500</v>
      </c>
      <c r="I84" s="1095">
        <v>4000</v>
      </c>
      <c r="J84" s="1238">
        <v>4000</v>
      </c>
      <c r="K84" s="1552">
        <v>4000</v>
      </c>
      <c r="L84" s="1552">
        <v>4000</v>
      </c>
      <c r="M84" s="1552">
        <v>4000</v>
      </c>
      <c r="N84" s="1552">
        <v>4000</v>
      </c>
      <c r="O84" s="1552">
        <v>4000</v>
      </c>
      <c r="P84" s="1552">
        <v>4000</v>
      </c>
      <c r="Q84" s="1552">
        <v>4000</v>
      </c>
      <c r="R84" s="1906">
        <v>4000</v>
      </c>
      <c r="S84" s="1906">
        <v>2500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45000</v>
      </c>
      <c r="F85" s="36">
        <f>SUM(H85:S85)</f>
        <v>53500</v>
      </c>
      <c r="G85" s="43">
        <f>F85*100/E85</f>
        <v>118.88888888888889</v>
      </c>
      <c r="H85" s="872">
        <v>0</v>
      </c>
      <c r="I85" s="872">
        <v>6500</v>
      </c>
      <c r="J85" s="872">
        <v>4000</v>
      </c>
      <c r="K85" s="872">
        <v>4000</v>
      </c>
      <c r="L85" s="872">
        <v>4000</v>
      </c>
      <c r="M85" s="872">
        <v>4000</v>
      </c>
      <c r="N85" s="872">
        <v>4000</v>
      </c>
      <c r="O85" s="872">
        <v>4000</v>
      </c>
      <c r="P85" s="872">
        <v>4000</v>
      </c>
      <c r="Q85" s="872">
        <v>6000</v>
      </c>
      <c r="R85" s="872">
        <v>8000</v>
      </c>
      <c r="S85" s="872">
        <v>5000</v>
      </c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 t="e">
        <f>F86*100/E86</f>
        <v>#DIV/0!</v>
      </c>
      <c r="H86" s="1088">
        <v>0</v>
      </c>
      <c r="I86" s="1088">
        <v>0</v>
      </c>
      <c r="J86" s="1231">
        <v>0</v>
      </c>
      <c r="K86" s="1548">
        <v>0</v>
      </c>
      <c r="L86" s="1548">
        <v>0</v>
      </c>
      <c r="M86" s="1548">
        <v>0</v>
      </c>
      <c r="N86" s="1548">
        <v>0</v>
      </c>
      <c r="O86" s="1548">
        <v>0</v>
      </c>
      <c r="P86" s="1548">
        <v>0</v>
      </c>
      <c r="Q86" s="1548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471">
        <v>0</v>
      </c>
      <c r="I87" s="471">
        <v>0</v>
      </c>
      <c r="J87" s="471">
        <v>0</v>
      </c>
      <c r="K87" s="471">
        <v>0</v>
      </c>
      <c r="L87" s="471">
        <v>0</v>
      </c>
      <c r="M87" s="471">
        <v>0</v>
      </c>
      <c r="N87" s="471">
        <v>0</v>
      </c>
      <c r="O87" s="471">
        <v>0</v>
      </c>
      <c r="P87" s="471">
        <v>0</v>
      </c>
      <c r="Q87" s="471">
        <v>0</v>
      </c>
      <c r="R87" s="471">
        <v>0</v>
      </c>
      <c r="S87" s="471">
        <v>0</v>
      </c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903</v>
      </c>
      <c r="F88" s="1216">
        <f>F89+F91+F93+F95+F97+F99</f>
        <v>0</v>
      </c>
      <c r="G88" s="143" t="e">
        <f t="shared" ref="G88:S88" si="16">G89+G91+G93+G95+G97+G99</f>
        <v>#DIV/0!</v>
      </c>
      <c r="H88" s="143">
        <f>H89+H91+H93+H95+H97+H99</f>
        <v>0</v>
      </c>
      <c r="I88" s="143">
        <f t="shared" si="16"/>
        <v>0</v>
      </c>
      <c r="J88" s="143">
        <f t="shared" si="16"/>
        <v>0</v>
      </c>
      <c r="K88" s="1540">
        <f t="shared" si="16"/>
        <v>0</v>
      </c>
      <c r="L88" s="1540">
        <f t="shared" si="16"/>
        <v>0</v>
      </c>
      <c r="M88" s="1540">
        <f t="shared" si="16"/>
        <v>0</v>
      </c>
      <c r="N88" s="1540">
        <f t="shared" si="16"/>
        <v>0</v>
      </c>
      <c r="O88" s="1540">
        <f t="shared" si="16"/>
        <v>0</v>
      </c>
      <c r="P88" s="1540">
        <f t="shared" si="16"/>
        <v>0</v>
      </c>
      <c r="Q88" s="1540">
        <f t="shared" si="16"/>
        <v>0</v>
      </c>
      <c r="R88" s="1893">
        <f t="shared" si="16"/>
        <v>0</v>
      </c>
      <c r="S88" s="1893">
        <f t="shared" si="16"/>
        <v>0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500</v>
      </c>
      <c r="F89" s="36">
        <f>SUM(H89:S89)</f>
        <v>0</v>
      </c>
      <c r="G89" s="37">
        <f t="shared" ref="G89:G103" si="17">+F89*100/E89</f>
        <v>0</v>
      </c>
      <c r="H89" s="471">
        <v>0</v>
      </c>
      <c r="I89" s="471"/>
      <c r="J89" s="471">
        <v>0</v>
      </c>
      <c r="K89" s="471">
        <v>0</v>
      </c>
      <c r="L89" s="471">
        <v>0</v>
      </c>
      <c r="M89" s="471">
        <v>0</v>
      </c>
      <c r="N89" s="471">
        <v>0</v>
      </c>
      <c r="O89" s="471">
        <v>0</v>
      </c>
      <c r="P89" s="471">
        <v>0</v>
      </c>
      <c r="Q89" s="471">
        <v>0</v>
      </c>
      <c r="R89" s="471">
        <v>0</v>
      </c>
      <c r="S89" s="471">
        <v>0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8">SUM(H90:S90)</f>
        <v>0</v>
      </c>
      <c r="G90" s="37" t="e">
        <f t="shared" si="17"/>
        <v>#DIV/0!</v>
      </c>
      <c r="H90" s="471">
        <v>0</v>
      </c>
      <c r="I90" s="471">
        <v>0</v>
      </c>
      <c r="J90" s="471">
        <v>0</v>
      </c>
      <c r="K90" s="471">
        <v>0</v>
      </c>
      <c r="L90" s="471">
        <v>0</v>
      </c>
      <c r="M90" s="471">
        <v>0</v>
      </c>
      <c r="N90" s="471">
        <v>0</v>
      </c>
      <c r="O90" s="471">
        <v>0</v>
      </c>
      <c r="P90" s="471">
        <v>0</v>
      </c>
      <c r="Q90" s="471">
        <v>0</v>
      </c>
      <c r="R90" s="471">
        <v>0</v>
      </c>
      <c r="S90" s="471">
        <v>0</v>
      </c>
    </row>
    <row r="91" spans="1:19" ht="21.75" customHeight="1">
      <c r="A91" s="68"/>
      <c r="B91" s="49"/>
      <c r="C91" s="70" t="s">
        <v>229</v>
      </c>
      <c r="D91" s="35" t="s">
        <v>9</v>
      </c>
      <c r="E91" s="42">
        <v>33</v>
      </c>
      <c r="F91" s="36">
        <f t="shared" si="18"/>
        <v>0</v>
      </c>
      <c r="G91" s="37">
        <f t="shared" si="17"/>
        <v>0</v>
      </c>
      <c r="H91" s="471">
        <v>0</v>
      </c>
      <c r="I91" s="471">
        <v>0</v>
      </c>
      <c r="J91" s="471">
        <v>0</v>
      </c>
      <c r="K91" s="471">
        <v>0</v>
      </c>
      <c r="L91" s="471">
        <v>0</v>
      </c>
      <c r="M91" s="471">
        <v>0</v>
      </c>
      <c r="N91" s="471">
        <v>0</v>
      </c>
      <c r="O91" s="471">
        <v>0</v>
      </c>
      <c r="P91" s="471">
        <v>0</v>
      </c>
      <c r="Q91" s="471">
        <v>0</v>
      </c>
      <c r="R91" s="471">
        <v>0</v>
      </c>
      <c r="S91" s="471">
        <v>0</v>
      </c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8"/>
        <v>0</v>
      </c>
      <c r="G92" s="37" t="e">
        <f t="shared" si="17"/>
        <v>#DIV/0!</v>
      </c>
      <c r="H92" s="471">
        <v>0</v>
      </c>
      <c r="I92" s="471">
        <v>0</v>
      </c>
      <c r="J92" s="471">
        <v>0</v>
      </c>
      <c r="K92" s="471">
        <v>0</v>
      </c>
      <c r="L92" s="471">
        <v>0</v>
      </c>
      <c r="M92" s="471">
        <v>0</v>
      </c>
      <c r="N92" s="471">
        <v>0</v>
      </c>
      <c r="O92" s="471">
        <v>0</v>
      </c>
      <c r="P92" s="471">
        <v>0</v>
      </c>
      <c r="Q92" s="471">
        <v>0</v>
      </c>
      <c r="R92" s="471">
        <v>0</v>
      </c>
      <c r="S92" s="471">
        <v>0</v>
      </c>
    </row>
    <row r="93" spans="1:19" ht="21.75" customHeight="1">
      <c r="A93" s="68"/>
      <c r="B93" s="49"/>
      <c r="C93" s="70" t="s">
        <v>220</v>
      </c>
      <c r="D93" s="35" t="s">
        <v>9</v>
      </c>
      <c r="E93" s="42">
        <v>0</v>
      </c>
      <c r="F93" s="36">
        <f t="shared" si="18"/>
        <v>0</v>
      </c>
      <c r="G93" s="37" t="e">
        <f t="shared" si="17"/>
        <v>#DIV/0!</v>
      </c>
      <c r="H93" s="471">
        <v>0</v>
      </c>
      <c r="I93" s="471">
        <v>0</v>
      </c>
      <c r="J93" s="471">
        <v>0</v>
      </c>
      <c r="K93" s="471">
        <v>0</v>
      </c>
      <c r="L93" s="471">
        <v>0</v>
      </c>
      <c r="M93" s="471">
        <v>0</v>
      </c>
      <c r="N93" s="471">
        <v>0</v>
      </c>
      <c r="O93" s="471">
        <v>0</v>
      </c>
      <c r="P93" s="471">
        <v>0</v>
      </c>
      <c r="Q93" s="471">
        <v>0</v>
      </c>
      <c r="R93" s="471">
        <v>0</v>
      </c>
      <c r="S93" s="471">
        <v>0</v>
      </c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8"/>
        <v>0</v>
      </c>
      <c r="G94" s="37" t="e">
        <f t="shared" si="17"/>
        <v>#DIV/0!</v>
      </c>
      <c r="H94" s="471">
        <v>0</v>
      </c>
      <c r="I94" s="471">
        <v>0</v>
      </c>
      <c r="J94" s="471">
        <v>0</v>
      </c>
      <c r="K94" s="471">
        <v>0</v>
      </c>
      <c r="L94" s="471">
        <v>0</v>
      </c>
      <c r="M94" s="471">
        <v>0</v>
      </c>
      <c r="N94" s="471">
        <v>0</v>
      </c>
      <c r="O94" s="471">
        <v>0</v>
      </c>
      <c r="P94" s="471">
        <v>0</v>
      </c>
      <c r="Q94" s="471">
        <v>0</v>
      </c>
      <c r="R94" s="471">
        <v>0</v>
      </c>
      <c r="S94" s="471">
        <v>0</v>
      </c>
    </row>
    <row r="95" spans="1:19" ht="21.75" customHeight="1">
      <c r="A95" s="68"/>
      <c r="B95" s="49"/>
      <c r="C95" s="69" t="s">
        <v>50</v>
      </c>
      <c r="D95" s="35" t="s">
        <v>9</v>
      </c>
      <c r="E95" s="42">
        <v>220</v>
      </c>
      <c r="F95" s="36">
        <f t="shared" si="18"/>
        <v>0</v>
      </c>
      <c r="G95" s="37">
        <f t="shared" si="17"/>
        <v>0</v>
      </c>
      <c r="H95" s="471">
        <v>0</v>
      </c>
      <c r="I95" s="471">
        <v>0</v>
      </c>
      <c r="J95" s="471">
        <v>0</v>
      </c>
      <c r="K95" s="471">
        <v>0</v>
      </c>
      <c r="L95" s="471">
        <v>0</v>
      </c>
      <c r="M95" s="471">
        <v>0</v>
      </c>
      <c r="N95" s="471">
        <v>0</v>
      </c>
      <c r="O95" s="471">
        <v>0</v>
      </c>
      <c r="P95" s="471">
        <v>0</v>
      </c>
      <c r="Q95" s="471">
        <v>0</v>
      </c>
      <c r="R95" s="471">
        <v>0</v>
      </c>
      <c r="S95" s="471">
        <v>0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8"/>
        <v>0</v>
      </c>
      <c r="G96" s="37" t="e">
        <f t="shared" si="17"/>
        <v>#DIV/0!</v>
      </c>
      <c r="H96" s="471">
        <v>0</v>
      </c>
      <c r="I96" s="471">
        <v>0</v>
      </c>
      <c r="J96" s="471">
        <v>0</v>
      </c>
      <c r="K96" s="471">
        <v>0</v>
      </c>
      <c r="L96" s="471">
        <v>0</v>
      </c>
      <c r="M96" s="471">
        <v>0</v>
      </c>
      <c r="N96" s="471">
        <v>0</v>
      </c>
      <c r="O96" s="471">
        <v>0</v>
      </c>
      <c r="P96" s="471">
        <v>0</v>
      </c>
      <c r="Q96" s="471">
        <v>0</v>
      </c>
      <c r="R96" s="471">
        <v>0</v>
      </c>
      <c r="S96" s="471">
        <v>0</v>
      </c>
    </row>
    <row r="97" spans="1:19" ht="21.75" customHeight="1">
      <c r="A97" s="68"/>
      <c r="B97" s="49"/>
      <c r="C97" s="70" t="s">
        <v>51</v>
      </c>
      <c r="D97" s="35" t="s">
        <v>9</v>
      </c>
      <c r="E97" s="42">
        <v>150</v>
      </c>
      <c r="F97" s="36">
        <f t="shared" si="18"/>
        <v>0</v>
      </c>
      <c r="G97" s="37">
        <f t="shared" si="17"/>
        <v>0</v>
      </c>
      <c r="H97" s="471">
        <v>0</v>
      </c>
      <c r="I97" s="471">
        <v>0</v>
      </c>
      <c r="J97" s="471">
        <v>0</v>
      </c>
      <c r="K97" s="471">
        <v>0</v>
      </c>
      <c r="L97" s="471">
        <v>0</v>
      </c>
      <c r="M97" s="471">
        <v>0</v>
      </c>
      <c r="N97" s="471">
        <v>0</v>
      </c>
      <c r="O97" s="471">
        <v>0</v>
      </c>
      <c r="P97" s="471">
        <v>0</v>
      </c>
      <c r="Q97" s="471">
        <v>0</v>
      </c>
      <c r="R97" s="471">
        <v>0</v>
      </c>
      <c r="S97" s="471">
        <v>0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8"/>
        <v>0</v>
      </c>
      <c r="G98" s="37" t="e">
        <f t="shared" si="17"/>
        <v>#DIV/0!</v>
      </c>
      <c r="H98" s="471">
        <v>0</v>
      </c>
      <c r="I98" s="471">
        <v>0</v>
      </c>
      <c r="J98" s="471">
        <v>0</v>
      </c>
      <c r="K98" s="471">
        <v>0</v>
      </c>
      <c r="L98" s="471">
        <v>0</v>
      </c>
      <c r="M98" s="471">
        <v>0</v>
      </c>
      <c r="N98" s="471">
        <v>0</v>
      </c>
      <c r="O98" s="471">
        <v>0</v>
      </c>
      <c r="P98" s="471">
        <v>0</v>
      </c>
      <c r="Q98" s="471">
        <v>0</v>
      </c>
      <c r="R98" s="471">
        <v>0</v>
      </c>
      <c r="S98" s="471">
        <v>0</v>
      </c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8"/>
        <v>0</v>
      </c>
      <c r="G99" s="37" t="e">
        <f t="shared" si="17"/>
        <v>#DIV/0!</v>
      </c>
      <c r="H99" s="471">
        <v>0</v>
      </c>
      <c r="I99" s="471">
        <v>0</v>
      </c>
      <c r="J99" s="471">
        <v>0</v>
      </c>
      <c r="K99" s="471">
        <v>0</v>
      </c>
      <c r="L99" s="471">
        <v>0</v>
      </c>
      <c r="M99" s="471">
        <v>0</v>
      </c>
      <c r="N99" s="471">
        <v>0</v>
      </c>
      <c r="O99" s="471">
        <v>0</v>
      </c>
      <c r="P99" s="471">
        <v>0</v>
      </c>
      <c r="Q99" s="471">
        <v>0</v>
      </c>
      <c r="R99" s="471">
        <v>0</v>
      </c>
      <c r="S99" s="471">
        <v>0</v>
      </c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8"/>
        <v>0</v>
      </c>
      <c r="G100" s="37" t="e">
        <f t="shared" si="17"/>
        <v>#DIV/0!</v>
      </c>
      <c r="H100" s="471">
        <v>0</v>
      </c>
      <c r="I100" s="471">
        <v>0</v>
      </c>
      <c r="J100" s="471">
        <v>0</v>
      </c>
      <c r="K100" s="471">
        <v>0</v>
      </c>
      <c r="L100" s="471">
        <v>0</v>
      </c>
      <c r="M100" s="471">
        <v>0</v>
      </c>
      <c r="N100" s="471">
        <v>0</v>
      </c>
      <c r="O100" s="471">
        <v>0</v>
      </c>
      <c r="P100" s="471">
        <v>0</v>
      </c>
      <c r="Q100" s="471">
        <v>0</v>
      </c>
      <c r="R100" s="471">
        <v>0</v>
      </c>
      <c r="S100" s="471">
        <v>0</v>
      </c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2</v>
      </c>
      <c r="F101" s="55">
        <f>SUM(H101:S101)</f>
        <v>2</v>
      </c>
      <c r="G101" s="67">
        <f t="shared" si="17"/>
        <v>100</v>
      </c>
      <c r="H101" s="1096">
        <v>0</v>
      </c>
      <c r="I101" s="1096">
        <v>0</v>
      </c>
      <c r="J101" s="1239">
        <v>0</v>
      </c>
      <c r="K101" s="1553">
        <v>0</v>
      </c>
      <c r="L101" s="1553">
        <v>0</v>
      </c>
      <c r="M101" s="1553">
        <v>0</v>
      </c>
      <c r="N101" s="1553">
        <v>0</v>
      </c>
      <c r="O101" s="1553">
        <v>0</v>
      </c>
      <c r="P101" s="1553">
        <v>2</v>
      </c>
      <c r="Q101" s="1553">
        <v>0</v>
      </c>
      <c r="R101" s="1907">
        <v>0</v>
      </c>
      <c r="S101" s="1907">
        <v>0</v>
      </c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19">SUM(H102:S102)</f>
        <v>0</v>
      </c>
      <c r="G102" s="78" t="e">
        <f t="shared" si="17"/>
        <v>#DIV/0!</v>
      </c>
      <c r="H102" s="1097">
        <v>0</v>
      </c>
      <c r="I102" s="1097">
        <v>0</v>
      </c>
      <c r="J102" s="1240">
        <v>0</v>
      </c>
      <c r="K102" s="1554">
        <v>0</v>
      </c>
      <c r="L102" s="1554">
        <v>0</v>
      </c>
      <c r="M102" s="1554">
        <v>0</v>
      </c>
      <c r="N102" s="1554">
        <v>0</v>
      </c>
      <c r="O102" s="1554">
        <v>0</v>
      </c>
      <c r="P102" s="1554">
        <v>0</v>
      </c>
      <c r="Q102" s="1554">
        <v>0</v>
      </c>
      <c r="R102" s="1908">
        <v>0</v>
      </c>
      <c r="S102" s="1908">
        <v>0</v>
      </c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1346100</v>
      </c>
      <c r="F103" s="153">
        <f>SUM(H103:S103)</f>
        <v>1327000</v>
      </c>
      <c r="G103" s="112">
        <f t="shared" si="17"/>
        <v>98.581086100586887</v>
      </c>
      <c r="H103" s="1083">
        <f>SUM(H104:H108)</f>
        <v>0</v>
      </c>
      <c r="I103" s="1226">
        <f t="shared" ref="I103:N103" si="20">SUM(I104:I108)</f>
        <v>179626.8</v>
      </c>
      <c r="J103" s="1226">
        <f t="shared" si="20"/>
        <v>10273.200000000001</v>
      </c>
      <c r="K103" s="1543">
        <f t="shared" si="20"/>
        <v>12550</v>
      </c>
      <c r="L103" s="1543">
        <f t="shared" si="20"/>
        <v>1110450</v>
      </c>
      <c r="M103" s="1543">
        <f t="shared" si="20"/>
        <v>3000</v>
      </c>
      <c r="N103" s="1543">
        <f t="shared" si="20"/>
        <v>6600</v>
      </c>
      <c r="O103" s="1543">
        <v>0</v>
      </c>
      <c r="P103" s="1543">
        <f>SUM(P104:P108)</f>
        <v>4500</v>
      </c>
      <c r="Q103" s="1543">
        <f>SUM(Q104:Q108)</f>
        <v>0</v>
      </c>
      <c r="R103" s="1896">
        <f>SUM(R104:R108)</f>
        <v>0</v>
      </c>
      <c r="S103" s="1896">
        <f>SUM(S104:S108)</f>
        <v>0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42"/>
      <c r="F104" s="36">
        <f t="shared" si="19"/>
        <v>0</v>
      </c>
      <c r="G104" s="43" t="e">
        <f t="shared" ref="G104:G110" si="21">+F104*100/E104</f>
        <v>#DIV/0!</v>
      </c>
      <c r="H104" s="471">
        <v>0</v>
      </c>
      <c r="I104" s="471">
        <v>0</v>
      </c>
      <c r="J104" s="471">
        <v>0</v>
      </c>
      <c r="K104" s="471">
        <v>0</v>
      </c>
      <c r="L104" s="471">
        <v>0</v>
      </c>
      <c r="M104" s="471">
        <v>0</v>
      </c>
      <c r="N104" s="471">
        <v>0</v>
      </c>
      <c r="O104" s="471">
        <v>0</v>
      </c>
      <c r="P104" s="471">
        <v>0</v>
      </c>
      <c r="Q104" s="471">
        <v>0</v>
      </c>
      <c r="R104" s="471">
        <v>0</v>
      </c>
      <c r="S104" s="471">
        <v>0</v>
      </c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246100</v>
      </c>
      <c r="F105" s="36">
        <f t="shared" si="19"/>
        <v>246100</v>
      </c>
      <c r="G105" s="43">
        <f t="shared" si="21"/>
        <v>100</v>
      </c>
      <c r="H105" s="471">
        <v>0</v>
      </c>
      <c r="I105" s="1020">
        <v>179626.8</v>
      </c>
      <c r="J105" s="1020">
        <v>10273.200000000001</v>
      </c>
      <c r="K105" s="872">
        <v>12550</v>
      </c>
      <c r="L105" s="872">
        <v>10450</v>
      </c>
      <c r="M105" s="872">
        <v>3000</v>
      </c>
      <c r="N105" s="872">
        <v>6600</v>
      </c>
      <c r="O105" s="872">
        <v>19100</v>
      </c>
      <c r="P105" s="872">
        <v>4500</v>
      </c>
      <c r="Q105" s="471">
        <v>0</v>
      </c>
      <c r="R105" s="471">
        <v>0</v>
      </c>
      <c r="S105" s="471">
        <v>0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1100000</v>
      </c>
      <c r="F106" s="36">
        <f t="shared" si="19"/>
        <v>1100000</v>
      </c>
      <c r="G106" s="43">
        <f t="shared" si="21"/>
        <v>100</v>
      </c>
      <c r="H106" s="471">
        <v>0</v>
      </c>
      <c r="I106" s="471">
        <v>0</v>
      </c>
      <c r="J106" s="471">
        <v>0</v>
      </c>
      <c r="K106" s="471">
        <v>0</v>
      </c>
      <c r="L106" s="872">
        <v>1100000</v>
      </c>
      <c r="M106" s="471">
        <v>0</v>
      </c>
      <c r="N106" s="471">
        <v>0</v>
      </c>
      <c r="O106" s="471">
        <v>0</v>
      </c>
      <c r="P106" s="471">
        <v>0</v>
      </c>
      <c r="Q106" s="471">
        <v>0</v>
      </c>
      <c r="R106" s="471">
        <v>0</v>
      </c>
      <c r="S106" s="471">
        <v>0</v>
      </c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9"/>
        <v>0</v>
      </c>
      <c r="G107" s="43" t="e">
        <f t="shared" si="21"/>
        <v>#DIV/0!</v>
      </c>
      <c r="H107" s="471">
        <v>0</v>
      </c>
      <c r="I107" s="471">
        <v>0</v>
      </c>
      <c r="J107" s="471">
        <v>0</v>
      </c>
      <c r="K107" s="471">
        <v>0</v>
      </c>
      <c r="L107" s="471">
        <v>0</v>
      </c>
      <c r="M107" s="471">
        <v>0</v>
      </c>
      <c r="N107" s="471">
        <v>0</v>
      </c>
      <c r="O107" s="471">
        <v>0</v>
      </c>
      <c r="P107" s="471">
        <v>0</v>
      </c>
      <c r="Q107" s="471">
        <v>0</v>
      </c>
      <c r="R107" s="471">
        <v>0</v>
      </c>
      <c r="S107" s="471">
        <v>0</v>
      </c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9"/>
        <v>0</v>
      </c>
      <c r="G108" s="43" t="e">
        <f t="shared" si="21"/>
        <v>#DIV/0!</v>
      </c>
      <c r="H108" s="471">
        <v>0</v>
      </c>
      <c r="I108" s="471">
        <v>0</v>
      </c>
      <c r="J108" s="471">
        <v>0</v>
      </c>
      <c r="K108" s="471">
        <v>0</v>
      </c>
      <c r="L108" s="471">
        <v>0</v>
      </c>
      <c r="M108" s="471">
        <v>0</v>
      </c>
      <c r="N108" s="471">
        <v>0</v>
      </c>
      <c r="O108" s="471">
        <v>0</v>
      </c>
      <c r="P108" s="471">
        <v>0</v>
      </c>
      <c r="Q108" s="471">
        <v>0</v>
      </c>
      <c r="R108" s="471">
        <v>0</v>
      </c>
      <c r="S108" s="471">
        <v>0</v>
      </c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450000</v>
      </c>
      <c r="F109" s="1536">
        <f>SUM(H109:S109)</f>
        <v>450000</v>
      </c>
      <c r="G109" s="140">
        <f t="shared" si="21"/>
        <v>100</v>
      </c>
      <c r="H109" s="149">
        <f>SUM(H113+H117)</f>
        <v>0</v>
      </c>
      <c r="I109" s="149">
        <f t="shared" ref="I109:S109" si="22">SUM(I113+I117)</f>
        <v>0</v>
      </c>
      <c r="J109" s="149">
        <f t="shared" si="22"/>
        <v>0</v>
      </c>
      <c r="K109" s="149">
        <f t="shared" si="22"/>
        <v>0</v>
      </c>
      <c r="L109" s="149">
        <f t="shared" si="22"/>
        <v>0</v>
      </c>
      <c r="M109" s="149">
        <f t="shared" si="22"/>
        <v>0</v>
      </c>
      <c r="N109" s="149">
        <f t="shared" si="22"/>
        <v>47000</v>
      </c>
      <c r="O109" s="149">
        <f t="shared" si="22"/>
        <v>5000</v>
      </c>
      <c r="P109" s="149">
        <f t="shared" si="22"/>
        <v>122000</v>
      </c>
      <c r="Q109" s="149">
        <f t="shared" si="22"/>
        <v>156500</v>
      </c>
      <c r="R109" s="1860">
        <f t="shared" si="22"/>
        <v>119500</v>
      </c>
      <c r="S109" s="1860">
        <f t="shared" si="22"/>
        <v>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30000</v>
      </c>
      <c r="F110" s="58">
        <f>SUM(H110:S110)</f>
        <v>30000</v>
      </c>
      <c r="G110" s="47">
        <f t="shared" si="21"/>
        <v>100</v>
      </c>
      <c r="H110" s="1098">
        <v>0</v>
      </c>
      <c r="I110" s="1098">
        <v>0</v>
      </c>
      <c r="J110" s="1241">
        <v>0</v>
      </c>
      <c r="K110" s="1555">
        <v>0</v>
      </c>
      <c r="L110" s="1555">
        <v>0</v>
      </c>
      <c r="M110" s="1555">
        <v>0</v>
      </c>
      <c r="N110" s="1555">
        <v>5000</v>
      </c>
      <c r="O110" s="1552">
        <v>5000</v>
      </c>
      <c r="P110" s="1552">
        <v>5000</v>
      </c>
      <c r="Q110" s="1552">
        <v>5000</v>
      </c>
      <c r="R110" s="1906">
        <v>5000</v>
      </c>
      <c r="S110" s="1906">
        <v>5000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096"/>
      <c r="I111" s="1096"/>
      <c r="J111" s="1239"/>
      <c r="K111" s="1553"/>
      <c r="L111" s="1553"/>
      <c r="M111" s="1553"/>
      <c r="N111" s="1553"/>
      <c r="O111" s="1553"/>
      <c r="P111" s="1553"/>
      <c r="Q111" s="1553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25</v>
      </c>
      <c r="F112" s="36">
        <f>SUM(H112:S112)</f>
        <v>25</v>
      </c>
      <c r="G112" s="37">
        <f>+F112*100/E112</f>
        <v>100</v>
      </c>
      <c r="H112" s="471">
        <v>0</v>
      </c>
      <c r="I112" s="471">
        <v>0</v>
      </c>
      <c r="J112" s="471">
        <v>0</v>
      </c>
      <c r="K112" s="471">
        <v>0</v>
      </c>
      <c r="L112" s="471">
        <v>0</v>
      </c>
      <c r="M112" s="471">
        <v>0</v>
      </c>
      <c r="N112" s="471">
        <v>25</v>
      </c>
      <c r="O112" s="471">
        <v>0</v>
      </c>
      <c r="P112" s="471">
        <v>0</v>
      </c>
      <c r="Q112" s="471">
        <v>0</v>
      </c>
      <c r="R112" s="471">
        <v>0</v>
      </c>
      <c r="S112" s="471">
        <v>0</v>
      </c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30000</v>
      </c>
      <c r="F113" s="36">
        <f>SUM(H113:S113)</f>
        <v>30000</v>
      </c>
      <c r="G113" s="37">
        <f>+F113*100/E113</f>
        <v>100</v>
      </c>
      <c r="H113" s="471">
        <v>0</v>
      </c>
      <c r="I113" s="471">
        <v>0</v>
      </c>
      <c r="J113" s="471">
        <v>0</v>
      </c>
      <c r="K113" s="471">
        <v>0</v>
      </c>
      <c r="L113" s="471">
        <v>0</v>
      </c>
      <c r="M113" s="471">
        <v>0</v>
      </c>
      <c r="N113" s="872">
        <v>5000</v>
      </c>
      <c r="O113" s="872">
        <v>0</v>
      </c>
      <c r="P113" s="872">
        <v>10000</v>
      </c>
      <c r="Q113" s="872">
        <v>5000</v>
      </c>
      <c r="R113" s="872">
        <v>10000</v>
      </c>
      <c r="S113" s="471">
        <v>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420000</v>
      </c>
      <c r="F114" s="58">
        <f>SUM(H114:S114)</f>
        <v>420000</v>
      </c>
      <c r="G114" s="47">
        <f>+F114*100/E114</f>
        <v>100</v>
      </c>
      <c r="H114" s="1095">
        <v>10000</v>
      </c>
      <c r="I114" s="1095">
        <v>30000</v>
      </c>
      <c r="J114" s="1238">
        <v>30000</v>
      </c>
      <c r="K114" s="1552">
        <v>42000</v>
      </c>
      <c r="L114" s="1552">
        <v>42000</v>
      </c>
      <c r="M114" s="1552">
        <v>42000</v>
      </c>
      <c r="N114" s="1552">
        <v>42000</v>
      </c>
      <c r="O114" s="1552">
        <v>42000</v>
      </c>
      <c r="P114" s="1552">
        <v>40000</v>
      </c>
      <c r="Q114" s="1552">
        <v>40000</v>
      </c>
      <c r="R114" s="1906">
        <v>40000</v>
      </c>
      <c r="S114" s="1906">
        <v>20000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096"/>
      <c r="I115" s="1096"/>
      <c r="J115" s="1239"/>
      <c r="K115" s="1553"/>
      <c r="L115" s="1553"/>
      <c r="M115" s="1553"/>
      <c r="N115" s="1553"/>
      <c r="O115" s="1553"/>
      <c r="P115" s="1553"/>
      <c r="Q115" s="1553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14</v>
      </c>
      <c r="F116" s="36">
        <f>SUM(H116:S116)</f>
        <v>14</v>
      </c>
      <c r="G116" s="37">
        <f t="shared" ref="G116:G130" si="23">+F116*100/E116</f>
        <v>100</v>
      </c>
      <c r="H116" s="471">
        <v>0</v>
      </c>
      <c r="I116" s="471">
        <v>0</v>
      </c>
      <c r="J116" s="471">
        <v>0</v>
      </c>
      <c r="K116" s="471">
        <v>0</v>
      </c>
      <c r="L116" s="471">
        <v>0</v>
      </c>
      <c r="M116" s="471">
        <v>0</v>
      </c>
      <c r="N116" s="471">
        <v>14</v>
      </c>
      <c r="O116" s="471">
        <v>0</v>
      </c>
      <c r="P116" s="471">
        <v>0</v>
      </c>
      <c r="Q116" s="471">
        <v>0</v>
      </c>
      <c r="R116" s="471">
        <v>0</v>
      </c>
      <c r="S116" s="471">
        <v>0</v>
      </c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420000</v>
      </c>
      <c r="F117" s="36">
        <f>SUM(H117:S117)</f>
        <v>420000</v>
      </c>
      <c r="G117" s="37">
        <f t="shared" si="23"/>
        <v>100</v>
      </c>
      <c r="H117" s="471">
        <v>0</v>
      </c>
      <c r="I117" s="471">
        <v>0</v>
      </c>
      <c r="J117" s="471">
        <v>0</v>
      </c>
      <c r="K117" s="471">
        <v>0</v>
      </c>
      <c r="L117" s="471">
        <v>0</v>
      </c>
      <c r="M117" s="471">
        <v>0</v>
      </c>
      <c r="N117" s="872">
        <v>42000</v>
      </c>
      <c r="O117" s="872">
        <v>5000</v>
      </c>
      <c r="P117" s="872">
        <v>112000</v>
      </c>
      <c r="Q117" s="872">
        <v>151500</v>
      </c>
      <c r="R117" s="872">
        <v>109500</v>
      </c>
      <c r="S117" s="471">
        <v>0</v>
      </c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096"/>
      <c r="I118" s="1096"/>
      <c r="J118" s="1239"/>
      <c r="K118" s="1553"/>
      <c r="L118" s="1553"/>
      <c r="M118" s="1553"/>
      <c r="N118" s="1553"/>
      <c r="O118" s="1553"/>
      <c r="P118" s="1553"/>
      <c r="Q118" s="1553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>
        <v>1</v>
      </c>
      <c r="F119" s="36">
        <f t="shared" ref="F119:F130" si="24">SUM(H119:S119)</f>
        <v>1</v>
      </c>
      <c r="G119" s="37">
        <f t="shared" si="23"/>
        <v>100</v>
      </c>
      <c r="H119" s="471">
        <v>0</v>
      </c>
      <c r="I119" s="471">
        <v>1</v>
      </c>
      <c r="J119" s="471">
        <v>0</v>
      </c>
      <c r="K119" s="471">
        <v>0</v>
      </c>
      <c r="L119" s="471">
        <v>0</v>
      </c>
      <c r="M119" s="471">
        <v>0</v>
      </c>
      <c r="N119" s="471">
        <v>0</v>
      </c>
      <c r="O119" s="471">
        <v>0</v>
      </c>
      <c r="P119" s="471">
        <v>0</v>
      </c>
      <c r="Q119" s="471">
        <v>0</v>
      </c>
      <c r="R119" s="471">
        <v>0</v>
      </c>
      <c r="S119" s="471">
        <v>0</v>
      </c>
    </row>
    <row r="120" spans="1:19" ht="21.75" customHeight="1">
      <c r="A120" s="59"/>
      <c r="B120" s="319"/>
      <c r="C120" s="7" t="s">
        <v>127</v>
      </c>
      <c r="D120" s="35" t="s">
        <v>35</v>
      </c>
      <c r="E120" s="36">
        <v>0</v>
      </c>
      <c r="F120" s="36">
        <f t="shared" si="24"/>
        <v>0</v>
      </c>
      <c r="G120" s="37" t="e">
        <f t="shared" si="23"/>
        <v>#DIV/0!</v>
      </c>
      <c r="H120" s="471">
        <v>0</v>
      </c>
      <c r="I120" s="471">
        <v>0</v>
      </c>
      <c r="J120" s="471">
        <v>0</v>
      </c>
      <c r="K120" s="471">
        <v>0</v>
      </c>
      <c r="L120" s="471">
        <v>0</v>
      </c>
      <c r="M120" s="471">
        <v>0</v>
      </c>
      <c r="N120" s="471">
        <v>0</v>
      </c>
      <c r="O120" s="471">
        <v>0</v>
      </c>
      <c r="P120" s="471">
        <v>0</v>
      </c>
      <c r="Q120" s="471">
        <v>0</v>
      </c>
      <c r="R120" s="471">
        <v>0</v>
      </c>
      <c r="S120" s="471">
        <v>0</v>
      </c>
    </row>
    <row r="121" spans="1:19" ht="21.75" customHeight="1">
      <c r="A121" s="59"/>
      <c r="B121" s="319"/>
      <c r="C121" s="7" t="s">
        <v>125</v>
      </c>
      <c r="D121" s="35" t="s">
        <v>9</v>
      </c>
      <c r="E121" s="36">
        <v>0</v>
      </c>
      <c r="F121" s="36">
        <f t="shared" si="24"/>
        <v>0</v>
      </c>
      <c r="G121" s="37" t="e">
        <f t="shared" si="23"/>
        <v>#DIV/0!</v>
      </c>
      <c r="H121" s="471">
        <v>0</v>
      </c>
      <c r="I121" s="471">
        <v>0</v>
      </c>
      <c r="J121" s="471">
        <v>0</v>
      </c>
      <c r="K121" s="471">
        <v>0</v>
      </c>
      <c r="L121" s="471">
        <v>0</v>
      </c>
      <c r="M121" s="471">
        <v>0</v>
      </c>
      <c r="N121" s="471">
        <v>0</v>
      </c>
      <c r="O121" s="471">
        <v>0</v>
      </c>
      <c r="P121" s="471">
        <v>0</v>
      </c>
      <c r="Q121" s="471">
        <v>0</v>
      </c>
      <c r="R121" s="471">
        <v>0</v>
      </c>
      <c r="S121" s="471">
        <v>0</v>
      </c>
    </row>
    <row r="122" spans="1:19" ht="21.75" customHeight="1">
      <c r="A122" s="59"/>
      <c r="B122" s="319"/>
      <c r="C122" s="89" t="s">
        <v>126</v>
      </c>
      <c r="D122" s="35" t="s">
        <v>32</v>
      </c>
      <c r="E122" s="36">
        <v>10</v>
      </c>
      <c r="F122" s="36">
        <f t="shared" si="24"/>
        <v>10</v>
      </c>
      <c r="G122" s="37">
        <f t="shared" si="23"/>
        <v>100</v>
      </c>
      <c r="H122" s="471">
        <v>0</v>
      </c>
      <c r="I122" s="471">
        <v>0</v>
      </c>
      <c r="J122" s="471">
        <v>0</v>
      </c>
      <c r="K122" s="471">
        <v>0</v>
      </c>
      <c r="L122" s="471">
        <v>0</v>
      </c>
      <c r="M122" s="471">
        <v>0</v>
      </c>
      <c r="N122" s="471">
        <v>0</v>
      </c>
      <c r="O122" s="471">
        <v>0</v>
      </c>
      <c r="P122" s="471">
        <v>0</v>
      </c>
      <c r="Q122" s="471">
        <v>10</v>
      </c>
      <c r="R122" s="471">
        <v>0</v>
      </c>
      <c r="S122" s="471">
        <v>0</v>
      </c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4"/>
        <v>0</v>
      </c>
      <c r="G123" s="66"/>
      <c r="H123" s="1077"/>
      <c r="I123" s="1077"/>
      <c r="J123" s="1219"/>
      <c r="K123" s="1537"/>
      <c r="L123" s="1537"/>
      <c r="M123" s="1537"/>
      <c r="N123" s="1537"/>
      <c r="O123" s="1537"/>
      <c r="P123" s="1537"/>
      <c r="Q123" s="1537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4"/>
        <v>0</v>
      </c>
      <c r="G124" s="37" t="e">
        <f t="shared" si="23"/>
        <v>#DIV/0!</v>
      </c>
      <c r="H124" s="471"/>
      <c r="I124" s="471"/>
      <c r="J124" s="471"/>
      <c r="K124" s="471"/>
      <c r="L124" s="471"/>
      <c r="M124" s="471"/>
      <c r="N124" s="471"/>
      <c r="O124" s="471">
        <v>0</v>
      </c>
      <c r="P124" s="471"/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17800</v>
      </c>
      <c r="F125" s="153">
        <f t="shared" si="24"/>
        <v>17800</v>
      </c>
      <c r="G125" s="379">
        <f t="shared" si="23"/>
        <v>100</v>
      </c>
      <c r="H125" s="1083">
        <f>SUM(H126:H130)</f>
        <v>0</v>
      </c>
      <c r="I125" s="1083">
        <f t="shared" ref="I125:S125" si="25">SUM(I126:I130)</f>
        <v>7500</v>
      </c>
      <c r="J125" s="1226">
        <f t="shared" si="25"/>
        <v>5430</v>
      </c>
      <c r="K125" s="1543">
        <f t="shared" si="25"/>
        <v>800</v>
      </c>
      <c r="L125" s="1543">
        <f t="shared" si="25"/>
        <v>0</v>
      </c>
      <c r="M125" s="1543">
        <f t="shared" si="25"/>
        <v>0</v>
      </c>
      <c r="N125" s="1543">
        <f t="shared" si="25"/>
        <v>2198</v>
      </c>
      <c r="O125" s="1543">
        <f t="shared" si="25"/>
        <v>0</v>
      </c>
      <c r="P125" s="1543">
        <f t="shared" si="25"/>
        <v>1872</v>
      </c>
      <c r="Q125" s="1543">
        <f t="shared" si="25"/>
        <v>0</v>
      </c>
      <c r="R125" s="1896">
        <f t="shared" si="25"/>
        <v>0</v>
      </c>
      <c r="S125" s="1896">
        <f t="shared" si="25"/>
        <v>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4"/>
        <v>0</v>
      </c>
      <c r="G126" s="37" t="e">
        <f t="shared" si="23"/>
        <v>#DIV/0!</v>
      </c>
      <c r="H126" s="471">
        <v>0</v>
      </c>
      <c r="I126" s="471">
        <v>0</v>
      </c>
      <c r="J126" s="471">
        <v>0</v>
      </c>
      <c r="K126" s="471">
        <v>0</v>
      </c>
      <c r="L126" s="471">
        <v>0</v>
      </c>
      <c r="M126" s="471">
        <v>0</v>
      </c>
      <c r="N126" s="471">
        <v>0</v>
      </c>
      <c r="O126" s="471">
        <v>0</v>
      </c>
      <c r="P126" s="471">
        <v>0</v>
      </c>
      <c r="Q126" s="471">
        <v>0</v>
      </c>
      <c r="R126" s="471">
        <v>0</v>
      </c>
      <c r="S126" s="471">
        <v>0</v>
      </c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17800</v>
      </c>
      <c r="F127" s="36">
        <f t="shared" si="24"/>
        <v>17800</v>
      </c>
      <c r="G127" s="37">
        <f t="shared" si="23"/>
        <v>100</v>
      </c>
      <c r="H127" s="471">
        <v>0</v>
      </c>
      <c r="I127" s="872">
        <v>7500</v>
      </c>
      <c r="J127" s="872">
        <v>5430</v>
      </c>
      <c r="K127" s="471">
        <v>800</v>
      </c>
      <c r="L127" s="471">
        <v>0</v>
      </c>
      <c r="M127" s="471">
        <v>0</v>
      </c>
      <c r="N127" s="872">
        <v>2198</v>
      </c>
      <c r="O127" s="471">
        <v>0</v>
      </c>
      <c r="P127" s="872">
        <v>1872</v>
      </c>
      <c r="Q127" s="471">
        <v>0</v>
      </c>
      <c r="R127" s="471">
        <v>0</v>
      </c>
      <c r="S127" s="471">
        <v>0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4"/>
        <v>0</v>
      </c>
      <c r="G128" s="37" t="e">
        <f t="shared" si="23"/>
        <v>#DIV/0!</v>
      </c>
      <c r="H128" s="471">
        <v>0</v>
      </c>
      <c r="I128" s="471">
        <v>0</v>
      </c>
      <c r="J128" s="471">
        <v>0</v>
      </c>
      <c r="K128" s="471">
        <v>0</v>
      </c>
      <c r="L128" s="471">
        <v>0</v>
      </c>
      <c r="M128" s="471">
        <v>0</v>
      </c>
      <c r="N128" s="471">
        <v>0</v>
      </c>
      <c r="O128" s="471">
        <v>0</v>
      </c>
      <c r="P128" s="471">
        <v>0</v>
      </c>
      <c r="Q128" s="471">
        <v>0</v>
      </c>
      <c r="R128" s="471">
        <v>0</v>
      </c>
      <c r="S128" s="471">
        <v>0</v>
      </c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4"/>
        <v>0</v>
      </c>
      <c r="G129" s="37" t="e">
        <f t="shared" si="23"/>
        <v>#DIV/0!</v>
      </c>
      <c r="H129" s="471">
        <v>0</v>
      </c>
      <c r="I129" s="471">
        <v>0</v>
      </c>
      <c r="J129" s="471">
        <v>0</v>
      </c>
      <c r="K129" s="471">
        <v>0</v>
      </c>
      <c r="L129" s="471">
        <v>0</v>
      </c>
      <c r="M129" s="471">
        <v>0</v>
      </c>
      <c r="N129" s="471">
        <v>0</v>
      </c>
      <c r="O129" s="471">
        <v>0</v>
      </c>
      <c r="P129" s="471">
        <v>0</v>
      </c>
      <c r="Q129" s="471">
        <v>0</v>
      </c>
      <c r="R129" s="471">
        <v>0</v>
      </c>
      <c r="S129" s="471">
        <v>0</v>
      </c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4"/>
        <v>0</v>
      </c>
      <c r="G130" s="37" t="e">
        <f t="shared" si="23"/>
        <v>#DIV/0!</v>
      </c>
      <c r="H130" s="471">
        <v>0</v>
      </c>
      <c r="I130" s="471">
        <v>0</v>
      </c>
      <c r="J130" s="471">
        <v>0</v>
      </c>
      <c r="K130" s="471">
        <v>0</v>
      </c>
      <c r="L130" s="471">
        <v>0</v>
      </c>
      <c r="M130" s="471">
        <v>0</v>
      </c>
      <c r="N130" s="471">
        <v>0</v>
      </c>
      <c r="O130" s="471">
        <v>0</v>
      </c>
      <c r="P130" s="471">
        <v>0</v>
      </c>
      <c r="Q130" s="471">
        <v>0</v>
      </c>
      <c r="R130" s="471">
        <v>0</v>
      </c>
      <c r="S130" s="471">
        <v>0</v>
      </c>
    </row>
    <row r="131" spans="1:19" ht="21.75" customHeight="1">
      <c r="A131" s="2267" t="s">
        <v>158</v>
      </c>
      <c r="B131" s="2268"/>
      <c r="C131" s="2269"/>
      <c r="D131" s="672"/>
      <c r="E131" s="27"/>
      <c r="F131" s="27"/>
      <c r="G131" s="22"/>
      <c r="H131" s="1096"/>
      <c r="I131" s="1096"/>
      <c r="J131" s="1239"/>
      <c r="K131" s="1553"/>
      <c r="L131" s="1553"/>
      <c r="M131" s="1553"/>
      <c r="N131" s="1553"/>
      <c r="O131" s="1553"/>
      <c r="P131" s="1553"/>
      <c r="Q131" s="1553"/>
      <c r="R131" s="1907"/>
      <c r="S131" s="1907"/>
    </row>
    <row r="132" spans="1:19" ht="21.75" customHeight="1">
      <c r="A132" s="159"/>
      <c r="B132" s="673" t="s">
        <v>159</v>
      </c>
      <c r="C132" s="674"/>
      <c r="D132" s="675" t="s">
        <v>33</v>
      </c>
      <c r="E132" s="409">
        <f>SUM(E133:E134)</f>
        <v>1</v>
      </c>
      <c r="F132" s="134">
        <f>SUM(F133:F135)</f>
        <v>1</v>
      </c>
      <c r="G132" s="140">
        <f>+F132*100/E132</f>
        <v>100</v>
      </c>
      <c r="H132" s="1080">
        <f>SUM(H133:H134)</f>
        <v>0</v>
      </c>
      <c r="I132" s="1080">
        <f t="shared" ref="I132:S132" si="26">SUM(I133:I134)</f>
        <v>0</v>
      </c>
      <c r="J132" s="1224">
        <f t="shared" si="26"/>
        <v>0</v>
      </c>
      <c r="K132" s="1541">
        <f t="shared" si="26"/>
        <v>0</v>
      </c>
      <c r="L132" s="1541">
        <f t="shared" si="26"/>
        <v>0</v>
      </c>
      <c r="M132" s="1541">
        <f t="shared" si="26"/>
        <v>0</v>
      </c>
      <c r="N132" s="1541">
        <f t="shared" si="26"/>
        <v>0</v>
      </c>
      <c r="O132" s="1541">
        <f t="shared" si="26"/>
        <v>0</v>
      </c>
      <c r="P132" s="1541">
        <f t="shared" si="26"/>
        <v>0</v>
      </c>
      <c r="Q132" s="1541">
        <f t="shared" si="26"/>
        <v>1</v>
      </c>
      <c r="R132" s="1894">
        <f t="shared" si="26"/>
        <v>0</v>
      </c>
      <c r="S132" s="1894">
        <f t="shared" si="26"/>
        <v>0</v>
      </c>
    </row>
    <row r="133" spans="1:19" ht="21.75" customHeight="1">
      <c r="A133" s="676"/>
      <c r="B133" s="452"/>
      <c r="C133" s="442" t="s">
        <v>288</v>
      </c>
      <c r="D133" s="677" t="s">
        <v>33</v>
      </c>
      <c r="E133" s="36">
        <v>1</v>
      </c>
      <c r="F133" s="36">
        <f>SUM(H133:S133)</f>
        <v>1</v>
      </c>
      <c r="G133" s="37">
        <f>+F133*100/E133</f>
        <v>100</v>
      </c>
      <c r="H133" s="471">
        <v>0</v>
      </c>
      <c r="I133" s="471">
        <v>0</v>
      </c>
      <c r="J133" s="471">
        <v>0</v>
      </c>
      <c r="K133" s="471">
        <v>0</v>
      </c>
      <c r="L133" s="471">
        <v>0</v>
      </c>
      <c r="M133" s="471">
        <v>0</v>
      </c>
      <c r="N133" s="471">
        <v>0</v>
      </c>
      <c r="O133" s="471">
        <v>0</v>
      </c>
      <c r="P133" s="471">
        <v>0</v>
      </c>
      <c r="Q133" s="471">
        <v>1</v>
      </c>
      <c r="R133" s="471">
        <v>0</v>
      </c>
      <c r="S133" s="471">
        <v>0</v>
      </c>
    </row>
    <row r="134" spans="1:19" ht="21.75" customHeight="1">
      <c r="A134" s="676"/>
      <c r="B134" s="452"/>
      <c r="C134" s="442" t="s">
        <v>289</v>
      </c>
      <c r="D134" s="677" t="s">
        <v>33</v>
      </c>
      <c r="E134" s="36">
        <v>0</v>
      </c>
      <c r="F134" s="36">
        <f t="shared" ref="F134:F141" si="27">SUM(H134:S134)</f>
        <v>0</v>
      </c>
      <c r="G134" s="37" t="e">
        <f t="shared" ref="G134:G141" si="28">+F134*100/E134</f>
        <v>#DIV/0!</v>
      </c>
      <c r="H134" s="471">
        <v>0</v>
      </c>
      <c r="I134" s="471">
        <v>0</v>
      </c>
      <c r="J134" s="471">
        <v>0</v>
      </c>
      <c r="K134" s="471">
        <v>0</v>
      </c>
      <c r="L134" s="471">
        <v>0</v>
      </c>
      <c r="M134" s="471">
        <v>0</v>
      </c>
      <c r="N134" s="471">
        <v>0</v>
      </c>
      <c r="O134" s="471">
        <v>0</v>
      </c>
      <c r="P134" s="471">
        <v>0</v>
      </c>
      <c r="Q134" s="471">
        <v>0</v>
      </c>
      <c r="R134" s="471">
        <v>0</v>
      </c>
      <c r="S134" s="471">
        <v>0</v>
      </c>
    </row>
    <row r="135" spans="1:19" ht="21.75" customHeight="1">
      <c r="A135" s="676"/>
      <c r="B135" s="452"/>
      <c r="C135" s="678" t="s">
        <v>115</v>
      </c>
      <c r="D135" s="679" t="s">
        <v>114</v>
      </c>
      <c r="E135" s="77">
        <v>0</v>
      </c>
      <c r="F135" s="36">
        <f t="shared" si="27"/>
        <v>0</v>
      </c>
      <c r="G135" s="37" t="e">
        <f t="shared" si="28"/>
        <v>#DIV/0!</v>
      </c>
      <c r="H135" s="471">
        <v>0</v>
      </c>
      <c r="I135" s="471">
        <v>0</v>
      </c>
      <c r="J135" s="471">
        <v>0</v>
      </c>
      <c r="K135" s="471">
        <v>0</v>
      </c>
      <c r="L135" s="471">
        <v>0</v>
      </c>
      <c r="M135" s="471">
        <v>0</v>
      </c>
      <c r="N135" s="471">
        <v>0</v>
      </c>
      <c r="O135" s="471">
        <v>0</v>
      </c>
      <c r="P135" s="471">
        <v>0</v>
      </c>
      <c r="Q135" s="471">
        <v>0</v>
      </c>
      <c r="R135" s="471">
        <v>0</v>
      </c>
      <c r="S135" s="471">
        <v>0</v>
      </c>
    </row>
    <row r="136" spans="1:19" ht="21.75" customHeight="1">
      <c r="A136" s="680"/>
      <c r="B136" s="681" t="s">
        <v>58</v>
      </c>
      <c r="C136" s="682"/>
      <c r="D136" s="683" t="s">
        <v>24</v>
      </c>
      <c r="E136" s="111">
        <f>SUM(E137:E141)</f>
        <v>67200</v>
      </c>
      <c r="F136" s="153">
        <f>SUM(H136:S136)</f>
        <v>67200</v>
      </c>
      <c r="G136" s="90">
        <f t="shared" si="28"/>
        <v>100</v>
      </c>
      <c r="H136" s="1083">
        <f>SUM(H137:H141)</f>
        <v>0</v>
      </c>
      <c r="I136" s="1083">
        <f t="shared" ref="I136:S136" si="29">SUM(I137:I141)</f>
        <v>0</v>
      </c>
      <c r="J136" s="1226">
        <f t="shared" si="29"/>
        <v>5000</v>
      </c>
      <c r="K136" s="1543">
        <f t="shared" si="29"/>
        <v>11000</v>
      </c>
      <c r="L136" s="1543">
        <f t="shared" si="29"/>
        <v>0</v>
      </c>
      <c r="M136" s="1543">
        <f t="shared" si="29"/>
        <v>8328</v>
      </c>
      <c r="N136" s="1543">
        <f t="shared" si="29"/>
        <v>19573.5</v>
      </c>
      <c r="O136" s="1543">
        <f t="shared" si="29"/>
        <v>19600.5</v>
      </c>
      <c r="P136" s="1543">
        <f t="shared" si="29"/>
        <v>2160</v>
      </c>
      <c r="Q136" s="1543">
        <f t="shared" si="29"/>
        <v>1538</v>
      </c>
      <c r="R136" s="1896">
        <f t="shared" si="29"/>
        <v>0</v>
      </c>
      <c r="S136" s="1896">
        <f t="shared" si="29"/>
        <v>0</v>
      </c>
    </row>
    <row r="137" spans="1:19" ht="21.75" customHeight="1">
      <c r="A137" s="684"/>
      <c r="B137" s="685"/>
      <c r="C137" s="686" t="s">
        <v>25</v>
      </c>
      <c r="D137" s="687" t="s">
        <v>24</v>
      </c>
      <c r="E137" s="83">
        <v>0</v>
      </c>
      <c r="F137" s="36">
        <f>SUM(H137:S137)</f>
        <v>0</v>
      </c>
      <c r="G137" s="37" t="e">
        <f t="shared" si="28"/>
        <v>#DIV/0!</v>
      </c>
      <c r="H137" s="471">
        <v>0</v>
      </c>
      <c r="I137" s="471">
        <v>0</v>
      </c>
      <c r="J137" s="471">
        <v>0</v>
      </c>
      <c r="K137" s="471">
        <v>0</v>
      </c>
      <c r="L137" s="471">
        <v>0</v>
      </c>
      <c r="M137" s="471">
        <v>0</v>
      </c>
      <c r="N137" s="471">
        <v>0</v>
      </c>
      <c r="O137" s="471">
        <v>0</v>
      </c>
      <c r="P137" s="471">
        <v>0</v>
      </c>
      <c r="Q137" s="471">
        <v>0</v>
      </c>
      <c r="R137" s="471">
        <v>0</v>
      </c>
      <c r="S137" s="471"/>
    </row>
    <row r="138" spans="1:19" ht="21.75" customHeight="1">
      <c r="A138" s="684"/>
      <c r="B138" s="685"/>
      <c r="C138" s="686" t="s">
        <v>26</v>
      </c>
      <c r="D138" s="687" t="s">
        <v>24</v>
      </c>
      <c r="E138" s="36">
        <v>67200</v>
      </c>
      <c r="F138" s="36">
        <f t="shared" si="27"/>
        <v>67200</v>
      </c>
      <c r="G138" s="37">
        <f t="shared" si="28"/>
        <v>100</v>
      </c>
      <c r="H138" s="471">
        <v>0</v>
      </c>
      <c r="I138" s="471">
        <v>0</v>
      </c>
      <c r="J138" s="872">
        <v>5000</v>
      </c>
      <c r="K138" s="872">
        <v>11000</v>
      </c>
      <c r="L138" s="471">
        <v>0</v>
      </c>
      <c r="M138" s="872">
        <v>8328</v>
      </c>
      <c r="N138" s="1020">
        <v>19573.5</v>
      </c>
      <c r="O138" s="1020">
        <v>19600.5</v>
      </c>
      <c r="P138" s="872">
        <v>2160</v>
      </c>
      <c r="Q138" s="872">
        <v>1538</v>
      </c>
      <c r="R138" s="471">
        <v>0</v>
      </c>
      <c r="S138" s="471">
        <v>0</v>
      </c>
    </row>
    <row r="139" spans="1:19" ht="21.75" customHeight="1">
      <c r="A139" s="684"/>
      <c r="B139" s="685"/>
      <c r="C139" s="686" t="s">
        <v>27</v>
      </c>
      <c r="D139" s="687" t="s">
        <v>24</v>
      </c>
      <c r="E139" s="42">
        <v>0</v>
      </c>
      <c r="F139" s="36">
        <f t="shared" si="27"/>
        <v>0</v>
      </c>
      <c r="G139" s="37" t="e">
        <f t="shared" si="28"/>
        <v>#DIV/0!</v>
      </c>
      <c r="H139" s="471">
        <v>0</v>
      </c>
      <c r="I139" s="471">
        <v>0</v>
      </c>
      <c r="J139" s="471">
        <v>0</v>
      </c>
      <c r="K139" s="471">
        <v>0</v>
      </c>
      <c r="L139" s="471">
        <v>0</v>
      </c>
      <c r="M139" s="471">
        <v>0</v>
      </c>
      <c r="N139" s="471">
        <v>0</v>
      </c>
      <c r="O139" s="471">
        <v>0</v>
      </c>
      <c r="P139" s="471">
        <v>0</v>
      </c>
      <c r="Q139" s="471">
        <v>0</v>
      </c>
      <c r="R139" s="471">
        <v>0</v>
      </c>
      <c r="S139" s="471">
        <v>0</v>
      </c>
    </row>
    <row r="140" spans="1:19" ht="21.75" customHeight="1">
      <c r="A140" s="684"/>
      <c r="B140" s="685"/>
      <c r="C140" s="686" t="s">
        <v>28</v>
      </c>
      <c r="D140" s="687" t="s">
        <v>24</v>
      </c>
      <c r="E140" s="83">
        <v>0</v>
      </c>
      <c r="F140" s="36">
        <f t="shared" si="27"/>
        <v>0</v>
      </c>
      <c r="G140" s="37" t="e">
        <f t="shared" si="28"/>
        <v>#DIV/0!</v>
      </c>
      <c r="H140" s="471">
        <v>0</v>
      </c>
      <c r="I140" s="471">
        <v>0</v>
      </c>
      <c r="J140" s="471">
        <v>0</v>
      </c>
      <c r="K140" s="471">
        <v>0</v>
      </c>
      <c r="L140" s="471">
        <v>0</v>
      </c>
      <c r="M140" s="471">
        <v>0</v>
      </c>
      <c r="N140" s="471">
        <v>0</v>
      </c>
      <c r="O140" s="471">
        <v>0</v>
      </c>
      <c r="P140" s="471">
        <v>0</v>
      </c>
      <c r="Q140" s="471">
        <v>0</v>
      </c>
      <c r="R140" s="471">
        <v>0</v>
      </c>
      <c r="S140" s="471">
        <v>0</v>
      </c>
    </row>
    <row r="141" spans="1:19" ht="21.75" customHeight="1">
      <c r="A141" s="684"/>
      <c r="B141" s="685"/>
      <c r="C141" s="688" t="s">
        <v>29</v>
      </c>
      <c r="D141" s="687" t="s">
        <v>24</v>
      </c>
      <c r="E141" s="83">
        <v>0</v>
      </c>
      <c r="F141" s="36">
        <f t="shared" si="27"/>
        <v>0</v>
      </c>
      <c r="G141" s="37" t="e">
        <f t="shared" si="28"/>
        <v>#DIV/0!</v>
      </c>
      <c r="H141" s="471">
        <v>0</v>
      </c>
      <c r="I141" s="471">
        <v>0</v>
      </c>
      <c r="J141" s="471">
        <v>0</v>
      </c>
      <c r="K141" s="471">
        <v>0</v>
      </c>
      <c r="L141" s="471">
        <v>0</v>
      </c>
      <c r="M141" s="471">
        <v>0</v>
      </c>
      <c r="N141" s="471">
        <v>0</v>
      </c>
      <c r="O141" s="471">
        <v>0</v>
      </c>
      <c r="P141" s="471">
        <v>0</v>
      </c>
      <c r="Q141" s="471">
        <v>0</v>
      </c>
      <c r="R141" s="471">
        <v>0</v>
      </c>
      <c r="S141" s="471">
        <v>0</v>
      </c>
    </row>
    <row r="142" spans="1:19" ht="21.75" customHeight="1">
      <c r="A142" s="2267" t="s">
        <v>160</v>
      </c>
      <c r="B142" s="2268"/>
      <c r="C142" s="2269"/>
      <c r="D142" s="689" t="str">
        <f>D145</f>
        <v>ตัวอย่าง</v>
      </c>
      <c r="E142" s="144">
        <f>E145</f>
        <v>0</v>
      </c>
      <c r="F142" s="144">
        <f>F145</f>
        <v>0</v>
      </c>
      <c r="G142" s="146" t="e">
        <f>+F142*100/E142</f>
        <v>#DIV/0!</v>
      </c>
      <c r="H142" s="1079">
        <f t="shared" ref="H142:S142" si="30">H145</f>
        <v>0</v>
      </c>
      <c r="I142" s="1079">
        <f t="shared" si="30"/>
        <v>0</v>
      </c>
      <c r="J142" s="1223">
        <f t="shared" si="30"/>
        <v>0</v>
      </c>
      <c r="K142" s="1539">
        <f t="shared" si="30"/>
        <v>0</v>
      </c>
      <c r="L142" s="1539">
        <f t="shared" si="30"/>
        <v>0</v>
      </c>
      <c r="M142" s="1539">
        <f t="shared" si="30"/>
        <v>0</v>
      </c>
      <c r="N142" s="1539">
        <f t="shared" si="30"/>
        <v>0</v>
      </c>
      <c r="O142" s="1539">
        <f t="shared" si="30"/>
        <v>0</v>
      </c>
      <c r="P142" s="1539">
        <f t="shared" si="30"/>
        <v>0</v>
      </c>
      <c r="Q142" s="1539">
        <f t="shared" si="30"/>
        <v>0</v>
      </c>
      <c r="R142" s="1892">
        <f t="shared" si="30"/>
        <v>0</v>
      </c>
      <c r="S142" s="1892">
        <f t="shared" si="30"/>
        <v>0</v>
      </c>
    </row>
    <row r="143" spans="1:19" ht="21.75" customHeight="1">
      <c r="A143" s="690"/>
      <c r="B143" s="691" t="s">
        <v>161</v>
      </c>
      <c r="C143" s="692"/>
      <c r="D143" s="693"/>
      <c r="E143" s="143"/>
      <c r="F143" s="144"/>
      <c r="G143" s="146"/>
      <c r="H143" s="1079"/>
      <c r="I143" s="1079"/>
      <c r="J143" s="1223"/>
      <c r="K143" s="1539"/>
      <c r="L143" s="1539"/>
      <c r="M143" s="1539"/>
      <c r="N143" s="1539"/>
      <c r="O143" s="1539"/>
      <c r="P143" s="1539"/>
      <c r="Q143" s="1539"/>
      <c r="R143" s="1892"/>
      <c r="S143" s="1892"/>
    </row>
    <row r="144" spans="1:19" ht="21.75" customHeight="1">
      <c r="A144" s="694"/>
      <c r="B144" s="695"/>
      <c r="C144" s="442" t="s">
        <v>109</v>
      </c>
      <c r="D144" s="696" t="s">
        <v>9</v>
      </c>
      <c r="E144" s="36">
        <v>0</v>
      </c>
      <c r="F144" s="36">
        <f>SUM(H144:S144)</f>
        <v>0</v>
      </c>
      <c r="G144" s="37" t="e">
        <f t="shared" ref="G144:G173" si="31">+F144*100/E144</f>
        <v>#DIV/0!</v>
      </c>
      <c r="H144" s="471">
        <v>0</v>
      </c>
      <c r="I144" s="471">
        <v>0</v>
      </c>
      <c r="J144" s="471">
        <v>0</v>
      </c>
      <c r="K144" s="471">
        <v>0</v>
      </c>
      <c r="L144" s="471">
        <v>0</v>
      </c>
      <c r="M144" s="471">
        <v>0</v>
      </c>
      <c r="N144" s="471">
        <v>0</v>
      </c>
      <c r="O144" s="471">
        <v>0</v>
      </c>
      <c r="P144" s="471">
        <v>0</v>
      </c>
      <c r="Q144" s="471">
        <v>0</v>
      </c>
      <c r="R144" s="471">
        <v>0</v>
      </c>
      <c r="S144" s="471">
        <v>0</v>
      </c>
    </row>
    <row r="145" spans="1:19" ht="21.75" customHeight="1">
      <c r="A145" s="697"/>
      <c r="B145" s="698"/>
      <c r="C145" s="321" t="s">
        <v>110</v>
      </c>
      <c r="D145" s="696" t="s">
        <v>32</v>
      </c>
      <c r="E145" s="36">
        <v>0</v>
      </c>
      <c r="F145" s="36">
        <f>SUM(H145:S145)</f>
        <v>0</v>
      </c>
      <c r="G145" s="37" t="e">
        <f t="shared" si="31"/>
        <v>#DIV/0!</v>
      </c>
      <c r="H145" s="471">
        <v>0</v>
      </c>
      <c r="I145" s="471">
        <v>0</v>
      </c>
      <c r="J145" s="471">
        <v>0</v>
      </c>
      <c r="K145" s="471">
        <v>0</v>
      </c>
      <c r="L145" s="471">
        <v>0</v>
      </c>
      <c r="M145" s="471">
        <v>0</v>
      </c>
      <c r="N145" s="471">
        <v>0</v>
      </c>
      <c r="O145" s="471">
        <v>0</v>
      </c>
      <c r="P145" s="471">
        <v>0</v>
      </c>
      <c r="Q145" s="471">
        <v>0</v>
      </c>
      <c r="R145" s="471">
        <v>0</v>
      </c>
      <c r="S145" s="471">
        <v>0</v>
      </c>
    </row>
    <row r="146" spans="1:19" ht="21.75" customHeight="1">
      <c r="A146" s="697"/>
      <c r="B146" s="251"/>
      <c r="C146" s="678" t="s">
        <v>115</v>
      </c>
      <c r="D146" s="679" t="s">
        <v>114</v>
      </c>
      <c r="E146" s="77">
        <v>0</v>
      </c>
      <c r="F146" s="36">
        <f>SUM(H146:S146)</f>
        <v>0</v>
      </c>
      <c r="G146" s="37" t="e">
        <f t="shared" si="31"/>
        <v>#DIV/0!</v>
      </c>
      <c r="H146" s="471">
        <v>0</v>
      </c>
      <c r="I146" s="471">
        <v>0</v>
      </c>
      <c r="J146" s="471">
        <v>0</v>
      </c>
      <c r="K146" s="471">
        <v>0</v>
      </c>
      <c r="L146" s="471">
        <v>0</v>
      </c>
      <c r="M146" s="471">
        <v>0</v>
      </c>
      <c r="N146" s="471">
        <v>0</v>
      </c>
      <c r="O146" s="471">
        <v>0</v>
      </c>
      <c r="P146" s="471">
        <v>0</v>
      </c>
      <c r="Q146" s="471">
        <v>0</v>
      </c>
      <c r="R146" s="471">
        <v>0</v>
      </c>
      <c r="S146" s="471">
        <v>0</v>
      </c>
    </row>
    <row r="147" spans="1:19" ht="21.75" customHeight="1">
      <c r="A147" s="680"/>
      <c r="B147" s="681" t="s">
        <v>58</v>
      </c>
      <c r="C147" s="682"/>
      <c r="D147" s="683" t="s">
        <v>24</v>
      </c>
      <c r="E147" s="111">
        <f>SUM(E148:E152)</f>
        <v>0</v>
      </c>
      <c r="F147" s="153">
        <f>SUM(H147:S147)</f>
        <v>0</v>
      </c>
      <c r="G147" s="90" t="e">
        <f t="shared" si="31"/>
        <v>#DIV/0!</v>
      </c>
      <c r="H147" s="1083">
        <f>SUM(H148:H152)</f>
        <v>0</v>
      </c>
      <c r="I147" s="1083">
        <f t="shared" ref="I147:S147" si="32">SUM(I148:I152)</f>
        <v>0</v>
      </c>
      <c r="J147" s="1226">
        <f t="shared" si="32"/>
        <v>0</v>
      </c>
      <c r="K147" s="1543">
        <f t="shared" si="32"/>
        <v>0</v>
      </c>
      <c r="L147" s="1543">
        <f t="shared" si="32"/>
        <v>0</v>
      </c>
      <c r="M147" s="1543">
        <f t="shared" si="32"/>
        <v>0</v>
      </c>
      <c r="N147" s="1543">
        <f t="shared" si="32"/>
        <v>0</v>
      </c>
      <c r="O147" s="1543">
        <f t="shared" si="32"/>
        <v>0</v>
      </c>
      <c r="P147" s="1543">
        <f t="shared" si="32"/>
        <v>0</v>
      </c>
      <c r="Q147" s="1543">
        <f t="shared" si="32"/>
        <v>0</v>
      </c>
      <c r="R147" s="1896">
        <f t="shared" si="32"/>
        <v>0</v>
      </c>
      <c r="S147" s="1896">
        <f t="shared" si="32"/>
        <v>0</v>
      </c>
    </row>
    <row r="148" spans="1:19" ht="21.75" customHeight="1">
      <c r="A148" s="684"/>
      <c r="B148" s="685"/>
      <c r="C148" s="686" t="s">
        <v>25</v>
      </c>
      <c r="D148" s="687" t="s">
        <v>24</v>
      </c>
      <c r="E148" s="83">
        <v>0</v>
      </c>
      <c r="F148" s="36">
        <f>SUM(H148:S148)</f>
        <v>0</v>
      </c>
      <c r="G148" s="37" t="e">
        <f t="shared" si="31"/>
        <v>#DIV/0!</v>
      </c>
      <c r="H148" s="471">
        <v>0</v>
      </c>
      <c r="I148" s="471">
        <v>0</v>
      </c>
      <c r="J148" s="471">
        <v>0</v>
      </c>
      <c r="K148" s="471">
        <v>0</v>
      </c>
      <c r="L148" s="471">
        <v>0</v>
      </c>
      <c r="M148" s="471">
        <v>0</v>
      </c>
      <c r="N148" s="471">
        <v>0</v>
      </c>
      <c r="O148" s="471">
        <v>0</v>
      </c>
      <c r="P148" s="471">
        <v>0</v>
      </c>
      <c r="Q148" s="471">
        <v>0</v>
      </c>
      <c r="R148" s="471">
        <v>0</v>
      </c>
      <c r="S148" s="471">
        <v>0</v>
      </c>
    </row>
    <row r="149" spans="1:19" ht="21.75" customHeight="1">
      <c r="A149" s="684"/>
      <c r="B149" s="685"/>
      <c r="C149" s="686" t="s">
        <v>26</v>
      </c>
      <c r="D149" s="687" t="s">
        <v>24</v>
      </c>
      <c r="E149" s="42">
        <v>0</v>
      </c>
      <c r="F149" s="36">
        <f t="shared" ref="F149:F164" si="33">SUM(H149:S149)</f>
        <v>0</v>
      </c>
      <c r="G149" s="37" t="e">
        <f t="shared" si="31"/>
        <v>#DIV/0!</v>
      </c>
      <c r="H149" s="471">
        <v>0</v>
      </c>
      <c r="I149" s="471">
        <v>0</v>
      </c>
      <c r="J149" s="471">
        <v>0</v>
      </c>
      <c r="K149" s="471">
        <v>0</v>
      </c>
      <c r="L149" s="471">
        <v>0</v>
      </c>
      <c r="M149" s="471">
        <v>0</v>
      </c>
      <c r="N149" s="471">
        <v>0</v>
      </c>
      <c r="O149" s="471">
        <v>0</v>
      </c>
      <c r="P149" s="471">
        <v>0</v>
      </c>
      <c r="Q149" s="471">
        <v>0</v>
      </c>
      <c r="R149" s="471">
        <v>0</v>
      </c>
      <c r="S149" s="471">
        <v>0</v>
      </c>
    </row>
    <row r="150" spans="1:19" ht="21.75" customHeight="1">
      <c r="A150" s="684"/>
      <c r="B150" s="685"/>
      <c r="C150" s="686" t="s">
        <v>27</v>
      </c>
      <c r="D150" s="687" t="s">
        <v>24</v>
      </c>
      <c r="E150" s="83">
        <v>0</v>
      </c>
      <c r="F150" s="36">
        <f t="shared" si="33"/>
        <v>0</v>
      </c>
      <c r="G150" s="37" t="e">
        <f t="shared" si="31"/>
        <v>#DIV/0!</v>
      </c>
      <c r="H150" s="471">
        <v>0</v>
      </c>
      <c r="I150" s="471">
        <v>0</v>
      </c>
      <c r="J150" s="471">
        <v>0</v>
      </c>
      <c r="K150" s="471">
        <v>0</v>
      </c>
      <c r="L150" s="471">
        <v>0</v>
      </c>
      <c r="M150" s="471">
        <v>0</v>
      </c>
      <c r="N150" s="471">
        <v>0</v>
      </c>
      <c r="O150" s="471">
        <v>0</v>
      </c>
      <c r="P150" s="471">
        <v>0</v>
      </c>
      <c r="Q150" s="471">
        <v>0</v>
      </c>
      <c r="R150" s="471">
        <v>0</v>
      </c>
      <c r="S150" s="471">
        <v>0</v>
      </c>
    </row>
    <row r="151" spans="1:19" ht="21.75" customHeight="1">
      <c r="A151" s="684"/>
      <c r="B151" s="685"/>
      <c r="C151" s="686" t="s">
        <v>28</v>
      </c>
      <c r="D151" s="687" t="s">
        <v>24</v>
      </c>
      <c r="E151" s="83">
        <v>0</v>
      </c>
      <c r="F151" s="36">
        <f t="shared" si="33"/>
        <v>0</v>
      </c>
      <c r="G151" s="37" t="e">
        <f t="shared" si="31"/>
        <v>#DIV/0!</v>
      </c>
      <c r="H151" s="471">
        <v>0</v>
      </c>
      <c r="I151" s="471">
        <v>0</v>
      </c>
      <c r="J151" s="471">
        <v>0</v>
      </c>
      <c r="K151" s="471">
        <v>0</v>
      </c>
      <c r="L151" s="471">
        <v>0</v>
      </c>
      <c r="M151" s="471">
        <v>0</v>
      </c>
      <c r="N151" s="471">
        <v>0</v>
      </c>
      <c r="O151" s="471">
        <v>0</v>
      </c>
      <c r="P151" s="471">
        <v>0</v>
      </c>
      <c r="Q151" s="471">
        <v>0</v>
      </c>
      <c r="R151" s="471">
        <v>0</v>
      </c>
      <c r="S151" s="471">
        <v>0</v>
      </c>
    </row>
    <row r="152" spans="1:19" ht="21.75" customHeight="1">
      <c r="A152" s="684"/>
      <c r="B152" s="685"/>
      <c r="C152" s="688" t="s">
        <v>29</v>
      </c>
      <c r="D152" s="687" t="s">
        <v>24</v>
      </c>
      <c r="E152" s="83">
        <v>0</v>
      </c>
      <c r="F152" s="36">
        <f t="shared" si="33"/>
        <v>0</v>
      </c>
      <c r="G152" s="37" t="e">
        <f t="shared" si="31"/>
        <v>#DIV/0!</v>
      </c>
      <c r="H152" s="471">
        <v>0</v>
      </c>
      <c r="I152" s="471">
        <v>0</v>
      </c>
      <c r="J152" s="471">
        <v>0</v>
      </c>
      <c r="K152" s="471">
        <v>0</v>
      </c>
      <c r="L152" s="471">
        <v>0</v>
      </c>
      <c r="M152" s="471">
        <v>0</v>
      </c>
      <c r="N152" s="471">
        <v>0</v>
      </c>
      <c r="O152" s="471">
        <v>0</v>
      </c>
      <c r="P152" s="471">
        <v>0</v>
      </c>
      <c r="Q152" s="471">
        <v>0</v>
      </c>
      <c r="R152" s="471">
        <v>0</v>
      </c>
      <c r="S152" s="471">
        <v>0</v>
      </c>
    </row>
    <row r="153" spans="1:19" ht="21.75" customHeight="1">
      <c r="A153" s="2152" t="s">
        <v>162</v>
      </c>
      <c r="B153" s="2113"/>
      <c r="C153" s="2114"/>
      <c r="D153" s="693"/>
      <c r="E153" s="149">
        <f>E154</f>
        <v>0</v>
      </c>
      <c r="F153" s="144">
        <f>SUM(H153:S153)</f>
        <v>0</v>
      </c>
      <c r="G153" s="146" t="e">
        <f t="shared" si="31"/>
        <v>#DIV/0!</v>
      </c>
      <c r="H153" s="1079">
        <f>H154</f>
        <v>0</v>
      </c>
      <c r="I153" s="1079">
        <f>I154</f>
        <v>0</v>
      </c>
      <c r="J153" s="1223">
        <f>J154</f>
        <v>0</v>
      </c>
      <c r="K153" s="1539">
        <v>0</v>
      </c>
      <c r="L153" s="1539">
        <f t="shared" ref="L153:S153" si="34">L154</f>
        <v>0</v>
      </c>
      <c r="M153" s="1539">
        <f t="shared" si="34"/>
        <v>0</v>
      </c>
      <c r="N153" s="1539">
        <f t="shared" si="34"/>
        <v>0</v>
      </c>
      <c r="O153" s="1539">
        <f t="shared" si="34"/>
        <v>0</v>
      </c>
      <c r="P153" s="1539">
        <f t="shared" si="34"/>
        <v>0</v>
      </c>
      <c r="Q153" s="1539">
        <f t="shared" si="34"/>
        <v>0</v>
      </c>
      <c r="R153" s="1892">
        <f t="shared" si="34"/>
        <v>0</v>
      </c>
      <c r="S153" s="1892">
        <f t="shared" si="34"/>
        <v>0</v>
      </c>
    </row>
    <row r="154" spans="1:19" s="308" customFormat="1" ht="21.75" customHeight="1">
      <c r="A154" s="684"/>
      <c r="B154" s="2219" t="s">
        <v>221</v>
      </c>
      <c r="C154" s="2273"/>
      <c r="D154" s="699" t="s">
        <v>47</v>
      </c>
      <c r="E154" s="305">
        <v>0</v>
      </c>
      <c r="F154" s="306">
        <f>SUM(H154:S154)</f>
        <v>0</v>
      </c>
      <c r="G154" s="307" t="e">
        <f t="shared" si="31"/>
        <v>#DIV/0!</v>
      </c>
      <c r="H154" s="476">
        <v>0</v>
      </c>
      <c r="I154" s="476">
        <v>0</v>
      </c>
      <c r="J154" s="476">
        <v>0</v>
      </c>
      <c r="K154" s="476">
        <v>0</v>
      </c>
      <c r="L154" s="476">
        <v>0</v>
      </c>
      <c r="M154" s="476">
        <v>0</v>
      </c>
      <c r="N154" s="476">
        <v>0</v>
      </c>
      <c r="O154" s="476">
        <v>0</v>
      </c>
      <c r="P154" s="476">
        <v>0</v>
      </c>
      <c r="Q154" s="476">
        <v>0</v>
      </c>
      <c r="R154" s="476">
        <v>0</v>
      </c>
      <c r="S154" s="476">
        <v>0</v>
      </c>
    </row>
    <row r="155" spans="1:19" s="308" customFormat="1" ht="21.75" customHeight="1">
      <c r="A155" s="684"/>
      <c r="B155" s="662" t="s">
        <v>163</v>
      </c>
      <c r="C155" s="700"/>
      <c r="D155" s="699" t="s">
        <v>31</v>
      </c>
      <c r="E155" s="305">
        <v>0</v>
      </c>
      <c r="F155" s="306">
        <f>SUM(H155:S155)</f>
        <v>0</v>
      </c>
      <c r="G155" s="307" t="e">
        <f t="shared" si="31"/>
        <v>#DIV/0!</v>
      </c>
      <c r="H155" s="476">
        <v>0</v>
      </c>
      <c r="I155" s="476">
        <v>0</v>
      </c>
      <c r="J155" s="476">
        <v>0</v>
      </c>
      <c r="K155" s="476">
        <v>0</v>
      </c>
      <c r="L155" s="476">
        <v>0</v>
      </c>
      <c r="M155" s="476">
        <v>0</v>
      </c>
      <c r="N155" s="476">
        <v>0</v>
      </c>
      <c r="O155" s="476">
        <v>0</v>
      </c>
      <c r="P155" s="476">
        <v>0</v>
      </c>
      <c r="Q155" s="476">
        <v>0</v>
      </c>
      <c r="R155" s="476">
        <v>0</v>
      </c>
      <c r="S155" s="476">
        <v>0</v>
      </c>
    </row>
    <row r="156" spans="1:19" s="308" customFormat="1" ht="21.75" customHeight="1">
      <c r="A156" s="684"/>
      <c r="B156" s="662" t="s">
        <v>164</v>
      </c>
      <c r="C156" s="700"/>
      <c r="D156" s="699" t="s">
        <v>9</v>
      </c>
      <c r="E156" s="309">
        <v>0</v>
      </c>
      <c r="F156" s="306">
        <f>SUM(H156:S156)</f>
        <v>0</v>
      </c>
      <c r="G156" s="307" t="e">
        <f t="shared" si="31"/>
        <v>#DIV/0!</v>
      </c>
      <c r="H156" s="476">
        <v>0</v>
      </c>
      <c r="I156" s="476">
        <v>0</v>
      </c>
      <c r="J156" s="476">
        <v>0</v>
      </c>
      <c r="K156" s="476">
        <v>0</v>
      </c>
      <c r="L156" s="476">
        <v>0</v>
      </c>
      <c r="M156" s="476">
        <v>0</v>
      </c>
      <c r="N156" s="476">
        <v>0</v>
      </c>
      <c r="O156" s="476">
        <v>0</v>
      </c>
      <c r="P156" s="476">
        <v>0</v>
      </c>
      <c r="Q156" s="476">
        <v>0</v>
      </c>
      <c r="R156" s="476">
        <v>0</v>
      </c>
      <c r="S156" s="476">
        <v>0</v>
      </c>
    </row>
    <row r="157" spans="1:19" s="308" customFormat="1" ht="21.75" customHeight="1">
      <c r="A157" s="684"/>
      <c r="B157" s="662" t="s">
        <v>165</v>
      </c>
      <c r="C157" s="700"/>
      <c r="D157" s="699" t="s">
        <v>9</v>
      </c>
      <c r="E157" s="309">
        <v>0</v>
      </c>
      <c r="F157" s="306">
        <f>SUM(H157:S157)</f>
        <v>0</v>
      </c>
      <c r="G157" s="307" t="e">
        <f t="shared" si="31"/>
        <v>#DIV/0!</v>
      </c>
      <c r="H157" s="476">
        <v>0</v>
      </c>
      <c r="I157" s="476">
        <v>0</v>
      </c>
      <c r="J157" s="476">
        <v>0</v>
      </c>
      <c r="K157" s="476">
        <v>0</v>
      </c>
      <c r="L157" s="476">
        <v>0</v>
      </c>
      <c r="M157" s="476">
        <v>0</v>
      </c>
      <c r="N157" s="476">
        <v>0</v>
      </c>
      <c r="O157" s="476">
        <v>0</v>
      </c>
      <c r="P157" s="476">
        <v>0</v>
      </c>
      <c r="Q157" s="476">
        <v>0</v>
      </c>
      <c r="R157" s="476">
        <v>0</v>
      </c>
      <c r="S157" s="476">
        <v>0</v>
      </c>
    </row>
    <row r="158" spans="1:19" ht="21.75" customHeight="1">
      <c r="A158" s="684"/>
      <c r="B158" s="664"/>
      <c r="C158" s="678" t="s">
        <v>115</v>
      </c>
      <c r="D158" s="679" t="s">
        <v>114</v>
      </c>
      <c r="E158" s="91">
        <v>0</v>
      </c>
      <c r="F158" s="36">
        <f t="shared" si="33"/>
        <v>0</v>
      </c>
      <c r="G158" s="37" t="e">
        <f t="shared" si="31"/>
        <v>#DIV/0!</v>
      </c>
      <c r="H158" s="471">
        <v>0</v>
      </c>
      <c r="I158" s="471">
        <v>0</v>
      </c>
      <c r="J158" s="471">
        <v>0</v>
      </c>
      <c r="K158" s="471">
        <v>0</v>
      </c>
      <c r="L158" s="471">
        <v>0</v>
      </c>
      <c r="M158" s="471">
        <v>0</v>
      </c>
      <c r="N158" s="471">
        <v>0</v>
      </c>
      <c r="O158" s="471">
        <v>0</v>
      </c>
      <c r="P158" s="471">
        <v>0</v>
      </c>
      <c r="Q158" s="471">
        <v>0</v>
      </c>
      <c r="R158" s="471">
        <v>0</v>
      </c>
      <c r="S158" s="471">
        <v>0</v>
      </c>
    </row>
    <row r="159" spans="1:19" ht="21.75" customHeight="1">
      <c r="A159" s="680"/>
      <c r="B159" s="681" t="s">
        <v>58</v>
      </c>
      <c r="C159" s="682"/>
      <c r="D159" s="683" t="s">
        <v>24</v>
      </c>
      <c r="E159" s="111">
        <f>SUM(E160:E164)</f>
        <v>0</v>
      </c>
      <c r="F159" s="153">
        <f t="shared" si="33"/>
        <v>0</v>
      </c>
      <c r="G159" s="90" t="e">
        <f>+F159*100/E159</f>
        <v>#DIV/0!</v>
      </c>
      <c r="H159" s="1083">
        <f>SUM(H160:H164)</f>
        <v>0</v>
      </c>
      <c r="I159" s="1083">
        <f t="shared" ref="I159:S159" si="35">SUM(I160:I164)</f>
        <v>0</v>
      </c>
      <c r="J159" s="1226">
        <f t="shared" si="35"/>
        <v>0</v>
      </c>
      <c r="K159" s="1543">
        <f t="shared" si="35"/>
        <v>0</v>
      </c>
      <c r="L159" s="1543">
        <f t="shared" si="35"/>
        <v>0</v>
      </c>
      <c r="M159" s="1543">
        <f t="shared" si="35"/>
        <v>0</v>
      </c>
      <c r="N159" s="1543">
        <f t="shared" si="35"/>
        <v>0</v>
      </c>
      <c r="O159" s="1543">
        <f t="shared" si="35"/>
        <v>0</v>
      </c>
      <c r="P159" s="1543">
        <f t="shared" si="35"/>
        <v>0</v>
      </c>
      <c r="Q159" s="1543">
        <f t="shared" si="35"/>
        <v>0</v>
      </c>
      <c r="R159" s="1896">
        <f t="shared" si="35"/>
        <v>0</v>
      </c>
      <c r="S159" s="1896">
        <f t="shared" si="35"/>
        <v>0</v>
      </c>
    </row>
    <row r="160" spans="1:19" ht="21.75" customHeight="1">
      <c r="A160" s="684"/>
      <c r="B160" s="685"/>
      <c r="C160" s="686" t="s">
        <v>25</v>
      </c>
      <c r="D160" s="687" t="s">
        <v>24</v>
      </c>
      <c r="E160" s="83">
        <v>0</v>
      </c>
      <c r="F160" s="36">
        <f t="shared" si="33"/>
        <v>0</v>
      </c>
      <c r="G160" s="37" t="e">
        <f t="shared" si="31"/>
        <v>#DIV/0!</v>
      </c>
      <c r="H160" s="471">
        <v>0</v>
      </c>
      <c r="I160" s="471">
        <v>0</v>
      </c>
      <c r="J160" s="471">
        <v>0</v>
      </c>
      <c r="K160" s="471">
        <v>0</v>
      </c>
      <c r="L160" s="471">
        <v>0</v>
      </c>
      <c r="M160" s="471">
        <v>0</v>
      </c>
      <c r="N160" s="471">
        <v>0</v>
      </c>
      <c r="O160" s="471">
        <v>0</v>
      </c>
      <c r="P160" s="471">
        <v>0</v>
      </c>
      <c r="Q160" s="471">
        <v>0</v>
      </c>
      <c r="R160" s="471">
        <v>0</v>
      </c>
      <c r="S160" s="471">
        <v>0</v>
      </c>
    </row>
    <row r="161" spans="1:19" ht="21.75" customHeight="1">
      <c r="A161" s="684"/>
      <c r="B161" s="685"/>
      <c r="C161" s="686" t="s">
        <v>26</v>
      </c>
      <c r="D161" s="687" t="s">
        <v>24</v>
      </c>
      <c r="E161" s="42">
        <v>0</v>
      </c>
      <c r="F161" s="36">
        <f t="shared" si="33"/>
        <v>0</v>
      </c>
      <c r="G161" s="37" t="e">
        <f t="shared" si="31"/>
        <v>#DIV/0!</v>
      </c>
      <c r="H161" s="471">
        <v>0</v>
      </c>
      <c r="I161" s="471">
        <v>0</v>
      </c>
      <c r="J161" s="471">
        <v>0</v>
      </c>
      <c r="K161" s="471">
        <v>0</v>
      </c>
      <c r="L161" s="471">
        <v>0</v>
      </c>
      <c r="M161" s="471">
        <v>0</v>
      </c>
      <c r="N161" s="471">
        <v>0</v>
      </c>
      <c r="O161" s="471">
        <v>0</v>
      </c>
      <c r="P161" s="471">
        <v>0</v>
      </c>
      <c r="Q161" s="471">
        <v>0</v>
      </c>
      <c r="R161" s="471">
        <v>0</v>
      </c>
      <c r="S161" s="471">
        <v>0</v>
      </c>
    </row>
    <row r="162" spans="1:19" ht="21.75" customHeight="1">
      <c r="A162" s="684"/>
      <c r="B162" s="685"/>
      <c r="C162" s="686" t="s">
        <v>27</v>
      </c>
      <c r="D162" s="687" t="s">
        <v>24</v>
      </c>
      <c r="E162" s="83">
        <v>0</v>
      </c>
      <c r="F162" s="36">
        <f t="shared" si="33"/>
        <v>0</v>
      </c>
      <c r="G162" s="37" t="e">
        <f t="shared" si="31"/>
        <v>#DIV/0!</v>
      </c>
      <c r="H162" s="471">
        <v>0</v>
      </c>
      <c r="I162" s="471">
        <v>0</v>
      </c>
      <c r="J162" s="471">
        <v>0</v>
      </c>
      <c r="K162" s="471">
        <v>0</v>
      </c>
      <c r="L162" s="471">
        <v>0</v>
      </c>
      <c r="M162" s="471">
        <v>0</v>
      </c>
      <c r="N162" s="471">
        <v>0</v>
      </c>
      <c r="O162" s="471">
        <v>0</v>
      </c>
      <c r="P162" s="471">
        <v>0</v>
      </c>
      <c r="Q162" s="471">
        <v>0</v>
      </c>
      <c r="R162" s="471">
        <v>0</v>
      </c>
      <c r="S162" s="471">
        <v>0</v>
      </c>
    </row>
    <row r="163" spans="1:19" ht="21.75" customHeight="1">
      <c r="A163" s="684"/>
      <c r="B163" s="685"/>
      <c r="C163" s="686" t="s">
        <v>28</v>
      </c>
      <c r="D163" s="687" t="s">
        <v>24</v>
      </c>
      <c r="E163" s="83">
        <v>0</v>
      </c>
      <c r="F163" s="36">
        <f t="shared" si="33"/>
        <v>0</v>
      </c>
      <c r="G163" s="37" t="e">
        <f t="shared" si="31"/>
        <v>#DIV/0!</v>
      </c>
      <c r="H163" s="471">
        <v>0</v>
      </c>
      <c r="I163" s="471">
        <v>0</v>
      </c>
      <c r="J163" s="471">
        <v>0</v>
      </c>
      <c r="K163" s="471">
        <v>0</v>
      </c>
      <c r="L163" s="471">
        <v>0</v>
      </c>
      <c r="M163" s="471">
        <v>0</v>
      </c>
      <c r="N163" s="471">
        <v>0</v>
      </c>
      <c r="O163" s="471">
        <v>0</v>
      </c>
      <c r="P163" s="471">
        <v>0</v>
      </c>
      <c r="Q163" s="471">
        <v>0</v>
      </c>
      <c r="R163" s="471">
        <v>0</v>
      </c>
      <c r="S163" s="471">
        <v>0</v>
      </c>
    </row>
    <row r="164" spans="1:19" ht="21.75" customHeight="1">
      <c r="A164" s="701"/>
      <c r="B164" s="702"/>
      <c r="C164" s="703" t="s">
        <v>29</v>
      </c>
      <c r="D164" s="704" t="s">
        <v>24</v>
      </c>
      <c r="E164" s="119">
        <v>0</v>
      </c>
      <c r="F164" s="116">
        <f t="shared" si="33"/>
        <v>0</v>
      </c>
      <c r="G164" s="120" t="e">
        <f t="shared" si="31"/>
        <v>#DIV/0!</v>
      </c>
      <c r="H164" s="471">
        <v>0</v>
      </c>
      <c r="I164" s="471">
        <v>0</v>
      </c>
      <c r="J164" s="471">
        <v>0</v>
      </c>
      <c r="K164" s="471">
        <v>0</v>
      </c>
      <c r="L164" s="471">
        <v>0</v>
      </c>
      <c r="M164" s="471">
        <v>0</v>
      </c>
      <c r="N164" s="471">
        <v>0</v>
      </c>
      <c r="O164" s="471">
        <v>0</v>
      </c>
      <c r="P164" s="471">
        <v>0</v>
      </c>
      <c r="Q164" s="471">
        <v>0</v>
      </c>
      <c r="R164" s="471">
        <v>0</v>
      </c>
      <c r="S164" s="471">
        <v>0</v>
      </c>
    </row>
    <row r="165" spans="1:19" ht="31.2" customHeight="1">
      <c r="A165" s="2152" t="s">
        <v>222</v>
      </c>
      <c r="B165" s="2113"/>
      <c r="C165" s="2114"/>
      <c r="D165" s="693"/>
      <c r="E165" s="705"/>
      <c r="F165" s="811">
        <f>SUM(F166)</f>
        <v>0</v>
      </c>
      <c r="G165" s="812" t="e">
        <f t="shared" si="31"/>
        <v>#DIV/0!</v>
      </c>
      <c r="H165" s="1096"/>
      <c r="I165" s="1096"/>
      <c r="J165" s="1239"/>
      <c r="K165" s="1553"/>
      <c r="L165" s="1553"/>
      <c r="M165" s="1553"/>
      <c r="N165" s="1553"/>
      <c r="O165" s="1553"/>
      <c r="P165" s="1553"/>
      <c r="Q165" s="1553"/>
      <c r="R165" s="1907"/>
      <c r="S165" s="1907"/>
    </row>
    <row r="166" spans="1:19" s="74" customFormat="1" ht="21.75" customHeight="1">
      <c r="A166" s="706"/>
      <c r="B166" s="2153" t="s">
        <v>223</v>
      </c>
      <c r="C166" s="2154"/>
      <c r="D166" s="311" t="s">
        <v>31</v>
      </c>
      <c r="E166" s="169">
        <v>0</v>
      </c>
      <c r="F166" s="813">
        <f t="shared" ref="F166:F174" si="36">SUM(H166:AJ166)</f>
        <v>0</v>
      </c>
      <c r="G166" s="814" t="e">
        <f t="shared" si="31"/>
        <v>#DIV/0!</v>
      </c>
      <c r="H166" s="1097">
        <v>0</v>
      </c>
      <c r="I166" s="1097">
        <v>0</v>
      </c>
      <c r="J166" s="1240">
        <v>0</v>
      </c>
      <c r="K166" s="1554">
        <v>0</v>
      </c>
      <c r="L166" s="1554">
        <v>0</v>
      </c>
      <c r="M166" s="1554">
        <v>0</v>
      </c>
      <c r="N166" s="1554">
        <v>0</v>
      </c>
      <c r="O166" s="1554">
        <v>0</v>
      </c>
      <c r="P166" s="1554">
        <v>0</v>
      </c>
      <c r="Q166" s="1554">
        <v>0</v>
      </c>
      <c r="R166" s="1908">
        <v>0</v>
      </c>
      <c r="S166" s="1908">
        <v>0</v>
      </c>
    </row>
    <row r="167" spans="1:19" s="74" customFormat="1" ht="21.75" customHeight="1">
      <c r="A167" s="706"/>
      <c r="B167" s="661" t="s">
        <v>224</v>
      </c>
      <c r="C167" s="707"/>
      <c r="D167" s="311" t="s">
        <v>88</v>
      </c>
      <c r="E167" s="169">
        <v>0</v>
      </c>
      <c r="F167" s="813">
        <f t="shared" si="36"/>
        <v>0</v>
      </c>
      <c r="G167" s="814" t="e">
        <f t="shared" si="31"/>
        <v>#DIV/0!</v>
      </c>
      <c r="H167" s="1097">
        <v>0</v>
      </c>
      <c r="I167" s="1097">
        <v>0</v>
      </c>
      <c r="J167" s="1240">
        <v>0</v>
      </c>
      <c r="K167" s="1554">
        <v>0</v>
      </c>
      <c r="L167" s="1554">
        <v>0</v>
      </c>
      <c r="M167" s="1554">
        <v>0</v>
      </c>
      <c r="N167" s="1554">
        <v>0</v>
      </c>
      <c r="O167" s="1554">
        <v>0</v>
      </c>
      <c r="P167" s="1554">
        <v>0</v>
      </c>
      <c r="Q167" s="1554">
        <v>0</v>
      </c>
      <c r="R167" s="1908">
        <v>0</v>
      </c>
      <c r="S167" s="1908">
        <v>0</v>
      </c>
    </row>
    <row r="168" spans="1:19" ht="21.75" customHeight="1">
      <c r="A168" s="684"/>
      <c r="B168" s="664"/>
      <c r="C168" s="678" t="s">
        <v>115</v>
      </c>
      <c r="D168" s="679" t="s">
        <v>114</v>
      </c>
      <c r="E168" s="548">
        <v>0</v>
      </c>
      <c r="F168" s="815">
        <f t="shared" si="36"/>
        <v>0</v>
      </c>
      <c r="G168" s="816" t="e">
        <f t="shared" si="31"/>
        <v>#DIV/0!</v>
      </c>
      <c r="H168" s="471">
        <v>0</v>
      </c>
      <c r="I168" s="471">
        <v>0</v>
      </c>
      <c r="J168" s="471">
        <v>0</v>
      </c>
      <c r="K168" s="471">
        <v>0</v>
      </c>
      <c r="L168" s="471">
        <v>0</v>
      </c>
      <c r="M168" s="471">
        <v>0</v>
      </c>
      <c r="N168" s="471">
        <v>0</v>
      </c>
      <c r="O168" s="471">
        <v>0</v>
      </c>
      <c r="P168" s="471">
        <v>0</v>
      </c>
      <c r="Q168" s="471">
        <v>0</v>
      </c>
      <c r="R168" s="471">
        <v>0</v>
      </c>
      <c r="S168" s="471">
        <v>0</v>
      </c>
    </row>
    <row r="169" spans="1:19" ht="21.75" customHeight="1">
      <c r="A169" s="680"/>
      <c r="B169" s="681" t="s">
        <v>58</v>
      </c>
      <c r="C169" s="682"/>
      <c r="D169" s="683" t="s">
        <v>24</v>
      </c>
      <c r="E169" s="708">
        <f>SUM(E170:E174)</f>
        <v>0</v>
      </c>
      <c r="F169" s="817">
        <f t="shared" si="36"/>
        <v>0</v>
      </c>
      <c r="G169" s="818" t="e">
        <f t="shared" si="31"/>
        <v>#DIV/0!</v>
      </c>
      <c r="H169" s="1099">
        <f>SUM(H170:H174)</f>
        <v>0</v>
      </c>
      <c r="I169" s="1099">
        <f t="shared" ref="I169:S169" si="37">SUM(I170:I174)</f>
        <v>0</v>
      </c>
      <c r="J169" s="1242">
        <f t="shared" si="37"/>
        <v>0</v>
      </c>
      <c r="K169" s="1556">
        <f t="shared" si="37"/>
        <v>0</v>
      </c>
      <c r="L169" s="1556">
        <f t="shared" si="37"/>
        <v>0</v>
      </c>
      <c r="M169" s="1556">
        <f t="shared" si="37"/>
        <v>0</v>
      </c>
      <c r="N169" s="1556">
        <f t="shared" si="37"/>
        <v>0</v>
      </c>
      <c r="O169" s="1556">
        <f t="shared" si="37"/>
        <v>0</v>
      </c>
      <c r="P169" s="1556">
        <f t="shared" si="37"/>
        <v>0</v>
      </c>
      <c r="Q169" s="1556">
        <f t="shared" si="37"/>
        <v>0</v>
      </c>
      <c r="R169" s="1909">
        <f t="shared" si="37"/>
        <v>0</v>
      </c>
      <c r="S169" s="1911">
        <f t="shared" si="37"/>
        <v>0</v>
      </c>
    </row>
    <row r="170" spans="1:19" ht="21.75" customHeight="1">
      <c r="A170" s="684"/>
      <c r="B170" s="685"/>
      <c r="C170" s="686" t="s">
        <v>25</v>
      </c>
      <c r="D170" s="687" t="s">
        <v>24</v>
      </c>
      <c r="E170" s="548">
        <v>0</v>
      </c>
      <c r="F170" s="815">
        <f t="shared" si="36"/>
        <v>0</v>
      </c>
      <c r="G170" s="816" t="e">
        <f t="shared" si="31"/>
        <v>#DIV/0!</v>
      </c>
      <c r="H170" s="471">
        <v>0</v>
      </c>
      <c r="I170" s="471">
        <v>0</v>
      </c>
      <c r="J170" s="471">
        <v>0</v>
      </c>
      <c r="K170" s="471">
        <v>0</v>
      </c>
      <c r="L170" s="471">
        <v>0</v>
      </c>
      <c r="M170" s="471">
        <v>0</v>
      </c>
      <c r="N170" s="471">
        <v>0</v>
      </c>
      <c r="O170" s="471">
        <v>0</v>
      </c>
      <c r="P170" s="471">
        <v>0</v>
      </c>
      <c r="Q170" s="471">
        <v>0</v>
      </c>
      <c r="R170" s="471">
        <v>0</v>
      </c>
      <c r="S170" s="471">
        <v>0</v>
      </c>
    </row>
    <row r="171" spans="1:19" ht="21.75" customHeight="1">
      <c r="A171" s="684"/>
      <c r="B171" s="685"/>
      <c r="C171" s="686" t="s">
        <v>26</v>
      </c>
      <c r="D171" s="687" t="s">
        <v>24</v>
      </c>
      <c r="E171" s="548">
        <v>0</v>
      </c>
      <c r="F171" s="815">
        <f t="shared" si="36"/>
        <v>0</v>
      </c>
      <c r="G171" s="816" t="e">
        <f t="shared" si="31"/>
        <v>#DIV/0!</v>
      </c>
      <c r="H171" s="471">
        <v>0</v>
      </c>
      <c r="I171" s="471">
        <v>0</v>
      </c>
      <c r="J171" s="471">
        <v>0</v>
      </c>
      <c r="K171" s="471">
        <v>0</v>
      </c>
      <c r="L171" s="471">
        <v>0</v>
      </c>
      <c r="M171" s="471">
        <v>0</v>
      </c>
      <c r="N171" s="471">
        <v>0</v>
      </c>
      <c r="O171" s="471">
        <v>0</v>
      </c>
      <c r="P171" s="471">
        <v>0</v>
      </c>
      <c r="Q171" s="471">
        <v>0</v>
      </c>
      <c r="R171" s="471">
        <v>0</v>
      </c>
      <c r="S171" s="471">
        <v>0</v>
      </c>
    </row>
    <row r="172" spans="1:19" ht="21.75" customHeight="1">
      <c r="A172" s="684"/>
      <c r="B172" s="685"/>
      <c r="C172" s="686" t="s">
        <v>27</v>
      </c>
      <c r="D172" s="687" t="s">
        <v>24</v>
      </c>
      <c r="E172" s="548">
        <v>0</v>
      </c>
      <c r="F172" s="815">
        <f t="shared" si="36"/>
        <v>0</v>
      </c>
      <c r="G172" s="816" t="e">
        <f t="shared" si="31"/>
        <v>#DIV/0!</v>
      </c>
      <c r="H172" s="471">
        <v>0</v>
      </c>
      <c r="I172" s="471">
        <v>0</v>
      </c>
      <c r="J172" s="471">
        <v>0</v>
      </c>
      <c r="K172" s="471">
        <v>0</v>
      </c>
      <c r="L172" s="471">
        <v>0</v>
      </c>
      <c r="M172" s="471">
        <v>0</v>
      </c>
      <c r="N172" s="471">
        <v>0</v>
      </c>
      <c r="O172" s="471">
        <v>0</v>
      </c>
      <c r="P172" s="471">
        <v>0</v>
      </c>
      <c r="Q172" s="471">
        <v>0</v>
      </c>
      <c r="R172" s="471">
        <v>0</v>
      </c>
      <c r="S172" s="471">
        <v>0</v>
      </c>
    </row>
    <row r="173" spans="1:19" ht="21.75" customHeight="1">
      <c r="A173" s="684"/>
      <c r="B173" s="685"/>
      <c r="C173" s="686" t="s">
        <v>28</v>
      </c>
      <c r="D173" s="687" t="s">
        <v>24</v>
      </c>
      <c r="E173" s="548">
        <v>0</v>
      </c>
      <c r="F173" s="815">
        <f t="shared" si="36"/>
        <v>0</v>
      </c>
      <c r="G173" s="816" t="e">
        <f t="shared" si="31"/>
        <v>#DIV/0!</v>
      </c>
      <c r="H173" s="471">
        <v>0</v>
      </c>
      <c r="I173" s="471">
        <v>0</v>
      </c>
      <c r="J173" s="471">
        <v>0</v>
      </c>
      <c r="K173" s="471">
        <v>0</v>
      </c>
      <c r="L173" s="471">
        <v>0</v>
      </c>
      <c r="M173" s="471">
        <v>0</v>
      </c>
      <c r="N173" s="471">
        <v>0</v>
      </c>
      <c r="O173" s="471">
        <v>0</v>
      </c>
      <c r="P173" s="471">
        <v>0</v>
      </c>
      <c r="Q173" s="471">
        <v>0</v>
      </c>
      <c r="R173" s="471">
        <v>0</v>
      </c>
      <c r="S173" s="471">
        <v>0</v>
      </c>
    </row>
    <row r="174" spans="1:19" ht="21.75" customHeight="1">
      <c r="A174" s="701"/>
      <c r="B174" s="702"/>
      <c r="C174" s="703" t="s">
        <v>29</v>
      </c>
      <c r="D174" s="704" t="s">
        <v>24</v>
      </c>
      <c r="E174" s="709">
        <v>0</v>
      </c>
      <c r="F174" s="819">
        <f t="shared" si="36"/>
        <v>0</v>
      </c>
      <c r="G174" s="820" t="e">
        <f>+F174*100/E174</f>
        <v>#DIV/0!</v>
      </c>
      <c r="H174" s="478">
        <v>0</v>
      </c>
      <c r="I174" s="478">
        <v>0</v>
      </c>
      <c r="J174" s="478">
        <v>0</v>
      </c>
      <c r="K174" s="478">
        <v>0</v>
      </c>
      <c r="L174" s="478">
        <v>0</v>
      </c>
      <c r="M174" s="478">
        <v>0</v>
      </c>
      <c r="N174" s="478">
        <v>0</v>
      </c>
      <c r="O174" s="478">
        <v>0</v>
      </c>
      <c r="P174" s="478">
        <v>0</v>
      </c>
      <c r="Q174" s="478">
        <v>0</v>
      </c>
      <c r="R174" s="478">
        <v>0</v>
      </c>
      <c r="S174" s="478">
        <v>0</v>
      </c>
    </row>
    <row r="175" spans="1:19" ht="37.950000000000003" customHeight="1">
      <c r="A175" s="2226" t="s">
        <v>225</v>
      </c>
      <c r="B175" s="2227"/>
      <c r="C175" s="2228"/>
      <c r="D175" s="710"/>
      <c r="E175" s="711">
        <f>E176</f>
        <v>6000</v>
      </c>
      <c r="F175" s="841"/>
      <c r="G175" s="842"/>
      <c r="H175" s="1100"/>
      <c r="I175" s="1100"/>
      <c r="J175" s="1243"/>
      <c r="K175" s="1557"/>
      <c r="L175" s="1557"/>
      <c r="M175" s="1557"/>
      <c r="N175" s="1557"/>
      <c r="O175" s="1557"/>
      <c r="P175" s="1557"/>
      <c r="Q175" s="1557"/>
      <c r="R175" s="1910"/>
      <c r="S175" s="1910"/>
    </row>
    <row r="176" spans="1:19" ht="21.75" customHeight="1">
      <c r="A176" s="159"/>
      <c r="B176" s="2168" t="s">
        <v>226</v>
      </c>
      <c r="C176" s="2169"/>
      <c r="D176" s="712" t="s">
        <v>47</v>
      </c>
      <c r="E176" s="713">
        <f>E177+E179</f>
        <v>6000</v>
      </c>
      <c r="F176" s="843">
        <f>F177+F179</f>
        <v>5250</v>
      </c>
      <c r="G176" s="844">
        <f>+F176*100/E176</f>
        <v>87.5</v>
      </c>
      <c r="H176" s="713">
        <f>H177+H179</f>
        <v>0</v>
      </c>
      <c r="I176" s="713">
        <f t="shared" ref="I176:S176" si="38">I177+I179</f>
        <v>0</v>
      </c>
      <c r="J176" s="713">
        <f t="shared" si="38"/>
        <v>0</v>
      </c>
      <c r="K176" s="1567">
        <f t="shared" si="38"/>
        <v>0</v>
      </c>
      <c r="L176" s="1567">
        <f t="shared" si="38"/>
        <v>0</v>
      </c>
      <c r="M176" s="1567">
        <f t="shared" si="38"/>
        <v>0</v>
      </c>
      <c r="N176" s="1567">
        <f t="shared" si="38"/>
        <v>0</v>
      </c>
      <c r="O176" s="1567">
        <f t="shared" si="38"/>
        <v>5250</v>
      </c>
      <c r="P176" s="1567">
        <f t="shared" si="38"/>
        <v>0</v>
      </c>
      <c r="Q176" s="1567">
        <f t="shared" si="38"/>
        <v>0</v>
      </c>
      <c r="R176" s="1920">
        <f t="shared" si="38"/>
        <v>0</v>
      </c>
      <c r="S176" s="1920">
        <f t="shared" si="38"/>
        <v>0</v>
      </c>
    </row>
    <row r="177" spans="1:19" ht="21.75" customHeight="1">
      <c r="A177" s="714"/>
      <c r="B177" s="715"/>
      <c r="C177" s="716" t="s">
        <v>134</v>
      </c>
      <c r="D177" s="717" t="s">
        <v>47</v>
      </c>
      <c r="E177" s="548">
        <f>E178</f>
        <v>5000</v>
      </c>
      <c r="F177" s="815">
        <f>SUM(H177:S177)</f>
        <v>4250</v>
      </c>
      <c r="G177" s="816">
        <f t="shared" ref="G177:G194" si="39">+F177*100/E177</f>
        <v>85</v>
      </c>
      <c r="H177" s="872">
        <f>SUM(H178)</f>
        <v>0</v>
      </c>
      <c r="I177" s="872">
        <f t="shared" ref="I177:O177" si="40">SUM(I178)</f>
        <v>0</v>
      </c>
      <c r="J177" s="872">
        <f t="shared" si="40"/>
        <v>0</v>
      </c>
      <c r="K177" s="872">
        <f t="shared" si="40"/>
        <v>0</v>
      </c>
      <c r="L177" s="872">
        <f t="shared" si="40"/>
        <v>0</v>
      </c>
      <c r="M177" s="872">
        <f t="shared" si="40"/>
        <v>0</v>
      </c>
      <c r="N177" s="872">
        <f t="shared" si="40"/>
        <v>0</v>
      </c>
      <c r="O177" s="872">
        <f t="shared" si="40"/>
        <v>4250</v>
      </c>
      <c r="P177" s="471">
        <v>0</v>
      </c>
      <c r="Q177" s="471">
        <v>0</v>
      </c>
      <c r="R177" s="471">
        <v>0</v>
      </c>
      <c r="S177" s="471">
        <v>0</v>
      </c>
    </row>
    <row r="178" spans="1:19" ht="21.75" customHeight="1">
      <c r="A178" s="714"/>
      <c r="B178" s="715"/>
      <c r="C178" s="718" t="s">
        <v>10</v>
      </c>
      <c r="D178" s="717" t="s">
        <v>47</v>
      </c>
      <c r="E178" s="548">
        <v>5000</v>
      </c>
      <c r="F178" s="815">
        <f t="shared" ref="F178:F186" si="41">SUM(H178:S178)</f>
        <v>4250</v>
      </c>
      <c r="G178" s="816">
        <f t="shared" si="39"/>
        <v>85</v>
      </c>
      <c r="H178" s="471">
        <v>0</v>
      </c>
      <c r="I178" s="471">
        <v>0</v>
      </c>
      <c r="J178" s="471">
        <v>0</v>
      </c>
      <c r="K178" s="471">
        <v>0</v>
      </c>
      <c r="L178" s="471">
        <v>0</v>
      </c>
      <c r="M178" s="471">
        <v>0</v>
      </c>
      <c r="N178" s="471">
        <v>0</v>
      </c>
      <c r="O178" s="872">
        <v>4250</v>
      </c>
      <c r="P178" s="471">
        <v>0</v>
      </c>
      <c r="Q178" s="471">
        <v>0</v>
      </c>
      <c r="R178" s="471">
        <v>0</v>
      </c>
      <c r="S178" s="471">
        <v>0</v>
      </c>
    </row>
    <row r="179" spans="1:19" ht="21.75" customHeight="1">
      <c r="A179" s="714"/>
      <c r="B179" s="715"/>
      <c r="C179" s="716" t="s">
        <v>212</v>
      </c>
      <c r="D179" s="717" t="s">
        <v>47</v>
      </c>
      <c r="E179" s="548">
        <v>1000</v>
      </c>
      <c r="F179" s="815">
        <f t="shared" si="41"/>
        <v>1000</v>
      </c>
      <c r="G179" s="816">
        <f t="shared" si="39"/>
        <v>100</v>
      </c>
      <c r="H179" s="471">
        <f>SUM(H180:H186)</f>
        <v>0</v>
      </c>
      <c r="I179" s="471">
        <f t="shared" ref="I179:S179" si="42">SUM(I180:I186)</f>
        <v>0</v>
      </c>
      <c r="J179" s="471">
        <f t="shared" si="42"/>
        <v>0</v>
      </c>
      <c r="K179" s="471">
        <f t="shared" si="42"/>
        <v>0</v>
      </c>
      <c r="L179" s="471">
        <f t="shared" si="42"/>
        <v>0</v>
      </c>
      <c r="M179" s="471">
        <f t="shared" si="42"/>
        <v>0</v>
      </c>
      <c r="N179" s="471">
        <f t="shared" si="42"/>
        <v>0</v>
      </c>
      <c r="O179" s="471">
        <f t="shared" si="42"/>
        <v>1000</v>
      </c>
      <c r="P179" s="471">
        <f t="shared" si="42"/>
        <v>0</v>
      </c>
      <c r="Q179" s="471">
        <f t="shared" si="42"/>
        <v>0</v>
      </c>
      <c r="R179" s="471">
        <f t="shared" si="42"/>
        <v>0</v>
      </c>
      <c r="S179" s="471">
        <f t="shared" si="42"/>
        <v>0</v>
      </c>
    </row>
    <row r="180" spans="1:19" ht="21.75" customHeight="1">
      <c r="A180" s="714"/>
      <c r="B180" s="715"/>
      <c r="C180" s="718" t="s">
        <v>10</v>
      </c>
      <c r="D180" s="717" t="s">
        <v>47</v>
      </c>
      <c r="E180" s="548"/>
      <c r="F180" s="815">
        <f t="shared" si="41"/>
        <v>1000</v>
      </c>
      <c r="G180" s="816" t="e">
        <f t="shared" si="39"/>
        <v>#DIV/0!</v>
      </c>
      <c r="H180" s="471">
        <v>0</v>
      </c>
      <c r="I180" s="471">
        <v>0</v>
      </c>
      <c r="J180" s="471">
        <v>0</v>
      </c>
      <c r="K180" s="471">
        <v>0</v>
      </c>
      <c r="L180" s="471">
        <v>0</v>
      </c>
      <c r="M180" s="471">
        <v>0</v>
      </c>
      <c r="N180" s="471">
        <v>0</v>
      </c>
      <c r="O180" s="872">
        <v>1000</v>
      </c>
      <c r="P180" s="471">
        <v>0</v>
      </c>
      <c r="Q180" s="471">
        <v>0</v>
      </c>
      <c r="R180" s="471">
        <v>0</v>
      </c>
      <c r="S180" s="471">
        <v>0</v>
      </c>
    </row>
    <row r="181" spans="1:19" ht="21.75" customHeight="1">
      <c r="A181" s="714"/>
      <c r="B181" s="715"/>
      <c r="C181" s="718" t="s">
        <v>11</v>
      </c>
      <c r="D181" s="717" t="s">
        <v>47</v>
      </c>
      <c r="E181" s="548">
        <v>0</v>
      </c>
      <c r="F181" s="815">
        <f t="shared" si="41"/>
        <v>0</v>
      </c>
      <c r="G181" s="816" t="e">
        <f t="shared" si="39"/>
        <v>#DIV/0!</v>
      </c>
      <c r="H181" s="471">
        <v>0</v>
      </c>
      <c r="I181" s="471">
        <v>0</v>
      </c>
      <c r="J181" s="471">
        <v>0</v>
      </c>
      <c r="K181" s="471">
        <v>0</v>
      </c>
      <c r="L181" s="471">
        <v>0</v>
      </c>
      <c r="M181" s="471">
        <v>0</v>
      </c>
      <c r="N181" s="471">
        <v>0</v>
      </c>
      <c r="O181" s="471">
        <v>0</v>
      </c>
      <c r="P181" s="471">
        <v>0</v>
      </c>
      <c r="Q181" s="471">
        <v>0</v>
      </c>
      <c r="R181" s="471">
        <v>0</v>
      </c>
      <c r="S181" s="471">
        <v>0</v>
      </c>
    </row>
    <row r="182" spans="1:19" ht="21.75" customHeight="1">
      <c r="A182" s="714"/>
      <c r="B182" s="715"/>
      <c r="C182" s="718" t="s">
        <v>213</v>
      </c>
      <c r="D182" s="717" t="s">
        <v>47</v>
      </c>
      <c r="E182" s="548">
        <v>0</v>
      </c>
      <c r="F182" s="815">
        <f t="shared" si="41"/>
        <v>0</v>
      </c>
      <c r="G182" s="816" t="e">
        <f t="shared" si="39"/>
        <v>#DIV/0!</v>
      </c>
      <c r="H182" s="471">
        <v>0</v>
      </c>
      <c r="I182" s="471">
        <v>0</v>
      </c>
      <c r="J182" s="471">
        <v>0</v>
      </c>
      <c r="K182" s="471">
        <v>0</v>
      </c>
      <c r="L182" s="471">
        <v>0</v>
      </c>
      <c r="M182" s="471">
        <v>0</v>
      </c>
      <c r="N182" s="471">
        <v>0</v>
      </c>
      <c r="O182" s="471">
        <v>0</v>
      </c>
      <c r="P182" s="471">
        <v>0</v>
      </c>
      <c r="Q182" s="471">
        <v>0</v>
      </c>
      <c r="R182" s="471">
        <v>0</v>
      </c>
      <c r="S182" s="471">
        <v>0</v>
      </c>
    </row>
    <row r="183" spans="1:19" ht="21.75" customHeight="1">
      <c r="A183" s="714"/>
      <c r="B183" s="715"/>
      <c r="C183" s="718" t="s">
        <v>107</v>
      </c>
      <c r="D183" s="717" t="s">
        <v>47</v>
      </c>
      <c r="E183" s="548">
        <v>0</v>
      </c>
      <c r="F183" s="815">
        <f t="shared" si="41"/>
        <v>0</v>
      </c>
      <c r="G183" s="816" t="e">
        <f t="shared" si="39"/>
        <v>#DIV/0!</v>
      </c>
      <c r="H183" s="471">
        <v>0</v>
      </c>
      <c r="I183" s="471">
        <v>0</v>
      </c>
      <c r="J183" s="471">
        <v>0</v>
      </c>
      <c r="K183" s="471">
        <v>0</v>
      </c>
      <c r="L183" s="471">
        <v>0</v>
      </c>
      <c r="M183" s="471">
        <v>0</v>
      </c>
      <c r="N183" s="471">
        <v>0</v>
      </c>
      <c r="O183" s="471">
        <v>0</v>
      </c>
      <c r="P183" s="471">
        <v>0</v>
      </c>
      <c r="Q183" s="471">
        <v>0</v>
      </c>
      <c r="R183" s="471">
        <v>0</v>
      </c>
      <c r="S183" s="471">
        <v>0</v>
      </c>
    </row>
    <row r="184" spans="1:19" ht="21.75" customHeight="1">
      <c r="A184" s="714"/>
      <c r="B184" s="715"/>
      <c r="C184" s="718" t="s">
        <v>13</v>
      </c>
      <c r="D184" s="717" t="s">
        <v>47</v>
      </c>
      <c r="E184" s="548">
        <v>0</v>
      </c>
      <c r="F184" s="815">
        <f t="shared" si="41"/>
        <v>0</v>
      </c>
      <c r="G184" s="816" t="e">
        <f t="shared" si="39"/>
        <v>#DIV/0!</v>
      </c>
      <c r="H184" s="471">
        <v>0</v>
      </c>
      <c r="I184" s="471">
        <v>0</v>
      </c>
      <c r="J184" s="471">
        <v>0</v>
      </c>
      <c r="K184" s="471">
        <v>0</v>
      </c>
      <c r="L184" s="471">
        <v>0</v>
      </c>
      <c r="M184" s="471">
        <v>0</v>
      </c>
      <c r="N184" s="471">
        <v>0</v>
      </c>
      <c r="O184" s="471">
        <v>0</v>
      </c>
      <c r="P184" s="471">
        <v>0</v>
      </c>
      <c r="Q184" s="471">
        <v>0</v>
      </c>
      <c r="R184" s="471">
        <v>0</v>
      </c>
      <c r="S184" s="471">
        <v>0</v>
      </c>
    </row>
    <row r="185" spans="1:19" ht="21.75" customHeight="1">
      <c r="A185" s="714"/>
      <c r="B185" s="715"/>
      <c r="C185" s="718" t="s">
        <v>15</v>
      </c>
      <c r="D185" s="717" t="s">
        <v>47</v>
      </c>
      <c r="E185" s="548">
        <v>0</v>
      </c>
      <c r="F185" s="815">
        <f t="shared" si="41"/>
        <v>0</v>
      </c>
      <c r="G185" s="816" t="e">
        <f t="shared" si="39"/>
        <v>#DIV/0!</v>
      </c>
      <c r="H185" s="471">
        <v>0</v>
      </c>
      <c r="I185" s="471">
        <v>0</v>
      </c>
      <c r="J185" s="471">
        <v>0</v>
      </c>
      <c r="K185" s="471">
        <v>0</v>
      </c>
      <c r="L185" s="471">
        <v>0</v>
      </c>
      <c r="M185" s="471">
        <v>0</v>
      </c>
      <c r="N185" s="471">
        <v>0</v>
      </c>
      <c r="O185" s="471">
        <v>0</v>
      </c>
      <c r="P185" s="471">
        <v>0</v>
      </c>
      <c r="Q185" s="471">
        <v>0</v>
      </c>
      <c r="R185" s="471">
        <v>0</v>
      </c>
      <c r="S185" s="471">
        <v>0</v>
      </c>
    </row>
    <row r="186" spans="1:19" ht="21.75" customHeight="1">
      <c r="A186" s="719"/>
      <c r="B186" s="720"/>
      <c r="C186" s="721" t="s">
        <v>16</v>
      </c>
      <c r="D186" s="722" t="s">
        <v>47</v>
      </c>
      <c r="E186" s="709">
        <v>0</v>
      </c>
      <c r="F186" s="815">
        <f t="shared" si="41"/>
        <v>0</v>
      </c>
      <c r="G186" s="820" t="e">
        <f t="shared" si="39"/>
        <v>#DIV/0!</v>
      </c>
      <c r="H186" s="478">
        <v>0</v>
      </c>
      <c r="I186" s="478">
        <v>0</v>
      </c>
      <c r="J186" s="478">
        <v>0</v>
      </c>
      <c r="K186" s="478">
        <v>0</v>
      </c>
      <c r="L186" s="478">
        <v>0</v>
      </c>
      <c r="M186" s="478"/>
      <c r="N186" s="478">
        <v>0</v>
      </c>
      <c r="O186" s="478">
        <v>0</v>
      </c>
      <c r="P186" s="478">
        <v>0</v>
      </c>
      <c r="Q186" s="478">
        <v>0</v>
      </c>
      <c r="R186" s="478">
        <v>0</v>
      </c>
      <c r="S186" s="478">
        <v>0</v>
      </c>
    </row>
    <row r="187" spans="1:19" ht="21.75" customHeight="1">
      <c r="A187" s="159"/>
      <c r="B187" s="2168" t="s">
        <v>227</v>
      </c>
      <c r="C187" s="2169"/>
      <c r="D187" s="712" t="s">
        <v>32</v>
      </c>
      <c r="E187" s="705">
        <v>0</v>
      </c>
      <c r="F187" s="811">
        <f>SUM(H187:AJ187)</f>
        <v>0</v>
      </c>
      <c r="G187" s="812" t="e">
        <f t="shared" si="39"/>
        <v>#DIV/0!</v>
      </c>
      <c r="H187" s="1096">
        <v>0</v>
      </c>
      <c r="I187" s="1096">
        <v>0</v>
      </c>
      <c r="J187" s="1239">
        <v>0</v>
      </c>
      <c r="K187" s="1553">
        <v>0</v>
      </c>
      <c r="L187" s="1553">
        <v>0</v>
      </c>
      <c r="M187" s="1553">
        <v>0</v>
      </c>
      <c r="N187" s="1553">
        <v>0</v>
      </c>
      <c r="O187" s="1553">
        <v>0</v>
      </c>
      <c r="P187" s="1553">
        <v>0</v>
      </c>
      <c r="Q187" s="1553">
        <v>0</v>
      </c>
      <c r="R187" s="1907">
        <v>0</v>
      </c>
      <c r="S187" s="1907">
        <v>0</v>
      </c>
    </row>
    <row r="188" spans="1:19" ht="21.75" customHeight="1">
      <c r="A188" s="723"/>
      <c r="B188" s="2097" t="s">
        <v>187</v>
      </c>
      <c r="C188" s="2126"/>
      <c r="D188" s="724" t="s">
        <v>114</v>
      </c>
      <c r="E188" s="548">
        <v>0</v>
      </c>
      <c r="F188" s="815">
        <f>SUM(H188:AJ188)</f>
        <v>0</v>
      </c>
      <c r="G188" s="845" t="e">
        <f t="shared" si="39"/>
        <v>#DIV/0!</v>
      </c>
      <c r="H188" s="471">
        <v>0</v>
      </c>
      <c r="I188" s="471">
        <v>0</v>
      </c>
      <c r="J188" s="471">
        <v>0</v>
      </c>
      <c r="K188" s="471">
        <v>0</v>
      </c>
      <c r="L188" s="471">
        <v>0</v>
      </c>
      <c r="M188" s="471">
        <v>0</v>
      </c>
      <c r="N188" s="471">
        <v>0</v>
      </c>
      <c r="O188" s="471">
        <v>0</v>
      </c>
      <c r="P188" s="471">
        <v>0</v>
      </c>
      <c r="Q188" s="471">
        <v>0</v>
      </c>
      <c r="R188" s="471">
        <v>0</v>
      </c>
      <c r="S188" s="471">
        <v>0</v>
      </c>
    </row>
    <row r="189" spans="1:19" ht="21.75" customHeight="1">
      <c r="A189" s="680"/>
      <c r="B189" s="681" t="s">
        <v>37</v>
      </c>
      <c r="C189" s="682"/>
      <c r="D189" s="683" t="s">
        <v>24</v>
      </c>
      <c r="E189" s="708">
        <f>SUM(E190:E194)</f>
        <v>185400</v>
      </c>
      <c r="F189" s="708">
        <f>SUM(F190:F194)</f>
        <v>185400.2</v>
      </c>
      <c r="G189" s="846">
        <f t="shared" si="39"/>
        <v>100.00010787486515</v>
      </c>
      <c r="H189" s="1099">
        <f>SUM(H190:H194)</f>
        <v>0</v>
      </c>
      <c r="I189" s="1099">
        <f>SUM(I190:I194)</f>
        <v>0</v>
      </c>
      <c r="J189" s="1242">
        <f>SUM(J190:J194)</f>
        <v>21900</v>
      </c>
      <c r="K189" s="1556">
        <f>SUM(K190:K194)</f>
        <v>0</v>
      </c>
      <c r="L189" s="1556">
        <f t="shared" ref="L189:R189" si="43">SUM(L190:L194)</f>
        <v>0</v>
      </c>
      <c r="M189" s="1556">
        <f t="shared" si="43"/>
        <v>9861.2000000000007</v>
      </c>
      <c r="N189" s="1556">
        <f t="shared" si="43"/>
        <v>50560</v>
      </c>
      <c r="O189" s="1556">
        <f t="shared" si="43"/>
        <v>103079</v>
      </c>
      <c r="P189" s="1556">
        <f t="shared" si="43"/>
        <v>0</v>
      </c>
      <c r="Q189" s="1556">
        <f t="shared" si="43"/>
        <v>0</v>
      </c>
      <c r="R189" s="1909">
        <f t="shared" si="43"/>
        <v>0</v>
      </c>
      <c r="S189" s="1911">
        <f>SUM(S190:S194)</f>
        <v>0</v>
      </c>
    </row>
    <row r="190" spans="1:19" ht="21.75" customHeight="1">
      <c r="A190" s="684"/>
      <c r="B190" s="685"/>
      <c r="C190" s="686" t="s">
        <v>25</v>
      </c>
      <c r="D190" s="687" t="s">
        <v>24</v>
      </c>
      <c r="E190" s="548">
        <v>0</v>
      </c>
      <c r="F190" s="815">
        <f>SUM(H190:AJ190)</f>
        <v>0</v>
      </c>
      <c r="G190" s="845" t="e">
        <f t="shared" si="39"/>
        <v>#DIV/0!</v>
      </c>
      <c r="H190" s="471">
        <v>0</v>
      </c>
      <c r="I190" s="471">
        <v>0</v>
      </c>
      <c r="J190" s="471">
        <v>0</v>
      </c>
      <c r="K190" s="471">
        <v>0</v>
      </c>
      <c r="L190" s="471">
        <v>0</v>
      </c>
      <c r="M190" s="471">
        <v>0</v>
      </c>
      <c r="N190" s="471">
        <v>0</v>
      </c>
      <c r="O190" s="471">
        <v>0</v>
      </c>
      <c r="P190" s="471">
        <v>0</v>
      </c>
      <c r="Q190" s="471">
        <v>0</v>
      </c>
      <c r="R190" s="471">
        <v>0</v>
      </c>
      <c r="S190" s="471">
        <v>0</v>
      </c>
    </row>
    <row r="191" spans="1:19" ht="21.75" customHeight="1">
      <c r="A191" s="684"/>
      <c r="B191" s="685"/>
      <c r="C191" s="686" t="s">
        <v>26</v>
      </c>
      <c r="D191" s="687" t="s">
        <v>24</v>
      </c>
      <c r="E191" s="548">
        <v>185400</v>
      </c>
      <c r="F191" s="815">
        <f>SUM(H191:AJ191)</f>
        <v>185400.2</v>
      </c>
      <c r="G191" s="845">
        <f t="shared" si="39"/>
        <v>100.00010787486515</v>
      </c>
      <c r="H191" s="471">
        <v>0</v>
      </c>
      <c r="I191" s="471">
        <v>0</v>
      </c>
      <c r="J191" s="872">
        <v>21900</v>
      </c>
      <c r="K191" s="471">
        <v>0</v>
      </c>
      <c r="L191" s="471">
        <v>0</v>
      </c>
      <c r="M191" s="1020">
        <v>9861.2000000000007</v>
      </c>
      <c r="N191" s="872">
        <v>50560</v>
      </c>
      <c r="O191" s="872">
        <v>103079</v>
      </c>
      <c r="P191" s="471">
        <v>0</v>
      </c>
      <c r="Q191" s="471">
        <v>0</v>
      </c>
      <c r="R191" s="471">
        <v>0</v>
      </c>
      <c r="S191" s="471">
        <v>0</v>
      </c>
    </row>
    <row r="192" spans="1:19" ht="21.75" customHeight="1">
      <c r="A192" s="684"/>
      <c r="B192" s="685"/>
      <c r="C192" s="686" t="s">
        <v>27</v>
      </c>
      <c r="D192" s="687" t="s">
        <v>24</v>
      </c>
      <c r="E192" s="548">
        <v>0</v>
      </c>
      <c r="F192" s="815">
        <f>SUM(H192:AJ192)</f>
        <v>0</v>
      </c>
      <c r="G192" s="845" t="e">
        <f t="shared" si="39"/>
        <v>#DIV/0!</v>
      </c>
      <c r="H192" s="471">
        <v>0</v>
      </c>
      <c r="I192" s="471">
        <v>0</v>
      </c>
      <c r="J192" s="471">
        <v>0</v>
      </c>
      <c r="K192" s="471">
        <v>0</v>
      </c>
      <c r="L192" s="471">
        <v>0</v>
      </c>
      <c r="M192" s="471">
        <v>0</v>
      </c>
      <c r="N192" s="471">
        <v>0</v>
      </c>
      <c r="O192" s="471">
        <v>0</v>
      </c>
      <c r="P192" s="471">
        <v>0</v>
      </c>
      <c r="Q192" s="471">
        <v>0</v>
      </c>
      <c r="R192" s="471">
        <v>0</v>
      </c>
      <c r="S192" s="471">
        <v>0</v>
      </c>
    </row>
    <row r="193" spans="1:19" ht="21.75" customHeight="1">
      <c r="A193" s="684"/>
      <c r="B193" s="685"/>
      <c r="C193" s="686" t="s">
        <v>28</v>
      </c>
      <c r="D193" s="687" t="s">
        <v>24</v>
      </c>
      <c r="E193" s="548">
        <v>0</v>
      </c>
      <c r="F193" s="815">
        <f>SUM(H193:AJ193)</f>
        <v>0</v>
      </c>
      <c r="G193" s="845" t="e">
        <f t="shared" si="39"/>
        <v>#DIV/0!</v>
      </c>
      <c r="H193" s="471">
        <v>0</v>
      </c>
      <c r="I193" s="471">
        <v>0</v>
      </c>
      <c r="J193" s="471">
        <v>0</v>
      </c>
      <c r="K193" s="471">
        <v>0</v>
      </c>
      <c r="L193" s="471">
        <v>0</v>
      </c>
      <c r="M193" s="471">
        <v>0</v>
      </c>
      <c r="N193" s="471">
        <v>0</v>
      </c>
      <c r="O193" s="471">
        <v>0</v>
      </c>
      <c r="P193" s="471">
        <v>0</v>
      </c>
      <c r="Q193" s="471">
        <v>0</v>
      </c>
      <c r="R193" s="471">
        <v>0</v>
      </c>
      <c r="S193" s="471">
        <v>0</v>
      </c>
    </row>
    <row r="194" spans="1:19" ht="21.75" customHeight="1">
      <c r="A194" s="701"/>
      <c r="B194" s="702"/>
      <c r="C194" s="703" t="s">
        <v>29</v>
      </c>
      <c r="D194" s="704" t="s">
        <v>24</v>
      </c>
      <c r="E194" s="709">
        <v>0</v>
      </c>
      <c r="F194" s="819">
        <f>SUM(H194:AJ194)</f>
        <v>0</v>
      </c>
      <c r="G194" s="847" t="e">
        <f t="shared" si="39"/>
        <v>#DIV/0!</v>
      </c>
      <c r="H194" s="478">
        <v>0</v>
      </c>
      <c r="I194" s="478">
        <v>0</v>
      </c>
      <c r="J194" s="478">
        <v>0</v>
      </c>
      <c r="K194" s="478">
        <v>0</v>
      </c>
      <c r="L194" s="478">
        <v>0</v>
      </c>
      <c r="M194" s="478">
        <v>0</v>
      </c>
      <c r="N194" s="478">
        <v>0</v>
      </c>
      <c r="O194" s="478">
        <v>0</v>
      </c>
      <c r="P194" s="478">
        <v>0</v>
      </c>
      <c r="Q194" s="478">
        <v>0</v>
      </c>
      <c r="R194" s="478">
        <v>0</v>
      </c>
      <c r="S194" s="478">
        <v>0</v>
      </c>
    </row>
    <row r="195" spans="1:19" ht="21.75" customHeight="1">
      <c r="A195" s="2158" t="s">
        <v>237</v>
      </c>
      <c r="B195" s="2159"/>
      <c r="C195" s="2160"/>
      <c r="D195" s="725"/>
      <c r="E195" s="711"/>
      <c r="F195" s="833"/>
      <c r="G195" s="842"/>
      <c r="H195" s="1100"/>
      <c r="I195" s="1100"/>
      <c r="J195" s="1243"/>
      <c r="K195" s="1557"/>
      <c r="L195" s="1557"/>
      <c r="M195" s="1557"/>
      <c r="N195" s="1557"/>
      <c r="O195" s="1557"/>
      <c r="P195" s="1557"/>
      <c r="Q195" s="1557"/>
      <c r="R195" s="1910"/>
      <c r="S195" s="1910"/>
    </row>
    <row r="196" spans="1:19" ht="21.75" customHeight="1">
      <c r="A196" s="413" t="s">
        <v>238</v>
      </c>
      <c r="B196" s="726"/>
      <c r="C196" s="727"/>
      <c r="D196" s="693"/>
      <c r="E196" s="713"/>
      <c r="F196" s="811"/>
      <c r="G196" s="844"/>
      <c r="H196" s="1096"/>
      <c r="I196" s="1096"/>
      <c r="J196" s="1239"/>
      <c r="K196" s="1553"/>
      <c r="L196" s="1553"/>
      <c r="M196" s="1553"/>
      <c r="N196" s="1553"/>
      <c r="O196" s="1553"/>
      <c r="P196" s="1553"/>
      <c r="Q196" s="1553"/>
      <c r="R196" s="1907"/>
      <c r="S196" s="1907"/>
    </row>
    <row r="197" spans="1:19" ht="21.75" customHeight="1">
      <c r="A197" s="2221" t="s">
        <v>239</v>
      </c>
      <c r="B197" s="2265"/>
      <c r="C197" s="2266"/>
      <c r="D197" s="728" t="s">
        <v>34</v>
      </c>
      <c r="E197" s="358">
        <f>SUM(E198:E200)</f>
        <v>0</v>
      </c>
      <c r="F197" s="815">
        <f t="shared" ref="F197:F232" si="44">SUM(H197:AJ197)</f>
        <v>0</v>
      </c>
      <c r="G197" s="845" t="e">
        <f t="shared" ref="G197:G232" si="45">+F197*100/E197</f>
        <v>#DIV/0!</v>
      </c>
      <c r="H197" s="471">
        <v>0</v>
      </c>
      <c r="I197" s="471">
        <v>0</v>
      </c>
      <c r="J197" s="471">
        <v>0</v>
      </c>
      <c r="K197" s="471">
        <v>0</v>
      </c>
      <c r="L197" s="471">
        <v>0</v>
      </c>
      <c r="M197" s="471">
        <v>0</v>
      </c>
      <c r="N197" s="471">
        <v>0</v>
      </c>
      <c r="O197" s="471">
        <v>0</v>
      </c>
      <c r="P197" s="471">
        <v>0</v>
      </c>
      <c r="Q197" s="471">
        <v>0</v>
      </c>
      <c r="R197" s="471">
        <v>0</v>
      </c>
      <c r="S197" s="471">
        <v>0</v>
      </c>
    </row>
    <row r="198" spans="1:19" ht="21.75" customHeight="1">
      <c r="A198" s="729"/>
      <c r="B198" s="2164" t="s">
        <v>45</v>
      </c>
      <c r="C198" s="2165"/>
      <c r="D198" s="728" t="s">
        <v>34</v>
      </c>
      <c r="E198" s="77">
        <v>0</v>
      </c>
      <c r="F198" s="815">
        <f t="shared" si="44"/>
        <v>0</v>
      </c>
      <c r="G198" s="845" t="e">
        <f t="shared" si="45"/>
        <v>#DIV/0!</v>
      </c>
      <c r="H198" s="471">
        <v>0</v>
      </c>
      <c r="I198" s="471">
        <v>0</v>
      </c>
      <c r="J198" s="471">
        <v>0</v>
      </c>
      <c r="K198" s="471">
        <v>0</v>
      </c>
      <c r="L198" s="471">
        <v>0</v>
      </c>
      <c r="M198" s="471">
        <v>0</v>
      </c>
      <c r="N198" s="471">
        <v>0</v>
      </c>
      <c r="O198" s="471">
        <v>0</v>
      </c>
      <c r="P198" s="471">
        <v>0</v>
      </c>
      <c r="Q198" s="471">
        <v>0</v>
      </c>
      <c r="R198" s="471">
        <v>0</v>
      </c>
      <c r="S198" s="471">
        <v>0</v>
      </c>
    </row>
    <row r="199" spans="1:19" ht="21.75" customHeight="1">
      <c r="A199" s="729"/>
      <c r="B199" s="2164" t="s">
        <v>46</v>
      </c>
      <c r="C199" s="2165"/>
      <c r="D199" s="728" t="s">
        <v>34</v>
      </c>
      <c r="E199" s="77">
        <v>0</v>
      </c>
      <c r="F199" s="815">
        <f t="shared" si="44"/>
        <v>0</v>
      </c>
      <c r="G199" s="845" t="e">
        <f t="shared" si="45"/>
        <v>#DIV/0!</v>
      </c>
      <c r="H199" s="471">
        <v>0</v>
      </c>
      <c r="I199" s="471">
        <v>0</v>
      </c>
      <c r="J199" s="471">
        <v>0</v>
      </c>
      <c r="K199" s="471">
        <v>0</v>
      </c>
      <c r="L199" s="471">
        <v>0</v>
      </c>
      <c r="M199" s="471">
        <v>0</v>
      </c>
      <c r="N199" s="471">
        <v>0</v>
      </c>
      <c r="O199" s="471">
        <v>0</v>
      </c>
      <c r="P199" s="471">
        <v>0</v>
      </c>
      <c r="Q199" s="471">
        <v>0</v>
      </c>
      <c r="R199" s="471">
        <v>0</v>
      </c>
      <c r="S199" s="471">
        <v>0</v>
      </c>
    </row>
    <row r="200" spans="1:19" ht="21.75" customHeight="1">
      <c r="A200" s="729"/>
      <c r="B200" s="2166" t="s">
        <v>284</v>
      </c>
      <c r="C200" s="2167"/>
      <c r="D200" s="728" t="s">
        <v>34</v>
      </c>
      <c r="E200" s="77">
        <v>0</v>
      </c>
      <c r="F200" s="815">
        <f t="shared" si="44"/>
        <v>0</v>
      </c>
      <c r="G200" s="845" t="e">
        <f t="shared" si="45"/>
        <v>#DIV/0!</v>
      </c>
      <c r="H200" s="471">
        <v>0</v>
      </c>
      <c r="I200" s="471">
        <v>0</v>
      </c>
      <c r="J200" s="471">
        <v>0</v>
      </c>
      <c r="K200" s="471">
        <v>0</v>
      </c>
      <c r="L200" s="471">
        <v>0</v>
      </c>
      <c r="M200" s="471">
        <v>0</v>
      </c>
      <c r="N200" s="471">
        <v>0</v>
      </c>
      <c r="O200" s="471">
        <v>0</v>
      </c>
      <c r="P200" s="471">
        <v>0</v>
      </c>
      <c r="Q200" s="471">
        <v>0</v>
      </c>
      <c r="R200" s="471">
        <v>0</v>
      </c>
      <c r="S200" s="471">
        <v>0</v>
      </c>
    </row>
    <row r="201" spans="1:19" ht="21.75" customHeight="1">
      <c r="A201" s="2155" t="s">
        <v>240</v>
      </c>
      <c r="B201" s="2156"/>
      <c r="C201" s="2157"/>
      <c r="D201" s="728" t="s">
        <v>34</v>
      </c>
      <c r="E201" s="359">
        <f>E202+E214</f>
        <v>0</v>
      </c>
      <c r="F201" s="815">
        <f t="shared" si="44"/>
        <v>0</v>
      </c>
      <c r="G201" s="845" t="e">
        <f t="shared" si="45"/>
        <v>#DIV/0!</v>
      </c>
      <c r="H201" s="471">
        <v>0</v>
      </c>
      <c r="I201" s="471">
        <v>0</v>
      </c>
      <c r="J201" s="471">
        <v>0</v>
      </c>
      <c r="K201" s="471">
        <v>0</v>
      </c>
      <c r="L201" s="471">
        <v>0</v>
      </c>
      <c r="M201" s="471">
        <v>0</v>
      </c>
      <c r="N201" s="471">
        <v>0</v>
      </c>
      <c r="O201" s="471">
        <v>0</v>
      </c>
      <c r="P201" s="471">
        <v>0</v>
      </c>
      <c r="Q201" s="471">
        <v>0</v>
      </c>
      <c r="R201" s="471">
        <v>0</v>
      </c>
      <c r="S201" s="471">
        <v>0</v>
      </c>
    </row>
    <row r="202" spans="1:19" ht="21.75" customHeight="1">
      <c r="A202" s="729"/>
      <c r="B202" s="730" t="s">
        <v>166</v>
      </c>
      <c r="C202" s="331"/>
      <c r="D202" s="679" t="s">
        <v>34</v>
      </c>
      <c r="E202" s="359">
        <f>SUM(E203:E213)</f>
        <v>0</v>
      </c>
      <c r="F202" s="815">
        <f t="shared" si="44"/>
        <v>0</v>
      </c>
      <c r="G202" s="845" t="e">
        <f t="shared" si="45"/>
        <v>#DIV/0!</v>
      </c>
      <c r="H202" s="471">
        <v>0</v>
      </c>
      <c r="I202" s="471">
        <v>0</v>
      </c>
      <c r="J202" s="471">
        <v>0</v>
      </c>
      <c r="K202" s="471">
        <v>0</v>
      </c>
      <c r="L202" s="471">
        <v>0</v>
      </c>
      <c r="M202" s="471">
        <v>0</v>
      </c>
      <c r="N202" s="471">
        <v>0</v>
      </c>
      <c r="O202" s="471">
        <v>0</v>
      </c>
      <c r="P202" s="471">
        <v>0</v>
      </c>
      <c r="Q202" s="471">
        <v>0</v>
      </c>
      <c r="R202" s="471">
        <v>0</v>
      </c>
      <c r="S202" s="471">
        <v>0</v>
      </c>
    </row>
    <row r="203" spans="1:19" ht="21.75" customHeight="1">
      <c r="A203" s="729"/>
      <c r="B203" s="730"/>
      <c r="C203" s="664" t="s">
        <v>168</v>
      </c>
      <c r="D203" s="728" t="s">
        <v>34</v>
      </c>
      <c r="E203" s="156">
        <v>0</v>
      </c>
      <c r="F203" s="815">
        <f t="shared" si="44"/>
        <v>0</v>
      </c>
      <c r="G203" s="845" t="e">
        <f t="shared" si="45"/>
        <v>#DIV/0!</v>
      </c>
      <c r="H203" s="471">
        <v>0</v>
      </c>
      <c r="I203" s="471">
        <v>0</v>
      </c>
      <c r="J203" s="471">
        <v>0</v>
      </c>
      <c r="K203" s="471">
        <v>0</v>
      </c>
      <c r="L203" s="471">
        <v>0</v>
      </c>
      <c r="M203" s="471">
        <v>0</v>
      </c>
      <c r="N203" s="471">
        <v>0</v>
      </c>
      <c r="O203" s="471">
        <v>0</v>
      </c>
      <c r="P203" s="471">
        <v>0</v>
      </c>
      <c r="Q203" s="471">
        <v>0</v>
      </c>
      <c r="R203" s="471">
        <v>0</v>
      </c>
      <c r="S203" s="471">
        <v>0</v>
      </c>
    </row>
    <row r="204" spans="1:19" ht="21.75" customHeight="1">
      <c r="A204" s="729"/>
      <c r="B204" s="730"/>
      <c r="C204" s="664" t="s">
        <v>169</v>
      </c>
      <c r="D204" s="728" t="s">
        <v>34</v>
      </c>
      <c r="E204" s="36">
        <v>0</v>
      </c>
      <c r="F204" s="815">
        <f t="shared" si="44"/>
        <v>0</v>
      </c>
      <c r="G204" s="845" t="e">
        <f t="shared" si="45"/>
        <v>#DIV/0!</v>
      </c>
      <c r="H204" s="471">
        <v>0</v>
      </c>
      <c r="I204" s="471">
        <v>0</v>
      </c>
      <c r="J204" s="471">
        <v>0</v>
      </c>
      <c r="K204" s="471">
        <v>0</v>
      </c>
      <c r="L204" s="471">
        <v>0</v>
      </c>
      <c r="M204" s="471">
        <v>0</v>
      </c>
      <c r="N204" s="471">
        <v>0</v>
      </c>
      <c r="O204" s="471">
        <v>0</v>
      </c>
      <c r="P204" s="471">
        <v>0</v>
      </c>
      <c r="Q204" s="471">
        <v>0</v>
      </c>
      <c r="R204" s="471">
        <v>0</v>
      </c>
      <c r="S204" s="471">
        <v>0</v>
      </c>
    </row>
    <row r="205" spans="1:19" ht="21.75" customHeight="1">
      <c r="A205" s="729"/>
      <c r="B205" s="730"/>
      <c r="C205" s="664" t="s">
        <v>170</v>
      </c>
      <c r="D205" s="728" t="s">
        <v>34</v>
      </c>
      <c r="E205" s="36">
        <v>0</v>
      </c>
      <c r="F205" s="815">
        <f t="shared" si="44"/>
        <v>0</v>
      </c>
      <c r="G205" s="845" t="e">
        <f t="shared" si="45"/>
        <v>#DIV/0!</v>
      </c>
      <c r="H205" s="471">
        <v>0</v>
      </c>
      <c r="I205" s="471">
        <v>0</v>
      </c>
      <c r="J205" s="471">
        <v>0</v>
      </c>
      <c r="K205" s="471">
        <v>0</v>
      </c>
      <c r="L205" s="471">
        <v>0</v>
      </c>
      <c r="M205" s="471">
        <v>0</v>
      </c>
      <c r="N205" s="471">
        <v>0</v>
      </c>
      <c r="O205" s="471">
        <v>0</v>
      </c>
      <c r="P205" s="471">
        <v>0</v>
      </c>
      <c r="Q205" s="471">
        <v>0</v>
      </c>
      <c r="R205" s="471">
        <v>0</v>
      </c>
      <c r="S205" s="471">
        <v>0</v>
      </c>
    </row>
    <row r="206" spans="1:19" ht="21.75" customHeight="1">
      <c r="A206" s="729"/>
      <c r="B206" s="730"/>
      <c r="C206" s="664" t="s">
        <v>171</v>
      </c>
      <c r="D206" s="728" t="s">
        <v>34</v>
      </c>
      <c r="E206" s="36">
        <v>0</v>
      </c>
      <c r="F206" s="815">
        <f t="shared" si="44"/>
        <v>0</v>
      </c>
      <c r="G206" s="845" t="e">
        <f t="shared" si="45"/>
        <v>#DIV/0!</v>
      </c>
      <c r="H206" s="471">
        <v>0</v>
      </c>
      <c r="I206" s="471">
        <v>0</v>
      </c>
      <c r="J206" s="471">
        <v>0</v>
      </c>
      <c r="K206" s="471">
        <v>0</v>
      </c>
      <c r="L206" s="471">
        <v>0</v>
      </c>
      <c r="M206" s="471">
        <v>0</v>
      </c>
      <c r="N206" s="471">
        <v>0</v>
      </c>
      <c r="O206" s="471">
        <v>0</v>
      </c>
      <c r="P206" s="471">
        <v>0</v>
      </c>
      <c r="Q206" s="471">
        <v>0</v>
      </c>
      <c r="R206" s="471">
        <v>0</v>
      </c>
      <c r="S206" s="471">
        <v>0</v>
      </c>
    </row>
    <row r="207" spans="1:19" ht="21.75" customHeight="1">
      <c r="A207" s="729"/>
      <c r="B207" s="730"/>
      <c r="C207" s="664" t="s">
        <v>172</v>
      </c>
      <c r="D207" s="728" t="s">
        <v>34</v>
      </c>
      <c r="E207" s="36">
        <v>0</v>
      </c>
      <c r="F207" s="815">
        <f t="shared" si="44"/>
        <v>0</v>
      </c>
      <c r="G207" s="845" t="e">
        <f t="shared" si="45"/>
        <v>#DIV/0!</v>
      </c>
      <c r="H207" s="471">
        <v>0</v>
      </c>
      <c r="I207" s="471">
        <v>0</v>
      </c>
      <c r="J207" s="471">
        <v>0</v>
      </c>
      <c r="K207" s="471">
        <v>0</v>
      </c>
      <c r="L207" s="471">
        <v>0</v>
      </c>
      <c r="M207" s="471">
        <v>0</v>
      </c>
      <c r="N207" s="471">
        <v>0</v>
      </c>
      <c r="O207" s="471">
        <v>0</v>
      </c>
      <c r="P207" s="471">
        <v>0</v>
      </c>
      <c r="Q207" s="471">
        <v>0</v>
      </c>
      <c r="R207" s="471">
        <v>0</v>
      </c>
      <c r="S207" s="471">
        <v>0</v>
      </c>
    </row>
    <row r="208" spans="1:19" ht="21.75" customHeight="1">
      <c r="A208" s="729"/>
      <c r="B208" s="730"/>
      <c r="C208" s="664" t="s">
        <v>173</v>
      </c>
      <c r="D208" s="728" t="s">
        <v>34</v>
      </c>
      <c r="E208" s="36">
        <v>0</v>
      </c>
      <c r="F208" s="815">
        <f t="shared" si="44"/>
        <v>0</v>
      </c>
      <c r="G208" s="845" t="e">
        <f t="shared" si="45"/>
        <v>#DIV/0!</v>
      </c>
      <c r="H208" s="471">
        <v>0</v>
      </c>
      <c r="I208" s="471">
        <v>0</v>
      </c>
      <c r="J208" s="471">
        <v>0</v>
      </c>
      <c r="K208" s="471">
        <v>0</v>
      </c>
      <c r="L208" s="471">
        <v>0</v>
      </c>
      <c r="M208" s="471">
        <v>0</v>
      </c>
      <c r="N208" s="471">
        <v>0</v>
      </c>
      <c r="O208" s="471">
        <v>0</v>
      </c>
      <c r="P208" s="471">
        <v>0</v>
      </c>
      <c r="Q208" s="471">
        <v>0</v>
      </c>
      <c r="R208" s="471">
        <v>0</v>
      </c>
      <c r="S208" s="471">
        <v>0</v>
      </c>
    </row>
    <row r="209" spans="1:19" ht="21.75" customHeight="1">
      <c r="A209" s="729"/>
      <c r="B209" s="730"/>
      <c r="C209" s="664" t="s">
        <v>174</v>
      </c>
      <c r="D209" s="728" t="s">
        <v>34</v>
      </c>
      <c r="E209" s="36">
        <v>0</v>
      </c>
      <c r="F209" s="815">
        <f t="shared" si="44"/>
        <v>0</v>
      </c>
      <c r="G209" s="845" t="e">
        <f t="shared" si="45"/>
        <v>#DIV/0!</v>
      </c>
      <c r="H209" s="471">
        <v>0</v>
      </c>
      <c r="I209" s="471">
        <v>0</v>
      </c>
      <c r="J209" s="471">
        <v>0</v>
      </c>
      <c r="K209" s="471">
        <v>0</v>
      </c>
      <c r="L209" s="471">
        <v>0</v>
      </c>
      <c r="M209" s="471">
        <v>0</v>
      </c>
      <c r="N209" s="471">
        <v>0</v>
      </c>
      <c r="O209" s="471">
        <v>0</v>
      </c>
      <c r="P209" s="471">
        <v>0</v>
      </c>
      <c r="Q209" s="471">
        <v>0</v>
      </c>
      <c r="R209" s="471">
        <v>0</v>
      </c>
      <c r="S209" s="471">
        <v>0</v>
      </c>
    </row>
    <row r="210" spans="1:19" ht="21.75" customHeight="1">
      <c r="A210" s="729"/>
      <c r="B210" s="730"/>
      <c r="C210" s="664" t="s">
        <v>175</v>
      </c>
      <c r="D210" s="728" t="s">
        <v>34</v>
      </c>
      <c r="E210" s="36">
        <v>0</v>
      </c>
      <c r="F210" s="815">
        <f t="shared" si="44"/>
        <v>0</v>
      </c>
      <c r="G210" s="845" t="e">
        <f t="shared" si="45"/>
        <v>#DIV/0!</v>
      </c>
      <c r="H210" s="471">
        <v>0</v>
      </c>
      <c r="I210" s="471">
        <v>0</v>
      </c>
      <c r="J210" s="471">
        <v>0</v>
      </c>
      <c r="K210" s="471">
        <v>0</v>
      </c>
      <c r="L210" s="471">
        <v>0</v>
      </c>
      <c r="M210" s="471">
        <v>0</v>
      </c>
      <c r="N210" s="471">
        <v>0</v>
      </c>
      <c r="O210" s="471">
        <v>0</v>
      </c>
      <c r="P210" s="471">
        <v>0</v>
      </c>
      <c r="Q210" s="471">
        <v>0</v>
      </c>
      <c r="R210" s="471">
        <v>0</v>
      </c>
      <c r="S210" s="471">
        <v>0</v>
      </c>
    </row>
    <row r="211" spans="1:19" ht="21.75" customHeight="1">
      <c r="A211" s="729"/>
      <c r="B211" s="730"/>
      <c r="C211" s="664" t="s">
        <v>176</v>
      </c>
      <c r="D211" s="728" t="s">
        <v>34</v>
      </c>
      <c r="E211" s="36">
        <v>0</v>
      </c>
      <c r="F211" s="815">
        <f t="shared" si="44"/>
        <v>0</v>
      </c>
      <c r="G211" s="845" t="e">
        <f t="shared" si="45"/>
        <v>#DIV/0!</v>
      </c>
      <c r="H211" s="471">
        <v>0</v>
      </c>
      <c r="I211" s="471">
        <v>0</v>
      </c>
      <c r="J211" s="471">
        <v>0</v>
      </c>
      <c r="K211" s="471">
        <v>0</v>
      </c>
      <c r="L211" s="471">
        <v>0</v>
      </c>
      <c r="M211" s="471">
        <v>0</v>
      </c>
      <c r="N211" s="471">
        <v>0</v>
      </c>
      <c r="O211" s="471">
        <v>0</v>
      </c>
      <c r="P211" s="471">
        <v>0</v>
      </c>
      <c r="Q211" s="471">
        <v>0</v>
      </c>
      <c r="R211" s="471">
        <v>0</v>
      </c>
      <c r="S211" s="471">
        <v>0</v>
      </c>
    </row>
    <row r="212" spans="1:19" ht="21.75" customHeight="1">
      <c r="A212" s="729"/>
      <c r="B212" s="730"/>
      <c r="C212" s="664" t="s">
        <v>177</v>
      </c>
      <c r="D212" s="728" t="s">
        <v>34</v>
      </c>
      <c r="E212" s="36">
        <v>0</v>
      </c>
      <c r="F212" s="815">
        <f t="shared" si="44"/>
        <v>0</v>
      </c>
      <c r="G212" s="845" t="e">
        <f t="shared" si="45"/>
        <v>#DIV/0!</v>
      </c>
      <c r="H212" s="471">
        <v>0</v>
      </c>
      <c r="I212" s="471">
        <v>0</v>
      </c>
      <c r="J212" s="471">
        <v>0</v>
      </c>
      <c r="K212" s="471">
        <v>0</v>
      </c>
      <c r="L212" s="471">
        <v>0</v>
      </c>
      <c r="M212" s="471">
        <v>0</v>
      </c>
      <c r="N212" s="471">
        <v>0</v>
      </c>
      <c r="O212" s="471">
        <v>0</v>
      </c>
      <c r="P212" s="471">
        <v>0</v>
      </c>
      <c r="Q212" s="471">
        <v>0</v>
      </c>
      <c r="R212" s="471">
        <v>0</v>
      </c>
      <c r="S212" s="471">
        <v>0</v>
      </c>
    </row>
    <row r="213" spans="1:19" ht="21.75" customHeight="1">
      <c r="A213" s="729"/>
      <c r="B213" s="730"/>
      <c r="C213" s="664" t="s">
        <v>178</v>
      </c>
      <c r="D213" s="728" t="s">
        <v>34</v>
      </c>
      <c r="E213" s="36">
        <v>0</v>
      </c>
      <c r="F213" s="815">
        <f t="shared" si="44"/>
        <v>0</v>
      </c>
      <c r="G213" s="845" t="e">
        <f t="shared" si="45"/>
        <v>#DIV/0!</v>
      </c>
      <c r="H213" s="471">
        <v>0</v>
      </c>
      <c r="I213" s="471">
        <v>0</v>
      </c>
      <c r="J213" s="471">
        <v>0</v>
      </c>
      <c r="K213" s="471">
        <v>0</v>
      </c>
      <c r="L213" s="471">
        <v>0</v>
      </c>
      <c r="M213" s="471">
        <v>0</v>
      </c>
      <c r="N213" s="471">
        <v>0</v>
      </c>
      <c r="O213" s="471">
        <v>0</v>
      </c>
      <c r="P213" s="471">
        <v>0</v>
      </c>
      <c r="Q213" s="471">
        <v>0</v>
      </c>
      <c r="R213" s="471">
        <v>0</v>
      </c>
      <c r="S213" s="471">
        <v>0</v>
      </c>
    </row>
    <row r="214" spans="1:19" ht="21.75" customHeight="1">
      <c r="A214" s="729"/>
      <c r="B214" s="2156" t="s">
        <v>167</v>
      </c>
      <c r="C214" s="2157"/>
      <c r="D214" s="679" t="s">
        <v>34</v>
      </c>
      <c r="E214" s="359">
        <f>SUM(E215:E220)</f>
        <v>0</v>
      </c>
      <c r="F214" s="815">
        <f t="shared" si="44"/>
        <v>0</v>
      </c>
      <c r="G214" s="845" t="e">
        <f t="shared" si="45"/>
        <v>#DIV/0!</v>
      </c>
      <c r="H214" s="471">
        <v>0</v>
      </c>
      <c r="I214" s="471">
        <v>0</v>
      </c>
      <c r="J214" s="471">
        <v>0</v>
      </c>
      <c r="K214" s="471">
        <v>0</v>
      </c>
      <c r="L214" s="471">
        <v>0</v>
      </c>
      <c r="M214" s="471">
        <v>0</v>
      </c>
      <c r="N214" s="471">
        <v>0</v>
      </c>
      <c r="O214" s="471">
        <v>0</v>
      </c>
      <c r="P214" s="471">
        <v>0</v>
      </c>
      <c r="Q214" s="471">
        <v>0</v>
      </c>
      <c r="R214" s="471">
        <v>0</v>
      </c>
      <c r="S214" s="471">
        <v>0</v>
      </c>
    </row>
    <row r="215" spans="1:19" ht="21.75" customHeight="1">
      <c r="A215" s="729"/>
      <c r="B215" s="730"/>
      <c r="C215" s="664" t="s">
        <v>258</v>
      </c>
      <c r="D215" s="728" t="s">
        <v>34</v>
      </c>
      <c r="E215" s="156">
        <v>0</v>
      </c>
      <c r="F215" s="815">
        <f t="shared" si="44"/>
        <v>0</v>
      </c>
      <c r="G215" s="845" t="e">
        <f t="shared" si="45"/>
        <v>#DIV/0!</v>
      </c>
      <c r="H215" s="471">
        <v>0</v>
      </c>
      <c r="I215" s="471">
        <v>0</v>
      </c>
      <c r="J215" s="471">
        <v>0</v>
      </c>
      <c r="K215" s="471">
        <v>0</v>
      </c>
      <c r="L215" s="471">
        <v>0</v>
      </c>
      <c r="M215" s="471">
        <v>0</v>
      </c>
      <c r="N215" s="471">
        <v>0</v>
      </c>
      <c r="O215" s="471">
        <v>0</v>
      </c>
      <c r="P215" s="471">
        <v>0</v>
      </c>
      <c r="Q215" s="471">
        <v>0</v>
      </c>
      <c r="R215" s="471">
        <v>0</v>
      </c>
      <c r="S215" s="471">
        <v>0</v>
      </c>
    </row>
    <row r="216" spans="1:19" ht="21.75" customHeight="1">
      <c r="A216" s="729"/>
      <c r="B216" s="730"/>
      <c r="C216" s="664" t="s">
        <v>185</v>
      </c>
      <c r="D216" s="728" t="s">
        <v>34</v>
      </c>
      <c r="E216" s="156">
        <v>0</v>
      </c>
      <c r="F216" s="815">
        <f t="shared" si="44"/>
        <v>0</v>
      </c>
      <c r="G216" s="845" t="e">
        <f t="shared" si="45"/>
        <v>#DIV/0!</v>
      </c>
      <c r="H216" s="471">
        <v>0</v>
      </c>
      <c r="I216" s="471">
        <v>0</v>
      </c>
      <c r="J216" s="471">
        <v>0</v>
      </c>
      <c r="K216" s="471">
        <v>0</v>
      </c>
      <c r="L216" s="471">
        <v>0</v>
      </c>
      <c r="M216" s="471">
        <v>0</v>
      </c>
      <c r="N216" s="471">
        <v>0</v>
      </c>
      <c r="O216" s="471">
        <v>0</v>
      </c>
      <c r="P216" s="471">
        <v>0</v>
      </c>
      <c r="Q216" s="471">
        <v>0</v>
      </c>
      <c r="R216" s="471">
        <v>0</v>
      </c>
      <c r="S216" s="471">
        <v>0</v>
      </c>
    </row>
    <row r="217" spans="1:19" ht="21.75" customHeight="1">
      <c r="A217" s="729"/>
      <c r="B217" s="730"/>
      <c r="C217" s="664" t="s">
        <v>184</v>
      </c>
      <c r="D217" s="728" t="s">
        <v>34</v>
      </c>
      <c r="E217" s="156">
        <v>0</v>
      </c>
      <c r="F217" s="815">
        <f t="shared" si="44"/>
        <v>0</v>
      </c>
      <c r="G217" s="845" t="e">
        <f t="shared" si="45"/>
        <v>#DIV/0!</v>
      </c>
      <c r="H217" s="471">
        <v>0</v>
      </c>
      <c r="I217" s="471">
        <v>0</v>
      </c>
      <c r="J217" s="471">
        <v>0</v>
      </c>
      <c r="K217" s="471">
        <v>0</v>
      </c>
      <c r="L217" s="471">
        <v>0</v>
      </c>
      <c r="M217" s="471">
        <v>0</v>
      </c>
      <c r="N217" s="471">
        <v>0</v>
      </c>
      <c r="O217" s="471">
        <v>0</v>
      </c>
      <c r="P217" s="471">
        <v>0</v>
      </c>
      <c r="Q217" s="471">
        <v>0</v>
      </c>
      <c r="R217" s="471">
        <v>0</v>
      </c>
      <c r="S217" s="471">
        <v>0</v>
      </c>
    </row>
    <row r="218" spans="1:19" ht="21.75" customHeight="1">
      <c r="A218" s="729"/>
      <c r="B218" s="730"/>
      <c r="C218" s="664" t="s">
        <v>183</v>
      </c>
      <c r="D218" s="728" t="s">
        <v>34</v>
      </c>
      <c r="E218" s="156">
        <v>0</v>
      </c>
      <c r="F218" s="815">
        <f t="shared" si="44"/>
        <v>0</v>
      </c>
      <c r="G218" s="845" t="e">
        <f t="shared" si="45"/>
        <v>#DIV/0!</v>
      </c>
      <c r="H218" s="471">
        <v>0</v>
      </c>
      <c r="I218" s="471">
        <v>0</v>
      </c>
      <c r="J218" s="471">
        <v>0</v>
      </c>
      <c r="K218" s="471">
        <v>0</v>
      </c>
      <c r="L218" s="471">
        <v>0</v>
      </c>
      <c r="M218" s="471">
        <v>0</v>
      </c>
      <c r="N218" s="471">
        <v>0</v>
      </c>
      <c r="O218" s="471">
        <v>0</v>
      </c>
      <c r="P218" s="471">
        <v>0</v>
      </c>
      <c r="Q218" s="471">
        <v>0</v>
      </c>
      <c r="R218" s="471">
        <v>0</v>
      </c>
      <c r="S218" s="471">
        <v>0</v>
      </c>
    </row>
    <row r="219" spans="1:19" ht="21.75" customHeight="1">
      <c r="A219" s="729"/>
      <c r="B219" s="730"/>
      <c r="C219" s="664" t="s">
        <v>182</v>
      </c>
      <c r="D219" s="728" t="s">
        <v>34</v>
      </c>
      <c r="E219" s="156">
        <v>0</v>
      </c>
      <c r="F219" s="815">
        <f t="shared" si="44"/>
        <v>0</v>
      </c>
      <c r="G219" s="845" t="e">
        <f t="shared" si="45"/>
        <v>#DIV/0!</v>
      </c>
      <c r="H219" s="471">
        <v>0</v>
      </c>
      <c r="I219" s="471">
        <v>0</v>
      </c>
      <c r="J219" s="471">
        <v>0</v>
      </c>
      <c r="K219" s="471">
        <v>0</v>
      </c>
      <c r="L219" s="471">
        <v>0</v>
      </c>
      <c r="M219" s="471">
        <v>0</v>
      </c>
      <c r="N219" s="471">
        <v>0</v>
      </c>
      <c r="O219" s="471">
        <v>0</v>
      </c>
      <c r="P219" s="471">
        <v>0</v>
      </c>
      <c r="Q219" s="471">
        <v>0</v>
      </c>
      <c r="R219" s="471">
        <v>0</v>
      </c>
      <c r="S219" s="471">
        <v>0</v>
      </c>
    </row>
    <row r="220" spans="1:19" ht="21.75" customHeight="1">
      <c r="A220" s="729"/>
      <c r="B220" s="730"/>
      <c r="C220" s="664" t="s">
        <v>181</v>
      </c>
      <c r="D220" s="728" t="s">
        <v>34</v>
      </c>
      <c r="E220" s="156">
        <v>0</v>
      </c>
      <c r="F220" s="815">
        <f t="shared" si="44"/>
        <v>0</v>
      </c>
      <c r="G220" s="845" t="e">
        <f t="shared" si="45"/>
        <v>#DIV/0!</v>
      </c>
      <c r="H220" s="471">
        <v>0</v>
      </c>
      <c r="I220" s="471">
        <v>0</v>
      </c>
      <c r="J220" s="471">
        <v>0</v>
      </c>
      <c r="K220" s="471">
        <v>0</v>
      </c>
      <c r="L220" s="471">
        <v>0</v>
      </c>
      <c r="M220" s="471">
        <v>0</v>
      </c>
      <c r="N220" s="471">
        <v>0</v>
      </c>
      <c r="O220" s="471">
        <v>0</v>
      </c>
      <c r="P220" s="471">
        <v>0</v>
      </c>
      <c r="Q220" s="471">
        <v>0</v>
      </c>
      <c r="R220" s="471">
        <v>0</v>
      </c>
      <c r="S220" s="471">
        <v>0</v>
      </c>
    </row>
    <row r="221" spans="1:19" ht="21.75" customHeight="1">
      <c r="A221" s="2155" t="s">
        <v>241</v>
      </c>
      <c r="B221" s="2156"/>
      <c r="C221" s="2157"/>
      <c r="D221" s="728" t="s">
        <v>35</v>
      </c>
      <c r="E221" s="156">
        <v>1</v>
      </c>
      <c r="F221" s="815">
        <f t="shared" si="44"/>
        <v>1</v>
      </c>
      <c r="G221" s="845">
        <f t="shared" si="45"/>
        <v>100</v>
      </c>
      <c r="H221" s="471">
        <v>0</v>
      </c>
      <c r="I221" s="471">
        <v>1</v>
      </c>
      <c r="J221" s="471">
        <v>0</v>
      </c>
      <c r="K221" s="471">
        <v>0</v>
      </c>
      <c r="L221" s="471">
        <v>0</v>
      </c>
      <c r="M221" s="471">
        <v>0</v>
      </c>
      <c r="N221" s="471">
        <v>0</v>
      </c>
      <c r="O221" s="471">
        <v>0</v>
      </c>
      <c r="P221" s="471">
        <v>0</v>
      </c>
      <c r="Q221" s="471">
        <v>0</v>
      </c>
      <c r="R221" s="471">
        <v>0</v>
      </c>
      <c r="S221" s="471">
        <v>0</v>
      </c>
    </row>
    <row r="222" spans="1:19" ht="21.75" customHeight="1">
      <c r="A222" s="663"/>
      <c r="B222" s="731"/>
      <c r="C222" s="732" t="s">
        <v>108</v>
      </c>
      <c r="D222" s="733" t="s">
        <v>9</v>
      </c>
      <c r="E222" s="156">
        <v>100</v>
      </c>
      <c r="F222" s="815">
        <f t="shared" si="44"/>
        <v>111</v>
      </c>
      <c r="G222" s="845">
        <f t="shared" si="45"/>
        <v>111</v>
      </c>
      <c r="H222" s="471">
        <v>0</v>
      </c>
      <c r="I222" s="471">
        <v>25</v>
      </c>
      <c r="J222" s="471">
        <v>15</v>
      </c>
      <c r="K222" s="471">
        <v>13</v>
      </c>
      <c r="L222" s="471">
        <v>27</v>
      </c>
      <c r="M222" s="471">
        <v>11</v>
      </c>
      <c r="N222" s="471">
        <v>6</v>
      </c>
      <c r="O222" s="471">
        <v>3</v>
      </c>
      <c r="P222" s="471">
        <v>2</v>
      </c>
      <c r="Q222" s="471">
        <v>2</v>
      </c>
      <c r="R222" s="471">
        <v>2</v>
      </c>
      <c r="S222" s="471">
        <v>5</v>
      </c>
    </row>
    <row r="223" spans="1:19" ht="21.75" customHeight="1">
      <c r="A223" s="2240" t="s">
        <v>242</v>
      </c>
      <c r="B223" s="2274"/>
      <c r="C223" s="2275"/>
      <c r="D223" s="733" t="s">
        <v>34</v>
      </c>
      <c r="E223" s="156">
        <v>0</v>
      </c>
      <c r="F223" s="815">
        <f t="shared" si="44"/>
        <v>0</v>
      </c>
      <c r="G223" s="845" t="e">
        <f t="shared" si="45"/>
        <v>#DIV/0!</v>
      </c>
      <c r="H223" s="471">
        <v>0</v>
      </c>
      <c r="I223" s="471">
        <v>0</v>
      </c>
      <c r="J223" s="471">
        <v>0</v>
      </c>
      <c r="K223" s="471">
        <v>0</v>
      </c>
      <c r="L223" s="471">
        <v>0</v>
      </c>
      <c r="M223" s="471">
        <v>0</v>
      </c>
      <c r="N223" s="471">
        <v>0</v>
      </c>
      <c r="O223" s="471">
        <v>0</v>
      </c>
      <c r="P223" s="471">
        <v>0</v>
      </c>
      <c r="Q223" s="471">
        <v>0</v>
      </c>
      <c r="R223" s="471">
        <v>0</v>
      </c>
      <c r="S223" s="471">
        <v>0</v>
      </c>
    </row>
    <row r="224" spans="1:19" ht="21.75" customHeight="1">
      <c r="A224" s="2243" t="s">
        <v>243</v>
      </c>
      <c r="B224" s="2276"/>
      <c r="C224" s="2277"/>
      <c r="D224" s="733" t="s">
        <v>90</v>
      </c>
      <c r="E224" s="156">
        <v>0</v>
      </c>
      <c r="F224" s="815">
        <f t="shared" si="44"/>
        <v>0</v>
      </c>
      <c r="G224" s="845" t="e">
        <f t="shared" si="45"/>
        <v>#DIV/0!</v>
      </c>
      <c r="H224" s="471">
        <v>0</v>
      </c>
      <c r="I224" s="471">
        <v>0</v>
      </c>
      <c r="J224" s="471">
        <v>0</v>
      </c>
      <c r="K224" s="471">
        <v>0</v>
      </c>
      <c r="L224" s="471">
        <v>0</v>
      </c>
      <c r="M224" s="471">
        <v>0</v>
      </c>
      <c r="N224" s="471">
        <v>0</v>
      </c>
      <c r="O224" s="471">
        <v>0</v>
      </c>
      <c r="P224" s="471">
        <v>0</v>
      </c>
      <c r="Q224" s="471">
        <v>0</v>
      </c>
      <c r="R224" s="471">
        <v>0</v>
      </c>
      <c r="S224" s="471">
        <v>0</v>
      </c>
    </row>
    <row r="225" spans="1:19" ht="21.75" customHeight="1">
      <c r="A225" s="2240" t="s">
        <v>285</v>
      </c>
      <c r="B225" s="2274"/>
      <c r="C225" s="2275"/>
      <c r="D225" s="733" t="s">
        <v>34</v>
      </c>
      <c r="E225" s="156">
        <v>0</v>
      </c>
      <c r="F225" s="815">
        <f t="shared" si="44"/>
        <v>0</v>
      </c>
      <c r="G225" s="845" t="e">
        <f t="shared" si="45"/>
        <v>#DIV/0!</v>
      </c>
      <c r="H225" s="471">
        <v>0</v>
      </c>
      <c r="I225" s="471">
        <v>0</v>
      </c>
      <c r="J225" s="471">
        <v>0</v>
      </c>
      <c r="K225" s="471">
        <v>0</v>
      </c>
      <c r="L225" s="471">
        <v>0</v>
      </c>
      <c r="M225" s="471">
        <v>0</v>
      </c>
      <c r="N225" s="471">
        <v>0</v>
      </c>
      <c r="O225" s="471">
        <v>0</v>
      </c>
      <c r="P225" s="471">
        <v>0</v>
      </c>
      <c r="Q225" s="471">
        <v>0</v>
      </c>
      <c r="R225" s="471">
        <v>0</v>
      </c>
      <c r="S225" s="471">
        <v>0</v>
      </c>
    </row>
    <row r="226" spans="1:19" ht="21.75" customHeight="1">
      <c r="A226" s="663" t="s">
        <v>245</v>
      </c>
      <c r="B226" s="731"/>
      <c r="C226" s="734"/>
      <c r="D226" s="733" t="s">
        <v>114</v>
      </c>
      <c r="E226" s="156">
        <v>0</v>
      </c>
      <c r="F226" s="815">
        <f t="shared" si="44"/>
        <v>0</v>
      </c>
      <c r="G226" s="845" t="e">
        <f t="shared" si="45"/>
        <v>#DIV/0!</v>
      </c>
      <c r="H226" s="471">
        <v>0</v>
      </c>
      <c r="I226" s="471">
        <v>0</v>
      </c>
      <c r="J226" s="471">
        <v>0</v>
      </c>
      <c r="K226" s="471">
        <v>0</v>
      </c>
      <c r="L226" s="471">
        <v>0</v>
      </c>
      <c r="M226" s="471">
        <v>0</v>
      </c>
      <c r="N226" s="471">
        <v>0</v>
      </c>
      <c r="O226" s="471">
        <v>0</v>
      </c>
      <c r="P226" s="471">
        <v>0</v>
      </c>
      <c r="Q226" s="471">
        <v>0</v>
      </c>
      <c r="R226" s="471">
        <v>0</v>
      </c>
      <c r="S226" s="471">
        <v>0</v>
      </c>
    </row>
    <row r="227" spans="1:19" ht="21.75" customHeight="1">
      <c r="A227" s="735"/>
      <c r="B227" s="736" t="s">
        <v>58</v>
      </c>
      <c r="C227" s="737"/>
      <c r="D227" s="738" t="s">
        <v>24</v>
      </c>
      <c r="E227" s="739">
        <f>SUM(E228:E232)</f>
        <v>20500</v>
      </c>
      <c r="F227" s="817">
        <f t="shared" si="44"/>
        <v>20600</v>
      </c>
      <c r="G227" s="846">
        <f t="shared" si="45"/>
        <v>100.48780487804878</v>
      </c>
      <c r="H227" s="1101">
        <f>SUM(H228:H232)</f>
        <v>0</v>
      </c>
      <c r="I227" s="1101">
        <f t="shared" ref="I227:S227" si="46">SUM(I228:I232)</f>
        <v>11100</v>
      </c>
      <c r="J227" s="1244">
        <f t="shared" si="46"/>
        <v>500</v>
      </c>
      <c r="K227" s="1558">
        <f t="shared" si="46"/>
        <v>0</v>
      </c>
      <c r="L227" s="1558">
        <f t="shared" si="46"/>
        <v>0</v>
      </c>
      <c r="M227" s="1558">
        <f t="shared" si="46"/>
        <v>0</v>
      </c>
      <c r="N227" s="1558">
        <f t="shared" si="46"/>
        <v>0</v>
      </c>
      <c r="O227" s="1558">
        <f t="shared" si="46"/>
        <v>9000</v>
      </c>
      <c r="P227" s="1558">
        <f t="shared" si="46"/>
        <v>0</v>
      </c>
      <c r="Q227" s="1558">
        <f t="shared" si="46"/>
        <v>0</v>
      </c>
      <c r="R227" s="1911">
        <f t="shared" si="46"/>
        <v>0</v>
      </c>
      <c r="S227" s="1911">
        <f t="shared" si="46"/>
        <v>0</v>
      </c>
    </row>
    <row r="228" spans="1:19" ht="21.75" customHeight="1">
      <c r="A228" s="706"/>
      <c r="B228" s="730"/>
      <c r="C228" s="740" t="s">
        <v>25</v>
      </c>
      <c r="D228" s="728" t="s">
        <v>24</v>
      </c>
      <c r="E228" s="741"/>
      <c r="F228" s="815">
        <f t="shared" si="44"/>
        <v>0</v>
      </c>
      <c r="G228" s="845" t="e">
        <f t="shared" si="45"/>
        <v>#DIV/0!</v>
      </c>
      <c r="H228" s="471">
        <v>0</v>
      </c>
      <c r="I228" s="471">
        <v>0</v>
      </c>
      <c r="J228" s="471">
        <v>0</v>
      </c>
      <c r="K228" s="471">
        <v>0</v>
      </c>
      <c r="L228" s="471">
        <v>0</v>
      </c>
      <c r="M228" s="471">
        <v>0</v>
      </c>
      <c r="N228" s="471">
        <v>0</v>
      </c>
      <c r="O228" s="471">
        <v>0</v>
      </c>
      <c r="P228" s="471">
        <v>0</v>
      </c>
      <c r="Q228" s="471">
        <v>0</v>
      </c>
      <c r="R228" s="471">
        <v>0</v>
      </c>
      <c r="S228" s="471">
        <v>0</v>
      </c>
    </row>
    <row r="229" spans="1:19" ht="21.75" customHeight="1">
      <c r="A229" s="706"/>
      <c r="B229" s="730"/>
      <c r="C229" s="740" t="s">
        <v>26</v>
      </c>
      <c r="D229" s="728" t="s">
        <v>24</v>
      </c>
      <c r="E229" s="741">
        <v>20500</v>
      </c>
      <c r="F229" s="815">
        <f t="shared" si="44"/>
        <v>20600</v>
      </c>
      <c r="G229" s="845">
        <f t="shared" si="45"/>
        <v>100.48780487804878</v>
      </c>
      <c r="H229" s="471">
        <v>0</v>
      </c>
      <c r="I229" s="872">
        <v>11100</v>
      </c>
      <c r="J229" s="471">
        <v>500</v>
      </c>
      <c r="K229" s="471">
        <v>0</v>
      </c>
      <c r="L229" s="471">
        <v>0</v>
      </c>
      <c r="M229" s="471">
        <v>0</v>
      </c>
      <c r="N229" s="471">
        <v>0</v>
      </c>
      <c r="O229" s="872">
        <v>9000</v>
      </c>
      <c r="P229" s="471">
        <v>0</v>
      </c>
      <c r="Q229" s="471">
        <v>0</v>
      </c>
      <c r="R229" s="471">
        <v>0</v>
      </c>
      <c r="S229" s="471">
        <v>0</v>
      </c>
    </row>
    <row r="230" spans="1:19" ht="21.75" customHeight="1">
      <c r="A230" s="706"/>
      <c r="B230" s="730"/>
      <c r="C230" s="740" t="s">
        <v>27</v>
      </c>
      <c r="D230" s="728" t="s">
        <v>24</v>
      </c>
      <c r="E230" s="741"/>
      <c r="F230" s="815">
        <f t="shared" si="44"/>
        <v>0</v>
      </c>
      <c r="G230" s="845" t="e">
        <f t="shared" si="45"/>
        <v>#DIV/0!</v>
      </c>
      <c r="H230" s="471">
        <v>0</v>
      </c>
      <c r="I230" s="471">
        <v>0</v>
      </c>
      <c r="J230" s="471">
        <v>0</v>
      </c>
      <c r="K230" s="471">
        <v>0</v>
      </c>
      <c r="L230" s="471">
        <v>0</v>
      </c>
      <c r="M230" s="471">
        <v>0</v>
      </c>
      <c r="N230" s="471">
        <v>0</v>
      </c>
      <c r="O230" s="471">
        <v>0</v>
      </c>
      <c r="P230" s="471">
        <v>0</v>
      </c>
      <c r="Q230" s="471">
        <v>0</v>
      </c>
      <c r="R230" s="471">
        <v>0</v>
      </c>
      <c r="S230" s="471">
        <v>0</v>
      </c>
    </row>
    <row r="231" spans="1:19" ht="21.75" customHeight="1">
      <c r="A231" s="706"/>
      <c r="B231" s="730"/>
      <c r="C231" s="740" t="s">
        <v>28</v>
      </c>
      <c r="D231" s="728" t="s">
        <v>24</v>
      </c>
      <c r="E231" s="741"/>
      <c r="F231" s="815">
        <f t="shared" si="44"/>
        <v>0</v>
      </c>
      <c r="G231" s="845" t="e">
        <f t="shared" si="45"/>
        <v>#DIV/0!</v>
      </c>
      <c r="H231" s="471">
        <v>0</v>
      </c>
      <c r="I231" s="471">
        <v>0</v>
      </c>
      <c r="J231" s="471">
        <v>0</v>
      </c>
      <c r="K231" s="471">
        <v>0</v>
      </c>
      <c r="L231" s="471">
        <v>0</v>
      </c>
      <c r="M231" s="471">
        <v>0</v>
      </c>
      <c r="N231" s="471">
        <v>0</v>
      </c>
      <c r="O231" s="471">
        <v>0</v>
      </c>
      <c r="P231" s="471">
        <v>0</v>
      </c>
      <c r="Q231" s="471">
        <v>0</v>
      </c>
      <c r="R231" s="471">
        <v>0</v>
      </c>
      <c r="S231" s="471">
        <v>0</v>
      </c>
    </row>
    <row r="232" spans="1:19" ht="21.75" customHeight="1">
      <c r="A232" s="742"/>
      <c r="B232" s="743"/>
      <c r="C232" s="744" t="s">
        <v>29</v>
      </c>
      <c r="D232" s="745" t="s">
        <v>24</v>
      </c>
      <c r="E232" s="746"/>
      <c r="F232" s="819">
        <f t="shared" si="44"/>
        <v>0</v>
      </c>
      <c r="G232" s="847" t="e">
        <f t="shared" si="45"/>
        <v>#DIV/0!</v>
      </c>
      <c r="H232" s="478">
        <v>0</v>
      </c>
      <c r="I232" s="478">
        <v>0</v>
      </c>
      <c r="J232" s="478">
        <v>0</v>
      </c>
      <c r="K232" s="478">
        <v>0</v>
      </c>
      <c r="L232" s="478">
        <v>0</v>
      </c>
      <c r="M232" s="478">
        <v>0</v>
      </c>
      <c r="N232" s="478">
        <v>0</v>
      </c>
      <c r="O232" s="478">
        <v>0</v>
      </c>
      <c r="P232" s="478">
        <v>0</v>
      </c>
      <c r="Q232" s="478">
        <v>0</v>
      </c>
      <c r="R232" s="478">
        <v>0</v>
      </c>
      <c r="S232" s="478">
        <v>0</v>
      </c>
    </row>
    <row r="233" spans="1:19" ht="21.75" customHeight="1">
      <c r="A233" s="2144" t="s">
        <v>246</v>
      </c>
      <c r="B233" s="2145"/>
      <c r="C233" s="2146"/>
      <c r="D233" s="710"/>
      <c r="E233" s="400"/>
      <c r="F233" s="92"/>
      <c r="G233" s="103"/>
      <c r="H233" s="1100"/>
      <c r="I233" s="1100"/>
      <c r="J233" s="1243"/>
      <c r="K233" s="1557"/>
      <c r="L233" s="1557"/>
      <c r="M233" s="1557"/>
      <c r="N233" s="1557"/>
      <c r="O233" s="1557"/>
      <c r="P233" s="1557"/>
      <c r="Q233" s="1557"/>
      <c r="R233" s="1910"/>
      <c r="S233" s="1910"/>
    </row>
    <row r="234" spans="1:19" ht="21.75" customHeight="1">
      <c r="A234" s="159" t="s">
        <v>247</v>
      </c>
      <c r="B234" s="747"/>
      <c r="C234" s="748"/>
      <c r="D234" s="749"/>
      <c r="E234" s="54"/>
      <c r="F234" s="55"/>
      <c r="G234" s="28"/>
      <c r="H234" s="1096"/>
      <c r="I234" s="1096"/>
      <c r="J234" s="1239"/>
      <c r="K234" s="1553"/>
      <c r="L234" s="1553"/>
      <c r="M234" s="1553"/>
      <c r="N234" s="1553"/>
      <c r="O234" s="1553"/>
      <c r="P234" s="1553"/>
      <c r="Q234" s="1553"/>
      <c r="R234" s="1907"/>
      <c r="S234" s="1907"/>
    </row>
    <row r="235" spans="1:19" ht="21.75" customHeight="1">
      <c r="A235" s="159"/>
      <c r="B235" s="2141" t="s">
        <v>248</v>
      </c>
      <c r="C235" s="2141"/>
      <c r="D235" s="750"/>
      <c r="E235" s="131"/>
      <c r="F235" s="55">
        <f t="shared" ref="F235:F245" si="47">SUM(H235:S235)</f>
        <v>0</v>
      </c>
      <c r="G235" s="28" t="e">
        <f t="shared" ref="G235:G245" si="48">+F235*100/E235</f>
        <v>#DIV/0!</v>
      </c>
      <c r="H235" s="1096"/>
      <c r="I235" s="1096"/>
      <c r="J235" s="1239"/>
      <c r="K235" s="1553"/>
      <c r="L235" s="1553"/>
      <c r="M235" s="1553"/>
      <c r="N235" s="1553"/>
      <c r="O235" s="1553"/>
      <c r="P235" s="1553"/>
      <c r="Q235" s="1553"/>
      <c r="R235" s="1907"/>
      <c r="S235" s="1907"/>
    </row>
    <row r="236" spans="1:19" ht="18.75" customHeight="1">
      <c r="A236" s="723"/>
      <c r="B236" s="751"/>
      <c r="C236" s="440" t="s">
        <v>131</v>
      </c>
      <c r="D236" s="752" t="s">
        <v>31</v>
      </c>
      <c r="E236" s="104">
        <v>3</v>
      </c>
      <c r="F236" s="36">
        <f t="shared" si="47"/>
        <v>3</v>
      </c>
      <c r="G236" s="43">
        <f t="shared" si="48"/>
        <v>100</v>
      </c>
      <c r="H236" s="476">
        <v>0</v>
      </c>
      <c r="I236" s="476">
        <v>0</v>
      </c>
      <c r="J236" s="476">
        <v>0</v>
      </c>
      <c r="K236" s="476">
        <v>0</v>
      </c>
      <c r="L236" s="476">
        <v>0</v>
      </c>
      <c r="M236" s="476">
        <v>0</v>
      </c>
      <c r="N236" s="476">
        <v>0</v>
      </c>
      <c r="O236" s="476">
        <v>0</v>
      </c>
      <c r="P236" s="476">
        <v>0</v>
      </c>
      <c r="Q236" s="476">
        <v>3</v>
      </c>
      <c r="R236" s="476">
        <v>0</v>
      </c>
      <c r="S236" s="476">
        <v>0</v>
      </c>
    </row>
    <row r="237" spans="1:19" ht="21.75" customHeight="1">
      <c r="A237" s="723"/>
      <c r="B237" s="751"/>
      <c r="C237" s="441" t="s">
        <v>132</v>
      </c>
      <c r="D237" s="752" t="s">
        <v>9</v>
      </c>
      <c r="E237" s="105">
        <v>30</v>
      </c>
      <c r="F237" s="36">
        <f t="shared" si="47"/>
        <v>30</v>
      </c>
      <c r="G237" s="43">
        <f t="shared" si="48"/>
        <v>100</v>
      </c>
      <c r="H237" s="476">
        <v>0</v>
      </c>
      <c r="I237" s="476">
        <v>0</v>
      </c>
      <c r="J237" s="476">
        <v>0</v>
      </c>
      <c r="K237" s="476">
        <v>0</v>
      </c>
      <c r="L237" s="476">
        <v>0</v>
      </c>
      <c r="M237" s="476">
        <v>0</v>
      </c>
      <c r="N237" s="476">
        <v>0</v>
      </c>
      <c r="O237" s="476">
        <v>0</v>
      </c>
      <c r="P237" s="476">
        <v>0</v>
      </c>
      <c r="Q237" s="476">
        <v>30</v>
      </c>
      <c r="R237" s="476">
        <v>0</v>
      </c>
      <c r="S237" s="476">
        <v>0</v>
      </c>
    </row>
    <row r="238" spans="1:19" ht="21.75" customHeight="1">
      <c r="A238" s="723"/>
      <c r="B238" s="751"/>
      <c r="C238" s="441" t="s">
        <v>133</v>
      </c>
      <c r="D238" s="752" t="s">
        <v>31</v>
      </c>
      <c r="E238" s="105">
        <v>3</v>
      </c>
      <c r="F238" s="36">
        <f t="shared" si="47"/>
        <v>3</v>
      </c>
      <c r="G238" s="43">
        <f t="shared" si="48"/>
        <v>100</v>
      </c>
      <c r="H238" s="476">
        <v>0</v>
      </c>
      <c r="I238" s="476">
        <v>0</v>
      </c>
      <c r="J238" s="476">
        <v>0</v>
      </c>
      <c r="K238" s="476">
        <v>0</v>
      </c>
      <c r="L238" s="476">
        <v>0</v>
      </c>
      <c r="M238" s="476">
        <v>0</v>
      </c>
      <c r="N238" s="476">
        <v>0</v>
      </c>
      <c r="O238" s="476">
        <v>0</v>
      </c>
      <c r="P238" s="476">
        <v>0</v>
      </c>
      <c r="Q238" s="476">
        <v>3</v>
      </c>
      <c r="R238" s="476">
        <v>0</v>
      </c>
      <c r="S238" s="476">
        <v>0</v>
      </c>
    </row>
    <row r="239" spans="1:19" ht="21.75" customHeight="1">
      <c r="A239" s="723"/>
      <c r="B239" s="296"/>
      <c r="C239" s="753" t="s">
        <v>187</v>
      </c>
      <c r="D239" s="724" t="s">
        <v>114</v>
      </c>
      <c r="E239" s="101"/>
      <c r="F239" s="36">
        <f t="shared" si="47"/>
        <v>0</v>
      </c>
      <c r="G239" s="43" t="e">
        <f t="shared" si="48"/>
        <v>#DIV/0!</v>
      </c>
      <c r="H239" s="476">
        <v>0</v>
      </c>
      <c r="I239" s="476">
        <v>0</v>
      </c>
      <c r="J239" s="476">
        <v>0</v>
      </c>
      <c r="K239" s="476">
        <v>0</v>
      </c>
      <c r="L239" s="476">
        <v>0</v>
      </c>
      <c r="M239" s="476">
        <v>0</v>
      </c>
      <c r="N239" s="476">
        <v>0</v>
      </c>
      <c r="O239" s="476">
        <v>0</v>
      </c>
      <c r="P239" s="476">
        <v>0</v>
      </c>
      <c r="Q239" s="476">
        <v>0</v>
      </c>
      <c r="R239" s="476">
        <v>0</v>
      </c>
      <c r="S239" s="476">
        <v>0</v>
      </c>
    </row>
    <row r="240" spans="1:19" ht="21.75" customHeight="1">
      <c r="A240" s="680"/>
      <c r="B240" s="681" t="s">
        <v>37</v>
      </c>
      <c r="C240" s="682"/>
      <c r="D240" s="683" t="s">
        <v>24</v>
      </c>
      <c r="E240" s="111">
        <f>SUM(E241:E245)</f>
        <v>779500</v>
      </c>
      <c r="F240" s="50">
        <f>SUM(H240:S240)</f>
        <v>726500.4</v>
      </c>
      <c r="G240" s="51">
        <f t="shared" si="48"/>
        <v>93.200821039127646</v>
      </c>
      <c r="H240" s="1083">
        <f t="shared" ref="H240:M240" si="49">SUM(H241:H245)</f>
        <v>0</v>
      </c>
      <c r="I240" s="1083">
        <f t="shared" si="49"/>
        <v>0</v>
      </c>
      <c r="J240" s="1226">
        <f t="shared" si="49"/>
        <v>0</v>
      </c>
      <c r="K240" s="1543">
        <f t="shared" si="49"/>
        <v>15100</v>
      </c>
      <c r="L240" s="1543">
        <f t="shared" si="49"/>
        <v>11884.9</v>
      </c>
      <c r="M240" s="1543">
        <f t="shared" si="49"/>
        <v>695495.5</v>
      </c>
      <c r="N240" s="1543">
        <f>N241</f>
        <v>0</v>
      </c>
      <c r="O240" s="1543">
        <f>SUM(O241:O245)</f>
        <v>0</v>
      </c>
      <c r="P240" s="1543">
        <f>SUM(P241:P245)</f>
        <v>3836</v>
      </c>
      <c r="Q240" s="1543">
        <f>SUM(Q241:Q245)</f>
        <v>0</v>
      </c>
      <c r="R240" s="1896">
        <f>SUM(R241:R245)</f>
        <v>0</v>
      </c>
      <c r="S240" s="1896">
        <f>SUM(S241:S245)</f>
        <v>184</v>
      </c>
    </row>
    <row r="241" spans="1:19" ht="21.75" customHeight="1">
      <c r="A241" s="684"/>
      <c r="B241" s="685"/>
      <c r="C241" s="686" t="s">
        <v>25</v>
      </c>
      <c r="D241" s="687" t="s">
        <v>24</v>
      </c>
      <c r="E241" s="36">
        <v>0</v>
      </c>
      <c r="F241" s="36">
        <f t="shared" si="47"/>
        <v>0</v>
      </c>
      <c r="G241" s="43" t="e">
        <f t="shared" si="48"/>
        <v>#DIV/0!</v>
      </c>
      <c r="H241" s="471">
        <v>0</v>
      </c>
      <c r="I241" s="471">
        <v>0</v>
      </c>
      <c r="J241" s="471">
        <v>0</v>
      </c>
      <c r="K241" s="471">
        <v>0</v>
      </c>
      <c r="L241" s="471">
        <v>0</v>
      </c>
      <c r="M241" s="471">
        <v>0</v>
      </c>
      <c r="N241" s="471">
        <v>0</v>
      </c>
      <c r="O241" s="471">
        <v>0</v>
      </c>
      <c r="P241" s="471">
        <v>0</v>
      </c>
      <c r="Q241" s="471">
        <v>0</v>
      </c>
      <c r="R241" s="471">
        <v>0</v>
      </c>
      <c r="S241" s="471">
        <v>0</v>
      </c>
    </row>
    <row r="242" spans="1:19" ht="21.75" customHeight="1">
      <c r="A242" s="684"/>
      <c r="B242" s="685"/>
      <c r="C242" s="686" t="s">
        <v>26</v>
      </c>
      <c r="D242" s="687" t="s">
        <v>24</v>
      </c>
      <c r="E242" s="36">
        <f>1500+30000</f>
        <v>31500</v>
      </c>
      <c r="F242" s="36">
        <f t="shared" si="47"/>
        <v>31500.400000000001</v>
      </c>
      <c r="G242" s="43">
        <f t="shared" si="48"/>
        <v>100.00126984126985</v>
      </c>
      <c r="H242" s="471">
        <v>0</v>
      </c>
      <c r="I242" s="471">
        <v>0</v>
      </c>
      <c r="J242" s="471">
        <v>0</v>
      </c>
      <c r="K242" s="872">
        <v>15100</v>
      </c>
      <c r="L242" s="1020">
        <v>11884.9</v>
      </c>
      <c r="M242" s="471">
        <v>495.5</v>
      </c>
      <c r="N242" s="471">
        <v>0</v>
      </c>
      <c r="O242" s="471">
        <v>0</v>
      </c>
      <c r="P242" s="872">
        <v>3836</v>
      </c>
      <c r="Q242" s="471">
        <v>0</v>
      </c>
      <c r="R242" s="471">
        <v>0</v>
      </c>
      <c r="S242" s="471">
        <v>184</v>
      </c>
    </row>
    <row r="243" spans="1:19" ht="21.75" customHeight="1">
      <c r="A243" s="684"/>
      <c r="B243" s="685"/>
      <c r="C243" s="686" t="s">
        <v>27</v>
      </c>
      <c r="D243" s="687" t="s">
        <v>24</v>
      </c>
      <c r="E243" s="36">
        <v>748000</v>
      </c>
      <c r="F243" s="36">
        <f t="shared" si="47"/>
        <v>695000</v>
      </c>
      <c r="G243" s="43">
        <f t="shared" si="48"/>
        <v>92.914438502673804</v>
      </c>
      <c r="H243" s="471">
        <v>0</v>
      </c>
      <c r="I243" s="471">
        <v>0</v>
      </c>
      <c r="J243" s="471">
        <v>0</v>
      </c>
      <c r="K243" s="471">
        <v>0</v>
      </c>
      <c r="L243" s="471">
        <v>0</v>
      </c>
      <c r="M243" s="872">
        <v>695000</v>
      </c>
      <c r="N243" s="471">
        <v>0</v>
      </c>
      <c r="O243" s="471">
        <v>0</v>
      </c>
      <c r="P243" s="471">
        <v>0</v>
      </c>
      <c r="Q243" s="471">
        <v>0</v>
      </c>
      <c r="R243" s="471">
        <v>0</v>
      </c>
      <c r="S243" s="471">
        <v>0</v>
      </c>
    </row>
    <row r="244" spans="1:19" ht="21.75" customHeight="1">
      <c r="A244" s="684"/>
      <c r="B244" s="685"/>
      <c r="C244" s="686" t="s">
        <v>28</v>
      </c>
      <c r="D244" s="687" t="s">
        <v>24</v>
      </c>
      <c r="E244" s="36">
        <v>0</v>
      </c>
      <c r="F244" s="36">
        <f t="shared" si="47"/>
        <v>0</v>
      </c>
      <c r="G244" s="43" t="e">
        <f t="shared" si="48"/>
        <v>#DIV/0!</v>
      </c>
      <c r="H244" s="471">
        <v>0</v>
      </c>
      <c r="I244" s="471">
        <v>0</v>
      </c>
      <c r="J244" s="471">
        <v>0</v>
      </c>
      <c r="K244" s="471">
        <v>0</v>
      </c>
      <c r="L244" s="471">
        <v>0</v>
      </c>
      <c r="M244" s="471">
        <v>0</v>
      </c>
      <c r="N244" s="471">
        <v>0</v>
      </c>
      <c r="O244" s="471">
        <v>0</v>
      </c>
      <c r="P244" s="471">
        <v>0</v>
      </c>
      <c r="Q244" s="471">
        <v>0</v>
      </c>
      <c r="R244" s="471">
        <v>0</v>
      </c>
      <c r="S244" s="471">
        <v>0</v>
      </c>
    </row>
    <row r="245" spans="1:19" ht="21.75" customHeight="1">
      <c r="A245" s="701"/>
      <c r="B245" s="702"/>
      <c r="C245" s="703" t="s">
        <v>29</v>
      </c>
      <c r="D245" s="704" t="s">
        <v>24</v>
      </c>
      <c r="E245" s="116">
        <v>0</v>
      </c>
      <c r="F245" s="116">
        <f t="shared" si="47"/>
        <v>0</v>
      </c>
      <c r="G245" s="118" t="e">
        <f t="shared" si="48"/>
        <v>#DIV/0!</v>
      </c>
      <c r="H245" s="478">
        <v>0</v>
      </c>
      <c r="I245" s="478">
        <v>0</v>
      </c>
      <c r="J245" s="478">
        <v>0</v>
      </c>
      <c r="K245" s="478">
        <v>0</v>
      </c>
      <c r="L245" s="478">
        <v>0</v>
      </c>
      <c r="M245" s="478">
        <v>0</v>
      </c>
      <c r="N245" s="478">
        <v>0</v>
      </c>
      <c r="O245" s="478">
        <v>0</v>
      </c>
      <c r="P245" s="478">
        <v>0</v>
      </c>
      <c r="Q245" s="478">
        <v>0</v>
      </c>
      <c r="R245" s="478">
        <v>0</v>
      </c>
      <c r="S245" s="478">
        <v>0</v>
      </c>
    </row>
    <row r="246" spans="1:19" ht="21.75" customHeight="1">
      <c r="A246" s="340" t="s">
        <v>255</v>
      </c>
      <c r="B246" s="430"/>
      <c r="C246" s="754"/>
      <c r="D246" s="755"/>
      <c r="E246" s="756"/>
      <c r="F246" s="848"/>
      <c r="G246" s="849"/>
      <c r="H246" s="1102"/>
      <c r="I246" s="1102"/>
      <c r="J246" s="1245"/>
      <c r="K246" s="1559"/>
      <c r="L246" s="1559"/>
      <c r="M246" s="1559"/>
      <c r="N246" s="1559"/>
      <c r="O246" s="1559"/>
      <c r="P246" s="1559"/>
      <c r="Q246" s="1559"/>
      <c r="R246" s="1912"/>
      <c r="S246" s="1912"/>
    </row>
    <row r="247" spans="1:19" ht="21.75" customHeight="1">
      <c r="A247" s="2247" t="s">
        <v>249</v>
      </c>
      <c r="B247" s="2247"/>
      <c r="C247" s="2248"/>
      <c r="D247" s="757"/>
      <c r="E247" s="382"/>
      <c r="F247" s="132"/>
      <c r="G247" s="383"/>
      <c r="H247" s="1103"/>
      <c r="I247" s="1103"/>
      <c r="J247" s="1246"/>
      <c r="K247" s="1560"/>
      <c r="L247" s="1560"/>
      <c r="M247" s="1560"/>
      <c r="N247" s="1560"/>
      <c r="O247" s="1560"/>
      <c r="P247" s="1560"/>
      <c r="Q247" s="1560"/>
      <c r="R247" s="1913"/>
      <c r="S247" s="1913"/>
    </row>
    <row r="248" spans="1:19" ht="21.75" customHeight="1">
      <c r="A248" s="758"/>
      <c r="B248" s="759">
        <v>4.0999999999999996</v>
      </c>
      <c r="C248" s="760" t="s">
        <v>128</v>
      </c>
      <c r="D248" s="693"/>
      <c r="E248" s="6"/>
      <c r="F248" s="55"/>
      <c r="G248" s="67"/>
      <c r="H248" s="1096"/>
      <c r="I248" s="1096"/>
      <c r="J248" s="1239"/>
      <c r="K248" s="1553"/>
      <c r="L248" s="1553"/>
      <c r="M248" s="1553"/>
      <c r="N248" s="1553"/>
      <c r="O248" s="1553"/>
      <c r="P248" s="1553"/>
      <c r="Q248" s="1553"/>
      <c r="R248" s="1907"/>
      <c r="S248" s="1907"/>
    </row>
    <row r="249" spans="1:19" ht="20.25" customHeight="1">
      <c r="A249" s="684"/>
      <c r="B249" s="685"/>
      <c r="C249" s="457" t="s">
        <v>231</v>
      </c>
      <c r="D249" s="761" t="s">
        <v>33</v>
      </c>
      <c r="E249" s="93">
        <v>0</v>
      </c>
      <c r="F249" s="36">
        <f t="shared" ref="F249:F258" si="50">SUM(H249:S249)</f>
        <v>0</v>
      </c>
      <c r="G249" s="94" t="e">
        <f>+F249*100/E249</f>
        <v>#DIV/0!</v>
      </c>
      <c r="H249" s="471">
        <v>0</v>
      </c>
      <c r="I249" s="471">
        <v>0</v>
      </c>
      <c r="J249" s="471">
        <v>0</v>
      </c>
      <c r="K249" s="471">
        <v>0</v>
      </c>
      <c r="L249" s="471">
        <v>0</v>
      </c>
      <c r="M249" s="471">
        <v>0</v>
      </c>
      <c r="N249" s="471">
        <v>0</v>
      </c>
      <c r="O249" s="471">
        <v>0</v>
      </c>
      <c r="P249" s="471">
        <v>0</v>
      </c>
      <c r="Q249" s="471">
        <v>0</v>
      </c>
      <c r="R249" s="471">
        <v>0</v>
      </c>
      <c r="S249" s="471">
        <v>0</v>
      </c>
    </row>
    <row r="250" spans="1:19" ht="20.25" customHeight="1">
      <c r="A250" s="684"/>
      <c r="B250" s="685"/>
      <c r="C250" s="458" t="s">
        <v>232</v>
      </c>
      <c r="D250" s="762" t="s">
        <v>33</v>
      </c>
      <c r="E250" s="93">
        <v>0</v>
      </c>
      <c r="F250" s="36">
        <f t="shared" si="50"/>
        <v>0</v>
      </c>
      <c r="G250" s="37" t="e">
        <f t="shared" ref="G250:G257" si="51">+F250*100/E250</f>
        <v>#DIV/0!</v>
      </c>
      <c r="H250" s="471">
        <v>0</v>
      </c>
      <c r="I250" s="471">
        <v>0</v>
      </c>
      <c r="J250" s="471">
        <v>0</v>
      </c>
      <c r="K250" s="471">
        <v>0</v>
      </c>
      <c r="L250" s="471">
        <v>0</v>
      </c>
      <c r="M250" s="471">
        <v>0</v>
      </c>
      <c r="N250" s="471">
        <v>0</v>
      </c>
      <c r="O250" s="471">
        <v>0</v>
      </c>
      <c r="P250" s="471">
        <v>0</v>
      </c>
      <c r="Q250" s="471">
        <v>0</v>
      </c>
      <c r="R250" s="471">
        <v>0</v>
      </c>
      <c r="S250" s="471">
        <v>0</v>
      </c>
    </row>
    <row r="251" spans="1:19" ht="20.25" customHeight="1">
      <c r="A251" s="684"/>
      <c r="B251" s="685"/>
      <c r="C251" s="458" t="s">
        <v>233</v>
      </c>
      <c r="D251" s="762" t="s">
        <v>33</v>
      </c>
      <c r="E251" s="93">
        <v>1</v>
      </c>
      <c r="F251" s="36">
        <f t="shared" si="50"/>
        <v>1</v>
      </c>
      <c r="G251" s="37">
        <f t="shared" si="51"/>
        <v>100</v>
      </c>
      <c r="H251" s="471">
        <v>0</v>
      </c>
      <c r="I251" s="471">
        <v>0</v>
      </c>
      <c r="J251" s="471">
        <v>0</v>
      </c>
      <c r="K251" s="471">
        <v>0</v>
      </c>
      <c r="L251" s="471">
        <v>0</v>
      </c>
      <c r="M251" s="471">
        <v>0</v>
      </c>
      <c r="N251" s="471">
        <v>1</v>
      </c>
      <c r="O251" s="471">
        <v>0</v>
      </c>
      <c r="P251" s="471">
        <v>0</v>
      </c>
      <c r="Q251" s="471">
        <v>0</v>
      </c>
      <c r="R251" s="471">
        <v>0</v>
      </c>
      <c r="S251" s="471">
        <v>0</v>
      </c>
    </row>
    <row r="252" spans="1:19" ht="20.25" customHeight="1">
      <c r="A252" s="684"/>
      <c r="B252" s="685"/>
      <c r="C252" s="458" t="s">
        <v>234</v>
      </c>
      <c r="D252" s="762" t="s">
        <v>89</v>
      </c>
      <c r="E252" s="93">
        <v>0</v>
      </c>
      <c r="F252" s="36">
        <f t="shared" si="50"/>
        <v>0</v>
      </c>
      <c r="G252" s="37" t="e">
        <f t="shared" si="51"/>
        <v>#DIV/0!</v>
      </c>
      <c r="H252" s="471">
        <v>0</v>
      </c>
      <c r="I252" s="471">
        <v>0</v>
      </c>
      <c r="J252" s="471">
        <v>0</v>
      </c>
      <c r="K252" s="471">
        <v>0</v>
      </c>
      <c r="L252" s="471">
        <v>0</v>
      </c>
      <c r="M252" s="471">
        <v>0</v>
      </c>
      <c r="N252" s="471">
        <v>0</v>
      </c>
      <c r="O252" s="471">
        <v>0</v>
      </c>
      <c r="P252" s="471">
        <v>0</v>
      </c>
      <c r="Q252" s="471">
        <v>0</v>
      </c>
      <c r="R252" s="471">
        <v>0</v>
      </c>
      <c r="S252" s="471">
        <v>0</v>
      </c>
    </row>
    <row r="253" spans="1:19" ht="20.25" customHeight="1">
      <c r="A253" s="684"/>
      <c r="B253" s="685"/>
      <c r="C253" s="458" t="s">
        <v>129</v>
      </c>
      <c r="D253" s="762" t="s">
        <v>130</v>
      </c>
      <c r="E253" s="93">
        <v>0</v>
      </c>
      <c r="F253" s="36">
        <f t="shared" si="50"/>
        <v>0</v>
      </c>
      <c r="G253" s="37" t="e">
        <f t="shared" si="51"/>
        <v>#DIV/0!</v>
      </c>
      <c r="H253" s="471">
        <v>0</v>
      </c>
      <c r="I253" s="471">
        <v>0</v>
      </c>
      <c r="J253" s="471">
        <v>0</v>
      </c>
      <c r="K253" s="471">
        <v>0</v>
      </c>
      <c r="L253" s="471">
        <v>0</v>
      </c>
      <c r="M253" s="471">
        <v>0</v>
      </c>
      <c r="N253" s="471">
        <v>0</v>
      </c>
      <c r="O253" s="471">
        <v>0</v>
      </c>
      <c r="P253" s="471">
        <v>0</v>
      </c>
      <c r="Q253" s="471">
        <v>0</v>
      </c>
      <c r="R253" s="471">
        <v>0</v>
      </c>
      <c r="S253" s="471">
        <v>0</v>
      </c>
    </row>
    <row r="254" spans="1:19" ht="28.2" customHeight="1">
      <c r="A254" s="684"/>
      <c r="B254" s="685"/>
      <c r="C254" s="458" t="s">
        <v>286</v>
      </c>
      <c r="D254" s="762" t="s">
        <v>9</v>
      </c>
      <c r="E254" s="95">
        <v>1</v>
      </c>
      <c r="F254" s="36">
        <f t="shared" si="50"/>
        <v>1</v>
      </c>
      <c r="G254" s="37">
        <f t="shared" si="51"/>
        <v>100</v>
      </c>
      <c r="H254" s="471">
        <v>0</v>
      </c>
      <c r="I254" s="471">
        <v>0</v>
      </c>
      <c r="J254" s="471">
        <v>0</v>
      </c>
      <c r="K254" s="471">
        <v>0</v>
      </c>
      <c r="L254" s="471">
        <v>0</v>
      </c>
      <c r="M254" s="471">
        <v>0</v>
      </c>
      <c r="N254" s="471">
        <v>1</v>
      </c>
      <c r="O254" s="471">
        <v>0</v>
      </c>
      <c r="P254" s="471">
        <v>0</v>
      </c>
      <c r="Q254" s="471">
        <v>0</v>
      </c>
      <c r="R254" s="471">
        <v>0</v>
      </c>
      <c r="S254" s="471">
        <v>0</v>
      </c>
    </row>
    <row r="255" spans="1:19" ht="28.2" customHeight="1">
      <c r="A255" s="684"/>
      <c r="B255" s="685"/>
      <c r="C255" s="458" t="s">
        <v>236</v>
      </c>
      <c r="D255" s="161" t="s">
        <v>32</v>
      </c>
      <c r="E255" s="95">
        <v>0</v>
      </c>
      <c r="F255" s="36">
        <f t="shared" si="50"/>
        <v>0</v>
      </c>
      <c r="G255" s="37" t="e">
        <f t="shared" si="51"/>
        <v>#DIV/0!</v>
      </c>
      <c r="H255" s="471">
        <v>0</v>
      </c>
      <c r="I255" s="471">
        <v>0</v>
      </c>
      <c r="J255" s="471">
        <v>0</v>
      </c>
      <c r="K255" s="471">
        <v>0</v>
      </c>
      <c r="L255" s="471">
        <v>0</v>
      </c>
      <c r="M255" s="471">
        <v>0</v>
      </c>
      <c r="N255" s="471">
        <v>0</v>
      </c>
      <c r="O255" s="471">
        <v>0</v>
      </c>
      <c r="P255" s="471">
        <v>0</v>
      </c>
      <c r="Q255" s="471">
        <v>0</v>
      </c>
      <c r="R255" s="471">
        <v>0</v>
      </c>
      <c r="S255" s="471">
        <v>0</v>
      </c>
    </row>
    <row r="256" spans="1:19" ht="20.25" customHeight="1">
      <c r="A256" s="684"/>
      <c r="B256" s="685"/>
      <c r="C256" s="458"/>
      <c r="D256" s="161" t="s">
        <v>9</v>
      </c>
      <c r="E256" s="95">
        <v>5</v>
      </c>
      <c r="F256" s="36">
        <f t="shared" si="50"/>
        <v>5</v>
      </c>
      <c r="G256" s="37">
        <f t="shared" si="51"/>
        <v>100</v>
      </c>
      <c r="H256" s="471">
        <v>0</v>
      </c>
      <c r="I256" s="471">
        <v>0</v>
      </c>
      <c r="J256" s="471">
        <v>0</v>
      </c>
      <c r="K256" s="471">
        <v>0</v>
      </c>
      <c r="L256" s="471">
        <v>0</v>
      </c>
      <c r="M256" s="471">
        <v>5</v>
      </c>
      <c r="N256" s="471">
        <v>0</v>
      </c>
      <c r="O256" s="471">
        <v>0</v>
      </c>
      <c r="P256" s="471">
        <v>0</v>
      </c>
      <c r="Q256" s="471">
        <v>0</v>
      </c>
      <c r="R256" s="471">
        <v>0</v>
      </c>
      <c r="S256" s="471">
        <v>0</v>
      </c>
    </row>
    <row r="257" spans="1:19" ht="20.25" customHeight="1">
      <c r="A257" s="684"/>
      <c r="B257" s="685"/>
      <c r="C257" s="458" t="s">
        <v>287</v>
      </c>
      <c r="D257" s="161" t="s">
        <v>114</v>
      </c>
      <c r="E257" s="95"/>
      <c r="F257" s="36">
        <f t="shared" si="50"/>
        <v>0</v>
      </c>
      <c r="G257" s="37" t="e">
        <f t="shared" si="51"/>
        <v>#DIV/0!</v>
      </c>
      <c r="H257" s="471">
        <v>0</v>
      </c>
      <c r="I257" s="471">
        <v>0</v>
      </c>
      <c r="J257" s="471">
        <v>0</v>
      </c>
      <c r="K257" s="471">
        <v>0</v>
      </c>
      <c r="L257" s="471">
        <v>0</v>
      </c>
      <c r="M257" s="471">
        <v>0</v>
      </c>
      <c r="N257" s="471">
        <v>0</v>
      </c>
      <c r="O257" s="471">
        <v>0</v>
      </c>
      <c r="P257" s="471">
        <v>0</v>
      </c>
      <c r="Q257" s="471">
        <v>0</v>
      </c>
      <c r="R257" s="471">
        <v>0</v>
      </c>
      <c r="S257" s="471">
        <v>0</v>
      </c>
    </row>
    <row r="258" spans="1:19" ht="21.75" customHeight="1">
      <c r="A258" s="684"/>
      <c r="B258" s="685"/>
      <c r="C258" s="753" t="s">
        <v>187</v>
      </c>
      <c r="D258" s="724" t="s">
        <v>114</v>
      </c>
      <c r="E258" s="95">
        <v>0</v>
      </c>
      <c r="F258" s="36">
        <f t="shared" si="50"/>
        <v>7</v>
      </c>
      <c r="G258" s="94" t="e">
        <f>+F258*100/E258</f>
        <v>#DIV/0!</v>
      </c>
      <c r="H258" s="471">
        <v>0</v>
      </c>
      <c r="I258" s="471">
        <v>0</v>
      </c>
      <c r="J258" s="471">
        <v>0</v>
      </c>
      <c r="K258" s="471">
        <v>0</v>
      </c>
      <c r="L258" s="471">
        <v>0</v>
      </c>
      <c r="M258" s="471">
        <v>0</v>
      </c>
      <c r="N258" s="471">
        <v>0</v>
      </c>
      <c r="O258" s="471">
        <v>1</v>
      </c>
      <c r="P258" s="471">
        <v>2</v>
      </c>
      <c r="Q258" s="471">
        <v>2</v>
      </c>
      <c r="R258" s="471">
        <v>1</v>
      </c>
      <c r="S258" s="471">
        <v>1</v>
      </c>
    </row>
    <row r="259" spans="1:19" ht="21.75" customHeight="1">
      <c r="A259" s="763"/>
      <c r="B259" s="764" t="s">
        <v>58</v>
      </c>
      <c r="C259" s="765"/>
      <c r="D259" s="766" t="s">
        <v>24</v>
      </c>
      <c r="E259" s="111">
        <f>SUM(E260:E264)</f>
        <v>39900</v>
      </c>
      <c r="F259" s="153">
        <f t="shared" ref="F259:F264" si="52">SUM(H259:S259)</f>
        <v>39200</v>
      </c>
      <c r="G259" s="379">
        <f t="shared" ref="G259:G264" si="53">+F259*100/E259</f>
        <v>98.245614035087726</v>
      </c>
      <c r="H259" s="1083">
        <f>SUM(H260:H264)</f>
        <v>0</v>
      </c>
      <c r="I259" s="1083">
        <f t="shared" ref="I259:S259" si="54">SUM(I260:I264)</f>
        <v>0</v>
      </c>
      <c r="J259" s="1226">
        <f t="shared" si="54"/>
        <v>4900</v>
      </c>
      <c r="K259" s="1543">
        <f t="shared" si="54"/>
        <v>0</v>
      </c>
      <c r="L259" s="1543">
        <f t="shared" si="54"/>
        <v>30500</v>
      </c>
      <c r="M259" s="1543">
        <f t="shared" si="54"/>
        <v>0</v>
      </c>
      <c r="N259" s="1543">
        <f t="shared" si="54"/>
        <v>0</v>
      </c>
      <c r="O259" s="1543">
        <f t="shared" si="54"/>
        <v>0</v>
      </c>
      <c r="P259" s="1543">
        <f t="shared" si="54"/>
        <v>950</v>
      </c>
      <c r="Q259" s="1543">
        <f t="shared" si="54"/>
        <v>0</v>
      </c>
      <c r="R259" s="1896">
        <f t="shared" si="54"/>
        <v>2850</v>
      </c>
      <c r="S259" s="1896">
        <f t="shared" si="54"/>
        <v>0</v>
      </c>
    </row>
    <row r="260" spans="1:19" ht="21.75" customHeight="1">
      <c r="A260" s="684"/>
      <c r="B260" s="685"/>
      <c r="C260" s="686" t="s">
        <v>25</v>
      </c>
      <c r="D260" s="687" t="s">
        <v>24</v>
      </c>
      <c r="E260" s="83"/>
      <c r="F260" s="36">
        <f t="shared" si="52"/>
        <v>0</v>
      </c>
      <c r="G260" s="37" t="e">
        <f t="shared" si="53"/>
        <v>#DIV/0!</v>
      </c>
      <c r="H260" s="471">
        <v>0</v>
      </c>
      <c r="I260" s="471">
        <v>0</v>
      </c>
      <c r="J260" s="471">
        <v>0</v>
      </c>
      <c r="K260" s="471">
        <v>0</v>
      </c>
      <c r="L260" s="471">
        <v>0</v>
      </c>
      <c r="M260" s="471">
        <v>0</v>
      </c>
      <c r="N260" s="471">
        <v>0</v>
      </c>
      <c r="O260" s="471">
        <v>0</v>
      </c>
      <c r="P260" s="471">
        <v>0</v>
      </c>
      <c r="Q260" s="471">
        <v>0</v>
      </c>
      <c r="R260" s="471">
        <v>0</v>
      </c>
      <c r="S260" s="471">
        <v>0</v>
      </c>
    </row>
    <row r="261" spans="1:19" ht="21.75" customHeight="1">
      <c r="A261" s="684"/>
      <c r="B261" s="685"/>
      <c r="C261" s="686" t="s">
        <v>26</v>
      </c>
      <c r="D261" s="687" t="s">
        <v>24</v>
      </c>
      <c r="E261" s="42">
        <v>39900</v>
      </c>
      <c r="F261" s="36">
        <f t="shared" si="52"/>
        <v>39200</v>
      </c>
      <c r="G261" s="37">
        <f t="shared" si="53"/>
        <v>98.245614035087726</v>
      </c>
      <c r="H261" s="471">
        <v>0</v>
      </c>
      <c r="I261" s="471">
        <v>0</v>
      </c>
      <c r="J261" s="872">
        <v>4900</v>
      </c>
      <c r="K261" s="471">
        <v>0</v>
      </c>
      <c r="L261" s="872">
        <v>30500</v>
      </c>
      <c r="M261" s="471">
        <v>0</v>
      </c>
      <c r="N261" s="471">
        <v>0</v>
      </c>
      <c r="O261" s="471">
        <v>0</v>
      </c>
      <c r="P261" s="471">
        <v>950</v>
      </c>
      <c r="Q261" s="471">
        <v>0</v>
      </c>
      <c r="R261" s="872">
        <v>2850</v>
      </c>
      <c r="S261" s="471">
        <v>0</v>
      </c>
    </row>
    <row r="262" spans="1:19" ht="21.75" customHeight="1">
      <c r="A262" s="684"/>
      <c r="B262" s="685"/>
      <c r="C262" s="686" t="s">
        <v>27</v>
      </c>
      <c r="D262" s="687" t="s">
        <v>24</v>
      </c>
      <c r="E262" s="83">
        <v>0</v>
      </c>
      <c r="F262" s="36">
        <f t="shared" si="52"/>
        <v>0</v>
      </c>
      <c r="G262" s="37" t="e">
        <f t="shared" si="53"/>
        <v>#DIV/0!</v>
      </c>
      <c r="H262" s="471">
        <v>0</v>
      </c>
      <c r="I262" s="471">
        <v>0</v>
      </c>
      <c r="J262" s="471">
        <v>0</v>
      </c>
      <c r="K262" s="471">
        <v>0</v>
      </c>
      <c r="L262" s="471">
        <v>0</v>
      </c>
      <c r="M262" s="471">
        <v>0</v>
      </c>
      <c r="N262" s="471">
        <v>0</v>
      </c>
      <c r="O262" s="471">
        <v>0</v>
      </c>
      <c r="P262" s="471">
        <v>0</v>
      </c>
      <c r="Q262" s="471">
        <v>0</v>
      </c>
      <c r="R262" s="471">
        <v>0</v>
      </c>
      <c r="S262" s="471">
        <v>0</v>
      </c>
    </row>
    <row r="263" spans="1:19" ht="21.75" customHeight="1">
      <c r="A263" s="684"/>
      <c r="B263" s="685"/>
      <c r="C263" s="686" t="s">
        <v>28</v>
      </c>
      <c r="D263" s="687" t="s">
        <v>24</v>
      </c>
      <c r="E263" s="83">
        <v>0</v>
      </c>
      <c r="F263" s="36">
        <f t="shared" si="52"/>
        <v>0</v>
      </c>
      <c r="G263" s="37" t="e">
        <f t="shared" si="53"/>
        <v>#DIV/0!</v>
      </c>
      <c r="H263" s="471">
        <v>0</v>
      </c>
      <c r="I263" s="471">
        <v>0</v>
      </c>
      <c r="J263" s="471">
        <v>0</v>
      </c>
      <c r="K263" s="471">
        <v>0</v>
      </c>
      <c r="L263" s="471">
        <v>0</v>
      </c>
      <c r="M263" s="471">
        <v>0</v>
      </c>
      <c r="N263" s="471">
        <v>0</v>
      </c>
      <c r="O263" s="471">
        <v>0</v>
      </c>
      <c r="P263" s="471">
        <v>0</v>
      </c>
      <c r="Q263" s="471">
        <v>0</v>
      </c>
      <c r="R263" s="471">
        <v>0</v>
      </c>
      <c r="S263" s="471">
        <v>0</v>
      </c>
    </row>
    <row r="264" spans="1:19" ht="21.75" customHeight="1">
      <c r="A264" s="684"/>
      <c r="B264" s="685"/>
      <c r="C264" s="688" t="s">
        <v>29</v>
      </c>
      <c r="D264" s="687" t="s">
        <v>24</v>
      </c>
      <c r="E264" s="83">
        <v>0</v>
      </c>
      <c r="F264" s="36">
        <f t="shared" si="52"/>
        <v>0</v>
      </c>
      <c r="G264" s="37" t="e">
        <f t="shared" si="53"/>
        <v>#DIV/0!</v>
      </c>
      <c r="H264" s="471">
        <v>0</v>
      </c>
      <c r="I264" s="471">
        <v>0</v>
      </c>
      <c r="J264" s="471">
        <v>0</v>
      </c>
      <c r="K264" s="471">
        <v>0</v>
      </c>
      <c r="L264" s="471">
        <v>0</v>
      </c>
      <c r="M264" s="471">
        <v>0</v>
      </c>
      <c r="N264" s="471">
        <v>0</v>
      </c>
      <c r="O264" s="471">
        <v>0</v>
      </c>
      <c r="P264" s="471">
        <v>0</v>
      </c>
      <c r="Q264" s="471">
        <v>0</v>
      </c>
      <c r="R264" s="471">
        <v>0</v>
      </c>
      <c r="S264" s="471">
        <v>0</v>
      </c>
    </row>
    <row r="265" spans="1:19" ht="18" customHeight="1">
      <c r="A265" s="758"/>
      <c r="B265" s="2142" t="s">
        <v>250</v>
      </c>
      <c r="C265" s="2143"/>
      <c r="D265" s="767"/>
      <c r="E265" s="6"/>
      <c r="F265" s="55"/>
      <c r="G265" s="67"/>
      <c r="H265" s="1096"/>
      <c r="I265" s="1096"/>
      <c r="J265" s="1239"/>
      <c r="K265" s="1553"/>
      <c r="L265" s="1553"/>
      <c r="M265" s="1553"/>
      <c r="N265" s="1553"/>
      <c r="O265" s="1553"/>
      <c r="P265" s="1553"/>
      <c r="Q265" s="1553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>
        <v>4</v>
      </c>
      <c r="F266" s="36">
        <f t="shared" ref="F266:F276" si="55">SUM(H266:S266)</f>
        <v>4</v>
      </c>
      <c r="G266" s="37">
        <f t="shared" ref="G266:G292" si="56">+F266*100/E266</f>
        <v>100</v>
      </c>
      <c r="H266" s="471">
        <v>0</v>
      </c>
      <c r="I266" s="471">
        <v>4</v>
      </c>
      <c r="J266" s="471">
        <v>0</v>
      </c>
      <c r="K266" s="471">
        <v>0</v>
      </c>
      <c r="L266" s="471">
        <v>0</v>
      </c>
      <c r="M266" s="471">
        <v>0</v>
      </c>
      <c r="N266" s="471">
        <v>0</v>
      </c>
      <c r="O266" s="471">
        <v>0</v>
      </c>
      <c r="P266" s="471">
        <v>0</v>
      </c>
      <c r="Q266" s="471">
        <v>0</v>
      </c>
      <c r="R266" s="471">
        <v>0</v>
      </c>
      <c r="S266" s="471">
        <v>0</v>
      </c>
    </row>
    <row r="267" spans="1:19" ht="23.25" customHeight="1">
      <c r="A267" s="684"/>
      <c r="B267" s="685"/>
      <c r="C267" s="769" t="s">
        <v>136</v>
      </c>
      <c r="D267" s="762" t="s">
        <v>87</v>
      </c>
      <c r="E267" s="93">
        <v>80</v>
      </c>
      <c r="F267" s="36">
        <f t="shared" si="55"/>
        <v>80</v>
      </c>
      <c r="G267" s="37">
        <f t="shared" si="56"/>
        <v>100</v>
      </c>
      <c r="H267" s="471">
        <v>0</v>
      </c>
      <c r="I267" s="471">
        <v>8</v>
      </c>
      <c r="J267" s="471">
        <v>10</v>
      </c>
      <c r="K267" s="471">
        <v>12</v>
      </c>
      <c r="L267" s="471">
        <v>15</v>
      </c>
      <c r="M267" s="471">
        <v>8</v>
      </c>
      <c r="N267" s="471">
        <v>6</v>
      </c>
      <c r="O267" s="471">
        <v>2</v>
      </c>
      <c r="P267" s="471">
        <v>3</v>
      </c>
      <c r="Q267" s="471">
        <v>6</v>
      </c>
      <c r="R267" s="471">
        <v>5</v>
      </c>
      <c r="S267" s="471">
        <v>5</v>
      </c>
    </row>
    <row r="268" spans="1:19" ht="23.25" customHeight="1">
      <c r="A268" s="684"/>
      <c r="B268" s="685"/>
      <c r="C268" s="769" t="s">
        <v>137</v>
      </c>
      <c r="D268" s="762" t="s">
        <v>32</v>
      </c>
      <c r="E268" s="93">
        <v>40</v>
      </c>
      <c r="F268" s="36">
        <f t="shared" si="55"/>
        <v>40</v>
      </c>
      <c r="G268" s="37">
        <f t="shared" si="56"/>
        <v>100</v>
      </c>
      <c r="H268" s="471">
        <v>0</v>
      </c>
      <c r="I268" s="471">
        <v>0</v>
      </c>
      <c r="J268" s="471">
        <v>0</v>
      </c>
      <c r="K268" s="471">
        <v>0</v>
      </c>
      <c r="L268" s="471">
        <v>0</v>
      </c>
      <c r="M268" s="471">
        <v>0</v>
      </c>
      <c r="N268" s="471">
        <v>40</v>
      </c>
      <c r="O268" s="471">
        <v>0</v>
      </c>
      <c r="P268" s="471">
        <v>0</v>
      </c>
      <c r="Q268" s="471">
        <v>0</v>
      </c>
      <c r="R268" s="471">
        <v>0</v>
      </c>
      <c r="S268" s="471">
        <v>0</v>
      </c>
    </row>
    <row r="269" spans="1:19" ht="23.25" customHeight="1">
      <c r="A269" s="684"/>
      <c r="B269" s="685"/>
      <c r="C269" s="769" t="s">
        <v>138</v>
      </c>
      <c r="D269" s="762" t="s">
        <v>32</v>
      </c>
      <c r="E269" s="93">
        <v>9</v>
      </c>
      <c r="F269" s="36">
        <f t="shared" si="55"/>
        <v>12</v>
      </c>
      <c r="G269" s="37">
        <f t="shared" si="56"/>
        <v>133.33333333333334</v>
      </c>
      <c r="H269" s="471">
        <v>0</v>
      </c>
      <c r="I269" s="471">
        <v>3</v>
      </c>
      <c r="J269" s="471">
        <v>3</v>
      </c>
      <c r="K269" s="471">
        <v>0</v>
      </c>
      <c r="L269" s="471">
        <v>1</v>
      </c>
      <c r="M269" s="471">
        <v>0</v>
      </c>
      <c r="N269" s="471">
        <v>3</v>
      </c>
      <c r="O269" s="471">
        <v>0</v>
      </c>
      <c r="P269" s="471">
        <v>2</v>
      </c>
      <c r="Q269" s="471">
        <v>0</v>
      </c>
      <c r="R269" s="471">
        <v>0</v>
      </c>
      <c r="S269" s="471">
        <v>0</v>
      </c>
    </row>
    <row r="270" spans="1:19" ht="23.25" customHeight="1">
      <c r="A270" s="684"/>
      <c r="B270" s="685"/>
      <c r="C270" s="753" t="s">
        <v>187</v>
      </c>
      <c r="D270" s="724" t="s">
        <v>114</v>
      </c>
      <c r="E270" s="95">
        <v>0</v>
      </c>
      <c r="F270" s="36">
        <f t="shared" si="55"/>
        <v>15</v>
      </c>
      <c r="G270" s="37" t="e">
        <f t="shared" si="56"/>
        <v>#DIV/0!</v>
      </c>
      <c r="H270" s="471">
        <v>1</v>
      </c>
      <c r="I270" s="471"/>
      <c r="J270" s="471">
        <v>2</v>
      </c>
      <c r="K270" s="471">
        <v>1</v>
      </c>
      <c r="L270" s="471">
        <v>2</v>
      </c>
      <c r="M270" s="471">
        <v>2</v>
      </c>
      <c r="N270" s="471">
        <v>2</v>
      </c>
      <c r="O270" s="471">
        <v>1</v>
      </c>
      <c r="P270" s="471">
        <v>0</v>
      </c>
      <c r="Q270" s="471">
        <v>2</v>
      </c>
      <c r="R270" s="471">
        <v>1</v>
      </c>
      <c r="S270" s="471">
        <v>1</v>
      </c>
    </row>
    <row r="271" spans="1:19" ht="21.75" customHeight="1">
      <c r="A271" s="680"/>
      <c r="B271" s="681" t="s">
        <v>58</v>
      </c>
      <c r="C271" s="682"/>
      <c r="D271" s="683" t="s">
        <v>24</v>
      </c>
      <c r="E271" s="111">
        <f>SUM(E272:E276)</f>
        <v>44000</v>
      </c>
      <c r="F271" s="50">
        <f t="shared" si="55"/>
        <v>44000</v>
      </c>
      <c r="G271" s="90">
        <f>+F271*100/E271</f>
        <v>100</v>
      </c>
      <c r="H271" s="1083">
        <f>SUM(H272:H276)</f>
        <v>0</v>
      </c>
      <c r="I271" s="1083">
        <f t="shared" ref="I271:S271" si="57">SUM(I272:I276)</f>
        <v>0</v>
      </c>
      <c r="J271" s="1226">
        <f t="shared" si="57"/>
        <v>0</v>
      </c>
      <c r="K271" s="1543">
        <f t="shared" si="57"/>
        <v>29300</v>
      </c>
      <c r="L271" s="1543">
        <f t="shared" si="57"/>
        <v>2880</v>
      </c>
      <c r="M271" s="1543">
        <f t="shared" si="57"/>
        <v>700</v>
      </c>
      <c r="N271" s="1543">
        <f t="shared" si="57"/>
        <v>0</v>
      </c>
      <c r="O271" s="1543">
        <f t="shared" si="57"/>
        <v>5280</v>
      </c>
      <c r="P271" s="1543">
        <f t="shared" si="57"/>
        <v>3950</v>
      </c>
      <c r="Q271" s="1543">
        <f t="shared" si="57"/>
        <v>0</v>
      </c>
      <c r="R271" s="1896">
        <f t="shared" si="57"/>
        <v>1890</v>
      </c>
      <c r="S271" s="1896">
        <f t="shared" si="57"/>
        <v>0</v>
      </c>
    </row>
    <row r="272" spans="1:19" ht="21.75" customHeight="1">
      <c r="A272" s="684"/>
      <c r="B272" s="685"/>
      <c r="C272" s="686" t="s">
        <v>25</v>
      </c>
      <c r="D272" s="687" t="s">
        <v>24</v>
      </c>
      <c r="E272" s="83">
        <v>0</v>
      </c>
      <c r="F272" s="36">
        <f t="shared" si="55"/>
        <v>0</v>
      </c>
      <c r="G272" s="37" t="e">
        <f>+F272*100/E272</f>
        <v>#DIV/0!</v>
      </c>
      <c r="H272" s="471">
        <v>0</v>
      </c>
      <c r="I272" s="471">
        <v>0</v>
      </c>
      <c r="J272" s="471">
        <v>0</v>
      </c>
      <c r="K272" s="471">
        <v>0</v>
      </c>
      <c r="L272" s="471">
        <v>0</v>
      </c>
      <c r="M272" s="471">
        <v>0</v>
      </c>
      <c r="N272" s="471">
        <v>0</v>
      </c>
      <c r="O272" s="471">
        <v>0</v>
      </c>
      <c r="P272" s="471">
        <v>0</v>
      </c>
      <c r="Q272" s="471">
        <v>0</v>
      </c>
      <c r="R272" s="471">
        <v>0</v>
      </c>
      <c r="S272" s="471">
        <v>0</v>
      </c>
    </row>
    <row r="273" spans="1:19" ht="21.75" customHeight="1">
      <c r="A273" s="684"/>
      <c r="B273" s="685"/>
      <c r="C273" s="686" t="s">
        <v>26</v>
      </c>
      <c r="D273" s="687" t="s">
        <v>24</v>
      </c>
      <c r="E273" s="42">
        <v>44000</v>
      </c>
      <c r="F273" s="36">
        <f t="shared" si="55"/>
        <v>44000</v>
      </c>
      <c r="G273" s="37">
        <f t="shared" si="56"/>
        <v>100</v>
      </c>
      <c r="H273" s="471">
        <v>0</v>
      </c>
      <c r="I273" s="471">
        <v>0</v>
      </c>
      <c r="J273" s="471">
        <v>0</v>
      </c>
      <c r="K273" s="872">
        <v>29300</v>
      </c>
      <c r="L273" s="872">
        <v>2880</v>
      </c>
      <c r="M273" s="471">
        <v>700</v>
      </c>
      <c r="N273" s="471">
        <v>0</v>
      </c>
      <c r="O273" s="872">
        <v>5280</v>
      </c>
      <c r="P273" s="872">
        <v>3950</v>
      </c>
      <c r="Q273" s="471">
        <v>0</v>
      </c>
      <c r="R273" s="872">
        <v>1890</v>
      </c>
      <c r="S273" s="471">
        <v>0</v>
      </c>
    </row>
    <row r="274" spans="1:19" ht="21.75" customHeight="1">
      <c r="A274" s="684"/>
      <c r="B274" s="685"/>
      <c r="C274" s="686" t="s">
        <v>27</v>
      </c>
      <c r="D274" s="687" t="s">
        <v>24</v>
      </c>
      <c r="E274" s="83">
        <v>0</v>
      </c>
      <c r="F274" s="36">
        <f t="shared" si="55"/>
        <v>0</v>
      </c>
      <c r="G274" s="37" t="e">
        <f t="shared" si="56"/>
        <v>#DIV/0!</v>
      </c>
      <c r="H274" s="471">
        <v>0</v>
      </c>
      <c r="I274" s="471">
        <v>0</v>
      </c>
      <c r="J274" s="471">
        <v>0</v>
      </c>
      <c r="K274" s="471">
        <v>0</v>
      </c>
      <c r="L274" s="471">
        <v>0</v>
      </c>
      <c r="M274" s="471">
        <v>0</v>
      </c>
      <c r="N274" s="471">
        <v>0</v>
      </c>
      <c r="O274" s="471">
        <v>0</v>
      </c>
      <c r="P274" s="471">
        <v>0</v>
      </c>
      <c r="Q274" s="471">
        <v>0</v>
      </c>
      <c r="R274" s="471">
        <v>0</v>
      </c>
      <c r="S274" s="471">
        <v>0</v>
      </c>
    </row>
    <row r="275" spans="1:19" ht="21.75" customHeight="1">
      <c r="A275" s="684"/>
      <c r="B275" s="685"/>
      <c r="C275" s="686" t="s">
        <v>28</v>
      </c>
      <c r="D275" s="687" t="s">
        <v>24</v>
      </c>
      <c r="E275" s="83">
        <v>0</v>
      </c>
      <c r="F275" s="36">
        <f t="shared" si="55"/>
        <v>0</v>
      </c>
      <c r="G275" s="37" t="e">
        <f t="shared" si="56"/>
        <v>#DIV/0!</v>
      </c>
      <c r="H275" s="471">
        <v>0</v>
      </c>
      <c r="I275" s="471">
        <v>0</v>
      </c>
      <c r="J275" s="471">
        <v>0</v>
      </c>
      <c r="K275" s="471">
        <v>0</v>
      </c>
      <c r="L275" s="471">
        <v>0</v>
      </c>
      <c r="M275" s="471">
        <v>0</v>
      </c>
      <c r="N275" s="471">
        <v>0</v>
      </c>
      <c r="O275" s="471">
        <v>0</v>
      </c>
      <c r="P275" s="471">
        <v>0</v>
      </c>
      <c r="Q275" s="471">
        <v>0</v>
      </c>
      <c r="R275" s="471">
        <v>0</v>
      </c>
      <c r="S275" s="471">
        <v>0</v>
      </c>
    </row>
    <row r="276" spans="1:19" ht="21.75" customHeight="1">
      <c r="A276" s="701"/>
      <c r="B276" s="702"/>
      <c r="C276" s="703" t="s">
        <v>29</v>
      </c>
      <c r="D276" s="704" t="s">
        <v>24</v>
      </c>
      <c r="E276" s="119">
        <v>0</v>
      </c>
      <c r="F276" s="116">
        <f t="shared" si="55"/>
        <v>0</v>
      </c>
      <c r="G276" s="120" t="e">
        <f t="shared" si="56"/>
        <v>#DIV/0!</v>
      </c>
      <c r="H276" s="478">
        <v>0</v>
      </c>
      <c r="I276" s="478">
        <v>0</v>
      </c>
      <c r="J276" s="478">
        <v>0</v>
      </c>
      <c r="K276" s="478">
        <v>0</v>
      </c>
      <c r="L276" s="478">
        <v>0</v>
      </c>
      <c r="M276" s="478">
        <v>0</v>
      </c>
      <c r="N276" s="478">
        <v>0</v>
      </c>
      <c r="O276" s="478">
        <v>0</v>
      </c>
      <c r="P276" s="478">
        <v>0</v>
      </c>
      <c r="Q276" s="478">
        <v>0</v>
      </c>
      <c r="R276" s="478">
        <v>0</v>
      </c>
      <c r="S276" s="478">
        <v>0</v>
      </c>
    </row>
    <row r="277" spans="1:19" ht="24" customHeight="1">
      <c r="A277" s="509"/>
      <c r="B277" s="2235" t="s">
        <v>302</v>
      </c>
      <c r="C277" s="2236"/>
      <c r="D277" s="770"/>
      <c r="E277" s="511"/>
      <c r="F277" s="20"/>
      <c r="G277" s="644" t="e">
        <f t="shared" si="56"/>
        <v>#DIV/0!</v>
      </c>
      <c r="H277" s="1096"/>
      <c r="I277" s="1096"/>
      <c r="J277" s="1239"/>
      <c r="K277" s="1553"/>
      <c r="L277" s="1553"/>
      <c r="M277" s="1553"/>
      <c r="N277" s="1553"/>
      <c r="O277" s="1553"/>
      <c r="P277" s="1553"/>
      <c r="Q277" s="1553"/>
      <c r="R277" s="1907"/>
      <c r="S277" s="1907"/>
    </row>
    <row r="278" spans="1:19" ht="21.75" customHeight="1">
      <c r="A278" s="492"/>
      <c r="B278" s="771"/>
      <c r="C278" s="504" t="s">
        <v>261</v>
      </c>
      <c r="D278" s="728" t="s">
        <v>87</v>
      </c>
      <c r="E278" s="77">
        <v>2</v>
      </c>
      <c r="F278" s="36">
        <f t="shared" ref="F278:F286" si="58">SUM(H278:S278)</f>
        <v>2</v>
      </c>
      <c r="G278" s="120">
        <f t="shared" si="56"/>
        <v>100</v>
      </c>
      <c r="H278" s="471">
        <v>0</v>
      </c>
      <c r="I278" s="471">
        <v>0</v>
      </c>
      <c r="J278" s="471">
        <v>0</v>
      </c>
      <c r="K278" s="471">
        <v>0</v>
      </c>
      <c r="L278" s="471">
        <v>2</v>
      </c>
      <c r="M278" s="471">
        <v>0</v>
      </c>
      <c r="N278" s="471">
        <v>0</v>
      </c>
      <c r="O278" s="471">
        <v>0</v>
      </c>
      <c r="P278" s="471">
        <v>0</v>
      </c>
      <c r="Q278" s="471">
        <v>0</v>
      </c>
      <c r="R278" s="471">
        <v>0</v>
      </c>
      <c r="S278" s="471">
        <v>0</v>
      </c>
    </row>
    <row r="279" spans="1:19" ht="21.75" customHeight="1">
      <c r="A279" s="772"/>
      <c r="B279" s="773"/>
      <c r="C279" s="505" t="s">
        <v>262</v>
      </c>
      <c r="D279" s="728" t="s">
        <v>87</v>
      </c>
      <c r="E279" s="77">
        <v>1</v>
      </c>
      <c r="F279" s="36">
        <f t="shared" si="58"/>
        <v>1</v>
      </c>
      <c r="G279" s="120">
        <f t="shared" si="56"/>
        <v>100</v>
      </c>
      <c r="H279" s="471">
        <v>0</v>
      </c>
      <c r="I279" s="471">
        <v>1</v>
      </c>
      <c r="J279" s="471">
        <v>0</v>
      </c>
      <c r="K279" s="471">
        <v>0</v>
      </c>
      <c r="L279" s="471">
        <v>0</v>
      </c>
      <c r="M279" s="471">
        <v>0</v>
      </c>
      <c r="N279" s="471">
        <v>0</v>
      </c>
      <c r="O279" s="471">
        <v>0</v>
      </c>
      <c r="P279" s="471">
        <v>0</v>
      </c>
      <c r="Q279" s="471">
        <v>0</v>
      </c>
      <c r="R279" s="471">
        <v>0</v>
      </c>
      <c r="S279" s="471">
        <v>0</v>
      </c>
    </row>
    <row r="280" spans="1:19" ht="21.75" customHeight="1">
      <c r="A280" s="772"/>
      <c r="B280" s="496"/>
      <c r="C280" s="774" t="s">
        <v>187</v>
      </c>
      <c r="D280" s="775" t="s">
        <v>114</v>
      </c>
      <c r="E280" s="155">
        <v>0</v>
      </c>
      <c r="F280" s="36">
        <f t="shared" si="58"/>
        <v>13</v>
      </c>
      <c r="G280" s="120" t="e">
        <f t="shared" si="56"/>
        <v>#DIV/0!</v>
      </c>
      <c r="H280" s="471">
        <v>0</v>
      </c>
      <c r="I280" s="471">
        <v>0</v>
      </c>
      <c r="J280" s="471">
        <v>0</v>
      </c>
      <c r="K280" s="471">
        <v>0</v>
      </c>
      <c r="L280" s="471">
        <v>2</v>
      </c>
      <c r="M280" s="471">
        <v>2</v>
      </c>
      <c r="N280" s="471">
        <v>2</v>
      </c>
      <c r="O280" s="471">
        <v>0</v>
      </c>
      <c r="P280" s="471">
        <v>0</v>
      </c>
      <c r="Q280" s="471">
        <v>3</v>
      </c>
      <c r="R280" s="471">
        <v>2</v>
      </c>
      <c r="S280" s="471">
        <v>2</v>
      </c>
    </row>
    <row r="281" spans="1:19" ht="21.75" customHeight="1">
      <c r="A281" s="776"/>
      <c r="B281" s="777" t="s">
        <v>58</v>
      </c>
      <c r="C281" s="778"/>
      <c r="D281" s="779" t="s">
        <v>24</v>
      </c>
      <c r="E281" s="111">
        <f>SUM(E282:E286)</f>
        <v>390500</v>
      </c>
      <c r="F281" s="111">
        <f t="shared" si="58"/>
        <v>374476</v>
      </c>
      <c r="G281" s="646">
        <f t="shared" si="56"/>
        <v>95.896542893725993</v>
      </c>
      <c r="H281" s="1106">
        <f>SUM(H282:H286)</f>
        <v>0</v>
      </c>
      <c r="I281" s="1248">
        <f t="shared" ref="I281:S281" si="59">SUM(I282:I286)</f>
        <v>0</v>
      </c>
      <c r="J281" s="1248">
        <f t="shared" si="59"/>
        <v>0</v>
      </c>
      <c r="K281" s="1563">
        <f t="shared" si="59"/>
        <v>0</v>
      </c>
      <c r="L281" s="1563">
        <f t="shared" si="59"/>
        <v>148336</v>
      </c>
      <c r="M281" s="1563">
        <f t="shared" si="59"/>
        <v>1311</v>
      </c>
      <c r="N281" s="1563">
        <f t="shared" si="59"/>
        <v>180588</v>
      </c>
      <c r="O281" s="1563">
        <f t="shared" si="59"/>
        <v>1440</v>
      </c>
      <c r="P281" s="1563">
        <f t="shared" si="59"/>
        <v>7373</v>
      </c>
      <c r="Q281" s="1563">
        <f t="shared" si="59"/>
        <v>7040</v>
      </c>
      <c r="R281" s="1916">
        <f t="shared" si="59"/>
        <v>26948</v>
      </c>
      <c r="S281" s="1916">
        <f t="shared" si="59"/>
        <v>1440</v>
      </c>
    </row>
    <row r="282" spans="1:19" ht="21.75" customHeight="1">
      <c r="A282" s="780"/>
      <c r="B282" s="781"/>
      <c r="C282" s="782" t="s">
        <v>25</v>
      </c>
      <c r="D282" s="687" t="s">
        <v>24</v>
      </c>
      <c r="E282" s="42">
        <v>0</v>
      </c>
      <c r="F282" s="36">
        <f t="shared" si="58"/>
        <v>0</v>
      </c>
      <c r="G282" s="120" t="e">
        <f t="shared" si="56"/>
        <v>#DIV/0!</v>
      </c>
      <c r="H282" s="471">
        <v>0</v>
      </c>
      <c r="I282" s="471">
        <v>0</v>
      </c>
      <c r="J282" s="471">
        <v>0</v>
      </c>
      <c r="K282" s="471">
        <v>0</v>
      </c>
      <c r="L282" s="471">
        <v>0</v>
      </c>
      <c r="M282" s="471">
        <v>0</v>
      </c>
      <c r="N282" s="471">
        <v>0</v>
      </c>
      <c r="O282" s="471">
        <v>0</v>
      </c>
      <c r="P282" s="471">
        <v>0</v>
      </c>
      <c r="Q282" s="471">
        <v>0</v>
      </c>
      <c r="R282" s="471">
        <v>0</v>
      </c>
      <c r="S282" s="471">
        <v>0</v>
      </c>
    </row>
    <row r="283" spans="1:19" ht="21.75" customHeight="1">
      <c r="A283" s="780"/>
      <c r="B283" s="781"/>
      <c r="C283" s="782" t="s">
        <v>26</v>
      </c>
      <c r="D283" s="687" t="s">
        <v>24</v>
      </c>
      <c r="E283" s="42">
        <v>250500</v>
      </c>
      <c r="F283" s="36">
        <f t="shared" si="58"/>
        <v>234476</v>
      </c>
      <c r="G283" s="120">
        <f t="shared" si="56"/>
        <v>93.603193612774447</v>
      </c>
      <c r="H283" s="471">
        <v>0</v>
      </c>
      <c r="I283" s="471">
        <v>0</v>
      </c>
      <c r="J283" s="471">
        <v>0</v>
      </c>
      <c r="K283" s="471">
        <v>0</v>
      </c>
      <c r="L283" s="872">
        <v>8336</v>
      </c>
      <c r="M283" s="872">
        <v>1311</v>
      </c>
      <c r="N283" s="872">
        <v>180588</v>
      </c>
      <c r="O283" s="872">
        <v>1440</v>
      </c>
      <c r="P283" s="872">
        <v>7373</v>
      </c>
      <c r="Q283" s="872">
        <v>7040</v>
      </c>
      <c r="R283" s="872">
        <v>26948</v>
      </c>
      <c r="S283" s="872">
        <v>1440</v>
      </c>
    </row>
    <row r="284" spans="1:19" ht="21.75" customHeight="1">
      <c r="A284" s="780"/>
      <c r="B284" s="781"/>
      <c r="C284" s="782" t="s">
        <v>27</v>
      </c>
      <c r="D284" s="687" t="s">
        <v>24</v>
      </c>
      <c r="E284" s="42">
        <v>0</v>
      </c>
      <c r="F284" s="36">
        <f t="shared" si="58"/>
        <v>0</v>
      </c>
      <c r="G284" s="120" t="e">
        <f t="shared" si="56"/>
        <v>#DIV/0!</v>
      </c>
      <c r="H284" s="471">
        <v>0</v>
      </c>
      <c r="I284" s="471">
        <v>0</v>
      </c>
      <c r="J284" s="471">
        <v>0</v>
      </c>
      <c r="K284" s="471">
        <v>0</v>
      </c>
      <c r="L284" s="471">
        <v>0</v>
      </c>
      <c r="M284" s="471">
        <v>0</v>
      </c>
      <c r="N284" s="471">
        <v>0</v>
      </c>
      <c r="O284" s="471">
        <v>0</v>
      </c>
      <c r="P284" s="471">
        <v>0</v>
      </c>
      <c r="Q284" s="471">
        <v>0</v>
      </c>
      <c r="R284" s="471">
        <v>0</v>
      </c>
      <c r="S284" s="471">
        <v>0</v>
      </c>
    </row>
    <row r="285" spans="1:19" ht="21.75" customHeight="1">
      <c r="A285" s="780"/>
      <c r="B285" s="781"/>
      <c r="C285" s="782" t="s">
        <v>28</v>
      </c>
      <c r="D285" s="687" t="s">
        <v>24</v>
      </c>
      <c r="E285" s="42">
        <v>140000</v>
      </c>
      <c r="F285" s="36">
        <f t="shared" si="58"/>
        <v>140000</v>
      </c>
      <c r="G285" s="120">
        <f t="shared" si="56"/>
        <v>100</v>
      </c>
      <c r="H285" s="471">
        <v>0</v>
      </c>
      <c r="I285" s="471">
        <v>0</v>
      </c>
      <c r="J285" s="471">
        <v>0</v>
      </c>
      <c r="K285" s="471">
        <v>0</v>
      </c>
      <c r="L285" s="872">
        <v>140000</v>
      </c>
      <c r="M285" s="471">
        <v>0</v>
      </c>
      <c r="N285" s="471">
        <v>0</v>
      </c>
      <c r="O285" s="471">
        <v>0</v>
      </c>
      <c r="P285" s="471">
        <v>0</v>
      </c>
      <c r="Q285" s="471">
        <v>0</v>
      </c>
      <c r="R285" s="471">
        <v>0</v>
      </c>
      <c r="S285" s="471">
        <v>0</v>
      </c>
    </row>
    <row r="286" spans="1:19" ht="21.75" customHeight="1">
      <c r="A286" s="783"/>
      <c r="B286" s="784"/>
      <c r="C286" s="785" t="s">
        <v>29</v>
      </c>
      <c r="D286" s="786" t="s">
        <v>24</v>
      </c>
      <c r="E286" s="102">
        <v>0</v>
      </c>
      <c r="F286" s="97">
        <f t="shared" si="58"/>
        <v>0</v>
      </c>
      <c r="G286" s="120" t="e">
        <f t="shared" si="56"/>
        <v>#DIV/0!</v>
      </c>
      <c r="H286" s="488">
        <v>0</v>
      </c>
      <c r="I286" s="488">
        <v>0</v>
      </c>
      <c r="J286" s="488">
        <v>0</v>
      </c>
      <c r="K286" s="488">
        <v>0</v>
      </c>
      <c r="L286" s="488">
        <v>0</v>
      </c>
      <c r="M286" s="488">
        <v>0</v>
      </c>
      <c r="N286" s="488">
        <v>0</v>
      </c>
      <c r="O286" s="488">
        <v>0</v>
      </c>
      <c r="P286" s="488">
        <v>0</v>
      </c>
      <c r="Q286" s="488">
        <v>0</v>
      </c>
      <c r="R286" s="488">
        <v>0</v>
      </c>
      <c r="S286" s="488">
        <v>0</v>
      </c>
    </row>
    <row r="287" spans="1:19" ht="21.75" customHeight="1">
      <c r="A287" s="2110" t="s">
        <v>256</v>
      </c>
      <c r="B287" s="2111"/>
      <c r="C287" s="2111"/>
      <c r="D287" s="787"/>
      <c r="E287" s="92"/>
      <c r="F287" s="92"/>
      <c r="G287" s="645" t="e">
        <f t="shared" si="56"/>
        <v>#DIV/0!</v>
      </c>
      <c r="H287" s="1078">
        <f t="shared" ref="H287:S287" si="60">SUM(H288:H296)</f>
        <v>0</v>
      </c>
      <c r="I287" s="1078">
        <f t="shared" si="60"/>
        <v>0</v>
      </c>
      <c r="J287" s="1220">
        <f t="shared" si="60"/>
        <v>23359.200000000001</v>
      </c>
      <c r="K287" s="1538">
        <f t="shared" si="60"/>
        <v>37734</v>
      </c>
      <c r="L287" s="1538">
        <f t="shared" si="60"/>
        <v>0</v>
      </c>
      <c r="M287" s="1538">
        <f t="shared" si="60"/>
        <v>3907</v>
      </c>
      <c r="N287" s="1538">
        <f t="shared" si="60"/>
        <v>85400</v>
      </c>
      <c r="O287" s="1538">
        <f t="shared" si="60"/>
        <v>3900</v>
      </c>
      <c r="P287" s="1538">
        <f t="shared" si="60"/>
        <v>1051.98</v>
      </c>
      <c r="Q287" s="1538">
        <f t="shared" si="60"/>
        <v>20000</v>
      </c>
      <c r="R287" s="1891">
        <f t="shared" si="60"/>
        <v>2465</v>
      </c>
      <c r="S287" s="1891">
        <f t="shared" si="60"/>
        <v>10</v>
      </c>
    </row>
    <row r="288" spans="1:19" ht="25.5" customHeight="1">
      <c r="A288" s="225"/>
      <c r="B288" s="2113" t="s">
        <v>291</v>
      </c>
      <c r="C288" s="2114"/>
      <c r="D288" s="788"/>
      <c r="E288" s="133">
        <f>E289+E290</f>
        <v>6</v>
      </c>
      <c r="F288" s="54">
        <f>F289+F290</f>
        <v>6</v>
      </c>
      <c r="G288" s="67">
        <f t="shared" si="56"/>
        <v>100</v>
      </c>
      <c r="H288" s="1096"/>
      <c r="I288" s="1096"/>
      <c r="J288" s="1239"/>
      <c r="K288" s="1553"/>
      <c r="L288" s="1553"/>
      <c r="M288" s="1553"/>
      <c r="N288" s="1553"/>
      <c r="O288" s="1553"/>
      <c r="P288" s="1553"/>
      <c r="Q288" s="1553"/>
      <c r="R288" s="1907"/>
      <c r="S288" s="1907"/>
    </row>
    <row r="289" spans="1:19" ht="33.6" customHeight="1">
      <c r="A289" s="723"/>
      <c r="B289" s="2170" t="s">
        <v>179</v>
      </c>
      <c r="C289" s="2171"/>
      <c r="D289" s="455" t="s">
        <v>87</v>
      </c>
      <c r="E289" s="42">
        <v>6</v>
      </c>
      <c r="F289" s="36">
        <f>SUM(H289:S289)</f>
        <v>6</v>
      </c>
      <c r="G289" s="120">
        <f t="shared" si="56"/>
        <v>100</v>
      </c>
      <c r="H289" s="471">
        <v>0</v>
      </c>
      <c r="I289" s="471">
        <v>0</v>
      </c>
      <c r="J289" s="471">
        <v>0</v>
      </c>
      <c r="K289" s="471">
        <v>0</v>
      </c>
      <c r="L289" s="471">
        <v>0</v>
      </c>
      <c r="M289" s="471">
        <v>0</v>
      </c>
      <c r="N289" s="471">
        <v>0</v>
      </c>
      <c r="O289" s="471">
        <v>0</v>
      </c>
      <c r="P289" s="471">
        <v>0</v>
      </c>
      <c r="Q289" s="471">
        <v>0</v>
      </c>
      <c r="R289" s="471">
        <v>6</v>
      </c>
      <c r="S289" s="471">
        <v>0</v>
      </c>
    </row>
    <row r="290" spans="1:19" ht="33.6" customHeight="1">
      <c r="A290" s="723"/>
      <c r="B290" s="452" t="s">
        <v>180</v>
      </c>
      <c r="C290" s="789"/>
      <c r="D290" s="455" t="s">
        <v>87</v>
      </c>
      <c r="E290" s="42"/>
      <c r="F290" s="36">
        <f>SUM(H290:S290)</f>
        <v>0</v>
      </c>
      <c r="G290" s="120" t="e">
        <f t="shared" si="56"/>
        <v>#DIV/0!</v>
      </c>
      <c r="H290" s="471">
        <v>0</v>
      </c>
      <c r="I290" s="471">
        <v>0</v>
      </c>
      <c r="J290" s="471">
        <v>0</v>
      </c>
      <c r="K290" s="471">
        <v>0</v>
      </c>
      <c r="L290" s="471">
        <v>0</v>
      </c>
      <c r="M290" s="471">
        <v>0</v>
      </c>
      <c r="N290" s="471">
        <v>0</v>
      </c>
      <c r="O290" s="471">
        <v>0</v>
      </c>
      <c r="P290" s="471">
        <v>0</v>
      </c>
      <c r="Q290" s="471">
        <v>0</v>
      </c>
      <c r="R290" s="471">
        <v>0</v>
      </c>
      <c r="S290" s="471">
        <v>0</v>
      </c>
    </row>
    <row r="291" spans="1:19" ht="33.6" customHeight="1">
      <c r="A291" s="790"/>
      <c r="B291" s="2193" t="s">
        <v>292</v>
      </c>
      <c r="C291" s="2194"/>
      <c r="D291" s="455" t="s">
        <v>114</v>
      </c>
      <c r="E291" s="42">
        <v>20</v>
      </c>
      <c r="F291" s="36">
        <f>SUM(H291:S291)</f>
        <v>20</v>
      </c>
      <c r="G291" s="120">
        <f t="shared" si="56"/>
        <v>100</v>
      </c>
      <c r="H291" s="471">
        <v>0</v>
      </c>
      <c r="I291" s="471">
        <v>0</v>
      </c>
      <c r="J291" s="471">
        <v>0</v>
      </c>
      <c r="K291" s="471">
        <v>0</v>
      </c>
      <c r="L291" s="471">
        <v>0</v>
      </c>
      <c r="M291" s="471">
        <v>0</v>
      </c>
      <c r="N291" s="471">
        <v>0</v>
      </c>
      <c r="O291" s="471">
        <v>0</v>
      </c>
      <c r="P291" s="471">
        <v>0</v>
      </c>
      <c r="Q291" s="471">
        <v>0</v>
      </c>
      <c r="R291" s="471">
        <v>10</v>
      </c>
      <c r="S291" s="471">
        <v>10</v>
      </c>
    </row>
    <row r="292" spans="1:19" ht="33.6" customHeight="1">
      <c r="A292" s="723"/>
      <c r="B292" s="452" t="s">
        <v>293</v>
      </c>
      <c r="C292" s="791"/>
      <c r="D292" s="420" t="s">
        <v>294</v>
      </c>
      <c r="E292" s="164">
        <v>1</v>
      </c>
      <c r="F292" s="36">
        <f>SUM(H292:S292)</f>
        <v>1</v>
      </c>
      <c r="G292" s="120">
        <f t="shared" si="56"/>
        <v>100</v>
      </c>
      <c r="H292" s="471">
        <v>0</v>
      </c>
      <c r="I292" s="471">
        <v>0</v>
      </c>
      <c r="J292" s="471">
        <v>0</v>
      </c>
      <c r="K292" s="471">
        <v>0</v>
      </c>
      <c r="L292" s="471">
        <v>0</v>
      </c>
      <c r="M292" s="471">
        <v>0</v>
      </c>
      <c r="N292" s="471">
        <v>0</v>
      </c>
      <c r="O292" s="471">
        <v>0</v>
      </c>
      <c r="P292" s="471">
        <v>0</v>
      </c>
      <c r="Q292" s="471">
        <v>0</v>
      </c>
      <c r="R292" s="471">
        <v>1</v>
      </c>
      <c r="S292" s="471">
        <v>0</v>
      </c>
    </row>
    <row r="293" spans="1:19" ht="21.75" customHeight="1">
      <c r="A293" s="723"/>
      <c r="B293" s="2097" t="s">
        <v>187</v>
      </c>
      <c r="C293" s="2097"/>
      <c r="D293" s="752" t="s">
        <v>114</v>
      </c>
      <c r="E293" s="101">
        <v>0</v>
      </c>
      <c r="F293" s="36">
        <f>SUM(H293:S293)</f>
        <v>0</v>
      </c>
      <c r="G293" s="43" t="e">
        <f t="shared" ref="G293:G312" si="61">+F293*100/E293</f>
        <v>#DIV/0!</v>
      </c>
      <c r="H293" s="471">
        <v>0</v>
      </c>
      <c r="I293" s="471">
        <v>0</v>
      </c>
      <c r="J293" s="471">
        <v>0</v>
      </c>
      <c r="K293" s="471">
        <v>0</v>
      </c>
      <c r="L293" s="471">
        <v>0</v>
      </c>
      <c r="M293" s="471">
        <v>0</v>
      </c>
      <c r="N293" s="471">
        <v>0</v>
      </c>
      <c r="O293" s="471">
        <v>0</v>
      </c>
      <c r="P293" s="471">
        <v>0</v>
      </c>
      <c r="Q293" s="471">
        <v>0</v>
      </c>
      <c r="R293" s="471">
        <v>0</v>
      </c>
      <c r="S293" s="471">
        <v>0</v>
      </c>
    </row>
    <row r="294" spans="1:19" ht="26.4" customHeight="1">
      <c r="A294" s="680"/>
      <c r="B294" s="681" t="s">
        <v>37</v>
      </c>
      <c r="C294" s="682"/>
      <c r="D294" s="683" t="s">
        <v>24</v>
      </c>
      <c r="E294" s="111">
        <f>SUM(E295:E299)</f>
        <v>88950</v>
      </c>
      <c r="F294" s="111">
        <f>SUM(F295:F299)</f>
        <v>88900.090000000011</v>
      </c>
      <c r="G294" s="51">
        <f t="shared" si="61"/>
        <v>99.943889825744819</v>
      </c>
      <c r="H294" s="1083">
        <f>SUM(H295:H299)</f>
        <v>0</v>
      </c>
      <c r="I294" s="1083">
        <f t="shared" ref="I294:S294" si="62">SUM(I295:I299)</f>
        <v>0</v>
      </c>
      <c r="J294" s="1226">
        <f t="shared" si="62"/>
        <v>11679.6</v>
      </c>
      <c r="K294" s="1543">
        <f t="shared" si="62"/>
        <v>18867</v>
      </c>
      <c r="L294" s="1543">
        <f t="shared" si="62"/>
        <v>0</v>
      </c>
      <c r="M294" s="1543">
        <f t="shared" si="62"/>
        <v>1953.5</v>
      </c>
      <c r="N294" s="1543">
        <f t="shared" si="62"/>
        <v>42700</v>
      </c>
      <c r="O294" s="1543">
        <f t="shared" si="62"/>
        <v>1950</v>
      </c>
      <c r="P294" s="1543">
        <f t="shared" si="62"/>
        <v>525.99</v>
      </c>
      <c r="Q294" s="1543">
        <f t="shared" si="62"/>
        <v>10000</v>
      </c>
      <c r="R294" s="1896">
        <f t="shared" si="62"/>
        <v>1224</v>
      </c>
      <c r="S294" s="1896">
        <f t="shared" si="62"/>
        <v>0</v>
      </c>
    </row>
    <row r="295" spans="1:19" ht="26.4" customHeight="1">
      <c r="A295" s="684"/>
      <c r="B295" s="685"/>
      <c r="C295" s="686" t="s">
        <v>25</v>
      </c>
      <c r="D295" s="687" t="s">
        <v>24</v>
      </c>
      <c r="E295" s="36">
        <v>0</v>
      </c>
      <c r="F295" s="36">
        <f>SUM(H295:S295)</f>
        <v>0</v>
      </c>
      <c r="G295" s="43" t="e">
        <f t="shared" si="61"/>
        <v>#DIV/0!</v>
      </c>
      <c r="H295" s="471">
        <v>0</v>
      </c>
      <c r="I295" s="471">
        <v>0</v>
      </c>
      <c r="J295" s="471">
        <v>0</v>
      </c>
      <c r="K295" s="471">
        <v>0</v>
      </c>
      <c r="L295" s="471">
        <v>0</v>
      </c>
      <c r="M295" s="471">
        <v>0</v>
      </c>
      <c r="N295" s="471">
        <v>0</v>
      </c>
      <c r="O295" s="471">
        <v>0</v>
      </c>
      <c r="P295" s="471">
        <v>0</v>
      </c>
      <c r="Q295" s="471">
        <v>0</v>
      </c>
      <c r="R295" s="471">
        <v>0</v>
      </c>
      <c r="S295" s="471">
        <v>0</v>
      </c>
    </row>
    <row r="296" spans="1:19" ht="26.4" customHeight="1">
      <c r="A296" s="684"/>
      <c r="B296" s="685"/>
      <c r="C296" s="686" t="s">
        <v>26</v>
      </c>
      <c r="D296" s="687" t="s">
        <v>24</v>
      </c>
      <c r="E296" s="36">
        <v>88950</v>
      </c>
      <c r="F296" s="36">
        <f t="shared" ref="F296:F312" si="63">SUM(H296:S296)</f>
        <v>88900.090000000011</v>
      </c>
      <c r="G296" s="43">
        <f t="shared" si="61"/>
        <v>99.943889825744819</v>
      </c>
      <c r="H296" s="471">
        <v>0</v>
      </c>
      <c r="I296" s="471">
        <v>0</v>
      </c>
      <c r="J296" s="1020">
        <v>11679.6</v>
      </c>
      <c r="K296" s="872">
        <v>18867</v>
      </c>
      <c r="L296" s="471">
        <v>0</v>
      </c>
      <c r="M296" s="1020">
        <v>1953.5</v>
      </c>
      <c r="N296" s="872">
        <v>42700</v>
      </c>
      <c r="O296" s="872">
        <v>1950</v>
      </c>
      <c r="P296" s="471">
        <v>525.99</v>
      </c>
      <c r="Q296" s="872">
        <v>10000</v>
      </c>
      <c r="R296" s="872">
        <v>1224</v>
      </c>
      <c r="S296" s="471">
        <v>0</v>
      </c>
    </row>
    <row r="297" spans="1:19" ht="26.4" customHeight="1">
      <c r="A297" s="684"/>
      <c r="B297" s="685"/>
      <c r="C297" s="686" t="s">
        <v>27</v>
      </c>
      <c r="D297" s="687" t="s">
        <v>24</v>
      </c>
      <c r="E297" s="36">
        <v>0</v>
      </c>
      <c r="F297" s="36">
        <f t="shared" si="63"/>
        <v>0</v>
      </c>
      <c r="G297" s="43" t="e">
        <f t="shared" si="61"/>
        <v>#DIV/0!</v>
      </c>
      <c r="H297" s="471">
        <v>0</v>
      </c>
      <c r="I297" s="471">
        <v>0</v>
      </c>
      <c r="J297" s="471">
        <v>0</v>
      </c>
      <c r="K297" s="471">
        <v>0</v>
      </c>
      <c r="L297" s="471">
        <v>0</v>
      </c>
      <c r="M297" s="471">
        <v>0</v>
      </c>
      <c r="N297" s="471">
        <v>0</v>
      </c>
      <c r="O297" s="471">
        <v>0</v>
      </c>
      <c r="P297" s="471">
        <v>0</v>
      </c>
      <c r="Q297" s="471">
        <v>0</v>
      </c>
      <c r="R297" s="471">
        <v>0</v>
      </c>
      <c r="S297" s="471">
        <v>0</v>
      </c>
    </row>
    <row r="298" spans="1:19" ht="26.4" customHeight="1">
      <c r="A298" s="684"/>
      <c r="B298" s="685"/>
      <c r="C298" s="686" t="s">
        <v>28</v>
      </c>
      <c r="D298" s="687" t="s">
        <v>24</v>
      </c>
      <c r="E298" s="36">
        <v>0</v>
      </c>
      <c r="F298" s="36">
        <f t="shared" si="63"/>
        <v>0</v>
      </c>
      <c r="G298" s="43" t="e">
        <f t="shared" si="61"/>
        <v>#DIV/0!</v>
      </c>
      <c r="H298" s="471">
        <v>0</v>
      </c>
      <c r="I298" s="471">
        <v>0</v>
      </c>
      <c r="J298" s="471">
        <v>0</v>
      </c>
      <c r="K298" s="471">
        <v>0</v>
      </c>
      <c r="L298" s="471">
        <v>0</v>
      </c>
      <c r="M298" s="471">
        <v>0</v>
      </c>
      <c r="N298" s="471">
        <v>0</v>
      </c>
      <c r="O298" s="471">
        <v>0</v>
      </c>
      <c r="P298" s="471">
        <v>0</v>
      </c>
      <c r="Q298" s="471">
        <v>0</v>
      </c>
      <c r="R298" s="471">
        <v>0</v>
      </c>
      <c r="S298" s="471">
        <v>0</v>
      </c>
    </row>
    <row r="299" spans="1:19" ht="26.4" customHeight="1">
      <c r="A299" s="684"/>
      <c r="B299" s="781"/>
      <c r="C299" s="792" t="s">
        <v>29</v>
      </c>
      <c r="D299" s="687" t="s">
        <v>24</v>
      </c>
      <c r="E299" s="36">
        <v>0</v>
      </c>
      <c r="F299" s="36">
        <f t="shared" si="63"/>
        <v>0</v>
      </c>
      <c r="G299" s="43" t="e">
        <f t="shared" si="61"/>
        <v>#DIV/0!</v>
      </c>
      <c r="H299" s="471">
        <v>0</v>
      </c>
      <c r="I299" s="471">
        <v>0</v>
      </c>
      <c r="J299" s="471">
        <v>0</v>
      </c>
      <c r="K299" s="471">
        <v>0</v>
      </c>
      <c r="L299" s="471">
        <v>0</v>
      </c>
      <c r="M299" s="471">
        <v>0</v>
      </c>
      <c r="N299" s="471">
        <v>0</v>
      </c>
      <c r="O299" s="471">
        <v>0</v>
      </c>
      <c r="P299" s="471">
        <v>0</v>
      </c>
      <c r="Q299" s="471">
        <v>0</v>
      </c>
      <c r="R299" s="471">
        <v>0</v>
      </c>
      <c r="S299" s="471">
        <v>0</v>
      </c>
    </row>
    <row r="300" spans="1:19" ht="33" customHeight="1">
      <c r="A300" s="758"/>
      <c r="B300" s="2252" t="s">
        <v>295</v>
      </c>
      <c r="C300" s="2278"/>
      <c r="D300" s="693"/>
      <c r="E300" s="55"/>
      <c r="F300" s="55">
        <f t="shared" si="63"/>
        <v>0</v>
      </c>
      <c r="G300" s="28" t="e">
        <f t="shared" si="61"/>
        <v>#DIV/0!</v>
      </c>
      <c r="H300" s="1096"/>
      <c r="I300" s="1096"/>
      <c r="J300" s="1239"/>
      <c r="K300" s="1553"/>
      <c r="L300" s="1553"/>
      <c r="M300" s="1553"/>
      <c r="N300" s="1553"/>
      <c r="O300" s="1553"/>
      <c r="P300" s="1553"/>
      <c r="Q300" s="1553"/>
      <c r="R300" s="1907"/>
      <c r="S300" s="1907"/>
    </row>
    <row r="301" spans="1:19" ht="27" customHeight="1">
      <c r="A301" s="684"/>
      <c r="B301" s="454"/>
      <c r="C301" s="515" t="s">
        <v>296</v>
      </c>
      <c r="D301" s="456" t="s">
        <v>297</v>
      </c>
      <c r="E301" s="36"/>
      <c r="F301" s="36">
        <f t="shared" si="63"/>
        <v>0</v>
      </c>
      <c r="G301" s="43" t="e">
        <f t="shared" si="61"/>
        <v>#DIV/0!</v>
      </c>
      <c r="H301" s="471">
        <v>0</v>
      </c>
      <c r="I301" s="471">
        <v>0</v>
      </c>
      <c r="J301" s="471">
        <v>0</v>
      </c>
      <c r="K301" s="471">
        <v>0</v>
      </c>
      <c r="L301" s="471">
        <v>0</v>
      </c>
      <c r="M301" s="471">
        <v>0</v>
      </c>
      <c r="N301" s="471">
        <v>0</v>
      </c>
      <c r="O301" s="471">
        <v>0</v>
      </c>
      <c r="P301" s="471">
        <v>0</v>
      </c>
      <c r="Q301" s="471">
        <v>0</v>
      </c>
      <c r="R301" s="471">
        <v>0</v>
      </c>
      <c r="S301" s="471">
        <v>0</v>
      </c>
    </row>
    <row r="302" spans="1:19" ht="27" customHeight="1">
      <c r="A302" s="684"/>
      <c r="B302" s="454"/>
      <c r="C302" s="516" t="s">
        <v>298</v>
      </c>
      <c r="D302" s="456" t="s">
        <v>299</v>
      </c>
      <c r="E302" s="36"/>
      <c r="F302" s="36">
        <f t="shared" si="63"/>
        <v>0</v>
      </c>
      <c r="G302" s="43" t="e">
        <f t="shared" si="61"/>
        <v>#DIV/0!</v>
      </c>
      <c r="H302" s="471">
        <v>0</v>
      </c>
      <c r="I302" s="471">
        <v>0</v>
      </c>
      <c r="J302" s="471">
        <v>0</v>
      </c>
      <c r="K302" s="471">
        <v>0</v>
      </c>
      <c r="L302" s="471">
        <v>0</v>
      </c>
      <c r="M302" s="471">
        <v>0</v>
      </c>
      <c r="N302" s="471">
        <v>0</v>
      </c>
      <c r="O302" s="471">
        <v>0</v>
      </c>
      <c r="P302" s="471">
        <v>0</v>
      </c>
      <c r="Q302" s="471">
        <v>0</v>
      </c>
      <c r="R302" s="471">
        <v>0</v>
      </c>
      <c r="S302" s="471">
        <v>0</v>
      </c>
    </row>
    <row r="303" spans="1:19" ht="27" customHeight="1">
      <c r="A303" s="684"/>
      <c r="B303" s="454"/>
      <c r="C303" s="516" t="s">
        <v>300</v>
      </c>
      <c r="D303" s="456" t="s">
        <v>87</v>
      </c>
      <c r="E303" s="36"/>
      <c r="F303" s="36">
        <f t="shared" si="63"/>
        <v>0</v>
      </c>
      <c r="G303" s="43" t="e">
        <f t="shared" si="61"/>
        <v>#DIV/0!</v>
      </c>
      <c r="H303" s="471">
        <v>0</v>
      </c>
      <c r="I303" s="471">
        <v>0</v>
      </c>
      <c r="J303" s="471">
        <v>0</v>
      </c>
      <c r="K303" s="471">
        <v>0</v>
      </c>
      <c r="L303" s="471">
        <v>0</v>
      </c>
      <c r="M303" s="471">
        <v>0</v>
      </c>
      <c r="N303" s="471">
        <v>0</v>
      </c>
      <c r="O303" s="471">
        <v>0</v>
      </c>
      <c r="P303" s="471">
        <v>0</v>
      </c>
      <c r="Q303" s="471">
        <v>0</v>
      </c>
      <c r="R303" s="471">
        <v>0</v>
      </c>
      <c r="S303" s="471">
        <v>0</v>
      </c>
    </row>
    <row r="304" spans="1:19" ht="27" customHeight="1">
      <c r="A304" s="684"/>
      <c r="B304" s="454"/>
      <c r="C304" s="516" t="s">
        <v>290</v>
      </c>
      <c r="D304" s="456" t="s">
        <v>114</v>
      </c>
      <c r="E304" s="36"/>
      <c r="F304" s="36">
        <f t="shared" si="63"/>
        <v>0</v>
      </c>
      <c r="G304" s="43" t="e">
        <f t="shared" si="61"/>
        <v>#DIV/0!</v>
      </c>
      <c r="H304" s="471">
        <v>0</v>
      </c>
      <c r="I304" s="471">
        <v>0</v>
      </c>
      <c r="J304" s="471">
        <v>0</v>
      </c>
      <c r="K304" s="471">
        <v>0</v>
      </c>
      <c r="L304" s="471">
        <v>0</v>
      </c>
      <c r="M304" s="471">
        <v>0</v>
      </c>
      <c r="N304" s="471">
        <v>0</v>
      </c>
      <c r="O304" s="471">
        <v>0</v>
      </c>
      <c r="P304" s="471">
        <v>0</v>
      </c>
      <c r="Q304" s="471">
        <v>0</v>
      </c>
      <c r="R304" s="471">
        <v>0</v>
      </c>
      <c r="S304" s="471">
        <v>0</v>
      </c>
    </row>
    <row r="305" spans="1:19" ht="27" customHeight="1">
      <c r="A305" s="684"/>
      <c r="B305" s="2279" t="s">
        <v>187</v>
      </c>
      <c r="C305" s="2280"/>
      <c r="D305" s="752" t="s">
        <v>114</v>
      </c>
      <c r="E305" s="36"/>
      <c r="F305" s="36">
        <f t="shared" si="63"/>
        <v>0</v>
      </c>
      <c r="G305" s="43" t="e">
        <f t="shared" si="61"/>
        <v>#DIV/0!</v>
      </c>
      <c r="H305" s="471">
        <v>0</v>
      </c>
      <c r="I305" s="471">
        <v>0</v>
      </c>
      <c r="J305" s="471">
        <v>0</v>
      </c>
      <c r="K305" s="471">
        <v>0</v>
      </c>
      <c r="L305" s="471">
        <v>0</v>
      </c>
      <c r="M305" s="471">
        <v>0</v>
      </c>
      <c r="N305" s="471">
        <v>0</v>
      </c>
      <c r="O305" s="471">
        <v>0</v>
      </c>
      <c r="P305" s="471">
        <v>0</v>
      </c>
      <c r="Q305" s="471">
        <v>0</v>
      </c>
      <c r="R305" s="471">
        <v>0</v>
      </c>
      <c r="S305" s="471">
        <v>0</v>
      </c>
    </row>
    <row r="306" spans="1:19" ht="27" customHeight="1">
      <c r="A306" s="735"/>
      <c r="B306" s="777" t="s">
        <v>37</v>
      </c>
      <c r="C306" s="793"/>
      <c r="D306" s="738" t="s">
        <v>24</v>
      </c>
      <c r="E306" s="163"/>
      <c r="F306" s="153">
        <f t="shared" si="63"/>
        <v>0</v>
      </c>
      <c r="G306" s="112" t="e">
        <f t="shared" si="61"/>
        <v>#DIV/0!</v>
      </c>
      <c r="H306" s="1106">
        <v>0</v>
      </c>
      <c r="I306" s="1107">
        <v>0</v>
      </c>
      <c r="J306" s="1249"/>
      <c r="K306" s="1249"/>
      <c r="L306" s="1249"/>
      <c r="M306" s="1249"/>
      <c r="N306" s="1249"/>
      <c r="O306" s="1249"/>
      <c r="P306" s="1249"/>
      <c r="Q306" s="1249"/>
      <c r="R306" s="1249"/>
      <c r="S306" s="1249"/>
    </row>
    <row r="307" spans="1:19" ht="27" customHeight="1">
      <c r="A307" s="684"/>
      <c r="B307" s="781"/>
      <c r="C307" s="792" t="s">
        <v>25</v>
      </c>
      <c r="D307" s="687" t="s">
        <v>24</v>
      </c>
      <c r="E307" s="36"/>
      <c r="F307" s="36">
        <f t="shared" si="63"/>
        <v>0</v>
      </c>
      <c r="G307" s="43" t="e">
        <f t="shared" si="61"/>
        <v>#DIV/0!</v>
      </c>
      <c r="H307" s="471">
        <v>0</v>
      </c>
      <c r="I307" s="471">
        <v>0</v>
      </c>
      <c r="J307" s="471">
        <v>0</v>
      </c>
      <c r="K307" s="471">
        <v>0</v>
      </c>
      <c r="L307" s="471">
        <v>0</v>
      </c>
      <c r="M307" s="471">
        <v>0</v>
      </c>
      <c r="N307" s="471">
        <v>0</v>
      </c>
      <c r="O307" s="471">
        <v>0</v>
      </c>
      <c r="P307" s="471">
        <v>0</v>
      </c>
      <c r="Q307" s="471">
        <v>0</v>
      </c>
      <c r="R307" s="471">
        <v>0</v>
      </c>
      <c r="S307" s="471">
        <v>0</v>
      </c>
    </row>
    <row r="308" spans="1:19" ht="27" customHeight="1">
      <c r="A308" s="684"/>
      <c r="B308" s="781"/>
      <c r="C308" s="792" t="s">
        <v>26</v>
      </c>
      <c r="D308" s="687" t="s">
        <v>24</v>
      </c>
      <c r="E308" s="36"/>
      <c r="F308" s="36">
        <f t="shared" si="63"/>
        <v>0</v>
      </c>
      <c r="G308" s="43" t="e">
        <f t="shared" si="61"/>
        <v>#DIV/0!</v>
      </c>
      <c r="H308" s="471">
        <v>0</v>
      </c>
      <c r="I308" s="471">
        <v>0</v>
      </c>
      <c r="J308" s="471">
        <v>0</v>
      </c>
      <c r="K308" s="471">
        <v>0</v>
      </c>
      <c r="L308" s="471">
        <v>0</v>
      </c>
      <c r="M308" s="471">
        <v>0</v>
      </c>
      <c r="N308" s="471">
        <v>0</v>
      </c>
      <c r="O308" s="471">
        <v>0</v>
      </c>
      <c r="P308" s="471">
        <v>0</v>
      </c>
      <c r="Q308" s="471">
        <v>0</v>
      </c>
      <c r="R308" s="471">
        <v>0</v>
      </c>
      <c r="S308" s="471">
        <v>0</v>
      </c>
    </row>
    <row r="309" spans="1:19" ht="27" customHeight="1">
      <c r="A309" s="684"/>
      <c r="B309" s="781"/>
      <c r="C309" s="792" t="s">
        <v>27</v>
      </c>
      <c r="D309" s="687" t="s">
        <v>24</v>
      </c>
      <c r="E309" s="36"/>
      <c r="F309" s="36">
        <f t="shared" si="63"/>
        <v>0</v>
      </c>
      <c r="G309" s="43" t="e">
        <f t="shared" si="61"/>
        <v>#DIV/0!</v>
      </c>
      <c r="H309" s="471">
        <v>0</v>
      </c>
      <c r="I309" s="471">
        <v>0</v>
      </c>
      <c r="J309" s="471">
        <v>0</v>
      </c>
      <c r="K309" s="471">
        <v>0</v>
      </c>
      <c r="L309" s="471">
        <v>0</v>
      </c>
      <c r="M309" s="471">
        <v>0</v>
      </c>
      <c r="N309" s="471">
        <v>0</v>
      </c>
      <c r="O309" s="471">
        <v>0</v>
      </c>
      <c r="P309" s="471">
        <v>0</v>
      </c>
      <c r="Q309" s="471">
        <v>0</v>
      </c>
      <c r="R309" s="471">
        <v>0</v>
      </c>
      <c r="S309" s="471">
        <v>0</v>
      </c>
    </row>
    <row r="310" spans="1:19" ht="27" customHeight="1">
      <c r="A310" s="684"/>
      <c r="B310" s="781"/>
      <c r="C310" s="792" t="s">
        <v>28</v>
      </c>
      <c r="D310" s="687" t="s">
        <v>24</v>
      </c>
      <c r="E310" s="36"/>
      <c r="F310" s="36">
        <f t="shared" si="63"/>
        <v>0</v>
      </c>
      <c r="G310" s="43" t="e">
        <f t="shared" si="61"/>
        <v>#DIV/0!</v>
      </c>
      <c r="H310" s="471">
        <v>0</v>
      </c>
      <c r="I310" s="471">
        <v>0</v>
      </c>
      <c r="J310" s="471">
        <v>0</v>
      </c>
      <c r="K310" s="471">
        <v>0</v>
      </c>
      <c r="L310" s="471">
        <v>0</v>
      </c>
      <c r="M310" s="471">
        <v>0</v>
      </c>
      <c r="N310" s="471">
        <v>0</v>
      </c>
      <c r="O310" s="471">
        <v>0</v>
      </c>
      <c r="P310" s="471">
        <v>0</v>
      </c>
      <c r="Q310" s="471">
        <v>0</v>
      </c>
      <c r="R310" s="471">
        <v>0</v>
      </c>
      <c r="S310" s="471">
        <v>0</v>
      </c>
    </row>
    <row r="311" spans="1:19" ht="27" customHeight="1">
      <c r="A311" s="794"/>
      <c r="B311" s="784"/>
      <c r="C311" s="795" t="s">
        <v>29</v>
      </c>
      <c r="D311" s="786" t="s">
        <v>24</v>
      </c>
      <c r="E311" s="97"/>
      <c r="F311" s="116">
        <f t="shared" si="63"/>
        <v>0</v>
      </c>
      <c r="G311" s="118" t="e">
        <f t="shared" si="61"/>
        <v>#DIV/0!</v>
      </c>
      <c r="H311" s="488">
        <v>0</v>
      </c>
      <c r="I311" s="488">
        <v>0</v>
      </c>
      <c r="J311" s="488">
        <v>0</v>
      </c>
      <c r="K311" s="488">
        <v>0</v>
      </c>
      <c r="L311" s="488">
        <v>0</v>
      </c>
      <c r="M311" s="488">
        <v>0</v>
      </c>
      <c r="N311" s="488">
        <v>0</v>
      </c>
      <c r="O311" s="488">
        <v>0</v>
      </c>
      <c r="P311" s="488">
        <v>0</v>
      </c>
      <c r="Q311" s="488">
        <v>0</v>
      </c>
      <c r="R311" s="488">
        <v>0</v>
      </c>
      <c r="S311" s="488">
        <v>0</v>
      </c>
    </row>
    <row r="312" spans="1:19" ht="26.4" customHeight="1">
      <c r="A312" s="375" t="s">
        <v>325</v>
      </c>
      <c r="B312" s="796"/>
      <c r="C312" s="797"/>
      <c r="D312" s="798"/>
      <c r="E312" s="386"/>
      <c r="F312" s="360">
        <f t="shared" si="63"/>
        <v>0</v>
      </c>
      <c r="G312" s="574" t="e">
        <f t="shared" si="61"/>
        <v>#DIV/0!</v>
      </c>
      <c r="H312" s="1104"/>
      <c r="I312" s="1104"/>
      <c r="J312" s="1247"/>
      <c r="K312" s="1561"/>
      <c r="L312" s="1561"/>
      <c r="M312" s="1561"/>
      <c r="N312" s="1561"/>
      <c r="O312" s="1561"/>
      <c r="P312" s="1561"/>
      <c r="Q312" s="1561"/>
      <c r="R312" s="1914"/>
      <c r="S312" s="1914"/>
    </row>
    <row r="313" spans="1:19" ht="27" customHeight="1">
      <c r="A313" s="2110" t="s">
        <v>257</v>
      </c>
      <c r="B313" s="2111"/>
      <c r="C313" s="2111"/>
      <c r="D313" s="2112"/>
      <c r="E313" s="92"/>
      <c r="F313" s="132">
        <f t="shared" ref="F313:F376" si="64">SUM(H313:S313)</f>
        <v>0</v>
      </c>
      <c r="G313" s="643" t="e">
        <f t="shared" ref="G313:G376" si="65">+F313*100/E313</f>
        <v>#DIV/0!</v>
      </c>
      <c r="H313" s="1100"/>
      <c r="I313" s="1100"/>
      <c r="J313" s="1243"/>
      <c r="K313" s="1557"/>
      <c r="L313" s="1557"/>
      <c r="M313" s="1557"/>
      <c r="N313" s="1557"/>
      <c r="O313" s="1557"/>
      <c r="P313" s="1557"/>
      <c r="Q313" s="1557"/>
      <c r="R313" s="1910"/>
      <c r="S313" s="1910"/>
    </row>
    <row r="314" spans="1:19" ht="27" customHeight="1">
      <c r="A314" s="388"/>
      <c r="B314" s="2177" t="s">
        <v>251</v>
      </c>
      <c r="C314" s="2178"/>
      <c r="D314" s="799"/>
      <c r="E314" s="106">
        <f>E315</f>
        <v>4000</v>
      </c>
      <c r="F314" s="55">
        <f t="shared" si="64"/>
        <v>0</v>
      </c>
      <c r="G314" s="28">
        <f t="shared" si="65"/>
        <v>0</v>
      </c>
      <c r="H314" s="1096">
        <v>0</v>
      </c>
      <c r="I314" s="1096">
        <v>0</v>
      </c>
      <c r="J314" s="1239">
        <v>0</v>
      </c>
      <c r="K314" s="1553">
        <v>0</v>
      </c>
      <c r="L314" s="1553">
        <v>0</v>
      </c>
      <c r="M314" s="1553">
        <v>0</v>
      </c>
      <c r="N314" s="1553">
        <v>0</v>
      </c>
      <c r="O314" s="1553">
        <v>0</v>
      </c>
      <c r="P314" s="1553">
        <v>0</v>
      </c>
      <c r="Q314" s="1553"/>
      <c r="R314" s="1907"/>
      <c r="S314" s="1907">
        <v>0</v>
      </c>
    </row>
    <row r="315" spans="1:19" ht="27" customHeight="1">
      <c r="A315" s="660"/>
      <c r="B315" s="730"/>
      <c r="C315" s="800" t="s">
        <v>139</v>
      </c>
      <c r="D315" s="679" t="s">
        <v>88</v>
      </c>
      <c r="E315" s="77">
        <v>4000</v>
      </c>
      <c r="F315" s="36">
        <f t="shared" si="64"/>
        <v>4000</v>
      </c>
      <c r="G315" s="43">
        <f t="shared" si="65"/>
        <v>100</v>
      </c>
      <c r="H315" s="471">
        <v>0</v>
      </c>
      <c r="I315" s="471">
        <v>0</v>
      </c>
      <c r="J315" s="471">
        <v>0</v>
      </c>
      <c r="K315" s="471">
        <v>0</v>
      </c>
      <c r="L315" s="471">
        <v>0</v>
      </c>
      <c r="M315" s="471">
        <v>0</v>
      </c>
      <c r="N315" s="471">
        <v>0</v>
      </c>
      <c r="O315" s="471">
        <v>0</v>
      </c>
      <c r="P315" s="471">
        <v>0</v>
      </c>
      <c r="Q315" s="872">
        <v>4000</v>
      </c>
      <c r="R315" s="471">
        <v>0</v>
      </c>
      <c r="S315" s="471">
        <v>0</v>
      </c>
    </row>
    <row r="316" spans="1:19" ht="27" customHeight="1">
      <c r="A316" s="660"/>
      <c r="B316" s="730"/>
      <c r="C316" s="753" t="s">
        <v>187</v>
      </c>
      <c r="D316" s="679" t="s">
        <v>114</v>
      </c>
      <c r="E316" s="77"/>
      <c r="F316" s="36">
        <f t="shared" si="64"/>
        <v>1</v>
      </c>
      <c r="G316" s="43" t="e">
        <f t="shared" si="65"/>
        <v>#DIV/0!</v>
      </c>
      <c r="H316" s="471">
        <v>0</v>
      </c>
      <c r="I316" s="471">
        <v>0</v>
      </c>
      <c r="J316" s="471">
        <v>0</v>
      </c>
      <c r="K316" s="471">
        <v>0</v>
      </c>
      <c r="L316" s="471">
        <v>0</v>
      </c>
      <c r="M316" s="471">
        <v>0</v>
      </c>
      <c r="N316" s="471">
        <v>0</v>
      </c>
      <c r="O316" s="471">
        <v>0</v>
      </c>
      <c r="P316" s="471">
        <v>0</v>
      </c>
      <c r="Q316" s="471">
        <v>1</v>
      </c>
      <c r="R316" s="471">
        <v>0</v>
      </c>
      <c r="S316" s="471">
        <v>0</v>
      </c>
    </row>
    <row r="317" spans="1:19" ht="27" customHeight="1">
      <c r="A317" s="680"/>
      <c r="B317" s="681" t="s">
        <v>37</v>
      </c>
      <c r="C317" s="737"/>
      <c r="D317" s="738" t="s">
        <v>24</v>
      </c>
      <c r="E317" s="111">
        <f>SUM(E318:E322)</f>
        <v>336000</v>
      </c>
      <c r="F317" s="153">
        <f t="shared" si="64"/>
        <v>336000.3</v>
      </c>
      <c r="G317" s="112">
        <f t="shared" si="65"/>
        <v>100.00008928571428</v>
      </c>
      <c r="H317" s="1083">
        <f>SUM(H318:H322)</f>
        <v>0</v>
      </c>
      <c r="I317" s="1085">
        <f t="shared" ref="I317:S317" si="66">SUM(I318:I322)</f>
        <v>0</v>
      </c>
      <c r="J317" s="1228">
        <f t="shared" si="66"/>
        <v>0</v>
      </c>
      <c r="K317" s="1545">
        <f t="shared" si="66"/>
        <v>10000</v>
      </c>
      <c r="L317" s="1545">
        <f t="shared" si="66"/>
        <v>0</v>
      </c>
      <c r="M317" s="1545">
        <f t="shared" si="66"/>
        <v>0</v>
      </c>
      <c r="N317" s="1545">
        <f t="shared" si="66"/>
        <v>59400</v>
      </c>
      <c r="O317" s="1545">
        <f t="shared" si="66"/>
        <v>106865</v>
      </c>
      <c r="P317" s="1545">
        <f t="shared" si="66"/>
        <v>3735.3</v>
      </c>
      <c r="Q317" s="1545">
        <f t="shared" si="66"/>
        <v>0</v>
      </c>
      <c r="R317" s="1898">
        <f t="shared" si="66"/>
        <v>112400</v>
      </c>
      <c r="S317" s="1898">
        <f t="shared" si="66"/>
        <v>43600</v>
      </c>
    </row>
    <row r="318" spans="1:19" ht="27" customHeight="1">
      <c r="A318" s="684"/>
      <c r="B318" s="685"/>
      <c r="C318" s="686" t="s">
        <v>25</v>
      </c>
      <c r="D318" s="687" t="s">
        <v>24</v>
      </c>
      <c r="E318" s="42">
        <v>0</v>
      </c>
      <c r="F318" s="36">
        <f t="shared" si="64"/>
        <v>0</v>
      </c>
      <c r="G318" s="43" t="e">
        <f t="shared" si="65"/>
        <v>#DIV/0!</v>
      </c>
      <c r="H318" s="471">
        <v>0</v>
      </c>
      <c r="I318" s="471">
        <v>0</v>
      </c>
      <c r="J318" s="471">
        <v>0</v>
      </c>
      <c r="K318" s="471">
        <v>0</v>
      </c>
      <c r="L318" s="471">
        <v>0</v>
      </c>
      <c r="M318" s="471">
        <v>0</v>
      </c>
      <c r="N318" s="471">
        <v>0</v>
      </c>
      <c r="O318" s="471">
        <v>0</v>
      </c>
      <c r="P318" s="471">
        <v>0</v>
      </c>
      <c r="Q318" s="471">
        <v>0</v>
      </c>
      <c r="R318" s="471">
        <v>0</v>
      </c>
      <c r="S318" s="471">
        <v>0</v>
      </c>
    </row>
    <row r="319" spans="1:19" ht="27" customHeight="1">
      <c r="A319" s="684"/>
      <c r="B319" s="685"/>
      <c r="C319" s="686" t="s">
        <v>26</v>
      </c>
      <c r="D319" s="687" t="s">
        <v>24</v>
      </c>
      <c r="E319" s="42">
        <v>336000</v>
      </c>
      <c r="F319" s="36">
        <f t="shared" si="64"/>
        <v>336000.3</v>
      </c>
      <c r="G319" s="43">
        <f t="shared" si="65"/>
        <v>100.00008928571428</v>
      </c>
      <c r="H319" s="471">
        <v>0</v>
      </c>
      <c r="I319" s="471">
        <v>0</v>
      </c>
      <c r="J319" s="471">
        <v>0</v>
      </c>
      <c r="K319" s="872">
        <v>10000</v>
      </c>
      <c r="L319" s="471">
        <v>0</v>
      </c>
      <c r="M319" s="471">
        <v>0</v>
      </c>
      <c r="N319" s="872">
        <v>59400</v>
      </c>
      <c r="O319" s="872">
        <v>106865</v>
      </c>
      <c r="P319" s="1020">
        <v>3735.3</v>
      </c>
      <c r="Q319" s="471">
        <v>0</v>
      </c>
      <c r="R319" s="872">
        <v>112400</v>
      </c>
      <c r="S319" s="872">
        <v>43600</v>
      </c>
    </row>
    <row r="320" spans="1:19" ht="27" customHeight="1">
      <c r="A320" s="684"/>
      <c r="B320" s="685"/>
      <c r="C320" s="686" t="s">
        <v>27</v>
      </c>
      <c r="D320" s="687" t="s">
        <v>24</v>
      </c>
      <c r="E320" s="42">
        <v>0</v>
      </c>
      <c r="F320" s="36">
        <f t="shared" si="64"/>
        <v>0</v>
      </c>
      <c r="G320" s="43" t="e">
        <f t="shared" si="65"/>
        <v>#DIV/0!</v>
      </c>
      <c r="H320" s="471">
        <v>0</v>
      </c>
      <c r="I320" s="471">
        <v>0</v>
      </c>
      <c r="J320" s="471">
        <v>0</v>
      </c>
      <c r="K320" s="471">
        <v>0</v>
      </c>
      <c r="L320" s="471">
        <v>0</v>
      </c>
      <c r="M320" s="471">
        <v>0</v>
      </c>
      <c r="N320" s="471">
        <v>0</v>
      </c>
      <c r="O320" s="471">
        <v>0</v>
      </c>
      <c r="P320" s="471">
        <v>0</v>
      </c>
      <c r="Q320" s="471">
        <v>0</v>
      </c>
      <c r="R320" s="471">
        <v>0</v>
      </c>
      <c r="S320" s="471">
        <v>0</v>
      </c>
    </row>
    <row r="321" spans="1:19" ht="27" customHeight="1">
      <c r="A321" s="684"/>
      <c r="B321" s="685"/>
      <c r="C321" s="686" t="s">
        <v>28</v>
      </c>
      <c r="D321" s="687" t="s">
        <v>24</v>
      </c>
      <c r="E321" s="42">
        <v>0</v>
      </c>
      <c r="F321" s="36">
        <f t="shared" si="64"/>
        <v>0</v>
      </c>
      <c r="G321" s="43" t="e">
        <f t="shared" si="65"/>
        <v>#DIV/0!</v>
      </c>
      <c r="H321" s="471">
        <v>0</v>
      </c>
      <c r="I321" s="471">
        <v>0</v>
      </c>
      <c r="J321" s="471">
        <v>0</v>
      </c>
      <c r="K321" s="471">
        <v>0</v>
      </c>
      <c r="L321" s="471">
        <v>0</v>
      </c>
      <c r="M321" s="471">
        <v>0</v>
      </c>
      <c r="N321" s="471">
        <v>0</v>
      </c>
      <c r="O321" s="471">
        <v>0</v>
      </c>
      <c r="P321" s="471">
        <v>0</v>
      </c>
      <c r="Q321" s="471">
        <v>0</v>
      </c>
      <c r="R321" s="471">
        <v>0</v>
      </c>
      <c r="S321" s="471">
        <v>0</v>
      </c>
    </row>
    <row r="322" spans="1:19" ht="27" customHeight="1">
      <c r="A322" s="701"/>
      <c r="B322" s="702"/>
      <c r="C322" s="801" t="s">
        <v>29</v>
      </c>
      <c r="D322" s="704" t="s">
        <v>24</v>
      </c>
      <c r="E322" s="42">
        <v>0</v>
      </c>
      <c r="F322" s="36">
        <f t="shared" si="64"/>
        <v>0</v>
      </c>
      <c r="G322" s="43" t="e">
        <f t="shared" si="65"/>
        <v>#DIV/0!</v>
      </c>
      <c r="H322" s="471">
        <v>0</v>
      </c>
      <c r="I322" s="471">
        <v>0</v>
      </c>
      <c r="J322" s="471">
        <v>0</v>
      </c>
      <c r="K322" s="471">
        <v>0</v>
      </c>
      <c r="L322" s="471">
        <v>0</v>
      </c>
      <c r="M322" s="471">
        <v>0</v>
      </c>
      <c r="N322" s="471">
        <v>0</v>
      </c>
      <c r="O322" s="471">
        <v>0</v>
      </c>
      <c r="P322" s="471">
        <v>0</v>
      </c>
      <c r="Q322" s="471">
        <v>0</v>
      </c>
      <c r="R322" s="471">
        <v>0</v>
      </c>
      <c r="S322" s="471">
        <v>0</v>
      </c>
    </row>
    <row r="323" spans="1:19" ht="22.95" customHeight="1">
      <c r="A323" s="225"/>
      <c r="B323" s="2179" t="s">
        <v>252</v>
      </c>
      <c r="C323" s="2180"/>
      <c r="D323" s="693"/>
      <c r="E323" s="27">
        <f>E325</f>
        <v>10</v>
      </c>
      <c r="F323" s="55">
        <f t="shared" si="64"/>
        <v>10</v>
      </c>
      <c r="G323" s="28">
        <f t="shared" si="65"/>
        <v>100</v>
      </c>
      <c r="H323" s="1096">
        <f>H325</f>
        <v>0</v>
      </c>
      <c r="I323" s="1096">
        <f t="shared" ref="I323:S323" si="67">I325</f>
        <v>0</v>
      </c>
      <c r="J323" s="1239">
        <f t="shared" si="67"/>
        <v>0</v>
      </c>
      <c r="K323" s="1553">
        <f t="shared" si="67"/>
        <v>0</v>
      </c>
      <c r="L323" s="1553">
        <f t="shared" si="67"/>
        <v>0</v>
      </c>
      <c r="M323" s="1553">
        <f t="shared" si="67"/>
        <v>10</v>
      </c>
      <c r="N323" s="1553">
        <f t="shared" si="67"/>
        <v>0</v>
      </c>
      <c r="O323" s="1553">
        <f t="shared" si="67"/>
        <v>0</v>
      </c>
      <c r="P323" s="1553">
        <f t="shared" si="67"/>
        <v>0</v>
      </c>
      <c r="Q323" s="1553">
        <f t="shared" si="67"/>
        <v>0</v>
      </c>
      <c r="R323" s="1907">
        <f t="shared" si="67"/>
        <v>0</v>
      </c>
      <c r="S323" s="1907">
        <f t="shared" si="67"/>
        <v>0</v>
      </c>
    </row>
    <row r="324" spans="1:19" ht="27" customHeight="1">
      <c r="A324" s="684"/>
      <c r="B324" s="685"/>
      <c r="C324" s="718" t="s">
        <v>111</v>
      </c>
      <c r="D324" s="679" t="s">
        <v>9</v>
      </c>
      <c r="E324" s="77">
        <v>10</v>
      </c>
      <c r="F324" s="36">
        <f t="shared" si="64"/>
        <v>10</v>
      </c>
      <c r="G324" s="43">
        <f t="shared" si="65"/>
        <v>100</v>
      </c>
      <c r="H324" s="471">
        <v>0</v>
      </c>
      <c r="I324" s="471">
        <v>0</v>
      </c>
      <c r="J324" s="471">
        <v>0</v>
      </c>
      <c r="K324" s="471">
        <v>0</v>
      </c>
      <c r="L324" s="471">
        <v>10</v>
      </c>
      <c r="M324" s="471">
        <v>0</v>
      </c>
      <c r="N324" s="471">
        <v>0</v>
      </c>
      <c r="O324" s="471">
        <v>0</v>
      </c>
      <c r="P324" s="471">
        <v>0</v>
      </c>
      <c r="Q324" s="471">
        <v>0</v>
      </c>
      <c r="R324" s="471">
        <v>0</v>
      </c>
      <c r="S324" s="471">
        <v>0</v>
      </c>
    </row>
    <row r="325" spans="1:19" ht="27" customHeight="1">
      <c r="A325" s="684"/>
      <c r="B325" s="685"/>
      <c r="C325" s="718" t="s">
        <v>112</v>
      </c>
      <c r="D325" s="679" t="s">
        <v>87</v>
      </c>
      <c r="E325" s="77">
        <v>10</v>
      </c>
      <c r="F325" s="36">
        <f t="shared" si="64"/>
        <v>10</v>
      </c>
      <c r="G325" s="43">
        <f t="shared" si="65"/>
        <v>100</v>
      </c>
      <c r="H325" s="471">
        <v>0</v>
      </c>
      <c r="I325" s="471">
        <v>0</v>
      </c>
      <c r="J325" s="471">
        <v>0</v>
      </c>
      <c r="K325" s="471">
        <v>0</v>
      </c>
      <c r="L325" s="471">
        <v>0</v>
      </c>
      <c r="M325" s="471">
        <v>10</v>
      </c>
      <c r="N325" s="471">
        <v>0</v>
      </c>
      <c r="O325" s="471">
        <v>0</v>
      </c>
      <c r="P325" s="471">
        <v>0</v>
      </c>
      <c r="Q325" s="471">
        <v>0</v>
      </c>
      <c r="R325" s="471">
        <v>0</v>
      </c>
      <c r="S325" s="471">
        <v>0</v>
      </c>
    </row>
    <row r="326" spans="1:19" ht="27" customHeight="1">
      <c r="A326" s="684"/>
      <c r="B326" s="685"/>
      <c r="C326" s="753" t="s">
        <v>187</v>
      </c>
      <c r="D326" s="679" t="s">
        <v>114</v>
      </c>
      <c r="E326" s="77">
        <v>0</v>
      </c>
      <c r="F326" s="36">
        <f t="shared" si="64"/>
        <v>4</v>
      </c>
      <c r="G326" s="43" t="e">
        <f t="shared" si="65"/>
        <v>#DIV/0!</v>
      </c>
      <c r="H326" s="471">
        <v>0</v>
      </c>
      <c r="I326" s="471">
        <v>0</v>
      </c>
      <c r="J326" s="471">
        <v>0</v>
      </c>
      <c r="K326" s="471">
        <v>0</v>
      </c>
      <c r="L326" s="471">
        <v>0</v>
      </c>
      <c r="M326" s="471">
        <v>0</v>
      </c>
      <c r="N326" s="471">
        <v>0</v>
      </c>
      <c r="O326" s="471">
        <v>0</v>
      </c>
      <c r="P326" s="471">
        <v>0</v>
      </c>
      <c r="Q326" s="471">
        <v>0</v>
      </c>
      <c r="R326" s="471">
        <v>2</v>
      </c>
      <c r="S326" s="471">
        <v>2</v>
      </c>
    </row>
    <row r="327" spans="1:19" ht="26.4" customHeight="1">
      <c r="A327" s="735"/>
      <c r="B327" s="736" t="s">
        <v>58</v>
      </c>
      <c r="C327" s="737"/>
      <c r="D327" s="802" t="s">
        <v>24</v>
      </c>
      <c r="E327" s="111">
        <f>SUM(E328:E332)</f>
        <v>328500</v>
      </c>
      <c r="F327" s="153">
        <f t="shared" si="64"/>
        <v>321259.01</v>
      </c>
      <c r="G327" s="112">
        <f t="shared" si="65"/>
        <v>97.795741248097414</v>
      </c>
      <c r="H327" s="1083">
        <f>SUM(H328:H332)</f>
        <v>0</v>
      </c>
      <c r="I327" s="1085">
        <f t="shared" ref="I327:S327" si="68">SUM(I328:I332)</f>
        <v>0</v>
      </c>
      <c r="J327" s="1228">
        <f t="shared" si="68"/>
        <v>0</v>
      </c>
      <c r="K327" s="1545">
        <f t="shared" si="68"/>
        <v>4800</v>
      </c>
      <c r="L327" s="1545">
        <f t="shared" si="68"/>
        <v>182300</v>
      </c>
      <c r="M327" s="1545">
        <f t="shared" si="68"/>
        <v>1700</v>
      </c>
      <c r="N327" s="1545">
        <f t="shared" si="68"/>
        <v>0</v>
      </c>
      <c r="O327" s="1545">
        <f t="shared" si="68"/>
        <v>20700</v>
      </c>
      <c r="P327" s="1545">
        <f t="shared" si="68"/>
        <v>45331.3</v>
      </c>
      <c r="Q327" s="1545">
        <f t="shared" si="68"/>
        <v>55711.7</v>
      </c>
      <c r="R327" s="1898">
        <f t="shared" si="68"/>
        <v>9216.01</v>
      </c>
      <c r="S327" s="1898">
        <f t="shared" si="68"/>
        <v>1500</v>
      </c>
    </row>
    <row r="328" spans="1:19" ht="26.4" customHeight="1">
      <c r="A328" s="684"/>
      <c r="B328" s="685"/>
      <c r="C328" s="686" t="s">
        <v>25</v>
      </c>
      <c r="D328" s="687" t="s">
        <v>24</v>
      </c>
      <c r="E328" s="42">
        <v>0</v>
      </c>
      <c r="F328" s="36">
        <f t="shared" si="64"/>
        <v>0</v>
      </c>
      <c r="G328" s="43" t="e">
        <f t="shared" si="65"/>
        <v>#DIV/0!</v>
      </c>
      <c r="H328" s="471">
        <v>0</v>
      </c>
      <c r="I328" s="471">
        <v>0</v>
      </c>
      <c r="J328" s="471">
        <v>0</v>
      </c>
      <c r="K328" s="471">
        <v>0</v>
      </c>
      <c r="L328" s="471">
        <v>0</v>
      </c>
      <c r="M328" s="471">
        <v>0</v>
      </c>
      <c r="N328" s="471">
        <v>0</v>
      </c>
      <c r="O328" s="471">
        <v>0</v>
      </c>
      <c r="P328" s="471">
        <v>0</v>
      </c>
      <c r="Q328" s="471">
        <v>0</v>
      </c>
      <c r="R328" s="471">
        <v>0</v>
      </c>
      <c r="S328" s="471">
        <v>0</v>
      </c>
    </row>
    <row r="329" spans="1:19" ht="26.4" customHeight="1">
      <c r="A329" s="684"/>
      <c r="B329" s="685"/>
      <c r="C329" s="686" t="s">
        <v>26</v>
      </c>
      <c r="D329" s="687" t="s">
        <v>24</v>
      </c>
      <c r="E329" s="42">
        <f>228500+100000</f>
        <v>328500</v>
      </c>
      <c r="F329" s="36">
        <f t="shared" si="64"/>
        <v>321259.01</v>
      </c>
      <c r="G329" s="43">
        <f t="shared" si="65"/>
        <v>97.795741248097414</v>
      </c>
      <c r="H329" s="471">
        <v>0</v>
      </c>
      <c r="I329" s="471">
        <v>0</v>
      </c>
      <c r="J329" s="471">
        <v>0</v>
      </c>
      <c r="K329" s="872">
        <v>4800</v>
      </c>
      <c r="L329" s="872">
        <v>182300</v>
      </c>
      <c r="M329" s="872">
        <v>1700</v>
      </c>
      <c r="N329" s="471">
        <v>0</v>
      </c>
      <c r="O329" s="872">
        <v>20700</v>
      </c>
      <c r="P329" s="1020">
        <v>45331.3</v>
      </c>
      <c r="Q329" s="1020">
        <v>55711.7</v>
      </c>
      <c r="R329" s="1020">
        <v>9216.01</v>
      </c>
      <c r="S329" s="872">
        <v>1500</v>
      </c>
    </row>
    <row r="330" spans="1:19" ht="26.4" customHeight="1">
      <c r="A330" s="684"/>
      <c r="B330" s="685"/>
      <c r="C330" s="686" t="s">
        <v>27</v>
      </c>
      <c r="D330" s="687" t="s">
        <v>24</v>
      </c>
      <c r="E330" s="42">
        <v>0</v>
      </c>
      <c r="F330" s="36">
        <f t="shared" si="64"/>
        <v>0</v>
      </c>
      <c r="G330" s="43" t="e">
        <f t="shared" si="65"/>
        <v>#DIV/0!</v>
      </c>
      <c r="H330" s="471">
        <v>0</v>
      </c>
      <c r="I330" s="471">
        <v>0</v>
      </c>
      <c r="J330" s="471">
        <v>0</v>
      </c>
      <c r="K330" s="471">
        <v>0</v>
      </c>
      <c r="L330" s="471">
        <v>0</v>
      </c>
      <c r="M330" s="471">
        <v>0</v>
      </c>
      <c r="N330" s="471">
        <v>0</v>
      </c>
      <c r="O330" s="471">
        <v>0</v>
      </c>
      <c r="P330" s="471">
        <v>0</v>
      </c>
      <c r="Q330" s="471">
        <v>0</v>
      </c>
      <c r="R330" s="471">
        <v>0</v>
      </c>
      <c r="S330" s="471">
        <v>0</v>
      </c>
    </row>
    <row r="331" spans="1:19" ht="26.4" customHeight="1">
      <c r="A331" s="684"/>
      <c r="B331" s="685"/>
      <c r="C331" s="686" t="s">
        <v>28</v>
      </c>
      <c r="D331" s="687" t="s">
        <v>24</v>
      </c>
      <c r="E331" s="42">
        <v>0</v>
      </c>
      <c r="F331" s="36">
        <f t="shared" si="64"/>
        <v>0</v>
      </c>
      <c r="G331" s="43" t="e">
        <f t="shared" si="65"/>
        <v>#DIV/0!</v>
      </c>
      <c r="H331" s="471">
        <v>0</v>
      </c>
      <c r="I331" s="471">
        <v>0</v>
      </c>
      <c r="J331" s="471">
        <v>0</v>
      </c>
      <c r="K331" s="471">
        <v>0</v>
      </c>
      <c r="L331" s="471">
        <v>0</v>
      </c>
      <c r="M331" s="471">
        <v>0</v>
      </c>
      <c r="N331" s="471">
        <v>0</v>
      </c>
      <c r="O331" s="471">
        <v>0</v>
      </c>
      <c r="P331" s="471">
        <v>0</v>
      </c>
      <c r="Q331" s="471">
        <v>0</v>
      </c>
      <c r="R331" s="471">
        <v>0</v>
      </c>
      <c r="S331" s="471">
        <v>0</v>
      </c>
    </row>
    <row r="332" spans="1:19" ht="26.4" customHeight="1">
      <c r="A332" s="701"/>
      <c r="B332" s="702"/>
      <c r="C332" s="801" t="s">
        <v>29</v>
      </c>
      <c r="D332" s="704" t="s">
        <v>24</v>
      </c>
      <c r="E332" s="117">
        <v>0</v>
      </c>
      <c r="F332" s="116">
        <f t="shared" si="64"/>
        <v>0</v>
      </c>
      <c r="G332" s="118" t="e">
        <f t="shared" si="65"/>
        <v>#DIV/0!</v>
      </c>
      <c r="H332" s="478">
        <v>0</v>
      </c>
      <c r="I332" s="478">
        <v>0</v>
      </c>
      <c r="J332" s="478">
        <v>0</v>
      </c>
      <c r="K332" s="478">
        <v>0</v>
      </c>
      <c r="L332" s="478">
        <v>0</v>
      </c>
      <c r="M332" s="478">
        <v>0</v>
      </c>
      <c r="N332" s="478">
        <v>0</v>
      </c>
      <c r="O332" s="478">
        <v>0</v>
      </c>
      <c r="P332" s="478">
        <v>0</v>
      </c>
      <c r="Q332" s="478">
        <v>0</v>
      </c>
      <c r="R332" s="478">
        <v>0</v>
      </c>
      <c r="S332" s="478">
        <v>0</v>
      </c>
    </row>
    <row r="333" spans="1:19" ht="26.4" customHeight="1">
      <c r="A333" s="2110" t="s">
        <v>259</v>
      </c>
      <c r="B333" s="2111"/>
      <c r="C333" s="2111"/>
      <c r="D333" s="2112"/>
      <c r="E333" s="92"/>
      <c r="F333" s="92">
        <f t="shared" si="64"/>
        <v>0</v>
      </c>
      <c r="G333" s="103" t="e">
        <f t="shared" si="65"/>
        <v>#DIV/0!</v>
      </c>
      <c r="H333" s="1090"/>
      <c r="I333" s="1084"/>
      <c r="J333" s="1227"/>
      <c r="K333" s="1544"/>
      <c r="L333" s="1544"/>
      <c r="M333" s="1544"/>
      <c r="N333" s="1544"/>
      <c r="O333" s="1544"/>
      <c r="P333" s="1544"/>
      <c r="Q333" s="1544"/>
      <c r="R333" s="1897"/>
      <c r="S333" s="1897"/>
    </row>
    <row r="334" spans="1:19" ht="26.4" customHeight="1">
      <c r="A334" s="225"/>
      <c r="B334" s="2113" t="s">
        <v>260</v>
      </c>
      <c r="C334" s="2114"/>
      <c r="D334" s="788"/>
      <c r="E334" s="54">
        <f>E335</f>
        <v>800</v>
      </c>
      <c r="F334" s="55">
        <f t="shared" si="64"/>
        <v>800</v>
      </c>
      <c r="G334" s="28">
        <f t="shared" si="65"/>
        <v>100</v>
      </c>
      <c r="H334" s="1091">
        <f>H335</f>
        <v>0</v>
      </c>
      <c r="I334" s="1091">
        <f>I335</f>
        <v>0</v>
      </c>
      <c r="J334" s="1234">
        <f t="shared" ref="J334:R334" si="69">J335</f>
        <v>0</v>
      </c>
      <c r="K334" s="1549">
        <f t="shared" si="69"/>
        <v>0</v>
      </c>
      <c r="L334" s="1549">
        <f t="shared" si="69"/>
        <v>0</v>
      </c>
      <c r="M334" s="1549">
        <f t="shared" si="69"/>
        <v>0</v>
      </c>
      <c r="N334" s="1549">
        <f t="shared" si="69"/>
        <v>0</v>
      </c>
      <c r="O334" s="1549">
        <f t="shared" si="69"/>
        <v>0</v>
      </c>
      <c r="P334" s="1549">
        <f t="shared" si="69"/>
        <v>0</v>
      </c>
      <c r="Q334" s="1549">
        <f t="shared" si="69"/>
        <v>800</v>
      </c>
      <c r="R334" s="1903">
        <f t="shared" si="69"/>
        <v>0</v>
      </c>
      <c r="S334" s="1903">
        <v>0</v>
      </c>
    </row>
    <row r="335" spans="1:19" ht="26.4" customHeight="1">
      <c r="A335" s="723"/>
      <c r="B335" s="2115" t="s">
        <v>214</v>
      </c>
      <c r="C335" s="2116"/>
      <c r="D335" s="455" t="s">
        <v>9</v>
      </c>
      <c r="E335" s="42">
        <v>800</v>
      </c>
      <c r="F335" s="36">
        <f t="shared" si="64"/>
        <v>800</v>
      </c>
      <c r="G335" s="43">
        <f t="shared" si="65"/>
        <v>100</v>
      </c>
      <c r="H335" s="158">
        <v>0</v>
      </c>
      <c r="I335" s="152">
        <v>0</v>
      </c>
      <c r="J335" s="152">
        <v>0</v>
      </c>
      <c r="K335" s="152">
        <v>0</v>
      </c>
      <c r="L335" s="152">
        <v>0</v>
      </c>
      <c r="M335" s="152">
        <v>0</v>
      </c>
      <c r="N335" s="152">
        <v>0</v>
      </c>
      <c r="O335" s="152">
        <v>0</v>
      </c>
      <c r="P335" s="152">
        <v>0</v>
      </c>
      <c r="Q335" s="152">
        <v>800</v>
      </c>
      <c r="R335" s="152">
        <v>0</v>
      </c>
      <c r="S335" s="152">
        <v>0</v>
      </c>
    </row>
    <row r="336" spans="1:19" ht="26.4" customHeight="1">
      <c r="A336" s="723"/>
      <c r="B336" s="2097" t="s">
        <v>187</v>
      </c>
      <c r="C336" s="2097"/>
      <c r="D336" s="752" t="s">
        <v>114</v>
      </c>
      <c r="E336" s="101">
        <v>0</v>
      </c>
      <c r="F336" s="36">
        <f t="shared" si="64"/>
        <v>3</v>
      </c>
      <c r="G336" s="43" t="e">
        <f t="shared" si="65"/>
        <v>#DIV/0!</v>
      </c>
      <c r="H336" s="158">
        <v>0</v>
      </c>
      <c r="I336" s="152">
        <v>0</v>
      </c>
      <c r="J336" s="152">
        <v>0</v>
      </c>
      <c r="K336" s="152">
        <v>0</v>
      </c>
      <c r="L336" s="152">
        <v>0</v>
      </c>
      <c r="M336" s="152">
        <v>0</v>
      </c>
      <c r="N336" s="152">
        <v>0</v>
      </c>
      <c r="O336" s="152">
        <v>0</v>
      </c>
      <c r="P336" s="152">
        <v>0</v>
      </c>
      <c r="Q336" s="152">
        <v>0</v>
      </c>
      <c r="R336" s="152">
        <v>1</v>
      </c>
      <c r="S336" s="152">
        <v>2</v>
      </c>
    </row>
    <row r="337" spans="1:19" ht="26.4" customHeight="1">
      <c r="A337" s="680"/>
      <c r="B337" s="681" t="s">
        <v>37</v>
      </c>
      <c r="C337" s="682"/>
      <c r="D337" s="683" t="s">
        <v>24</v>
      </c>
      <c r="E337" s="111">
        <f>SUM(E338:E342)</f>
        <v>76000</v>
      </c>
      <c r="F337" s="153">
        <f t="shared" si="64"/>
        <v>75999.889999999985</v>
      </c>
      <c r="G337" s="112">
        <f t="shared" si="65"/>
        <v>99.999855263157869</v>
      </c>
      <c r="H337" s="1083">
        <f>SUM(H338:H342)</f>
        <v>0</v>
      </c>
      <c r="I337" s="1083">
        <f t="shared" ref="I337:P337" si="70">SUM(I338:I342)</f>
        <v>0</v>
      </c>
      <c r="J337" s="1226">
        <f t="shared" si="70"/>
        <v>0</v>
      </c>
      <c r="K337" s="1543">
        <f t="shared" si="70"/>
        <v>0</v>
      </c>
      <c r="L337" s="1543">
        <f t="shared" si="70"/>
        <v>0</v>
      </c>
      <c r="M337" s="1543">
        <f t="shared" si="70"/>
        <v>0</v>
      </c>
      <c r="N337" s="1543">
        <f t="shared" si="70"/>
        <v>15560.13</v>
      </c>
      <c r="O337" s="1543">
        <f t="shared" si="70"/>
        <v>21466</v>
      </c>
      <c r="P337" s="1543">
        <f t="shared" si="70"/>
        <v>0</v>
      </c>
      <c r="Q337" s="1543">
        <f>SUM(Q338:Q342)</f>
        <v>9848.2999999999993</v>
      </c>
      <c r="R337" s="1896">
        <f>SUM(R338:R342)</f>
        <v>29125.46</v>
      </c>
      <c r="S337" s="1896">
        <f>SUM(S338:S342)</f>
        <v>0</v>
      </c>
    </row>
    <row r="338" spans="1:19" ht="26.4" customHeight="1">
      <c r="A338" s="684"/>
      <c r="B338" s="685"/>
      <c r="C338" s="686" t="s">
        <v>25</v>
      </c>
      <c r="D338" s="687" t="s">
        <v>24</v>
      </c>
      <c r="E338" s="36">
        <v>0</v>
      </c>
      <c r="F338" s="36">
        <f t="shared" si="64"/>
        <v>0</v>
      </c>
      <c r="G338" s="43" t="e">
        <f t="shared" si="65"/>
        <v>#DIV/0!</v>
      </c>
      <c r="H338" s="158">
        <v>0</v>
      </c>
      <c r="I338" s="152">
        <v>0</v>
      </c>
      <c r="J338" s="152">
        <v>0</v>
      </c>
      <c r="K338" s="152">
        <v>0</v>
      </c>
      <c r="L338" s="152">
        <v>0</v>
      </c>
      <c r="M338" s="152">
        <v>0</v>
      </c>
      <c r="N338" s="152">
        <v>0</v>
      </c>
      <c r="O338" s="152">
        <v>0</v>
      </c>
      <c r="P338" s="152">
        <v>0</v>
      </c>
      <c r="Q338" s="152">
        <v>0</v>
      </c>
      <c r="R338" s="152">
        <v>0</v>
      </c>
      <c r="S338" s="152">
        <v>0</v>
      </c>
    </row>
    <row r="339" spans="1:19" ht="26.4" customHeight="1">
      <c r="A339" s="684"/>
      <c r="B339" s="685"/>
      <c r="C339" s="686" t="s">
        <v>26</v>
      </c>
      <c r="D339" s="687" t="s">
        <v>24</v>
      </c>
      <c r="E339" s="36">
        <v>76000</v>
      </c>
      <c r="F339" s="36">
        <f t="shared" si="64"/>
        <v>75999.889999999985</v>
      </c>
      <c r="G339" s="43">
        <f t="shared" si="65"/>
        <v>99.999855263157869</v>
      </c>
      <c r="H339" s="158">
        <v>0</v>
      </c>
      <c r="I339" s="152">
        <v>0</v>
      </c>
      <c r="J339" s="152">
        <v>0</v>
      </c>
      <c r="K339" s="152">
        <v>0</v>
      </c>
      <c r="L339" s="152">
        <v>0</v>
      </c>
      <c r="M339" s="152">
        <v>0</v>
      </c>
      <c r="N339" s="152">
        <v>15560.13</v>
      </c>
      <c r="O339" s="152">
        <v>21466</v>
      </c>
      <c r="P339" s="152">
        <v>0</v>
      </c>
      <c r="Q339" s="152">
        <v>9848.2999999999993</v>
      </c>
      <c r="R339" s="152">
        <v>29125.46</v>
      </c>
      <c r="S339" s="152">
        <v>0</v>
      </c>
    </row>
    <row r="340" spans="1:19" ht="26.4" customHeight="1">
      <c r="A340" s="684"/>
      <c r="B340" s="685"/>
      <c r="C340" s="686" t="s">
        <v>27</v>
      </c>
      <c r="D340" s="687" t="s">
        <v>24</v>
      </c>
      <c r="E340" s="36">
        <v>0</v>
      </c>
      <c r="F340" s="36">
        <f t="shared" si="64"/>
        <v>0</v>
      </c>
      <c r="G340" s="43" t="e">
        <f t="shared" si="65"/>
        <v>#DIV/0!</v>
      </c>
      <c r="H340" s="158">
        <v>0</v>
      </c>
      <c r="I340" s="152">
        <v>0</v>
      </c>
      <c r="J340" s="152">
        <v>0</v>
      </c>
      <c r="K340" s="152">
        <v>0</v>
      </c>
      <c r="L340" s="152">
        <v>0</v>
      </c>
      <c r="M340" s="152">
        <v>0</v>
      </c>
      <c r="N340" s="152">
        <v>0</v>
      </c>
      <c r="O340" s="152">
        <v>0</v>
      </c>
      <c r="P340" s="152">
        <v>0</v>
      </c>
      <c r="Q340" s="152">
        <v>0</v>
      </c>
      <c r="R340" s="152">
        <v>0</v>
      </c>
      <c r="S340" s="152">
        <v>0</v>
      </c>
    </row>
    <row r="341" spans="1:19" ht="25.5" customHeight="1">
      <c r="A341" s="684"/>
      <c r="B341" s="685"/>
      <c r="C341" s="686" t="s">
        <v>28</v>
      </c>
      <c r="D341" s="687" t="s">
        <v>24</v>
      </c>
      <c r="E341" s="36">
        <v>0</v>
      </c>
      <c r="F341" s="36">
        <f t="shared" si="64"/>
        <v>0</v>
      </c>
      <c r="G341" s="43" t="e">
        <f t="shared" si="65"/>
        <v>#DIV/0!</v>
      </c>
      <c r="H341" s="158">
        <v>0</v>
      </c>
      <c r="I341" s="152">
        <v>0</v>
      </c>
      <c r="J341" s="152">
        <v>0</v>
      </c>
      <c r="K341" s="152">
        <v>0</v>
      </c>
      <c r="L341" s="152">
        <v>0</v>
      </c>
      <c r="M341" s="152">
        <v>0</v>
      </c>
      <c r="N341" s="152">
        <v>0</v>
      </c>
      <c r="O341" s="152">
        <v>0</v>
      </c>
      <c r="P341" s="152">
        <v>0</v>
      </c>
      <c r="Q341" s="152">
        <v>0</v>
      </c>
      <c r="R341" s="152">
        <v>0</v>
      </c>
      <c r="S341" s="152">
        <v>0</v>
      </c>
    </row>
    <row r="342" spans="1:19" ht="26.25" customHeight="1">
      <c r="A342" s="701"/>
      <c r="B342" s="702"/>
      <c r="C342" s="703" t="s">
        <v>29</v>
      </c>
      <c r="D342" s="704" t="s">
        <v>24</v>
      </c>
      <c r="E342" s="116">
        <v>0</v>
      </c>
      <c r="F342" s="116">
        <f t="shared" si="64"/>
        <v>0</v>
      </c>
      <c r="G342" s="118" t="e">
        <f t="shared" si="65"/>
        <v>#DIV/0!</v>
      </c>
      <c r="H342" s="467">
        <v>0</v>
      </c>
      <c r="I342" s="361">
        <v>0</v>
      </c>
      <c r="J342" s="361">
        <v>0</v>
      </c>
      <c r="K342" s="361">
        <v>0</v>
      </c>
      <c r="L342" s="361">
        <v>0</v>
      </c>
      <c r="M342" s="361">
        <v>0</v>
      </c>
      <c r="N342" s="361">
        <v>0</v>
      </c>
      <c r="O342" s="361">
        <v>0</v>
      </c>
      <c r="P342" s="361">
        <v>0</v>
      </c>
      <c r="Q342" s="361">
        <v>0</v>
      </c>
      <c r="R342" s="361">
        <v>0</v>
      </c>
      <c r="S342" s="361">
        <v>0</v>
      </c>
    </row>
    <row r="343" spans="1:19" s="154" customFormat="1" ht="26.25" customHeight="1">
      <c r="A343" s="375" t="s">
        <v>254</v>
      </c>
      <c r="B343" s="796"/>
      <c r="C343" s="797"/>
      <c r="D343" s="803"/>
      <c r="E343" s="422"/>
      <c r="F343" s="360">
        <f t="shared" si="64"/>
        <v>0</v>
      </c>
      <c r="G343" s="574" t="e">
        <f t="shared" si="65"/>
        <v>#DIV/0!</v>
      </c>
      <c r="H343" s="1108"/>
      <c r="I343" s="1108"/>
      <c r="J343" s="1250"/>
      <c r="K343" s="1564"/>
      <c r="L343" s="1564"/>
      <c r="M343" s="1564"/>
      <c r="N343" s="1564"/>
      <c r="O343" s="1564"/>
      <c r="P343" s="1564"/>
      <c r="Q343" s="1564"/>
      <c r="R343" s="1917"/>
      <c r="S343" s="1917"/>
    </row>
    <row r="344" spans="1:19" ht="26.25" customHeight="1">
      <c r="A344" s="2144" t="s">
        <v>332</v>
      </c>
      <c r="B344" s="2145"/>
      <c r="C344" s="2146"/>
      <c r="D344" s="804"/>
      <c r="E344" s="428"/>
      <c r="F344" s="92">
        <f t="shared" si="64"/>
        <v>0</v>
      </c>
      <c r="G344" s="103" t="e">
        <f t="shared" si="65"/>
        <v>#DIV/0!</v>
      </c>
      <c r="H344" s="1105"/>
      <c r="I344" s="1105"/>
      <c r="J344" s="1105"/>
      <c r="K344" s="1562"/>
      <c r="L344" s="1562"/>
      <c r="M344" s="1562"/>
      <c r="N344" s="1562"/>
      <c r="O344" s="1562"/>
      <c r="P344" s="1562"/>
      <c r="Q344" s="1562"/>
      <c r="R344" s="1915"/>
      <c r="S344" s="1915"/>
    </row>
    <row r="345" spans="1:19" ht="26.25" customHeight="1">
      <c r="A345" s="758"/>
      <c r="B345" s="423" t="s">
        <v>327</v>
      </c>
      <c r="C345" s="805"/>
      <c r="D345" s="693"/>
      <c r="E345" s="55">
        <f>SUM(E346:E349)</f>
        <v>0</v>
      </c>
      <c r="F345" s="55">
        <f t="shared" si="64"/>
        <v>0</v>
      </c>
      <c r="G345" s="28" t="e">
        <f t="shared" si="65"/>
        <v>#DIV/0!</v>
      </c>
      <c r="H345" s="1076">
        <f>SUM(H346:H349)</f>
        <v>0</v>
      </c>
      <c r="I345" s="1076">
        <f t="shared" ref="I345:P345" si="71">SUM(I346:I349)</f>
        <v>0</v>
      </c>
      <c r="J345" s="1218">
        <f t="shared" si="71"/>
        <v>0</v>
      </c>
      <c r="K345" s="1536">
        <f t="shared" si="71"/>
        <v>0</v>
      </c>
      <c r="L345" s="1536">
        <f t="shared" si="71"/>
        <v>0</v>
      </c>
      <c r="M345" s="1536">
        <f t="shared" si="71"/>
        <v>0</v>
      </c>
      <c r="N345" s="1536">
        <f t="shared" si="71"/>
        <v>0</v>
      </c>
      <c r="O345" s="1536">
        <f t="shared" si="71"/>
        <v>0</v>
      </c>
      <c r="P345" s="1536">
        <f t="shared" si="71"/>
        <v>0</v>
      </c>
      <c r="Q345" s="1536">
        <f>SUM(Q346:Q349)</f>
        <v>0</v>
      </c>
      <c r="R345" s="1889">
        <f>SUM(R346:R349)</f>
        <v>0</v>
      </c>
      <c r="S345" s="1889">
        <f>SUM(S346:S349)</f>
        <v>0</v>
      </c>
    </row>
    <row r="346" spans="1:19" ht="31.5" customHeight="1">
      <c r="A346" s="684"/>
      <c r="B346" s="2101" t="s">
        <v>313</v>
      </c>
      <c r="C346" s="2102"/>
      <c r="D346" s="687" t="s">
        <v>36</v>
      </c>
      <c r="E346" s="36"/>
      <c r="F346" s="36">
        <f t="shared" si="64"/>
        <v>0</v>
      </c>
      <c r="G346" s="43" t="e">
        <f t="shared" si="65"/>
        <v>#DIV/0!</v>
      </c>
      <c r="H346" s="471">
        <v>0</v>
      </c>
      <c r="I346" s="471">
        <v>0</v>
      </c>
      <c r="J346" s="471">
        <v>0</v>
      </c>
      <c r="K346" s="471">
        <v>0</v>
      </c>
      <c r="L346" s="471">
        <v>0</v>
      </c>
      <c r="M346" s="471">
        <v>0</v>
      </c>
      <c r="N346" s="471">
        <v>0</v>
      </c>
      <c r="O346" s="471">
        <v>0</v>
      </c>
      <c r="P346" s="471">
        <v>0</v>
      </c>
      <c r="Q346" s="471">
        <v>0</v>
      </c>
      <c r="R346" s="471">
        <v>0</v>
      </c>
      <c r="S346" s="471">
        <v>0</v>
      </c>
    </row>
    <row r="347" spans="1:19" ht="26.25" customHeight="1">
      <c r="A347" s="684"/>
      <c r="B347" s="2101" t="s">
        <v>314</v>
      </c>
      <c r="C347" s="2102"/>
      <c r="D347" s="687" t="s">
        <v>36</v>
      </c>
      <c r="E347" s="36"/>
      <c r="F347" s="36">
        <f t="shared" si="64"/>
        <v>0</v>
      </c>
      <c r="G347" s="43" t="e">
        <f t="shared" si="65"/>
        <v>#DIV/0!</v>
      </c>
      <c r="H347" s="471">
        <v>0</v>
      </c>
      <c r="I347" s="471">
        <v>0</v>
      </c>
      <c r="J347" s="471">
        <v>0</v>
      </c>
      <c r="K347" s="471">
        <v>0</v>
      </c>
      <c r="L347" s="471">
        <v>0</v>
      </c>
      <c r="M347" s="471">
        <v>0</v>
      </c>
      <c r="N347" s="471">
        <v>0</v>
      </c>
      <c r="O347" s="471">
        <v>0</v>
      </c>
      <c r="P347" s="471">
        <v>0</v>
      </c>
      <c r="Q347" s="471">
        <v>0</v>
      </c>
      <c r="R347" s="471">
        <v>0</v>
      </c>
      <c r="S347" s="471">
        <v>0</v>
      </c>
    </row>
    <row r="348" spans="1:19" ht="26.25" customHeight="1">
      <c r="A348" s="684"/>
      <c r="B348" s="2101" t="s">
        <v>315</v>
      </c>
      <c r="C348" s="2102"/>
      <c r="D348" s="687" t="s">
        <v>36</v>
      </c>
      <c r="E348" s="38"/>
      <c r="F348" s="36">
        <f t="shared" si="64"/>
        <v>0</v>
      </c>
      <c r="G348" s="43" t="e">
        <f t="shared" si="65"/>
        <v>#DIV/0!</v>
      </c>
      <c r="H348" s="471">
        <v>0</v>
      </c>
      <c r="I348" s="471">
        <v>0</v>
      </c>
      <c r="J348" s="471">
        <v>0</v>
      </c>
      <c r="K348" s="471">
        <v>0</v>
      </c>
      <c r="L348" s="471">
        <v>0</v>
      </c>
      <c r="M348" s="471">
        <v>0</v>
      </c>
      <c r="N348" s="471">
        <v>0</v>
      </c>
      <c r="O348" s="471">
        <v>0</v>
      </c>
      <c r="P348" s="471">
        <v>0</v>
      </c>
      <c r="Q348" s="471">
        <v>0</v>
      </c>
      <c r="R348" s="471">
        <v>0</v>
      </c>
      <c r="S348" s="471">
        <v>0</v>
      </c>
    </row>
    <row r="349" spans="1:19" ht="26.25" customHeight="1">
      <c r="A349" s="684"/>
      <c r="B349" s="2101" t="s">
        <v>316</v>
      </c>
      <c r="C349" s="2102"/>
      <c r="D349" s="687" t="s">
        <v>36</v>
      </c>
      <c r="E349" s="38"/>
      <c r="F349" s="36">
        <f t="shared" si="64"/>
        <v>0</v>
      </c>
      <c r="G349" s="43" t="e">
        <f t="shared" si="65"/>
        <v>#DIV/0!</v>
      </c>
      <c r="H349" s="471">
        <v>0</v>
      </c>
      <c r="I349" s="471">
        <v>0</v>
      </c>
      <c r="J349" s="471">
        <v>0</v>
      </c>
      <c r="K349" s="471">
        <v>0</v>
      </c>
      <c r="L349" s="471">
        <v>0</v>
      </c>
      <c r="M349" s="471">
        <v>0</v>
      </c>
      <c r="N349" s="471">
        <v>0</v>
      </c>
      <c r="O349" s="471">
        <v>0</v>
      </c>
      <c r="P349" s="471">
        <v>0</v>
      </c>
      <c r="Q349" s="471">
        <v>0</v>
      </c>
      <c r="R349" s="471">
        <v>0</v>
      </c>
      <c r="S349" s="471">
        <v>0</v>
      </c>
    </row>
    <row r="350" spans="1:19" ht="26.25" customHeight="1">
      <c r="A350" s="684"/>
      <c r="B350" s="2101" t="s">
        <v>309</v>
      </c>
      <c r="C350" s="2102"/>
      <c r="D350" s="687" t="s">
        <v>36</v>
      </c>
      <c r="E350" s="38"/>
      <c r="F350" s="36">
        <f t="shared" si="64"/>
        <v>0</v>
      </c>
      <c r="G350" s="43" t="e">
        <f t="shared" si="65"/>
        <v>#DIV/0!</v>
      </c>
      <c r="H350" s="471">
        <v>0</v>
      </c>
      <c r="I350" s="471">
        <v>0</v>
      </c>
      <c r="J350" s="471">
        <v>0</v>
      </c>
      <c r="K350" s="471">
        <v>0</v>
      </c>
      <c r="L350" s="471">
        <v>0</v>
      </c>
      <c r="M350" s="471">
        <v>0</v>
      </c>
      <c r="N350" s="471">
        <v>0</v>
      </c>
      <c r="O350" s="471">
        <v>0</v>
      </c>
      <c r="P350" s="471">
        <v>0</v>
      </c>
      <c r="Q350" s="471">
        <v>0</v>
      </c>
      <c r="R350" s="471">
        <v>0</v>
      </c>
      <c r="S350" s="471">
        <v>0</v>
      </c>
    </row>
    <row r="351" spans="1:19" ht="26.25" customHeight="1">
      <c r="A351" s="684"/>
      <c r="B351" s="2101" t="s">
        <v>307</v>
      </c>
      <c r="C351" s="2102"/>
      <c r="D351" s="687" t="s">
        <v>36</v>
      </c>
      <c r="E351" s="38"/>
      <c r="F351" s="36">
        <f t="shared" si="64"/>
        <v>0</v>
      </c>
      <c r="G351" s="43" t="e">
        <f t="shared" si="65"/>
        <v>#DIV/0!</v>
      </c>
      <c r="H351" s="471">
        <v>0</v>
      </c>
      <c r="I351" s="471">
        <v>0</v>
      </c>
      <c r="J351" s="471">
        <v>0</v>
      </c>
      <c r="K351" s="471">
        <v>0</v>
      </c>
      <c r="L351" s="471">
        <v>0</v>
      </c>
      <c r="M351" s="471">
        <v>0</v>
      </c>
      <c r="N351" s="471">
        <v>0</v>
      </c>
      <c r="O351" s="471">
        <v>0</v>
      </c>
      <c r="P351" s="471">
        <v>0</v>
      </c>
      <c r="Q351" s="471">
        <v>0</v>
      </c>
      <c r="R351" s="471">
        <v>0</v>
      </c>
      <c r="S351" s="471">
        <v>0</v>
      </c>
    </row>
    <row r="352" spans="1:19" ht="26.25" customHeight="1">
      <c r="A352" s="680"/>
      <c r="B352" s="806" t="s">
        <v>37</v>
      </c>
      <c r="C352" s="807"/>
      <c r="D352" s="808" t="s">
        <v>24</v>
      </c>
      <c r="E352" s="346">
        <f>SUM(E353:E357)</f>
        <v>0</v>
      </c>
      <c r="F352" s="153">
        <f t="shared" si="64"/>
        <v>0</v>
      </c>
      <c r="G352" s="112" t="e">
        <f t="shared" si="65"/>
        <v>#DIV/0!</v>
      </c>
      <c r="H352" s="1106">
        <f>SUM(H353:H357)</f>
        <v>0</v>
      </c>
      <c r="I352" s="1106">
        <f t="shared" ref="I352:P352" si="72">SUM(I353:I357)</f>
        <v>0</v>
      </c>
      <c r="J352" s="1248">
        <f t="shared" si="72"/>
        <v>0</v>
      </c>
      <c r="K352" s="1563">
        <f t="shared" si="72"/>
        <v>0</v>
      </c>
      <c r="L352" s="1563">
        <f t="shared" si="72"/>
        <v>0</v>
      </c>
      <c r="M352" s="1563">
        <f t="shared" si="72"/>
        <v>0</v>
      </c>
      <c r="N352" s="1563">
        <f t="shared" si="72"/>
        <v>0</v>
      </c>
      <c r="O352" s="1563">
        <f t="shared" si="72"/>
        <v>0</v>
      </c>
      <c r="P352" s="1563">
        <f t="shared" si="72"/>
        <v>0</v>
      </c>
      <c r="Q352" s="1563">
        <f>SUM(Q353:Q357)</f>
        <v>0</v>
      </c>
      <c r="R352" s="1916">
        <f>SUM(R353:R357)</f>
        <v>0</v>
      </c>
      <c r="S352" s="1916">
        <f>SUM(S353:S357)</f>
        <v>0</v>
      </c>
    </row>
    <row r="353" spans="1:19" ht="26.25" customHeight="1">
      <c r="A353" s="684"/>
      <c r="B353" s="685"/>
      <c r="C353" s="686" t="s">
        <v>25</v>
      </c>
      <c r="D353" s="687" t="s">
        <v>24</v>
      </c>
      <c r="E353" s="38"/>
      <c r="F353" s="36">
        <f t="shared" si="64"/>
        <v>0</v>
      </c>
      <c r="G353" s="43" t="e">
        <f t="shared" si="65"/>
        <v>#DIV/0!</v>
      </c>
      <c r="H353" s="471">
        <v>0</v>
      </c>
      <c r="I353" s="471">
        <v>0</v>
      </c>
      <c r="J353" s="471">
        <v>0</v>
      </c>
      <c r="K353" s="471">
        <v>0</v>
      </c>
      <c r="L353" s="471">
        <v>0</v>
      </c>
      <c r="M353" s="471">
        <v>0</v>
      </c>
      <c r="N353" s="471">
        <v>0</v>
      </c>
      <c r="O353" s="471">
        <v>0</v>
      </c>
      <c r="P353" s="471">
        <v>0</v>
      </c>
      <c r="Q353" s="471">
        <v>0</v>
      </c>
      <c r="R353" s="471">
        <v>0</v>
      </c>
      <c r="S353" s="471">
        <v>0</v>
      </c>
    </row>
    <row r="354" spans="1:19" ht="26.25" customHeight="1">
      <c r="A354" s="684"/>
      <c r="B354" s="685"/>
      <c r="C354" s="686" t="s">
        <v>26</v>
      </c>
      <c r="D354" s="687" t="s">
        <v>24</v>
      </c>
      <c r="E354" s="38"/>
      <c r="F354" s="36">
        <f t="shared" si="64"/>
        <v>0</v>
      </c>
      <c r="G354" s="43" t="e">
        <f t="shared" si="65"/>
        <v>#DIV/0!</v>
      </c>
      <c r="H354" s="471">
        <v>0</v>
      </c>
      <c r="I354" s="471">
        <v>0</v>
      </c>
      <c r="J354" s="471">
        <v>0</v>
      </c>
      <c r="K354" s="471">
        <v>0</v>
      </c>
      <c r="L354" s="471">
        <v>0</v>
      </c>
      <c r="M354" s="471">
        <v>0</v>
      </c>
      <c r="N354" s="471">
        <v>0</v>
      </c>
      <c r="O354" s="471">
        <v>0</v>
      </c>
      <c r="P354" s="471">
        <v>0</v>
      </c>
      <c r="Q354" s="471">
        <v>0</v>
      </c>
      <c r="R354" s="471">
        <v>0</v>
      </c>
      <c r="S354" s="471">
        <v>0</v>
      </c>
    </row>
    <row r="355" spans="1:19" ht="26.25" customHeight="1">
      <c r="A355" s="684"/>
      <c r="B355" s="685"/>
      <c r="C355" s="686" t="s">
        <v>27</v>
      </c>
      <c r="D355" s="687" t="s">
        <v>24</v>
      </c>
      <c r="E355" s="38"/>
      <c r="F355" s="36">
        <f t="shared" si="64"/>
        <v>0</v>
      </c>
      <c r="G355" s="43" t="e">
        <f t="shared" si="65"/>
        <v>#DIV/0!</v>
      </c>
      <c r="H355" s="471">
        <v>0</v>
      </c>
      <c r="I355" s="471">
        <v>0</v>
      </c>
      <c r="J355" s="471">
        <v>0</v>
      </c>
      <c r="K355" s="471">
        <v>0</v>
      </c>
      <c r="L355" s="471">
        <v>0</v>
      </c>
      <c r="M355" s="471">
        <v>0</v>
      </c>
      <c r="N355" s="471">
        <v>0</v>
      </c>
      <c r="O355" s="471">
        <v>0</v>
      </c>
      <c r="P355" s="471">
        <v>0</v>
      </c>
      <c r="Q355" s="471">
        <v>0</v>
      </c>
      <c r="R355" s="471">
        <v>0</v>
      </c>
      <c r="S355" s="471">
        <v>0</v>
      </c>
    </row>
    <row r="356" spans="1:19" ht="26.25" customHeight="1">
      <c r="A356" s="684"/>
      <c r="B356" s="685"/>
      <c r="C356" s="686" t="s">
        <v>28</v>
      </c>
      <c r="D356" s="687" t="s">
        <v>24</v>
      </c>
      <c r="E356" s="38"/>
      <c r="F356" s="36">
        <f t="shared" si="64"/>
        <v>0</v>
      </c>
      <c r="G356" s="43" t="e">
        <f t="shared" si="65"/>
        <v>#DIV/0!</v>
      </c>
      <c r="H356" s="471">
        <v>0</v>
      </c>
      <c r="I356" s="471">
        <v>0</v>
      </c>
      <c r="J356" s="471">
        <v>0</v>
      </c>
      <c r="K356" s="471">
        <v>0</v>
      </c>
      <c r="L356" s="471">
        <v>0</v>
      </c>
      <c r="M356" s="471">
        <v>0</v>
      </c>
      <c r="N356" s="471">
        <v>0</v>
      </c>
      <c r="O356" s="471">
        <v>0</v>
      </c>
      <c r="P356" s="471">
        <v>0</v>
      </c>
      <c r="Q356" s="471">
        <v>0</v>
      </c>
      <c r="R356" s="471">
        <v>0</v>
      </c>
      <c r="S356" s="471">
        <v>0</v>
      </c>
    </row>
    <row r="357" spans="1:19" ht="26.25" customHeight="1">
      <c r="A357" s="794"/>
      <c r="B357" s="809"/>
      <c r="C357" s="810" t="s">
        <v>29</v>
      </c>
      <c r="D357" s="786" t="s">
        <v>24</v>
      </c>
      <c r="E357" s="632"/>
      <c r="F357" s="116">
        <f t="shared" si="64"/>
        <v>0</v>
      </c>
      <c r="G357" s="118" t="e">
        <f t="shared" si="65"/>
        <v>#DIV/0!</v>
      </c>
      <c r="H357" s="478">
        <v>0</v>
      </c>
      <c r="I357" s="488">
        <v>0</v>
      </c>
      <c r="J357" s="488">
        <v>0</v>
      </c>
      <c r="K357" s="488">
        <v>0</v>
      </c>
      <c r="L357" s="488">
        <v>0</v>
      </c>
      <c r="M357" s="488">
        <v>0</v>
      </c>
      <c r="N357" s="488">
        <v>0</v>
      </c>
      <c r="O357" s="488">
        <v>0</v>
      </c>
      <c r="P357" s="488">
        <v>0</v>
      </c>
      <c r="Q357" s="488">
        <v>0</v>
      </c>
      <c r="R357" s="488">
        <v>0</v>
      </c>
      <c r="S357" s="488">
        <v>0</v>
      </c>
    </row>
    <row r="358" spans="1:19" s="429" customFormat="1" ht="26.25" customHeight="1">
      <c r="A358" s="520" t="s">
        <v>303</v>
      </c>
      <c r="B358" s="521"/>
      <c r="C358" s="522"/>
      <c r="D358" s="523"/>
      <c r="E358" s="635"/>
      <c r="F358" s="360">
        <f t="shared" si="64"/>
        <v>0</v>
      </c>
      <c r="G358" s="574" t="e">
        <f t="shared" si="65"/>
        <v>#DIV/0!</v>
      </c>
      <c r="H358" s="1108"/>
      <c r="I358" s="1092"/>
      <c r="J358" s="1235"/>
      <c r="K358" s="1550"/>
      <c r="L358" s="1550"/>
      <c r="M358" s="1550"/>
      <c r="N358" s="1550"/>
      <c r="O358" s="1550"/>
      <c r="P358" s="1550"/>
      <c r="Q358" s="1550"/>
      <c r="R358" s="1904"/>
      <c r="S358" s="1904"/>
    </row>
    <row r="359" spans="1:19" s="641" customFormat="1" ht="26.25" customHeight="1">
      <c r="A359" s="638" t="s">
        <v>328</v>
      </c>
      <c r="B359" s="536"/>
      <c r="C359" s="537"/>
      <c r="D359" s="544"/>
      <c r="E359" s="638"/>
      <c r="F359" s="639">
        <f t="shared" si="64"/>
        <v>0</v>
      </c>
      <c r="G359" s="103" t="e">
        <f t="shared" si="65"/>
        <v>#DIV/0!</v>
      </c>
      <c r="H359" s="640">
        <v>0</v>
      </c>
      <c r="I359" s="640">
        <v>0</v>
      </c>
      <c r="J359" s="640">
        <v>0</v>
      </c>
      <c r="K359" s="640">
        <v>0</v>
      </c>
      <c r="L359" s="640">
        <v>0</v>
      </c>
      <c r="M359" s="640">
        <v>0</v>
      </c>
      <c r="N359" s="640">
        <v>0</v>
      </c>
      <c r="O359" s="640">
        <v>0</v>
      </c>
      <c r="P359" s="640">
        <v>0</v>
      </c>
      <c r="Q359" s="640">
        <v>0</v>
      </c>
      <c r="R359" s="640">
        <v>0</v>
      </c>
      <c r="S359" s="640">
        <v>0</v>
      </c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36">
        <f t="shared" si="64"/>
        <v>0</v>
      </c>
      <c r="G360" s="43" t="e">
        <f t="shared" si="65"/>
        <v>#DIV/0!</v>
      </c>
      <c r="H360" s="484">
        <v>0</v>
      </c>
      <c r="I360" s="484">
        <v>0</v>
      </c>
      <c r="J360" s="484">
        <v>0</v>
      </c>
      <c r="K360" s="484">
        <v>0</v>
      </c>
      <c r="L360" s="484">
        <v>0</v>
      </c>
      <c r="M360" s="484">
        <v>0</v>
      </c>
      <c r="N360" s="484">
        <v>0</v>
      </c>
      <c r="O360" s="484">
        <v>0</v>
      </c>
      <c r="P360" s="484">
        <v>0</v>
      </c>
      <c r="Q360" s="484">
        <v>0</v>
      </c>
      <c r="R360" s="484">
        <v>0</v>
      </c>
      <c r="S360" s="484">
        <v>0</v>
      </c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36">
        <f t="shared" si="64"/>
        <v>0</v>
      </c>
      <c r="G361" s="43" t="e">
        <f t="shared" si="65"/>
        <v>#DIV/0!</v>
      </c>
      <c r="H361" s="484">
        <v>0</v>
      </c>
      <c r="I361" s="484">
        <v>0</v>
      </c>
      <c r="J361" s="484">
        <v>0</v>
      </c>
      <c r="K361" s="484">
        <v>0</v>
      </c>
      <c r="L361" s="484">
        <v>0</v>
      </c>
      <c r="M361" s="484">
        <v>0</v>
      </c>
      <c r="N361" s="484">
        <v>0</v>
      </c>
      <c r="O361" s="484">
        <v>0</v>
      </c>
      <c r="P361" s="484">
        <v>0</v>
      </c>
      <c r="Q361" s="484">
        <v>0</v>
      </c>
      <c r="R361" s="484">
        <v>0</v>
      </c>
      <c r="S361" s="484">
        <v>0</v>
      </c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153">
        <f t="shared" si="64"/>
        <v>0</v>
      </c>
      <c r="G362" s="112" t="e">
        <f t="shared" si="65"/>
        <v>#DIV/0!</v>
      </c>
      <c r="H362" s="1109">
        <f>SUM(H363:H367)</f>
        <v>0</v>
      </c>
      <c r="I362" s="1251">
        <f t="shared" ref="I362:P362" si="73">SUM(I363:I367)</f>
        <v>0</v>
      </c>
      <c r="J362" s="1251">
        <f t="shared" si="73"/>
        <v>0</v>
      </c>
      <c r="K362" s="1570">
        <f t="shared" si="73"/>
        <v>0</v>
      </c>
      <c r="L362" s="1570">
        <f t="shared" si="73"/>
        <v>0</v>
      </c>
      <c r="M362" s="1570">
        <f t="shared" si="73"/>
        <v>0</v>
      </c>
      <c r="N362" s="1570">
        <f t="shared" si="73"/>
        <v>0</v>
      </c>
      <c r="O362" s="1570">
        <f t="shared" si="73"/>
        <v>0</v>
      </c>
      <c r="P362" s="1570">
        <f t="shared" si="73"/>
        <v>0</v>
      </c>
      <c r="Q362" s="1570">
        <f>SUM(Q363:Q367)</f>
        <v>0</v>
      </c>
      <c r="R362" s="1886">
        <f>SUM(R363:R367)</f>
        <v>0</v>
      </c>
      <c r="S362" s="1886">
        <f>SUM(S363:S367)</f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36">
        <f t="shared" si="64"/>
        <v>0</v>
      </c>
      <c r="G363" s="43" t="e">
        <f t="shared" si="65"/>
        <v>#DIV/0!</v>
      </c>
      <c r="H363" s="484">
        <v>0</v>
      </c>
      <c r="I363" s="484">
        <v>0</v>
      </c>
      <c r="J363" s="484">
        <v>0</v>
      </c>
      <c r="K363" s="484">
        <v>0</v>
      </c>
      <c r="L363" s="484">
        <v>0</v>
      </c>
      <c r="M363" s="484">
        <v>0</v>
      </c>
      <c r="N363" s="484">
        <v>0</v>
      </c>
      <c r="O363" s="484">
        <v>0</v>
      </c>
      <c r="P363" s="484">
        <v>0</v>
      </c>
      <c r="Q363" s="484">
        <v>0</v>
      </c>
      <c r="R363" s="484">
        <v>0</v>
      </c>
      <c r="S363" s="484">
        <v>0</v>
      </c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36">
        <f t="shared" si="64"/>
        <v>0</v>
      </c>
      <c r="G364" s="43" t="e">
        <f t="shared" si="65"/>
        <v>#DIV/0!</v>
      </c>
      <c r="H364" s="484">
        <v>0</v>
      </c>
      <c r="I364" s="484">
        <v>0</v>
      </c>
      <c r="J364" s="484">
        <v>0</v>
      </c>
      <c r="K364" s="484">
        <v>0</v>
      </c>
      <c r="L364" s="484">
        <v>0</v>
      </c>
      <c r="M364" s="484">
        <v>0</v>
      </c>
      <c r="N364" s="484">
        <v>0</v>
      </c>
      <c r="O364" s="484">
        <v>0</v>
      </c>
      <c r="P364" s="484">
        <v>0</v>
      </c>
      <c r="Q364" s="484">
        <v>0</v>
      </c>
      <c r="R364" s="484">
        <v>0</v>
      </c>
      <c r="S364" s="484">
        <v>0</v>
      </c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36">
        <f t="shared" si="64"/>
        <v>0</v>
      </c>
      <c r="G365" s="43" t="e">
        <f t="shared" si="65"/>
        <v>#DIV/0!</v>
      </c>
      <c r="H365" s="484">
        <v>0</v>
      </c>
      <c r="I365" s="484">
        <v>0</v>
      </c>
      <c r="J365" s="484">
        <v>0</v>
      </c>
      <c r="K365" s="484">
        <v>0</v>
      </c>
      <c r="L365" s="484">
        <v>0</v>
      </c>
      <c r="M365" s="484">
        <v>0</v>
      </c>
      <c r="N365" s="484">
        <v>0</v>
      </c>
      <c r="O365" s="484">
        <v>0</v>
      </c>
      <c r="P365" s="484">
        <v>0</v>
      </c>
      <c r="Q365" s="484">
        <v>0</v>
      </c>
      <c r="R365" s="484">
        <v>0</v>
      </c>
      <c r="S365" s="484">
        <v>0</v>
      </c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36">
        <f t="shared" si="64"/>
        <v>0</v>
      </c>
      <c r="G366" s="43" t="e">
        <f t="shared" si="65"/>
        <v>#DIV/0!</v>
      </c>
      <c r="H366" s="484">
        <v>0</v>
      </c>
      <c r="I366" s="484">
        <v>0</v>
      </c>
      <c r="J366" s="484">
        <v>0</v>
      </c>
      <c r="K366" s="484">
        <v>0</v>
      </c>
      <c r="L366" s="484">
        <v>0</v>
      </c>
      <c r="M366" s="484">
        <v>0</v>
      </c>
      <c r="N366" s="484">
        <v>0</v>
      </c>
      <c r="O366" s="484">
        <v>0</v>
      </c>
      <c r="P366" s="484">
        <v>0</v>
      </c>
      <c r="Q366" s="484">
        <v>0</v>
      </c>
      <c r="R366" s="484">
        <v>0</v>
      </c>
      <c r="S366" s="484">
        <v>0</v>
      </c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116">
        <v>0</v>
      </c>
      <c r="F367" s="116">
        <f t="shared" si="64"/>
        <v>0</v>
      </c>
      <c r="G367" s="118" t="e">
        <f t="shared" si="65"/>
        <v>#DIV/0!</v>
      </c>
      <c r="H367" s="485">
        <v>0</v>
      </c>
      <c r="I367" s="484">
        <v>0</v>
      </c>
      <c r="J367" s="484">
        <v>0</v>
      </c>
      <c r="K367" s="484">
        <v>0</v>
      </c>
      <c r="L367" s="484">
        <v>0</v>
      </c>
      <c r="M367" s="484">
        <v>0</v>
      </c>
      <c r="N367" s="484">
        <v>0</v>
      </c>
      <c r="O367" s="484">
        <v>0</v>
      </c>
      <c r="P367" s="484">
        <v>0</v>
      </c>
      <c r="Q367" s="484">
        <v>0</v>
      </c>
      <c r="R367" s="484">
        <v>0</v>
      </c>
      <c r="S367" s="484">
        <v>0</v>
      </c>
    </row>
    <row r="368" spans="1:19" s="642" customFormat="1" ht="25.5" customHeight="1">
      <c r="A368" s="638" t="s">
        <v>329</v>
      </c>
      <c r="B368" s="536"/>
      <c r="C368" s="537"/>
      <c r="D368" s="544"/>
      <c r="E368" s="638"/>
      <c r="F368" s="639">
        <f t="shared" si="64"/>
        <v>0</v>
      </c>
      <c r="G368" s="103" t="e">
        <f t="shared" si="65"/>
        <v>#DIV/0!</v>
      </c>
      <c r="H368" s="640">
        <v>0</v>
      </c>
      <c r="I368" s="640">
        <v>0</v>
      </c>
      <c r="J368" s="640">
        <v>0</v>
      </c>
      <c r="K368" s="640">
        <v>0</v>
      </c>
      <c r="L368" s="640">
        <v>0</v>
      </c>
      <c r="M368" s="640">
        <v>0</v>
      </c>
      <c r="N368" s="640">
        <v>0</v>
      </c>
      <c r="O368" s="640"/>
      <c r="P368" s="640"/>
      <c r="Q368" s="640">
        <v>0</v>
      </c>
      <c r="R368" s="640">
        <v>0</v>
      </c>
      <c r="S368" s="640">
        <v>0</v>
      </c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36">
        <f t="shared" si="64"/>
        <v>0</v>
      </c>
      <c r="G369" s="43" t="e">
        <f t="shared" si="65"/>
        <v>#DIV/0!</v>
      </c>
      <c r="H369" s="484">
        <v>0</v>
      </c>
      <c r="I369" s="484">
        <v>0</v>
      </c>
      <c r="J369" s="484">
        <v>0</v>
      </c>
      <c r="K369" s="484">
        <v>0</v>
      </c>
      <c r="L369" s="484">
        <v>0</v>
      </c>
      <c r="M369" s="484">
        <v>0</v>
      </c>
      <c r="N369" s="484">
        <v>0</v>
      </c>
      <c r="O369" s="484">
        <v>0</v>
      </c>
      <c r="P369" s="484">
        <v>0</v>
      </c>
      <c r="Q369" s="484">
        <v>0</v>
      </c>
      <c r="R369" s="484">
        <v>0</v>
      </c>
      <c r="S369" s="484">
        <v>0</v>
      </c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36">
        <f t="shared" si="64"/>
        <v>0</v>
      </c>
      <c r="G370" s="43" t="e">
        <f t="shared" si="65"/>
        <v>#DIV/0!</v>
      </c>
      <c r="H370" s="484">
        <v>0</v>
      </c>
      <c r="I370" s="484">
        <v>0</v>
      </c>
      <c r="J370" s="484">
        <v>0</v>
      </c>
      <c r="K370" s="484">
        <v>0</v>
      </c>
      <c r="L370" s="484">
        <v>0</v>
      </c>
      <c r="M370" s="484">
        <v>0</v>
      </c>
      <c r="N370" s="484">
        <v>0</v>
      </c>
      <c r="O370" s="484">
        <v>0</v>
      </c>
      <c r="P370" s="484">
        <v>0</v>
      </c>
      <c r="Q370" s="484">
        <v>0</v>
      </c>
      <c r="R370" s="484">
        <v>0</v>
      </c>
      <c r="S370" s="484">
        <v>0</v>
      </c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153">
        <f t="shared" si="64"/>
        <v>0</v>
      </c>
      <c r="G371" s="112" t="e">
        <f t="shared" si="65"/>
        <v>#DIV/0!</v>
      </c>
      <c r="H371" s="1109">
        <f>SUM(H372:H376)</f>
        <v>0</v>
      </c>
      <c r="I371" s="1251">
        <f>SUM(I372:I376)</f>
        <v>0</v>
      </c>
      <c r="J371" s="1251">
        <f>SUM(J372:J376)</f>
        <v>0</v>
      </c>
      <c r="K371" s="1570">
        <v>0</v>
      </c>
      <c r="L371" s="1570">
        <f t="shared" ref="L371:S371" si="74">SUM(L372:L376)</f>
        <v>0</v>
      </c>
      <c r="M371" s="1570">
        <f t="shared" si="74"/>
        <v>0</v>
      </c>
      <c r="N371" s="1570">
        <f t="shared" si="74"/>
        <v>0</v>
      </c>
      <c r="O371" s="1570">
        <f t="shared" si="74"/>
        <v>0</v>
      </c>
      <c r="P371" s="1570">
        <f t="shared" si="74"/>
        <v>0</v>
      </c>
      <c r="Q371" s="1570">
        <f t="shared" si="74"/>
        <v>0</v>
      </c>
      <c r="R371" s="1886">
        <f t="shared" si="74"/>
        <v>0</v>
      </c>
      <c r="S371" s="1886">
        <f t="shared" si="74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36">
        <f t="shared" si="64"/>
        <v>0</v>
      </c>
      <c r="G372" s="43" t="e">
        <f t="shared" si="65"/>
        <v>#DIV/0!</v>
      </c>
      <c r="H372" s="484">
        <v>0</v>
      </c>
      <c r="I372" s="484">
        <v>0</v>
      </c>
      <c r="J372" s="484">
        <v>0</v>
      </c>
      <c r="K372" s="484">
        <v>0</v>
      </c>
      <c r="L372" s="484">
        <v>0</v>
      </c>
      <c r="M372" s="484">
        <v>0</v>
      </c>
      <c r="N372" s="484">
        <v>0</v>
      </c>
      <c r="O372" s="484">
        <v>0</v>
      </c>
      <c r="P372" s="484">
        <v>0</v>
      </c>
      <c r="Q372" s="484">
        <v>0</v>
      </c>
      <c r="R372" s="484">
        <v>0</v>
      </c>
      <c r="S372" s="484">
        <v>0</v>
      </c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36">
        <f t="shared" si="64"/>
        <v>0</v>
      </c>
      <c r="G373" s="43" t="e">
        <f t="shared" si="65"/>
        <v>#DIV/0!</v>
      </c>
      <c r="H373" s="484">
        <v>0</v>
      </c>
      <c r="I373" s="484">
        <v>0</v>
      </c>
      <c r="J373" s="484">
        <v>0</v>
      </c>
      <c r="K373" s="484">
        <v>0</v>
      </c>
      <c r="L373" s="484">
        <v>0</v>
      </c>
      <c r="M373" s="484">
        <v>0</v>
      </c>
      <c r="N373" s="484">
        <v>0</v>
      </c>
      <c r="O373" s="484">
        <v>0</v>
      </c>
      <c r="P373" s="484">
        <v>0</v>
      </c>
      <c r="Q373" s="484">
        <v>0</v>
      </c>
      <c r="R373" s="484">
        <v>0</v>
      </c>
      <c r="S373" s="484">
        <v>0</v>
      </c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36">
        <f t="shared" si="64"/>
        <v>0</v>
      </c>
      <c r="G374" s="43" t="e">
        <f t="shared" si="65"/>
        <v>#DIV/0!</v>
      </c>
      <c r="H374" s="484">
        <v>0</v>
      </c>
      <c r="I374" s="484">
        <v>0</v>
      </c>
      <c r="J374" s="484">
        <v>0</v>
      </c>
      <c r="K374" s="484">
        <v>0</v>
      </c>
      <c r="L374" s="484">
        <v>0</v>
      </c>
      <c r="M374" s="484">
        <v>0</v>
      </c>
      <c r="N374" s="484">
        <v>0</v>
      </c>
      <c r="O374" s="484">
        <v>0</v>
      </c>
      <c r="P374" s="484">
        <v>0</v>
      </c>
      <c r="Q374" s="484">
        <v>0</v>
      </c>
      <c r="R374" s="484">
        <v>0</v>
      </c>
      <c r="S374" s="484">
        <v>0</v>
      </c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36">
        <f t="shared" si="64"/>
        <v>0</v>
      </c>
      <c r="G375" s="43" t="e">
        <f t="shared" si="65"/>
        <v>#DIV/0!</v>
      </c>
      <c r="H375" s="484">
        <v>0</v>
      </c>
      <c r="I375" s="484">
        <v>0</v>
      </c>
      <c r="J375" s="484">
        <v>0</v>
      </c>
      <c r="K375" s="484">
        <v>0</v>
      </c>
      <c r="L375" s="484">
        <v>0</v>
      </c>
      <c r="M375" s="484">
        <v>0</v>
      </c>
      <c r="N375" s="484">
        <v>0</v>
      </c>
      <c r="O375" s="484">
        <v>0</v>
      </c>
      <c r="P375" s="484">
        <v>0</v>
      </c>
      <c r="Q375" s="484">
        <v>0</v>
      </c>
      <c r="R375" s="484">
        <v>0</v>
      </c>
      <c r="S375" s="484">
        <v>0</v>
      </c>
    </row>
    <row r="376" spans="1:19" ht="25.5" customHeight="1">
      <c r="A376" s="525"/>
      <c r="B376" s="532"/>
      <c r="C376" s="533" t="s">
        <v>29</v>
      </c>
      <c r="D376" s="527" t="s">
        <v>24</v>
      </c>
      <c r="E376" s="116">
        <v>0</v>
      </c>
      <c r="F376" s="116">
        <f t="shared" si="64"/>
        <v>0</v>
      </c>
      <c r="G376" s="118" t="e">
        <f t="shared" si="65"/>
        <v>#DIV/0!</v>
      </c>
      <c r="H376" s="484">
        <v>0</v>
      </c>
      <c r="I376" s="484">
        <v>0</v>
      </c>
      <c r="J376" s="484">
        <v>0</v>
      </c>
      <c r="K376" s="484">
        <v>0</v>
      </c>
      <c r="L376" s="484">
        <v>0</v>
      </c>
      <c r="M376" s="484">
        <v>0</v>
      </c>
      <c r="N376" s="484">
        <v>0</v>
      </c>
      <c r="O376" s="484">
        <v>0</v>
      </c>
      <c r="P376" s="484">
        <v>0</v>
      </c>
      <c r="Q376" s="484">
        <v>0</v>
      </c>
      <c r="R376" s="484">
        <v>0</v>
      </c>
      <c r="S376" s="484">
        <v>0</v>
      </c>
    </row>
    <row r="377" spans="1:19" s="642" customFormat="1" ht="30.6" customHeight="1">
      <c r="A377" s="2261" t="s">
        <v>330</v>
      </c>
      <c r="B377" s="2262"/>
      <c r="C377" s="2262"/>
      <c r="D377" s="2263"/>
      <c r="E377" s="638"/>
      <c r="F377" s="639">
        <f t="shared" ref="F377:F394" si="75">SUM(H377:S377)</f>
        <v>0</v>
      </c>
      <c r="G377" s="103" t="e">
        <f t="shared" ref="G377:G394" si="76">+F377*100/E377</f>
        <v>#DIV/0!</v>
      </c>
      <c r="H377" s="640">
        <v>0</v>
      </c>
      <c r="I377" s="640">
        <v>0</v>
      </c>
      <c r="J377" s="640">
        <v>0</v>
      </c>
      <c r="K377" s="640">
        <v>0</v>
      </c>
      <c r="L377" s="640">
        <v>0</v>
      </c>
      <c r="M377" s="640">
        <v>0</v>
      </c>
      <c r="N377" s="640"/>
      <c r="O377" s="640"/>
      <c r="P377" s="640">
        <v>0</v>
      </c>
      <c r="Q377" s="640">
        <v>0</v>
      </c>
      <c r="R377" s="640">
        <v>0</v>
      </c>
      <c r="S377" s="640">
        <v>0</v>
      </c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36">
        <f t="shared" si="75"/>
        <v>0</v>
      </c>
      <c r="G378" s="43" t="e">
        <f t="shared" si="76"/>
        <v>#DIV/0!</v>
      </c>
      <c r="H378" s="484">
        <v>0</v>
      </c>
      <c r="I378" s="484">
        <v>0</v>
      </c>
      <c r="J378" s="484">
        <v>0</v>
      </c>
      <c r="K378" s="484">
        <v>0</v>
      </c>
      <c r="L378" s="484">
        <v>0</v>
      </c>
      <c r="M378" s="484">
        <v>0</v>
      </c>
      <c r="N378" s="484">
        <v>0</v>
      </c>
      <c r="O378" s="484">
        <v>0</v>
      </c>
      <c r="P378" s="484">
        <v>0</v>
      </c>
      <c r="Q378" s="484">
        <v>0</v>
      </c>
      <c r="R378" s="484">
        <v>0</v>
      </c>
      <c r="S378" s="484">
        <v>0</v>
      </c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36">
        <f t="shared" si="75"/>
        <v>0</v>
      </c>
      <c r="G379" s="43" t="e">
        <f t="shared" si="76"/>
        <v>#DIV/0!</v>
      </c>
      <c r="H379" s="484">
        <v>0</v>
      </c>
      <c r="I379" s="484">
        <v>0</v>
      </c>
      <c r="J379" s="484">
        <v>0</v>
      </c>
      <c r="K379" s="484">
        <v>0</v>
      </c>
      <c r="L379" s="484">
        <v>0</v>
      </c>
      <c r="M379" s="484">
        <v>0</v>
      </c>
      <c r="N379" s="484">
        <v>0</v>
      </c>
      <c r="O379" s="484">
        <v>0</v>
      </c>
      <c r="P379" s="484">
        <v>0</v>
      </c>
      <c r="Q379" s="484">
        <v>0</v>
      </c>
      <c r="R379" s="484">
        <v>0</v>
      </c>
      <c r="S379" s="484">
        <v>0</v>
      </c>
    </row>
    <row r="380" spans="1:19" ht="25.5" customHeight="1">
      <c r="A380" s="524"/>
      <c r="B380" s="530" t="s">
        <v>37</v>
      </c>
      <c r="C380" s="531"/>
      <c r="D380" s="526" t="s">
        <v>24</v>
      </c>
      <c r="E380" s="391">
        <f>SUM(E381:E385)</f>
        <v>0</v>
      </c>
      <c r="F380" s="153">
        <f t="shared" si="75"/>
        <v>0</v>
      </c>
      <c r="G380" s="112" t="e">
        <f t="shared" si="76"/>
        <v>#DIV/0!</v>
      </c>
      <c r="H380" s="1109">
        <f>SUM(H381:H385)</f>
        <v>0</v>
      </c>
      <c r="I380" s="1251">
        <f>SUM(I381:I385)</f>
        <v>0</v>
      </c>
      <c r="J380" s="1251">
        <f>SUM(J381:J385)</f>
        <v>0</v>
      </c>
      <c r="K380" s="1570">
        <v>0</v>
      </c>
      <c r="L380" s="1570">
        <f t="shared" ref="L380:S380" si="77">SUM(L381:L385)</f>
        <v>0</v>
      </c>
      <c r="M380" s="1570">
        <f t="shared" si="77"/>
        <v>0</v>
      </c>
      <c r="N380" s="1570">
        <f t="shared" si="77"/>
        <v>0</v>
      </c>
      <c r="O380" s="1570">
        <f t="shared" si="77"/>
        <v>0</v>
      </c>
      <c r="P380" s="1570">
        <f t="shared" si="77"/>
        <v>0</v>
      </c>
      <c r="Q380" s="1570">
        <f t="shared" si="77"/>
        <v>0</v>
      </c>
      <c r="R380" s="1886">
        <f t="shared" si="77"/>
        <v>0</v>
      </c>
      <c r="S380" s="1886">
        <f t="shared" si="77"/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36">
        <f t="shared" si="75"/>
        <v>0</v>
      </c>
      <c r="G381" s="43" t="e">
        <f t="shared" si="76"/>
        <v>#DIV/0!</v>
      </c>
      <c r="H381" s="484">
        <v>0</v>
      </c>
      <c r="I381" s="484">
        <v>0</v>
      </c>
      <c r="J381" s="484">
        <v>0</v>
      </c>
      <c r="K381" s="484">
        <v>0</v>
      </c>
      <c r="L381" s="484">
        <v>0</v>
      </c>
      <c r="M381" s="484">
        <v>0</v>
      </c>
      <c r="N381" s="484">
        <v>0</v>
      </c>
      <c r="O381" s="484">
        <v>0</v>
      </c>
      <c r="P381" s="484">
        <v>0</v>
      </c>
      <c r="Q381" s="484">
        <v>0</v>
      </c>
      <c r="R381" s="484">
        <v>0</v>
      </c>
      <c r="S381" s="484">
        <v>0</v>
      </c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36">
        <f t="shared" si="75"/>
        <v>0</v>
      </c>
      <c r="G382" s="43" t="e">
        <f t="shared" si="76"/>
        <v>#DIV/0!</v>
      </c>
      <c r="H382" s="484">
        <v>0</v>
      </c>
      <c r="I382" s="484">
        <v>0</v>
      </c>
      <c r="J382" s="484">
        <v>0</v>
      </c>
      <c r="K382" s="484">
        <v>0</v>
      </c>
      <c r="L382" s="484">
        <v>0</v>
      </c>
      <c r="M382" s="484">
        <v>0</v>
      </c>
      <c r="N382" s="484">
        <v>0</v>
      </c>
      <c r="O382" s="484">
        <v>0</v>
      </c>
      <c r="P382" s="484">
        <v>0</v>
      </c>
      <c r="Q382" s="484">
        <v>0</v>
      </c>
      <c r="R382" s="484">
        <v>0</v>
      </c>
      <c r="S382" s="484">
        <v>0</v>
      </c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36">
        <f t="shared" si="75"/>
        <v>0</v>
      </c>
      <c r="G383" s="43" t="e">
        <f t="shared" si="76"/>
        <v>#DIV/0!</v>
      </c>
      <c r="H383" s="484">
        <v>0</v>
      </c>
      <c r="I383" s="484">
        <v>0</v>
      </c>
      <c r="J383" s="484">
        <v>0</v>
      </c>
      <c r="K383" s="484">
        <v>0</v>
      </c>
      <c r="L383" s="484">
        <v>0</v>
      </c>
      <c r="M383" s="484">
        <v>0</v>
      </c>
      <c r="N383" s="484">
        <v>0</v>
      </c>
      <c r="O383" s="484">
        <v>0</v>
      </c>
      <c r="P383" s="484">
        <v>0</v>
      </c>
      <c r="Q383" s="484">
        <v>0</v>
      </c>
      <c r="R383" s="484">
        <v>0</v>
      </c>
      <c r="S383" s="484">
        <v>0</v>
      </c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36">
        <f t="shared" si="75"/>
        <v>0</v>
      </c>
      <c r="G384" s="43" t="e">
        <f t="shared" si="76"/>
        <v>#DIV/0!</v>
      </c>
      <c r="H384" s="484">
        <v>0</v>
      </c>
      <c r="I384" s="484">
        <v>0</v>
      </c>
      <c r="J384" s="484">
        <v>0</v>
      </c>
      <c r="K384" s="484">
        <v>0</v>
      </c>
      <c r="L384" s="484">
        <v>0</v>
      </c>
      <c r="M384" s="484">
        <v>0</v>
      </c>
      <c r="N384" s="484">
        <v>0</v>
      </c>
      <c r="O384" s="484">
        <v>0</v>
      </c>
      <c r="P384" s="484">
        <v>0</v>
      </c>
      <c r="Q384" s="484">
        <v>0</v>
      </c>
      <c r="R384" s="484">
        <v>0</v>
      </c>
      <c r="S384" s="484">
        <v>0</v>
      </c>
    </row>
    <row r="385" spans="1:19" ht="25.5" customHeight="1">
      <c r="A385" s="525"/>
      <c r="B385" s="532"/>
      <c r="C385" s="533" t="s">
        <v>29</v>
      </c>
      <c r="D385" s="527" t="s">
        <v>24</v>
      </c>
      <c r="E385" s="36">
        <v>0</v>
      </c>
      <c r="F385" s="116">
        <f t="shared" si="75"/>
        <v>0</v>
      </c>
      <c r="G385" s="118" t="e">
        <f t="shared" si="76"/>
        <v>#DIV/0!</v>
      </c>
      <c r="H385" s="485">
        <v>0</v>
      </c>
      <c r="I385" s="484">
        <v>0</v>
      </c>
      <c r="J385" s="484">
        <v>0</v>
      </c>
      <c r="K385" s="484">
        <v>0</v>
      </c>
      <c r="L385" s="484">
        <v>0</v>
      </c>
      <c r="M385" s="484">
        <v>0</v>
      </c>
      <c r="N385" s="484">
        <v>0</v>
      </c>
      <c r="O385" s="484">
        <v>0</v>
      </c>
      <c r="P385" s="484">
        <v>0</v>
      </c>
      <c r="Q385" s="484">
        <v>0</v>
      </c>
      <c r="R385" s="484">
        <v>0</v>
      </c>
      <c r="S385" s="484">
        <v>0</v>
      </c>
    </row>
    <row r="386" spans="1:19" s="642" customFormat="1" ht="31.95" customHeight="1">
      <c r="A386" s="2120" t="s">
        <v>331</v>
      </c>
      <c r="B386" s="2121"/>
      <c r="C386" s="2121"/>
      <c r="D386" s="2192"/>
      <c r="E386" s="638"/>
      <c r="F386" s="639">
        <f t="shared" si="75"/>
        <v>0</v>
      </c>
      <c r="G386" s="103" t="e">
        <f t="shared" si="76"/>
        <v>#DIV/0!</v>
      </c>
      <c r="H386" s="640">
        <v>0</v>
      </c>
      <c r="I386" s="640">
        <v>0</v>
      </c>
      <c r="J386" s="640">
        <v>0</v>
      </c>
      <c r="K386" s="640">
        <v>0</v>
      </c>
      <c r="L386" s="640">
        <v>0</v>
      </c>
      <c r="M386" s="640">
        <v>0</v>
      </c>
      <c r="N386" s="640">
        <v>0</v>
      </c>
      <c r="O386" s="640">
        <v>0</v>
      </c>
      <c r="P386" s="640">
        <v>0</v>
      </c>
      <c r="Q386" s="640">
        <v>0</v>
      </c>
      <c r="R386" s="640">
        <v>0</v>
      </c>
      <c r="S386" s="640">
        <v>0</v>
      </c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36">
        <f t="shared" si="75"/>
        <v>0</v>
      </c>
      <c r="G387" s="43" t="e">
        <f t="shared" si="76"/>
        <v>#DIV/0!</v>
      </c>
      <c r="H387" s="484">
        <v>0</v>
      </c>
      <c r="I387" s="484">
        <v>0</v>
      </c>
      <c r="J387" s="484">
        <v>0</v>
      </c>
      <c r="K387" s="484">
        <v>0</v>
      </c>
      <c r="L387" s="484">
        <v>0</v>
      </c>
      <c r="M387" s="484">
        <v>0</v>
      </c>
      <c r="N387" s="484">
        <v>0</v>
      </c>
      <c r="O387" s="484">
        <v>0</v>
      </c>
      <c r="P387" s="484">
        <v>0</v>
      </c>
      <c r="Q387" s="484">
        <v>0</v>
      </c>
      <c r="R387" s="484">
        <v>0</v>
      </c>
      <c r="S387" s="484">
        <v>0</v>
      </c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36">
        <f t="shared" si="75"/>
        <v>0</v>
      </c>
      <c r="G388" s="43" t="e">
        <f t="shared" si="76"/>
        <v>#DIV/0!</v>
      </c>
      <c r="H388" s="484">
        <v>0</v>
      </c>
      <c r="I388" s="484">
        <v>0</v>
      </c>
      <c r="J388" s="484">
        <v>0</v>
      </c>
      <c r="K388" s="484">
        <v>0</v>
      </c>
      <c r="L388" s="484">
        <v>0</v>
      </c>
      <c r="M388" s="484">
        <v>0</v>
      </c>
      <c r="N388" s="484">
        <v>0</v>
      </c>
      <c r="O388" s="484">
        <v>0</v>
      </c>
      <c r="P388" s="484">
        <v>0</v>
      </c>
      <c r="Q388" s="484">
        <v>0</v>
      </c>
      <c r="R388" s="484">
        <v>0</v>
      </c>
      <c r="S388" s="484">
        <v>0</v>
      </c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153">
        <f t="shared" si="75"/>
        <v>0</v>
      </c>
      <c r="G389" s="112" t="e">
        <f t="shared" si="76"/>
        <v>#DIV/0!</v>
      </c>
      <c r="H389" s="1109">
        <f>SUM(H390:H394)</f>
        <v>0</v>
      </c>
      <c r="I389" s="1251">
        <f t="shared" ref="I389:O389" si="78">SUM(I390:I394)</f>
        <v>0</v>
      </c>
      <c r="J389" s="1251">
        <f t="shared" si="78"/>
        <v>0</v>
      </c>
      <c r="K389" s="1570">
        <f t="shared" si="78"/>
        <v>0</v>
      </c>
      <c r="L389" s="1570">
        <f t="shared" si="78"/>
        <v>0</v>
      </c>
      <c r="M389" s="1570">
        <f t="shared" si="78"/>
        <v>0</v>
      </c>
      <c r="N389" s="1570">
        <f t="shared" si="78"/>
        <v>0</v>
      </c>
      <c r="O389" s="1570">
        <f t="shared" si="78"/>
        <v>0</v>
      </c>
      <c r="P389" s="1570">
        <f>SUM(P390:P394)</f>
        <v>0</v>
      </c>
      <c r="Q389" s="1570">
        <f>SUM(Q390:Q394)</f>
        <v>0</v>
      </c>
      <c r="R389" s="1886">
        <f>SUM(R390:R394)</f>
        <v>0</v>
      </c>
      <c r="S389" s="1886"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36">
        <f t="shared" si="75"/>
        <v>0</v>
      </c>
      <c r="G390" s="43" t="e">
        <f t="shared" si="76"/>
        <v>#DIV/0!</v>
      </c>
      <c r="H390" s="484">
        <v>0</v>
      </c>
      <c r="I390" s="484">
        <v>0</v>
      </c>
      <c r="J390" s="484">
        <v>0</v>
      </c>
      <c r="K390" s="484">
        <v>0</v>
      </c>
      <c r="L390" s="484">
        <v>0</v>
      </c>
      <c r="M390" s="484">
        <v>0</v>
      </c>
      <c r="N390" s="484">
        <v>0</v>
      </c>
      <c r="O390" s="484">
        <v>0</v>
      </c>
      <c r="P390" s="484">
        <v>0</v>
      </c>
      <c r="Q390" s="484">
        <v>0</v>
      </c>
      <c r="R390" s="484">
        <v>0</v>
      </c>
      <c r="S390" s="484">
        <v>0</v>
      </c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36">
        <f t="shared" si="75"/>
        <v>0</v>
      </c>
      <c r="G391" s="43" t="e">
        <f t="shared" si="76"/>
        <v>#DIV/0!</v>
      </c>
      <c r="H391" s="484">
        <v>0</v>
      </c>
      <c r="I391" s="484">
        <v>0</v>
      </c>
      <c r="J391" s="484">
        <v>0</v>
      </c>
      <c r="K391" s="484">
        <v>0</v>
      </c>
      <c r="L391" s="484">
        <v>0</v>
      </c>
      <c r="M391" s="484">
        <v>0</v>
      </c>
      <c r="N391" s="484">
        <v>0</v>
      </c>
      <c r="O391" s="484">
        <v>0</v>
      </c>
      <c r="P391" s="484">
        <v>0</v>
      </c>
      <c r="Q391" s="484">
        <v>0</v>
      </c>
      <c r="R391" s="484">
        <v>0</v>
      </c>
      <c r="S391" s="484">
        <v>0</v>
      </c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36">
        <f t="shared" si="75"/>
        <v>0</v>
      </c>
      <c r="G392" s="43" t="e">
        <f t="shared" si="76"/>
        <v>#DIV/0!</v>
      </c>
      <c r="H392" s="484">
        <v>0</v>
      </c>
      <c r="I392" s="484">
        <v>0</v>
      </c>
      <c r="J392" s="484">
        <v>0</v>
      </c>
      <c r="K392" s="484">
        <v>0</v>
      </c>
      <c r="L392" s="484">
        <v>0</v>
      </c>
      <c r="M392" s="484">
        <v>0</v>
      </c>
      <c r="N392" s="484">
        <v>0</v>
      </c>
      <c r="O392" s="484">
        <v>0</v>
      </c>
      <c r="P392" s="484">
        <v>0</v>
      </c>
      <c r="Q392" s="484">
        <v>0</v>
      </c>
      <c r="R392" s="484">
        <v>0</v>
      </c>
      <c r="S392" s="484">
        <v>0</v>
      </c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36">
        <f t="shared" si="75"/>
        <v>0</v>
      </c>
      <c r="G393" s="43" t="e">
        <f t="shared" si="76"/>
        <v>#DIV/0!</v>
      </c>
      <c r="H393" s="484">
        <v>0</v>
      </c>
      <c r="I393" s="484">
        <v>0</v>
      </c>
      <c r="J393" s="484">
        <v>0</v>
      </c>
      <c r="K393" s="484">
        <v>0</v>
      </c>
      <c r="L393" s="484">
        <v>0</v>
      </c>
      <c r="M393" s="484">
        <v>0</v>
      </c>
      <c r="N393" s="484">
        <v>0</v>
      </c>
      <c r="O393" s="484">
        <v>0</v>
      </c>
      <c r="P393" s="484">
        <v>0</v>
      </c>
      <c r="Q393" s="484">
        <v>0</v>
      </c>
      <c r="R393" s="484">
        <v>0</v>
      </c>
      <c r="S393" s="484">
        <v>0</v>
      </c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75"/>
        <v>0</v>
      </c>
      <c r="G394" s="98" t="e">
        <f t="shared" si="76"/>
        <v>#DIV/0!</v>
      </c>
      <c r="H394" s="566">
        <v>0</v>
      </c>
      <c r="I394" s="566">
        <v>0</v>
      </c>
      <c r="J394" s="566">
        <v>0</v>
      </c>
      <c r="K394" s="566">
        <v>0</v>
      </c>
      <c r="L394" s="566">
        <v>0</v>
      </c>
      <c r="M394" s="566">
        <v>0</v>
      </c>
      <c r="N394" s="566">
        <v>0</v>
      </c>
      <c r="O394" s="566">
        <v>0</v>
      </c>
      <c r="P394" s="566">
        <v>0</v>
      </c>
      <c r="Q394" s="566">
        <v>0</v>
      </c>
      <c r="R394" s="566">
        <v>0</v>
      </c>
      <c r="S394" s="566">
        <v>0</v>
      </c>
    </row>
  </sheetData>
  <mergeCells count="59">
    <mergeCell ref="B351:C351"/>
    <mergeCell ref="B346:C346"/>
    <mergeCell ref="B347:C347"/>
    <mergeCell ref="B348:C348"/>
    <mergeCell ref="B349:C349"/>
    <mergeCell ref="B350:C350"/>
    <mergeCell ref="A333:D333"/>
    <mergeCell ref="A344:C344"/>
    <mergeCell ref="B334:C334"/>
    <mergeCell ref="B335:C335"/>
    <mergeCell ref="B336:C336"/>
    <mergeCell ref="B293:C293"/>
    <mergeCell ref="B300:C300"/>
    <mergeCell ref="B305:C305"/>
    <mergeCell ref="A313:D313"/>
    <mergeCell ref="B314:C314"/>
    <mergeCell ref="A201:C201"/>
    <mergeCell ref="B214:C214"/>
    <mergeCell ref="A221:C221"/>
    <mergeCell ref="A223:C223"/>
    <mergeCell ref="A224:C224"/>
    <mergeCell ref="B291:C291"/>
    <mergeCell ref="A233:C233"/>
    <mergeCell ref="B188:C188"/>
    <mergeCell ref="A195:C195"/>
    <mergeCell ref="A197:C197"/>
    <mergeCell ref="B198:C198"/>
    <mergeCell ref="B199:C199"/>
    <mergeCell ref="D1:G1"/>
    <mergeCell ref="A3:C4"/>
    <mergeCell ref="F3:F4"/>
    <mergeCell ref="G3:G4"/>
    <mergeCell ref="A175:C175"/>
    <mergeCell ref="A74:C74"/>
    <mergeCell ref="B101:C101"/>
    <mergeCell ref="A109:C109"/>
    <mergeCell ref="B118:C118"/>
    <mergeCell ref="A131:C131"/>
    <mergeCell ref="A142:C142"/>
    <mergeCell ref="A153:C153"/>
    <mergeCell ref="B154:C154"/>
    <mergeCell ref="A165:C165"/>
    <mergeCell ref="B166:C166"/>
    <mergeCell ref="A386:D386"/>
    <mergeCell ref="A377:D377"/>
    <mergeCell ref="B277:C277"/>
    <mergeCell ref="A287:C287"/>
    <mergeCell ref="B288:C288"/>
    <mergeCell ref="B289:C289"/>
    <mergeCell ref="H3:S3"/>
    <mergeCell ref="A8:C8"/>
    <mergeCell ref="B200:C200"/>
    <mergeCell ref="B176:C176"/>
    <mergeCell ref="B187:C187"/>
    <mergeCell ref="B323:C323"/>
    <mergeCell ref="A225:C225"/>
    <mergeCell ref="B235:C235"/>
    <mergeCell ref="A247:C247"/>
    <mergeCell ref="B265:C265"/>
  </mergeCells>
  <pageMargins left="0.7" right="0.7" top="0.75" bottom="0.75" header="0.3" footer="0.3"/>
  <pageSetup paperSize="9" scale="85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S394"/>
  <sheetViews>
    <sheetView zoomScale="80" zoomScaleNormal="80" workbookViewId="0">
      <pane xSplit="4" ySplit="5" topLeftCell="E185" activePane="bottomRight" state="frozen"/>
      <selection pane="topRight" activeCell="E1" sqref="E1"/>
      <selection pane="bottomLeft" activeCell="A6" sqref="A6"/>
      <selection pane="bottomRight" activeCell="E308" sqref="E308"/>
    </sheetView>
  </sheetViews>
  <sheetFormatPr defaultColWidth="9.125" defaultRowHeight="18.600000000000001"/>
  <cols>
    <col min="1" max="2" width="4.625" style="12" customWidth="1"/>
    <col min="3" max="3" width="100" style="12" customWidth="1"/>
    <col min="4" max="4" width="9.125" style="12"/>
    <col min="5" max="5" width="11.75" style="12" customWidth="1"/>
    <col min="6" max="6" width="9.75" style="12" customWidth="1"/>
    <col min="7" max="7" width="9.25" style="12" customWidth="1"/>
    <col min="8" max="19" width="9.25" style="129" customWidth="1"/>
    <col min="20" max="16384" width="9.125" style="12"/>
  </cols>
  <sheetData>
    <row r="1" spans="1:19" ht="21.75" customHeight="1">
      <c r="A1" s="13" t="s">
        <v>310</v>
      </c>
      <c r="B1" s="13"/>
      <c r="C1" s="13"/>
      <c r="D1" s="2207"/>
      <c r="E1" s="2207"/>
      <c r="F1" s="2207"/>
      <c r="G1" s="2207"/>
    </row>
    <row r="2" spans="1:19" ht="21.75" customHeight="1">
      <c r="A2" s="13"/>
      <c r="B2" s="13"/>
      <c r="C2" s="13" t="s">
        <v>7</v>
      </c>
      <c r="D2" s="14" t="s">
        <v>321</v>
      </c>
      <c r="E2" s="14"/>
      <c r="F2" s="14"/>
      <c r="G2" s="14"/>
    </row>
    <row r="3" spans="1:19" ht="21.75" customHeight="1">
      <c r="A3" s="2208" t="s">
        <v>0</v>
      </c>
      <c r="B3" s="2209"/>
      <c r="C3" s="2210"/>
      <c r="D3" s="11" t="s">
        <v>1</v>
      </c>
      <c r="E3" s="9" t="s">
        <v>2</v>
      </c>
      <c r="F3" s="2134" t="s">
        <v>219</v>
      </c>
      <c r="G3" s="2214" t="s">
        <v>3</v>
      </c>
      <c r="H3" s="2196" t="s">
        <v>4</v>
      </c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8"/>
    </row>
    <row r="4" spans="1:19" ht="29.4" customHeight="1">
      <c r="A4" s="2211"/>
      <c r="B4" s="2212"/>
      <c r="C4" s="2213"/>
      <c r="D4" s="1" t="s">
        <v>5</v>
      </c>
      <c r="E4" s="10" t="s">
        <v>6</v>
      </c>
      <c r="F4" s="2135"/>
      <c r="G4" s="2215"/>
      <c r="H4" s="461" t="s">
        <v>92</v>
      </c>
      <c r="I4" s="461" t="s">
        <v>93</v>
      </c>
      <c r="J4" s="461" t="s">
        <v>94</v>
      </c>
      <c r="K4" s="461" t="s">
        <v>95</v>
      </c>
      <c r="L4" s="461" t="s">
        <v>96</v>
      </c>
      <c r="M4" s="461" t="s">
        <v>97</v>
      </c>
      <c r="N4" s="461" t="s">
        <v>98</v>
      </c>
      <c r="O4" s="461" t="s">
        <v>99</v>
      </c>
      <c r="P4" s="461" t="s">
        <v>100</v>
      </c>
      <c r="Q4" s="461" t="s">
        <v>101</v>
      </c>
      <c r="R4" s="461" t="s">
        <v>102</v>
      </c>
      <c r="S4" s="461" t="s">
        <v>103</v>
      </c>
    </row>
    <row r="5" spans="1:19" ht="21.75" customHeight="1">
      <c r="A5" s="403" t="s">
        <v>253</v>
      </c>
      <c r="B5" s="404"/>
      <c r="C5" s="405"/>
      <c r="D5" s="348"/>
      <c r="E5" s="401"/>
      <c r="F5" s="402"/>
      <c r="G5" s="401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</row>
    <row r="6" spans="1:19" ht="21.75" customHeight="1">
      <c r="A6" s="354" t="s">
        <v>140</v>
      </c>
      <c r="B6" s="355"/>
      <c r="C6" s="356"/>
      <c r="D6" s="15" t="s">
        <v>8</v>
      </c>
      <c r="E6" s="136">
        <f>SUM(E8+E74+E109)</f>
        <v>300200</v>
      </c>
      <c r="F6" s="136">
        <f>SUM(F8+F74+F109+F153+F247)</f>
        <v>303721</v>
      </c>
      <c r="G6" s="135">
        <f>+F6*100/E6</f>
        <v>101.17288474350433</v>
      </c>
      <c r="H6" s="462">
        <f t="shared" ref="H6:S6" si="0">SUM(H8+H74+H109+H153+H247)</f>
        <v>21000</v>
      </c>
      <c r="I6" s="462">
        <f t="shared" si="0"/>
        <v>30000</v>
      </c>
      <c r="J6" s="462">
        <f t="shared" si="0"/>
        <v>41221</v>
      </c>
      <c r="K6" s="462">
        <f t="shared" si="0"/>
        <v>26000</v>
      </c>
      <c r="L6" s="462">
        <f t="shared" si="0"/>
        <v>24000</v>
      </c>
      <c r="M6" s="462">
        <f t="shared" si="0"/>
        <v>2500</v>
      </c>
      <c r="N6" s="462">
        <f t="shared" si="0"/>
        <v>2500</v>
      </c>
      <c r="O6" s="462">
        <f t="shared" si="0"/>
        <v>35500</v>
      </c>
      <c r="P6" s="462">
        <f t="shared" si="0"/>
        <v>80500</v>
      </c>
      <c r="Q6" s="1868">
        <f t="shared" si="0"/>
        <v>28500</v>
      </c>
      <c r="R6" s="1868">
        <f t="shared" si="0"/>
        <v>12000</v>
      </c>
      <c r="S6" s="1868">
        <f t="shared" si="0"/>
        <v>0</v>
      </c>
    </row>
    <row r="7" spans="1:19" ht="21.75" customHeight="1">
      <c r="A7" s="16"/>
      <c r="B7" s="17"/>
      <c r="C7" s="18"/>
      <c r="D7" s="19"/>
      <c r="E7" s="150"/>
      <c r="F7" s="137"/>
      <c r="G7" s="138"/>
      <c r="H7" s="1223"/>
      <c r="I7" s="1223"/>
      <c r="J7" s="1223"/>
      <c r="K7" s="1539"/>
      <c r="L7" s="1539"/>
      <c r="M7" s="1539"/>
      <c r="N7" s="1539"/>
      <c r="O7" s="1539"/>
      <c r="P7" s="1539"/>
      <c r="Q7" s="1857"/>
      <c r="R7" s="1892"/>
      <c r="S7" s="1892"/>
    </row>
    <row r="8" spans="1:19" ht="21.75" customHeight="1">
      <c r="A8" s="2181" t="s">
        <v>141</v>
      </c>
      <c r="B8" s="2182"/>
      <c r="C8" s="2183"/>
      <c r="D8" s="19"/>
      <c r="E8" s="151">
        <f>SUM(E10+E57)</f>
        <v>84200</v>
      </c>
      <c r="F8" s="137">
        <f>SUM(H8:S8)</f>
        <v>84221</v>
      </c>
      <c r="G8" s="140">
        <f>+F8*100/E8</f>
        <v>100.0249406175772</v>
      </c>
      <c r="H8" s="463">
        <f>SUM(H10+H57)</f>
        <v>5000</v>
      </c>
      <c r="I8" s="463">
        <f t="shared" ref="I8:S8" si="1">SUM(I10+I57)</f>
        <v>6000</v>
      </c>
      <c r="J8" s="463">
        <f t="shared" si="1"/>
        <v>7221</v>
      </c>
      <c r="K8" s="463">
        <f t="shared" si="1"/>
        <v>3000</v>
      </c>
      <c r="L8" s="463">
        <f t="shared" si="1"/>
        <v>2000</v>
      </c>
      <c r="M8" s="463">
        <f t="shared" si="1"/>
        <v>2000</v>
      </c>
      <c r="N8" s="463">
        <f t="shared" si="1"/>
        <v>2000</v>
      </c>
      <c r="O8" s="463">
        <f t="shared" si="1"/>
        <v>20500</v>
      </c>
      <c r="P8" s="463">
        <f t="shared" si="1"/>
        <v>26000</v>
      </c>
      <c r="Q8" s="463">
        <f t="shared" si="1"/>
        <v>8500</v>
      </c>
      <c r="R8" s="463">
        <f t="shared" si="1"/>
        <v>2000</v>
      </c>
      <c r="S8" s="463">
        <f t="shared" si="1"/>
        <v>0</v>
      </c>
    </row>
    <row r="9" spans="1:19" ht="21.75" customHeight="1">
      <c r="A9" s="127"/>
      <c r="B9" s="128"/>
      <c r="C9" s="2" t="s">
        <v>42</v>
      </c>
      <c r="D9" s="130"/>
      <c r="E9" s="141">
        <v>1200</v>
      </c>
      <c r="F9" s="58">
        <f>SUM(H9:S9)</f>
        <v>1200</v>
      </c>
      <c r="G9" s="47"/>
      <c r="H9" s="1236">
        <v>0</v>
      </c>
      <c r="I9" s="1237">
        <v>0</v>
      </c>
      <c r="J9" s="1237">
        <v>0</v>
      </c>
      <c r="K9" s="1551">
        <v>200</v>
      </c>
      <c r="L9" s="1551">
        <v>500</v>
      </c>
      <c r="M9" s="1551">
        <v>500</v>
      </c>
      <c r="N9" s="1236"/>
      <c r="O9" s="1236">
        <v>0</v>
      </c>
      <c r="P9" s="1236">
        <v>0</v>
      </c>
      <c r="Q9" s="1872">
        <v>0</v>
      </c>
      <c r="R9" s="1905">
        <v>0</v>
      </c>
      <c r="S9" s="1905">
        <v>0</v>
      </c>
    </row>
    <row r="10" spans="1:19" ht="21.75" customHeight="1">
      <c r="A10" s="23"/>
      <c r="B10" s="24" t="s">
        <v>142</v>
      </c>
      <c r="C10" s="25"/>
      <c r="D10" s="26" t="s">
        <v>47</v>
      </c>
      <c r="E10" s="151">
        <f>SUM(E11+E23+E39)</f>
        <v>1200</v>
      </c>
      <c r="F10" s="134">
        <f>SUM(F11+F23+F39)</f>
        <v>1221</v>
      </c>
      <c r="G10" s="142">
        <f>+F10*100/E10</f>
        <v>101.75</v>
      </c>
      <c r="H10" s="1224">
        <f t="shared" ref="H10:S10" si="2">SUM(H11+H23+H39)</f>
        <v>0</v>
      </c>
      <c r="I10" s="1224">
        <f t="shared" si="2"/>
        <v>0</v>
      </c>
      <c r="J10" s="1224">
        <f t="shared" si="2"/>
        <v>1221</v>
      </c>
      <c r="K10" s="1541">
        <f t="shared" si="2"/>
        <v>0</v>
      </c>
      <c r="L10" s="1541">
        <f t="shared" si="2"/>
        <v>0</v>
      </c>
      <c r="M10" s="1541">
        <f t="shared" si="2"/>
        <v>0</v>
      </c>
      <c r="N10" s="1541">
        <f t="shared" si="2"/>
        <v>0</v>
      </c>
      <c r="O10" s="1541">
        <f t="shared" si="2"/>
        <v>0</v>
      </c>
      <c r="P10" s="1541">
        <f t="shared" si="2"/>
        <v>0</v>
      </c>
      <c r="Q10" s="1858">
        <f t="shared" si="2"/>
        <v>0</v>
      </c>
      <c r="R10" s="1894">
        <f t="shared" si="2"/>
        <v>0</v>
      </c>
      <c r="S10" s="1894">
        <f t="shared" si="2"/>
        <v>0</v>
      </c>
    </row>
    <row r="11" spans="1:19" ht="21.75" customHeight="1">
      <c r="A11" s="29"/>
      <c r="B11" s="30"/>
      <c r="C11" s="31" t="s">
        <v>143</v>
      </c>
      <c r="D11" s="26" t="s">
        <v>47</v>
      </c>
      <c r="E11" s="151">
        <f>SUM(E12:E22)</f>
        <v>200</v>
      </c>
      <c r="F11" s="134">
        <f>SUM(F12:F22)</f>
        <v>208</v>
      </c>
      <c r="G11" s="140">
        <f>+F11*100/E11</f>
        <v>104</v>
      </c>
      <c r="H11" s="1224">
        <f>SUM(H12:H22)</f>
        <v>0</v>
      </c>
      <c r="I11" s="1224">
        <f t="shared" ref="I11:S11" si="3">SUM(I12:I22)</f>
        <v>0</v>
      </c>
      <c r="J11" s="1224">
        <f t="shared" si="3"/>
        <v>208</v>
      </c>
      <c r="K11" s="1541">
        <f t="shared" si="3"/>
        <v>0</v>
      </c>
      <c r="L11" s="1541">
        <f t="shared" si="3"/>
        <v>0</v>
      </c>
      <c r="M11" s="1541">
        <f t="shared" si="3"/>
        <v>0</v>
      </c>
      <c r="N11" s="1541">
        <f t="shared" si="3"/>
        <v>0</v>
      </c>
      <c r="O11" s="1541">
        <f t="shared" si="3"/>
        <v>0</v>
      </c>
      <c r="P11" s="1541">
        <f t="shared" si="3"/>
        <v>0</v>
      </c>
      <c r="Q11" s="1858">
        <f t="shared" si="3"/>
        <v>0</v>
      </c>
      <c r="R11" s="1894">
        <f t="shared" si="3"/>
        <v>0</v>
      </c>
      <c r="S11" s="1894">
        <f t="shared" si="3"/>
        <v>0</v>
      </c>
    </row>
    <row r="12" spans="1:19" ht="21.75" customHeight="1">
      <c r="A12" s="32"/>
      <c r="B12" s="33"/>
      <c r="C12" s="34" t="s">
        <v>10</v>
      </c>
      <c r="D12" s="35" t="s">
        <v>47</v>
      </c>
      <c r="E12" s="8">
        <v>0</v>
      </c>
      <c r="F12" s="36">
        <f>SUM(H12:S12)</f>
        <v>0</v>
      </c>
      <c r="G12" s="37" t="e">
        <f>+F12*100/E12</f>
        <v>#DIV/0!</v>
      </c>
      <c r="H12" s="471"/>
      <c r="I12" s="471"/>
      <c r="J12" s="471"/>
      <c r="K12" s="471"/>
      <c r="L12" s="471"/>
      <c r="M12" s="471"/>
      <c r="N12" s="471"/>
      <c r="O12" s="471"/>
      <c r="P12" s="471"/>
      <c r="Q12" s="471"/>
      <c r="R12" s="471"/>
      <c r="S12" s="471"/>
    </row>
    <row r="13" spans="1:19" ht="21.75" customHeight="1">
      <c r="A13" s="32"/>
      <c r="B13" s="33"/>
      <c r="C13" s="34" t="s">
        <v>266</v>
      </c>
      <c r="D13" s="35" t="s">
        <v>47</v>
      </c>
      <c r="E13" s="8">
        <v>0</v>
      </c>
      <c r="F13" s="36">
        <f t="shared" ref="F13:F55" si="4">SUM(H13:S13)</f>
        <v>0</v>
      </c>
      <c r="G13" s="37" t="e">
        <f t="shared" ref="G13:G53" si="5">+F13*100/E13</f>
        <v>#DIV/0!</v>
      </c>
      <c r="H13" s="471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</row>
    <row r="14" spans="1:19" ht="21.75" customHeight="1">
      <c r="A14" s="32"/>
      <c r="B14" s="33"/>
      <c r="C14" s="34" t="s">
        <v>268</v>
      </c>
      <c r="D14" s="35" t="s">
        <v>47</v>
      </c>
      <c r="E14" s="8">
        <v>100</v>
      </c>
      <c r="F14" s="36">
        <f t="shared" si="4"/>
        <v>105</v>
      </c>
      <c r="G14" s="37">
        <f t="shared" si="5"/>
        <v>105</v>
      </c>
      <c r="H14" s="471">
        <v>0</v>
      </c>
      <c r="I14" s="471">
        <v>0</v>
      </c>
      <c r="J14" s="471">
        <v>105</v>
      </c>
      <c r="K14" s="471">
        <v>0</v>
      </c>
      <c r="L14" s="471">
        <v>0</v>
      </c>
      <c r="M14" s="471">
        <v>0</v>
      </c>
      <c r="N14" s="471">
        <v>0</v>
      </c>
      <c r="O14" s="471">
        <v>0</v>
      </c>
      <c r="P14" s="471">
        <v>0</v>
      </c>
      <c r="Q14" s="471">
        <v>0</v>
      </c>
      <c r="R14" s="471">
        <v>0</v>
      </c>
      <c r="S14" s="471">
        <v>0</v>
      </c>
    </row>
    <row r="15" spans="1:19" ht="21.75" customHeight="1">
      <c r="A15" s="32"/>
      <c r="B15" s="33"/>
      <c r="C15" s="34" t="s">
        <v>13</v>
      </c>
      <c r="D15" s="35" t="s">
        <v>47</v>
      </c>
      <c r="E15" s="8">
        <v>100</v>
      </c>
      <c r="F15" s="36">
        <f t="shared" si="4"/>
        <v>103</v>
      </c>
      <c r="G15" s="37">
        <f t="shared" si="5"/>
        <v>103</v>
      </c>
      <c r="H15" s="471">
        <v>0</v>
      </c>
      <c r="I15" s="471">
        <v>0</v>
      </c>
      <c r="J15" s="471">
        <v>103</v>
      </c>
      <c r="K15" s="471">
        <v>0</v>
      </c>
      <c r="L15" s="471">
        <v>0</v>
      </c>
      <c r="M15" s="471">
        <v>0</v>
      </c>
      <c r="N15" s="471">
        <v>0</v>
      </c>
      <c r="O15" s="471">
        <v>0</v>
      </c>
      <c r="P15" s="471">
        <v>0</v>
      </c>
      <c r="Q15" s="471">
        <v>0</v>
      </c>
      <c r="R15" s="471">
        <v>0</v>
      </c>
      <c r="S15" s="471">
        <v>0</v>
      </c>
    </row>
    <row r="16" spans="1:19" ht="21.75" customHeight="1">
      <c r="A16" s="32"/>
      <c r="B16" s="33"/>
      <c r="C16" s="34" t="s">
        <v>14</v>
      </c>
      <c r="D16" s="35" t="s">
        <v>47</v>
      </c>
      <c r="E16" s="8">
        <v>0</v>
      </c>
      <c r="F16" s="36">
        <f t="shared" si="4"/>
        <v>0</v>
      </c>
      <c r="G16" s="37" t="e">
        <f t="shared" si="5"/>
        <v>#DIV/0!</v>
      </c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</row>
    <row r="17" spans="1:19" ht="21.75" customHeight="1">
      <c r="A17" s="32"/>
      <c r="B17" s="33"/>
      <c r="C17" s="34" t="s">
        <v>15</v>
      </c>
      <c r="D17" s="35" t="s">
        <v>47</v>
      </c>
      <c r="E17" s="8">
        <v>0</v>
      </c>
      <c r="F17" s="36">
        <f t="shared" si="4"/>
        <v>0</v>
      </c>
      <c r="G17" s="37" t="e">
        <f t="shared" si="5"/>
        <v>#DIV/0!</v>
      </c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</row>
    <row r="18" spans="1:19" ht="21.75" customHeight="1">
      <c r="A18" s="32"/>
      <c r="B18" s="33"/>
      <c r="C18" s="34" t="s">
        <v>16</v>
      </c>
      <c r="D18" s="35" t="s">
        <v>47</v>
      </c>
      <c r="E18" s="8">
        <v>0</v>
      </c>
      <c r="F18" s="36">
        <f t="shared" si="4"/>
        <v>0</v>
      </c>
      <c r="G18" s="37" t="e">
        <f t="shared" si="5"/>
        <v>#DIV/0!</v>
      </c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</row>
    <row r="19" spans="1:19" ht="21.75" customHeight="1">
      <c r="A19" s="32"/>
      <c r="B19" s="33"/>
      <c r="C19" s="34" t="s">
        <v>17</v>
      </c>
      <c r="D19" s="35" t="s">
        <v>47</v>
      </c>
      <c r="E19" s="8">
        <v>0</v>
      </c>
      <c r="F19" s="36">
        <f t="shared" si="4"/>
        <v>0</v>
      </c>
      <c r="G19" s="37" t="e">
        <f t="shared" si="5"/>
        <v>#DIV/0!</v>
      </c>
      <c r="H19" s="471"/>
      <c r="I19" s="471"/>
      <c r="J19" s="471"/>
      <c r="K19" s="471"/>
      <c r="L19" s="471"/>
      <c r="M19" s="471"/>
      <c r="N19" s="471"/>
      <c r="O19" s="471"/>
      <c r="P19" s="471"/>
      <c r="Q19" s="471"/>
      <c r="R19" s="471"/>
      <c r="S19" s="471"/>
    </row>
    <row r="20" spans="1:19" ht="21.75" customHeight="1">
      <c r="A20" s="32"/>
      <c r="B20" s="33"/>
      <c r="C20" s="34" t="s">
        <v>18</v>
      </c>
      <c r="D20" s="35" t="s">
        <v>47</v>
      </c>
      <c r="E20" s="8">
        <v>0</v>
      </c>
      <c r="F20" s="36">
        <f t="shared" si="4"/>
        <v>0</v>
      </c>
      <c r="G20" s="37" t="e">
        <f t="shared" si="5"/>
        <v>#DIV/0!</v>
      </c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</row>
    <row r="21" spans="1:19" ht="21.75" customHeight="1">
      <c r="A21" s="32"/>
      <c r="B21" s="33"/>
      <c r="C21" s="34" t="s">
        <v>264</v>
      </c>
      <c r="D21" s="35" t="s">
        <v>47</v>
      </c>
      <c r="E21" s="8">
        <v>0</v>
      </c>
      <c r="F21" s="36">
        <f t="shared" si="4"/>
        <v>0</v>
      </c>
      <c r="G21" s="37" t="e">
        <f t="shared" si="5"/>
        <v>#DIV/0!</v>
      </c>
      <c r="H21" s="471"/>
      <c r="I21" s="471"/>
      <c r="J21" s="471"/>
      <c r="K21" s="471"/>
      <c r="L21" s="471"/>
      <c r="M21" s="471"/>
      <c r="N21" s="471"/>
      <c r="O21" s="471"/>
      <c r="P21" s="471"/>
      <c r="Q21" s="471"/>
      <c r="R21" s="471"/>
      <c r="S21" s="471"/>
    </row>
    <row r="22" spans="1:19" ht="21.75" customHeight="1">
      <c r="A22" s="32"/>
      <c r="B22" s="33"/>
      <c r="C22" s="34" t="s">
        <v>265</v>
      </c>
      <c r="D22" s="35" t="s">
        <v>47</v>
      </c>
      <c r="E22" s="8">
        <v>0</v>
      </c>
      <c r="F22" s="36">
        <f t="shared" si="4"/>
        <v>0</v>
      </c>
      <c r="G22" s="37" t="e">
        <f t="shared" si="5"/>
        <v>#DIV/0!</v>
      </c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</row>
    <row r="23" spans="1:19" ht="21.75" customHeight="1">
      <c r="A23" s="29"/>
      <c r="B23" s="30"/>
      <c r="C23" s="31" t="s">
        <v>144</v>
      </c>
      <c r="D23" s="26" t="s">
        <v>47</v>
      </c>
      <c r="E23" s="151">
        <f>SUM(E24:E38)</f>
        <v>1000</v>
      </c>
      <c r="F23" s="134">
        <f>SUM(F24:F38)</f>
        <v>1013</v>
      </c>
      <c r="G23" s="140">
        <f t="shared" si="5"/>
        <v>101.3</v>
      </c>
      <c r="H23" s="1224">
        <f>SUM(H24:H38)</f>
        <v>0</v>
      </c>
      <c r="I23" s="1224">
        <f t="shared" ref="I23:S23" si="6">SUM(I24:I38)</f>
        <v>0</v>
      </c>
      <c r="J23" s="1224">
        <f t="shared" si="6"/>
        <v>1013</v>
      </c>
      <c r="K23" s="1541">
        <f t="shared" si="6"/>
        <v>0</v>
      </c>
      <c r="L23" s="1541">
        <f t="shared" si="6"/>
        <v>0</v>
      </c>
      <c r="M23" s="1541">
        <f t="shared" si="6"/>
        <v>0</v>
      </c>
      <c r="N23" s="1541">
        <f t="shared" si="6"/>
        <v>0</v>
      </c>
      <c r="O23" s="1541">
        <f t="shared" si="6"/>
        <v>0</v>
      </c>
      <c r="P23" s="1541">
        <f t="shared" si="6"/>
        <v>0</v>
      </c>
      <c r="Q23" s="1858">
        <f t="shared" si="6"/>
        <v>0</v>
      </c>
      <c r="R23" s="1894">
        <f t="shared" si="6"/>
        <v>0</v>
      </c>
      <c r="S23" s="1894">
        <f t="shared" si="6"/>
        <v>0</v>
      </c>
    </row>
    <row r="24" spans="1:19" ht="21.75" customHeight="1">
      <c r="A24" s="32"/>
      <c r="B24" s="33"/>
      <c r="C24" s="320" t="s">
        <v>10</v>
      </c>
      <c r="D24" s="35" t="s">
        <v>47</v>
      </c>
      <c r="E24" s="36">
        <v>0</v>
      </c>
      <c r="F24" s="36">
        <f t="shared" si="4"/>
        <v>0</v>
      </c>
      <c r="G24" s="37" t="e">
        <f t="shared" si="5"/>
        <v>#DIV/0!</v>
      </c>
      <c r="H24" s="471"/>
      <c r="I24" s="471"/>
      <c r="J24" s="471"/>
      <c r="K24" s="471"/>
      <c r="L24" s="471"/>
      <c r="M24" s="471"/>
      <c r="N24" s="471"/>
      <c r="O24" s="471"/>
      <c r="P24" s="471"/>
      <c r="Q24" s="471"/>
      <c r="R24" s="471"/>
      <c r="S24" s="471"/>
    </row>
    <row r="25" spans="1:19" ht="21.75" customHeight="1">
      <c r="A25" s="32"/>
      <c r="B25" s="33"/>
      <c r="C25" s="320" t="s">
        <v>52</v>
      </c>
      <c r="D25" s="35" t="s">
        <v>47</v>
      </c>
      <c r="E25" s="39">
        <v>0</v>
      </c>
      <c r="F25" s="36">
        <f t="shared" si="4"/>
        <v>0</v>
      </c>
      <c r="G25" s="37" t="e">
        <f t="shared" si="5"/>
        <v>#DIV/0!</v>
      </c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</row>
    <row r="26" spans="1:19" ht="21.75" customHeight="1">
      <c r="A26" s="32"/>
      <c r="B26" s="33"/>
      <c r="C26" s="320" t="s">
        <v>266</v>
      </c>
      <c r="D26" s="35" t="s">
        <v>47</v>
      </c>
      <c r="E26" s="36">
        <v>0</v>
      </c>
      <c r="F26" s="36">
        <f t="shared" si="4"/>
        <v>0</v>
      </c>
      <c r="G26" s="37" t="e">
        <f t="shared" si="5"/>
        <v>#DIV/0!</v>
      </c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</row>
    <row r="27" spans="1:19" ht="21.75" customHeight="1">
      <c r="A27" s="32"/>
      <c r="B27" s="33"/>
      <c r="C27" s="320" t="s">
        <v>267</v>
      </c>
      <c r="D27" s="35" t="s">
        <v>47</v>
      </c>
      <c r="E27" s="39">
        <v>0</v>
      </c>
      <c r="F27" s="36">
        <f t="shared" si="4"/>
        <v>0</v>
      </c>
      <c r="G27" s="37" t="e">
        <f t="shared" si="5"/>
        <v>#DIV/0!</v>
      </c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</row>
    <row r="28" spans="1:19" ht="21.75" customHeight="1">
      <c r="A28" s="32"/>
      <c r="B28" s="33"/>
      <c r="C28" s="320" t="s">
        <v>268</v>
      </c>
      <c r="D28" s="35" t="s">
        <v>47</v>
      </c>
      <c r="E28" s="36">
        <v>500</v>
      </c>
      <c r="F28" s="36">
        <f t="shared" si="4"/>
        <v>510</v>
      </c>
      <c r="G28" s="37">
        <f t="shared" si="5"/>
        <v>102</v>
      </c>
      <c r="H28" s="471">
        <v>0</v>
      </c>
      <c r="I28" s="471">
        <v>0</v>
      </c>
      <c r="J28" s="471">
        <v>510</v>
      </c>
      <c r="K28" s="471">
        <v>0</v>
      </c>
      <c r="L28" s="471">
        <v>0</v>
      </c>
      <c r="M28" s="471">
        <v>0</v>
      </c>
      <c r="N28" s="471">
        <v>0</v>
      </c>
      <c r="O28" s="471">
        <v>0</v>
      </c>
      <c r="P28" s="471">
        <v>0</v>
      </c>
      <c r="Q28" s="471">
        <v>0</v>
      </c>
      <c r="R28" s="471">
        <v>0</v>
      </c>
      <c r="S28" s="471">
        <v>0</v>
      </c>
    </row>
    <row r="29" spans="1:19" ht="21.75" customHeight="1">
      <c r="A29" s="32"/>
      <c r="B29" s="33"/>
      <c r="C29" s="320" t="s">
        <v>13</v>
      </c>
      <c r="D29" s="35" t="s">
        <v>47</v>
      </c>
      <c r="E29" s="36">
        <v>500</v>
      </c>
      <c r="F29" s="36">
        <f t="shared" si="4"/>
        <v>503</v>
      </c>
      <c r="G29" s="37">
        <f t="shared" si="5"/>
        <v>100.6</v>
      </c>
      <c r="H29" s="471">
        <v>0</v>
      </c>
      <c r="I29" s="471">
        <v>0</v>
      </c>
      <c r="J29" s="471">
        <v>503</v>
      </c>
      <c r="K29" s="471">
        <v>0</v>
      </c>
      <c r="L29" s="471">
        <v>0</v>
      </c>
      <c r="M29" s="471">
        <v>0</v>
      </c>
      <c r="N29" s="471">
        <v>0</v>
      </c>
      <c r="O29" s="471">
        <v>0</v>
      </c>
      <c r="P29" s="471">
        <v>0</v>
      </c>
      <c r="Q29" s="471">
        <v>0</v>
      </c>
      <c r="R29" s="471">
        <v>0</v>
      </c>
      <c r="S29" s="471">
        <v>0</v>
      </c>
    </row>
    <row r="30" spans="1:19" ht="21.75" customHeight="1">
      <c r="A30" s="32"/>
      <c r="B30" s="33"/>
      <c r="C30" s="320" t="s">
        <v>14</v>
      </c>
      <c r="D30" s="35" t="s">
        <v>47</v>
      </c>
      <c r="E30" s="36">
        <v>0</v>
      </c>
      <c r="F30" s="36">
        <f t="shared" si="4"/>
        <v>0</v>
      </c>
      <c r="G30" s="37" t="e">
        <f t="shared" si="5"/>
        <v>#DIV/0!</v>
      </c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</row>
    <row r="31" spans="1:19" ht="21.75" customHeight="1">
      <c r="A31" s="32"/>
      <c r="B31" s="33"/>
      <c r="C31" s="320" t="s">
        <v>15</v>
      </c>
      <c r="D31" s="35" t="s">
        <v>47</v>
      </c>
      <c r="E31" s="36">
        <v>0</v>
      </c>
      <c r="F31" s="36">
        <f t="shared" si="4"/>
        <v>0</v>
      </c>
      <c r="G31" s="37" t="e">
        <f t="shared" si="5"/>
        <v>#DIV/0!</v>
      </c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</row>
    <row r="32" spans="1:19" ht="21.75" customHeight="1">
      <c r="A32" s="32"/>
      <c r="B32" s="33"/>
      <c r="C32" s="320" t="s">
        <v>53</v>
      </c>
      <c r="D32" s="35" t="s">
        <v>47</v>
      </c>
      <c r="E32" s="39">
        <v>0</v>
      </c>
      <c r="F32" s="36">
        <f t="shared" si="4"/>
        <v>0</v>
      </c>
      <c r="G32" s="37" t="e">
        <f t="shared" si="5"/>
        <v>#DIV/0!</v>
      </c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1"/>
      <c r="S32" s="471"/>
    </row>
    <row r="33" spans="1:19" ht="21.75" customHeight="1">
      <c r="A33" s="32"/>
      <c r="B33" s="33"/>
      <c r="C33" s="320" t="s">
        <v>269</v>
      </c>
      <c r="D33" s="35" t="s">
        <v>47</v>
      </c>
      <c r="E33" s="39">
        <v>0</v>
      </c>
      <c r="F33" s="36">
        <f t="shared" si="4"/>
        <v>0</v>
      </c>
      <c r="G33" s="37" t="e">
        <f t="shared" si="5"/>
        <v>#DIV/0!</v>
      </c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</row>
    <row r="34" spans="1:19" ht="21.75" customHeight="1">
      <c r="A34" s="32"/>
      <c r="B34" s="33"/>
      <c r="C34" s="320" t="s">
        <v>16</v>
      </c>
      <c r="D34" s="35" t="s">
        <v>47</v>
      </c>
      <c r="E34" s="36">
        <v>0</v>
      </c>
      <c r="F34" s="36">
        <f t="shared" si="4"/>
        <v>0</v>
      </c>
      <c r="G34" s="37" t="e">
        <f t="shared" si="5"/>
        <v>#DIV/0!</v>
      </c>
      <c r="H34" s="471"/>
      <c r="I34" s="471"/>
      <c r="J34" s="471"/>
      <c r="K34" s="471"/>
      <c r="L34" s="471"/>
      <c r="M34" s="471"/>
      <c r="N34" s="471"/>
      <c r="O34" s="471"/>
      <c r="P34" s="471"/>
      <c r="Q34" s="471"/>
      <c r="R34" s="471"/>
      <c r="S34" s="471"/>
    </row>
    <row r="35" spans="1:19" ht="21.75" customHeight="1">
      <c r="A35" s="32"/>
      <c r="B35" s="33"/>
      <c r="C35" s="320" t="s">
        <v>17</v>
      </c>
      <c r="D35" s="35" t="s">
        <v>47</v>
      </c>
      <c r="E35" s="36">
        <v>0</v>
      </c>
      <c r="F35" s="36">
        <f t="shared" si="4"/>
        <v>0</v>
      </c>
      <c r="G35" s="37" t="e">
        <f t="shared" si="5"/>
        <v>#DIV/0!</v>
      </c>
      <c r="H35" s="471"/>
      <c r="I35" s="471"/>
      <c r="J35" s="471"/>
      <c r="K35" s="471"/>
      <c r="L35" s="471"/>
      <c r="M35" s="471"/>
      <c r="N35" s="471"/>
      <c r="O35" s="471"/>
      <c r="P35" s="471"/>
      <c r="Q35" s="471"/>
      <c r="R35" s="471"/>
      <c r="S35" s="471"/>
    </row>
    <row r="36" spans="1:19" ht="21.75" customHeight="1">
      <c r="A36" s="32"/>
      <c r="B36" s="33"/>
      <c r="C36" s="320" t="s">
        <v>18</v>
      </c>
      <c r="D36" s="35" t="s">
        <v>47</v>
      </c>
      <c r="E36" s="36">
        <v>0</v>
      </c>
      <c r="F36" s="36">
        <f t="shared" si="4"/>
        <v>0</v>
      </c>
      <c r="G36" s="37" t="e">
        <f t="shared" si="5"/>
        <v>#DIV/0!</v>
      </c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</row>
    <row r="37" spans="1:19" ht="21.75" customHeight="1">
      <c r="A37" s="32"/>
      <c r="B37" s="33"/>
      <c r="C37" s="320" t="s">
        <v>270</v>
      </c>
      <c r="D37" s="35" t="s">
        <v>47</v>
      </c>
      <c r="E37" s="36">
        <v>0</v>
      </c>
      <c r="F37" s="36">
        <f t="shared" si="4"/>
        <v>0</v>
      </c>
      <c r="G37" s="37" t="e">
        <f t="shared" si="5"/>
        <v>#DIV/0!</v>
      </c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</row>
    <row r="38" spans="1:19" ht="21.75" customHeight="1">
      <c r="A38" s="32"/>
      <c r="B38" s="33"/>
      <c r="C38" s="320" t="s">
        <v>264</v>
      </c>
      <c r="D38" s="35" t="s">
        <v>47</v>
      </c>
      <c r="E38" s="36">
        <v>0</v>
      </c>
      <c r="F38" s="36">
        <f t="shared" si="4"/>
        <v>0</v>
      </c>
      <c r="G38" s="37" t="e">
        <f t="shared" si="5"/>
        <v>#DIV/0!</v>
      </c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</row>
    <row r="39" spans="1:19" ht="21.75" customHeight="1">
      <c r="A39" s="29"/>
      <c r="B39" s="30"/>
      <c r="C39" s="121" t="s">
        <v>145</v>
      </c>
      <c r="D39" s="26" t="s">
        <v>47</v>
      </c>
      <c r="E39" s="151">
        <f>SUM(E40:E53)</f>
        <v>0</v>
      </c>
      <c r="F39" s="134">
        <f>SUM(F40:F53)</f>
        <v>0</v>
      </c>
      <c r="G39" s="140" t="e">
        <f t="shared" si="5"/>
        <v>#DIV/0!</v>
      </c>
      <c r="H39" s="1224">
        <f>SUM(H40:H53)</f>
        <v>0</v>
      </c>
      <c r="I39" s="1224">
        <f t="shared" ref="I39:S39" si="7">SUM(I40:I53)</f>
        <v>0</v>
      </c>
      <c r="J39" s="1224">
        <f t="shared" si="7"/>
        <v>0</v>
      </c>
      <c r="K39" s="1541">
        <f t="shared" si="7"/>
        <v>0</v>
      </c>
      <c r="L39" s="1541">
        <f t="shared" si="7"/>
        <v>0</v>
      </c>
      <c r="M39" s="1541">
        <f t="shared" si="7"/>
        <v>0</v>
      </c>
      <c r="N39" s="1541">
        <f t="shared" si="7"/>
        <v>0</v>
      </c>
      <c r="O39" s="1541">
        <f t="shared" si="7"/>
        <v>0</v>
      </c>
      <c r="P39" s="1541">
        <f t="shared" si="7"/>
        <v>0</v>
      </c>
      <c r="Q39" s="1858">
        <f t="shared" si="7"/>
        <v>0</v>
      </c>
      <c r="R39" s="1894">
        <f t="shared" si="7"/>
        <v>0</v>
      </c>
      <c r="S39" s="1894">
        <f t="shared" si="7"/>
        <v>0</v>
      </c>
    </row>
    <row r="40" spans="1:19" ht="21.75" customHeight="1">
      <c r="A40" s="32"/>
      <c r="B40" s="33"/>
      <c r="C40" s="320" t="s">
        <v>10</v>
      </c>
      <c r="D40" s="35" t="s">
        <v>47</v>
      </c>
      <c r="E40" s="36">
        <v>0</v>
      </c>
      <c r="F40" s="36">
        <f t="shared" si="4"/>
        <v>0</v>
      </c>
      <c r="G40" s="37" t="e">
        <f t="shared" si="5"/>
        <v>#DIV/0!</v>
      </c>
      <c r="H40" s="471"/>
      <c r="I40" s="471"/>
      <c r="J40" s="471"/>
      <c r="K40" s="471"/>
      <c r="L40" s="471"/>
      <c r="M40" s="471"/>
      <c r="N40" s="471"/>
      <c r="O40" s="471"/>
      <c r="P40" s="471"/>
      <c r="Q40" s="471"/>
      <c r="R40" s="471"/>
      <c r="S40" s="471"/>
    </row>
    <row r="41" spans="1:19" ht="21.75" customHeight="1">
      <c r="A41" s="32"/>
      <c r="B41" s="33"/>
      <c r="C41" s="320" t="s">
        <v>266</v>
      </c>
      <c r="D41" s="35" t="s">
        <v>47</v>
      </c>
      <c r="E41" s="36">
        <v>0</v>
      </c>
      <c r="F41" s="36">
        <f t="shared" si="4"/>
        <v>0</v>
      </c>
      <c r="G41" s="37" t="e">
        <f t="shared" si="5"/>
        <v>#DIV/0!</v>
      </c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</row>
    <row r="42" spans="1:19" ht="21.75" customHeight="1">
      <c r="A42" s="32"/>
      <c r="B42" s="33"/>
      <c r="C42" s="320" t="s">
        <v>268</v>
      </c>
      <c r="D42" s="35" t="s">
        <v>47</v>
      </c>
      <c r="E42" s="36">
        <v>0</v>
      </c>
      <c r="F42" s="36">
        <f t="shared" si="4"/>
        <v>0</v>
      </c>
      <c r="G42" s="37" t="e">
        <f t="shared" si="5"/>
        <v>#DIV/0!</v>
      </c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</row>
    <row r="43" spans="1:19" ht="21.75" customHeight="1">
      <c r="A43" s="32"/>
      <c r="B43" s="33"/>
      <c r="C43" s="320" t="s">
        <v>13</v>
      </c>
      <c r="D43" s="35" t="s">
        <v>47</v>
      </c>
      <c r="E43" s="36">
        <v>0</v>
      </c>
      <c r="F43" s="36">
        <f t="shared" si="4"/>
        <v>0</v>
      </c>
      <c r="G43" s="37" t="e">
        <f t="shared" si="5"/>
        <v>#DIV/0!</v>
      </c>
      <c r="H43" s="471"/>
      <c r="I43" s="471"/>
      <c r="J43" s="471"/>
      <c r="K43" s="471"/>
      <c r="L43" s="471"/>
      <c r="M43" s="471"/>
      <c r="N43" s="471"/>
      <c r="O43" s="471"/>
      <c r="P43" s="471"/>
      <c r="Q43" s="471"/>
      <c r="R43" s="471"/>
      <c r="S43" s="471"/>
    </row>
    <row r="44" spans="1:19" ht="21.75" customHeight="1">
      <c r="A44" s="32"/>
      <c r="B44" s="33"/>
      <c r="C44" s="320" t="s">
        <v>14</v>
      </c>
      <c r="D44" s="35" t="s">
        <v>47</v>
      </c>
      <c r="E44" s="36">
        <v>0</v>
      </c>
      <c r="F44" s="36">
        <f t="shared" si="4"/>
        <v>0</v>
      </c>
      <c r="G44" s="37" t="e">
        <f t="shared" si="5"/>
        <v>#DIV/0!</v>
      </c>
      <c r="H44" s="471"/>
      <c r="I44" s="471"/>
      <c r="J44" s="471"/>
      <c r="K44" s="471"/>
      <c r="L44" s="471"/>
      <c r="M44" s="471"/>
      <c r="N44" s="471"/>
      <c r="O44" s="471"/>
      <c r="P44" s="471"/>
      <c r="Q44" s="471"/>
      <c r="R44" s="471"/>
      <c r="S44" s="471"/>
    </row>
    <row r="45" spans="1:19" ht="21.75" customHeight="1">
      <c r="A45" s="32"/>
      <c r="B45" s="33"/>
      <c r="C45" s="320" t="s">
        <v>15</v>
      </c>
      <c r="D45" s="35" t="s">
        <v>47</v>
      </c>
      <c r="E45" s="36">
        <v>0</v>
      </c>
      <c r="F45" s="36">
        <f t="shared" si="4"/>
        <v>0</v>
      </c>
      <c r="G45" s="37" t="e">
        <f t="shared" si="5"/>
        <v>#DIV/0!</v>
      </c>
      <c r="H45" s="471"/>
      <c r="I45" s="471"/>
      <c r="J45" s="471"/>
      <c r="K45" s="471"/>
      <c r="L45" s="471"/>
      <c r="M45" s="471"/>
      <c r="N45" s="471"/>
      <c r="O45" s="471"/>
      <c r="P45" s="471"/>
      <c r="Q45" s="471"/>
      <c r="R45" s="471"/>
      <c r="S45" s="471"/>
    </row>
    <row r="46" spans="1:19" ht="21.75" customHeight="1">
      <c r="A46" s="32"/>
      <c r="B46" s="33"/>
      <c r="C46" s="320" t="s">
        <v>16</v>
      </c>
      <c r="D46" s="35" t="s">
        <v>47</v>
      </c>
      <c r="E46" s="36">
        <v>0</v>
      </c>
      <c r="F46" s="36">
        <f t="shared" si="4"/>
        <v>0</v>
      </c>
      <c r="G46" s="37" t="e">
        <f t="shared" si="5"/>
        <v>#DIV/0!</v>
      </c>
      <c r="H46" s="471"/>
      <c r="I46" s="471"/>
      <c r="J46" s="471"/>
      <c r="K46" s="471"/>
      <c r="L46" s="471"/>
      <c r="M46" s="471"/>
      <c r="N46" s="471"/>
      <c r="O46" s="471"/>
      <c r="P46" s="471"/>
      <c r="Q46" s="471"/>
      <c r="R46" s="471"/>
      <c r="S46" s="471"/>
    </row>
    <row r="47" spans="1:19" ht="21.75" customHeight="1">
      <c r="A47" s="32"/>
      <c r="B47" s="33"/>
      <c r="C47" s="320" t="s">
        <v>17</v>
      </c>
      <c r="D47" s="35" t="s">
        <v>47</v>
      </c>
      <c r="E47" s="36">
        <v>0</v>
      </c>
      <c r="F47" s="36">
        <f t="shared" si="4"/>
        <v>0</v>
      </c>
      <c r="G47" s="37" t="e">
        <f t="shared" si="5"/>
        <v>#DIV/0!</v>
      </c>
      <c r="H47" s="471"/>
      <c r="I47" s="471"/>
      <c r="J47" s="471"/>
      <c r="K47" s="471"/>
      <c r="L47" s="471"/>
      <c r="M47" s="471"/>
      <c r="N47" s="471"/>
      <c r="O47" s="471"/>
      <c r="P47" s="471"/>
      <c r="Q47" s="471"/>
      <c r="R47" s="471"/>
      <c r="S47" s="471"/>
    </row>
    <row r="48" spans="1:19" ht="21.75" customHeight="1">
      <c r="A48" s="32"/>
      <c r="B48" s="33"/>
      <c r="C48" s="320" t="s">
        <v>18</v>
      </c>
      <c r="D48" s="35" t="s">
        <v>47</v>
      </c>
      <c r="E48" s="36">
        <v>0</v>
      </c>
      <c r="F48" s="36">
        <f t="shared" si="4"/>
        <v>0</v>
      </c>
      <c r="G48" s="37" t="e">
        <f t="shared" si="5"/>
        <v>#DIV/0!</v>
      </c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</row>
    <row r="49" spans="1:19" ht="21.75" customHeight="1">
      <c r="A49" s="32"/>
      <c r="B49" s="33"/>
      <c r="C49" s="320" t="s">
        <v>19</v>
      </c>
      <c r="D49" s="35" t="s">
        <v>47</v>
      </c>
      <c r="E49" s="36">
        <v>0</v>
      </c>
      <c r="F49" s="36">
        <f t="shared" si="4"/>
        <v>0</v>
      </c>
      <c r="G49" s="37" t="e">
        <f t="shared" si="5"/>
        <v>#DIV/0!</v>
      </c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</row>
    <row r="50" spans="1:19" ht="21.75" customHeight="1">
      <c r="A50" s="32"/>
      <c r="B50" s="33"/>
      <c r="C50" s="320" t="s">
        <v>271</v>
      </c>
      <c r="D50" s="35" t="s">
        <v>47</v>
      </c>
      <c r="E50" s="36">
        <v>0</v>
      </c>
      <c r="F50" s="36">
        <f t="shared" si="4"/>
        <v>0</v>
      </c>
      <c r="G50" s="37" t="e">
        <f t="shared" si="5"/>
        <v>#DIV/0!</v>
      </c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</row>
    <row r="51" spans="1:19" ht="21.75" customHeight="1">
      <c r="A51" s="32"/>
      <c r="B51" s="33"/>
      <c r="C51" s="320" t="s">
        <v>272</v>
      </c>
      <c r="D51" s="35" t="s">
        <v>47</v>
      </c>
      <c r="E51" s="36">
        <v>0</v>
      </c>
      <c r="F51" s="36">
        <f t="shared" si="4"/>
        <v>0</v>
      </c>
      <c r="G51" s="37" t="e">
        <f t="shared" si="5"/>
        <v>#DIV/0!</v>
      </c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</row>
    <row r="52" spans="1:19" ht="21.75" customHeight="1">
      <c r="A52" s="32"/>
      <c r="B52" s="33"/>
      <c r="C52" s="320" t="s">
        <v>116</v>
      </c>
      <c r="D52" s="35" t="s">
        <v>47</v>
      </c>
      <c r="E52" s="36">
        <v>0</v>
      </c>
      <c r="F52" s="36">
        <f t="shared" si="4"/>
        <v>0</v>
      </c>
      <c r="G52" s="37" t="e">
        <f t="shared" si="5"/>
        <v>#DIV/0!</v>
      </c>
      <c r="H52" s="471"/>
      <c r="I52" s="471"/>
      <c r="J52" s="471"/>
      <c r="K52" s="471"/>
      <c r="L52" s="471"/>
      <c r="M52" s="471"/>
      <c r="N52" s="471"/>
      <c r="O52" s="471"/>
      <c r="P52" s="471"/>
      <c r="Q52" s="471"/>
      <c r="R52" s="471"/>
      <c r="S52" s="471"/>
    </row>
    <row r="53" spans="1:19" ht="21.75" customHeight="1">
      <c r="A53" s="32"/>
      <c r="B53" s="33"/>
      <c r="C53" s="320" t="s">
        <v>273</v>
      </c>
      <c r="D53" s="35" t="s">
        <v>47</v>
      </c>
      <c r="E53" s="162">
        <v>0</v>
      </c>
      <c r="F53" s="36">
        <f>SUM(H53:S53)</f>
        <v>0</v>
      </c>
      <c r="G53" s="124" t="e">
        <f t="shared" si="5"/>
        <v>#DIV/0!</v>
      </c>
      <c r="H53" s="471"/>
      <c r="I53" s="471"/>
      <c r="J53" s="471"/>
      <c r="K53" s="471"/>
      <c r="L53" s="471"/>
      <c r="M53" s="471"/>
      <c r="N53" s="471"/>
      <c r="O53" s="471"/>
      <c r="P53" s="471"/>
      <c r="Q53" s="471"/>
      <c r="R53" s="471"/>
      <c r="S53" s="471"/>
    </row>
    <row r="54" spans="1:19" ht="21.75" customHeight="1">
      <c r="A54" s="32"/>
      <c r="B54" s="33"/>
      <c r="C54" s="123" t="s">
        <v>146</v>
      </c>
      <c r="D54" s="41" t="s">
        <v>47</v>
      </c>
      <c r="E54" s="42">
        <v>0</v>
      </c>
      <c r="F54" s="36">
        <f t="shared" si="4"/>
        <v>0</v>
      </c>
      <c r="G54" s="43" t="e">
        <f>+F54*100/E54</f>
        <v>#DIV/0!</v>
      </c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</row>
    <row r="55" spans="1:19" ht="21.75" customHeight="1">
      <c r="A55" s="32"/>
      <c r="B55" s="33"/>
      <c r="C55" s="123" t="s">
        <v>20</v>
      </c>
      <c r="D55" s="41" t="s">
        <v>9</v>
      </c>
      <c r="E55" s="42">
        <v>500</v>
      </c>
      <c r="F55" s="36">
        <f t="shared" si="4"/>
        <v>309</v>
      </c>
      <c r="G55" s="43">
        <f>+F55*100/E55</f>
        <v>61.8</v>
      </c>
      <c r="H55" s="471"/>
      <c r="I55" s="471"/>
      <c r="J55" s="471"/>
      <c r="K55" s="471"/>
      <c r="L55" s="471"/>
      <c r="M55" s="471"/>
      <c r="N55" s="471">
        <v>0</v>
      </c>
      <c r="O55" s="471">
        <v>209</v>
      </c>
      <c r="P55" s="471"/>
      <c r="Q55" s="471">
        <v>100</v>
      </c>
      <c r="R55" s="471">
        <v>0</v>
      </c>
      <c r="S55" s="471">
        <v>0</v>
      </c>
    </row>
    <row r="56" spans="1:19" s="48" customFormat="1" ht="21.75" customHeight="1">
      <c r="A56" s="44"/>
      <c r="B56" s="45"/>
      <c r="C56" s="3" t="s">
        <v>41</v>
      </c>
      <c r="D56" s="46" t="s">
        <v>47</v>
      </c>
      <c r="E56" s="147">
        <v>83000</v>
      </c>
      <c r="F56" s="58">
        <f>SUM(H56:S56)</f>
        <v>83000</v>
      </c>
      <c r="G56" s="47"/>
      <c r="H56" s="1238">
        <v>5000</v>
      </c>
      <c r="I56" s="1238">
        <v>5000</v>
      </c>
      <c r="J56" s="1238">
        <v>5000</v>
      </c>
      <c r="K56" s="1552">
        <v>5000</v>
      </c>
      <c r="L56" s="1552">
        <v>5000</v>
      </c>
      <c r="M56" s="1552">
        <v>5000</v>
      </c>
      <c r="N56" s="1552">
        <v>6000</v>
      </c>
      <c r="O56" s="1552">
        <v>7000</v>
      </c>
      <c r="P56" s="1552">
        <v>10000</v>
      </c>
      <c r="Q56" s="1873">
        <v>10000</v>
      </c>
      <c r="R56" s="1906">
        <v>10000</v>
      </c>
      <c r="S56" s="1906">
        <v>10000</v>
      </c>
    </row>
    <row r="57" spans="1:19" ht="21.75" customHeight="1">
      <c r="A57" s="113"/>
      <c r="B57" s="114" t="s">
        <v>147</v>
      </c>
      <c r="C57" s="100"/>
      <c r="D57" s="72" t="s">
        <v>47</v>
      </c>
      <c r="E57" s="143">
        <f>SUM(E58:E64)</f>
        <v>83000</v>
      </c>
      <c r="F57" s="134">
        <f>SUM(F58:F64)</f>
        <v>83000</v>
      </c>
      <c r="G57" s="142">
        <f>+F57*100/E57</f>
        <v>100</v>
      </c>
      <c r="H57" s="1232">
        <f>SUM(H58:H64)</f>
        <v>5000</v>
      </c>
      <c r="I57" s="1232">
        <f t="shared" ref="I57:S57" si="8">SUM(I58:I64)</f>
        <v>6000</v>
      </c>
      <c r="J57" s="1232">
        <f t="shared" si="8"/>
        <v>6000</v>
      </c>
      <c r="K57" s="1569">
        <f t="shared" si="8"/>
        <v>3000</v>
      </c>
      <c r="L57" s="1569">
        <f t="shared" si="8"/>
        <v>2000</v>
      </c>
      <c r="M57" s="1569">
        <f t="shared" si="8"/>
        <v>2000</v>
      </c>
      <c r="N57" s="1569">
        <f t="shared" si="8"/>
        <v>2000</v>
      </c>
      <c r="O57" s="1569">
        <f t="shared" si="8"/>
        <v>20500</v>
      </c>
      <c r="P57" s="1569">
        <f t="shared" si="8"/>
        <v>26000</v>
      </c>
      <c r="Q57" s="1869">
        <f t="shared" si="8"/>
        <v>8500</v>
      </c>
      <c r="R57" s="1902">
        <f t="shared" si="8"/>
        <v>2000</v>
      </c>
      <c r="S57" s="1902">
        <f t="shared" si="8"/>
        <v>0</v>
      </c>
    </row>
    <row r="58" spans="1:19" ht="21.75" customHeight="1">
      <c r="A58" s="32"/>
      <c r="B58" s="49"/>
      <c r="C58" s="320" t="s">
        <v>274</v>
      </c>
      <c r="D58" s="35" t="s">
        <v>47</v>
      </c>
      <c r="E58" s="42">
        <v>51000</v>
      </c>
      <c r="F58" s="36">
        <f t="shared" ref="F58:F72" si="9">SUM(H58:S58)</f>
        <v>51000</v>
      </c>
      <c r="G58" s="43">
        <f t="shared" ref="G58:G74" si="10">+F58*100/E58</f>
        <v>100</v>
      </c>
      <c r="H58" s="471">
        <v>3000</v>
      </c>
      <c r="I58" s="471">
        <v>3000</v>
      </c>
      <c r="J58" s="471">
        <v>3000</v>
      </c>
      <c r="K58" s="471">
        <v>1000</v>
      </c>
      <c r="L58" s="471">
        <v>1000</v>
      </c>
      <c r="M58" s="471">
        <v>1000</v>
      </c>
      <c r="N58" s="471">
        <v>1000</v>
      </c>
      <c r="O58" s="471">
        <v>15000</v>
      </c>
      <c r="P58" s="471">
        <v>20000</v>
      </c>
      <c r="Q58" s="471">
        <v>3000</v>
      </c>
      <c r="R58" s="471">
        <v>0</v>
      </c>
      <c r="S58" s="471">
        <v>0</v>
      </c>
    </row>
    <row r="59" spans="1:19" ht="21.75" customHeight="1">
      <c r="A59" s="32"/>
      <c r="B59" s="49"/>
      <c r="C59" s="320" t="s">
        <v>54</v>
      </c>
      <c r="D59" s="35" t="s">
        <v>47</v>
      </c>
      <c r="E59" s="42">
        <v>30000</v>
      </c>
      <c r="F59" s="36">
        <f t="shared" si="9"/>
        <v>30000</v>
      </c>
      <c r="G59" s="43">
        <f t="shared" si="10"/>
        <v>100</v>
      </c>
      <c r="H59" s="471">
        <v>2000</v>
      </c>
      <c r="I59" s="471">
        <v>3000</v>
      </c>
      <c r="J59" s="471">
        <v>3000</v>
      </c>
      <c r="K59" s="471">
        <v>2000</v>
      </c>
      <c r="L59" s="471">
        <v>1000</v>
      </c>
      <c r="M59" s="471">
        <v>1000</v>
      </c>
      <c r="N59" s="471">
        <v>1000</v>
      </c>
      <c r="O59" s="471">
        <v>5000</v>
      </c>
      <c r="P59" s="471">
        <v>5000</v>
      </c>
      <c r="Q59" s="471">
        <v>5000</v>
      </c>
      <c r="R59" s="471">
        <v>2000</v>
      </c>
      <c r="S59" s="471">
        <v>0</v>
      </c>
    </row>
    <row r="60" spans="1:19" ht="21.75" customHeight="1">
      <c r="A60" s="32"/>
      <c r="B60" s="49"/>
      <c r="C60" s="320" t="s">
        <v>55</v>
      </c>
      <c r="D60" s="35" t="s">
        <v>47</v>
      </c>
      <c r="E60" s="42">
        <v>0</v>
      </c>
      <c r="F60" s="36">
        <f t="shared" si="9"/>
        <v>0</v>
      </c>
      <c r="G60" s="43" t="e">
        <f t="shared" si="10"/>
        <v>#DIV/0!</v>
      </c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</row>
    <row r="61" spans="1:19" ht="21.75" customHeight="1">
      <c r="A61" s="32"/>
      <c r="B61" s="49"/>
      <c r="C61" s="320" t="s">
        <v>56</v>
      </c>
      <c r="D61" s="35" t="s">
        <v>47</v>
      </c>
      <c r="E61" s="42">
        <v>0</v>
      </c>
      <c r="F61" s="36">
        <f t="shared" si="9"/>
        <v>0</v>
      </c>
      <c r="G61" s="43" t="e">
        <f t="shared" si="10"/>
        <v>#DIV/0!</v>
      </c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1"/>
      <c r="S61" s="471"/>
    </row>
    <row r="62" spans="1:19" ht="21.75" customHeight="1">
      <c r="A62" s="32"/>
      <c r="B62" s="49"/>
      <c r="C62" s="320" t="s">
        <v>57</v>
      </c>
      <c r="D62" s="35" t="s">
        <v>47</v>
      </c>
      <c r="E62" s="42">
        <v>0</v>
      </c>
      <c r="F62" s="36">
        <f t="shared" si="9"/>
        <v>0</v>
      </c>
      <c r="G62" s="43" t="e">
        <f t="shared" si="10"/>
        <v>#DIV/0!</v>
      </c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</row>
    <row r="63" spans="1:19" ht="21.75" customHeight="1">
      <c r="A63" s="32"/>
      <c r="B63" s="49"/>
      <c r="C63" s="320" t="s">
        <v>275</v>
      </c>
      <c r="D63" s="35" t="s">
        <v>47</v>
      </c>
      <c r="E63" s="42">
        <v>2000</v>
      </c>
      <c r="F63" s="36">
        <f t="shared" si="9"/>
        <v>2000</v>
      </c>
      <c r="G63" s="43">
        <f t="shared" si="10"/>
        <v>100</v>
      </c>
      <c r="H63" s="471">
        <v>0</v>
      </c>
      <c r="I63" s="471">
        <v>0</v>
      </c>
      <c r="J63" s="471">
        <v>0</v>
      </c>
      <c r="K63" s="471">
        <v>0</v>
      </c>
      <c r="L63" s="471">
        <v>0</v>
      </c>
      <c r="M63" s="471">
        <v>0</v>
      </c>
      <c r="N63" s="471">
        <v>0</v>
      </c>
      <c r="O63" s="471">
        <v>500</v>
      </c>
      <c r="P63" s="471">
        <v>1000</v>
      </c>
      <c r="Q63" s="471">
        <v>500</v>
      </c>
      <c r="R63" s="471">
        <v>0</v>
      </c>
      <c r="S63" s="471">
        <v>0</v>
      </c>
    </row>
    <row r="64" spans="1:19" ht="21.75" customHeight="1">
      <c r="A64" s="32"/>
      <c r="B64" s="49"/>
      <c r="C64" s="320" t="s">
        <v>281</v>
      </c>
      <c r="D64" s="35" t="s">
        <v>47</v>
      </c>
      <c r="E64" s="42"/>
      <c r="F64" s="36">
        <f t="shared" si="9"/>
        <v>0</v>
      </c>
      <c r="G64" s="43" t="e">
        <f t="shared" si="10"/>
        <v>#DIV/0!</v>
      </c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</row>
    <row r="65" spans="1:19" ht="21.75" customHeight="1">
      <c r="A65" s="113"/>
      <c r="B65" s="100" t="s">
        <v>148</v>
      </c>
      <c r="C65" s="122" t="s">
        <v>21</v>
      </c>
      <c r="D65" s="72" t="s">
        <v>22</v>
      </c>
      <c r="E65" s="54">
        <v>1000</v>
      </c>
      <c r="F65" s="55">
        <f t="shared" si="9"/>
        <v>1000</v>
      </c>
      <c r="G65" s="28">
        <f t="shared" si="10"/>
        <v>100</v>
      </c>
      <c r="H65" s="1239">
        <v>0</v>
      </c>
      <c r="I65" s="1239">
        <v>0</v>
      </c>
      <c r="J65" s="1239"/>
      <c r="K65" s="1553">
        <v>0</v>
      </c>
      <c r="L65" s="1553">
        <v>0</v>
      </c>
      <c r="M65" s="1553"/>
      <c r="N65" s="1553">
        <v>0</v>
      </c>
      <c r="O65" s="1553">
        <v>500</v>
      </c>
      <c r="P65" s="1553">
        <v>500</v>
      </c>
      <c r="Q65" s="1874">
        <v>0</v>
      </c>
      <c r="R65" s="1907">
        <v>0</v>
      </c>
      <c r="S65" s="1907">
        <v>0</v>
      </c>
    </row>
    <row r="66" spans="1:19" ht="21.75" customHeight="1">
      <c r="A66" s="113"/>
      <c r="B66" s="100" t="s">
        <v>149</v>
      </c>
      <c r="C66" s="122" t="s">
        <v>23</v>
      </c>
      <c r="D66" s="72" t="s">
        <v>9</v>
      </c>
      <c r="E66" s="54">
        <v>166</v>
      </c>
      <c r="F66" s="55">
        <f t="shared" si="9"/>
        <v>166</v>
      </c>
      <c r="G66" s="28">
        <f t="shared" si="10"/>
        <v>100</v>
      </c>
      <c r="H66" s="1239">
        <v>0</v>
      </c>
      <c r="I66" s="1239">
        <v>7</v>
      </c>
      <c r="J66" s="1239">
        <v>4</v>
      </c>
      <c r="K66" s="1553">
        <v>2</v>
      </c>
      <c r="L66" s="1553">
        <v>0</v>
      </c>
      <c r="M66" s="1553"/>
      <c r="N66" s="1553">
        <v>0</v>
      </c>
      <c r="O66" s="1553">
        <v>20</v>
      </c>
      <c r="P66" s="1553">
        <v>80</v>
      </c>
      <c r="Q66" s="1874">
        <v>40</v>
      </c>
      <c r="R66" s="1907">
        <v>13</v>
      </c>
      <c r="S66" s="1907">
        <v>0</v>
      </c>
    </row>
    <row r="67" spans="1:19" ht="21.75" customHeight="1">
      <c r="A67" s="32"/>
      <c r="B67" s="33"/>
      <c r="C67" s="40" t="s">
        <v>115</v>
      </c>
      <c r="D67" s="41" t="s">
        <v>114</v>
      </c>
      <c r="E67" s="42">
        <v>0</v>
      </c>
      <c r="F67" s="36">
        <f t="shared" si="9"/>
        <v>0</v>
      </c>
      <c r="G67" s="43" t="e">
        <f t="shared" si="10"/>
        <v>#DIV/0!</v>
      </c>
      <c r="H67" s="471">
        <v>0</v>
      </c>
      <c r="I67" s="471">
        <v>0</v>
      </c>
      <c r="J67" s="471"/>
      <c r="K67" s="471">
        <v>0</v>
      </c>
      <c r="L67" s="471">
        <v>0</v>
      </c>
      <c r="M67" s="471"/>
      <c r="N67" s="471">
        <v>0</v>
      </c>
      <c r="O67" s="471">
        <v>0</v>
      </c>
      <c r="P67" s="471">
        <v>0</v>
      </c>
      <c r="Q67" s="471">
        <v>0</v>
      </c>
      <c r="R67" s="471">
        <v>0</v>
      </c>
      <c r="S67" s="471">
        <v>0</v>
      </c>
    </row>
    <row r="68" spans="1:19" ht="21.75" customHeight="1">
      <c r="A68" s="107"/>
      <c r="B68" s="108" t="s">
        <v>58</v>
      </c>
      <c r="C68" s="109"/>
      <c r="D68" s="115" t="s">
        <v>24</v>
      </c>
      <c r="E68" s="111">
        <f>SUM(E69:E73)</f>
        <v>622800</v>
      </c>
      <c r="F68" s="50">
        <f>SUM(H68:S68)</f>
        <v>665960.5</v>
      </c>
      <c r="G68" s="112">
        <f t="shared" si="10"/>
        <v>106.93007385998716</v>
      </c>
      <c r="H68" s="1226">
        <f>SUM(H69:H73)</f>
        <v>0</v>
      </c>
      <c r="I68" s="1226">
        <f t="shared" ref="I68:S68" si="11">SUM(I69:I73)</f>
        <v>132208.5</v>
      </c>
      <c r="J68" s="1226">
        <f t="shared" si="11"/>
        <v>95276</v>
      </c>
      <c r="K68" s="1543">
        <f t="shared" si="11"/>
        <v>8960</v>
      </c>
      <c r="L68" s="1543">
        <f t="shared" si="11"/>
        <v>7743</v>
      </c>
      <c r="M68" s="1543">
        <f t="shared" si="11"/>
        <v>7872</v>
      </c>
      <c r="N68" s="1543">
        <f t="shared" si="11"/>
        <v>0</v>
      </c>
      <c r="O68" s="1543">
        <f t="shared" si="11"/>
        <v>236521</v>
      </c>
      <c r="P68" s="1543">
        <f t="shared" si="11"/>
        <v>32142</v>
      </c>
      <c r="Q68" s="1861">
        <f t="shared" si="11"/>
        <v>32133</v>
      </c>
      <c r="R68" s="1896">
        <f t="shared" si="11"/>
        <v>32400</v>
      </c>
      <c r="S68" s="1896">
        <f t="shared" si="11"/>
        <v>80705</v>
      </c>
    </row>
    <row r="69" spans="1:19" ht="21.75" customHeight="1">
      <c r="A69" s="32"/>
      <c r="B69" s="33"/>
      <c r="C69" s="52" t="s">
        <v>25</v>
      </c>
      <c r="D69" s="35" t="s">
        <v>24</v>
      </c>
      <c r="E69" s="42">
        <v>0</v>
      </c>
      <c r="F69" s="36">
        <f t="shared" si="9"/>
        <v>0</v>
      </c>
      <c r="G69" s="43" t="e">
        <f t="shared" si="10"/>
        <v>#DIV/0!</v>
      </c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</row>
    <row r="70" spans="1:19" ht="21.75" customHeight="1">
      <c r="A70" s="32"/>
      <c r="B70" s="33"/>
      <c r="C70" s="52" t="s">
        <v>26</v>
      </c>
      <c r="D70" s="35" t="s">
        <v>24</v>
      </c>
      <c r="E70" s="42">
        <f>616300+6500</f>
        <v>622800</v>
      </c>
      <c r="F70" s="36">
        <f t="shared" si="9"/>
        <v>665960.5</v>
      </c>
      <c r="G70" s="43">
        <f t="shared" si="10"/>
        <v>106.93007385998716</v>
      </c>
      <c r="H70" s="471">
        <v>0</v>
      </c>
      <c r="I70" s="1020">
        <v>132208.5</v>
      </c>
      <c r="J70" s="471">
        <v>95276</v>
      </c>
      <c r="K70" s="471">
        <v>8960</v>
      </c>
      <c r="L70" s="471">
        <v>7743</v>
      </c>
      <c r="M70" s="471">
        <v>7872</v>
      </c>
      <c r="N70" s="471">
        <v>0</v>
      </c>
      <c r="O70" s="471">
        <v>236521</v>
      </c>
      <c r="P70" s="471">
        <v>32142</v>
      </c>
      <c r="Q70" s="471">
        <v>32133</v>
      </c>
      <c r="R70" s="471">
        <v>32400</v>
      </c>
      <c r="S70" s="471">
        <v>80705</v>
      </c>
    </row>
    <row r="71" spans="1:19" ht="21.75" customHeight="1">
      <c r="A71" s="32"/>
      <c r="B71" s="33"/>
      <c r="C71" s="52" t="s">
        <v>27</v>
      </c>
      <c r="D71" s="35" t="s">
        <v>24</v>
      </c>
      <c r="E71" s="42">
        <v>0</v>
      </c>
      <c r="F71" s="36">
        <f t="shared" si="9"/>
        <v>0</v>
      </c>
      <c r="G71" s="43" t="e">
        <f t="shared" si="10"/>
        <v>#DIV/0!</v>
      </c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</row>
    <row r="72" spans="1:19" ht="21.75" customHeight="1">
      <c r="A72" s="32"/>
      <c r="B72" s="33"/>
      <c r="C72" s="52" t="s">
        <v>28</v>
      </c>
      <c r="D72" s="35" t="s">
        <v>24</v>
      </c>
      <c r="E72" s="42"/>
      <c r="F72" s="36">
        <f t="shared" si="9"/>
        <v>0</v>
      </c>
      <c r="G72" s="43" t="e">
        <f t="shared" si="10"/>
        <v>#DIV/0!</v>
      </c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</row>
    <row r="73" spans="1:19" ht="21.75" customHeight="1">
      <c r="A73" s="32"/>
      <c r="B73" s="33"/>
      <c r="C73" s="53" t="s">
        <v>29</v>
      </c>
      <c r="D73" s="35" t="s">
        <v>24</v>
      </c>
      <c r="E73" s="42"/>
      <c r="F73" s="36">
        <f>SUM(H73:S73)</f>
        <v>0</v>
      </c>
      <c r="G73" s="43" t="e">
        <f t="shared" si="10"/>
        <v>#DIV/0!</v>
      </c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</row>
    <row r="74" spans="1:19" ht="21.75" customHeight="1">
      <c r="A74" s="2184" t="s">
        <v>150</v>
      </c>
      <c r="B74" s="2185"/>
      <c r="C74" s="2186"/>
      <c r="D74" s="26" t="s">
        <v>47</v>
      </c>
      <c r="E74" s="134">
        <f>SUM(E76+E78+E80+E82+E84+E86)</f>
        <v>136000</v>
      </c>
      <c r="F74" s="55">
        <f>SUM(H74:S74)</f>
        <v>139500</v>
      </c>
      <c r="G74" s="142">
        <f t="shared" si="10"/>
        <v>102.57352941176471</v>
      </c>
      <c r="H74" s="1224">
        <f>H75</f>
        <v>16000</v>
      </c>
      <c r="I74" s="1224">
        <f t="shared" ref="I74:S74" si="12">I75</f>
        <v>24000</v>
      </c>
      <c r="J74" s="1224">
        <f t="shared" si="12"/>
        <v>34000</v>
      </c>
      <c r="K74" s="1541">
        <f t="shared" si="12"/>
        <v>23000</v>
      </c>
      <c r="L74" s="1541">
        <f t="shared" si="12"/>
        <v>22000</v>
      </c>
      <c r="M74" s="1541">
        <f t="shared" si="12"/>
        <v>500</v>
      </c>
      <c r="N74" s="1541">
        <f t="shared" si="12"/>
        <v>500</v>
      </c>
      <c r="O74" s="1541">
        <f t="shared" si="12"/>
        <v>5000</v>
      </c>
      <c r="P74" s="1541">
        <f t="shared" si="12"/>
        <v>14500</v>
      </c>
      <c r="Q74" s="1858">
        <f t="shared" si="12"/>
        <v>0</v>
      </c>
      <c r="R74" s="1894">
        <f t="shared" si="12"/>
        <v>0</v>
      </c>
      <c r="S74" s="1894">
        <f t="shared" si="12"/>
        <v>0</v>
      </c>
    </row>
    <row r="75" spans="1:19" ht="21.75" customHeight="1">
      <c r="A75" s="29"/>
      <c r="B75" s="24" t="s">
        <v>151</v>
      </c>
      <c r="C75" s="25"/>
      <c r="D75" s="26" t="s">
        <v>47</v>
      </c>
      <c r="E75" s="134"/>
      <c r="F75" s="55">
        <f>SUM(H75:S75)</f>
        <v>139500</v>
      </c>
      <c r="G75" s="142"/>
      <c r="H75" s="1225">
        <f>H77+H79+H81+H83+H85+H87</f>
        <v>16000</v>
      </c>
      <c r="I75" s="1225">
        <f t="shared" ref="I75:S75" si="13">I77+I79+I81+I83+I85+I87</f>
        <v>24000</v>
      </c>
      <c r="J75" s="1225">
        <f t="shared" si="13"/>
        <v>34000</v>
      </c>
      <c r="K75" s="1542">
        <f t="shared" si="13"/>
        <v>23000</v>
      </c>
      <c r="L75" s="1542">
        <f t="shared" si="13"/>
        <v>22000</v>
      </c>
      <c r="M75" s="1542">
        <f t="shared" si="13"/>
        <v>500</v>
      </c>
      <c r="N75" s="1542">
        <f t="shared" si="13"/>
        <v>500</v>
      </c>
      <c r="O75" s="1542">
        <f t="shared" si="13"/>
        <v>5000</v>
      </c>
      <c r="P75" s="1542">
        <f t="shared" si="13"/>
        <v>14500</v>
      </c>
      <c r="Q75" s="1859">
        <f t="shared" si="13"/>
        <v>0</v>
      </c>
      <c r="R75" s="1895">
        <f t="shared" si="13"/>
        <v>0</v>
      </c>
      <c r="S75" s="1895">
        <f t="shared" si="13"/>
        <v>0</v>
      </c>
    </row>
    <row r="76" spans="1:19" ht="21" customHeight="1">
      <c r="A76" s="44"/>
      <c r="B76" s="56"/>
      <c r="C76" s="3" t="s">
        <v>38</v>
      </c>
      <c r="D76" s="57"/>
      <c r="E76" s="147">
        <v>100000</v>
      </c>
      <c r="F76" s="58">
        <f>SUM(H76:S76)</f>
        <v>100000</v>
      </c>
      <c r="G76" s="47"/>
      <c r="H76" s="1238">
        <v>5000</v>
      </c>
      <c r="I76" s="1238">
        <v>10000</v>
      </c>
      <c r="J76" s="1238">
        <v>10000</v>
      </c>
      <c r="K76" s="1552">
        <v>10000</v>
      </c>
      <c r="L76" s="1552">
        <v>10000</v>
      </c>
      <c r="M76" s="1552">
        <v>10000</v>
      </c>
      <c r="N76" s="1552">
        <v>10000</v>
      </c>
      <c r="O76" s="1552">
        <v>10000</v>
      </c>
      <c r="P76" s="1552">
        <v>10000</v>
      </c>
      <c r="Q76" s="1873">
        <v>5000</v>
      </c>
      <c r="R76" s="1906">
        <v>5000</v>
      </c>
      <c r="S76" s="1906">
        <v>5000</v>
      </c>
    </row>
    <row r="77" spans="1:19" ht="21.75" customHeight="1">
      <c r="A77" s="59"/>
      <c r="B77" s="319"/>
      <c r="C77" s="318" t="s">
        <v>30</v>
      </c>
      <c r="D77" s="35" t="s">
        <v>47</v>
      </c>
      <c r="E77" s="42">
        <v>100000</v>
      </c>
      <c r="F77" s="36">
        <f t="shared" ref="F77:F83" si="14">SUM(H77:S77)</f>
        <v>100000</v>
      </c>
      <c r="G77" s="43">
        <f>F77*100/E77</f>
        <v>100</v>
      </c>
      <c r="H77" s="471">
        <v>10000</v>
      </c>
      <c r="I77" s="471">
        <v>20000</v>
      </c>
      <c r="J77" s="471">
        <v>30000</v>
      </c>
      <c r="K77" s="471">
        <v>20000</v>
      </c>
      <c r="L77" s="471">
        <v>20000</v>
      </c>
      <c r="M77" s="471">
        <v>0</v>
      </c>
      <c r="N77" s="471">
        <v>0</v>
      </c>
      <c r="O77" s="471">
        <v>0</v>
      </c>
      <c r="P77" s="471">
        <v>0</v>
      </c>
      <c r="Q77" s="471">
        <v>0</v>
      </c>
      <c r="R77" s="471">
        <v>0</v>
      </c>
      <c r="S77" s="471">
        <v>0</v>
      </c>
    </row>
    <row r="78" spans="1:19" ht="21.75" customHeight="1">
      <c r="A78" s="60"/>
      <c r="B78" s="61"/>
      <c r="C78" s="2" t="s">
        <v>118</v>
      </c>
      <c r="D78" s="46"/>
      <c r="E78" s="147">
        <v>0</v>
      </c>
      <c r="F78" s="58">
        <f>SUM(H78:S78)</f>
        <v>0</v>
      </c>
      <c r="G78" s="62"/>
      <c r="H78" s="1229">
        <v>0</v>
      </c>
      <c r="I78" s="1229">
        <v>0</v>
      </c>
      <c r="J78" s="1229">
        <v>0</v>
      </c>
      <c r="K78" s="1546">
        <v>0</v>
      </c>
      <c r="L78" s="1546">
        <v>0</v>
      </c>
      <c r="M78" s="1546">
        <v>0</v>
      </c>
      <c r="N78" s="1546">
        <v>0</v>
      </c>
      <c r="O78" s="1546">
        <v>0</v>
      </c>
      <c r="P78" s="1546">
        <v>0</v>
      </c>
      <c r="Q78" s="1864">
        <v>0</v>
      </c>
      <c r="R78" s="1899">
        <v>0</v>
      </c>
      <c r="S78" s="1899">
        <v>0</v>
      </c>
    </row>
    <row r="79" spans="1:19" ht="21.75" customHeight="1">
      <c r="A79" s="59"/>
      <c r="B79" s="319"/>
      <c r="C79" s="318" t="s">
        <v>117</v>
      </c>
      <c r="D79" s="35" t="s">
        <v>47</v>
      </c>
      <c r="E79" s="36">
        <v>0</v>
      </c>
      <c r="F79" s="36">
        <f t="shared" si="14"/>
        <v>0</v>
      </c>
      <c r="G79" s="43" t="e">
        <f>F79*100/E79</f>
        <v>#DIV/0!</v>
      </c>
      <c r="H79" s="471"/>
      <c r="I79" s="471"/>
      <c r="J79" s="471"/>
      <c r="K79" s="471"/>
      <c r="L79" s="471"/>
      <c r="M79" s="471"/>
      <c r="N79" s="471"/>
      <c r="O79" s="471"/>
      <c r="P79" s="471"/>
      <c r="Q79" s="471"/>
      <c r="R79" s="471"/>
      <c r="S79" s="471"/>
    </row>
    <row r="80" spans="1:19" ht="21.75" customHeight="1">
      <c r="A80" s="60"/>
      <c r="B80" s="61"/>
      <c r="C80" s="2" t="s">
        <v>44</v>
      </c>
      <c r="D80" s="46"/>
      <c r="E80" s="147">
        <v>0</v>
      </c>
      <c r="F80" s="58">
        <f>SUM(H80:S80)</f>
        <v>0</v>
      </c>
      <c r="G80" s="62"/>
      <c r="H80" s="1230">
        <v>0</v>
      </c>
      <c r="I80" s="1230">
        <v>0</v>
      </c>
      <c r="J80" s="1230">
        <v>0</v>
      </c>
      <c r="K80" s="1547">
        <v>0</v>
      </c>
      <c r="L80" s="1547">
        <v>0</v>
      </c>
      <c r="M80" s="1547">
        <v>0</v>
      </c>
      <c r="N80" s="1547">
        <v>0</v>
      </c>
      <c r="O80" s="1547">
        <v>0</v>
      </c>
      <c r="P80" s="1547">
        <v>0</v>
      </c>
      <c r="Q80" s="1865">
        <v>0</v>
      </c>
      <c r="R80" s="1900">
        <v>0</v>
      </c>
      <c r="S80" s="1900">
        <v>0</v>
      </c>
    </row>
    <row r="81" spans="1:19" ht="21.75" customHeight="1">
      <c r="A81" s="59"/>
      <c r="B81" s="319"/>
      <c r="C81" s="318" t="s">
        <v>282</v>
      </c>
      <c r="D81" s="35" t="s">
        <v>47</v>
      </c>
      <c r="E81" s="36">
        <v>0</v>
      </c>
      <c r="F81" s="36">
        <f>SUM(H81:S81)</f>
        <v>0</v>
      </c>
      <c r="G81" s="43" t="e">
        <f>F81*100/E81</f>
        <v>#DIV/0!</v>
      </c>
      <c r="H81" s="471"/>
      <c r="I81" s="471"/>
      <c r="J81" s="471"/>
      <c r="K81" s="471"/>
      <c r="L81" s="471"/>
      <c r="M81" s="471"/>
      <c r="N81" s="471"/>
      <c r="O81" s="471"/>
      <c r="P81" s="471"/>
      <c r="Q81" s="471"/>
      <c r="R81" s="471"/>
      <c r="S81" s="471"/>
    </row>
    <row r="82" spans="1:19" ht="21.75" customHeight="1">
      <c r="A82" s="60"/>
      <c r="B82" s="61"/>
      <c r="C82" s="2" t="s">
        <v>39</v>
      </c>
      <c r="D82" s="46"/>
      <c r="E82" s="147">
        <v>6000</v>
      </c>
      <c r="F82" s="58">
        <f>SUM(H82:S82)</f>
        <v>6000</v>
      </c>
      <c r="G82" s="47">
        <f>F82*100/E82</f>
        <v>100</v>
      </c>
      <c r="H82" s="1231">
        <v>0</v>
      </c>
      <c r="I82" s="1231">
        <v>0</v>
      </c>
      <c r="J82" s="1231">
        <v>1000</v>
      </c>
      <c r="K82" s="1548">
        <v>1000</v>
      </c>
      <c r="L82" s="1548">
        <v>1000</v>
      </c>
      <c r="M82" s="1548">
        <v>1000</v>
      </c>
      <c r="N82" s="1548">
        <v>1000</v>
      </c>
      <c r="O82" s="1548">
        <v>1000</v>
      </c>
      <c r="P82" s="1548">
        <v>0</v>
      </c>
      <c r="Q82" s="1867">
        <v>0</v>
      </c>
      <c r="R82" s="1901">
        <v>0</v>
      </c>
      <c r="S82" s="1901">
        <v>0</v>
      </c>
    </row>
    <row r="83" spans="1:19" ht="21.75" customHeight="1">
      <c r="A83" s="59"/>
      <c r="B83" s="319"/>
      <c r="C83" s="320" t="s">
        <v>228</v>
      </c>
      <c r="D83" s="35" t="s">
        <v>47</v>
      </c>
      <c r="E83" s="36">
        <v>6000</v>
      </c>
      <c r="F83" s="36">
        <f t="shared" si="14"/>
        <v>6000</v>
      </c>
      <c r="G83" s="43">
        <v>0</v>
      </c>
      <c r="H83" s="471">
        <v>0</v>
      </c>
      <c r="I83" s="471">
        <v>2000</v>
      </c>
      <c r="J83" s="471">
        <v>2000</v>
      </c>
      <c r="K83" s="471">
        <v>1000</v>
      </c>
      <c r="L83" s="471">
        <v>1000</v>
      </c>
      <c r="M83" s="471">
        <v>0</v>
      </c>
      <c r="N83" s="471">
        <v>0</v>
      </c>
      <c r="O83" s="471">
        <v>0</v>
      </c>
      <c r="P83" s="471">
        <v>0</v>
      </c>
      <c r="Q83" s="471">
        <v>0</v>
      </c>
      <c r="R83" s="471">
        <v>0</v>
      </c>
      <c r="S83" s="471">
        <v>0</v>
      </c>
    </row>
    <row r="84" spans="1:19" ht="21.75" customHeight="1">
      <c r="A84" s="60"/>
      <c r="B84" s="61"/>
      <c r="C84" s="2" t="s">
        <v>40</v>
      </c>
      <c r="D84" s="46"/>
      <c r="E84" s="147">
        <v>30000</v>
      </c>
      <c r="F84" s="58">
        <f>SUM(H84:S84)</f>
        <v>30000</v>
      </c>
      <c r="G84" s="47">
        <f>F84*100/E84</f>
        <v>100</v>
      </c>
      <c r="H84" s="1238">
        <v>6000</v>
      </c>
      <c r="I84" s="1238">
        <v>1650</v>
      </c>
      <c r="J84" s="1238">
        <v>1650</v>
      </c>
      <c r="K84" s="1552">
        <v>1650</v>
      </c>
      <c r="L84" s="1552">
        <v>1650</v>
      </c>
      <c r="M84" s="1552">
        <v>1600</v>
      </c>
      <c r="N84" s="1552">
        <v>1600</v>
      </c>
      <c r="O84" s="1552">
        <v>1600</v>
      </c>
      <c r="P84" s="1552">
        <v>3500</v>
      </c>
      <c r="Q84" s="1873">
        <v>3400</v>
      </c>
      <c r="R84" s="1906">
        <v>3200</v>
      </c>
      <c r="S84" s="1906">
        <v>2500</v>
      </c>
    </row>
    <row r="85" spans="1:19" ht="21.75" customHeight="1">
      <c r="A85" s="59"/>
      <c r="B85" s="319"/>
      <c r="C85" s="320" t="s">
        <v>48</v>
      </c>
      <c r="D85" s="35" t="s">
        <v>47</v>
      </c>
      <c r="E85" s="36">
        <v>30000</v>
      </c>
      <c r="F85" s="36">
        <f>SUM(H85:S85)</f>
        <v>33500</v>
      </c>
      <c r="G85" s="43">
        <f>F85*100/E85</f>
        <v>111.66666666666667</v>
      </c>
      <c r="H85" s="471">
        <v>6000</v>
      </c>
      <c r="I85" s="471">
        <v>2000</v>
      </c>
      <c r="J85" s="471">
        <v>2000</v>
      </c>
      <c r="K85" s="471">
        <v>2000</v>
      </c>
      <c r="L85" s="471">
        <v>1000</v>
      </c>
      <c r="M85" s="471">
        <v>500</v>
      </c>
      <c r="N85" s="471">
        <v>500</v>
      </c>
      <c r="O85" s="471">
        <v>5000</v>
      </c>
      <c r="P85" s="471">
        <v>14500</v>
      </c>
      <c r="Q85" s="471">
        <v>0</v>
      </c>
      <c r="R85" s="471">
        <v>0</v>
      </c>
      <c r="S85" s="471">
        <v>0</v>
      </c>
    </row>
    <row r="86" spans="1:19" ht="21.75" customHeight="1">
      <c r="A86" s="170"/>
      <c r="B86" s="3"/>
      <c r="C86" s="171" t="s">
        <v>217</v>
      </c>
      <c r="D86" s="126"/>
      <c r="E86" s="147">
        <v>0</v>
      </c>
      <c r="F86" s="58">
        <f>SUM(H86:S86)</f>
        <v>0</v>
      </c>
      <c r="G86" s="47"/>
      <c r="H86" s="1231">
        <v>0</v>
      </c>
      <c r="I86" s="1231">
        <v>0</v>
      </c>
      <c r="J86" s="1231">
        <v>0</v>
      </c>
      <c r="K86" s="1548">
        <v>0</v>
      </c>
      <c r="L86" s="1548">
        <v>0</v>
      </c>
      <c r="M86" s="1548">
        <v>0</v>
      </c>
      <c r="N86" s="1548">
        <v>0</v>
      </c>
      <c r="O86" s="1548">
        <v>0</v>
      </c>
      <c r="P86" s="1548">
        <v>0</v>
      </c>
      <c r="Q86" s="1867">
        <v>0</v>
      </c>
      <c r="R86" s="1901">
        <v>0</v>
      </c>
      <c r="S86" s="1901">
        <v>0</v>
      </c>
    </row>
    <row r="87" spans="1:19" ht="21.75" customHeight="1">
      <c r="A87" s="59"/>
      <c r="B87" s="319"/>
      <c r="C87" s="321" t="s">
        <v>276</v>
      </c>
      <c r="D87" s="35" t="s">
        <v>47</v>
      </c>
      <c r="E87" s="36">
        <v>0</v>
      </c>
      <c r="F87" s="36">
        <f>SUM(H87:S87)</f>
        <v>0</v>
      </c>
      <c r="G87" s="43" t="e">
        <f>F87*100/E87</f>
        <v>#DIV/0!</v>
      </c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471"/>
      <c r="S87" s="471"/>
    </row>
    <row r="88" spans="1:19" ht="21.75" customHeight="1">
      <c r="A88" s="63"/>
      <c r="B88" s="64" t="s">
        <v>152</v>
      </c>
      <c r="C88" s="65"/>
      <c r="D88" s="66" t="s">
        <v>9</v>
      </c>
      <c r="E88" s="1216">
        <f>E89+E91+E93+E95+E97+E99</f>
        <v>445</v>
      </c>
      <c r="F88" s="1216">
        <f>F89+F91+F93+F95+F97+F99</f>
        <v>2250</v>
      </c>
      <c r="G88" s="143" t="e">
        <f>G89+G91+G93+G95+G97+G99</f>
        <v>#DIV/0!</v>
      </c>
      <c r="H88" s="1216">
        <f>H89+H91+H93+H95+H97+H99</f>
        <v>0</v>
      </c>
      <c r="I88" s="1216">
        <f t="shared" ref="I88:S88" si="15">I89+I91+I93+I95+I97+I99</f>
        <v>0</v>
      </c>
      <c r="J88" s="1216">
        <f t="shared" si="15"/>
        <v>0</v>
      </c>
      <c r="K88" s="1568">
        <f t="shared" si="15"/>
        <v>0</v>
      </c>
      <c r="L88" s="1568">
        <f t="shared" si="15"/>
        <v>0</v>
      </c>
      <c r="M88" s="1568">
        <f t="shared" si="15"/>
        <v>0</v>
      </c>
      <c r="N88" s="1568">
        <f t="shared" si="15"/>
        <v>0</v>
      </c>
      <c r="O88" s="1568">
        <f t="shared" si="15"/>
        <v>0</v>
      </c>
      <c r="P88" s="1568">
        <f t="shared" si="15"/>
        <v>0</v>
      </c>
      <c r="Q88" s="1888">
        <f t="shared" si="15"/>
        <v>0</v>
      </c>
      <c r="R88" s="1888">
        <f t="shared" si="15"/>
        <v>0</v>
      </c>
      <c r="S88" s="1888">
        <f t="shared" si="15"/>
        <v>2250</v>
      </c>
    </row>
    <row r="89" spans="1:19" ht="21.75" customHeight="1">
      <c r="A89" s="68"/>
      <c r="B89" s="49"/>
      <c r="C89" s="69" t="s">
        <v>49</v>
      </c>
      <c r="D89" s="35" t="s">
        <v>9</v>
      </c>
      <c r="E89" s="42">
        <v>333</v>
      </c>
      <c r="F89" s="36">
        <f>SUM(H89:S89)</f>
        <v>2230</v>
      </c>
      <c r="G89" s="37">
        <f t="shared" ref="G89:G103" si="16">+F89*100/E89</f>
        <v>669.6696696696697</v>
      </c>
      <c r="H89" s="471">
        <v>0</v>
      </c>
      <c r="I89" s="471">
        <v>0</v>
      </c>
      <c r="J89" s="471">
        <v>0</v>
      </c>
      <c r="K89" s="471">
        <v>0</v>
      </c>
      <c r="L89" s="471">
        <v>0</v>
      </c>
      <c r="M89" s="471">
        <v>0</v>
      </c>
      <c r="N89" s="471">
        <v>0</v>
      </c>
      <c r="O89" s="471">
        <v>0</v>
      </c>
      <c r="P89" s="471">
        <v>0</v>
      </c>
      <c r="Q89" s="471">
        <v>0</v>
      </c>
      <c r="R89" s="471">
        <v>0</v>
      </c>
      <c r="S89" s="471">
        <v>2230</v>
      </c>
    </row>
    <row r="90" spans="1:19" ht="21.75" customHeight="1">
      <c r="A90" s="68"/>
      <c r="B90" s="49"/>
      <c r="C90" s="69" t="s">
        <v>283</v>
      </c>
      <c r="D90" s="35" t="s">
        <v>47</v>
      </c>
      <c r="E90" s="42"/>
      <c r="F90" s="36">
        <f t="shared" ref="F90:F100" si="17">SUM(H90:S90)</f>
        <v>156800</v>
      </c>
      <c r="G90" s="37" t="e">
        <f t="shared" si="16"/>
        <v>#DIV/0!</v>
      </c>
      <c r="H90" s="471"/>
      <c r="I90" s="471"/>
      <c r="J90" s="471"/>
      <c r="K90" s="471"/>
      <c r="L90" s="471">
        <v>0</v>
      </c>
      <c r="M90" s="471">
        <v>0</v>
      </c>
      <c r="N90" s="471">
        <v>0</v>
      </c>
      <c r="O90" s="471">
        <v>0</v>
      </c>
      <c r="P90" s="471">
        <v>0</v>
      </c>
      <c r="Q90" s="471">
        <v>0</v>
      </c>
      <c r="R90" s="471">
        <v>0</v>
      </c>
      <c r="S90" s="471">
        <v>156800</v>
      </c>
    </row>
    <row r="91" spans="1:19" ht="21.75" customHeight="1">
      <c r="A91" s="68"/>
      <c r="B91" s="49"/>
      <c r="C91" s="70" t="s">
        <v>229</v>
      </c>
      <c r="D91" s="35" t="s">
        <v>9</v>
      </c>
      <c r="E91" s="42">
        <v>0</v>
      </c>
      <c r="F91" s="36">
        <f t="shared" si="17"/>
        <v>0</v>
      </c>
      <c r="G91" s="37" t="e">
        <f t="shared" si="16"/>
        <v>#DIV/0!</v>
      </c>
      <c r="H91" s="471"/>
      <c r="I91" s="471"/>
      <c r="J91" s="471"/>
      <c r="K91" s="471"/>
      <c r="L91" s="471"/>
      <c r="M91" s="471"/>
      <c r="N91" s="471"/>
      <c r="O91" s="471"/>
      <c r="P91" s="471"/>
      <c r="Q91" s="471"/>
      <c r="R91" s="471"/>
      <c r="S91" s="471"/>
    </row>
    <row r="92" spans="1:19" ht="21.75" customHeight="1">
      <c r="A92" s="68"/>
      <c r="B92" s="49"/>
      <c r="C92" s="69" t="s">
        <v>283</v>
      </c>
      <c r="D92" s="35" t="s">
        <v>47</v>
      </c>
      <c r="E92" s="42"/>
      <c r="F92" s="36">
        <f t="shared" si="17"/>
        <v>0</v>
      </c>
      <c r="G92" s="37" t="e">
        <f t="shared" si="16"/>
        <v>#DIV/0!</v>
      </c>
      <c r="H92" s="471"/>
      <c r="I92" s="471"/>
      <c r="J92" s="471"/>
      <c r="K92" s="471"/>
      <c r="L92" s="471"/>
      <c r="M92" s="471"/>
      <c r="N92" s="471"/>
      <c r="O92" s="471"/>
      <c r="P92" s="471"/>
      <c r="Q92" s="471"/>
      <c r="R92" s="471"/>
      <c r="S92" s="471"/>
    </row>
    <row r="93" spans="1:19" ht="21.75" customHeight="1">
      <c r="A93" s="68"/>
      <c r="B93" s="49"/>
      <c r="C93" s="70" t="s">
        <v>220</v>
      </c>
      <c r="D93" s="35" t="s">
        <v>9</v>
      </c>
      <c r="E93" s="42"/>
      <c r="F93" s="36">
        <f t="shared" si="17"/>
        <v>0</v>
      </c>
      <c r="G93" s="37" t="e">
        <f t="shared" si="16"/>
        <v>#DIV/0!</v>
      </c>
      <c r="H93" s="471"/>
      <c r="I93" s="471"/>
      <c r="J93" s="471"/>
      <c r="K93" s="471"/>
      <c r="L93" s="471"/>
      <c r="M93" s="471"/>
      <c r="N93" s="471"/>
      <c r="O93" s="471"/>
      <c r="P93" s="471"/>
      <c r="Q93" s="471"/>
      <c r="R93" s="471"/>
      <c r="S93" s="471"/>
    </row>
    <row r="94" spans="1:19" ht="21.75" customHeight="1">
      <c r="A94" s="68"/>
      <c r="B94" s="49"/>
      <c r="C94" s="69" t="s">
        <v>283</v>
      </c>
      <c r="D94" s="35" t="s">
        <v>47</v>
      </c>
      <c r="E94" s="42"/>
      <c r="F94" s="36">
        <f t="shared" si="17"/>
        <v>0</v>
      </c>
      <c r="G94" s="37" t="e">
        <f t="shared" si="16"/>
        <v>#DIV/0!</v>
      </c>
      <c r="H94" s="471"/>
      <c r="I94" s="471"/>
      <c r="J94" s="471"/>
      <c r="K94" s="471"/>
      <c r="L94" s="471"/>
      <c r="M94" s="471"/>
      <c r="N94" s="471"/>
      <c r="O94" s="471"/>
      <c r="P94" s="471"/>
      <c r="Q94" s="471"/>
      <c r="R94" s="471"/>
      <c r="S94" s="471"/>
    </row>
    <row r="95" spans="1:19" ht="21.75" customHeight="1">
      <c r="A95" s="68"/>
      <c r="B95" s="49"/>
      <c r="C95" s="69" t="s">
        <v>50</v>
      </c>
      <c r="D95" s="35" t="s">
        <v>9</v>
      </c>
      <c r="E95" s="42">
        <v>12</v>
      </c>
      <c r="F95" s="36">
        <f t="shared" si="17"/>
        <v>0</v>
      </c>
      <c r="G95" s="37">
        <f t="shared" si="16"/>
        <v>0</v>
      </c>
      <c r="H95" s="471">
        <v>0</v>
      </c>
      <c r="I95" s="471">
        <v>0</v>
      </c>
      <c r="J95" s="471">
        <v>0</v>
      </c>
      <c r="K95" s="471">
        <v>0</v>
      </c>
      <c r="L95" s="471">
        <v>0</v>
      </c>
      <c r="M95" s="471">
        <v>0</v>
      </c>
      <c r="N95" s="471">
        <v>0</v>
      </c>
      <c r="O95" s="471">
        <v>0</v>
      </c>
      <c r="P95" s="471">
        <v>0</v>
      </c>
      <c r="Q95" s="471">
        <v>0</v>
      </c>
      <c r="R95" s="471">
        <v>0</v>
      </c>
      <c r="S95" s="471">
        <v>0</v>
      </c>
    </row>
    <row r="96" spans="1:19" ht="21.75" customHeight="1">
      <c r="A96" s="68"/>
      <c r="B96" s="49"/>
      <c r="C96" s="69" t="s">
        <v>283</v>
      </c>
      <c r="D96" s="35" t="s">
        <v>47</v>
      </c>
      <c r="E96" s="42"/>
      <c r="F96" s="36">
        <f t="shared" si="17"/>
        <v>0</v>
      </c>
      <c r="G96" s="37" t="e">
        <f t="shared" si="16"/>
        <v>#DIV/0!</v>
      </c>
      <c r="H96" s="471"/>
      <c r="I96" s="471"/>
      <c r="J96" s="471"/>
      <c r="K96" s="471">
        <v>0</v>
      </c>
      <c r="L96" s="471">
        <v>0</v>
      </c>
      <c r="M96" s="471">
        <v>0</v>
      </c>
      <c r="N96" s="471">
        <v>0</v>
      </c>
      <c r="O96" s="471">
        <v>0</v>
      </c>
      <c r="P96" s="471">
        <v>0</v>
      </c>
      <c r="Q96" s="471">
        <v>0</v>
      </c>
      <c r="R96" s="471">
        <v>0</v>
      </c>
      <c r="S96" s="471">
        <v>0</v>
      </c>
    </row>
    <row r="97" spans="1:19" ht="21.75" customHeight="1">
      <c r="A97" s="68"/>
      <c r="B97" s="49"/>
      <c r="C97" s="70" t="s">
        <v>51</v>
      </c>
      <c r="D97" s="35" t="s">
        <v>9</v>
      </c>
      <c r="E97" s="42">
        <v>100</v>
      </c>
      <c r="F97" s="36">
        <f t="shared" si="17"/>
        <v>20</v>
      </c>
      <c r="G97" s="37">
        <f t="shared" si="16"/>
        <v>20</v>
      </c>
      <c r="H97" s="471">
        <v>0</v>
      </c>
      <c r="I97" s="471">
        <v>0</v>
      </c>
      <c r="J97" s="471">
        <v>0</v>
      </c>
      <c r="K97" s="471">
        <v>0</v>
      </c>
      <c r="L97" s="471">
        <v>0</v>
      </c>
      <c r="M97" s="471">
        <v>0</v>
      </c>
      <c r="N97" s="471">
        <v>0</v>
      </c>
      <c r="O97" s="471">
        <v>0</v>
      </c>
      <c r="P97" s="471">
        <v>0</v>
      </c>
      <c r="Q97" s="471">
        <v>0</v>
      </c>
      <c r="R97" s="471">
        <v>0</v>
      </c>
      <c r="S97" s="471">
        <v>20</v>
      </c>
    </row>
    <row r="98" spans="1:19" ht="21.75" customHeight="1">
      <c r="A98" s="68"/>
      <c r="B98" s="49"/>
      <c r="C98" s="69" t="s">
        <v>283</v>
      </c>
      <c r="D98" s="35" t="s">
        <v>47</v>
      </c>
      <c r="E98" s="42"/>
      <c r="F98" s="36">
        <f t="shared" si="17"/>
        <v>10000</v>
      </c>
      <c r="G98" s="37" t="e">
        <f t="shared" si="16"/>
        <v>#DIV/0!</v>
      </c>
      <c r="H98" s="471"/>
      <c r="I98" s="471"/>
      <c r="J98" s="471"/>
      <c r="K98" s="471">
        <v>0</v>
      </c>
      <c r="L98" s="471">
        <v>0</v>
      </c>
      <c r="M98" s="471">
        <v>0</v>
      </c>
      <c r="N98" s="471">
        <v>0</v>
      </c>
      <c r="O98" s="471">
        <v>0</v>
      </c>
      <c r="P98" s="471">
        <v>0</v>
      </c>
      <c r="Q98" s="471">
        <v>0</v>
      </c>
      <c r="R98" s="471">
        <v>0</v>
      </c>
      <c r="S98" s="471">
        <v>10000</v>
      </c>
    </row>
    <row r="99" spans="1:19" ht="21.75" customHeight="1">
      <c r="A99" s="68"/>
      <c r="B99" s="49"/>
      <c r="C99" s="70" t="s">
        <v>230</v>
      </c>
      <c r="D99" s="35" t="s">
        <v>9</v>
      </c>
      <c r="E99" s="42">
        <v>0</v>
      </c>
      <c r="F99" s="36">
        <f t="shared" si="17"/>
        <v>0</v>
      </c>
      <c r="G99" s="37" t="e">
        <f t="shared" si="16"/>
        <v>#DIV/0!</v>
      </c>
      <c r="H99" s="471"/>
      <c r="I99" s="471"/>
      <c r="J99" s="471"/>
      <c r="K99" s="471"/>
      <c r="L99" s="471"/>
      <c r="M99" s="471"/>
      <c r="N99" s="471"/>
      <c r="O99" s="471"/>
      <c r="P99" s="471"/>
      <c r="Q99" s="471"/>
      <c r="R99" s="471"/>
      <c r="S99" s="471"/>
    </row>
    <row r="100" spans="1:19" ht="21.75" customHeight="1">
      <c r="A100" s="68"/>
      <c r="B100" s="49"/>
      <c r="C100" s="69" t="s">
        <v>283</v>
      </c>
      <c r="D100" s="35" t="s">
        <v>47</v>
      </c>
      <c r="E100" s="42"/>
      <c r="F100" s="36">
        <f t="shared" si="17"/>
        <v>0</v>
      </c>
      <c r="G100" s="37" t="e">
        <f t="shared" si="16"/>
        <v>#DIV/0!</v>
      </c>
      <c r="H100" s="471"/>
      <c r="I100" s="471"/>
      <c r="J100" s="471"/>
      <c r="K100" s="471"/>
      <c r="L100" s="471"/>
      <c r="M100" s="471"/>
      <c r="N100" s="471"/>
      <c r="O100" s="471"/>
      <c r="P100" s="471"/>
      <c r="Q100" s="471"/>
      <c r="R100" s="471"/>
      <c r="S100" s="471"/>
    </row>
    <row r="101" spans="1:19" ht="21.75" customHeight="1">
      <c r="A101" s="71"/>
      <c r="B101" s="2187" t="s">
        <v>153</v>
      </c>
      <c r="C101" s="2188"/>
      <c r="D101" s="72" t="s">
        <v>31</v>
      </c>
      <c r="E101" s="54">
        <v>0</v>
      </c>
      <c r="F101" s="55">
        <f>SUM(H101:S101)</f>
        <v>0</v>
      </c>
      <c r="G101" s="67" t="e">
        <f t="shared" si="16"/>
        <v>#DIV/0!</v>
      </c>
      <c r="H101" s="1239"/>
      <c r="I101" s="1239"/>
      <c r="J101" s="1239"/>
      <c r="K101" s="1553"/>
      <c r="L101" s="1553"/>
      <c r="M101" s="1553"/>
      <c r="N101" s="1553"/>
      <c r="O101" s="1553"/>
      <c r="P101" s="1553"/>
      <c r="Q101" s="1874"/>
      <c r="R101" s="1907"/>
      <c r="S101" s="1907"/>
    </row>
    <row r="102" spans="1:19" s="74" customFormat="1" ht="21.75" customHeight="1">
      <c r="A102" s="73"/>
      <c r="C102" s="75" t="s">
        <v>115</v>
      </c>
      <c r="D102" s="76" t="s">
        <v>114</v>
      </c>
      <c r="E102" s="77"/>
      <c r="F102" s="36">
        <f t="shared" ref="F102:F108" si="18">SUM(H102:S102)</f>
        <v>0</v>
      </c>
      <c r="G102" s="78" t="e">
        <f t="shared" si="16"/>
        <v>#DIV/0!</v>
      </c>
      <c r="H102" s="1240"/>
      <c r="I102" s="1240"/>
      <c r="J102" s="1240"/>
      <c r="K102" s="1554"/>
      <c r="L102" s="1554"/>
      <c r="M102" s="1554"/>
      <c r="N102" s="1554"/>
      <c r="O102" s="1554"/>
      <c r="P102" s="1554"/>
      <c r="Q102" s="1875"/>
      <c r="R102" s="1908"/>
      <c r="S102" s="1908"/>
    </row>
    <row r="103" spans="1:19" ht="21.75" customHeight="1">
      <c r="A103" s="107"/>
      <c r="B103" s="108" t="s">
        <v>37</v>
      </c>
      <c r="C103" s="109"/>
      <c r="D103" s="110" t="s">
        <v>24</v>
      </c>
      <c r="E103" s="111">
        <f>SUM(E104:E108)</f>
        <v>2447500</v>
      </c>
      <c r="F103" s="153">
        <f>SUM(H103:S103)</f>
        <v>2030055.3</v>
      </c>
      <c r="G103" s="112">
        <f t="shared" si="16"/>
        <v>82.944036772216549</v>
      </c>
      <c r="H103" s="1226">
        <f>SUM(H104:H108)</f>
        <v>0</v>
      </c>
      <c r="I103" s="1226">
        <f t="shared" ref="I103:S103" si="19">SUM(I104:I108)</f>
        <v>34764.300000000003</v>
      </c>
      <c r="J103" s="1226">
        <f t="shared" si="19"/>
        <v>864190</v>
      </c>
      <c r="K103" s="1543">
        <f t="shared" si="19"/>
        <v>4450</v>
      </c>
      <c r="L103" s="1543">
        <f t="shared" si="19"/>
        <v>1100200</v>
      </c>
      <c r="M103" s="1543">
        <f t="shared" si="19"/>
        <v>10560</v>
      </c>
      <c r="N103" s="1543">
        <f t="shared" si="19"/>
        <v>0</v>
      </c>
      <c r="O103" s="1543">
        <f t="shared" si="19"/>
        <v>11793</v>
      </c>
      <c r="P103" s="1543">
        <f t="shared" si="19"/>
        <v>0</v>
      </c>
      <c r="Q103" s="1861">
        <f t="shared" si="19"/>
        <v>0</v>
      </c>
      <c r="R103" s="1896">
        <f t="shared" si="19"/>
        <v>0</v>
      </c>
      <c r="S103" s="1896">
        <f t="shared" si="19"/>
        <v>4098</v>
      </c>
    </row>
    <row r="104" spans="1:19" ht="21.75" customHeight="1">
      <c r="A104" s="32"/>
      <c r="B104" s="33"/>
      <c r="C104" s="52" t="s">
        <v>25</v>
      </c>
      <c r="D104" s="35" t="s">
        <v>24</v>
      </c>
      <c r="E104" s="83"/>
      <c r="F104" s="36">
        <f t="shared" si="18"/>
        <v>0</v>
      </c>
      <c r="G104" s="43" t="e">
        <f t="shared" ref="G104:G110" si="20">+F104*100/E104</f>
        <v>#DIV/0!</v>
      </c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</row>
    <row r="105" spans="1:19" ht="21.75" customHeight="1">
      <c r="A105" s="32"/>
      <c r="B105" s="33"/>
      <c r="C105" s="52" t="s">
        <v>26</v>
      </c>
      <c r="D105" s="35" t="s">
        <v>24</v>
      </c>
      <c r="E105" s="42">
        <v>127500</v>
      </c>
      <c r="F105" s="36">
        <f t="shared" si="18"/>
        <v>114255.3</v>
      </c>
      <c r="G105" s="43">
        <f t="shared" si="20"/>
        <v>89.611999999999995</v>
      </c>
      <c r="H105" s="471">
        <v>0</v>
      </c>
      <c r="I105" s="471">
        <v>34764.300000000003</v>
      </c>
      <c r="J105" s="471">
        <v>48390</v>
      </c>
      <c r="K105" s="471">
        <v>4450</v>
      </c>
      <c r="L105" s="471">
        <v>200</v>
      </c>
      <c r="M105" s="471">
        <v>10560</v>
      </c>
      <c r="N105" s="471">
        <v>0</v>
      </c>
      <c r="O105" s="471">
        <v>11793</v>
      </c>
      <c r="P105" s="471">
        <v>0</v>
      </c>
      <c r="Q105" s="471">
        <v>0</v>
      </c>
      <c r="R105" s="471">
        <v>0</v>
      </c>
      <c r="S105" s="471">
        <v>4098</v>
      </c>
    </row>
    <row r="106" spans="1:19" ht="21.75" customHeight="1">
      <c r="A106" s="32"/>
      <c r="B106" s="33"/>
      <c r="C106" s="52" t="s">
        <v>27</v>
      </c>
      <c r="D106" s="35" t="s">
        <v>24</v>
      </c>
      <c r="E106" s="42">
        <v>2320000</v>
      </c>
      <c r="F106" s="36">
        <f t="shared" si="18"/>
        <v>1915800</v>
      </c>
      <c r="G106" s="43">
        <f t="shared" si="20"/>
        <v>82.577586206896555</v>
      </c>
      <c r="H106" s="471">
        <v>0</v>
      </c>
      <c r="I106" s="471">
        <v>0</v>
      </c>
      <c r="J106" s="471">
        <v>815800</v>
      </c>
      <c r="K106" s="471"/>
      <c r="L106" s="471">
        <v>1100000</v>
      </c>
      <c r="M106" s="471">
        <v>0</v>
      </c>
      <c r="N106" s="471">
        <v>0</v>
      </c>
      <c r="O106" s="471">
        <v>0</v>
      </c>
      <c r="P106" s="471">
        <v>0</v>
      </c>
      <c r="Q106" s="471">
        <v>0</v>
      </c>
      <c r="R106" s="471">
        <v>0</v>
      </c>
      <c r="S106" s="471">
        <v>0</v>
      </c>
    </row>
    <row r="107" spans="1:19" ht="21.75" customHeight="1">
      <c r="A107" s="32"/>
      <c r="B107" s="33"/>
      <c r="C107" s="52" t="s">
        <v>28</v>
      </c>
      <c r="D107" s="35" t="s">
        <v>24</v>
      </c>
      <c r="E107" s="83"/>
      <c r="F107" s="36">
        <f t="shared" si="18"/>
        <v>0</v>
      </c>
      <c r="G107" s="43" t="e">
        <f t="shared" si="20"/>
        <v>#DIV/0!</v>
      </c>
      <c r="H107" s="471"/>
      <c r="I107" s="471"/>
      <c r="J107" s="471"/>
      <c r="K107" s="471"/>
      <c r="L107" s="471"/>
      <c r="M107" s="471"/>
      <c r="N107" s="471"/>
      <c r="O107" s="471"/>
      <c r="P107" s="471"/>
      <c r="Q107" s="471"/>
      <c r="R107" s="471"/>
      <c r="S107" s="471"/>
    </row>
    <row r="108" spans="1:19" ht="21.75" customHeight="1">
      <c r="A108" s="32"/>
      <c r="B108" s="33"/>
      <c r="C108" s="53" t="s">
        <v>29</v>
      </c>
      <c r="D108" s="35" t="s">
        <v>24</v>
      </c>
      <c r="E108" s="83"/>
      <c r="F108" s="36">
        <f t="shared" si="18"/>
        <v>0</v>
      </c>
      <c r="G108" s="43" t="e">
        <f t="shared" si="20"/>
        <v>#DIV/0!</v>
      </c>
      <c r="H108" s="471"/>
      <c r="I108" s="471"/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</row>
    <row r="109" spans="1:19" ht="21.75" customHeight="1">
      <c r="A109" s="2201" t="s">
        <v>154</v>
      </c>
      <c r="B109" s="2202"/>
      <c r="C109" s="2203"/>
      <c r="D109" s="26" t="s">
        <v>47</v>
      </c>
      <c r="E109" s="4">
        <f>SUM(E113+E117)</f>
        <v>80000</v>
      </c>
      <c r="F109" s="1536">
        <f>SUM(H109:S109)</f>
        <v>80000</v>
      </c>
      <c r="G109" s="140">
        <f t="shared" si="20"/>
        <v>100</v>
      </c>
      <c r="H109" s="149">
        <f>SUM(H113+H117)</f>
        <v>0</v>
      </c>
      <c r="I109" s="149">
        <f t="shared" ref="I109:S109" si="21">SUM(I113+I117)</f>
        <v>0</v>
      </c>
      <c r="J109" s="149">
        <f t="shared" si="21"/>
        <v>0</v>
      </c>
      <c r="K109" s="149">
        <f t="shared" si="21"/>
        <v>0</v>
      </c>
      <c r="L109" s="149">
        <f t="shared" si="21"/>
        <v>0</v>
      </c>
      <c r="M109" s="149">
        <f t="shared" si="21"/>
        <v>0</v>
      </c>
      <c r="N109" s="149">
        <f t="shared" si="21"/>
        <v>0</v>
      </c>
      <c r="O109" s="149">
        <f t="shared" si="21"/>
        <v>10000</v>
      </c>
      <c r="P109" s="149">
        <f t="shared" si="21"/>
        <v>40000</v>
      </c>
      <c r="Q109" s="1860">
        <f t="shared" si="21"/>
        <v>20000</v>
      </c>
      <c r="R109" s="1860">
        <f t="shared" si="21"/>
        <v>10000</v>
      </c>
      <c r="S109" s="1860">
        <f t="shared" si="21"/>
        <v>0</v>
      </c>
    </row>
    <row r="110" spans="1:19" ht="21.75" customHeight="1">
      <c r="A110" s="84"/>
      <c r="B110" s="45"/>
      <c r="C110" s="3" t="s">
        <v>41</v>
      </c>
      <c r="D110" s="46" t="s">
        <v>47</v>
      </c>
      <c r="E110" s="147">
        <v>80000</v>
      </c>
      <c r="F110" s="58">
        <f>SUM(H110:S110)</f>
        <v>80000</v>
      </c>
      <c r="G110" s="47">
        <f t="shared" si="20"/>
        <v>100</v>
      </c>
      <c r="H110" s="1241">
        <v>0</v>
      </c>
      <c r="I110" s="1241">
        <v>0</v>
      </c>
      <c r="J110" s="1241">
        <v>8000</v>
      </c>
      <c r="K110" s="1555">
        <v>8000</v>
      </c>
      <c r="L110" s="1555">
        <v>8000</v>
      </c>
      <c r="M110" s="1555">
        <v>8000</v>
      </c>
      <c r="N110" s="1555">
        <v>8000</v>
      </c>
      <c r="O110" s="1555">
        <v>8000</v>
      </c>
      <c r="P110" s="1555">
        <v>8000</v>
      </c>
      <c r="Q110" s="1876">
        <v>8000</v>
      </c>
      <c r="R110" s="1876">
        <v>8000</v>
      </c>
      <c r="S110" s="1876">
        <v>8000</v>
      </c>
    </row>
    <row r="111" spans="1:19" ht="21.75" customHeight="1">
      <c r="A111" s="99"/>
      <c r="B111" s="406" t="s">
        <v>155</v>
      </c>
      <c r="C111" s="407"/>
      <c r="D111" s="66"/>
      <c r="E111" s="55"/>
      <c r="F111" s="55"/>
      <c r="G111" s="67"/>
      <c r="H111" s="1239"/>
      <c r="I111" s="1239"/>
      <c r="J111" s="1239"/>
      <c r="K111" s="1553"/>
      <c r="L111" s="1553"/>
      <c r="M111" s="1553"/>
      <c r="N111" s="1553"/>
      <c r="O111" s="1553"/>
      <c r="P111" s="1553"/>
      <c r="Q111" s="1874"/>
      <c r="R111" s="1907"/>
      <c r="S111" s="1907"/>
    </row>
    <row r="112" spans="1:19" ht="21.75" customHeight="1">
      <c r="A112" s="32"/>
      <c r="B112" s="85"/>
      <c r="C112" s="52" t="s">
        <v>120</v>
      </c>
      <c r="D112" s="35" t="s">
        <v>9</v>
      </c>
      <c r="E112" s="36">
        <v>40</v>
      </c>
      <c r="F112" s="36">
        <f>SUM(H112:S112)</f>
        <v>4</v>
      </c>
      <c r="G112" s="37">
        <f>+F112*100/E112</f>
        <v>10</v>
      </c>
      <c r="H112" s="471">
        <v>0</v>
      </c>
      <c r="I112" s="471">
        <v>0</v>
      </c>
      <c r="J112" s="471">
        <v>0</v>
      </c>
      <c r="K112" s="471">
        <v>0</v>
      </c>
      <c r="L112" s="471">
        <v>0</v>
      </c>
      <c r="M112" s="471">
        <v>0</v>
      </c>
      <c r="N112" s="471">
        <v>0</v>
      </c>
      <c r="O112" s="471">
        <v>4</v>
      </c>
      <c r="P112" s="471">
        <v>0</v>
      </c>
      <c r="Q112" s="471">
        <v>0</v>
      </c>
      <c r="R112" s="471"/>
      <c r="S112" s="471">
        <v>0</v>
      </c>
    </row>
    <row r="113" spans="1:19" ht="21.75" customHeight="1">
      <c r="A113" s="32"/>
      <c r="B113" s="85"/>
      <c r="C113" s="52" t="s">
        <v>121</v>
      </c>
      <c r="D113" s="35" t="s">
        <v>47</v>
      </c>
      <c r="E113" s="36">
        <v>80000</v>
      </c>
      <c r="F113" s="36">
        <f>SUM(H113:S113)</f>
        <v>80000</v>
      </c>
      <c r="G113" s="37">
        <f>+F113*100/E113</f>
        <v>100</v>
      </c>
      <c r="H113" s="471">
        <v>0</v>
      </c>
      <c r="I113" s="471">
        <v>0</v>
      </c>
      <c r="J113" s="471">
        <v>0</v>
      </c>
      <c r="K113" s="471">
        <v>0</v>
      </c>
      <c r="L113" s="471">
        <v>0</v>
      </c>
      <c r="M113" s="471">
        <v>0</v>
      </c>
      <c r="N113" s="471">
        <v>0</v>
      </c>
      <c r="O113" s="471">
        <v>10000</v>
      </c>
      <c r="P113" s="471">
        <v>40000</v>
      </c>
      <c r="Q113" s="471">
        <v>20000</v>
      </c>
      <c r="R113" s="471">
        <v>10000</v>
      </c>
      <c r="S113" s="471">
        <v>0</v>
      </c>
    </row>
    <row r="114" spans="1:19" ht="21.75" customHeight="1">
      <c r="A114" s="44"/>
      <c r="B114" s="86"/>
      <c r="C114" s="5" t="s">
        <v>43</v>
      </c>
      <c r="D114" s="46" t="s">
        <v>47</v>
      </c>
      <c r="E114" s="147">
        <v>0</v>
      </c>
      <c r="F114" s="58">
        <f>SUM(H114:S114)</f>
        <v>0</v>
      </c>
      <c r="G114" s="47" t="e">
        <f>+F114*100/E114</f>
        <v>#DIV/0!</v>
      </c>
      <c r="H114" s="1238">
        <v>0</v>
      </c>
      <c r="I114" s="1238">
        <v>0</v>
      </c>
      <c r="J114" s="1238">
        <v>0</v>
      </c>
      <c r="K114" s="1552">
        <v>0</v>
      </c>
      <c r="L114" s="1552">
        <v>0</v>
      </c>
      <c r="M114" s="1552">
        <v>0</v>
      </c>
      <c r="N114" s="1552">
        <v>0</v>
      </c>
      <c r="O114" s="1552">
        <v>0</v>
      </c>
      <c r="P114" s="1552">
        <v>0</v>
      </c>
      <c r="Q114" s="1873">
        <v>0</v>
      </c>
      <c r="R114" s="1906">
        <v>0</v>
      </c>
      <c r="S114" s="1906">
        <v>0</v>
      </c>
    </row>
    <row r="115" spans="1:19" ht="21.75" customHeight="1">
      <c r="A115" s="113"/>
      <c r="B115" s="406" t="s">
        <v>156</v>
      </c>
      <c r="C115" s="408"/>
      <c r="D115" s="66"/>
      <c r="E115" s="55"/>
      <c r="F115" s="55"/>
      <c r="G115" s="67"/>
      <c r="H115" s="1239"/>
      <c r="I115" s="1239"/>
      <c r="J115" s="1239"/>
      <c r="K115" s="1553"/>
      <c r="L115" s="1553"/>
      <c r="M115" s="1553"/>
      <c r="N115" s="1553"/>
      <c r="O115" s="1553"/>
      <c r="P115" s="1553"/>
      <c r="Q115" s="1874"/>
      <c r="R115" s="1907"/>
      <c r="S115" s="1907"/>
    </row>
    <row r="116" spans="1:19" ht="21.75" customHeight="1">
      <c r="A116" s="59"/>
      <c r="B116" s="53"/>
      <c r="C116" s="52" t="s">
        <v>122</v>
      </c>
      <c r="D116" s="35" t="s">
        <v>9</v>
      </c>
      <c r="E116" s="36">
        <v>0</v>
      </c>
      <c r="F116" s="36">
        <f>SUM(H116:S116)</f>
        <v>0</v>
      </c>
      <c r="G116" s="37" t="e">
        <f t="shared" ref="G116:G130" si="22">+F116*100/E116</f>
        <v>#DIV/0!</v>
      </c>
      <c r="H116" s="471"/>
      <c r="I116" s="471"/>
      <c r="J116" s="471"/>
      <c r="K116" s="471"/>
      <c r="L116" s="471"/>
      <c r="M116" s="471"/>
      <c r="N116" s="471"/>
      <c r="O116" s="471"/>
      <c r="P116" s="471"/>
      <c r="Q116" s="471"/>
      <c r="R116" s="471"/>
      <c r="S116" s="471"/>
    </row>
    <row r="117" spans="1:19" ht="21.75" customHeight="1">
      <c r="A117" s="87"/>
      <c r="B117" s="69"/>
      <c r="C117" s="70" t="s">
        <v>123</v>
      </c>
      <c r="D117" s="88" t="s">
        <v>47</v>
      </c>
      <c r="E117" s="36">
        <v>0</v>
      </c>
      <c r="F117" s="36">
        <f>SUM(H117:S117)</f>
        <v>0</v>
      </c>
      <c r="G117" s="37" t="e">
        <f t="shared" si="22"/>
        <v>#DIV/0!</v>
      </c>
      <c r="H117" s="471"/>
      <c r="I117" s="471"/>
      <c r="J117" s="471"/>
      <c r="K117" s="471"/>
      <c r="L117" s="471"/>
      <c r="M117" s="471"/>
      <c r="N117" s="471"/>
      <c r="O117" s="471"/>
      <c r="P117" s="471"/>
      <c r="Q117" s="471"/>
      <c r="R117" s="471"/>
      <c r="S117" s="471"/>
    </row>
    <row r="118" spans="1:19" ht="21.75" customHeight="1">
      <c r="A118" s="99"/>
      <c r="B118" s="2147" t="s">
        <v>311</v>
      </c>
      <c r="C118" s="2148"/>
      <c r="D118" s="66"/>
      <c r="E118" s="55"/>
      <c r="F118" s="55"/>
      <c r="G118" s="67"/>
      <c r="H118" s="1239"/>
      <c r="I118" s="1239"/>
      <c r="J118" s="1239"/>
      <c r="K118" s="1553"/>
      <c r="L118" s="1553"/>
      <c r="M118" s="1553"/>
      <c r="N118" s="1553"/>
      <c r="O118" s="1553"/>
      <c r="P118" s="1553"/>
      <c r="Q118" s="1874"/>
      <c r="R118" s="1907"/>
      <c r="S118" s="1907"/>
    </row>
    <row r="119" spans="1:19" ht="21.75" customHeight="1">
      <c r="A119" s="59"/>
      <c r="B119" s="319"/>
      <c r="C119" s="7" t="s">
        <v>124</v>
      </c>
      <c r="D119" s="35" t="s">
        <v>35</v>
      </c>
      <c r="E119" s="36"/>
      <c r="F119" s="36">
        <f t="shared" ref="F119:F130" si="23">SUM(H119:S119)</f>
        <v>0</v>
      </c>
      <c r="G119" s="37" t="e">
        <f t="shared" si="22"/>
        <v>#DIV/0!</v>
      </c>
      <c r="H119" s="471"/>
      <c r="I119" s="471"/>
      <c r="J119" s="471"/>
      <c r="K119" s="471"/>
      <c r="L119" s="471"/>
      <c r="M119" s="471"/>
      <c r="N119" s="471"/>
      <c r="O119" s="471"/>
      <c r="P119" s="471"/>
      <c r="Q119" s="471"/>
      <c r="R119" s="471"/>
      <c r="S119" s="471"/>
    </row>
    <row r="120" spans="1:19" ht="21.75" customHeight="1">
      <c r="A120" s="59"/>
      <c r="B120" s="319"/>
      <c r="C120" s="7" t="s">
        <v>127</v>
      </c>
      <c r="D120" s="35" t="s">
        <v>35</v>
      </c>
      <c r="E120" s="36"/>
      <c r="F120" s="36">
        <f t="shared" si="23"/>
        <v>0</v>
      </c>
      <c r="G120" s="37" t="e">
        <f t="shared" si="22"/>
        <v>#DIV/0!</v>
      </c>
      <c r="H120" s="471"/>
      <c r="I120" s="471"/>
      <c r="J120" s="471"/>
      <c r="K120" s="471"/>
      <c r="L120" s="471"/>
      <c r="M120" s="471"/>
      <c r="N120" s="471"/>
      <c r="O120" s="471"/>
      <c r="P120" s="471"/>
      <c r="Q120" s="471"/>
      <c r="R120" s="471"/>
      <c r="S120" s="471"/>
    </row>
    <row r="121" spans="1:19" ht="21.75" customHeight="1">
      <c r="A121" s="59"/>
      <c r="B121" s="319"/>
      <c r="C121" s="7" t="s">
        <v>125</v>
      </c>
      <c r="D121" s="35" t="s">
        <v>9</v>
      </c>
      <c r="E121" s="36"/>
      <c r="F121" s="36">
        <f t="shared" si="23"/>
        <v>0</v>
      </c>
      <c r="G121" s="37" t="e">
        <f t="shared" si="22"/>
        <v>#DIV/0!</v>
      </c>
      <c r="H121" s="471"/>
      <c r="I121" s="471"/>
      <c r="J121" s="471"/>
      <c r="K121" s="471"/>
      <c r="L121" s="471"/>
      <c r="M121" s="471"/>
      <c r="N121" s="471"/>
      <c r="O121" s="471"/>
      <c r="P121" s="471"/>
      <c r="Q121" s="471"/>
      <c r="R121" s="471"/>
      <c r="S121" s="471"/>
    </row>
    <row r="122" spans="1:19" ht="21.75" customHeight="1">
      <c r="A122" s="59"/>
      <c r="B122" s="319"/>
      <c r="C122" s="89" t="s">
        <v>126</v>
      </c>
      <c r="D122" s="35" t="s">
        <v>32</v>
      </c>
      <c r="E122" s="36"/>
      <c r="F122" s="36">
        <f t="shared" si="23"/>
        <v>0</v>
      </c>
      <c r="G122" s="37" t="e">
        <f t="shared" si="22"/>
        <v>#DIV/0!</v>
      </c>
      <c r="H122" s="471"/>
      <c r="I122" s="471"/>
      <c r="J122" s="471"/>
      <c r="K122" s="471"/>
      <c r="L122" s="471"/>
      <c r="M122" s="471"/>
      <c r="N122" s="471"/>
      <c r="O122" s="471"/>
      <c r="P122" s="471"/>
      <c r="Q122" s="471"/>
      <c r="R122" s="471"/>
      <c r="S122" s="471"/>
    </row>
    <row r="123" spans="1:19" ht="21.75" customHeight="1">
      <c r="A123" s="99"/>
      <c r="B123" s="489" t="s">
        <v>312</v>
      </c>
      <c r="C123" s="490"/>
      <c r="D123" s="66" t="s">
        <v>114</v>
      </c>
      <c r="E123" s="66"/>
      <c r="F123" s="491">
        <f t="shared" si="23"/>
        <v>0</v>
      </c>
      <c r="G123" s="66"/>
      <c r="H123" s="1219"/>
      <c r="I123" s="1219"/>
      <c r="J123" s="1219"/>
      <c r="K123" s="1537"/>
      <c r="L123" s="1537"/>
      <c r="M123" s="1537"/>
      <c r="N123" s="1537"/>
      <c r="O123" s="1537"/>
      <c r="P123" s="1537"/>
      <c r="Q123" s="1855"/>
      <c r="R123" s="1890"/>
      <c r="S123" s="1890"/>
    </row>
    <row r="124" spans="1:19" ht="21.75" customHeight="1">
      <c r="A124" s="59"/>
      <c r="B124" s="319"/>
      <c r="C124" s="75" t="s">
        <v>115</v>
      </c>
      <c r="D124" s="76" t="s">
        <v>114</v>
      </c>
      <c r="E124" s="77"/>
      <c r="F124" s="36">
        <f t="shared" si="23"/>
        <v>0</v>
      </c>
      <c r="G124" s="37" t="e">
        <f t="shared" si="22"/>
        <v>#DIV/0!</v>
      </c>
      <c r="H124" s="471"/>
      <c r="I124" s="471"/>
      <c r="J124" s="471"/>
      <c r="K124" s="471"/>
      <c r="L124" s="471"/>
      <c r="M124" s="471"/>
      <c r="N124" s="471"/>
      <c r="O124" s="471"/>
      <c r="P124" s="471"/>
      <c r="Q124" s="471"/>
      <c r="R124" s="471"/>
      <c r="S124" s="471"/>
    </row>
    <row r="125" spans="1:19" ht="21.75" customHeight="1">
      <c r="A125" s="79"/>
      <c r="B125" s="80" t="s">
        <v>58</v>
      </c>
      <c r="C125" s="81"/>
      <c r="D125" s="82" t="s">
        <v>24</v>
      </c>
      <c r="E125" s="111">
        <f>SUM(E126:E130)</f>
        <v>8300</v>
      </c>
      <c r="F125" s="153">
        <f t="shared" si="23"/>
        <v>3500</v>
      </c>
      <c r="G125" s="90">
        <f t="shared" si="22"/>
        <v>42.168674698795179</v>
      </c>
      <c r="H125" s="1226">
        <f>SUM(H126:H130)</f>
        <v>0</v>
      </c>
      <c r="I125" s="1226">
        <f t="shared" ref="I125:S125" si="24">SUM(I126:I130)</f>
        <v>0</v>
      </c>
      <c r="J125" s="1226">
        <f t="shared" si="24"/>
        <v>0</v>
      </c>
      <c r="K125" s="1543">
        <f t="shared" si="24"/>
        <v>0</v>
      </c>
      <c r="L125" s="1543">
        <f t="shared" si="24"/>
        <v>3500</v>
      </c>
      <c r="M125" s="1543">
        <f t="shared" si="24"/>
        <v>0</v>
      </c>
      <c r="N125" s="1543">
        <f t="shared" si="24"/>
        <v>0</v>
      </c>
      <c r="O125" s="1543">
        <f t="shared" si="24"/>
        <v>0</v>
      </c>
      <c r="P125" s="1543">
        <f t="shared" si="24"/>
        <v>0</v>
      </c>
      <c r="Q125" s="1861">
        <f t="shared" si="24"/>
        <v>0</v>
      </c>
      <c r="R125" s="1896">
        <f t="shared" si="24"/>
        <v>0</v>
      </c>
      <c r="S125" s="1896">
        <f t="shared" si="24"/>
        <v>0</v>
      </c>
    </row>
    <row r="126" spans="1:19" ht="21.75" customHeight="1">
      <c r="A126" s="32"/>
      <c r="B126" s="33"/>
      <c r="C126" s="52" t="s">
        <v>25</v>
      </c>
      <c r="D126" s="35" t="s">
        <v>24</v>
      </c>
      <c r="E126" s="83"/>
      <c r="F126" s="36">
        <f t="shared" si="23"/>
        <v>0</v>
      </c>
      <c r="G126" s="78" t="e">
        <f t="shared" si="22"/>
        <v>#DIV/0!</v>
      </c>
      <c r="H126" s="471"/>
      <c r="I126" s="471"/>
      <c r="J126" s="471"/>
      <c r="K126" s="471"/>
      <c r="L126" s="471"/>
      <c r="M126" s="471"/>
      <c r="N126" s="471"/>
      <c r="O126" s="471"/>
      <c r="P126" s="471"/>
      <c r="Q126" s="471"/>
      <c r="R126" s="471"/>
      <c r="S126" s="471"/>
    </row>
    <row r="127" spans="1:19" ht="21.75" customHeight="1">
      <c r="A127" s="32"/>
      <c r="B127" s="33"/>
      <c r="C127" s="52" t="s">
        <v>26</v>
      </c>
      <c r="D127" s="35" t="s">
        <v>24</v>
      </c>
      <c r="E127" s="36">
        <v>8300</v>
      </c>
      <c r="F127" s="36">
        <f t="shared" si="23"/>
        <v>3500</v>
      </c>
      <c r="G127" s="78">
        <f t="shared" si="22"/>
        <v>42.168674698795179</v>
      </c>
      <c r="H127" s="471">
        <v>0</v>
      </c>
      <c r="I127" s="471">
        <v>0</v>
      </c>
      <c r="J127" s="471">
        <v>0</v>
      </c>
      <c r="K127" s="471">
        <v>0</v>
      </c>
      <c r="L127" s="471">
        <v>3500</v>
      </c>
      <c r="M127" s="471">
        <v>0</v>
      </c>
      <c r="N127" s="471">
        <v>0</v>
      </c>
      <c r="O127" s="471">
        <v>0</v>
      </c>
      <c r="P127" s="471">
        <v>0</v>
      </c>
      <c r="Q127" s="471">
        <v>0</v>
      </c>
      <c r="R127" s="471">
        <v>0</v>
      </c>
      <c r="S127" s="471">
        <v>0</v>
      </c>
    </row>
    <row r="128" spans="1:19" ht="21.75" customHeight="1">
      <c r="A128" s="32"/>
      <c r="B128" s="33"/>
      <c r="C128" s="52" t="s">
        <v>27</v>
      </c>
      <c r="D128" s="35" t="s">
        <v>24</v>
      </c>
      <c r="E128" s="42"/>
      <c r="F128" s="36">
        <f t="shared" si="23"/>
        <v>0</v>
      </c>
      <c r="G128" s="78" t="e">
        <f t="shared" si="22"/>
        <v>#DIV/0!</v>
      </c>
      <c r="H128" s="471"/>
      <c r="I128" s="471"/>
      <c r="J128" s="471"/>
      <c r="K128" s="471"/>
      <c r="L128" s="471"/>
      <c r="M128" s="471"/>
      <c r="N128" s="471"/>
      <c r="O128" s="471"/>
      <c r="P128" s="471"/>
      <c r="Q128" s="471"/>
      <c r="R128" s="471"/>
      <c r="S128" s="471"/>
    </row>
    <row r="129" spans="1:19" ht="21.75" customHeight="1">
      <c r="A129" s="32"/>
      <c r="B129" s="33"/>
      <c r="C129" s="52" t="s">
        <v>28</v>
      </c>
      <c r="D129" s="35" t="s">
        <v>24</v>
      </c>
      <c r="E129" s="83"/>
      <c r="F129" s="36">
        <f t="shared" si="23"/>
        <v>0</v>
      </c>
      <c r="G129" s="78" t="e">
        <f t="shared" si="22"/>
        <v>#DIV/0!</v>
      </c>
      <c r="H129" s="471"/>
      <c r="I129" s="471"/>
      <c r="J129" s="471"/>
      <c r="K129" s="471"/>
      <c r="L129" s="471"/>
      <c r="M129" s="471"/>
      <c r="N129" s="471"/>
      <c r="O129" s="471"/>
      <c r="P129" s="471"/>
      <c r="Q129" s="471"/>
      <c r="R129" s="471"/>
      <c r="S129" s="471"/>
    </row>
    <row r="130" spans="1:19" ht="21.75" customHeight="1">
      <c r="A130" s="32"/>
      <c r="B130" s="33"/>
      <c r="C130" s="53" t="s">
        <v>29</v>
      </c>
      <c r="D130" s="35" t="s">
        <v>24</v>
      </c>
      <c r="E130" s="83"/>
      <c r="F130" s="36">
        <f t="shared" si="23"/>
        <v>0</v>
      </c>
      <c r="G130" s="78" t="e">
        <f t="shared" si="22"/>
        <v>#DIV/0!</v>
      </c>
      <c r="H130" s="471"/>
      <c r="I130" s="471"/>
      <c r="J130" s="471"/>
      <c r="K130" s="471"/>
      <c r="L130" s="471"/>
      <c r="M130" s="471"/>
      <c r="N130" s="471"/>
      <c r="O130" s="471"/>
      <c r="P130" s="471"/>
      <c r="Q130" s="471"/>
      <c r="R130" s="471"/>
      <c r="S130" s="471"/>
    </row>
    <row r="131" spans="1:19" ht="21.75" customHeight="1">
      <c r="A131" s="2204" t="s">
        <v>158</v>
      </c>
      <c r="B131" s="2205"/>
      <c r="C131" s="2206"/>
      <c r="D131" s="193"/>
      <c r="E131" s="27"/>
      <c r="F131" s="27"/>
      <c r="G131" s="22"/>
      <c r="H131" s="1239"/>
      <c r="I131" s="1239"/>
      <c r="J131" s="1239"/>
      <c r="K131" s="1553"/>
      <c r="L131" s="1553"/>
      <c r="M131" s="1553"/>
      <c r="N131" s="1553"/>
      <c r="O131" s="1553"/>
      <c r="P131" s="1553"/>
      <c r="Q131" s="1874"/>
      <c r="R131" s="1907"/>
      <c r="S131" s="1907"/>
    </row>
    <row r="132" spans="1:19" ht="21.75" customHeight="1">
      <c r="A132" s="232"/>
      <c r="B132" s="212" t="s">
        <v>159</v>
      </c>
      <c r="C132" s="189"/>
      <c r="D132" s="244" t="s">
        <v>33</v>
      </c>
      <c r="E132" s="409">
        <f>SUM(E133:E134)</f>
        <v>1</v>
      </c>
      <c r="F132" s="134">
        <f>SUM(F133:F135)</f>
        <v>1</v>
      </c>
      <c r="G132" s="140">
        <f>+F132*100/E132</f>
        <v>100</v>
      </c>
      <c r="H132" s="1224">
        <f>SUM(H133:H134)</f>
        <v>0</v>
      </c>
      <c r="I132" s="1224">
        <f t="shared" ref="I132:S132" si="25">SUM(I133:I134)</f>
        <v>0</v>
      </c>
      <c r="J132" s="1224">
        <f t="shared" si="25"/>
        <v>0</v>
      </c>
      <c r="K132" s="1541">
        <f t="shared" si="25"/>
        <v>1</v>
      </c>
      <c r="L132" s="1541">
        <f t="shared" si="25"/>
        <v>0</v>
      </c>
      <c r="M132" s="1541">
        <f t="shared" si="25"/>
        <v>0</v>
      </c>
      <c r="N132" s="1541">
        <f t="shared" si="25"/>
        <v>0</v>
      </c>
      <c r="O132" s="1541">
        <f t="shared" si="25"/>
        <v>0</v>
      </c>
      <c r="P132" s="1541">
        <f t="shared" si="25"/>
        <v>0</v>
      </c>
      <c r="Q132" s="1858">
        <f t="shared" si="25"/>
        <v>0</v>
      </c>
      <c r="R132" s="1894">
        <f t="shared" si="25"/>
        <v>0</v>
      </c>
      <c r="S132" s="1894">
        <f t="shared" si="25"/>
        <v>0</v>
      </c>
    </row>
    <row r="133" spans="1:19" ht="21.75" customHeight="1">
      <c r="A133" s="237"/>
      <c r="B133" s="230"/>
      <c r="C133" s="442" t="s">
        <v>288</v>
      </c>
      <c r="D133" s="238" t="s">
        <v>33</v>
      </c>
      <c r="E133" s="36">
        <v>1</v>
      </c>
      <c r="F133" s="36">
        <f>SUM(H133:S133)</f>
        <v>1</v>
      </c>
      <c r="G133" s="37">
        <f>+F133*100/E133</f>
        <v>100</v>
      </c>
      <c r="H133" s="471">
        <v>0</v>
      </c>
      <c r="I133" s="471">
        <v>0</v>
      </c>
      <c r="J133" s="471">
        <v>0</v>
      </c>
      <c r="K133" s="471">
        <v>1</v>
      </c>
      <c r="L133" s="471">
        <v>0</v>
      </c>
      <c r="M133" s="471">
        <v>0</v>
      </c>
      <c r="N133" s="471"/>
      <c r="O133" s="471">
        <v>0</v>
      </c>
      <c r="P133" s="471">
        <v>0</v>
      </c>
      <c r="Q133" s="471">
        <v>0</v>
      </c>
      <c r="R133" s="471">
        <v>0</v>
      </c>
      <c r="S133" s="471">
        <v>0</v>
      </c>
    </row>
    <row r="134" spans="1:19" ht="21.75" customHeight="1">
      <c r="A134" s="237"/>
      <c r="B134" s="230"/>
      <c r="C134" s="442" t="s">
        <v>289</v>
      </c>
      <c r="D134" s="238" t="s">
        <v>33</v>
      </c>
      <c r="E134" s="36">
        <v>0</v>
      </c>
      <c r="F134" s="36">
        <f t="shared" ref="F134:F141" si="26">SUM(H134:S134)</f>
        <v>0</v>
      </c>
      <c r="G134" s="37" t="e">
        <f t="shared" ref="G134:G141" si="27">+F134*100/E134</f>
        <v>#DIV/0!</v>
      </c>
      <c r="H134" s="471"/>
      <c r="I134" s="471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</row>
    <row r="135" spans="1:19" ht="21.75" customHeight="1">
      <c r="A135" s="237"/>
      <c r="B135" s="230"/>
      <c r="C135" s="233" t="s">
        <v>115</v>
      </c>
      <c r="D135" s="234" t="s">
        <v>114</v>
      </c>
      <c r="E135" s="77">
        <v>0</v>
      </c>
      <c r="F135" s="36">
        <f t="shared" si="26"/>
        <v>0</v>
      </c>
      <c r="G135" s="37" t="e">
        <f t="shared" si="27"/>
        <v>#DIV/0!</v>
      </c>
      <c r="H135" s="471"/>
      <c r="I135" s="471"/>
      <c r="J135" s="471"/>
      <c r="K135" s="471"/>
      <c r="L135" s="471"/>
      <c r="M135" s="471"/>
      <c r="N135" s="471"/>
      <c r="O135" s="471"/>
      <c r="P135" s="471"/>
      <c r="Q135" s="471"/>
      <c r="R135" s="471"/>
      <c r="S135" s="471"/>
    </row>
    <row r="136" spans="1:19" ht="21.75" customHeight="1">
      <c r="A136" s="240"/>
      <c r="B136" s="241" t="s">
        <v>58</v>
      </c>
      <c r="C136" s="242"/>
      <c r="D136" s="236" t="s">
        <v>24</v>
      </c>
      <c r="E136" s="111">
        <f>SUM(E137:E141)</f>
        <v>56200</v>
      </c>
      <c r="F136" s="153">
        <f>SUM(H136:S136)</f>
        <v>60282</v>
      </c>
      <c r="G136" s="90">
        <f t="shared" si="27"/>
        <v>107.26334519572954</v>
      </c>
      <c r="H136" s="1226">
        <f>SUM(H137:H141)</f>
        <v>0</v>
      </c>
      <c r="I136" s="1226">
        <f t="shared" ref="I136:S136" si="28">SUM(I137:I141)</f>
        <v>0</v>
      </c>
      <c r="J136" s="1226">
        <f t="shared" si="28"/>
        <v>0</v>
      </c>
      <c r="K136" s="1543">
        <f t="shared" si="28"/>
        <v>0</v>
      </c>
      <c r="L136" s="1543">
        <f t="shared" si="28"/>
        <v>4869</v>
      </c>
      <c r="M136" s="1543">
        <f t="shared" si="28"/>
        <v>8565</v>
      </c>
      <c r="N136" s="1543">
        <f t="shared" si="28"/>
        <v>30579</v>
      </c>
      <c r="O136" s="1543">
        <f t="shared" si="28"/>
        <v>11030</v>
      </c>
      <c r="P136" s="1543">
        <f t="shared" si="28"/>
        <v>0</v>
      </c>
      <c r="Q136" s="1861">
        <f t="shared" si="28"/>
        <v>5239</v>
      </c>
      <c r="R136" s="1896">
        <f t="shared" si="28"/>
        <v>0</v>
      </c>
      <c r="S136" s="1896">
        <f t="shared" si="28"/>
        <v>0</v>
      </c>
    </row>
    <row r="137" spans="1:19" ht="21.75" customHeight="1">
      <c r="A137" s="194"/>
      <c r="B137" s="195"/>
      <c r="C137" s="221" t="s">
        <v>25</v>
      </c>
      <c r="D137" s="196" t="s">
        <v>24</v>
      </c>
      <c r="E137" s="83">
        <v>0</v>
      </c>
      <c r="F137" s="36">
        <f>SUM(H137:S137)</f>
        <v>0</v>
      </c>
      <c r="G137" s="37" t="e">
        <f t="shared" si="27"/>
        <v>#DIV/0!</v>
      </c>
      <c r="H137" s="471"/>
      <c r="I137" s="471"/>
      <c r="J137" s="471"/>
      <c r="K137" s="471"/>
      <c r="L137" s="471"/>
      <c r="M137" s="471"/>
      <c r="N137" s="471"/>
      <c r="O137" s="471"/>
      <c r="P137" s="471"/>
      <c r="Q137" s="471"/>
      <c r="R137" s="471"/>
      <c r="S137" s="471"/>
    </row>
    <row r="138" spans="1:19" ht="21.75" customHeight="1">
      <c r="A138" s="194"/>
      <c r="B138" s="195"/>
      <c r="C138" s="221" t="s">
        <v>26</v>
      </c>
      <c r="D138" s="196" t="s">
        <v>24</v>
      </c>
      <c r="E138" s="36">
        <v>56200</v>
      </c>
      <c r="F138" s="36">
        <f t="shared" si="26"/>
        <v>60282</v>
      </c>
      <c r="G138" s="37">
        <f t="shared" si="27"/>
        <v>107.26334519572954</v>
      </c>
      <c r="H138" s="471">
        <v>0</v>
      </c>
      <c r="I138" s="471">
        <v>0</v>
      </c>
      <c r="J138" s="471">
        <v>0</v>
      </c>
      <c r="K138" s="471">
        <v>0</v>
      </c>
      <c r="L138" s="471">
        <v>4869</v>
      </c>
      <c r="M138" s="471">
        <v>8565</v>
      </c>
      <c r="N138" s="471">
        <v>30579</v>
      </c>
      <c r="O138" s="471">
        <v>11030</v>
      </c>
      <c r="P138" s="471">
        <v>0</v>
      </c>
      <c r="Q138" s="471">
        <v>5239</v>
      </c>
      <c r="R138" s="471">
        <v>0</v>
      </c>
      <c r="S138" s="471">
        <v>0</v>
      </c>
    </row>
    <row r="139" spans="1:19" ht="21.75" customHeight="1">
      <c r="A139" s="194"/>
      <c r="B139" s="195"/>
      <c r="C139" s="221" t="s">
        <v>27</v>
      </c>
      <c r="D139" s="196" t="s">
        <v>24</v>
      </c>
      <c r="E139" s="42">
        <v>0</v>
      </c>
      <c r="F139" s="36">
        <f t="shared" si="26"/>
        <v>0</v>
      </c>
      <c r="G139" s="37" t="e">
        <f t="shared" si="27"/>
        <v>#DIV/0!</v>
      </c>
      <c r="H139" s="471"/>
      <c r="I139" s="471"/>
      <c r="J139" s="471"/>
      <c r="K139" s="471"/>
      <c r="L139" s="471"/>
      <c r="M139" s="471"/>
      <c r="N139" s="471"/>
      <c r="O139" s="471"/>
      <c r="P139" s="471"/>
      <c r="Q139" s="471"/>
      <c r="R139" s="471"/>
      <c r="S139" s="471"/>
    </row>
    <row r="140" spans="1:19" ht="21.75" customHeight="1">
      <c r="A140" s="194"/>
      <c r="B140" s="195"/>
      <c r="C140" s="221" t="s">
        <v>28</v>
      </c>
      <c r="D140" s="196" t="s">
        <v>24</v>
      </c>
      <c r="E140" s="83">
        <v>0</v>
      </c>
      <c r="F140" s="36">
        <f t="shared" si="26"/>
        <v>0</v>
      </c>
      <c r="G140" s="37" t="e">
        <f t="shared" si="27"/>
        <v>#DIV/0!</v>
      </c>
      <c r="H140" s="471"/>
      <c r="I140" s="471"/>
      <c r="J140" s="471"/>
      <c r="K140" s="471"/>
      <c r="L140" s="471"/>
      <c r="M140" s="471"/>
      <c r="N140" s="471"/>
      <c r="O140" s="471"/>
      <c r="P140" s="471"/>
      <c r="Q140" s="471"/>
      <c r="R140" s="471"/>
      <c r="S140" s="471"/>
    </row>
    <row r="141" spans="1:19" ht="21.75" customHeight="1">
      <c r="A141" s="194"/>
      <c r="B141" s="195"/>
      <c r="C141" s="222" t="s">
        <v>29</v>
      </c>
      <c r="D141" s="196" t="s">
        <v>24</v>
      </c>
      <c r="E141" s="83">
        <v>0</v>
      </c>
      <c r="F141" s="36">
        <f t="shared" si="26"/>
        <v>0</v>
      </c>
      <c r="G141" s="37" t="e">
        <f t="shared" si="27"/>
        <v>#DIV/0!</v>
      </c>
      <c r="H141" s="471"/>
      <c r="I141" s="471"/>
      <c r="J141" s="471"/>
      <c r="K141" s="471"/>
      <c r="L141" s="471"/>
      <c r="M141" s="471"/>
      <c r="N141" s="471"/>
      <c r="O141" s="471"/>
      <c r="P141" s="471"/>
      <c r="Q141" s="471"/>
      <c r="R141" s="471"/>
      <c r="S141" s="471"/>
    </row>
    <row r="142" spans="1:19" ht="21.75" customHeight="1">
      <c r="A142" s="2204" t="s">
        <v>160</v>
      </c>
      <c r="B142" s="2205"/>
      <c r="C142" s="2206"/>
      <c r="D142" s="245" t="str">
        <f>D145</f>
        <v>ตัวอย่าง</v>
      </c>
      <c r="E142" s="148">
        <f>E145</f>
        <v>0</v>
      </c>
      <c r="F142" s="144">
        <f>F145</f>
        <v>0</v>
      </c>
      <c r="G142" s="146" t="e">
        <f>+F142*100/E142</f>
        <v>#DIV/0!</v>
      </c>
      <c r="H142" s="1223">
        <f t="shared" ref="H142:S142" si="29">H145</f>
        <v>0</v>
      </c>
      <c r="I142" s="1223">
        <f t="shared" si="29"/>
        <v>0</v>
      </c>
      <c r="J142" s="1223">
        <f t="shared" si="29"/>
        <v>0</v>
      </c>
      <c r="K142" s="1539">
        <f t="shared" si="29"/>
        <v>0</v>
      </c>
      <c r="L142" s="1539">
        <f t="shared" si="29"/>
        <v>0</v>
      </c>
      <c r="M142" s="1539">
        <f t="shared" si="29"/>
        <v>0</v>
      </c>
      <c r="N142" s="1539">
        <f t="shared" si="29"/>
        <v>0</v>
      </c>
      <c r="O142" s="1539">
        <f t="shared" si="29"/>
        <v>0</v>
      </c>
      <c r="P142" s="1539">
        <f t="shared" si="29"/>
        <v>0</v>
      </c>
      <c r="Q142" s="1857">
        <f t="shared" si="29"/>
        <v>0</v>
      </c>
      <c r="R142" s="1892">
        <f t="shared" si="29"/>
        <v>0</v>
      </c>
      <c r="S142" s="1892">
        <f t="shared" si="29"/>
        <v>0</v>
      </c>
    </row>
    <row r="143" spans="1:19" ht="21.75" customHeight="1">
      <c r="A143" s="246"/>
      <c r="B143" s="212" t="s">
        <v>161</v>
      </c>
      <c r="C143" s="247"/>
      <c r="D143" s="227"/>
      <c r="E143" s="143"/>
      <c r="F143" s="144"/>
      <c r="G143" s="146"/>
      <c r="H143" s="1223"/>
      <c r="I143" s="1223"/>
      <c r="J143" s="1223"/>
      <c r="K143" s="1539"/>
      <c r="L143" s="1539"/>
      <c r="M143" s="1539"/>
      <c r="N143" s="1539"/>
      <c r="O143" s="1539"/>
      <c r="P143" s="1539"/>
      <c r="Q143" s="1857"/>
      <c r="R143" s="1892"/>
      <c r="S143" s="1892"/>
    </row>
    <row r="144" spans="1:19" ht="21.75" customHeight="1">
      <c r="A144" s="248"/>
      <c r="B144" s="249"/>
      <c r="C144" s="231" t="s">
        <v>109</v>
      </c>
      <c r="D144" s="250" t="s">
        <v>9</v>
      </c>
      <c r="E144" s="36">
        <v>0</v>
      </c>
      <c r="F144" s="36">
        <f>SUM(H144:S144)</f>
        <v>0</v>
      </c>
      <c r="G144" s="37" t="e">
        <f t="shared" ref="G144:G173" si="30">+F144*100/E144</f>
        <v>#DIV/0!</v>
      </c>
      <c r="H144" s="471"/>
      <c r="I144" s="471"/>
      <c r="J144" s="471"/>
      <c r="K144" s="471"/>
      <c r="L144" s="471"/>
      <c r="M144" s="471"/>
      <c r="N144" s="471"/>
      <c r="O144" s="471"/>
      <c r="P144" s="471"/>
      <c r="Q144" s="471"/>
      <c r="R144" s="471"/>
      <c r="S144" s="471"/>
    </row>
    <row r="145" spans="1:19" ht="21.75" customHeight="1">
      <c r="A145" s="223"/>
      <c r="B145" s="224"/>
      <c r="C145" s="317" t="s">
        <v>110</v>
      </c>
      <c r="D145" s="250" t="s">
        <v>32</v>
      </c>
      <c r="E145" s="36">
        <v>0</v>
      </c>
      <c r="F145" s="36">
        <f>SUM(H145:S145)</f>
        <v>0</v>
      </c>
      <c r="G145" s="37" t="e">
        <f t="shared" si="30"/>
        <v>#DIV/0!</v>
      </c>
      <c r="H145" s="471"/>
      <c r="I145" s="471"/>
      <c r="J145" s="471"/>
      <c r="K145" s="471"/>
      <c r="L145" s="471"/>
      <c r="M145" s="471"/>
      <c r="N145" s="471"/>
      <c r="O145" s="471"/>
      <c r="P145" s="471"/>
      <c r="Q145" s="471"/>
      <c r="R145" s="471"/>
      <c r="S145" s="471"/>
    </row>
    <row r="146" spans="1:19" ht="21.75" customHeight="1">
      <c r="A146" s="223"/>
      <c r="B146" s="251"/>
      <c r="C146" s="233" t="s">
        <v>115</v>
      </c>
      <c r="D146" s="234" t="s">
        <v>114</v>
      </c>
      <c r="E146" s="77">
        <v>0</v>
      </c>
      <c r="F146" s="36">
        <f>SUM(H146:S146)</f>
        <v>0</v>
      </c>
      <c r="G146" s="37" t="e">
        <f t="shared" si="30"/>
        <v>#DIV/0!</v>
      </c>
      <c r="H146" s="471"/>
      <c r="I146" s="471"/>
      <c r="J146" s="471"/>
      <c r="K146" s="471"/>
      <c r="L146" s="471"/>
      <c r="M146" s="471"/>
      <c r="N146" s="471"/>
      <c r="O146" s="471"/>
      <c r="P146" s="471"/>
      <c r="Q146" s="471"/>
      <c r="R146" s="471"/>
      <c r="S146" s="471"/>
    </row>
    <row r="147" spans="1:19" ht="21.75" customHeight="1">
      <c r="A147" s="240"/>
      <c r="B147" s="241" t="s">
        <v>58</v>
      </c>
      <c r="C147" s="242"/>
      <c r="D147" s="236" t="s">
        <v>24</v>
      </c>
      <c r="E147" s="111">
        <f>SUM(E148:E152)</f>
        <v>0</v>
      </c>
      <c r="F147" s="153">
        <f>SUM(H147:S147)</f>
        <v>0</v>
      </c>
      <c r="G147" s="90" t="e">
        <f t="shared" si="30"/>
        <v>#DIV/0!</v>
      </c>
      <c r="H147" s="1226">
        <f>SUM(H148:H152)</f>
        <v>0</v>
      </c>
      <c r="I147" s="1226">
        <f t="shared" ref="I147:S147" si="31">SUM(I148:I152)</f>
        <v>0</v>
      </c>
      <c r="J147" s="1226">
        <f t="shared" si="31"/>
        <v>0</v>
      </c>
      <c r="K147" s="1543">
        <f t="shared" si="31"/>
        <v>0</v>
      </c>
      <c r="L147" s="1543">
        <f t="shared" si="31"/>
        <v>0</v>
      </c>
      <c r="M147" s="1543">
        <f t="shared" si="31"/>
        <v>0</v>
      </c>
      <c r="N147" s="1543">
        <f t="shared" si="31"/>
        <v>0</v>
      </c>
      <c r="O147" s="1543">
        <f t="shared" si="31"/>
        <v>0</v>
      </c>
      <c r="P147" s="1543">
        <f t="shared" si="31"/>
        <v>0</v>
      </c>
      <c r="Q147" s="1861">
        <f t="shared" si="31"/>
        <v>0</v>
      </c>
      <c r="R147" s="1896">
        <f t="shared" si="31"/>
        <v>0</v>
      </c>
      <c r="S147" s="1896">
        <f t="shared" si="31"/>
        <v>0</v>
      </c>
    </row>
    <row r="148" spans="1:19" ht="21.75" customHeight="1">
      <c r="A148" s="194"/>
      <c r="B148" s="195"/>
      <c r="C148" s="221" t="s">
        <v>25</v>
      </c>
      <c r="D148" s="196" t="s">
        <v>24</v>
      </c>
      <c r="E148" s="83">
        <v>0</v>
      </c>
      <c r="F148" s="36">
        <f>SUM(H148:S148)</f>
        <v>0</v>
      </c>
      <c r="G148" s="37" t="e">
        <f t="shared" si="30"/>
        <v>#DIV/0!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</row>
    <row r="149" spans="1:19" ht="21.75" customHeight="1">
      <c r="A149" s="194"/>
      <c r="B149" s="195"/>
      <c r="C149" s="221" t="s">
        <v>26</v>
      </c>
      <c r="D149" s="196" t="s">
        <v>24</v>
      </c>
      <c r="E149" s="42">
        <v>0</v>
      </c>
      <c r="F149" s="36">
        <f t="shared" ref="F149:F164" si="32">SUM(H149:S149)</f>
        <v>0</v>
      </c>
      <c r="G149" s="37" t="e">
        <f t="shared" si="30"/>
        <v>#DIV/0!</v>
      </c>
      <c r="H149" s="471"/>
      <c r="I149" s="471"/>
      <c r="J149" s="471"/>
      <c r="K149" s="471"/>
      <c r="L149" s="471"/>
      <c r="M149" s="471"/>
      <c r="N149" s="471"/>
      <c r="O149" s="471"/>
      <c r="P149" s="471"/>
      <c r="Q149" s="471"/>
      <c r="R149" s="471"/>
      <c r="S149" s="471"/>
    </row>
    <row r="150" spans="1:19" ht="21.75" customHeight="1">
      <c r="A150" s="194"/>
      <c r="B150" s="195"/>
      <c r="C150" s="221" t="s">
        <v>27</v>
      </c>
      <c r="D150" s="196" t="s">
        <v>24</v>
      </c>
      <c r="E150" s="83">
        <v>0</v>
      </c>
      <c r="F150" s="36">
        <f t="shared" si="32"/>
        <v>0</v>
      </c>
      <c r="G150" s="37" t="e">
        <f t="shared" si="30"/>
        <v>#DIV/0!</v>
      </c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</row>
    <row r="151" spans="1:19" ht="21.75" customHeight="1">
      <c r="A151" s="194"/>
      <c r="B151" s="195"/>
      <c r="C151" s="221" t="s">
        <v>28</v>
      </c>
      <c r="D151" s="196" t="s">
        <v>24</v>
      </c>
      <c r="E151" s="83">
        <v>0</v>
      </c>
      <c r="F151" s="36">
        <f t="shared" si="32"/>
        <v>0</v>
      </c>
      <c r="G151" s="37" t="e">
        <f t="shared" si="30"/>
        <v>#DIV/0!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</row>
    <row r="152" spans="1:19" ht="21.75" customHeight="1">
      <c r="A152" s="194"/>
      <c r="B152" s="195"/>
      <c r="C152" s="222" t="s">
        <v>29</v>
      </c>
      <c r="D152" s="196" t="s">
        <v>24</v>
      </c>
      <c r="E152" s="83">
        <v>0</v>
      </c>
      <c r="F152" s="36">
        <f t="shared" si="32"/>
        <v>0</v>
      </c>
      <c r="G152" s="37" t="e">
        <f t="shared" si="30"/>
        <v>#DIV/0!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</row>
    <row r="153" spans="1:19" ht="21.75" customHeight="1">
      <c r="A153" s="2216" t="s">
        <v>162</v>
      </c>
      <c r="B153" s="2217"/>
      <c r="C153" s="2218"/>
      <c r="D153" s="227"/>
      <c r="E153" s="149">
        <f>E154</f>
        <v>0</v>
      </c>
      <c r="F153" s="144">
        <f>SUM(H153:S153)</f>
        <v>0</v>
      </c>
      <c r="G153" s="146" t="e">
        <f t="shared" si="30"/>
        <v>#DIV/0!</v>
      </c>
      <c r="H153" s="1223">
        <f>H154</f>
        <v>0</v>
      </c>
      <c r="I153" s="1223">
        <f t="shared" ref="I153:S153" si="33">I154</f>
        <v>0</v>
      </c>
      <c r="J153" s="1223">
        <f t="shared" si="33"/>
        <v>0</v>
      </c>
      <c r="K153" s="1539">
        <f t="shared" si="33"/>
        <v>0</v>
      </c>
      <c r="L153" s="1539">
        <f t="shared" si="33"/>
        <v>0</v>
      </c>
      <c r="M153" s="1539">
        <f t="shared" si="33"/>
        <v>0</v>
      </c>
      <c r="N153" s="1539">
        <f t="shared" si="33"/>
        <v>0</v>
      </c>
      <c r="O153" s="1539">
        <f t="shared" si="33"/>
        <v>0</v>
      </c>
      <c r="P153" s="1539">
        <f t="shared" si="33"/>
        <v>0</v>
      </c>
      <c r="Q153" s="1857">
        <f t="shared" si="33"/>
        <v>0</v>
      </c>
      <c r="R153" s="1892">
        <f t="shared" si="33"/>
        <v>0</v>
      </c>
      <c r="S153" s="1892">
        <f t="shared" si="33"/>
        <v>0</v>
      </c>
    </row>
    <row r="154" spans="1:19" s="308" customFormat="1" ht="21.75" customHeight="1">
      <c r="A154" s="194"/>
      <c r="B154" s="2219" t="s">
        <v>221</v>
      </c>
      <c r="C154" s="2220"/>
      <c r="D154" s="410" t="s">
        <v>47</v>
      </c>
      <c r="E154" s="305">
        <v>0</v>
      </c>
      <c r="F154" s="306">
        <f>SUM(H154:S154)</f>
        <v>0</v>
      </c>
      <c r="G154" s="307" t="e">
        <f t="shared" si="30"/>
        <v>#DIV/0!</v>
      </c>
      <c r="H154" s="476"/>
      <c r="I154" s="476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</row>
    <row r="155" spans="1:19" s="308" customFormat="1" ht="21.75" customHeight="1">
      <c r="A155" s="194"/>
      <c r="B155" s="411" t="s">
        <v>163</v>
      </c>
      <c r="C155" s="412"/>
      <c r="D155" s="410" t="s">
        <v>31</v>
      </c>
      <c r="E155" s="305">
        <v>0</v>
      </c>
      <c r="F155" s="306">
        <f>SUM(H155:S155)</f>
        <v>0</v>
      </c>
      <c r="G155" s="307" t="e">
        <f t="shared" si="30"/>
        <v>#DIV/0!</v>
      </c>
      <c r="H155" s="476"/>
      <c r="I155" s="476"/>
      <c r="J155" s="476"/>
      <c r="K155" s="476"/>
      <c r="L155" s="476"/>
      <c r="M155" s="476"/>
      <c r="N155" s="476"/>
      <c r="O155" s="476"/>
      <c r="P155" s="476"/>
      <c r="Q155" s="476"/>
      <c r="R155" s="476"/>
      <c r="S155" s="476"/>
    </row>
    <row r="156" spans="1:19" s="308" customFormat="1" ht="21.75" customHeight="1">
      <c r="A156" s="194"/>
      <c r="B156" s="411" t="s">
        <v>164</v>
      </c>
      <c r="C156" s="412"/>
      <c r="D156" s="410" t="s">
        <v>9</v>
      </c>
      <c r="E156" s="309">
        <v>0</v>
      </c>
      <c r="F156" s="306">
        <f>SUM(H156:S156)</f>
        <v>0</v>
      </c>
      <c r="G156" s="307" t="e">
        <f t="shared" si="30"/>
        <v>#DIV/0!</v>
      </c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</row>
    <row r="157" spans="1:19" s="308" customFormat="1" ht="21.75" customHeight="1">
      <c r="A157" s="194"/>
      <c r="B157" s="411" t="s">
        <v>165</v>
      </c>
      <c r="C157" s="412"/>
      <c r="D157" s="410" t="s">
        <v>9</v>
      </c>
      <c r="E157" s="309">
        <v>0</v>
      </c>
      <c r="F157" s="306">
        <f>SUM(H157:S157)</f>
        <v>0</v>
      </c>
      <c r="G157" s="307" t="e">
        <f t="shared" si="30"/>
        <v>#DIV/0!</v>
      </c>
      <c r="H157" s="476"/>
      <c r="I157" s="476"/>
      <c r="J157" s="476"/>
      <c r="K157" s="476"/>
      <c r="L157" s="476"/>
      <c r="M157" s="476"/>
      <c r="N157" s="476"/>
      <c r="O157" s="476"/>
      <c r="P157" s="476"/>
      <c r="Q157" s="476"/>
      <c r="R157" s="476"/>
      <c r="S157" s="476"/>
    </row>
    <row r="158" spans="1:19" ht="21.75" customHeight="1">
      <c r="A158" s="194"/>
      <c r="B158" s="446"/>
      <c r="C158" s="233" t="s">
        <v>115</v>
      </c>
      <c r="D158" s="234" t="s">
        <v>114</v>
      </c>
      <c r="E158" s="91">
        <v>0</v>
      </c>
      <c r="F158" s="36">
        <f t="shared" si="32"/>
        <v>0</v>
      </c>
      <c r="G158" s="37" t="e">
        <f t="shared" si="30"/>
        <v>#DIV/0!</v>
      </c>
      <c r="H158" s="471"/>
      <c r="I158" s="471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</row>
    <row r="159" spans="1:19" ht="21.75" customHeight="1">
      <c r="A159" s="240"/>
      <c r="B159" s="241" t="s">
        <v>58</v>
      </c>
      <c r="C159" s="242"/>
      <c r="D159" s="236" t="s">
        <v>24</v>
      </c>
      <c r="E159" s="111">
        <f>SUM(E160:E164)</f>
        <v>0</v>
      </c>
      <c r="F159" s="153">
        <f t="shared" si="32"/>
        <v>0</v>
      </c>
      <c r="G159" s="90" t="e">
        <f>+F159*100/E159</f>
        <v>#DIV/0!</v>
      </c>
      <c r="H159" s="1226">
        <f>SUM(H160:H164)</f>
        <v>0</v>
      </c>
      <c r="I159" s="1226">
        <f t="shared" ref="I159:S159" si="34">SUM(I160:I164)</f>
        <v>0</v>
      </c>
      <c r="J159" s="1226">
        <f t="shared" si="34"/>
        <v>0</v>
      </c>
      <c r="K159" s="1543">
        <f t="shared" si="34"/>
        <v>0</v>
      </c>
      <c r="L159" s="1543">
        <f t="shared" si="34"/>
        <v>0</v>
      </c>
      <c r="M159" s="1543">
        <f t="shared" si="34"/>
        <v>0</v>
      </c>
      <c r="N159" s="1543">
        <f t="shared" si="34"/>
        <v>0</v>
      </c>
      <c r="O159" s="1543">
        <f t="shared" si="34"/>
        <v>0</v>
      </c>
      <c r="P159" s="1543">
        <f t="shared" si="34"/>
        <v>0</v>
      </c>
      <c r="Q159" s="1861">
        <f t="shared" si="34"/>
        <v>0</v>
      </c>
      <c r="R159" s="1896">
        <f t="shared" si="34"/>
        <v>0</v>
      </c>
      <c r="S159" s="1896">
        <f t="shared" si="34"/>
        <v>0</v>
      </c>
    </row>
    <row r="160" spans="1:19" ht="21.75" customHeight="1">
      <c r="A160" s="194"/>
      <c r="B160" s="195"/>
      <c r="C160" s="221" t="s">
        <v>25</v>
      </c>
      <c r="D160" s="196" t="s">
        <v>24</v>
      </c>
      <c r="E160" s="83">
        <v>0</v>
      </c>
      <c r="F160" s="36">
        <f t="shared" si="32"/>
        <v>0</v>
      </c>
      <c r="G160" s="37" t="e">
        <f t="shared" si="30"/>
        <v>#DIV/0!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</row>
    <row r="161" spans="1:19" ht="21.75" customHeight="1">
      <c r="A161" s="194"/>
      <c r="B161" s="195"/>
      <c r="C161" s="221" t="s">
        <v>26</v>
      </c>
      <c r="D161" s="196" t="s">
        <v>24</v>
      </c>
      <c r="E161" s="42">
        <v>0</v>
      </c>
      <c r="F161" s="36">
        <f t="shared" si="32"/>
        <v>0</v>
      </c>
      <c r="G161" s="37" t="e">
        <f t="shared" si="30"/>
        <v>#DIV/0!</v>
      </c>
      <c r="H161" s="471"/>
      <c r="I161" s="471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</row>
    <row r="162" spans="1:19" ht="21.75" customHeight="1">
      <c r="A162" s="194"/>
      <c r="B162" s="195"/>
      <c r="C162" s="221" t="s">
        <v>27</v>
      </c>
      <c r="D162" s="196" t="s">
        <v>24</v>
      </c>
      <c r="E162" s="83">
        <v>0</v>
      </c>
      <c r="F162" s="36">
        <f t="shared" si="32"/>
        <v>0</v>
      </c>
      <c r="G162" s="37" t="e">
        <f t="shared" si="30"/>
        <v>#DIV/0!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</row>
    <row r="163" spans="1:19" ht="21.75" customHeight="1">
      <c r="A163" s="194"/>
      <c r="B163" s="195"/>
      <c r="C163" s="221" t="s">
        <v>28</v>
      </c>
      <c r="D163" s="196" t="s">
        <v>24</v>
      </c>
      <c r="E163" s="83">
        <v>0</v>
      </c>
      <c r="F163" s="36">
        <f t="shared" si="32"/>
        <v>0</v>
      </c>
      <c r="G163" s="37" t="e">
        <f t="shared" si="30"/>
        <v>#DIV/0!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</row>
    <row r="164" spans="1:19" ht="21.75" customHeight="1">
      <c r="A164" s="253"/>
      <c r="B164" s="254"/>
      <c r="C164" s="255" t="s">
        <v>29</v>
      </c>
      <c r="D164" s="256" t="s">
        <v>24</v>
      </c>
      <c r="E164" s="119">
        <v>0</v>
      </c>
      <c r="F164" s="116">
        <f t="shared" si="32"/>
        <v>0</v>
      </c>
      <c r="G164" s="120" t="e">
        <f t="shared" si="30"/>
        <v>#DIV/0!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</row>
    <row r="165" spans="1:19" ht="19.5" customHeight="1">
      <c r="A165" s="2152" t="s">
        <v>222</v>
      </c>
      <c r="B165" s="2217"/>
      <c r="C165" s="2218"/>
      <c r="D165" s="227"/>
      <c r="E165" s="203"/>
      <c r="F165" s="204">
        <f>SUM(F166)</f>
        <v>0</v>
      </c>
      <c r="G165" s="228" t="e">
        <f t="shared" si="30"/>
        <v>#DIV/0!</v>
      </c>
      <c r="H165" s="1239"/>
      <c r="I165" s="1239"/>
      <c r="J165" s="1239"/>
      <c r="K165" s="1553"/>
      <c r="L165" s="1553"/>
      <c r="M165" s="1553"/>
      <c r="N165" s="1553"/>
      <c r="O165" s="1553"/>
      <c r="P165" s="1553"/>
      <c r="Q165" s="1874"/>
      <c r="R165" s="1907"/>
      <c r="S165" s="1907"/>
    </row>
    <row r="166" spans="1:19" s="74" customFormat="1" ht="21.75" customHeight="1">
      <c r="A166" s="310"/>
      <c r="B166" s="2153" t="s">
        <v>223</v>
      </c>
      <c r="C166" s="2191"/>
      <c r="D166" s="311" t="s">
        <v>31</v>
      </c>
      <c r="E166" s="218">
        <v>0</v>
      </c>
      <c r="F166" s="219">
        <f t="shared" ref="F166:F174" si="35">SUM(H166:AJ166)</f>
        <v>0</v>
      </c>
      <c r="G166" s="235" t="e">
        <f t="shared" si="30"/>
        <v>#DIV/0!</v>
      </c>
      <c r="H166" s="1240"/>
      <c r="I166" s="1240"/>
      <c r="J166" s="1240"/>
      <c r="K166" s="1554"/>
      <c r="L166" s="1554"/>
      <c r="M166" s="1554"/>
      <c r="N166" s="1554"/>
      <c r="O166" s="1554"/>
      <c r="P166" s="1554"/>
      <c r="Q166" s="1875"/>
      <c r="R166" s="1908"/>
      <c r="S166" s="1908"/>
    </row>
    <row r="167" spans="1:19" s="74" customFormat="1" ht="21.75" customHeight="1">
      <c r="A167" s="310"/>
      <c r="B167" s="443" t="s">
        <v>224</v>
      </c>
      <c r="C167" s="444"/>
      <c r="D167" s="311" t="s">
        <v>88</v>
      </c>
      <c r="E167" s="218">
        <v>0</v>
      </c>
      <c r="F167" s="219">
        <f t="shared" si="35"/>
        <v>0</v>
      </c>
      <c r="G167" s="235" t="e">
        <f t="shared" si="30"/>
        <v>#DIV/0!</v>
      </c>
      <c r="H167" s="1240"/>
      <c r="I167" s="1240"/>
      <c r="J167" s="1240"/>
      <c r="K167" s="1554"/>
      <c r="L167" s="1554"/>
      <c r="M167" s="1554"/>
      <c r="N167" s="1554"/>
      <c r="O167" s="1554"/>
      <c r="P167" s="1554"/>
      <c r="Q167" s="1875"/>
      <c r="R167" s="1908"/>
      <c r="S167" s="1908"/>
    </row>
    <row r="168" spans="1:19" ht="21.75" customHeight="1">
      <c r="A168" s="194"/>
      <c r="B168" s="446"/>
      <c r="C168" s="233" t="s">
        <v>115</v>
      </c>
      <c r="D168" s="234" t="s">
        <v>114</v>
      </c>
      <c r="E168" s="197">
        <v>0</v>
      </c>
      <c r="F168" s="198">
        <f t="shared" si="35"/>
        <v>0</v>
      </c>
      <c r="G168" s="199" t="e">
        <f t="shared" si="30"/>
        <v>#DIV/0!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</row>
    <row r="169" spans="1:19" ht="21.75" customHeight="1">
      <c r="A169" s="240"/>
      <c r="B169" s="241" t="s">
        <v>58</v>
      </c>
      <c r="C169" s="242"/>
      <c r="D169" s="236" t="s">
        <v>24</v>
      </c>
      <c r="E169" s="214">
        <f>SUM(E170:E174)</f>
        <v>0</v>
      </c>
      <c r="F169" s="252">
        <f t="shared" si="35"/>
        <v>0</v>
      </c>
      <c r="G169" s="243" t="e">
        <f t="shared" si="30"/>
        <v>#DIV/0!</v>
      </c>
      <c r="H169" s="1242">
        <f>SUM(H170:H174)</f>
        <v>0</v>
      </c>
      <c r="I169" s="1242">
        <f t="shared" ref="I169:S169" si="36">SUM(I170:I174)</f>
        <v>0</v>
      </c>
      <c r="J169" s="1242">
        <f t="shared" si="36"/>
        <v>0</v>
      </c>
      <c r="K169" s="1556">
        <f t="shared" si="36"/>
        <v>0</v>
      </c>
      <c r="L169" s="1556">
        <f t="shared" si="36"/>
        <v>0</v>
      </c>
      <c r="M169" s="1556">
        <f t="shared" si="36"/>
        <v>0</v>
      </c>
      <c r="N169" s="1556">
        <f t="shared" si="36"/>
        <v>0</v>
      </c>
      <c r="O169" s="1556">
        <f t="shared" si="36"/>
        <v>0</v>
      </c>
      <c r="P169" s="1556">
        <f t="shared" si="36"/>
        <v>0</v>
      </c>
      <c r="Q169" s="1877">
        <f t="shared" si="36"/>
        <v>0</v>
      </c>
      <c r="R169" s="1909">
        <f t="shared" si="36"/>
        <v>0</v>
      </c>
      <c r="S169" s="1911">
        <f t="shared" si="36"/>
        <v>0</v>
      </c>
    </row>
    <row r="170" spans="1:19" ht="21.75" customHeight="1">
      <c r="A170" s="194"/>
      <c r="B170" s="195"/>
      <c r="C170" s="221" t="s">
        <v>25</v>
      </c>
      <c r="D170" s="196" t="s">
        <v>24</v>
      </c>
      <c r="E170" s="197">
        <v>0</v>
      </c>
      <c r="F170" s="198">
        <f t="shared" si="35"/>
        <v>0</v>
      </c>
      <c r="G170" s="199" t="e">
        <f t="shared" si="30"/>
        <v>#DIV/0!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</row>
    <row r="171" spans="1:19" ht="21.75" customHeight="1">
      <c r="A171" s="194"/>
      <c r="B171" s="195"/>
      <c r="C171" s="221" t="s">
        <v>26</v>
      </c>
      <c r="D171" s="196" t="s">
        <v>24</v>
      </c>
      <c r="E171" s="197">
        <v>0</v>
      </c>
      <c r="F171" s="198">
        <f t="shared" si="35"/>
        <v>0</v>
      </c>
      <c r="G171" s="199" t="e">
        <f t="shared" si="30"/>
        <v>#DIV/0!</v>
      </c>
      <c r="H171" s="471"/>
      <c r="I171" s="471"/>
      <c r="J171" s="471"/>
      <c r="K171" s="471"/>
      <c r="L171" s="471"/>
      <c r="M171" s="471"/>
      <c r="N171" s="471"/>
      <c r="O171" s="471"/>
      <c r="P171" s="471"/>
      <c r="Q171" s="471"/>
      <c r="R171" s="471"/>
      <c r="S171" s="471"/>
    </row>
    <row r="172" spans="1:19" ht="21.75" customHeight="1">
      <c r="A172" s="194"/>
      <c r="B172" s="195"/>
      <c r="C172" s="221" t="s">
        <v>27</v>
      </c>
      <c r="D172" s="196" t="s">
        <v>24</v>
      </c>
      <c r="E172" s="197">
        <v>0</v>
      </c>
      <c r="F172" s="198">
        <f t="shared" si="35"/>
        <v>0</v>
      </c>
      <c r="G172" s="199" t="e">
        <f t="shared" si="30"/>
        <v>#DIV/0!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</row>
    <row r="173" spans="1:19" ht="21.75" customHeight="1">
      <c r="A173" s="194"/>
      <c r="B173" s="195"/>
      <c r="C173" s="221" t="s">
        <v>28</v>
      </c>
      <c r="D173" s="196" t="s">
        <v>24</v>
      </c>
      <c r="E173" s="197">
        <v>0</v>
      </c>
      <c r="F173" s="198">
        <f t="shared" si="35"/>
        <v>0</v>
      </c>
      <c r="G173" s="199" t="e">
        <f t="shared" si="30"/>
        <v>#DIV/0!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</row>
    <row r="174" spans="1:19" ht="21.75" customHeight="1">
      <c r="A174" s="253"/>
      <c r="B174" s="254"/>
      <c r="C174" s="255" t="s">
        <v>29</v>
      </c>
      <c r="D174" s="256" t="s">
        <v>24</v>
      </c>
      <c r="E174" s="269">
        <v>0</v>
      </c>
      <c r="F174" s="257">
        <f t="shared" si="35"/>
        <v>0</v>
      </c>
      <c r="G174" s="258" t="e">
        <f>+F174*100/E174</f>
        <v>#DIV/0!</v>
      </c>
      <c r="H174" s="478"/>
      <c r="I174" s="478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</row>
    <row r="175" spans="1:19" ht="33.6" customHeight="1">
      <c r="A175" s="2226" t="s">
        <v>225</v>
      </c>
      <c r="B175" s="2227"/>
      <c r="C175" s="2228"/>
      <c r="D175" s="272"/>
      <c r="E175" s="282">
        <f>E176</f>
        <v>1000</v>
      </c>
      <c r="F175" s="185"/>
      <c r="G175" s="273"/>
      <c r="H175" s="1243"/>
      <c r="I175" s="1243"/>
      <c r="J175" s="1243"/>
      <c r="K175" s="1557"/>
      <c r="L175" s="1557"/>
      <c r="M175" s="1557"/>
      <c r="N175" s="1557"/>
      <c r="O175" s="1557"/>
      <c r="P175" s="1557"/>
      <c r="Q175" s="1878"/>
      <c r="R175" s="1910"/>
      <c r="S175" s="1910"/>
    </row>
    <row r="176" spans="1:19" ht="21.75" customHeight="1">
      <c r="A176" s="232"/>
      <c r="B176" s="2168" t="s">
        <v>226</v>
      </c>
      <c r="C176" s="2229"/>
      <c r="D176" s="298" t="s">
        <v>47</v>
      </c>
      <c r="E176" s="283">
        <f>E177+E179</f>
        <v>1000</v>
      </c>
      <c r="F176" s="186">
        <f>F177+F179</f>
        <v>1020</v>
      </c>
      <c r="G176" s="187">
        <f>+F176*100/E176</f>
        <v>102</v>
      </c>
      <c r="H176" s="283">
        <f>H177+H179</f>
        <v>0</v>
      </c>
      <c r="I176" s="283">
        <f t="shared" ref="I176:S176" si="37">I177+I179</f>
        <v>1020</v>
      </c>
      <c r="J176" s="713">
        <f t="shared" si="37"/>
        <v>0</v>
      </c>
      <c r="K176" s="1567">
        <f t="shared" si="37"/>
        <v>0</v>
      </c>
      <c r="L176" s="1567">
        <f t="shared" si="37"/>
        <v>0</v>
      </c>
      <c r="M176" s="1567">
        <f t="shared" si="37"/>
        <v>0</v>
      </c>
      <c r="N176" s="1567">
        <f t="shared" si="37"/>
        <v>0</v>
      </c>
      <c r="O176" s="1567">
        <f t="shared" si="37"/>
        <v>0</v>
      </c>
      <c r="P176" s="1567">
        <f t="shared" si="37"/>
        <v>0</v>
      </c>
      <c r="Q176" s="1866">
        <f t="shared" si="37"/>
        <v>0</v>
      </c>
      <c r="R176" s="1920">
        <f t="shared" si="37"/>
        <v>0</v>
      </c>
      <c r="S176" s="1920">
        <f t="shared" si="37"/>
        <v>0</v>
      </c>
    </row>
    <row r="177" spans="1:19" ht="21.75" customHeight="1">
      <c r="A177" s="312"/>
      <c r="B177" s="313"/>
      <c r="C177" s="314" t="s">
        <v>134</v>
      </c>
      <c r="D177" s="315" t="s">
        <v>47</v>
      </c>
      <c r="E177" s="197">
        <f>E178</f>
        <v>0</v>
      </c>
      <c r="F177" s="198">
        <f>SUM(H177:S177)</f>
        <v>0</v>
      </c>
      <c r="G177" s="199" t="e">
        <f t="shared" ref="G177:G194" si="38">+F177*100/E177</f>
        <v>#DIV/0!</v>
      </c>
      <c r="H177" s="471"/>
      <c r="I177" s="471"/>
      <c r="J177" s="471"/>
      <c r="K177" s="471"/>
      <c r="L177" s="471"/>
      <c r="M177" s="471"/>
      <c r="N177" s="471"/>
      <c r="O177" s="471"/>
      <c r="P177" s="471"/>
      <c r="Q177" s="471"/>
      <c r="R177" s="471"/>
      <c r="S177" s="471"/>
    </row>
    <row r="178" spans="1:19" ht="21.75" customHeight="1">
      <c r="A178" s="312"/>
      <c r="B178" s="313"/>
      <c r="C178" s="447" t="s">
        <v>10</v>
      </c>
      <c r="D178" s="315" t="s">
        <v>47</v>
      </c>
      <c r="E178" s="197">
        <v>0</v>
      </c>
      <c r="F178" s="198">
        <f t="shared" ref="F178:F186" si="39">SUM(H178:S178)</f>
        <v>0</v>
      </c>
      <c r="G178" s="199" t="e">
        <f t="shared" si="38"/>
        <v>#DIV/0!</v>
      </c>
      <c r="H178" s="471"/>
      <c r="I178" s="471"/>
      <c r="J178" s="471"/>
      <c r="K178" s="471"/>
      <c r="L178" s="471"/>
      <c r="M178" s="471"/>
      <c r="N178" s="471"/>
      <c r="O178" s="471"/>
      <c r="P178" s="471"/>
      <c r="Q178" s="471"/>
      <c r="R178" s="471"/>
      <c r="S178" s="471"/>
    </row>
    <row r="179" spans="1:19" ht="21.75" customHeight="1">
      <c r="A179" s="312"/>
      <c r="B179" s="313"/>
      <c r="C179" s="314" t="s">
        <v>212</v>
      </c>
      <c r="D179" s="315" t="s">
        <v>47</v>
      </c>
      <c r="E179" s="197">
        <v>1000</v>
      </c>
      <c r="F179" s="198">
        <f t="shared" si="39"/>
        <v>1020</v>
      </c>
      <c r="G179" s="199">
        <f t="shared" si="38"/>
        <v>102</v>
      </c>
      <c r="H179" s="471">
        <f>SUM(H180:H186)</f>
        <v>0</v>
      </c>
      <c r="I179" s="471">
        <f>SUM(I180:I186)</f>
        <v>1020</v>
      </c>
      <c r="J179" s="471">
        <f>SUM(J180:J186)</f>
        <v>0</v>
      </c>
      <c r="K179" s="471">
        <f>SUM(K180:K186)</f>
        <v>0</v>
      </c>
      <c r="L179" s="471">
        <f>SUM(L180:L186)</f>
        <v>0</v>
      </c>
      <c r="M179" s="471">
        <v>0</v>
      </c>
      <c r="N179" s="471">
        <v>0</v>
      </c>
      <c r="O179" s="471">
        <v>0</v>
      </c>
      <c r="P179" s="471">
        <v>0</v>
      </c>
      <c r="Q179" s="471">
        <v>0</v>
      </c>
      <c r="R179" s="471">
        <v>0</v>
      </c>
      <c r="S179" s="471">
        <v>0</v>
      </c>
    </row>
    <row r="180" spans="1:19" ht="21.75" customHeight="1">
      <c r="A180" s="312"/>
      <c r="B180" s="313"/>
      <c r="C180" s="447" t="s">
        <v>10</v>
      </c>
      <c r="D180" s="315" t="s">
        <v>47</v>
      </c>
      <c r="E180" s="547">
        <v>0</v>
      </c>
      <c r="F180" s="198">
        <f t="shared" si="39"/>
        <v>0</v>
      </c>
      <c r="G180" s="199" t="e">
        <f t="shared" si="38"/>
        <v>#DIV/0!</v>
      </c>
      <c r="H180" s="471"/>
      <c r="I180" s="471"/>
      <c r="J180" s="471"/>
      <c r="K180" s="471"/>
      <c r="L180" s="471"/>
      <c r="M180" s="471"/>
      <c r="N180" s="471"/>
      <c r="O180" s="471"/>
      <c r="P180" s="471"/>
      <c r="Q180" s="471"/>
      <c r="R180" s="471"/>
      <c r="S180" s="471"/>
    </row>
    <row r="181" spans="1:19" ht="21.75" customHeight="1">
      <c r="A181" s="312"/>
      <c r="B181" s="313"/>
      <c r="C181" s="447" t="s">
        <v>11</v>
      </c>
      <c r="D181" s="315" t="s">
        <v>47</v>
      </c>
      <c r="E181" s="197">
        <v>0</v>
      </c>
      <c r="F181" s="198">
        <f t="shared" si="39"/>
        <v>1020</v>
      </c>
      <c r="G181" s="199" t="e">
        <f t="shared" si="38"/>
        <v>#DIV/0!</v>
      </c>
      <c r="H181" s="471">
        <v>0</v>
      </c>
      <c r="I181" s="471">
        <v>1020</v>
      </c>
      <c r="J181" s="471">
        <v>0</v>
      </c>
      <c r="K181" s="471">
        <v>0</v>
      </c>
      <c r="L181" s="471">
        <v>0</v>
      </c>
      <c r="M181" s="471">
        <v>0</v>
      </c>
      <c r="N181" s="471">
        <v>0</v>
      </c>
      <c r="O181" s="471">
        <v>0</v>
      </c>
      <c r="P181" s="471">
        <v>0</v>
      </c>
      <c r="Q181" s="471">
        <v>0</v>
      </c>
      <c r="R181" s="471">
        <v>0</v>
      </c>
      <c r="S181" s="471">
        <v>0</v>
      </c>
    </row>
    <row r="182" spans="1:19" ht="21.75" customHeight="1">
      <c r="A182" s="312"/>
      <c r="B182" s="313"/>
      <c r="C182" s="447" t="s">
        <v>213</v>
      </c>
      <c r="D182" s="315" t="s">
        <v>47</v>
      </c>
      <c r="E182" s="197">
        <v>0</v>
      </c>
      <c r="F182" s="198">
        <f t="shared" si="39"/>
        <v>0</v>
      </c>
      <c r="G182" s="199" t="e">
        <f t="shared" si="38"/>
        <v>#DIV/0!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471"/>
      <c r="R182" s="471"/>
      <c r="S182" s="471"/>
    </row>
    <row r="183" spans="1:19" ht="21.75" customHeight="1">
      <c r="A183" s="312"/>
      <c r="B183" s="313"/>
      <c r="C183" s="447" t="s">
        <v>107</v>
      </c>
      <c r="D183" s="315" t="s">
        <v>47</v>
      </c>
      <c r="E183" s="197">
        <v>0</v>
      </c>
      <c r="F183" s="198">
        <f t="shared" si="39"/>
        <v>0</v>
      </c>
      <c r="G183" s="199" t="e">
        <f t="shared" si="38"/>
        <v>#DIV/0!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</row>
    <row r="184" spans="1:19" ht="21.75" customHeight="1">
      <c r="A184" s="312"/>
      <c r="B184" s="313"/>
      <c r="C184" s="447" t="s">
        <v>13</v>
      </c>
      <c r="D184" s="315" t="s">
        <v>47</v>
      </c>
      <c r="E184" s="197">
        <v>0</v>
      </c>
      <c r="F184" s="198">
        <f t="shared" si="39"/>
        <v>0</v>
      </c>
      <c r="G184" s="199" t="e">
        <f t="shared" si="38"/>
        <v>#DIV/0!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471"/>
      <c r="R184" s="471"/>
      <c r="S184" s="471"/>
    </row>
    <row r="185" spans="1:19" ht="21.75" customHeight="1">
      <c r="A185" s="312"/>
      <c r="B185" s="313"/>
      <c r="C185" s="447" t="s">
        <v>15</v>
      </c>
      <c r="D185" s="315" t="s">
        <v>47</v>
      </c>
      <c r="E185" s="197">
        <v>0</v>
      </c>
      <c r="F185" s="198">
        <f t="shared" si="39"/>
        <v>0</v>
      </c>
      <c r="G185" s="199" t="e">
        <f t="shared" si="38"/>
        <v>#DIV/0!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</row>
    <row r="186" spans="1:19" ht="21.75" customHeight="1">
      <c r="A186" s="415"/>
      <c r="B186" s="416"/>
      <c r="C186" s="417" t="s">
        <v>16</v>
      </c>
      <c r="D186" s="418" t="s">
        <v>47</v>
      </c>
      <c r="E186" s="269">
        <v>0</v>
      </c>
      <c r="F186" s="198">
        <f t="shared" si="39"/>
        <v>0</v>
      </c>
      <c r="G186" s="258" t="e">
        <f t="shared" si="38"/>
        <v>#DIV/0!</v>
      </c>
      <c r="H186" s="478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</row>
    <row r="187" spans="1:19" ht="21.75" customHeight="1">
      <c r="A187" s="232"/>
      <c r="B187" s="2168" t="s">
        <v>227</v>
      </c>
      <c r="C187" s="2229"/>
      <c r="D187" s="298" t="s">
        <v>32</v>
      </c>
      <c r="E187" s="203">
        <v>0</v>
      </c>
      <c r="F187" s="204">
        <f>SUM(H187:AJ187)</f>
        <v>22</v>
      </c>
      <c r="G187" s="228" t="e">
        <f t="shared" si="38"/>
        <v>#DIV/0!</v>
      </c>
      <c r="H187" s="1239">
        <v>0</v>
      </c>
      <c r="I187" s="1239">
        <v>22</v>
      </c>
      <c r="J187" s="1239"/>
      <c r="K187" s="1553"/>
      <c r="L187" s="1553"/>
      <c r="M187" s="1553"/>
      <c r="N187" s="1553"/>
      <c r="O187" s="1553"/>
      <c r="P187" s="1553"/>
      <c r="Q187" s="1874"/>
      <c r="R187" s="1907"/>
      <c r="S187" s="1907"/>
    </row>
    <row r="188" spans="1:19" ht="21.75" customHeight="1">
      <c r="A188" s="229"/>
      <c r="B188" s="2195" t="s">
        <v>187</v>
      </c>
      <c r="C188" s="2232"/>
      <c r="D188" s="263" t="s">
        <v>114</v>
      </c>
      <c r="E188" s="197">
        <v>0</v>
      </c>
      <c r="F188" s="198">
        <f>SUM(H188:AJ188)</f>
        <v>0</v>
      </c>
      <c r="G188" s="207" t="e">
        <f t="shared" si="38"/>
        <v>#DIV/0!</v>
      </c>
      <c r="H188" s="471"/>
      <c r="I188" s="471"/>
      <c r="J188" s="471"/>
      <c r="K188" s="471"/>
      <c r="L188" s="471"/>
      <c r="M188" s="471"/>
      <c r="N188" s="471"/>
      <c r="O188" s="471"/>
      <c r="P188" s="471"/>
      <c r="Q188" s="471"/>
      <c r="R188" s="471"/>
      <c r="S188" s="471"/>
    </row>
    <row r="189" spans="1:19" ht="21.75" customHeight="1">
      <c r="A189" s="240"/>
      <c r="B189" s="241" t="s">
        <v>37</v>
      </c>
      <c r="C189" s="242"/>
      <c r="D189" s="236" t="s">
        <v>24</v>
      </c>
      <c r="E189" s="214">
        <f>SUM(E190:E194)</f>
        <v>7100</v>
      </c>
      <c r="F189" s="214">
        <f>SUM(F190:F194)</f>
        <v>6222</v>
      </c>
      <c r="G189" s="215">
        <f t="shared" si="38"/>
        <v>87.633802816901408</v>
      </c>
      <c r="H189" s="1242">
        <f>SUM(H190:H194)</f>
        <v>0</v>
      </c>
      <c r="I189" s="1242">
        <f>SUM(I190:I194)</f>
        <v>4062</v>
      </c>
      <c r="J189" s="1242">
        <f>SUM(J190:J194)</f>
        <v>0</v>
      </c>
      <c r="K189" s="1556">
        <f>SUM(K190:K194)</f>
        <v>0</v>
      </c>
      <c r="L189" s="1556">
        <f>SUM(L190:L194)</f>
        <v>0</v>
      </c>
      <c r="M189" s="1556">
        <f t="shared" ref="M189:R189" si="40">SUM(M190:M194)</f>
        <v>1440</v>
      </c>
      <c r="N189" s="1556">
        <f t="shared" si="40"/>
        <v>0</v>
      </c>
      <c r="O189" s="1556">
        <f t="shared" si="40"/>
        <v>0</v>
      </c>
      <c r="P189" s="1556">
        <f t="shared" si="40"/>
        <v>0</v>
      </c>
      <c r="Q189" s="1877">
        <f t="shared" si="40"/>
        <v>0</v>
      </c>
      <c r="R189" s="1909">
        <f t="shared" si="40"/>
        <v>0</v>
      </c>
      <c r="S189" s="1911">
        <f>SUM(S190:S194)</f>
        <v>720</v>
      </c>
    </row>
    <row r="190" spans="1:19" ht="21.75" customHeight="1">
      <c r="A190" s="194"/>
      <c r="B190" s="195"/>
      <c r="C190" s="221" t="s">
        <v>25</v>
      </c>
      <c r="D190" s="196" t="s">
        <v>24</v>
      </c>
      <c r="E190" s="197">
        <v>0</v>
      </c>
      <c r="F190" s="198">
        <f>SUM(H190:AJ190)</f>
        <v>0</v>
      </c>
      <c r="G190" s="207" t="e">
        <f t="shared" si="38"/>
        <v>#DIV/0!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471"/>
      <c r="R190" s="471"/>
      <c r="S190" s="471"/>
    </row>
    <row r="191" spans="1:19" ht="21.75" customHeight="1">
      <c r="A191" s="194"/>
      <c r="B191" s="195"/>
      <c r="C191" s="221" t="s">
        <v>26</v>
      </c>
      <c r="D191" s="196" t="s">
        <v>24</v>
      </c>
      <c r="E191" s="197">
        <v>7100</v>
      </c>
      <c r="F191" s="198">
        <f>SUM(H191:AJ191)</f>
        <v>6222</v>
      </c>
      <c r="G191" s="207">
        <f t="shared" si="38"/>
        <v>87.633802816901408</v>
      </c>
      <c r="H191" s="471">
        <v>0</v>
      </c>
      <c r="I191" s="471">
        <v>4062</v>
      </c>
      <c r="J191" s="471">
        <v>0</v>
      </c>
      <c r="K191" s="471">
        <v>0</v>
      </c>
      <c r="L191" s="471">
        <v>0</v>
      </c>
      <c r="M191" s="471">
        <v>1440</v>
      </c>
      <c r="N191" s="471">
        <v>0</v>
      </c>
      <c r="O191" s="471">
        <v>0</v>
      </c>
      <c r="P191" s="471">
        <v>0</v>
      </c>
      <c r="Q191" s="471">
        <v>0</v>
      </c>
      <c r="R191" s="471">
        <v>0</v>
      </c>
      <c r="S191" s="471">
        <v>720</v>
      </c>
    </row>
    <row r="192" spans="1:19" ht="21.75" customHeight="1">
      <c r="A192" s="194"/>
      <c r="B192" s="195"/>
      <c r="C192" s="221" t="s">
        <v>27</v>
      </c>
      <c r="D192" s="196" t="s">
        <v>24</v>
      </c>
      <c r="E192" s="197">
        <v>0</v>
      </c>
      <c r="F192" s="198">
        <f>SUM(H192:AJ192)</f>
        <v>0</v>
      </c>
      <c r="G192" s="207" t="e">
        <f t="shared" si="38"/>
        <v>#DIV/0!</v>
      </c>
      <c r="H192" s="471"/>
      <c r="I192" s="471"/>
      <c r="J192" s="471"/>
      <c r="K192" s="471"/>
      <c r="L192" s="471"/>
      <c r="M192" s="471"/>
      <c r="N192" s="471"/>
      <c r="O192" s="471"/>
      <c r="P192" s="471"/>
      <c r="Q192" s="471"/>
      <c r="R192" s="471"/>
      <c r="S192" s="471"/>
    </row>
    <row r="193" spans="1:19" ht="21.75" customHeight="1">
      <c r="A193" s="194"/>
      <c r="B193" s="195"/>
      <c r="C193" s="221" t="s">
        <v>28</v>
      </c>
      <c r="D193" s="196" t="s">
        <v>24</v>
      </c>
      <c r="E193" s="197">
        <v>0</v>
      </c>
      <c r="F193" s="198">
        <f>SUM(H193:AJ193)</f>
        <v>0</v>
      </c>
      <c r="G193" s="207" t="e">
        <f t="shared" si="38"/>
        <v>#DIV/0!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</row>
    <row r="194" spans="1:19" ht="21.75" customHeight="1">
      <c r="A194" s="253"/>
      <c r="B194" s="254"/>
      <c r="C194" s="255" t="s">
        <v>29</v>
      </c>
      <c r="D194" s="256" t="s">
        <v>24</v>
      </c>
      <c r="E194" s="269">
        <v>0</v>
      </c>
      <c r="F194" s="257">
        <f>SUM(H194:AJ194)</f>
        <v>0</v>
      </c>
      <c r="G194" s="281" t="e">
        <f t="shared" si="38"/>
        <v>#DIV/0!</v>
      </c>
      <c r="H194" s="478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</row>
    <row r="195" spans="1:19" ht="21.75" customHeight="1">
      <c r="A195" s="2158" t="s">
        <v>237</v>
      </c>
      <c r="B195" s="2233"/>
      <c r="C195" s="2234"/>
      <c r="D195" s="183"/>
      <c r="E195" s="282"/>
      <c r="F195" s="274"/>
      <c r="G195" s="273"/>
      <c r="H195" s="1243"/>
      <c r="I195" s="1243"/>
      <c r="J195" s="1243"/>
      <c r="K195" s="1557"/>
      <c r="L195" s="1557"/>
      <c r="M195" s="1557"/>
      <c r="N195" s="1557"/>
      <c r="O195" s="1557"/>
      <c r="P195" s="1557"/>
      <c r="Q195" s="1878"/>
      <c r="R195" s="1910"/>
      <c r="S195" s="1910"/>
    </row>
    <row r="196" spans="1:19" ht="21.75" customHeight="1">
      <c r="A196" s="413" t="s">
        <v>238</v>
      </c>
      <c r="B196" s="414"/>
      <c r="C196" s="390"/>
      <c r="D196" s="227"/>
      <c r="E196" s="283"/>
      <c r="F196" s="204"/>
      <c r="G196" s="187"/>
      <c r="H196" s="1239"/>
      <c r="I196" s="1239"/>
      <c r="J196" s="1239"/>
      <c r="K196" s="1553"/>
      <c r="L196" s="1553"/>
      <c r="M196" s="1553"/>
      <c r="N196" s="1553"/>
      <c r="O196" s="1553"/>
      <c r="P196" s="1553"/>
      <c r="Q196" s="1874"/>
      <c r="R196" s="1907"/>
      <c r="S196" s="1907"/>
    </row>
    <row r="197" spans="1:19" ht="21.75" customHeight="1">
      <c r="A197" s="2221" t="s">
        <v>239</v>
      </c>
      <c r="B197" s="2222"/>
      <c r="C197" s="2223"/>
      <c r="D197" s="217" t="s">
        <v>34</v>
      </c>
      <c r="E197" s="358">
        <f>SUM(E198:E200)</f>
        <v>0</v>
      </c>
      <c r="F197" s="198">
        <f t="shared" ref="F197:F232" si="41">SUM(H197:AJ197)</f>
        <v>0</v>
      </c>
      <c r="G197" s="207" t="e">
        <f t="shared" ref="G197:G232" si="42">+F197*100/E197</f>
        <v>#DIV/0!</v>
      </c>
      <c r="H197" s="471"/>
      <c r="I197" s="471"/>
      <c r="J197" s="471"/>
      <c r="K197" s="471"/>
      <c r="L197" s="471"/>
      <c r="M197" s="471"/>
      <c r="N197" s="471"/>
      <c r="O197" s="471"/>
      <c r="P197" s="471"/>
      <c r="Q197" s="471"/>
      <c r="R197" s="471"/>
      <c r="S197" s="471"/>
    </row>
    <row r="198" spans="1:19" ht="21.75" customHeight="1">
      <c r="A198" s="327"/>
      <c r="B198" s="2224" t="s">
        <v>45</v>
      </c>
      <c r="C198" s="2225"/>
      <c r="D198" s="217" t="s">
        <v>34</v>
      </c>
      <c r="E198" s="77">
        <v>0</v>
      </c>
      <c r="F198" s="198">
        <f t="shared" si="41"/>
        <v>0</v>
      </c>
      <c r="G198" s="207" t="e">
        <f t="shared" si="42"/>
        <v>#DIV/0!</v>
      </c>
      <c r="H198" s="471"/>
      <c r="I198" s="471"/>
      <c r="J198" s="471"/>
      <c r="K198" s="471"/>
      <c r="L198" s="471"/>
      <c r="M198" s="471"/>
      <c r="N198" s="471"/>
      <c r="O198" s="471"/>
      <c r="P198" s="471"/>
      <c r="Q198" s="471"/>
      <c r="R198" s="471"/>
      <c r="S198" s="471"/>
    </row>
    <row r="199" spans="1:19" ht="21.75" customHeight="1">
      <c r="A199" s="327"/>
      <c r="B199" s="2224" t="s">
        <v>46</v>
      </c>
      <c r="C199" s="2225"/>
      <c r="D199" s="217" t="s">
        <v>34</v>
      </c>
      <c r="E199" s="77">
        <v>0</v>
      </c>
      <c r="F199" s="198">
        <f t="shared" si="41"/>
        <v>0</v>
      </c>
      <c r="G199" s="207" t="e">
        <f t="shared" si="42"/>
        <v>#DIV/0!</v>
      </c>
      <c r="H199" s="471"/>
      <c r="I199" s="471"/>
      <c r="J199" s="471"/>
      <c r="K199" s="471"/>
      <c r="L199" s="471"/>
      <c r="M199" s="471"/>
      <c r="N199" s="471"/>
      <c r="O199" s="471"/>
      <c r="P199" s="471"/>
      <c r="Q199" s="471"/>
      <c r="R199" s="471"/>
      <c r="S199" s="471"/>
    </row>
    <row r="200" spans="1:19" ht="21.75" customHeight="1">
      <c r="A200" s="327"/>
      <c r="B200" s="2166" t="s">
        <v>284</v>
      </c>
      <c r="C200" s="2239"/>
      <c r="D200" s="217" t="s">
        <v>34</v>
      </c>
      <c r="E200" s="77">
        <v>0</v>
      </c>
      <c r="F200" s="198">
        <f t="shared" si="41"/>
        <v>0</v>
      </c>
      <c r="G200" s="207" t="e">
        <f t="shared" si="42"/>
        <v>#DIV/0!</v>
      </c>
      <c r="H200" s="471"/>
      <c r="I200" s="471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</row>
    <row r="201" spans="1:19" ht="21.75" customHeight="1">
      <c r="A201" s="2155" t="s">
        <v>240</v>
      </c>
      <c r="B201" s="2230"/>
      <c r="C201" s="2231"/>
      <c r="D201" s="217" t="s">
        <v>34</v>
      </c>
      <c r="E201" s="359">
        <f>E202+E214</f>
        <v>0</v>
      </c>
      <c r="F201" s="198">
        <f t="shared" si="41"/>
        <v>0</v>
      </c>
      <c r="G201" s="207" t="e">
        <f t="shared" si="42"/>
        <v>#DIV/0!</v>
      </c>
      <c r="H201" s="471"/>
      <c r="I201" s="471"/>
      <c r="J201" s="471"/>
      <c r="K201" s="471"/>
      <c r="L201" s="471"/>
      <c r="M201" s="471"/>
      <c r="N201" s="471"/>
      <c r="O201" s="471"/>
      <c r="P201" s="471"/>
      <c r="Q201" s="471"/>
      <c r="R201" s="471"/>
      <c r="S201" s="471"/>
    </row>
    <row r="202" spans="1:19" ht="21.75" customHeight="1">
      <c r="A202" s="327"/>
      <c r="B202" s="216" t="s">
        <v>166</v>
      </c>
      <c r="C202" s="331"/>
      <c r="D202" s="234" t="s">
        <v>34</v>
      </c>
      <c r="E202" s="359">
        <f>SUM(E203:E213)</f>
        <v>0</v>
      </c>
      <c r="F202" s="198">
        <f t="shared" si="41"/>
        <v>0</v>
      </c>
      <c r="G202" s="207" t="e">
        <f t="shared" si="42"/>
        <v>#DIV/0!</v>
      </c>
      <c r="H202" s="471"/>
      <c r="I202" s="471"/>
      <c r="J202" s="471"/>
      <c r="K202" s="471"/>
      <c r="L202" s="471"/>
      <c r="M202" s="471"/>
      <c r="N202" s="471"/>
      <c r="O202" s="471"/>
      <c r="P202" s="471"/>
      <c r="Q202" s="471"/>
      <c r="R202" s="471"/>
      <c r="S202" s="471"/>
    </row>
    <row r="203" spans="1:19" ht="21.75" customHeight="1">
      <c r="A203" s="327"/>
      <c r="B203" s="216"/>
      <c r="C203" s="446" t="s">
        <v>168</v>
      </c>
      <c r="D203" s="217" t="s">
        <v>34</v>
      </c>
      <c r="E203" s="156">
        <v>0</v>
      </c>
      <c r="F203" s="198">
        <f t="shared" si="41"/>
        <v>0</v>
      </c>
      <c r="G203" s="207" t="e">
        <f t="shared" si="42"/>
        <v>#DIV/0!</v>
      </c>
      <c r="H203" s="471"/>
      <c r="I203" s="471"/>
      <c r="J203" s="471"/>
      <c r="K203" s="471"/>
      <c r="L203" s="471"/>
      <c r="M203" s="471"/>
      <c r="N203" s="471"/>
      <c r="O203" s="471"/>
      <c r="P203" s="471"/>
      <c r="Q203" s="471"/>
      <c r="R203" s="471"/>
      <c r="S203" s="471"/>
    </row>
    <row r="204" spans="1:19" ht="21.75" customHeight="1">
      <c r="A204" s="327"/>
      <c r="B204" s="216"/>
      <c r="C204" s="446" t="s">
        <v>169</v>
      </c>
      <c r="D204" s="217" t="s">
        <v>34</v>
      </c>
      <c r="E204" s="36">
        <v>0</v>
      </c>
      <c r="F204" s="198">
        <f t="shared" si="41"/>
        <v>0</v>
      </c>
      <c r="G204" s="207" t="e">
        <f t="shared" si="42"/>
        <v>#DIV/0!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</row>
    <row r="205" spans="1:19" ht="21.75" customHeight="1">
      <c r="A205" s="327"/>
      <c r="B205" s="216"/>
      <c r="C205" s="446" t="s">
        <v>170</v>
      </c>
      <c r="D205" s="217" t="s">
        <v>34</v>
      </c>
      <c r="E205" s="36">
        <v>0</v>
      </c>
      <c r="F205" s="198">
        <f t="shared" si="41"/>
        <v>0</v>
      </c>
      <c r="G205" s="207" t="e">
        <f t="shared" si="42"/>
        <v>#DIV/0!</v>
      </c>
      <c r="H205" s="471"/>
      <c r="I205" s="471"/>
      <c r="J205" s="471"/>
      <c r="K205" s="471"/>
      <c r="L205" s="471"/>
      <c r="M205" s="471"/>
      <c r="N205" s="471"/>
      <c r="O205" s="471"/>
      <c r="P205" s="471"/>
      <c r="Q205" s="471"/>
      <c r="R205" s="471"/>
      <c r="S205" s="471"/>
    </row>
    <row r="206" spans="1:19" ht="21.75" customHeight="1">
      <c r="A206" s="327"/>
      <c r="B206" s="216"/>
      <c r="C206" s="446" t="s">
        <v>171</v>
      </c>
      <c r="D206" s="217" t="s">
        <v>34</v>
      </c>
      <c r="E206" s="36">
        <v>0</v>
      </c>
      <c r="F206" s="198">
        <f t="shared" si="41"/>
        <v>0</v>
      </c>
      <c r="G206" s="207" t="e">
        <f t="shared" si="42"/>
        <v>#DIV/0!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</row>
    <row r="207" spans="1:19" ht="21.75" customHeight="1">
      <c r="A207" s="327"/>
      <c r="B207" s="216"/>
      <c r="C207" s="446" t="s">
        <v>172</v>
      </c>
      <c r="D207" s="217" t="s">
        <v>34</v>
      </c>
      <c r="E207" s="36">
        <v>0</v>
      </c>
      <c r="F207" s="198">
        <f t="shared" si="41"/>
        <v>0</v>
      </c>
      <c r="G207" s="207" t="e">
        <f t="shared" si="42"/>
        <v>#DIV/0!</v>
      </c>
      <c r="H207" s="471"/>
      <c r="I207" s="471"/>
      <c r="J207" s="471"/>
      <c r="K207" s="471"/>
      <c r="L207" s="471"/>
      <c r="M207" s="471"/>
      <c r="N207" s="471"/>
      <c r="O207" s="471"/>
      <c r="P207" s="471"/>
      <c r="Q207" s="471"/>
      <c r="R207" s="471"/>
      <c r="S207" s="471"/>
    </row>
    <row r="208" spans="1:19" ht="21.75" customHeight="1">
      <c r="A208" s="327"/>
      <c r="B208" s="216"/>
      <c r="C208" s="446" t="s">
        <v>173</v>
      </c>
      <c r="D208" s="217" t="s">
        <v>34</v>
      </c>
      <c r="E208" s="36">
        <v>0</v>
      </c>
      <c r="F208" s="198">
        <f t="shared" si="41"/>
        <v>0</v>
      </c>
      <c r="G208" s="207" t="e">
        <f t="shared" si="42"/>
        <v>#DIV/0!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</row>
    <row r="209" spans="1:19" ht="21.75" customHeight="1">
      <c r="A209" s="327"/>
      <c r="B209" s="216"/>
      <c r="C209" s="446" t="s">
        <v>174</v>
      </c>
      <c r="D209" s="217" t="s">
        <v>34</v>
      </c>
      <c r="E209" s="36">
        <v>0</v>
      </c>
      <c r="F209" s="198">
        <f t="shared" si="41"/>
        <v>0</v>
      </c>
      <c r="G209" s="207" t="e">
        <f t="shared" si="42"/>
        <v>#DIV/0!</v>
      </c>
      <c r="H209" s="471"/>
      <c r="I209" s="471"/>
      <c r="J209" s="471"/>
      <c r="K209" s="471"/>
      <c r="L209" s="471"/>
      <c r="M209" s="471"/>
      <c r="N209" s="471"/>
      <c r="O209" s="471"/>
      <c r="P209" s="471"/>
      <c r="Q209" s="471"/>
      <c r="R209" s="471"/>
      <c r="S209" s="471"/>
    </row>
    <row r="210" spans="1:19" ht="21.75" customHeight="1">
      <c r="A210" s="327"/>
      <c r="B210" s="216"/>
      <c r="C210" s="446" t="s">
        <v>175</v>
      </c>
      <c r="D210" s="217" t="s">
        <v>34</v>
      </c>
      <c r="E210" s="36">
        <v>0</v>
      </c>
      <c r="F210" s="198">
        <f t="shared" si="41"/>
        <v>0</v>
      </c>
      <c r="G210" s="207" t="e">
        <f t="shared" si="42"/>
        <v>#DIV/0!</v>
      </c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</row>
    <row r="211" spans="1:19" ht="21.75" customHeight="1">
      <c r="A211" s="327"/>
      <c r="B211" s="216"/>
      <c r="C211" s="446" t="s">
        <v>176</v>
      </c>
      <c r="D211" s="217" t="s">
        <v>34</v>
      </c>
      <c r="E211" s="36">
        <v>0</v>
      </c>
      <c r="F211" s="198">
        <f t="shared" si="41"/>
        <v>0</v>
      </c>
      <c r="G211" s="207" t="e">
        <f t="shared" si="42"/>
        <v>#DIV/0!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</row>
    <row r="212" spans="1:19" ht="21.75" customHeight="1">
      <c r="A212" s="327"/>
      <c r="B212" s="216"/>
      <c r="C212" s="446" t="s">
        <v>177</v>
      </c>
      <c r="D212" s="217" t="s">
        <v>34</v>
      </c>
      <c r="E212" s="36">
        <v>0</v>
      </c>
      <c r="F212" s="198">
        <f t="shared" si="41"/>
        <v>0</v>
      </c>
      <c r="G212" s="207" t="e">
        <f t="shared" si="42"/>
        <v>#DIV/0!</v>
      </c>
      <c r="H212" s="471"/>
      <c r="I212" s="471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</row>
    <row r="213" spans="1:19" ht="21.75" customHeight="1">
      <c r="A213" s="327"/>
      <c r="B213" s="216"/>
      <c r="C213" s="446" t="s">
        <v>178</v>
      </c>
      <c r="D213" s="217" t="s">
        <v>34</v>
      </c>
      <c r="E213" s="36">
        <v>0</v>
      </c>
      <c r="F213" s="198">
        <f t="shared" si="41"/>
        <v>0</v>
      </c>
      <c r="G213" s="207" t="e">
        <f t="shared" si="42"/>
        <v>#DIV/0!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471"/>
      <c r="R213" s="471"/>
      <c r="S213" s="471"/>
    </row>
    <row r="214" spans="1:19" ht="21.75" customHeight="1">
      <c r="A214" s="327"/>
      <c r="B214" s="2230" t="s">
        <v>167</v>
      </c>
      <c r="C214" s="2231"/>
      <c r="D214" s="234" t="s">
        <v>34</v>
      </c>
      <c r="E214" s="359">
        <f>SUM(E215:E220)</f>
        <v>0</v>
      </c>
      <c r="F214" s="198">
        <f t="shared" si="41"/>
        <v>0</v>
      </c>
      <c r="G214" s="207" t="e">
        <f t="shared" si="42"/>
        <v>#DIV/0!</v>
      </c>
      <c r="H214" s="471"/>
      <c r="I214" s="471"/>
      <c r="J214" s="471"/>
      <c r="K214" s="471"/>
      <c r="L214" s="471"/>
      <c r="M214" s="471"/>
      <c r="N214" s="471"/>
      <c r="O214" s="471"/>
      <c r="P214" s="471"/>
      <c r="Q214" s="471"/>
      <c r="R214" s="471"/>
      <c r="S214" s="471"/>
    </row>
    <row r="215" spans="1:19" ht="21.75" customHeight="1">
      <c r="A215" s="327"/>
      <c r="B215" s="216"/>
      <c r="C215" s="448" t="s">
        <v>258</v>
      </c>
      <c r="D215" s="217" t="s">
        <v>34</v>
      </c>
      <c r="E215" s="156">
        <v>0</v>
      </c>
      <c r="F215" s="198">
        <f t="shared" si="41"/>
        <v>0</v>
      </c>
      <c r="G215" s="207" t="e">
        <f t="shared" si="42"/>
        <v>#DIV/0!</v>
      </c>
      <c r="H215" s="471"/>
      <c r="I215" s="471"/>
      <c r="J215" s="471"/>
      <c r="K215" s="471"/>
      <c r="L215" s="471"/>
      <c r="M215" s="471"/>
      <c r="N215" s="471"/>
      <c r="O215" s="471"/>
      <c r="P215" s="471"/>
      <c r="Q215" s="471"/>
      <c r="R215" s="471"/>
      <c r="S215" s="471"/>
    </row>
    <row r="216" spans="1:19" ht="21.75" customHeight="1">
      <c r="A216" s="327"/>
      <c r="B216" s="216"/>
      <c r="C216" s="446" t="s">
        <v>185</v>
      </c>
      <c r="D216" s="217" t="s">
        <v>34</v>
      </c>
      <c r="E216" s="156">
        <v>0</v>
      </c>
      <c r="F216" s="198">
        <f t="shared" si="41"/>
        <v>0</v>
      </c>
      <c r="G216" s="207" t="e">
        <f t="shared" si="42"/>
        <v>#DIV/0!</v>
      </c>
      <c r="H216" s="471"/>
      <c r="I216" s="471"/>
      <c r="J216" s="471"/>
      <c r="K216" s="471"/>
      <c r="L216" s="471"/>
      <c r="M216" s="471"/>
      <c r="N216" s="471"/>
      <c r="O216" s="471"/>
      <c r="P216" s="471"/>
      <c r="Q216" s="471"/>
      <c r="R216" s="471"/>
      <c r="S216" s="471"/>
    </row>
    <row r="217" spans="1:19" ht="21.75" customHeight="1">
      <c r="A217" s="327"/>
      <c r="B217" s="216"/>
      <c r="C217" s="446" t="s">
        <v>184</v>
      </c>
      <c r="D217" s="217" t="s">
        <v>34</v>
      </c>
      <c r="E217" s="156">
        <v>0</v>
      </c>
      <c r="F217" s="198">
        <f t="shared" si="41"/>
        <v>0</v>
      </c>
      <c r="G217" s="207" t="e">
        <f t="shared" si="42"/>
        <v>#DIV/0!</v>
      </c>
      <c r="H217" s="471"/>
      <c r="I217" s="471"/>
      <c r="J217" s="471"/>
      <c r="K217" s="471"/>
      <c r="L217" s="471"/>
      <c r="M217" s="471"/>
      <c r="N217" s="471"/>
      <c r="O217" s="471"/>
      <c r="P217" s="471"/>
      <c r="Q217" s="471"/>
      <c r="R217" s="471"/>
      <c r="S217" s="471"/>
    </row>
    <row r="218" spans="1:19" ht="21.75" customHeight="1">
      <c r="A218" s="327"/>
      <c r="B218" s="216"/>
      <c r="C218" s="446" t="s">
        <v>183</v>
      </c>
      <c r="D218" s="217" t="s">
        <v>34</v>
      </c>
      <c r="E218" s="156">
        <v>0</v>
      </c>
      <c r="F218" s="198">
        <f t="shared" si="41"/>
        <v>0</v>
      </c>
      <c r="G218" s="207" t="e">
        <f t="shared" si="42"/>
        <v>#DIV/0!</v>
      </c>
      <c r="H218" s="471"/>
      <c r="I218" s="471"/>
      <c r="J218" s="471"/>
      <c r="K218" s="471"/>
      <c r="L218" s="471"/>
      <c r="M218" s="471"/>
      <c r="N218" s="471"/>
      <c r="O218" s="471"/>
      <c r="P218" s="471"/>
      <c r="Q218" s="471"/>
      <c r="R218" s="471"/>
      <c r="S218" s="471"/>
    </row>
    <row r="219" spans="1:19" ht="21.75" customHeight="1">
      <c r="A219" s="327"/>
      <c r="B219" s="216"/>
      <c r="C219" s="446" t="s">
        <v>182</v>
      </c>
      <c r="D219" s="217" t="s">
        <v>34</v>
      </c>
      <c r="E219" s="156">
        <v>0</v>
      </c>
      <c r="F219" s="198">
        <f t="shared" si="41"/>
        <v>0</v>
      </c>
      <c r="G219" s="207" t="e">
        <f t="shared" si="42"/>
        <v>#DIV/0!</v>
      </c>
      <c r="H219" s="471"/>
      <c r="I219" s="471"/>
      <c r="J219" s="471"/>
      <c r="K219" s="471"/>
      <c r="L219" s="471"/>
      <c r="M219" s="471"/>
      <c r="N219" s="471"/>
      <c r="O219" s="471"/>
      <c r="P219" s="471"/>
      <c r="Q219" s="471"/>
      <c r="R219" s="471"/>
      <c r="S219" s="471"/>
    </row>
    <row r="220" spans="1:19" ht="21.75" customHeight="1">
      <c r="A220" s="327"/>
      <c r="B220" s="216"/>
      <c r="C220" s="446" t="s">
        <v>181</v>
      </c>
      <c r="D220" s="217" t="s">
        <v>34</v>
      </c>
      <c r="E220" s="156">
        <v>0</v>
      </c>
      <c r="F220" s="198">
        <f t="shared" si="41"/>
        <v>0</v>
      </c>
      <c r="G220" s="207" t="e">
        <f t="shared" si="42"/>
        <v>#DIV/0!</v>
      </c>
      <c r="H220" s="471"/>
      <c r="I220" s="471"/>
      <c r="J220" s="471"/>
      <c r="K220" s="471"/>
      <c r="L220" s="471"/>
      <c r="M220" s="471"/>
      <c r="N220" s="471"/>
      <c r="O220" s="471"/>
      <c r="P220" s="471"/>
      <c r="Q220" s="471"/>
      <c r="R220" s="471"/>
      <c r="S220" s="471"/>
    </row>
    <row r="221" spans="1:19" ht="21.75" customHeight="1">
      <c r="A221" s="2155" t="s">
        <v>241</v>
      </c>
      <c r="B221" s="2230"/>
      <c r="C221" s="2231"/>
      <c r="D221" s="217" t="s">
        <v>35</v>
      </c>
      <c r="E221" s="156">
        <v>1</v>
      </c>
      <c r="F221" s="198">
        <f t="shared" si="41"/>
        <v>1</v>
      </c>
      <c r="G221" s="207">
        <f t="shared" si="42"/>
        <v>100</v>
      </c>
      <c r="H221" s="471">
        <v>0</v>
      </c>
      <c r="I221" s="471">
        <v>1</v>
      </c>
      <c r="J221" s="471">
        <v>0</v>
      </c>
      <c r="K221" s="471">
        <v>0</v>
      </c>
      <c r="L221" s="471">
        <v>0</v>
      </c>
      <c r="M221" s="471">
        <v>0</v>
      </c>
      <c r="N221" s="471">
        <v>0</v>
      </c>
      <c r="O221" s="471">
        <v>0</v>
      </c>
      <c r="P221" s="471"/>
      <c r="Q221" s="471">
        <v>0</v>
      </c>
      <c r="R221" s="471">
        <v>0</v>
      </c>
      <c r="S221" s="471">
        <v>0</v>
      </c>
    </row>
    <row r="222" spans="1:19" ht="21.75" customHeight="1">
      <c r="A222" s="332"/>
      <c r="B222" s="450"/>
      <c r="C222" s="334" t="s">
        <v>108</v>
      </c>
      <c r="D222" s="335" t="s">
        <v>9</v>
      </c>
      <c r="E222" s="156">
        <v>100</v>
      </c>
      <c r="F222" s="198">
        <f t="shared" si="41"/>
        <v>591</v>
      </c>
      <c r="G222" s="207">
        <f t="shared" si="42"/>
        <v>591</v>
      </c>
      <c r="H222" s="471">
        <v>0</v>
      </c>
      <c r="I222" s="471">
        <v>40</v>
      </c>
      <c r="J222" s="471">
        <v>0</v>
      </c>
      <c r="K222" s="471">
        <v>250</v>
      </c>
      <c r="L222" s="471">
        <v>40</v>
      </c>
      <c r="M222" s="471">
        <v>168</v>
      </c>
      <c r="N222" s="471">
        <v>8</v>
      </c>
      <c r="O222" s="471">
        <v>0</v>
      </c>
      <c r="P222" s="471">
        <v>10</v>
      </c>
      <c r="Q222" s="471">
        <v>4</v>
      </c>
      <c r="R222" s="471">
        <v>31</v>
      </c>
      <c r="S222" s="471">
        <v>40</v>
      </c>
    </row>
    <row r="223" spans="1:19" ht="21.75" customHeight="1">
      <c r="A223" s="2240" t="s">
        <v>242</v>
      </c>
      <c r="B223" s="2241"/>
      <c r="C223" s="2242"/>
      <c r="D223" s="335" t="s">
        <v>34</v>
      </c>
      <c r="E223" s="156">
        <v>0</v>
      </c>
      <c r="F223" s="198">
        <f t="shared" si="41"/>
        <v>0</v>
      </c>
      <c r="G223" s="207" t="e">
        <f t="shared" si="42"/>
        <v>#DIV/0!</v>
      </c>
      <c r="H223" s="471"/>
      <c r="I223" s="471"/>
      <c r="J223" s="471"/>
      <c r="K223" s="471"/>
      <c r="L223" s="471"/>
      <c r="M223" s="471"/>
      <c r="N223" s="471"/>
      <c r="O223" s="471"/>
      <c r="P223" s="471"/>
      <c r="Q223" s="471"/>
      <c r="R223" s="471"/>
      <c r="S223" s="471"/>
    </row>
    <row r="224" spans="1:19" ht="21.75" customHeight="1">
      <c r="A224" s="2243" t="s">
        <v>243</v>
      </c>
      <c r="B224" s="2244"/>
      <c r="C224" s="2245"/>
      <c r="D224" s="335" t="s">
        <v>90</v>
      </c>
      <c r="E224" s="156">
        <v>0</v>
      </c>
      <c r="F224" s="198">
        <f t="shared" si="41"/>
        <v>0</v>
      </c>
      <c r="G224" s="207" t="e">
        <f t="shared" si="42"/>
        <v>#DIV/0!</v>
      </c>
      <c r="H224" s="471"/>
      <c r="I224" s="471"/>
      <c r="J224" s="471"/>
      <c r="K224" s="471"/>
      <c r="L224" s="471"/>
      <c r="M224" s="471"/>
      <c r="N224" s="471"/>
      <c r="O224" s="471"/>
      <c r="P224" s="471"/>
      <c r="Q224" s="471"/>
      <c r="R224" s="471"/>
      <c r="S224" s="471"/>
    </row>
    <row r="225" spans="1:19" ht="21.75" customHeight="1">
      <c r="A225" s="2240" t="s">
        <v>285</v>
      </c>
      <c r="B225" s="2241"/>
      <c r="C225" s="2242"/>
      <c r="D225" s="335" t="s">
        <v>34</v>
      </c>
      <c r="E225" s="156">
        <v>0</v>
      </c>
      <c r="F225" s="198">
        <f t="shared" si="41"/>
        <v>0</v>
      </c>
      <c r="G225" s="207" t="e">
        <f t="shared" si="42"/>
        <v>#DIV/0!</v>
      </c>
      <c r="H225" s="471"/>
      <c r="I225" s="471"/>
      <c r="J225" s="471"/>
      <c r="K225" s="471"/>
      <c r="L225" s="471"/>
      <c r="M225" s="471"/>
      <c r="N225" s="471"/>
      <c r="O225" s="471"/>
      <c r="P225" s="471"/>
      <c r="Q225" s="471"/>
      <c r="R225" s="471"/>
      <c r="S225" s="471"/>
    </row>
    <row r="226" spans="1:19" ht="21.75" customHeight="1">
      <c r="A226" s="449" t="s">
        <v>245</v>
      </c>
      <c r="B226" s="450"/>
      <c r="C226" s="451"/>
      <c r="D226" s="335" t="s">
        <v>114</v>
      </c>
      <c r="E226" s="156">
        <v>0</v>
      </c>
      <c r="F226" s="198">
        <f t="shared" si="41"/>
        <v>0</v>
      </c>
      <c r="G226" s="207" t="e">
        <f t="shared" si="42"/>
        <v>#DIV/0!</v>
      </c>
      <c r="H226" s="471"/>
      <c r="I226" s="471"/>
      <c r="J226" s="471"/>
      <c r="K226" s="471"/>
      <c r="L226" s="471"/>
      <c r="M226" s="471"/>
      <c r="N226" s="471"/>
      <c r="O226" s="471"/>
      <c r="P226" s="471"/>
      <c r="Q226" s="471"/>
      <c r="R226" s="471"/>
      <c r="S226" s="471"/>
    </row>
    <row r="227" spans="1:19" ht="21.75" customHeight="1">
      <c r="A227" s="287"/>
      <c r="B227" s="302" t="s">
        <v>58</v>
      </c>
      <c r="C227" s="326"/>
      <c r="D227" s="300" t="s">
        <v>24</v>
      </c>
      <c r="E227" s="289">
        <f>SUM(E228:E232)</f>
        <v>20500</v>
      </c>
      <c r="F227" s="252">
        <f t="shared" si="41"/>
        <v>5500</v>
      </c>
      <c r="G227" s="215">
        <f t="shared" si="42"/>
        <v>26.829268292682926</v>
      </c>
      <c r="H227" s="1244">
        <f>SUM(H228:H232)</f>
        <v>0</v>
      </c>
      <c r="I227" s="1244">
        <f t="shared" ref="I227:S227" si="43">SUM(I228:I232)</f>
        <v>0</v>
      </c>
      <c r="J227" s="1244">
        <f t="shared" si="43"/>
        <v>0</v>
      </c>
      <c r="K227" s="1558">
        <f t="shared" si="43"/>
        <v>0</v>
      </c>
      <c r="L227" s="1558">
        <f t="shared" si="43"/>
        <v>0</v>
      </c>
      <c r="M227" s="1558">
        <f t="shared" si="43"/>
        <v>0</v>
      </c>
      <c r="N227" s="1558">
        <f t="shared" si="43"/>
        <v>0</v>
      </c>
      <c r="O227" s="1558">
        <f t="shared" si="43"/>
        <v>3708</v>
      </c>
      <c r="P227" s="1558">
        <f t="shared" si="43"/>
        <v>0</v>
      </c>
      <c r="Q227" s="1879">
        <f t="shared" si="43"/>
        <v>0</v>
      </c>
      <c r="R227" s="1911">
        <f t="shared" si="43"/>
        <v>1792</v>
      </c>
      <c r="S227" s="1911">
        <f t="shared" si="43"/>
        <v>0</v>
      </c>
    </row>
    <row r="228" spans="1:19" ht="21.75" customHeight="1">
      <c r="A228" s="310"/>
      <c r="B228" s="216"/>
      <c r="C228" s="336" t="s">
        <v>25</v>
      </c>
      <c r="D228" s="217" t="s">
        <v>24</v>
      </c>
      <c r="E228" s="285"/>
      <c r="F228" s="198">
        <f t="shared" si="41"/>
        <v>0</v>
      </c>
      <c r="G228" s="207" t="e">
        <f t="shared" si="42"/>
        <v>#DIV/0!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</row>
    <row r="229" spans="1:19" ht="21.75" customHeight="1">
      <c r="A229" s="310"/>
      <c r="B229" s="216"/>
      <c r="C229" s="336" t="s">
        <v>26</v>
      </c>
      <c r="D229" s="217" t="s">
        <v>24</v>
      </c>
      <c r="E229" s="285">
        <v>20500</v>
      </c>
      <c r="F229" s="198">
        <f t="shared" si="41"/>
        <v>5500</v>
      </c>
      <c r="G229" s="207">
        <f t="shared" si="42"/>
        <v>26.829268292682926</v>
      </c>
      <c r="H229" s="471">
        <v>0</v>
      </c>
      <c r="I229" s="471">
        <v>0</v>
      </c>
      <c r="J229" s="471">
        <v>0</v>
      </c>
      <c r="K229" s="471">
        <v>0</v>
      </c>
      <c r="L229" s="471">
        <v>0</v>
      </c>
      <c r="M229" s="471">
        <v>0</v>
      </c>
      <c r="N229" s="471">
        <v>0</v>
      </c>
      <c r="O229" s="471">
        <v>3708</v>
      </c>
      <c r="P229" s="471">
        <v>0</v>
      </c>
      <c r="Q229" s="471">
        <v>0</v>
      </c>
      <c r="R229" s="471">
        <v>1792</v>
      </c>
      <c r="S229" s="471">
        <v>0</v>
      </c>
    </row>
    <row r="230" spans="1:19" ht="21.75" customHeight="1">
      <c r="A230" s="310"/>
      <c r="B230" s="216"/>
      <c r="C230" s="336" t="s">
        <v>27</v>
      </c>
      <c r="D230" s="217" t="s">
        <v>24</v>
      </c>
      <c r="E230" s="285"/>
      <c r="F230" s="198">
        <f t="shared" si="41"/>
        <v>0</v>
      </c>
      <c r="G230" s="207" t="e">
        <f t="shared" si="42"/>
        <v>#DIV/0!</v>
      </c>
      <c r="H230" s="471"/>
      <c r="I230" s="471"/>
      <c r="J230" s="471"/>
      <c r="K230" s="471"/>
      <c r="L230" s="471"/>
      <c r="M230" s="471"/>
      <c r="N230" s="471"/>
      <c r="O230" s="471"/>
      <c r="P230" s="471"/>
      <c r="Q230" s="471"/>
      <c r="R230" s="471"/>
      <c r="S230" s="471"/>
    </row>
    <row r="231" spans="1:19" ht="21.75" customHeight="1">
      <c r="A231" s="310"/>
      <c r="B231" s="216"/>
      <c r="C231" s="336" t="s">
        <v>28</v>
      </c>
      <c r="D231" s="217" t="s">
        <v>24</v>
      </c>
      <c r="E231" s="285"/>
      <c r="F231" s="198">
        <f t="shared" si="41"/>
        <v>0</v>
      </c>
      <c r="G231" s="207" t="e">
        <f t="shared" si="42"/>
        <v>#DIV/0!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</row>
    <row r="232" spans="1:19" ht="21.75" customHeight="1">
      <c r="A232" s="337"/>
      <c r="B232" s="338"/>
      <c r="C232" s="339" t="s">
        <v>29</v>
      </c>
      <c r="D232" s="380" t="s">
        <v>24</v>
      </c>
      <c r="E232" s="303"/>
      <c r="F232" s="257">
        <f t="shared" si="41"/>
        <v>0</v>
      </c>
      <c r="G232" s="281" t="e">
        <f t="shared" si="42"/>
        <v>#DIV/0!</v>
      </c>
      <c r="H232" s="478"/>
      <c r="I232" s="478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</row>
    <row r="233" spans="1:19" ht="21.75" customHeight="1">
      <c r="A233" s="2144" t="s">
        <v>246</v>
      </c>
      <c r="B233" s="2199"/>
      <c r="C233" s="2200"/>
      <c r="D233" s="272"/>
      <c r="E233" s="400"/>
      <c r="F233" s="92"/>
      <c r="G233" s="103"/>
      <c r="H233" s="1243"/>
      <c r="I233" s="1243"/>
      <c r="J233" s="1243"/>
      <c r="K233" s="1557"/>
      <c r="L233" s="1557"/>
      <c r="M233" s="1557"/>
      <c r="N233" s="1557"/>
      <c r="O233" s="1557"/>
      <c r="P233" s="1557"/>
      <c r="Q233" s="1878"/>
      <c r="R233" s="1910"/>
      <c r="S233" s="1910"/>
    </row>
    <row r="234" spans="1:19" ht="21.75" customHeight="1">
      <c r="A234" s="159" t="s">
        <v>247</v>
      </c>
      <c r="B234" s="290"/>
      <c r="C234" s="226"/>
      <c r="D234" s="291"/>
      <c r="E234" s="54"/>
      <c r="F234" s="55"/>
      <c r="G234" s="28"/>
      <c r="H234" s="1239"/>
      <c r="I234" s="1239"/>
      <c r="J234" s="1239"/>
      <c r="K234" s="1553"/>
      <c r="L234" s="1553"/>
      <c r="M234" s="1553"/>
      <c r="N234" s="1553"/>
      <c r="O234" s="1553"/>
      <c r="P234" s="1553"/>
      <c r="Q234" s="1874"/>
      <c r="R234" s="1907"/>
      <c r="S234" s="1907"/>
    </row>
    <row r="235" spans="1:19" ht="21.75" customHeight="1">
      <c r="A235" s="232"/>
      <c r="B235" s="2141" t="s">
        <v>248</v>
      </c>
      <c r="C235" s="2246"/>
      <c r="D235" s="292"/>
      <c r="E235" s="131"/>
      <c r="F235" s="55">
        <f t="shared" ref="F235:F245" si="44">SUM(H235:S235)</f>
        <v>0</v>
      </c>
      <c r="G235" s="28" t="e">
        <f t="shared" ref="G235:G245" si="45">+F235*100/E235</f>
        <v>#DIV/0!</v>
      </c>
      <c r="H235" s="1239"/>
      <c r="I235" s="1239"/>
      <c r="J235" s="1239"/>
      <c r="K235" s="1553"/>
      <c r="L235" s="1553"/>
      <c r="M235" s="1553"/>
      <c r="N235" s="1553"/>
      <c r="O235" s="1553"/>
      <c r="P235" s="1553"/>
      <c r="Q235" s="1874"/>
      <c r="R235" s="1907"/>
      <c r="S235" s="1907"/>
    </row>
    <row r="236" spans="1:19" ht="18.75" customHeight="1">
      <c r="A236" s="229"/>
      <c r="B236" s="293"/>
      <c r="C236" s="440" t="s">
        <v>131</v>
      </c>
      <c r="D236" s="294" t="s">
        <v>31</v>
      </c>
      <c r="E236" s="104">
        <v>1</v>
      </c>
      <c r="F236" s="36">
        <f t="shared" si="44"/>
        <v>1</v>
      </c>
      <c r="G236" s="43">
        <f t="shared" si="45"/>
        <v>100</v>
      </c>
      <c r="H236" s="476">
        <v>0</v>
      </c>
      <c r="I236" s="476">
        <v>0</v>
      </c>
      <c r="J236" s="476">
        <v>0</v>
      </c>
      <c r="K236" s="476">
        <v>0</v>
      </c>
      <c r="L236" s="476">
        <v>1</v>
      </c>
      <c r="M236" s="476">
        <v>0</v>
      </c>
      <c r="N236" s="476">
        <v>0</v>
      </c>
      <c r="O236" s="476">
        <v>0</v>
      </c>
      <c r="P236" s="476">
        <v>0</v>
      </c>
      <c r="Q236" s="476">
        <v>0</v>
      </c>
      <c r="R236" s="476">
        <v>0</v>
      </c>
      <c r="S236" s="476">
        <v>0</v>
      </c>
    </row>
    <row r="237" spans="1:19" ht="21.75" customHeight="1">
      <c r="A237" s="229"/>
      <c r="B237" s="293"/>
      <c r="C237" s="441" t="s">
        <v>132</v>
      </c>
      <c r="D237" s="295" t="s">
        <v>9</v>
      </c>
      <c r="E237" s="105">
        <v>10</v>
      </c>
      <c r="F237" s="36">
        <f t="shared" si="44"/>
        <v>10</v>
      </c>
      <c r="G237" s="43">
        <f t="shared" si="45"/>
        <v>100</v>
      </c>
      <c r="H237" s="476">
        <v>0</v>
      </c>
      <c r="I237" s="476">
        <v>0</v>
      </c>
      <c r="J237" s="476">
        <v>0</v>
      </c>
      <c r="K237" s="476">
        <v>0</v>
      </c>
      <c r="L237" s="476">
        <v>0</v>
      </c>
      <c r="M237" s="476">
        <v>0</v>
      </c>
      <c r="N237" s="476">
        <v>0</v>
      </c>
      <c r="O237" s="476">
        <v>10</v>
      </c>
      <c r="P237" s="476">
        <v>0</v>
      </c>
      <c r="Q237" s="476">
        <v>0</v>
      </c>
      <c r="R237" s="476">
        <v>0</v>
      </c>
      <c r="S237" s="476">
        <v>0</v>
      </c>
    </row>
    <row r="238" spans="1:19" ht="21.75" customHeight="1">
      <c r="A238" s="229"/>
      <c r="B238" s="293"/>
      <c r="C238" s="441" t="s">
        <v>133</v>
      </c>
      <c r="D238" s="295" t="s">
        <v>31</v>
      </c>
      <c r="E238" s="105">
        <v>1</v>
      </c>
      <c r="F238" s="36">
        <f t="shared" si="44"/>
        <v>1</v>
      </c>
      <c r="G238" s="43">
        <f t="shared" si="45"/>
        <v>100</v>
      </c>
      <c r="H238" s="476">
        <v>0</v>
      </c>
      <c r="I238" s="476">
        <v>0</v>
      </c>
      <c r="J238" s="476">
        <v>0</v>
      </c>
      <c r="K238" s="476">
        <v>0</v>
      </c>
      <c r="L238" s="476">
        <v>1</v>
      </c>
      <c r="M238" s="476">
        <v>0</v>
      </c>
      <c r="N238" s="476">
        <v>0</v>
      </c>
      <c r="O238" s="476">
        <v>0</v>
      </c>
      <c r="P238" s="476">
        <v>0</v>
      </c>
      <c r="Q238" s="476">
        <v>0</v>
      </c>
      <c r="R238" s="476">
        <v>0</v>
      </c>
      <c r="S238" s="476">
        <v>0</v>
      </c>
    </row>
    <row r="239" spans="1:19" ht="21.75" customHeight="1">
      <c r="A239" s="229"/>
      <c r="B239" s="296"/>
      <c r="C239" s="262" t="s">
        <v>187</v>
      </c>
      <c r="D239" s="297" t="s">
        <v>114</v>
      </c>
      <c r="E239" s="101"/>
      <c r="F239" s="36">
        <f t="shared" si="44"/>
        <v>0</v>
      </c>
      <c r="G239" s="43" t="e">
        <f t="shared" si="45"/>
        <v>#DIV/0!</v>
      </c>
      <c r="H239" s="476"/>
      <c r="I239" s="476"/>
      <c r="J239" s="476"/>
      <c r="K239" s="476"/>
      <c r="L239" s="476"/>
      <c r="M239" s="476"/>
      <c r="N239" s="476"/>
      <c r="O239" s="476"/>
      <c r="P239" s="476"/>
      <c r="Q239" s="476"/>
      <c r="R239" s="476"/>
      <c r="S239" s="476"/>
    </row>
    <row r="240" spans="1:19" ht="21.75" customHeight="1">
      <c r="A240" s="240"/>
      <c r="B240" s="241" t="s">
        <v>37</v>
      </c>
      <c r="C240" s="242"/>
      <c r="D240" s="236" t="s">
        <v>24</v>
      </c>
      <c r="E240" s="111">
        <f>SUM(E241:E245)</f>
        <v>11500</v>
      </c>
      <c r="F240" s="50">
        <f>SUM(H240:S240)</f>
        <v>11500</v>
      </c>
      <c r="G240" s="51">
        <f t="shared" si="45"/>
        <v>100</v>
      </c>
      <c r="H240" s="1226">
        <f>SUM(H241:H245)</f>
        <v>0</v>
      </c>
      <c r="I240" s="1226">
        <f t="shared" ref="I240:S240" si="46">SUM(I241:I245)</f>
        <v>0</v>
      </c>
      <c r="J240" s="1226">
        <f t="shared" si="46"/>
        <v>0</v>
      </c>
      <c r="K240" s="1543">
        <f t="shared" si="46"/>
        <v>0</v>
      </c>
      <c r="L240" s="1543">
        <f t="shared" si="46"/>
        <v>0</v>
      </c>
      <c r="M240" s="1543">
        <f t="shared" si="46"/>
        <v>0</v>
      </c>
      <c r="N240" s="1543">
        <f t="shared" si="46"/>
        <v>0</v>
      </c>
      <c r="O240" s="1543">
        <f t="shared" si="46"/>
        <v>0</v>
      </c>
      <c r="P240" s="1543">
        <f t="shared" si="46"/>
        <v>0</v>
      </c>
      <c r="Q240" s="1861">
        <f t="shared" si="46"/>
        <v>240</v>
      </c>
      <c r="R240" s="1896">
        <f t="shared" si="46"/>
        <v>0</v>
      </c>
      <c r="S240" s="1896">
        <f t="shared" si="46"/>
        <v>11260</v>
      </c>
    </row>
    <row r="241" spans="1:19" ht="21.75" customHeight="1">
      <c r="A241" s="194"/>
      <c r="B241" s="195"/>
      <c r="C241" s="221" t="s">
        <v>25</v>
      </c>
      <c r="D241" s="196" t="s">
        <v>24</v>
      </c>
      <c r="E241" s="36">
        <v>0</v>
      </c>
      <c r="F241" s="36">
        <f t="shared" si="44"/>
        <v>0</v>
      </c>
      <c r="G241" s="43" t="e">
        <f t="shared" si="45"/>
        <v>#DIV/0!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471"/>
      <c r="R241" s="471"/>
      <c r="S241" s="471"/>
    </row>
    <row r="242" spans="1:19" ht="21.75" customHeight="1">
      <c r="A242" s="194"/>
      <c r="B242" s="195"/>
      <c r="C242" s="221" t="s">
        <v>26</v>
      </c>
      <c r="D242" s="196" t="s">
        <v>24</v>
      </c>
      <c r="E242" s="36">
        <f>1500+10000</f>
        <v>11500</v>
      </c>
      <c r="F242" s="36">
        <f t="shared" si="44"/>
        <v>11500</v>
      </c>
      <c r="G242" s="43">
        <f t="shared" si="45"/>
        <v>100</v>
      </c>
      <c r="H242" s="471">
        <v>0</v>
      </c>
      <c r="I242" s="471">
        <v>0</v>
      </c>
      <c r="J242" s="471">
        <v>0</v>
      </c>
      <c r="K242" s="471">
        <v>0</v>
      </c>
      <c r="L242" s="471">
        <v>0</v>
      </c>
      <c r="M242" s="471">
        <v>0</v>
      </c>
      <c r="N242" s="471">
        <v>0</v>
      </c>
      <c r="O242" s="471">
        <v>0</v>
      </c>
      <c r="P242" s="471">
        <v>0</v>
      </c>
      <c r="Q242" s="471">
        <v>240</v>
      </c>
      <c r="R242" s="471">
        <v>0</v>
      </c>
      <c r="S242" s="471">
        <v>11260</v>
      </c>
    </row>
    <row r="243" spans="1:19" ht="21.75" customHeight="1">
      <c r="A243" s="194"/>
      <c r="B243" s="195"/>
      <c r="C243" s="221" t="s">
        <v>27</v>
      </c>
      <c r="D243" s="196" t="s">
        <v>24</v>
      </c>
      <c r="E243" s="36">
        <v>0</v>
      </c>
      <c r="F243" s="36">
        <f t="shared" si="44"/>
        <v>0</v>
      </c>
      <c r="G243" s="43" t="e">
        <f t="shared" si="45"/>
        <v>#DIV/0!</v>
      </c>
      <c r="H243" s="471"/>
      <c r="I243" s="471"/>
      <c r="J243" s="471"/>
      <c r="K243" s="471"/>
      <c r="L243" s="471"/>
      <c r="M243" s="471"/>
      <c r="N243" s="471"/>
      <c r="O243" s="471"/>
      <c r="P243" s="471"/>
      <c r="Q243" s="471"/>
      <c r="R243" s="471"/>
      <c r="S243" s="471"/>
    </row>
    <row r="244" spans="1:19" ht="21.75" customHeight="1">
      <c r="A244" s="194"/>
      <c r="B244" s="195"/>
      <c r="C244" s="221" t="s">
        <v>28</v>
      </c>
      <c r="D244" s="196" t="s">
        <v>24</v>
      </c>
      <c r="E244" s="36">
        <v>0</v>
      </c>
      <c r="F244" s="36">
        <f t="shared" si="44"/>
        <v>0</v>
      </c>
      <c r="G244" s="43" t="e">
        <f t="shared" si="45"/>
        <v>#DIV/0!</v>
      </c>
      <c r="H244" s="471"/>
      <c r="I244" s="471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</row>
    <row r="245" spans="1:19" ht="21.75" customHeight="1">
      <c r="A245" s="253"/>
      <c r="B245" s="254"/>
      <c r="C245" s="255" t="s">
        <v>29</v>
      </c>
      <c r="D245" s="256" t="s">
        <v>24</v>
      </c>
      <c r="E245" s="116">
        <v>0</v>
      </c>
      <c r="F245" s="116">
        <f t="shared" si="44"/>
        <v>0</v>
      </c>
      <c r="G245" s="118" t="e">
        <f t="shared" si="45"/>
        <v>#DIV/0!</v>
      </c>
      <c r="H245" s="478"/>
      <c r="I245" s="478"/>
      <c r="J245" s="478"/>
      <c r="K245" s="478"/>
      <c r="L245" s="478"/>
      <c r="M245" s="478"/>
      <c r="N245" s="478"/>
      <c r="O245" s="478"/>
      <c r="P245" s="478"/>
      <c r="Q245" s="478"/>
      <c r="R245" s="478"/>
      <c r="S245" s="478"/>
    </row>
    <row r="246" spans="1:19" ht="21.75" customHeight="1">
      <c r="A246" s="340" t="s">
        <v>255</v>
      </c>
      <c r="B246" s="341"/>
      <c r="C246" s="342"/>
      <c r="D246" s="343"/>
      <c r="E246" s="384"/>
      <c r="F246" s="344"/>
      <c r="G246" s="345"/>
      <c r="H246" s="1245"/>
      <c r="I246" s="1245"/>
      <c r="J246" s="1245"/>
      <c r="K246" s="1559"/>
      <c r="L246" s="1559"/>
      <c r="M246" s="1559"/>
      <c r="N246" s="1559"/>
      <c r="O246" s="1559"/>
      <c r="P246" s="1559"/>
      <c r="Q246" s="1880"/>
      <c r="R246" s="1912"/>
      <c r="S246" s="1912"/>
    </row>
    <row r="247" spans="1:19" ht="21.75" customHeight="1">
      <c r="A247" s="2247" t="s">
        <v>249</v>
      </c>
      <c r="B247" s="2247"/>
      <c r="C247" s="2248"/>
      <c r="D247" s="381"/>
      <c r="E247" s="382"/>
      <c r="F247" s="132"/>
      <c r="G247" s="383"/>
      <c r="H247" s="1246"/>
      <c r="I247" s="1246"/>
      <c r="J247" s="1246"/>
      <c r="K247" s="1560"/>
      <c r="L247" s="1560"/>
      <c r="M247" s="1560"/>
      <c r="N247" s="1560"/>
      <c r="O247" s="1560"/>
      <c r="P247" s="1560"/>
      <c r="Q247" s="1881"/>
      <c r="R247" s="1913"/>
      <c r="S247" s="1913"/>
    </row>
    <row r="248" spans="1:19" ht="21.75" customHeight="1">
      <c r="A248" s="211"/>
      <c r="B248" s="213">
        <v>4.0999999999999996</v>
      </c>
      <c r="C248" s="259" t="s">
        <v>128</v>
      </c>
      <c r="D248" s="227"/>
      <c r="E248" s="6"/>
      <c r="F248" s="55"/>
      <c r="G248" s="67"/>
      <c r="H248" s="1239"/>
      <c r="I248" s="1239"/>
      <c r="J248" s="1239"/>
      <c r="K248" s="1553"/>
      <c r="L248" s="1553"/>
      <c r="M248" s="1553"/>
      <c r="N248" s="1553"/>
      <c r="O248" s="1553"/>
      <c r="P248" s="1553"/>
      <c r="Q248" s="1874"/>
      <c r="R248" s="1907"/>
      <c r="S248" s="1907"/>
    </row>
    <row r="249" spans="1:19" ht="22.2" customHeight="1">
      <c r="A249" s="194"/>
      <c r="B249" s="195"/>
      <c r="C249" s="457" t="s">
        <v>231</v>
      </c>
      <c r="D249" s="260" t="s">
        <v>33</v>
      </c>
      <c r="E249" s="93">
        <v>0</v>
      </c>
      <c r="F249" s="36">
        <f t="shared" ref="F249:F258" si="47">SUM(H249:S249)</f>
        <v>0</v>
      </c>
      <c r="G249" s="94" t="e">
        <f>+F249*100/E249</f>
        <v>#DIV/0!</v>
      </c>
      <c r="H249" s="471"/>
      <c r="I249" s="471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</row>
    <row r="250" spans="1:19" ht="22.2" customHeight="1">
      <c r="A250" s="194"/>
      <c r="B250" s="195"/>
      <c r="C250" s="458" t="s">
        <v>232</v>
      </c>
      <c r="D250" s="261" t="s">
        <v>33</v>
      </c>
      <c r="E250" s="93">
        <v>0</v>
      </c>
      <c r="F250" s="36">
        <f t="shared" si="47"/>
        <v>0</v>
      </c>
      <c r="G250" s="37" t="e">
        <f t="shared" ref="G250:G257" si="48">+F250*100/E250</f>
        <v>#DIV/0!</v>
      </c>
      <c r="H250" s="471"/>
      <c r="I250" s="471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</row>
    <row r="251" spans="1:19" ht="22.2" customHeight="1">
      <c r="A251" s="194"/>
      <c r="B251" s="195"/>
      <c r="C251" s="458" t="s">
        <v>233</v>
      </c>
      <c r="D251" s="261" t="s">
        <v>33</v>
      </c>
      <c r="E251" s="93">
        <v>1</v>
      </c>
      <c r="F251" s="36">
        <f t="shared" si="47"/>
        <v>1</v>
      </c>
      <c r="G251" s="37">
        <f t="shared" si="48"/>
        <v>100</v>
      </c>
      <c r="H251" s="471">
        <v>0</v>
      </c>
      <c r="I251" s="471">
        <v>0</v>
      </c>
      <c r="J251" s="471">
        <v>0</v>
      </c>
      <c r="K251" s="471">
        <v>1</v>
      </c>
      <c r="L251" s="471">
        <v>0</v>
      </c>
      <c r="M251" s="471">
        <v>0</v>
      </c>
      <c r="N251" s="471">
        <v>0</v>
      </c>
      <c r="O251" s="471">
        <v>0</v>
      </c>
      <c r="P251" s="471">
        <v>0</v>
      </c>
      <c r="Q251" s="471">
        <v>0</v>
      </c>
      <c r="R251" s="471">
        <v>0</v>
      </c>
      <c r="S251" s="471">
        <v>0</v>
      </c>
    </row>
    <row r="252" spans="1:19" ht="22.2" customHeight="1">
      <c r="A252" s="194"/>
      <c r="B252" s="195"/>
      <c r="C252" s="458" t="s">
        <v>234</v>
      </c>
      <c r="D252" s="261" t="s">
        <v>89</v>
      </c>
      <c r="E252" s="93">
        <v>0</v>
      </c>
      <c r="F252" s="36">
        <f t="shared" si="47"/>
        <v>0</v>
      </c>
      <c r="G252" s="37" t="e">
        <f t="shared" si="48"/>
        <v>#DIV/0!</v>
      </c>
      <c r="H252" s="471"/>
      <c r="I252" s="471"/>
      <c r="J252" s="471"/>
      <c r="K252" s="471"/>
      <c r="L252" s="471"/>
      <c r="M252" s="471"/>
      <c r="N252" s="471"/>
      <c r="O252" s="471"/>
      <c r="P252" s="471"/>
      <c r="Q252" s="471"/>
      <c r="R252" s="471"/>
      <c r="S252" s="471"/>
    </row>
    <row r="253" spans="1:19" ht="22.2" customHeight="1">
      <c r="A253" s="194"/>
      <c r="B253" s="195"/>
      <c r="C253" s="458" t="s">
        <v>129</v>
      </c>
      <c r="D253" s="261" t="s">
        <v>130</v>
      </c>
      <c r="E253" s="93">
        <v>0</v>
      </c>
      <c r="F253" s="36">
        <f t="shared" si="47"/>
        <v>0</v>
      </c>
      <c r="G253" s="37" t="e">
        <f t="shared" si="48"/>
        <v>#DIV/0!</v>
      </c>
      <c r="H253" s="471"/>
      <c r="I253" s="471"/>
      <c r="J253" s="471"/>
      <c r="K253" s="471"/>
      <c r="L253" s="471"/>
      <c r="M253" s="471"/>
      <c r="N253" s="471"/>
      <c r="O253" s="471"/>
      <c r="P253" s="471"/>
      <c r="Q253" s="471"/>
      <c r="R253" s="471"/>
      <c r="S253" s="471"/>
    </row>
    <row r="254" spans="1:19" ht="22.2" customHeight="1">
      <c r="A254" s="194"/>
      <c r="B254" s="195"/>
      <c r="C254" s="458" t="s">
        <v>286</v>
      </c>
      <c r="D254" s="261" t="s">
        <v>9</v>
      </c>
      <c r="E254" s="95">
        <v>1</v>
      </c>
      <c r="F254" s="36">
        <f t="shared" si="47"/>
        <v>1</v>
      </c>
      <c r="G254" s="37">
        <f t="shared" si="48"/>
        <v>100</v>
      </c>
      <c r="H254" s="471">
        <v>0</v>
      </c>
      <c r="I254" s="471">
        <v>0</v>
      </c>
      <c r="J254" s="471">
        <v>0</v>
      </c>
      <c r="K254" s="471">
        <v>0</v>
      </c>
      <c r="L254" s="471">
        <v>0</v>
      </c>
      <c r="M254" s="471">
        <v>0</v>
      </c>
      <c r="N254" s="471">
        <v>0</v>
      </c>
      <c r="O254" s="471">
        <v>0</v>
      </c>
      <c r="P254" s="471">
        <v>1</v>
      </c>
      <c r="Q254" s="471">
        <v>0</v>
      </c>
      <c r="R254" s="471">
        <v>0</v>
      </c>
      <c r="S254" s="471">
        <v>0</v>
      </c>
    </row>
    <row r="255" spans="1:19" ht="22.2" customHeight="1">
      <c r="A255" s="194"/>
      <c r="B255" s="195"/>
      <c r="C255" s="458" t="s">
        <v>236</v>
      </c>
      <c r="D255" s="161" t="s">
        <v>32</v>
      </c>
      <c r="E255" s="95">
        <v>0</v>
      </c>
      <c r="F255" s="36">
        <f t="shared" si="47"/>
        <v>0</v>
      </c>
      <c r="G255" s="37" t="e">
        <f t="shared" si="48"/>
        <v>#DIV/0!</v>
      </c>
      <c r="H255" s="471"/>
      <c r="I255" s="471"/>
      <c r="J255" s="471"/>
      <c r="K255" s="471"/>
      <c r="L255" s="471"/>
      <c r="M255" s="471"/>
      <c r="N255" s="471"/>
      <c r="O255" s="471"/>
      <c r="P255" s="471"/>
      <c r="Q255" s="471"/>
      <c r="R255" s="471"/>
      <c r="S255" s="471"/>
    </row>
    <row r="256" spans="1:19" ht="22.2" customHeight="1">
      <c r="A256" s="194"/>
      <c r="B256" s="195"/>
      <c r="C256" s="458"/>
      <c r="D256" s="161" t="s">
        <v>9</v>
      </c>
      <c r="E256" s="95">
        <v>5</v>
      </c>
      <c r="F256" s="36">
        <f t="shared" si="47"/>
        <v>5</v>
      </c>
      <c r="G256" s="37">
        <f t="shared" si="48"/>
        <v>100</v>
      </c>
      <c r="H256" s="471"/>
      <c r="I256" s="471"/>
      <c r="J256" s="471">
        <v>0</v>
      </c>
      <c r="K256" s="471">
        <v>0</v>
      </c>
      <c r="L256" s="471">
        <v>0</v>
      </c>
      <c r="M256" s="471">
        <v>0</v>
      </c>
      <c r="N256" s="471">
        <v>0</v>
      </c>
      <c r="O256" s="471">
        <v>3</v>
      </c>
      <c r="P256" s="471">
        <v>2</v>
      </c>
      <c r="Q256" s="471">
        <v>0</v>
      </c>
      <c r="R256" s="471">
        <v>0</v>
      </c>
      <c r="S256" s="471">
        <v>0</v>
      </c>
    </row>
    <row r="257" spans="1:19" ht="22.2" customHeight="1">
      <c r="A257" s="194"/>
      <c r="B257" s="195"/>
      <c r="C257" s="458" t="s">
        <v>287</v>
      </c>
      <c r="D257" s="161" t="s">
        <v>114</v>
      </c>
      <c r="E257" s="95"/>
      <c r="F257" s="36">
        <f t="shared" si="47"/>
        <v>0</v>
      </c>
      <c r="G257" s="37" t="e">
        <f t="shared" si="48"/>
        <v>#DIV/0!</v>
      </c>
      <c r="H257" s="471"/>
      <c r="I257" s="471"/>
      <c r="J257" s="471"/>
      <c r="K257" s="471"/>
      <c r="L257" s="471"/>
      <c r="M257" s="471"/>
      <c r="N257" s="471"/>
      <c r="O257" s="471"/>
      <c r="P257" s="471"/>
      <c r="Q257" s="471"/>
      <c r="R257" s="471"/>
      <c r="S257" s="471"/>
    </row>
    <row r="258" spans="1:19" ht="22.2" customHeight="1">
      <c r="A258" s="194"/>
      <c r="B258" s="195"/>
      <c r="C258" s="262" t="s">
        <v>187</v>
      </c>
      <c r="D258" s="263" t="s">
        <v>114</v>
      </c>
      <c r="E258" s="95">
        <v>0</v>
      </c>
      <c r="F258" s="36">
        <f t="shared" si="47"/>
        <v>0</v>
      </c>
      <c r="G258" s="94" t="e">
        <f>+F258*100/E258</f>
        <v>#DIV/0!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471"/>
      <c r="R258" s="471"/>
      <c r="S258" s="471"/>
    </row>
    <row r="259" spans="1:19" ht="21.75" customHeight="1">
      <c r="A259" s="264"/>
      <c r="B259" s="265" t="s">
        <v>58</v>
      </c>
      <c r="C259" s="266"/>
      <c r="D259" s="267" t="s">
        <v>24</v>
      </c>
      <c r="E259" s="111">
        <f>SUM(E260:E264)</f>
        <v>39900</v>
      </c>
      <c r="F259" s="153">
        <f t="shared" ref="F259:F264" si="49">SUM(H259:S259)</f>
        <v>39900</v>
      </c>
      <c r="G259" s="379">
        <f t="shared" ref="G259:G264" si="50">+F259*100/E259</f>
        <v>100</v>
      </c>
      <c r="H259" s="1226">
        <f>SUM(H260:H264)</f>
        <v>0</v>
      </c>
      <c r="I259" s="1226">
        <f t="shared" ref="I259:S259" si="51">SUM(I260:I264)</f>
        <v>0</v>
      </c>
      <c r="J259" s="1226">
        <f t="shared" si="51"/>
        <v>0</v>
      </c>
      <c r="K259" s="1543">
        <f t="shared" si="51"/>
        <v>0</v>
      </c>
      <c r="L259" s="1543">
        <f t="shared" si="51"/>
        <v>10541</v>
      </c>
      <c r="M259" s="1543">
        <f t="shared" si="51"/>
        <v>0</v>
      </c>
      <c r="N259" s="1543">
        <f t="shared" si="51"/>
        <v>0</v>
      </c>
      <c r="O259" s="1543">
        <f t="shared" si="51"/>
        <v>0</v>
      </c>
      <c r="P259" s="1543">
        <f t="shared" si="51"/>
        <v>0</v>
      </c>
      <c r="Q259" s="1861">
        <f t="shared" si="51"/>
        <v>0</v>
      </c>
      <c r="R259" s="1896">
        <f t="shared" si="51"/>
        <v>0</v>
      </c>
      <c r="S259" s="1896">
        <f t="shared" si="51"/>
        <v>29359</v>
      </c>
    </row>
    <row r="260" spans="1:19" ht="21.75" customHeight="1">
      <c r="A260" s="194"/>
      <c r="B260" s="195"/>
      <c r="C260" s="221" t="s">
        <v>25</v>
      </c>
      <c r="D260" s="196" t="s">
        <v>24</v>
      </c>
      <c r="E260" s="83"/>
      <c r="F260" s="36">
        <f t="shared" si="49"/>
        <v>0</v>
      </c>
      <c r="G260" s="37" t="e">
        <f t="shared" si="50"/>
        <v>#DIV/0!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471"/>
      <c r="R260" s="471"/>
      <c r="S260" s="471"/>
    </row>
    <row r="261" spans="1:19" ht="21.75" customHeight="1">
      <c r="A261" s="194"/>
      <c r="B261" s="195"/>
      <c r="C261" s="221" t="s">
        <v>26</v>
      </c>
      <c r="D261" s="196" t="s">
        <v>24</v>
      </c>
      <c r="E261" s="42">
        <v>39900</v>
      </c>
      <c r="F261" s="36">
        <f t="shared" si="49"/>
        <v>39900</v>
      </c>
      <c r="G261" s="37">
        <f t="shared" si="50"/>
        <v>100</v>
      </c>
      <c r="H261" s="471">
        <v>0</v>
      </c>
      <c r="I261" s="471">
        <v>0</v>
      </c>
      <c r="J261" s="471">
        <v>0</v>
      </c>
      <c r="K261" s="471">
        <v>0</v>
      </c>
      <c r="L261" s="471">
        <v>10541</v>
      </c>
      <c r="M261" s="471">
        <v>0</v>
      </c>
      <c r="N261" s="471">
        <v>0</v>
      </c>
      <c r="O261" s="471">
        <v>0</v>
      </c>
      <c r="P261" s="471">
        <v>0</v>
      </c>
      <c r="Q261" s="471">
        <v>0</v>
      </c>
      <c r="R261" s="471">
        <v>0</v>
      </c>
      <c r="S261" s="471">
        <v>29359</v>
      </c>
    </row>
    <row r="262" spans="1:19" ht="21.75" customHeight="1">
      <c r="A262" s="194"/>
      <c r="B262" s="195"/>
      <c r="C262" s="221" t="s">
        <v>27</v>
      </c>
      <c r="D262" s="196" t="s">
        <v>24</v>
      </c>
      <c r="E262" s="83">
        <v>0</v>
      </c>
      <c r="F262" s="36">
        <f t="shared" si="49"/>
        <v>0</v>
      </c>
      <c r="G262" s="37" t="e">
        <f t="shared" si="50"/>
        <v>#DIV/0!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471"/>
      <c r="R262" s="471"/>
      <c r="S262" s="471"/>
    </row>
    <row r="263" spans="1:19" ht="21.75" customHeight="1">
      <c r="A263" s="194"/>
      <c r="B263" s="195"/>
      <c r="C263" s="221" t="s">
        <v>28</v>
      </c>
      <c r="D263" s="196" t="s">
        <v>24</v>
      </c>
      <c r="E263" s="83">
        <v>0</v>
      </c>
      <c r="F263" s="36">
        <f t="shared" si="49"/>
        <v>0</v>
      </c>
      <c r="G263" s="37" t="e">
        <f t="shared" si="50"/>
        <v>#DIV/0!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471"/>
      <c r="S263" s="471"/>
    </row>
    <row r="264" spans="1:19" ht="21.75" customHeight="1">
      <c r="A264" s="194"/>
      <c r="B264" s="195"/>
      <c r="C264" s="222" t="s">
        <v>29</v>
      </c>
      <c r="D264" s="196" t="s">
        <v>24</v>
      </c>
      <c r="E264" s="83">
        <v>0</v>
      </c>
      <c r="F264" s="36">
        <f t="shared" si="49"/>
        <v>0</v>
      </c>
      <c r="G264" s="37" t="e">
        <f t="shared" si="50"/>
        <v>#DIV/0!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471"/>
      <c r="R264" s="471"/>
      <c r="S264" s="471"/>
    </row>
    <row r="265" spans="1:19" ht="18" customHeight="1">
      <c r="A265" s="211"/>
      <c r="B265" s="2142" t="s">
        <v>250</v>
      </c>
      <c r="C265" s="2249"/>
      <c r="D265" s="268"/>
      <c r="E265" s="6"/>
      <c r="F265" s="55"/>
      <c r="G265" s="67"/>
      <c r="H265" s="1239"/>
      <c r="I265" s="1239"/>
      <c r="J265" s="1239"/>
      <c r="K265" s="1553"/>
      <c r="L265" s="1553"/>
      <c r="M265" s="1553"/>
      <c r="N265" s="1553"/>
      <c r="O265" s="1553"/>
      <c r="P265" s="1553"/>
      <c r="Q265" s="1874"/>
      <c r="R265" s="1907"/>
      <c r="S265" s="1907"/>
    </row>
    <row r="266" spans="1:19" ht="23.25" customHeight="1">
      <c r="A266" s="684"/>
      <c r="B266" s="685"/>
      <c r="C266" s="768" t="s">
        <v>135</v>
      </c>
      <c r="D266" s="761" t="s">
        <v>87</v>
      </c>
      <c r="E266" s="93"/>
      <c r="F266" s="36">
        <f t="shared" ref="F266:F276" si="52">SUM(H266:S266)</f>
        <v>0</v>
      </c>
      <c r="G266" s="37" t="e">
        <f t="shared" ref="G266:G276" si="53">+F266*100/E266</f>
        <v>#DIV/0!</v>
      </c>
      <c r="H266" s="471"/>
      <c r="I266" s="471"/>
      <c r="J266" s="471"/>
      <c r="K266" s="471"/>
      <c r="L266" s="471"/>
      <c r="M266" s="471"/>
      <c r="N266" s="471"/>
      <c r="O266" s="471"/>
      <c r="P266" s="471"/>
      <c r="Q266" s="471"/>
      <c r="R266" s="471"/>
      <c r="S266" s="471"/>
    </row>
    <row r="267" spans="1:19" ht="28.2" customHeight="1">
      <c r="A267" s="684"/>
      <c r="B267" s="685"/>
      <c r="C267" s="769" t="s">
        <v>136</v>
      </c>
      <c r="D267" s="762" t="s">
        <v>87</v>
      </c>
      <c r="E267" s="93"/>
      <c r="F267" s="36">
        <f t="shared" si="52"/>
        <v>0</v>
      </c>
      <c r="G267" s="37" t="e">
        <f t="shared" si="53"/>
        <v>#DIV/0!</v>
      </c>
      <c r="H267" s="471"/>
      <c r="I267" s="471"/>
      <c r="J267" s="471"/>
      <c r="K267" s="471"/>
      <c r="L267" s="471"/>
      <c r="M267" s="471"/>
      <c r="N267" s="471"/>
      <c r="O267" s="471"/>
      <c r="P267" s="471"/>
      <c r="Q267" s="471"/>
      <c r="R267" s="471"/>
      <c r="S267" s="471"/>
    </row>
    <row r="268" spans="1:19" ht="23.25" customHeight="1">
      <c r="A268" s="684"/>
      <c r="B268" s="685"/>
      <c r="C268" s="769" t="s">
        <v>137</v>
      </c>
      <c r="D268" s="762" t="s">
        <v>32</v>
      </c>
      <c r="E268" s="93"/>
      <c r="F268" s="36">
        <f t="shared" si="52"/>
        <v>0</v>
      </c>
      <c r="G268" s="37" t="e">
        <f t="shared" si="53"/>
        <v>#DIV/0!</v>
      </c>
      <c r="H268" s="47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</row>
    <row r="269" spans="1:19" ht="23.25" customHeight="1">
      <c r="A269" s="684"/>
      <c r="B269" s="685"/>
      <c r="C269" s="769" t="s">
        <v>138</v>
      </c>
      <c r="D269" s="762" t="s">
        <v>32</v>
      </c>
      <c r="E269" s="93"/>
      <c r="F269" s="36">
        <f t="shared" si="52"/>
        <v>0</v>
      </c>
      <c r="G269" s="37" t="e">
        <f t="shared" si="53"/>
        <v>#DIV/0!</v>
      </c>
      <c r="H269" s="471"/>
      <c r="I269" s="471"/>
      <c r="J269" s="471"/>
      <c r="K269" s="471"/>
      <c r="L269" s="471"/>
      <c r="M269" s="471"/>
      <c r="N269" s="471"/>
      <c r="O269" s="471"/>
      <c r="P269" s="471"/>
      <c r="Q269" s="471"/>
      <c r="R269" s="471"/>
      <c r="S269" s="471"/>
    </row>
    <row r="270" spans="1:19" ht="23.25" customHeight="1">
      <c r="A270" s="194"/>
      <c r="B270" s="195"/>
      <c r="C270" s="262" t="s">
        <v>187</v>
      </c>
      <c r="D270" s="263" t="s">
        <v>114</v>
      </c>
      <c r="E270" s="95">
        <v>0</v>
      </c>
      <c r="F270" s="36">
        <f t="shared" si="52"/>
        <v>0</v>
      </c>
      <c r="G270" s="37" t="e">
        <f t="shared" si="53"/>
        <v>#DIV/0!</v>
      </c>
      <c r="H270" s="471"/>
      <c r="I270" s="471"/>
      <c r="J270" s="471"/>
      <c r="K270" s="471"/>
      <c r="L270" s="471"/>
      <c r="M270" s="471"/>
      <c r="N270" s="471"/>
      <c r="O270" s="471"/>
      <c r="P270" s="471"/>
      <c r="Q270" s="471"/>
      <c r="R270" s="471"/>
      <c r="S270" s="471"/>
    </row>
    <row r="271" spans="1:19" ht="21.75" customHeight="1">
      <c r="A271" s="240"/>
      <c r="B271" s="241" t="s">
        <v>58</v>
      </c>
      <c r="C271" s="242"/>
      <c r="D271" s="236" t="s">
        <v>24</v>
      </c>
      <c r="E271" s="111">
        <f>SUM(E272:E276)</f>
        <v>0</v>
      </c>
      <c r="F271" s="50">
        <f t="shared" si="52"/>
        <v>0</v>
      </c>
      <c r="G271" s="90" t="e">
        <f>+F271*100/E271</f>
        <v>#DIV/0!</v>
      </c>
      <c r="H271" s="1226">
        <f>SUM(H272:H276)</f>
        <v>0</v>
      </c>
      <c r="I271" s="1226">
        <f t="shared" ref="I271:S271" si="54">SUM(I272:I276)</f>
        <v>0</v>
      </c>
      <c r="J271" s="1226">
        <f t="shared" si="54"/>
        <v>0</v>
      </c>
      <c r="K271" s="1543">
        <f t="shared" si="54"/>
        <v>0</v>
      </c>
      <c r="L271" s="1543">
        <f t="shared" si="54"/>
        <v>0</v>
      </c>
      <c r="M271" s="1543">
        <f t="shared" si="54"/>
        <v>0</v>
      </c>
      <c r="N271" s="1543">
        <f t="shared" si="54"/>
        <v>0</v>
      </c>
      <c r="O271" s="1543">
        <f t="shared" si="54"/>
        <v>0</v>
      </c>
      <c r="P271" s="1543">
        <f t="shared" si="54"/>
        <v>0</v>
      </c>
      <c r="Q271" s="1861">
        <f t="shared" si="54"/>
        <v>0</v>
      </c>
      <c r="R271" s="1896">
        <f t="shared" si="54"/>
        <v>0</v>
      </c>
      <c r="S271" s="1896">
        <f t="shared" si="54"/>
        <v>0</v>
      </c>
    </row>
    <row r="272" spans="1:19" ht="21.75" customHeight="1">
      <c r="A272" s="194"/>
      <c r="B272" s="195"/>
      <c r="C272" s="221" t="s">
        <v>25</v>
      </c>
      <c r="D272" s="196" t="s">
        <v>24</v>
      </c>
      <c r="E272" s="83">
        <v>0</v>
      </c>
      <c r="F272" s="36">
        <f t="shared" si="52"/>
        <v>0</v>
      </c>
      <c r="G272" s="37" t="e">
        <f>+F272*100/E272</f>
        <v>#DIV/0!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</row>
    <row r="273" spans="1:19" ht="21.75" customHeight="1">
      <c r="A273" s="194"/>
      <c r="B273" s="195"/>
      <c r="C273" s="221" t="s">
        <v>26</v>
      </c>
      <c r="D273" s="196" t="s">
        <v>24</v>
      </c>
      <c r="E273" s="42"/>
      <c r="F273" s="36">
        <f t="shared" si="52"/>
        <v>0</v>
      </c>
      <c r="G273" s="37" t="e">
        <f t="shared" si="53"/>
        <v>#DIV/0!</v>
      </c>
      <c r="H273" s="471"/>
      <c r="I273" s="471"/>
      <c r="J273" s="471"/>
      <c r="K273" s="471"/>
      <c r="L273" s="471"/>
      <c r="M273" s="471"/>
      <c r="N273" s="471"/>
      <c r="O273" s="471"/>
      <c r="P273" s="471"/>
      <c r="Q273" s="471"/>
      <c r="R273" s="471"/>
      <c r="S273" s="471"/>
    </row>
    <row r="274" spans="1:19" ht="21.75" customHeight="1">
      <c r="A274" s="194"/>
      <c r="B274" s="195"/>
      <c r="C274" s="221" t="s">
        <v>27</v>
      </c>
      <c r="D274" s="196" t="s">
        <v>24</v>
      </c>
      <c r="E274" s="83">
        <v>0</v>
      </c>
      <c r="F274" s="36">
        <f t="shared" si="52"/>
        <v>0</v>
      </c>
      <c r="G274" s="37" t="e">
        <f t="shared" si="53"/>
        <v>#DIV/0!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</row>
    <row r="275" spans="1:19" ht="21.75" customHeight="1">
      <c r="A275" s="194"/>
      <c r="B275" s="195"/>
      <c r="C275" s="221" t="s">
        <v>28</v>
      </c>
      <c r="D275" s="196" t="s">
        <v>24</v>
      </c>
      <c r="E275" s="83">
        <v>0</v>
      </c>
      <c r="F275" s="36">
        <f t="shared" si="52"/>
        <v>0</v>
      </c>
      <c r="G275" s="37" t="e">
        <f t="shared" si="53"/>
        <v>#DIV/0!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</row>
    <row r="276" spans="1:19" ht="21.75" customHeight="1">
      <c r="A276" s="253"/>
      <c r="B276" s="254"/>
      <c r="C276" s="255" t="s">
        <v>29</v>
      </c>
      <c r="D276" s="256" t="s">
        <v>24</v>
      </c>
      <c r="E276" s="119">
        <v>0</v>
      </c>
      <c r="F276" s="116">
        <f t="shared" si="52"/>
        <v>0</v>
      </c>
      <c r="G276" s="120" t="e">
        <f t="shared" si="53"/>
        <v>#DIV/0!</v>
      </c>
      <c r="H276" s="478"/>
      <c r="I276" s="478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</row>
    <row r="277" spans="1:19" ht="21.6" customHeight="1">
      <c r="A277" s="509"/>
      <c r="B277" s="2235" t="s">
        <v>302</v>
      </c>
      <c r="C277" s="2236"/>
      <c r="D277" s="510"/>
      <c r="E277" s="511"/>
      <c r="F277" s="647">
        <f t="shared" ref="F277:F287" si="55">SUM(H277:S277)</f>
        <v>0</v>
      </c>
      <c r="G277" s="644" t="e">
        <f t="shared" ref="G277:G287" si="56">+F277*100/E277</f>
        <v>#DIV/0!</v>
      </c>
      <c r="H277" s="1239"/>
      <c r="I277" s="1239"/>
      <c r="J277" s="1239"/>
      <c r="K277" s="1553"/>
      <c r="L277" s="1553"/>
      <c r="M277" s="1553"/>
      <c r="N277" s="1553"/>
      <c r="O277" s="1553"/>
      <c r="P277" s="1553"/>
      <c r="Q277" s="1874"/>
      <c r="R277" s="1907"/>
      <c r="S277" s="1907"/>
    </row>
    <row r="278" spans="1:19" ht="21.75" customHeight="1">
      <c r="A278" s="492"/>
      <c r="B278" s="493"/>
      <c r="C278" s="504" t="s">
        <v>261</v>
      </c>
      <c r="D278" s="217" t="s">
        <v>87</v>
      </c>
      <c r="E278" s="77">
        <v>0</v>
      </c>
      <c r="F278" s="116">
        <f t="shared" si="55"/>
        <v>0</v>
      </c>
      <c r="G278" s="120" t="e">
        <f t="shared" si="56"/>
        <v>#DIV/0!</v>
      </c>
      <c r="H278" s="471"/>
      <c r="I278" s="471"/>
      <c r="J278" s="471"/>
      <c r="K278" s="471"/>
      <c r="L278" s="471"/>
      <c r="M278" s="471"/>
      <c r="N278" s="471"/>
      <c r="O278" s="471"/>
      <c r="P278" s="471"/>
      <c r="Q278" s="471"/>
      <c r="R278" s="471"/>
      <c r="S278" s="471"/>
    </row>
    <row r="279" spans="1:19" ht="21.75" customHeight="1">
      <c r="A279" s="494"/>
      <c r="B279" s="495"/>
      <c r="C279" s="505" t="s">
        <v>262</v>
      </c>
      <c r="D279" s="217" t="s">
        <v>87</v>
      </c>
      <c r="E279" s="77">
        <v>0</v>
      </c>
      <c r="F279" s="116">
        <f t="shared" si="55"/>
        <v>0</v>
      </c>
      <c r="G279" s="120" t="e">
        <f t="shared" si="56"/>
        <v>#DIV/0!</v>
      </c>
      <c r="H279" s="471"/>
      <c r="I279" s="471"/>
      <c r="J279" s="471"/>
      <c r="K279" s="471"/>
      <c r="L279" s="471"/>
      <c r="M279" s="471"/>
      <c r="N279" s="471"/>
      <c r="O279" s="471"/>
      <c r="P279" s="471"/>
      <c r="Q279" s="471"/>
      <c r="R279" s="471"/>
      <c r="S279" s="471"/>
    </row>
    <row r="280" spans="1:19" ht="21.75" customHeight="1">
      <c r="A280" s="494"/>
      <c r="B280" s="496"/>
      <c r="C280" s="506" t="s">
        <v>187</v>
      </c>
      <c r="D280" s="286" t="s">
        <v>114</v>
      </c>
      <c r="E280" s="155">
        <v>0</v>
      </c>
      <c r="F280" s="116">
        <f t="shared" si="55"/>
        <v>0</v>
      </c>
      <c r="G280" s="120" t="e">
        <f t="shared" si="56"/>
        <v>#DIV/0!</v>
      </c>
      <c r="H280" s="471"/>
      <c r="I280" s="471"/>
      <c r="J280" s="471"/>
      <c r="K280" s="471"/>
      <c r="L280" s="471"/>
      <c r="M280" s="471"/>
      <c r="N280" s="471"/>
      <c r="O280" s="471"/>
      <c r="P280" s="471"/>
      <c r="Q280" s="471"/>
      <c r="R280" s="471"/>
      <c r="S280" s="471"/>
    </row>
    <row r="281" spans="1:19" ht="21.75" customHeight="1">
      <c r="A281" s="497"/>
      <c r="B281" s="498" t="s">
        <v>58</v>
      </c>
      <c r="C281" s="512"/>
      <c r="D281" s="421" t="s">
        <v>24</v>
      </c>
      <c r="E281" s="111">
        <f>SUM(E282:E286)</f>
        <v>0</v>
      </c>
      <c r="F281" s="637">
        <f t="shared" si="55"/>
        <v>0</v>
      </c>
      <c r="G281" s="646" t="e">
        <f t="shared" si="56"/>
        <v>#DIV/0!</v>
      </c>
      <c r="H281" s="1248">
        <f>SUM(H282:H286)</f>
        <v>0</v>
      </c>
      <c r="I281" s="1248">
        <f>SUM(I282:I286)</f>
        <v>0</v>
      </c>
      <c r="J281" s="1248">
        <f>SUM(J282:J286)</f>
        <v>0</v>
      </c>
      <c r="K281" s="1563">
        <f t="shared" ref="K281:S281" si="57">SUM(K282:K286)</f>
        <v>0</v>
      </c>
      <c r="L281" s="1563">
        <f t="shared" si="57"/>
        <v>0</v>
      </c>
      <c r="M281" s="1563">
        <f t="shared" si="57"/>
        <v>0</v>
      </c>
      <c r="N281" s="1563">
        <f t="shared" si="57"/>
        <v>0</v>
      </c>
      <c r="O281" s="1563">
        <f t="shared" si="57"/>
        <v>0</v>
      </c>
      <c r="P281" s="1563">
        <f t="shared" si="57"/>
        <v>0</v>
      </c>
      <c r="Q281" s="1884">
        <f t="shared" si="57"/>
        <v>0</v>
      </c>
      <c r="R281" s="1916">
        <f t="shared" si="57"/>
        <v>0</v>
      </c>
      <c r="S281" s="1916">
        <f t="shared" si="57"/>
        <v>0</v>
      </c>
    </row>
    <row r="282" spans="1:19" ht="21.75" customHeight="1">
      <c r="A282" s="499"/>
      <c r="B282" s="500"/>
      <c r="C282" s="507" t="s">
        <v>25</v>
      </c>
      <c r="D282" s="196" t="s">
        <v>24</v>
      </c>
      <c r="E282" s="42">
        <v>0</v>
      </c>
      <c r="F282" s="116">
        <f t="shared" si="55"/>
        <v>0</v>
      </c>
      <c r="G282" s="120" t="e">
        <f t="shared" si="56"/>
        <v>#DIV/0!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</row>
    <row r="283" spans="1:19" ht="21.75" customHeight="1">
      <c r="A283" s="499"/>
      <c r="B283" s="500"/>
      <c r="C283" s="507" t="s">
        <v>26</v>
      </c>
      <c r="D283" s="196" t="s">
        <v>24</v>
      </c>
      <c r="E283" s="42">
        <v>0</v>
      </c>
      <c r="F283" s="116">
        <f t="shared" si="55"/>
        <v>0</v>
      </c>
      <c r="G283" s="120" t="e">
        <f t="shared" si="56"/>
        <v>#DIV/0!</v>
      </c>
      <c r="H283" s="471"/>
      <c r="I283" s="471"/>
      <c r="J283" s="471"/>
      <c r="K283" s="471"/>
      <c r="L283" s="471"/>
      <c r="M283" s="471"/>
      <c r="N283" s="471"/>
      <c r="O283" s="471"/>
      <c r="P283" s="471"/>
      <c r="Q283" s="471"/>
      <c r="R283" s="471"/>
      <c r="S283" s="471"/>
    </row>
    <row r="284" spans="1:19" ht="21.75" customHeight="1">
      <c r="A284" s="499"/>
      <c r="B284" s="500"/>
      <c r="C284" s="507" t="s">
        <v>27</v>
      </c>
      <c r="D284" s="196" t="s">
        <v>24</v>
      </c>
      <c r="E284" s="42">
        <v>0</v>
      </c>
      <c r="F284" s="116">
        <f t="shared" si="55"/>
        <v>0</v>
      </c>
      <c r="G284" s="120" t="e">
        <f t="shared" si="56"/>
        <v>#DIV/0!</v>
      </c>
      <c r="H284" s="471"/>
      <c r="I284" s="471"/>
      <c r="J284" s="471"/>
      <c r="K284" s="471"/>
      <c r="L284" s="471"/>
      <c r="M284" s="471"/>
      <c r="N284" s="471"/>
      <c r="O284" s="471"/>
      <c r="P284" s="471"/>
      <c r="Q284" s="471"/>
      <c r="R284" s="471"/>
      <c r="S284" s="471"/>
    </row>
    <row r="285" spans="1:19" ht="21.75" customHeight="1">
      <c r="A285" s="499"/>
      <c r="B285" s="500"/>
      <c r="C285" s="507" t="s">
        <v>28</v>
      </c>
      <c r="D285" s="196" t="s">
        <v>24</v>
      </c>
      <c r="E285" s="42">
        <v>0</v>
      </c>
      <c r="F285" s="116">
        <f t="shared" si="55"/>
        <v>0</v>
      </c>
      <c r="G285" s="120" t="e">
        <f t="shared" si="56"/>
        <v>#DIV/0!</v>
      </c>
      <c r="H285" s="471"/>
      <c r="I285" s="471"/>
      <c r="J285" s="471"/>
      <c r="K285" s="471"/>
      <c r="L285" s="471"/>
      <c r="M285" s="471"/>
      <c r="N285" s="471"/>
      <c r="O285" s="471"/>
      <c r="P285" s="471"/>
      <c r="Q285" s="471"/>
      <c r="R285" s="471"/>
      <c r="S285" s="471"/>
    </row>
    <row r="286" spans="1:19" ht="21.75" customHeight="1">
      <c r="A286" s="501"/>
      <c r="B286" s="502"/>
      <c r="C286" s="508" t="s">
        <v>29</v>
      </c>
      <c r="D286" s="280" t="s">
        <v>24</v>
      </c>
      <c r="E286" s="117">
        <v>0</v>
      </c>
      <c r="F286" s="116">
        <f t="shared" si="55"/>
        <v>0</v>
      </c>
      <c r="G286" s="120" t="e">
        <f t="shared" si="56"/>
        <v>#DIV/0!</v>
      </c>
      <c r="H286" s="478"/>
      <c r="I286" s="48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</row>
    <row r="287" spans="1:19" ht="21.75" customHeight="1">
      <c r="A287" s="2110" t="s">
        <v>256</v>
      </c>
      <c r="B287" s="2111"/>
      <c r="C287" s="2111"/>
      <c r="D287" s="424"/>
      <c r="E287" s="92"/>
      <c r="F287" s="652">
        <f t="shared" si="55"/>
        <v>191148</v>
      </c>
      <c r="G287" s="645" t="e">
        <f t="shared" si="56"/>
        <v>#DIV/0!</v>
      </c>
      <c r="H287" s="1220">
        <f>SUM(H288:H296)</f>
        <v>1</v>
      </c>
      <c r="I287" s="1220">
        <f>SUM(I288:I296)</f>
        <v>0</v>
      </c>
      <c r="J287" s="1220">
        <f>SUM(J288:J296)</f>
        <v>4200</v>
      </c>
      <c r="K287" s="1538">
        <f t="shared" ref="K287:S287" si="58">SUM(K288:K296)</f>
        <v>4000</v>
      </c>
      <c r="L287" s="1538">
        <f t="shared" si="58"/>
        <v>13800</v>
      </c>
      <c r="M287" s="1538">
        <f t="shared" si="58"/>
        <v>9805</v>
      </c>
      <c r="N287" s="1538">
        <f t="shared" si="58"/>
        <v>2</v>
      </c>
      <c r="O287" s="1538">
        <f t="shared" si="58"/>
        <v>38837</v>
      </c>
      <c r="P287" s="1538">
        <f t="shared" si="58"/>
        <v>34288</v>
      </c>
      <c r="Q287" s="1856">
        <f t="shared" si="58"/>
        <v>8125</v>
      </c>
      <c r="R287" s="1891">
        <f t="shared" si="58"/>
        <v>58305</v>
      </c>
      <c r="S287" s="1891">
        <f t="shared" si="58"/>
        <v>19785</v>
      </c>
    </row>
    <row r="288" spans="1:19" ht="25.5" customHeight="1">
      <c r="A288" s="225"/>
      <c r="B288" s="2113" t="s">
        <v>291</v>
      </c>
      <c r="C288" s="2218"/>
      <c r="D288" s="304"/>
      <c r="E288" s="133">
        <f>E289+E290</f>
        <v>7</v>
      </c>
      <c r="F288" s="55">
        <f t="shared" ref="F288:F351" si="59">SUM(H288:S288)</f>
        <v>0</v>
      </c>
      <c r="G288" s="67">
        <f t="shared" ref="G288:G351" si="60">+F288*100/E288</f>
        <v>0</v>
      </c>
      <c r="H288" s="1239"/>
      <c r="I288" s="1239"/>
      <c r="J288" s="1239"/>
      <c r="K288" s="1553"/>
      <c r="L288" s="1553"/>
      <c r="M288" s="1553"/>
      <c r="N288" s="1553"/>
      <c r="O288" s="1553"/>
      <c r="P288" s="1553"/>
      <c r="Q288" s="1874"/>
      <c r="R288" s="1907"/>
      <c r="S288" s="1907"/>
    </row>
    <row r="289" spans="1:19" ht="34.950000000000003" customHeight="1">
      <c r="A289" s="229"/>
      <c r="B289" s="2237" t="s">
        <v>179</v>
      </c>
      <c r="C289" s="2238"/>
      <c r="D289" s="299" t="s">
        <v>87</v>
      </c>
      <c r="E289" s="42">
        <v>7</v>
      </c>
      <c r="F289" s="116">
        <f t="shared" si="59"/>
        <v>7</v>
      </c>
      <c r="G289" s="120">
        <f t="shared" si="60"/>
        <v>100</v>
      </c>
      <c r="H289" s="471">
        <v>0</v>
      </c>
      <c r="I289" s="471">
        <v>0</v>
      </c>
      <c r="J289" s="471">
        <v>0</v>
      </c>
      <c r="K289" s="471">
        <v>0</v>
      </c>
      <c r="L289" s="471">
        <v>0</v>
      </c>
      <c r="M289" s="471">
        <v>0</v>
      </c>
      <c r="N289" s="471">
        <v>0</v>
      </c>
      <c r="O289" s="471">
        <v>7</v>
      </c>
      <c r="P289" s="471">
        <v>0</v>
      </c>
      <c r="Q289" s="471">
        <v>0</v>
      </c>
      <c r="R289" s="471">
        <v>0</v>
      </c>
      <c r="S289" s="471">
        <v>0</v>
      </c>
    </row>
    <row r="290" spans="1:19" ht="34.950000000000003" customHeight="1">
      <c r="A290" s="229"/>
      <c r="B290" s="230" t="s">
        <v>180</v>
      </c>
      <c r="C290" s="239"/>
      <c r="D290" s="299" t="s">
        <v>87</v>
      </c>
      <c r="E290" s="42"/>
      <c r="F290" s="116">
        <f t="shared" si="59"/>
        <v>0</v>
      </c>
      <c r="G290" s="120" t="e">
        <f t="shared" si="60"/>
        <v>#DIV/0!</v>
      </c>
      <c r="H290" s="471"/>
      <c r="I290" s="471"/>
      <c r="J290" s="471"/>
      <c r="K290" s="471"/>
      <c r="L290" s="471"/>
      <c r="M290" s="471"/>
      <c r="N290" s="471"/>
      <c r="O290" s="471"/>
      <c r="P290" s="471"/>
      <c r="Q290" s="471"/>
      <c r="R290" s="471"/>
      <c r="S290" s="471"/>
    </row>
    <row r="291" spans="1:19" ht="34.950000000000003" customHeight="1">
      <c r="A291" s="453"/>
      <c r="B291" s="2193" t="s">
        <v>292</v>
      </c>
      <c r="C291" s="2194"/>
      <c r="D291" s="455" t="s">
        <v>114</v>
      </c>
      <c r="E291" s="42">
        <v>40</v>
      </c>
      <c r="F291" s="116">
        <f t="shared" si="59"/>
        <v>40</v>
      </c>
      <c r="G291" s="120">
        <f t="shared" si="60"/>
        <v>100</v>
      </c>
      <c r="H291" s="471">
        <v>0</v>
      </c>
      <c r="I291" s="471">
        <v>0</v>
      </c>
      <c r="J291" s="471">
        <v>0</v>
      </c>
      <c r="K291" s="471">
        <v>0</v>
      </c>
      <c r="L291" s="471">
        <v>0</v>
      </c>
      <c r="M291" s="471">
        <v>5</v>
      </c>
      <c r="N291" s="471">
        <v>2</v>
      </c>
      <c r="O291" s="471">
        <v>10</v>
      </c>
      <c r="P291" s="471">
        <v>8</v>
      </c>
      <c r="Q291" s="471">
        <v>5</v>
      </c>
      <c r="R291" s="471">
        <v>5</v>
      </c>
      <c r="S291" s="471">
        <v>5</v>
      </c>
    </row>
    <row r="292" spans="1:19" ht="25.5" customHeight="1">
      <c r="A292" s="229"/>
      <c r="B292" s="452" t="s">
        <v>293</v>
      </c>
      <c r="C292" s="419"/>
      <c r="D292" s="420" t="s">
        <v>294</v>
      </c>
      <c r="E292" s="166">
        <v>1</v>
      </c>
      <c r="F292" s="116">
        <f t="shared" si="59"/>
        <v>1</v>
      </c>
      <c r="G292" s="120">
        <f t="shared" si="60"/>
        <v>100</v>
      </c>
      <c r="H292" s="471">
        <v>1</v>
      </c>
      <c r="I292" s="471">
        <v>0</v>
      </c>
      <c r="J292" s="471">
        <v>0</v>
      </c>
      <c r="K292" s="471">
        <v>0</v>
      </c>
      <c r="L292" s="471">
        <v>0</v>
      </c>
      <c r="M292" s="471">
        <v>0</v>
      </c>
      <c r="N292" s="471">
        <v>0</v>
      </c>
      <c r="O292" s="471">
        <v>0</v>
      </c>
      <c r="P292" s="471">
        <v>0</v>
      </c>
      <c r="Q292" s="471">
        <v>0</v>
      </c>
      <c r="R292" s="471">
        <v>0</v>
      </c>
      <c r="S292" s="471">
        <v>0</v>
      </c>
    </row>
    <row r="293" spans="1:19" ht="21.75" customHeight="1">
      <c r="A293" s="229"/>
      <c r="B293" s="2195" t="s">
        <v>187</v>
      </c>
      <c r="C293" s="2195"/>
      <c r="D293" s="294" t="s">
        <v>114</v>
      </c>
      <c r="E293" s="101">
        <v>0</v>
      </c>
      <c r="F293" s="116">
        <f t="shared" si="59"/>
        <v>0</v>
      </c>
      <c r="G293" s="120" t="e">
        <f t="shared" si="60"/>
        <v>#DIV/0!</v>
      </c>
      <c r="H293" s="471"/>
      <c r="I293" s="471"/>
      <c r="J293" s="471"/>
      <c r="K293" s="471"/>
      <c r="L293" s="471"/>
      <c r="M293" s="471"/>
      <c r="N293" s="471"/>
      <c r="O293" s="471"/>
      <c r="P293" s="471"/>
      <c r="Q293" s="471"/>
      <c r="R293" s="471"/>
      <c r="S293" s="471"/>
    </row>
    <row r="294" spans="1:19" ht="26.4" customHeight="1">
      <c r="A294" s="240"/>
      <c r="B294" s="241" t="s">
        <v>37</v>
      </c>
      <c r="C294" s="242"/>
      <c r="D294" s="236" t="s">
        <v>24</v>
      </c>
      <c r="E294" s="111">
        <f>SUM(E295:E299)</f>
        <v>90450</v>
      </c>
      <c r="F294" s="637">
        <f t="shared" si="59"/>
        <v>95550</v>
      </c>
      <c r="G294" s="646">
        <f t="shared" si="60"/>
        <v>105.63847429519072</v>
      </c>
      <c r="H294" s="1226">
        <f>SUM(H295:H299)</f>
        <v>0</v>
      </c>
      <c r="I294" s="1226">
        <f t="shared" ref="I294:S294" si="61">SUM(I295:I299)</f>
        <v>0</v>
      </c>
      <c r="J294" s="1226">
        <f t="shared" si="61"/>
        <v>2100</v>
      </c>
      <c r="K294" s="1543">
        <f t="shared" si="61"/>
        <v>2000</v>
      </c>
      <c r="L294" s="1543">
        <f t="shared" si="61"/>
        <v>6900</v>
      </c>
      <c r="M294" s="1543">
        <f t="shared" si="61"/>
        <v>4900</v>
      </c>
      <c r="N294" s="1543">
        <f t="shared" si="61"/>
        <v>0</v>
      </c>
      <c r="O294" s="1543">
        <f t="shared" si="61"/>
        <v>19410</v>
      </c>
      <c r="P294" s="1543">
        <f t="shared" si="61"/>
        <v>17140</v>
      </c>
      <c r="Q294" s="1861">
        <f t="shared" si="61"/>
        <v>4060</v>
      </c>
      <c r="R294" s="1896">
        <f t="shared" si="61"/>
        <v>29150</v>
      </c>
      <c r="S294" s="1896">
        <f t="shared" si="61"/>
        <v>9890</v>
      </c>
    </row>
    <row r="295" spans="1:19" ht="26.4" customHeight="1">
      <c r="A295" s="194"/>
      <c r="B295" s="195"/>
      <c r="C295" s="221" t="s">
        <v>25</v>
      </c>
      <c r="D295" s="196" t="s">
        <v>24</v>
      </c>
      <c r="E295" s="36">
        <v>0</v>
      </c>
      <c r="F295" s="116">
        <f t="shared" si="59"/>
        <v>0</v>
      </c>
      <c r="G295" s="120" t="e">
        <f t="shared" si="60"/>
        <v>#DIV/0!</v>
      </c>
      <c r="H295" s="471"/>
      <c r="I295" s="471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</row>
    <row r="296" spans="1:19" ht="26.4" customHeight="1">
      <c r="A296" s="194"/>
      <c r="B296" s="195"/>
      <c r="C296" s="221" t="s">
        <v>26</v>
      </c>
      <c r="D296" s="196" t="s">
        <v>24</v>
      </c>
      <c r="E296" s="36">
        <v>90450</v>
      </c>
      <c r="F296" s="116">
        <f t="shared" si="59"/>
        <v>95550</v>
      </c>
      <c r="G296" s="120">
        <f t="shared" si="60"/>
        <v>105.63847429519072</v>
      </c>
      <c r="H296" s="471">
        <v>0</v>
      </c>
      <c r="I296" s="471">
        <v>0</v>
      </c>
      <c r="J296" s="471">
        <v>2100</v>
      </c>
      <c r="K296" s="471">
        <v>2000</v>
      </c>
      <c r="L296" s="471">
        <v>6900</v>
      </c>
      <c r="M296" s="471">
        <v>4900</v>
      </c>
      <c r="N296" s="471">
        <v>0</v>
      </c>
      <c r="O296" s="471">
        <v>19410</v>
      </c>
      <c r="P296" s="471">
        <v>17140</v>
      </c>
      <c r="Q296" s="471">
        <v>4060</v>
      </c>
      <c r="R296" s="471">
        <v>29150</v>
      </c>
      <c r="S296" s="471">
        <v>9890</v>
      </c>
    </row>
    <row r="297" spans="1:19" ht="26.4" customHeight="1">
      <c r="A297" s="194"/>
      <c r="B297" s="195"/>
      <c r="C297" s="221" t="s">
        <v>27</v>
      </c>
      <c r="D297" s="196" t="s">
        <v>24</v>
      </c>
      <c r="E297" s="36">
        <v>0</v>
      </c>
      <c r="F297" s="116">
        <f t="shared" si="59"/>
        <v>0</v>
      </c>
      <c r="G297" s="120" t="e">
        <f t="shared" si="60"/>
        <v>#DIV/0!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</row>
    <row r="298" spans="1:19" ht="26.4" customHeight="1">
      <c r="A298" s="194"/>
      <c r="B298" s="195"/>
      <c r="C298" s="221" t="s">
        <v>28</v>
      </c>
      <c r="D298" s="196" t="s">
        <v>24</v>
      </c>
      <c r="E298" s="36">
        <v>0</v>
      </c>
      <c r="F298" s="116">
        <f t="shared" si="59"/>
        <v>0</v>
      </c>
      <c r="G298" s="120" t="e">
        <f t="shared" si="60"/>
        <v>#DIV/0!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</row>
    <row r="299" spans="1:19" ht="26.4" customHeight="1">
      <c r="A299" s="194"/>
      <c r="B299" s="500"/>
      <c r="C299" s="514" t="s">
        <v>29</v>
      </c>
      <c r="D299" s="196" t="s">
        <v>24</v>
      </c>
      <c r="E299" s="36">
        <v>0</v>
      </c>
      <c r="F299" s="116">
        <f t="shared" si="59"/>
        <v>0</v>
      </c>
      <c r="G299" s="120" t="e">
        <f t="shared" si="60"/>
        <v>#DIV/0!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</row>
    <row r="300" spans="1:19" ht="27" customHeight="1">
      <c r="A300" s="211"/>
      <c r="B300" s="2252" t="s">
        <v>295</v>
      </c>
      <c r="C300" s="2253"/>
      <c r="D300" s="227"/>
      <c r="E300" s="55"/>
      <c r="F300" s="647">
        <f t="shared" si="59"/>
        <v>0</v>
      </c>
      <c r="G300" s="644" t="e">
        <f t="shared" si="60"/>
        <v>#DIV/0!</v>
      </c>
      <c r="H300" s="1239"/>
      <c r="I300" s="1239"/>
      <c r="J300" s="1239"/>
      <c r="K300" s="1553"/>
      <c r="L300" s="1553"/>
      <c r="M300" s="1553"/>
      <c r="N300" s="1553"/>
      <c r="O300" s="1553"/>
      <c r="P300" s="1553"/>
      <c r="Q300" s="1874"/>
      <c r="R300" s="1907"/>
      <c r="S300" s="1907"/>
    </row>
    <row r="301" spans="1:19" ht="27" customHeight="1">
      <c r="A301" s="194"/>
      <c r="B301" s="454"/>
      <c r="C301" s="515" t="s">
        <v>296</v>
      </c>
      <c r="D301" s="456" t="s">
        <v>297</v>
      </c>
      <c r="E301" s="36">
        <v>1</v>
      </c>
      <c r="F301" s="116">
        <f t="shared" si="59"/>
        <v>1</v>
      </c>
      <c r="G301" s="120">
        <f t="shared" si="60"/>
        <v>100</v>
      </c>
      <c r="H301" s="471">
        <v>0</v>
      </c>
      <c r="I301" s="471">
        <v>0</v>
      </c>
      <c r="J301" s="471">
        <v>0</v>
      </c>
      <c r="K301" s="471">
        <v>0</v>
      </c>
      <c r="L301" s="471">
        <v>1</v>
      </c>
      <c r="M301" s="471">
        <v>0</v>
      </c>
      <c r="N301" s="471">
        <v>0</v>
      </c>
      <c r="O301" s="471">
        <v>0</v>
      </c>
      <c r="P301" s="471">
        <v>0</v>
      </c>
      <c r="Q301" s="471">
        <v>0</v>
      </c>
      <c r="R301" s="471">
        <v>0</v>
      </c>
      <c r="S301" s="471">
        <v>0</v>
      </c>
    </row>
    <row r="302" spans="1:19" ht="27" customHeight="1">
      <c r="A302" s="194"/>
      <c r="B302" s="454"/>
      <c r="C302" s="516" t="s">
        <v>298</v>
      </c>
      <c r="D302" s="456" t="s">
        <v>299</v>
      </c>
      <c r="E302" s="36">
        <v>40</v>
      </c>
      <c r="F302" s="116">
        <f t="shared" si="59"/>
        <v>40</v>
      </c>
      <c r="G302" s="120">
        <f t="shared" si="60"/>
        <v>100</v>
      </c>
      <c r="H302" s="471">
        <v>0</v>
      </c>
      <c r="I302" s="471">
        <v>0</v>
      </c>
      <c r="J302" s="471">
        <v>0</v>
      </c>
      <c r="K302" s="471">
        <v>0</v>
      </c>
      <c r="L302" s="471">
        <v>0</v>
      </c>
      <c r="M302" s="471">
        <v>20</v>
      </c>
      <c r="N302" s="471">
        <v>20</v>
      </c>
      <c r="O302" s="471">
        <v>0</v>
      </c>
      <c r="P302" s="471">
        <v>0</v>
      </c>
      <c r="Q302" s="471">
        <v>0</v>
      </c>
      <c r="R302" s="471">
        <v>0</v>
      </c>
      <c r="S302" s="471">
        <v>0</v>
      </c>
    </row>
    <row r="303" spans="1:19" ht="27" customHeight="1">
      <c r="A303" s="194"/>
      <c r="B303" s="454"/>
      <c r="C303" s="516" t="s">
        <v>300</v>
      </c>
      <c r="D303" s="456" t="s">
        <v>87</v>
      </c>
      <c r="E303" s="36">
        <v>10</v>
      </c>
      <c r="F303" s="116">
        <f t="shared" si="59"/>
        <v>10</v>
      </c>
      <c r="G303" s="120">
        <f t="shared" si="60"/>
        <v>100</v>
      </c>
      <c r="H303" s="471">
        <v>0</v>
      </c>
      <c r="I303" s="471">
        <v>0</v>
      </c>
      <c r="J303" s="471">
        <v>0</v>
      </c>
      <c r="K303" s="471">
        <v>0</v>
      </c>
      <c r="L303" s="471">
        <v>0</v>
      </c>
      <c r="M303" s="471">
        <v>5</v>
      </c>
      <c r="N303" s="471">
        <v>5</v>
      </c>
      <c r="O303" s="471">
        <v>0</v>
      </c>
      <c r="P303" s="471">
        <v>0</v>
      </c>
      <c r="Q303" s="471">
        <v>0</v>
      </c>
      <c r="R303" s="471">
        <v>0</v>
      </c>
      <c r="S303" s="471">
        <v>0</v>
      </c>
    </row>
    <row r="304" spans="1:19" ht="27" customHeight="1">
      <c r="A304" s="194"/>
      <c r="B304" s="454"/>
      <c r="C304" s="516" t="s">
        <v>290</v>
      </c>
      <c r="D304" s="456" t="s">
        <v>114</v>
      </c>
      <c r="E304" s="36">
        <v>3</v>
      </c>
      <c r="F304" s="116">
        <f t="shared" si="59"/>
        <v>4</v>
      </c>
      <c r="G304" s="120">
        <f t="shared" si="60"/>
        <v>133.33333333333334</v>
      </c>
      <c r="H304" s="471">
        <v>0</v>
      </c>
      <c r="I304" s="471">
        <v>0</v>
      </c>
      <c r="J304" s="471">
        <v>0</v>
      </c>
      <c r="K304" s="471">
        <v>0</v>
      </c>
      <c r="L304" s="471">
        <v>1</v>
      </c>
      <c r="M304" s="471">
        <v>1</v>
      </c>
      <c r="N304" s="471">
        <v>1</v>
      </c>
      <c r="O304" s="471">
        <v>1</v>
      </c>
      <c r="P304" s="471">
        <v>0</v>
      </c>
      <c r="Q304" s="471">
        <v>0</v>
      </c>
      <c r="R304" s="471">
        <v>0</v>
      </c>
      <c r="S304" s="471">
        <v>0</v>
      </c>
    </row>
    <row r="305" spans="1:19" ht="27" customHeight="1">
      <c r="A305" s="194"/>
      <c r="B305" s="2254" t="s">
        <v>187</v>
      </c>
      <c r="C305" s="2255"/>
      <c r="D305" s="294" t="s">
        <v>114</v>
      </c>
      <c r="E305" s="36"/>
      <c r="F305" s="116">
        <f t="shared" si="59"/>
        <v>0</v>
      </c>
      <c r="G305" s="120" t="e">
        <f t="shared" si="60"/>
        <v>#DIV/0!</v>
      </c>
      <c r="H305" s="471"/>
      <c r="I305" s="471"/>
      <c r="J305" s="471"/>
      <c r="K305" s="471"/>
      <c r="L305" s="471"/>
      <c r="M305" s="471"/>
      <c r="N305" s="471"/>
      <c r="O305" s="471"/>
      <c r="P305" s="471"/>
      <c r="Q305" s="471"/>
      <c r="R305" s="471"/>
      <c r="S305" s="471"/>
    </row>
    <row r="306" spans="1:19" ht="27" customHeight="1">
      <c r="A306" s="287"/>
      <c r="B306" s="498" t="s">
        <v>37</v>
      </c>
      <c r="C306" s="517"/>
      <c r="D306" s="300" t="s">
        <v>24</v>
      </c>
      <c r="E306" s="153">
        <f>SUM(E307:E311)</f>
        <v>73500</v>
      </c>
      <c r="F306" s="637">
        <f t="shared" si="59"/>
        <v>62100</v>
      </c>
      <c r="G306" s="646">
        <f t="shared" si="60"/>
        <v>84.489795918367349</v>
      </c>
      <c r="H306" s="1248">
        <f>SUM(H307:H311)</f>
        <v>0</v>
      </c>
      <c r="I306" s="1248">
        <f t="shared" ref="I306:S306" si="62">SUM(I307:I311)</f>
        <v>0</v>
      </c>
      <c r="J306" s="1248">
        <f t="shared" si="62"/>
        <v>0</v>
      </c>
      <c r="K306" s="1563">
        <f t="shared" si="62"/>
        <v>0</v>
      </c>
      <c r="L306" s="1563">
        <f t="shared" si="62"/>
        <v>50000</v>
      </c>
      <c r="M306" s="1563">
        <f t="shared" si="62"/>
        <v>0</v>
      </c>
      <c r="N306" s="1563">
        <f t="shared" si="62"/>
        <v>0</v>
      </c>
      <c r="O306" s="1563">
        <f t="shared" si="62"/>
        <v>0</v>
      </c>
      <c r="P306" s="1563">
        <f t="shared" si="62"/>
        <v>0</v>
      </c>
      <c r="Q306" s="1884">
        <f t="shared" si="62"/>
        <v>0</v>
      </c>
      <c r="R306" s="1916">
        <f t="shared" si="62"/>
        <v>12100</v>
      </c>
      <c r="S306" s="1916">
        <f t="shared" si="62"/>
        <v>0</v>
      </c>
    </row>
    <row r="307" spans="1:19" ht="27" customHeight="1">
      <c r="A307" s="194"/>
      <c r="B307" s="500"/>
      <c r="C307" s="514" t="s">
        <v>25</v>
      </c>
      <c r="D307" s="196" t="s">
        <v>24</v>
      </c>
      <c r="E307" s="36"/>
      <c r="F307" s="116">
        <f t="shared" si="59"/>
        <v>0</v>
      </c>
      <c r="G307" s="120" t="e">
        <f t="shared" si="60"/>
        <v>#DIV/0!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471"/>
      <c r="R307" s="471"/>
      <c r="S307" s="471"/>
    </row>
    <row r="308" spans="1:19" ht="27" customHeight="1">
      <c r="A308" s="194"/>
      <c r="B308" s="500"/>
      <c r="C308" s="514" t="s">
        <v>26</v>
      </c>
      <c r="D308" s="196" t="s">
        <v>24</v>
      </c>
      <c r="E308" s="36">
        <v>73500</v>
      </c>
      <c r="F308" s="116">
        <f t="shared" si="59"/>
        <v>62100</v>
      </c>
      <c r="G308" s="120">
        <f t="shared" si="60"/>
        <v>84.489795918367349</v>
      </c>
      <c r="H308" s="471">
        <v>0</v>
      </c>
      <c r="I308" s="471">
        <v>0</v>
      </c>
      <c r="J308" s="471">
        <v>0</v>
      </c>
      <c r="K308" s="471">
        <v>0</v>
      </c>
      <c r="L308" s="471">
        <v>50000</v>
      </c>
      <c r="M308" s="471">
        <v>0</v>
      </c>
      <c r="N308" s="471">
        <v>0</v>
      </c>
      <c r="O308" s="471">
        <v>0</v>
      </c>
      <c r="P308" s="471">
        <v>0</v>
      </c>
      <c r="Q308" s="471">
        <v>0</v>
      </c>
      <c r="R308" s="471">
        <v>12100</v>
      </c>
      <c r="S308" s="471">
        <v>0</v>
      </c>
    </row>
    <row r="309" spans="1:19" ht="27" customHeight="1">
      <c r="A309" s="194"/>
      <c r="B309" s="500"/>
      <c r="C309" s="514" t="s">
        <v>27</v>
      </c>
      <c r="D309" s="196" t="s">
        <v>24</v>
      </c>
      <c r="E309" s="36"/>
      <c r="F309" s="116">
        <f t="shared" si="59"/>
        <v>0</v>
      </c>
      <c r="G309" s="120" t="e">
        <f t="shared" si="60"/>
        <v>#DIV/0!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471"/>
      <c r="R309" s="471"/>
      <c r="S309" s="471"/>
    </row>
    <row r="310" spans="1:19" ht="27" customHeight="1">
      <c r="A310" s="194"/>
      <c r="B310" s="500"/>
      <c r="C310" s="514" t="s">
        <v>28</v>
      </c>
      <c r="D310" s="196" t="s">
        <v>24</v>
      </c>
      <c r="E310" s="36"/>
      <c r="F310" s="116">
        <f t="shared" si="59"/>
        <v>0</v>
      </c>
      <c r="G310" s="120" t="e">
        <f t="shared" si="60"/>
        <v>#DIV/0!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</row>
    <row r="311" spans="1:19" ht="27" customHeight="1">
      <c r="A311" s="253"/>
      <c r="B311" s="654"/>
      <c r="C311" s="655" t="s">
        <v>29</v>
      </c>
      <c r="D311" s="256" t="s">
        <v>24</v>
      </c>
      <c r="E311" s="116"/>
      <c r="F311" s="116">
        <f t="shared" si="59"/>
        <v>0</v>
      </c>
      <c r="G311" s="120" t="e">
        <f t="shared" si="60"/>
        <v>#DIV/0!</v>
      </c>
      <c r="H311" s="478"/>
      <c r="I311" s="478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</row>
    <row r="312" spans="1:19" ht="25.2" customHeight="1">
      <c r="A312" s="2270" t="s">
        <v>325</v>
      </c>
      <c r="B312" s="2271"/>
      <c r="C312" s="2271"/>
      <c r="D312" s="2271"/>
      <c r="E312" s="2272"/>
      <c r="F312" s="386">
        <f t="shared" si="59"/>
        <v>0</v>
      </c>
      <c r="G312" s="633" t="e">
        <f t="shared" si="60"/>
        <v>#DIV/0!</v>
      </c>
      <c r="H312" s="1247"/>
      <c r="I312" s="1247"/>
      <c r="J312" s="1247"/>
      <c r="K312" s="1561"/>
      <c r="L312" s="1561"/>
      <c r="M312" s="1561"/>
      <c r="N312" s="1561"/>
      <c r="O312" s="1561"/>
      <c r="P312" s="1561"/>
      <c r="Q312" s="1882"/>
      <c r="R312" s="1914"/>
      <c r="S312" s="1914"/>
    </row>
    <row r="313" spans="1:19" ht="25.2" customHeight="1">
      <c r="A313" s="2110" t="s">
        <v>257</v>
      </c>
      <c r="B313" s="2256"/>
      <c r="C313" s="2256"/>
      <c r="D313" s="2257"/>
      <c r="E313" s="92"/>
      <c r="F313" s="647">
        <f t="shared" si="59"/>
        <v>0</v>
      </c>
      <c r="G313" s="644" t="e">
        <f t="shared" si="60"/>
        <v>#DIV/0!</v>
      </c>
      <c r="H313" s="1243"/>
      <c r="I313" s="1243"/>
      <c r="J313" s="1243"/>
      <c r="K313" s="1557"/>
      <c r="L313" s="1557"/>
      <c r="M313" s="1557"/>
      <c r="N313" s="1557"/>
      <c r="O313" s="1557"/>
      <c r="P313" s="1557"/>
      <c r="Q313" s="1878"/>
      <c r="R313" s="1910"/>
      <c r="S313" s="1910"/>
    </row>
    <row r="314" spans="1:19" ht="25.2" customHeight="1">
      <c r="A314" s="388"/>
      <c r="B314" s="2177" t="s">
        <v>251</v>
      </c>
      <c r="C314" s="2258"/>
      <c r="D314" s="389"/>
      <c r="E314" s="106">
        <f>E315</f>
        <v>800</v>
      </c>
      <c r="F314" s="647">
        <f t="shared" si="59"/>
        <v>0</v>
      </c>
      <c r="G314" s="644">
        <f t="shared" si="60"/>
        <v>0</v>
      </c>
      <c r="H314" s="1239"/>
      <c r="I314" s="1239"/>
      <c r="J314" s="1239"/>
      <c r="K314" s="1553"/>
      <c r="L314" s="1553"/>
      <c r="M314" s="1553"/>
      <c r="N314" s="1553"/>
      <c r="O314" s="1553"/>
      <c r="P314" s="1553"/>
      <c r="Q314" s="1874"/>
      <c r="R314" s="1907"/>
      <c r="S314" s="1907"/>
    </row>
    <row r="315" spans="1:19" ht="27" customHeight="1">
      <c r="A315" s="284"/>
      <c r="B315" s="216"/>
      <c r="C315" s="445" t="s">
        <v>139</v>
      </c>
      <c r="D315" s="234" t="s">
        <v>88</v>
      </c>
      <c r="E315" s="77">
        <v>800</v>
      </c>
      <c r="F315" s="116">
        <f t="shared" si="59"/>
        <v>800</v>
      </c>
      <c r="G315" s="120">
        <f t="shared" si="60"/>
        <v>100</v>
      </c>
      <c r="H315" s="471">
        <v>0</v>
      </c>
      <c r="I315" s="471">
        <v>0</v>
      </c>
      <c r="J315" s="471">
        <v>0</v>
      </c>
      <c r="K315" s="471">
        <v>0</v>
      </c>
      <c r="L315" s="471">
        <v>0</v>
      </c>
      <c r="M315" s="471">
        <v>0</v>
      </c>
      <c r="N315" s="471">
        <v>0</v>
      </c>
      <c r="O315" s="471">
        <v>0</v>
      </c>
      <c r="P315" s="471">
        <v>0</v>
      </c>
      <c r="Q315" s="471">
        <v>800</v>
      </c>
      <c r="R315" s="471">
        <v>0</v>
      </c>
      <c r="S315" s="471">
        <v>0</v>
      </c>
    </row>
    <row r="316" spans="1:19" ht="27" customHeight="1">
      <c r="A316" s="284"/>
      <c r="B316" s="216"/>
      <c r="C316" s="262" t="s">
        <v>187</v>
      </c>
      <c r="D316" s="234" t="s">
        <v>114</v>
      </c>
      <c r="E316" s="77"/>
      <c r="F316" s="116">
        <f t="shared" si="59"/>
        <v>0</v>
      </c>
      <c r="G316" s="120" t="e">
        <f t="shared" si="60"/>
        <v>#DIV/0!</v>
      </c>
      <c r="H316" s="471"/>
      <c r="I316" s="471"/>
      <c r="J316" s="471"/>
      <c r="K316" s="471"/>
      <c r="L316" s="471"/>
      <c r="M316" s="471"/>
      <c r="N316" s="471"/>
      <c r="O316" s="471"/>
      <c r="P316" s="471"/>
      <c r="Q316" s="471"/>
      <c r="R316" s="471"/>
      <c r="S316" s="471"/>
    </row>
    <row r="317" spans="1:19" ht="27" customHeight="1">
      <c r="A317" s="240"/>
      <c r="B317" s="241" t="s">
        <v>37</v>
      </c>
      <c r="C317" s="326"/>
      <c r="D317" s="300" t="s">
        <v>24</v>
      </c>
      <c r="E317" s="111">
        <f>SUM(E318:E322)</f>
        <v>199200</v>
      </c>
      <c r="F317" s="637">
        <f t="shared" si="59"/>
        <v>130425</v>
      </c>
      <c r="G317" s="646">
        <f t="shared" si="60"/>
        <v>65.474397590361448</v>
      </c>
      <c r="H317" s="1226">
        <f>SUM(H318:H322)</f>
        <v>0</v>
      </c>
      <c r="I317" s="1228">
        <f t="shared" ref="I317:S317" si="63">SUM(I318:I322)</f>
        <v>0</v>
      </c>
      <c r="J317" s="1228">
        <f t="shared" si="63"/>
        <v>0</v>
      </c>
      <c r="K317" s="1545">
        <f t="shared" si="63"/>
        <v>0</v>
      </c>
      <c r="L317" s="1545">
        <f t="shared" si="63"/>
        <v>0</v>
      </c>
      <c r="M317" s="1545">
        <f t="shared" si="63"/>
        <v>18300</v>
      </c>
      <c r="N317" s="1545">
        <f t="shared" si="63"/>
        <v>0</v>
      </c>
      <c r="O317" s="1545">
        <f t="shared" si="63"/>
        <v>0</v>
      </c>
      <c r="P317" s="1545">
        <f t="shared" si="63"/>
        <v>0</v>
      </c>
      <c r="Q317" s="1863">
        <f t="shared" si="63"/>
        <v>11843</v>
      </c>
      <c r="R317" s="1898">
        <f t="shared" si="63"/>
        <v>70282</v>
      </c>
      <c r="S317" s="1898">
        <f t="shared" si="63"/>
        <v>30000</v>
      </c>
    </row>
    <row r="318" spans="1:19" ht="27" customHeight="1">
      <c r="A318" s="194"/>
      <c r="B318" s="195"/>
      <c r="C318" s="221" t="s">
        <v>25</v>
      </c>
      <c r="D318" s="196" t="s">
        <v>24</v>
      </c>
      <c r="E318" s="42">
        <v>0</v>
      </c>
      <c r="F318" s="116">
        <f t="shared" si="59"/>
        <v>0</v>
      </c>
      <c r="G318" s="120" t="e">
        <f t="shared" si="60"/>
        <v>#DIV/0!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</row>
    <row r="319" spans="1:19" ht="27" customHeight="1">
      <c r="A319" s="194"/>
      <c r="B319" s="195"/>
      <c r="C319" s="221" t="s">
        <v>26</v>
      </c>
      <c r="D319" s="196" t="s">
        <v>24</v>
      </c>
      <c r="E319" s="42">
        <f>68200+18000+113000</f>
        <v>199200</v>
      </c>
      <c r="F319" s="116">
        <f t="shared" si="59"/>
        <v>130425</v>
      </c>
      <c r="G319" s="120">
        <f t="shared" si="60"/>
        <v>65.474397590361448</v>
      </c>
      <c r="H319" s="471">
        <v>0</v>
      </c>
      <c r="I319" s="471">
        <v>0</v>
      </c>
      <c r="J319" s="471">
        <v>0</v>
      </c>
      <c r="K319" s="471">
        <v>0</v>
      </c>
      <c r="L319" s="471">
        <v>0</v>
      </c>
      <c r="M319" s="471">
        <v>18300</v>
      </c>
      <c r="N319" s="471">
        <v>0</v>
      </c>
      <c r="O319" s="471">
        <v>0</v>
      </c>
      <c r="P319" s="471">
        <v>0</v>
      </c>
      <c r="Q319" s="471">
        <v>11843</v>
      </c>
      <c r="R319" s="471">
        <v>70282</v>
      </c>
      <c r="S319" s="471">
        <v>30000</v>
      </c>
    </row>
    <row r="320" spans="1:19" ht="27" customHeight="1">
      <c r="A320" s="194"/>
      <c r="B320" s="195"/>
      <c r="C320" s="221" t="s">
        <v>27</v>
      </c>
      <c r="D320" s="196" t="s">
        <v>24</v>
      </c>
      <c r="E320" s="42">
        <v>0</v>
      </c>
      <c r="F320" s="116">
        <f t="shared" si="59"/>
        <v>0</v>
      </c>
      <c r="G320" s="120" t="e">
        <f t="shared" si="60"/>
        <v>#DIV/0!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</row>
    <row r="321" spans="1:19" ht="27" customHeight="1">
      <c r="A321" s="194"/>
      <c r="B321" s="195"/>
      <c r="C321" s="221" t="s">
        <v>28</v>
      </c>
      <c r="D321" s="196" t="s">
        <v>24</v>
      </c>
      <c r="E321" s="42">
        <v>0</v>
      </c>
      <c r="F321" s="116">
        <f t="shared" si="59"/>
        <v>0</v>
      </c>
      <c r="G321" s="120" t="e">
        <f t="shared" si="60"/>
        <v>#DIV/0!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471"/>
      <c r="R321" s="471"/>
      <c r="S321" s="471"/>
    </row>
    <row r="322" spans="1:19" ht="27" customHeight="1">
      <c r="A322" s="253"/>
      <c r="B322" s="254"/>
      <c r="C322" s="301" t="s">
        <v>29</v>
      </c>
      <c r="D322" s="256" t="s">
        <v>24</v>
      </c>
      <c r="E322" s="42">
        <v>0</v>
      </c>
      <c r="F322" s="116">
        <f t="shared" si="59"/>
        <v>0</v>
      </c>
      <c r="G322" s="120" t="e">
        <f t="shared" si="60"/>
        <v>#DIV/0!</v>
      </c>
      <c r="H322" s="471"/>
      <c r="I322" s="471"/>
      <c r="J322" s="471"/>
      <c r="K322" s="471"/>
      <c r="L322" s="471"/>
      <c r="M322" s="471"/>
      <c r="N322" s="471"/>
      <c r="O322" s="471"/>
      <c r="P322" s="471"/>
      <c r="Q322" s="471"/>
      <c r="R322" s="471"/>
      <c r="S322" s="471"/>
    </row>
    <row r="323" spans="1:19" ht="23.4" customHeight="1">
      <c r="A323" s="225"/>
      <c r="B323" s="2179" t="s">
        <v>252</v>
      </c>
      <c r="C323" s="2259"/>
      <c r="D323" s="227"/>
      <c r="E323" s="54">
        <f>E325</f>
        <v>0</v>
      </c>
      <c r="F323" s="647">
        <f t="shared" si="59"/>
        <v>0</v>
      </c>
      <c r="G323" s="644" t="e">
        <f t="shared" si="60"/>
        <v>#DIV/0!</v>
      </c>
      <c r="H323" s="1239">
        <f>H325</f>
        <v>0</v>
      </c>
      <c r="I323" s="1239">
        <f t="shared" ref="I323:S323" si="64">I325</f>
        <v>0</v>
      </c>
      <c r="J323" s="1239">
        <f t="shared" si="64"/>
        <v>0</v>
      </c>
      <c r="K323" s="1553">
        <f t="shared" si="64"/>
        <v>0</v>
      </c>
      <c r="L323" s="1553">
        <f t="shared" si="64"/>
        <v>0</v>
      </c>
      <c r="M323" s="1553">
        <f t="shared" si="64"/>
        <v>0</v>
      </c>
      <c r="N323" s="1553">
        <f t="shared" si="64"/>
        <v>0</v>
      </c>
      <c r="O323" s="1553">
        <f t="shared" si="64"/>
        <v>0</v>
      </c>
      <c r="P323" s="1553">
        <f t="shared" si="64"/>
        <v>0</v>
      </c>
      <c r="Q323" s="1874">
        <f t="shared" si="64"/>
        <v>0</v>
      </c>
      <c r="R323" s="1907">
        <f t="shared" si="64"/>
        <v>0</v>
      </c>
      <c r="S323" s="1907">
        <f t="shared" si="64"/>
        <v>0</v>
      </c>
    </row>
    <row r="324" spans="1:19" ht="27" customHeight="1">
      <c r="A324" s="194"/>
      <c r="B324" s="195"/>
      <c r="C324" s="447" t="s">
        <v>111</v>
      </c>
      <c r="D324" s="234" t="s">
        <v>9</v>
      </c>
      <c r="E324" s="77">
        <v>0</v>
      </c>
      <c r="F324" s="116">
        <f t="shared" si="59"/>
        <v>0</v>
      </c>
      <c r="G324" s="120" t="e">
        <f t="shared" si="60"/>
        <v>#DIV/0!</v>
      </c>
      <c r="H324" s="471"/>
      <c r="I324" s="471"/>
      <c r="J324" s="471"/>
      <c r="K324" s="471"/>
      <c r="L324" s="471"/>
      <c r="M324" s="471"/>
      <c r="N324" s="471"/>
      <c r="O324" s="471"/>
      <c r="P324" s="471"/>
      <c r="Q324" s="471"/>
      <c r="R324" s="471"/>
      <c r="S324" s="471"/>
    </row>
    <row r="325" spans="1:19" ht="27" customHeight="1">
      <c r="A325" s="194"/>
      <c r="B325" s="195"/>
      <c r="C325" s="447" t="s">
        <v>112</v>
      </c>
      <c r="D325" s="234" t="s">
        <v>87</v>
      </c>
      <c r="E325" s="77">
        <v>0</v>
      </c>
      <c r="F325" s="116">
        <f t="shared" si="59"/>
        <v>0</v>
      </c>
      <c r="G325" s="120" t="e">
        <f t="shared" si="60"/>
        <v>#DIV/0!</v>
      </c>
      <c r="H325" s="471"/>
      <c r="I325" s="471"/>
      <c r="J325" s="471"/>
      <c r="K325" s="471"/>
      <c r="L325" s="471"/>
      <c r="M325" s="471"/>
      <c r="N325" s="471"/>
      <c r="O325" s="471"/>
      <c r="P325" s="471"/>
      <c r="Q325" s="471"/>
      <c r="R325" s="471"/>
      <c r="S325" s="471"/>
    </row>
    <row r="326" spans="1:19" ht="27" customHeight="1">
      <c r="A326" s="194"/>
      <c r="B326" s="195"/>
      <c r="C326" s="262" t="s">
        <v>187</v>
      </c>
      <c r="D326" s="234" t="s">
        <v>114</v>
      </c>
      <c r="E326" s="77">
        <v>0</v>
      </c>
      <c r="F326" s="116">
        <f t="shared" si="59"/>
        <v>0</v>
      </c>
      <c r="G326" s="120" t="e">
        <f t="shared" si="60"/>
        <v>#DIV/0!</v>
      </c>
      <c r="H326" s="471"/>
      <c r="I326" s="471"/>
      <c r="J326" s="471"/>
      <c r="K326" s="471"/>
      <c r="L326" s="471"/>
      <c r="M326" s="471"/>
      <c r="N326" s="471"/>
      <c r="O326" s="471"/>
      <c r="P326" s="471"/>
      <c r="Q326" s="471"/>
      <c r="R326" s="471"/>
      <c r="S326" s="471"/>
    </row>
    <row r="327" spans="1:19" ht="26.4" customHeight="1">
      <c r="A327" s="287"/>
      <c r="B327" s="302" t="s">
        <v>58</v>
      </c>
      <c r="C327" s="326"/>
      <c r="D327" s="288" t="s">
        <v>24</v>
      </c>
      <c r="E327" s="111">
        <f>SUM(E328:E332)</f>
        <v>0</v>
      </c>
      <c r="F327" s="637">
        <f t="shared" si="59"/>
        <v>0</v>
      </c>
      <c r="G327" s="646" t="e">
        <f t="shared" si="60"/>
        <v>#DIV/0!</v>
      </c>
      <c r="H327" s="1226">
        <f>SUM(H328:H332)</f>
        <v>0</v>
      </c>
      <c r="I327" s="1228">
        <f t="shared" ref="I327:O327" si="65">SUM(I328:I332)</f>
        <v>0</v>
      </c>
      <c r="J327" s="1228">
        <f t="shared" si="65"/>
        <v>0</v>
      </c>
      <c r="K327" s="1545">
        <f t="shared" si="65"/>
        <v>0</v>
      </c>
      <c r="L327" s="1545">
        <f t="shared" si="65"/>
        <v>0</v>
      </c>
      <c r="M327" s="1545">
        <f t="shared" si="65"/>
        <v>0</v>
      </c>
      <c r="N327" s="1545">
        <f t="shared" si="65"/>
        <v>0</v>
      </c>
      <c r="O327" s="1545">
        <f t="shared" si="65"/>
        <v>0</v>
      </c>
      <c r="P327" s="1545">
        <f>SUM(P328:P332)</f>
        <v>0</v>
      </c>
      <c r="Q327" s="1863">
        <f>SUM(Q328:Q332)</f>
        <v>0</v>
      </c>
      <c r="R327" s="1898">
        <f>SUM(R328:R332)</f>
        <v>0</v>
      </c>
      <c r="S327" s="1898">
        <f>SUM(S328:S332)</f>
        <v>0</v>
      </c>
    </row>
    <row r="328" spans="1:19" ht="26.4" customHeight="1">
      <c r="A328" s="194"/>
      <c r="B328" s="195"/>
      <c r="C328" s="221" t="s">
        <v>25</v>
      </c>
      <c r="D328" s="196" t="s">
        <v>24</v>
      </c>
      <c r="E328" s="42">
        <v>0</v>
      </c>
      <c r="F328" s="116">
        <f t="shared" si="59"/>
        <v>0</v>
      </c>
      <c r="G328" s="120" t="e">
        <f t="shared" si="60"/>
        <v>#DIV/0!</v>
      </c>
      <c r="H328" s="471"/>
      <c r="I328" s="471"/>
      <c r="J328" s="471"/>
      <c r="K328" s="471"/>
      <c r="L328" s="471"/>
      <c r="M328" s="471"/>
      <c r="N328" s="471"/>
      <c r="O328" s="471"/>
      <c r="P328" s="471"/>
      <c r="Q328" s="471"/>
      <c r="R328" s="471"/>
      <c r="S328" s="471"/>
    </row>
    <row r="329" spans="1:19" ht="26.4" customHeight="1">
      <c r="A329" s="194"/>
      <c r="B329" s="195"/>
      <c r="C329" s="221" t="s">
        <v>26</v>
      </c>
      <c r="D329" s="196" t="s">
        <v>24</v>
      </c>
      <c r="E329" s="42"/>
      <c r="F329" s="116">
        <f t="shared" si="59"/>
        <v>0</v>
      </c>
      <c r="G329" s="120" t="e">
        <f t="shared" si="60"/>
        <v>#DIV/0!</v>
      </c>
      <c r="H329" s="471"/>
      <c r="I329" s="471"/>
      <c r="J329" s="471"/>
      <c r="K329" s="471"/>
      <c r="L329" s="471"/>
      <c r="M329" s="471"/>
      <c r="N329" s="471"/>
      <c r="O329" s="471"/>
      <c r="P329" s="471"/>
      <c r="Q329" s="471"/>
      <c r="R329" s="471"/>
      <c r="S329" s="471"/>
    </row>
    <row r="330" spans="1:19" ht="26.4" customHeight="1">
      <c r="A330" s="194"/>
      <c r="B330" s="195"/>
      <c r="C330" s="221" t="s">
        <v>27</v>
      </c>
      <c r="D330" s="196" t="s">
        <v>24</v>
      </c>
      <c r="E330" s="42">
        <v>0</v>
      </c>
      <c r="F330" s="116">
        <f t="shared" si="59"/>
        <v>0</v>
      </c>
      <c r="G330" s="120" t="e">
        <f t="shared" si="60"/>
        <v>#DIV/0!</v>
      </c>
      <c r="H330" s="471"/>
      <c r="I330" s="471"/>
      <c r="J330" s="471"/>
      <c r="K330" s="471"/>
      <c r="L330" s="471"/>
      <c r="M330" s="471"/>
      <c r="N330" s="471"/>
      <c r="O330" s="471"/>
      <c r="P330" s="471"/>
      <c r="Q330" s="471"/>
      <c r="R330" s="471"/>
      <c r="S330" s="471"/>
    </row>
    <row r="331" spans="1:19" ht="26.4" customHeight="1">
      <c r="A331" s="194"/>
      <c r="B331" s="195"/>
      <c r="C331" s="221" t="s">
        <v>28</v>
      </c>
      <c r="D331" s="196" t="s">
        <v>24</v>
      </c>
      <c r="E331" s="42">
        <v>0</v>
      </c>
      <c r="F331" s="116">
        <f t="shared" si="59"/>
        <v>0</v>
      </c>
      <c r="G331" s="120" t="e">
        <f t="shared" si="60"/>
        <v>#DIV/0!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471"/>
      <c r="R331" s="471"/>
      <c r="S331" s="471"/>
    </row>
    <row r="332" spans="1:19" ht="26.4" customHeight="1">
      <c r="A332" s="253"/>
      <c r="B332" s="254"/>
      <c r="C332" s="301" t="s">
        <v>29</v>
      </c>
      <c r="D332" s="256" t="s">
        <v>24</v>
      </c>
      <c r="E332" s="117">
        <v>0</v>
      </c>
      <c r="F332" s="116">
        <f t="shared" si="59"/>
        <v>0</v>
      </c>
      <c r="G332" s="120" t="e">
        <f t="shared" si="60"/>
        <v>#DIV/0!</v>
      </c>
      <c r="H332" s="478"/>
      <c r="I332" s="478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</row>
    <row r="333" spans="1:19" ht="26.4" customHeight="1">
      <c r="A333" s="2110" t="s">
        <v>259</v>
      </c>
      <c r="B333" s="2256"/>
      <c r="C333" s="2256"/>
      <c r="D333" s="2257"/>
      <c r="E333" s="92"/>
      <c r="F333" s="652">
        <f t="shared" si="59"/>
        <v>0</v>
      </c>
      <c r="G333" s="645" t="e">
        <f t="shared" si="60"/>
        <v>#DIV/0!</v>
      </c>
      <c r="H333" s="1233"/>
      <c r="I333" s="1227"/>
      <c r="J333" s="1227"/>
      <c r="K333" s="1544"/>
      <c r="L333" s="1544"/>
      <c r="M333" s="1544"/>
      <c r="N333" s="1544"/>
      <c r="O333" s="1544"/>
      <c r="P333" s="1544"/>
      <c r="Q333" s="1862"/>
      <c r="R333" s="1897"/>
      <c r="S333" s="1897"/>
    </row>
    <row r="334" spans="1:19" ht="22.2" customHeight="1">
      <c r="A334" s="225"/>
      <c r="B334" s="2113" t="s">
        <v>260</v>
      </c>
      <c r="C334" s="2218"/>
      <c r="D334" s="304"/>
      <c r="E334" s="54">
        <f>E335</f>
        <v>100</v>
      </c>
      <c r="F334" s="55">
        <f t="shared" si="59"/>
        <v>100</v>
      </c>
      <c r="G334" s="67">
        <f t="shared" si="60"/>
        <v>100</v>
      </c>
      <c r="H334" s="1234">
        <f>H335</f>
        <v>0</v>
      </c>
      <c r="I334" s="1234">
        <f>I335</f>
        <v>0</v>
      </c>
      <c r="J334" s="1234">
        <f t="shared" ref="J334:S334" si="66">J335</f>
        <v>0</v>
      </c>
      <c r="K334" s="1549">
        <f t="shared" si="66"/>
        <v>0</v>
      </c>
      <c r="L334" s="1549">
        <f t="shared" si="66"/>
        <v>0</v>
      </c>
      <c r="M334" s="1549">
        <f t="shared" si="66"/>
        <v>0</v>
      </c>
      <c r="N334" s="1549">
        <f t="shared" si="66"/>
        <v>0</v>
      </c>
      <c r="O334" s="1549">
        <f t="shared" si="66"/>
        <v>100</v>
      </c>
      <c r="P334" s="1549">
        <f t="shared" si="66"/>
        <v>0</v>
      </c>
      <c r="Q334" s="1870">
        <f t="shared" si="66"/>
        <v>0</v>
      </c>
      <c r="R334" s="1903">
        <f t="shared" si="66"/>
        <v>0</v>
      </c>
      <c r="S334" s="1903">
        <f t="shared" si="66"/>
        <v>0</v>
      </c>
    </row>
    <row r="335" spans="1:19" ht="26.4" customHeight="1">
      <c r="A335" s="229"/>
      <c r="B335" s="2250" t="s">
        <v>214</v>
      </c>
      <c r="C335" s="2251"/>
      <c r="D335" s="455" t="s">
        <v>9</v>
      </c>
      <c r="E335" s="42">
        <v>100</v>
      </c>
      <c r="F335" s="116">
        <f t="shared" si="59"/>
        <v>100</v>
      </c>
      <c r="G335" s="120">
        <f t="shared" si="60"/>
        <v>100</v>
      </c>
      <c r="H335" s="158">
        <v>0</v>
      </c>
      <c r="I335" s="152">
        <v>0</v>
      </c>
      <c r="J335" s="152">
        <v>0</v>
      </c>
      <c r="K335" s="152">
        <v>0</v>
      </c>
      <c r="L335" s="152">
        <v>0</v>
      </c>
      <c r="M335" s="152">
        <v>0</v>
      </c>
      <c r="N335" s="152">
        <v>0</v>
      </c>
      <c r="O335" s="152">
        <v>100</v>
      </c>
      <c r="P335" s="152">
        <v>0</v>
      </c>
      <c r="Q335" s="152">
        <v>0</v>
      </c>
      <c r="R335" s="152">
        <v>0</v>
      </c>
      <c r="S335" s="152">
        <v>0</v>
      </c>
    </row>
    <row r="336" spans="1:19" ht="26.4" customHeight="1">
      <c r="A336" s="229"/>
      <c r="B336" s="2195" t="s">
        <v>187</v>
      </c>
      <c r="C336" s="2195"/>
      <c r="D336" s="294" t="s">
        <v>114</v>
      </c>
      <c r="E336" s="101">
        <v>0</v>
      </c>
      <c r="F336" s="116">
        <f t="shared" si="59"/>
        <v>0</v>
      </c>
      <c r="G336" s="120" t="e">
        <f t="shared" si="60"/>
        <v>#DIV/0!</v>
      </c>
      <c r="H336" s="158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</row>
    <row r="337" spans="1:19" ht="26.4" customHeight="1">
      <c r="A337" s="240"/>
      <c r="B337" s="241" t="s">
        <v>37</v>
      </c>
      <c r="C337" s="242"/>
      <c r="D337" s="236" t="s">
        <v>24</v>
      </c>
      <c r="E337" s="111">
        <f>SUM(E338:E342)</f>
        <v>6000</v>
      </c>
      <c r="F337" s="637">
        <f t="shared" si="59"/>
        <v>6000</v>
      </c>
      <c r="G337" s="646">
        <f t="shared" si="60"/>
        <v>100</v>
      </c>
      <c r="H337" s="1226">
        <f>SUM(H338:H342)</f>
        <v>0</v>
      </c>
      <c r="I337" s="1226">
        <f t="shared" ref="I337:O337" si="67">SUM(I338:I342)</f>
        <v>0</v>
      </c>
      <c r="J337" s="1226">
        <f t="shared" si="67"/>
        <v>0</v>
      </c>
      <c r="K337" s="1543">
        <f t="shared" si="67"/>
        <v>0</v>
      </c>
      <c r="L337" s="1543">
        <f t="shared" si="67"/>
        <v>0</v>
      </c>
      <c r="M337" s="1543">
        <f t="shared" si="67"/>
        <v>0</v>
      </c>
      <c r="N337" s="1543">
        <f t="shared" si="67"/>
        <v>0</v>
      </c>
      <c r="O337" s="1543">
        <f t="shared" si="67"/>
        <v>0</v>
      </c>
      <c r="P337" s="1543">
        <f>SUM(P338:P342)</f>
        <v>0</v>
      </c>
      <c r="Q337" s="1861">
        <f>SUM(Q338:Q342)</f>
        <v>0</v>
      </c>
      <c r="R337" s="1896">
        <f>SUM(R338:R342)</f>
        <v>0</v>
      </c>
      <c r="S337" s="1896">
        <f>SUM(S338:S342)</f>
        <v>6000</v>
      </c>
    </row>
    <row r="338" spans="1:19" ht="26.4" customHeight="1">
      <c r="A338" s="194"/>
      <c r="B338" s="195"/>
      <c r="C338" s="221" t="s">
        <v>25</v>
      </c>
      <c r="D338" s="196" t="s">
        <v>24</v>
      </c>
      <c r="E338" s="36">
        <v>0</v>
      </c>
      <c r="F338" s="116">
        <f t="shared" si="59"/>
        <v>0</v>
      </c>
      <c r="G338" s="120" t="e">
        <f t="shared" si="60"/>
        <v>#DIV/0!</v>
      </c>
      <c r="H338" s="158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</row>
    <row r="339" spans="1:19" ht="26.4" customHeight="1">
      <c r="A339" s="194"/>
      <c r="B339" s="195"/>
      <c r="C339" s="221" t="s">
        <v>26</v>
      </c>
      <c r="D339" s="196" t="s">
        <v>24</v>
      </c>
      <c r="E339" s="36">
        <v>6000</v>
      </c>
      <c r="F339" s="116">
        <f t="shared" si="59"/>
        <v>6000</v>
      </c>
      <c r="G339" s="120">
        <f t="shared" si="60"/>
        <v>100</v>
      </c>
      <c r="H339" s="158">
        <v>0</v>
      </c>
      <c r="I339" s="152">
        <v>0</v>
      </c>
      <c r="J339" s="152">
        <v>0</v>
      </c>
      <c r="K339" s="152">
        <v>0</v>
      </c>
      <c r="L339" s="152">
        <v>0</v>
      </c>
      <c r="M339" s="152">
        <v>0</v>
      </c>
      <c r="N339" s="152">
        <v>0</v>
      </c>
      <c r="O339" s="152">
        <v>0</v>
      </c>
      <c r="P339" s="152">
        <v>0</v>
      </c>
      <c r="Q339" s="152">
        <v>0</v>
      </c>
      <c r="R339" s="152">
        <v>0</v>
      </c>
      <c r="S339" s="152">
        <v>6000</v>
      </c>
    </row>
    <row r="340" spans="1:19" ht="26.4" customHeight="1">
      <c r="A340" s="194"/>
      <c r="B340" s="195"/>
      <c r="C340" s="221" t="s">
        <v>27</v>
      </c>
      <c r="D340" s="196" t="s">
        <v>24</v>
      </c>
      <c r="E340" s="36">
        <v>0</v>
      </c>
      <c r="F340" s="116">
        <f t="shared" si="59"/>
        <v>0</v>
      </c>
      <c r="G340" s="120" t="e">
        <f t="shared" si="60"/>
        <v>#DIV/0!</v>
      </c>
      <c r="H340" s="158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</row>
    <row r="341" spans="1:19" ht="25.5" customHeight="1">
      <c r="A341" s="194"/>
      <c r="B341" s="195"/>
      <c r="C341" s="221" t="s">
        <v>28</v>
      </c>
      <c r="D341" s="196" t="s">
        <v>24</v>
      </c>
      <c r="E341" s="36">
        <v>0</v>
      </c>
      <c r="F341" s="116">
        <f t="shared" si="59"/>
        <v>0</v>
      </c>
      <c r="G341" s="120" t="e">
        <f t="shared" si="60"/>
        <v>#DIV/0!</v>
      </c>
      <c r="H341" s="158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</row>
    <row r="342" spans="1:19" ht="26.25" customHeight="1">
      <c r="A342" s="253"/>
      <c r="B342" s="254"/>
      <c r="C342" s="255" t="s">
        <v>29</v>
      </c>
      <c r="D342" s="256" t="s">
        <v>24</v>
      </c>
      <c r="E342" s="116">
        <v>0</v>
      </c>
      <c r="F342" s="116">
        <f t="shared" si="59"/>
        <v>0</v>
      </c>
      <c r="G342" s="120" t="e">
        <f t="shared" si="60"/>
        <v>#DIV/0!</v>
      </c>
      <c r="H342" s="467"/>
      <c r="I342" s="361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</row>
    <row r="343" spans="1:19" s="154" customFormat="1" ht="26.25" customHeight="1">
      <c r="A343" s="375" t="s">
        <v>254</v>
      </c>
      <c r="B343" s="376"/>
      <c r="C343" s="377"/>
      <c r="D343" s="378"/>
      <c r="E343" s="635"/>
      <c r="F343" s="360">
        <f t="shared" si="59"/>
        <v>0</v>
      </c>
      <c r="G343" s="636" t="e">
        <f t="shared" si="60"/>
        <v>#DIV/0!</v>
      </c>
      <c r="H343" s="1250"/>
      <c r="I343" s="1250"/>
      <c r="J343" s="1250"/>
      <c r="K343" s="1564"/>
      <c r="L343" s="1564"/>
      <c r="M343" s="1564"/>
      <c r="N343" s="1564"/>
      <c r="O343" s="1564"/>
      <c r="P343" s="1564"/>
      <c r="Q343" s="1885"/>
      <c r="R343" s="1917"/>
      <c r="S343" s="1917"/>
    </row>
    <row r="344" spans="1:19" ht="26.25" customHeight="1">
      <c r="A344" s="2144" t="s">
        <v>332</v>
      </c>
      <c r="B344" s="2199"/>
      <c r="C344" s="2200"/>
      <c r="D344" s="272"/>
      <c r="E344" s="428"/>
      <c r="F344" s="652">
        <f t="shared" si="59"/>
        <v>0</v>
      </c>
      <c r="G344" s="645" t="e">
        <f t="shared" si="60"/>
        <v>#DIV/0!</v>
      </c>
      <c r="H344" s="1253"/>
      <c r="I344" s="1105"/>
      <c r="J344" s="1105"/>
      <c r="K344" s="1562"/>
      <c r="L344" s="1562"/>
      <c r="M344" s="1562"/>
      <c r="N344" s="1562"/>
      <c r="O344" s="1562"/>
      <c r="P344" s="1562"/>
      <c r="Q344" s="1883"/>
      <c r="R344" s="1915"/>
      <c r="S344" s="1915"/>
    </row>
    <row r="345" spans="1:19" ht="26.25" customHeight="1">
      <c r="A345" s="211"/>
      <c r="B345" s="423" t="s">
        <v>327</v>
      </c>
      <c r="C345" s="374"/>
      <c r="D345" s="227"/>
      <c r="E345" s="55">
        <f>SUM(E346:E349)</f>
        <v>0</v>
      </c>
      <c r="F345" s="55">
        <f t="shared" si="59"/>
        <v>0</v>
      </c>
      <c r="G345" s="67" t="e">
        <f t="shared" si="60"/>
        <v>#DIV/0!</v>
      </c>
      <c r="H345" s="1218">
        <f>SUM(H346:H349)</f>
        <v>0</v>
      </c>
      <c r="I345" s="1218">
        <f t="shared" ref="I345:O345" si="68">SUM(I346:I349)</f>
        <v>0</v>
      </c>
      <c r="J345" s="1218">
        <f t="shared" si="68"/>
        <v>0</v>
      </c>
      <c r="K345" s="1536">
        <f t="shared" si="68"/>
        <v>0</v>
      </c>
      <c r="L345" s="1536">
        <f t="shared" si="68"/>
        <v>0</v>
      </c>
      <c r="M345" s="1536">
        <f t="shared" si="68"/>
        <v>0</v>
      </c>
      <c r="N345" s="1536">
        <f t="shared" si="68"/>
        <v>0</v>
      </c>
      <c r="O345" s="1536">
        <f t="shared" si="68"/>
        <v>0</v>
      </c>
      <c r="P345" s="1536">
        <f>SUM(P346:P349)</f>
        <v>0</v>
      </c>
      <c r="Q345" s="1854">
        <f>SUM(Q346:Q349)</f>
        <v>0</v>
      </c>
      <c r="R345" s="1889">
        <f>SUM(R346:R349)</f>
        <v>0</v>
      </c>
      <c r="S345" s="1889">
        <f>SUM(S346:S349)</f>
        <v>0</v>
      </c>
    </row>
    <row r="346" spans="1:19" ht="31.5" customHeight="1">
      <c r="A346" s="194"/>
      <c r="B346" s="2101" t="s">
        <v>313</v>
      </c>
      <c r="C346" s="2260"/>
      <c r="D346" s="196" t="s">
        <v>36</v>
      </c>
      <c r="E346" s="36"/>
      <c r="F346" s="116">
        <f t="shared" si="59"/>
        <v>0</v>
      </c>
      <c r="G346" s="120" t="e">
        <f t="shared" si="60"/>
        <v>#DIV/0!</v>
      </c>
      <c r="H346" s="471"/>
      <c r="I346" s="471"/>
      <c r="J346" s="471"/>
      <c r="K346" s="471"/>
      <c r="L346" s="471"/>
      <c r="M346" s="471"/>
      <c r="N346" s="471"/>
      <c r="O346" s="471"/>
      <c r="P346" s="471"/>
      <c r="Q346" s="471"/>
      <c r="R346" s="471"/>
      <c r="S346" s="471"/>
    </row>
    <row r="347" spans="1:19" ht="26.25" customHeight="1">
      <c r="A347" s="194"/>
      <c r="B347" s="2101" t="s">
        <v>314</v>
      </c>
      <c r="C347" s="2260"/>
      <c r="D347" s="196" t="s">
        <v>36</v>
      </c>
      <c r="E347" s="36"/>
      <c r="F347" s="116">
        <f t="shared" si="59"/>
        <v>0</v>
      </c>
      <c r="G347" s="120" t="e">
        <f t="shared" si="60"/>
        <v>#DIV/0!</v>
      </c>
      <c r="H347" s="471"/>
      <c r="I347" s="471"/>
      <c r="J347" s="471"/>
      <c r="K347" s="471"/>
      <c r="L347" s="471"/>
      <c r="M347" s="471"/>
      <c r="N347" s="471"/>
      <c r="O347" s="471"/>
      <c r="P347" s="471"/>
      <c r="Q347" s="471"/>
      <c r="R347" s="471"/>
      <c r="S347" s="471"/>
    </row>
    <row r="348" spans="1:19" ht="26.25" customHeight="1">
      <c r="A348" s="194"/>
      <c r="B348" s="2101" t="s">
        <v>315</v>
      </c>
      <c r="C348" s="2260"/>
      <c r="D348" s="196" t="s">
        <v>36</v>
      </c>
      <c r="E348" s="38"/>
      <c r="F348" s="116">
        <f t="shared" si="59"/>
        <v>0</v>
      </c>
      <c r="G348" s="120" t="e">
        <f t="shared" si="60"/>
        <v>#DIV/0!</v>
      </c>
      <c r="H348" s="471"/>
      <c r="I348" s="471"/>
      <c r="J348" s="471"/>
      <c r="K348" s="471"/>
      <c r="L348" s="471"/>
      <c r="M348" s="471"/>
      <c r="N348" s="471"/>
      <c r="O348" s="471"/>
      <c r="P348" s="471"/>
      <c r="Q348" s="471"/>
      <c r="R348" s="471"/>
      <c r="S348" s="471"/>
    </row>
    <row r="349" spans="1:19" ht="26.25" customHeight="1">
      <c r="A349" s="194"/>
      <c r="B349" s="2101" t="s">
        <v>316</v>
      </c>
      <c r="C349" s="2260"/>
      <c r="D349" s="196" t="s">
        <v>36</v>
      </c>
      <c r="E349" s="38"/>
      <c r="F349" s="116">
        <f t="shared" si="59"/>
        <v>0</v>
      </c>
      <c r="G349" s="120" t="e">
        <f t="shared" si="60"/>
        <v>#DIV/0!</v>
      </c>
      <c r="H349" s="471"/>
      <c r="I349" s="471"/>
      <c r="J349" s="471"/>
      <c r="K349" s="471"/>
      <c r="L349" s="471"/>
      <c r="M349" s="471"/>
      <c r="N349" s="471"/>
      <c r="O349" s="471"/>
      <c r="P349" s="471"/>
      <c r="Q349" s="471"/>
      <c r="R349" s="471"/>
      <c r="S349" s="471"/>
    </row>
    <row r="350" spans="1:19" ht="26.25" customHeight="1">
      <c r="A350" s="194"/>
      <c r="B350" s="2101" t="s">
        <v>309</v>
      </c>
      <c r="C350" s="2260"/>
      <c r="D350" s="196" t="s">
        <v>36</v>
      </c>
      <c r="E350" s="38"/>
      <c r="F350" s="116">
        <f t="shared" si="59"/>
        <v>0</v>
      </c>
      <c r="G350" s="120" t="e">
        <f t="shared" si="60"/>
        <v>#DIV/0!</v>
      </c>
      <c r="H350" s="471"/>
      <c r="I350" s="471"/>
      <c r="J350" s="471"/>
      <c r="K350" s="471"/>
      <c r="L350" s="471"/>
      <c r="M350" s="471"/>
      <c r="N350" s="471"/>
      <c r="O350" s="471"/>
      <c r="P350" s="471"/>
      <c r="Q350" s="471"/>
      <c r="R350" s="471"/>
      <c r="S350" s="471"/>
    </row>
    <row r="351" spans="1:19" ht="26.25" customHeight="1">
      <c r="A351" s="194"/>
      <c r="B351" s="2101" t="s">
        <v>307</v>
      </c>
      <c r="C351" s="2260"/>
      <c r="D351" s="196" t="s">
        <v>36</v>
      </c>
      <c r="E351" s="38"/>
      <c r="F351" s="116">
        <f t="shared" si="59"/>
        <v>0</v>
      </c>
      <c r="G351" s="120" t="e">
        <f t="shared" si="60"/>
        <v>#DIV/0!</v>
      </c>
      <c r="H351" s="471"/>
      <c r="I351" s="471"/>
      <c r="J351" s="471"/>
      <c r="K351" s="471"/>
      <c r="L351" s="471"/>
      <c r="M351" s="471"/>
      <c r="N351" s="471"/>
      <c r="O351" s="471"/>
      <c r="P351" s="471"/>
      <c r="Q351" s="471"/>
      <c r="R351" s="471"/>
      <c r="S351" s="471"/>
    </row>
    <row r="352" spans="1:19" ht="26.25" customHeight="1">
      <c r="A352" s="240"/>
      <c r="B352" s="357" t="s">
        <v>37</v>
      </c>
      <c r="C352" s="347"/>
      <c r="D352" s="236" t="s">
        <v>24</v>
      </c>
      <c r="E352" s="346">
        <f>SUM(E353:E357)</f>
        <v>0</v>
      </c>
      <c r="F352" s="637">
        <f t="shared" ref="F352:F394" si="69">SUM(H352:S352)</f>
        <v>0</v>
      </c>
      <c r="G352" s="646" t="e">
        <f t="shared" ref="G352:G394" si="70">+F352*100/E352</f>
        <v>#DIV/0!</v>
      </c>
      <c r="H352" s="1248">
        <f>SUM(H353:H357)</f>
        <v>0</v>
      </c>
      <c r="I352" s="1248">
        <f t="shared" ref="I352:S352" si="71">SUM(I353:I357)</f>
        <v>0</v>
      </c>
      <c r="J352" s="1248">
        <f t="shared" si="71"/>
        <v>0</v>
      </c>
      <c r="K352" s="1563">
        <f t="shared" si="71"/>
        <v>0</v>
      </c>
      <c r="L352" s="1563">
        <f t="shared" si="71"/>
        <v>0</v>
      </c>
      <c r="M352" s="1563">
        <f t="shared" si="71"/>
        <v>0</v>
      </c>
      <c r="N352" s="1563">
        <f t="shared" si="71"/>
        <v>0</v>
      </c>
      <c r="O352" s="1563">
        <f t="shared" si="71"/>
        <v>0</v>
      </c>
      <c r="P352" s="1563">
        <f t="shared" si="71"/>
        <v>0</v>
      </c>
      <c r="Q352" s="1884">
        <f t="shared" si="71"/>
        <v>0</v>
      </c>
      <c r="R352" s="1916">
        <f t="shared" si="71"/>
        <v>0</v>
      </c>
      <c r="S352" s="1916">
        <f t="shared" si="71"/>
        <v>0</v>
      </c>
    </row>
    <row r="353" spans="1:19" ht="26.25" customHeight="1">
      <c r="A353" s="194"/>
      <c r="B353" s="195"/>
      <c r="C353" s="221" t="s">
        <v>25</v>
      </c>
      <c r="D353" s="196" t="s">
        <v>24</v>
      </c>
      <c r="E353" s="38"/>
      <c r="F353" s="116">
        <f t="shared" si="69"/>
        <v>0</v>
      </c>
      <c r="G353" s="120" t="e">
        <f t="shared" si="70"/>
        <v>#DIV/0!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471"/>
      <c r="R353" s="471"/>
      <c r="S353" s="471"/>
    </row>
    <row r="354" spans="1:19" ht="26.25" customHeight="1">
      <c r="A354" s="194"/>
      <c r="B354" s="195"/>
      <c r="C354" s="221" t="s">
        <v>26</v>
      </c>
      <c r="D354" s="196" t="s">
        <v>24</v>
      </c>
      <c r="E354" s="38"/>
      <c r="F354" s="116">
        <f t="shared" si="69"/>
        <v>0</v>
      </c>
      <c r="G354" s="120" t="e">
        <f t="shared" si="70"/>
        <v>#DIV/0!</v>
      </c>
      <c r="H354" s="471"/>
      <c r="I354" s="471"/>
      <c r="J354" s="471"/>
      <c r="K354" s="471"/>
      <c r="L354" s="471"/>
      <c r="M354" s="471"/>
      <c r="N354" s="471"/>
      <c r="O354" s="471"/>
      <c r="P354" s="471"/>
      <c r="Q354" s="471"/>
      <c r="R354" s="471"/>
      <c r="S354" s="471"/>
    </row>
    <row r="355" spans="1:19" ht="26.25" customHeight="1">
      <c r="A355" s="194"/>
      <c r="B355" s="195"/>
      <c r="C355" s="221" t="s">
        <v>27</v>
      </c>
      <c r="D355" s="196" t="s">
        <v>24</v>
      </c>
      <c r="E355" s="38"/>
      <c r="F355" s="116">
        <f t="shared" si="69"/>
        <v>0</v>
      </c>
      <c r="G355" s="120" t="e">
        <f t="shared" si="70"/>
        <v>#DIV/0!</v>
      </c>
      <c r="H355" s="471"/>
      <c r="I355" s="471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</row>
    <row r="356" spans="1:19" ht="26.25" customHeight="1">
      <c r="A356" s="194"/>
      <c r="B356" s="195"/>
      <c r="C356" s="221" t="s">
        <v>28</v>
      </c>
      <c r="D356" s="196" t="s">
        <v>24</v>
      </c>
      <c r="E356" s="38"/>
      <c r="F356" s="116">
        <f t="shared" si="69"/>
        <v>0</v>
      </c>
      <c r="G356" s="120" t="e">
        <f t="shared" si="70"/>
        <v>#DIV/0!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</row>
    <row r="357" spans="1:19" ht="26.25" customHeight="1">
      <c r="A357" s="277"/>
      <c r="B357" s="278"/>
      <c r="C357" s="279" t="s">
        <v>29</v>
      </c>
      <c r="D357" s="280" t="s">
        <v>24</v>
      </c>
      <c r="E357" s="632"/>
      <c r="F357" s="116">
        <f t="shared" si="69"/>
        <v>0</v>
      </c>
      <c r="G357" s="120" t="e">
        <f t="shared" si="70"/>
        <v>#DIV/0!</v>
      </c>
      <c r="H357" s="478"/>
      <c r="I357" s="488"/>
      <c r="J357" s="488"/>
      <c r="K357" s="488"/>
      <c r="L357" s="488"/>
      <c r="M357" s="488"/>
      <c r="N357" s="488"/>
      <c r="O357" s="488"/>
      <c r="P357" s="488"/>
      <c r="Q357" s="488"/>
      <c r="R357" s="488"/>
      <c r="S357" s="488"/>
    </row>
    <row r="358" spans="1:19" s="429" customFormat="1" ht="26.25" customHeight="1">
      <c r="A358" s="520" t="s">
        <v>303</v>
      </c>
      <c r="B358" s="521"/>
      <c r="C358" s="522"/>
      <c r="D358" s="523"/>
      <c r="E358" s="635"/>
      <c r="F358" s="360">
        <f t="shared" si="69"/>
        <v>0</v>
      </c>
      <c r="G358" s="636" t="e">
        <f t="shared" si="70"/>
        <v>#DIV/0!</v>
      </c>
      <c r="H358" s="1250"/>
      <c r="I358" s="1235"/>
      <c r="J358" s="1235"/>
      <c r="K358" s="1550"/>
      <c r="L358" s="1550"/>
      <c r="M358" s="1550"/>
      <c r="N358" s="1550"/>
      <c r="O358" s="1550"/>
      <c r="P358" s="1550"/>
      <c r="Q358" s="1871"/>
      <c r="R358" s="1904"/>
      <c r="S358" s="1904"/>
    </row>
    <row r="359" spans="1:19" s="429" customFormat="1" ht="26.25" customHeight="1">
      <c r="A359" s="638" t="s">
        <v>328</v>
      </c>
      <c r="B359" s="536"/>
      <c r="C359" s="537"/>
      <c r="D359" s="544"/>
      <c r="E359" s="535"/>
      <c r="F359" s="92">
        <f t="shared" si="69"/>
        <v>0</v>
      </c>
      <c r="G359" s="631" t="e">
        <f t="shared" si="70"/>
        <v>#DIV/0!</v>
      </c>
      <c r="H359" s="1252"/>
      <c r="I359" s="1252"/>
      <c r="J359" s="1252"/>
      <c r="K359" s="1565"/>
      <c r="L359" s="1565"/>
      <c r="M359" s="1565"/>
      <c r="N359" s="1565"/>
      <c r="O359" s="1565"/>
      <c r="P359" s="1565"/>
      <c r="Q359" s="1887"/>
      <c r="R359" s="1918"/>
      <c r="S359" s="1918"/>
    </row>
    <row r="360" spans="1:19" s="429" customFormat="1" ht="26.25" customHeight="1">
      <c r="A360" s="460"/>
      <c r="B360" s="528"/>
      <c r="C360" s="529" t="s">
        <v>323</v>
      </c>
      <c r="D360" s="545" t="s">
        <v>31</v>
      </c>
      <c r="E360" s="460"/>
      <c r="F360" s="116">
        <f t="shared" si="69"/>
        <v>0</v>
      </c>
      <c r="G360" s="120" t="e">
        <f t="shared" si="70"/>
        <v>#DIV/0!</v>
      </c>
      <c r="H360" s="484"/>
      <c r="I360" s="484"/>
      <c r="J360" s="484"/>
      <c r="K360" s="484"/>
      <c r="L360" s="484"/>
      <c r="M360" s="484"/>
      <c r="N360" s="484"/>
      <c r="O360" s="484"/>
      <c r="P360" s="484"/>
      <c r="Q360" s="484"/>
      <c r="R360" s="484"/>
      <c r="S360" s="484"/>
    </row>
    <row r="361" spans="1:19" s="429" customFormat="1" ht="26.25" customHeight="1">
      <c r="A361" s="460"/>
      <c r="B361" s="528"/>
      <c r="C361" s="529" t="s">
        <v>324</v>
      </c>
      <c r="D361" s="545" t="s">
        <v>9</v>
      </c>
      <c r="E361" s="460"/>
      <c r="F361" s="116">
        <f t="shared" si="69"/>
        <v>0</v>
      </c>
      <c r="G361" s="120" t="e">
        <f t="shared" si="70"/>
        <v>#DIV/0!</v>
      </c>
      <c r="H361" s="484"/>
      <c r="I361" s="484"/>
      <c r="J361" s="484"/>
      <c r="K361" s="484"/>
      <c r="L361" s="484"/>
      <c r="M361" s="484"/>
      <c r="N361" s="484"/>
      <c r="O361" s="484"/>
      <c r="P361" s="484"/>
      <c r="Q361" s="484"/>
      <c r="R361" s="484"/>
      <c r="S361" s="484"/>
    </row>
    <row r="362" spans="1:19" s="429" customFormat="1" ht="26.25" customHeight="1">
      <c r="A362" s="524"/>
      <c r="B362" s="530" t="s">
        <v>37</v>
      </c>
      <c r="C362" s="531"/>
      <c r="D362" s="526" t="s">
        <v>24</v>
      </c>
      <c r="E362" s="391">
        <f>SUM(E363:E367)</f>
        <v>0</v>
      </c>
      <c r="F362" s="637">
        <f t="shared" si="69"/>
        <v>0</v>
      </c>
      <c r="G362" s="646" t="e">
        <f t="shared" si="70"/>
        <v>#DIV/0!</v>
      </c>
      <c r="H362" s="1251">
        <f>SUM(H363:H367)</f>
        <v>0</v>
      </c>
      <c r="I362" s="1251">
        <f t="shared" ref="I362:S362" si="72">SUM(I363:I367)</f>
        <v>0</v>
      </c>
      <c r="J362" s="1251">
        <f t="shared" si="72"/>
        <v>0</v>
      </c>
      <c r="K362" s="1570">
        <f t="shared" si="72"/>
        <v>0</v>
      </c>
      <c r="L362" s="1570">
        <f t="shared" si="72"/>
        <v>0</v>
      </c>
      <c r="M362" s="1570">
        <f t="shared" si="72"/>
        <v>0</v>
      </c>
      <c r="N362" s="1570">
        <f t="shared" si="72"/>
        <v>0</v>
      </c>
      <c r="O362" s="1570">
        <f t="shared" si="72"/>
        <v>0</v>
      </c>
      <c r="P362" s="1570">
        <f t="shared" si="72"/>
        <v>0</v>
      </c>
      <c r="Q362" s="1886">
        <f t="shared" si="72"/>
        <v>0</v>
      </c>
      <c r="R362" s="1886">
        <f t="shared" si="72"/>
        <v>0</v>
      </c>
      <c r="S362" s="1886">
        <f t="shared" si="72"/>
        <v>0</v>
      </c>
    </row>
    <row r="363" spans="1:19" s="429" customFormat="1" ht="26.25" customHeight="1">
      <c r="A363" s="525"/>
      <c r="B363" s="532"/>
      <c r="C363" s="533" t="s">
        <v>25</v>
      </c>
      <c r="D363" s="527" t="s">
        <v>24</v>
      </c>
      <c r="E363" s="96">
        <v>0</v>
      </c>
      <c r="F363" s="116">
        <f t="shared" si="69"/>
        <v>0</v>
      </c>
      <c r="G363" s="120" t="e">
        <f t="shared" si="70"/>
        <v>#DIV/0!</v>
      </c>
      <c r="H363" s="484"/>
      <c r="I363" s="484"/>
      <c r="J363" s="484"/>
      <c r="K363" s="484"/>
      <c r="L363" s="484"/>
      <c r="M363" s="484"/>
      <c r="N363" s="484"/>
      <c r="O363" s="484"/>
      <c r="P363" s="484"/>
      <c r="Q363" s="484"/>
      <c r="R363" s="484"/>
      <c r="S363" s="484"/>
    </row>
    <row r="364" spans="1:19" s="429" customFormat="1" ht="26.25" customHeight="1">
      <c r="A364" s="525"/>
      <c r="B364" s="532"/>
      <c r="C364" s="533" t="s">
        <v>26</v>
      </c>
      <c r="D364" s="527" t="s">
        <v>24</v>
      </c>
      <c r="E364" s="36"/>
      <c r="F364" s="116">
        <f t="shared" si="69"/>
        <v>0</v>
      </c>
      <c r="G364" s="120" t="e">
        <f t="shared" si="70"/>
        <v>#DIV/0!</v>
      </c>
      <c r="H364" s="484"/>
      <c r="I364" s="484"/>
      <c r="J364" s="484"/>
      <c r="K364" s="484"/>
      <c r="L364" s="484"/>
      <c r="M364" s="484"/>
      <c r="N364" s="484"/>
      <c r="O364" s="484"/>
      <c r="P364" s="484"/>
      <c r="Q364" s="484"/>
      <c r="R364" s="484"/>
      <c r="S364" s="484"/>
    </row>
    <row r="365" spans="1:19" s="429" customFormat="1" ht="26.25" customHeight="1">
      <c r="A365" s="525"/>
      <c r="B365" s="532"/>
      <c r="C365" s="533" t="s">
        <v>27</v>
      </c>
      <c r="D365" s="527" t="s">
        <v>24</v>
      </c>
      <c r="E365" s="36">
        <v>0</v>
      </c>
      <c r="F365" s="116">
        <f t="shared" si="69"/>
        <v>0</v>
      </c>
      <c r="G365" s="120" t="e">
        <f t="shared" si="70"/>
        <v>#DIV/0!</v>
      </c>
      <c r="H365" s="484"/>
      <c r="I365" s="484"/>
      <c r="J365" s="484"/>
      <c r="K365" s="484"/>
      <c r="L365" s="484"/>
      <c r="M365" s="484"/>
      <c r="N365" s="484"/>
      <c r="O365" s="484"/>
      <c r="P365" s="484"/>
      <c r="Q365" s="484"/>
      <c r="R365" s="484"/>
      <c r="S365" s="484"/>
    </row>
    <row r="366" spans="1:19" s="429" customFormat="1" ht="26.25" customHeight="1">
      <c r="A366" s="525"/>
      <c r="B366" s="532"/>
      <c r="C366" s="533" t="s">
        <v>28</v>
      </c>
      <c r="D366" s="527" t="s">
        <v>24</v>
      </c>
      <c r="E366" s="36">
        <v>0</v>
      </c>
      <c r="F366" s="116">
        <f t="shared" si="69"/>
        <v>0</v>
      </c>
      <c r="G366" s="120" t="e">
        <f t="shared" si="70"/>
        <v>#DIV/0!</v>
      </c>
      <c r="H366" s="484"/>
      <c r="I366" s="484"/>
      <c r="J366" s="484"/>
      <c r="K366" s="484"/>
      <c r="L366" s="484"/>
      <c r="M366" s="484"/>
      <c r="N366" s="484"/>
      <c r="O366" s="484"/>
      <c r="P366" s="484"/>
      <c r="Q366" s="484"/>
      <c r="R366" s="484"/>
      <c r="S366" s="484"/>
    </row>
    <row r="367" spans="1:19" s="429" customFormat="1" ht="25.5" customHeight="1">
      <c r="A367" s="525"/>
      <c r="B367" s="532"/>
      <c r="C367" s="533" t="s">
        <v>29</v>
      </c>
      <c r="D367" s="527" t="s">
        <v>24</v>
      </c>
      <c r="E367" s="36">
        <v>0</v>
      </c>
      <c r="F367" s="116">
        <f t="shared" si="69"/>
        <v>0</v>
      </c>
      <c r="G367" s="120" t="e">
        <f t="shared" si="70"/>
        <v>#DIV/0!</v>
      </c>
      <c r="H367" s="484"/>
      <c r="I367" s="484"/>
      <c r="J367" s="484"/>
      <c r="K367" s="484"/>
      <c r="L367" s="484"/>
      <c r="M367" s="484"/>
      <c r="N367" s="484"/>
      <c r="O367" s="484"/>
      <c r="P367" s="484"/>
      <c r="Q367" s="484"/>
      <c r="R367" s="484"/>
      <c r="S367" s="484"/>
    </row>
    <row r="368" spans="1:19" ht="25.5" customHeight="1">
      <c r="A368" s="638" t="s">
        <v>329</v>
      </c>
      <c r="B368" s="536"/>
      <c r="C368" s="537"/>
      <c r="D368" s="544"/>
      <c r="E368" s="535"/>
      <c r="F368" s="92">
        <f t="shared" si="69"/>
        <v>0</v>
      </c>
      <c r="G368" s="631" t="e">
        <f t="shared" si="70"/>
        <v>#DIV/0!</v>
      </c>
      <c r="H368" s="1252"/>
      <c r="I368" s="1252"/>
      <c r="J368" s="1252"/>
      <c r="K368" s="1565"/>
      <c r="L368" s="1565"/>
      <c r="M368" s="1565"/>
      <c r="N368" s="1565"/>
      <c r="O368" s="1565"/>
      <c r="P368" s="1565"/>
      <c r="Q368" s="1887"/>
      <c r="R368" s="1918"/>
      <c r="S368" s="1918"/>
    </row>
    <row r="369" spans="1:19" ht="25.5" customHeight="1">
      <c r="A369" s="460"/>
      <c r="B369" s="528"/>
      <c r="C369" s="529" t="s">
        <v>323</v>
      </c>
      <c r="D369" s="545" t="s">
        <v>31</v>
      </c>
      <c r="E369" s="460"/>
      <c r="F369" s="116">
        <f t="shared" si="69"/>
        <v>0</v>
      </c>
      <c r="G369" s="120" t="e">
        <f t="shared" si="70"/>
        <v>#DIV/0!</v>
      </c>
      <c r="H369" s="484"/>
      <c r="I369" s="484"/>
      <c r="J369" s="484"/>
      <c r="K369" s="484"/>
      <c r="L369" s="484"/>
      <c r="M369" s="484"/>
      <c r="N369" s="484"/>
      <c r="O369" s="484"/>
      <c r="P369" s="484"/>
      <c r="Q369" s="484"/>
      <c r="R369" s="484"/>
      <c r="S369" s="484"/>
    </row>
    <row r="370" spans="1:19" ht="25.5" customHeight="1">
      <c r="A370" s="460"/>
      <c r="B370" s="528"/>
      <c r="C370" s="529" t="s">
        <v>324</v>
      </c>
      <c r="D370" s="545" t="s">
        <v>9</v>
      </c>
      <c r="E370" s="460"/>
      <c r="F370" s="116">
        <f t="shared" si="69"/>
        <v>0</v>
      </c>
      <c r="G370" s="120" t="e">
        <f t="shared" si="70"/>
        <v>#DIV/0!</v>
      </c>
      <c r="H370" s="484"/>
      <c r="I370" s="484"/>
      <c r="J370" s="484"/>
      <c r="K370" s="484"/>
      <c r="L370" s="484"/>
      <c r="M370" s="484"/>
      <c r="N370" s="484"/>
      <c r="O370" s="484"/>
      <c r="P370" s="484"/>
      <c r="Q370" s="484"/>
      <c r="R370" s="484"/>
      <c r="S370" s="484"/>
    </row>
    <row r="371" spans="1:19" ht="25.5" customHeight="1">
      <c r="A371" s="524"/>
      <c r="B371" s="530" t="s">
        <v>37</v>
      </c>
      <c r="C371" s="531"/>
      <c r="D371" s="526" t="s">
        <v>24</v>
      </c>
      <c r="E371" s="391">
        <f>SUM(E372:E376)</f>
        <v>0</v>
      </c>
      <c r="F371" s="637">
        <f t="shared" si="69"/>
        <v>0</v>
      </c>
      <c r="G371" s="646" t="e">
        <f t="shared" si="70"/>
        <v>#DIV/0!</v>
      </c>
      <c r="H371" s="1251">
        <f>SUM(H372:H376)</f>
        <v>0</v>
      </c>
      <c r="I371" s="1251">
        <f t="shared" ref="I371:S371" si="73">SUM(I372:I376)</f>
        <v>0</v>
      </c>
      <c r="J371" s="1251">
        <f t="shared" si="73"/>
        <v>0</v>
      </c>
      <c r="K371" s="1570">
        <f t="shared" si="73"/>
        <v>0</v>
      </c>
      <c r="L371" s="1570">
        <f t="shared" si="73"/>
        <v>0</v>
      </c>
      <c r="M371" s="1570">
        <f t="shared" si="73"/>
        <v>0</v>
      </c>
      <c r="N371" s="1570">
        <f t="shared" si="73"/>
        <v>0</v>
      </c>
      <c r="O371" s="1570">
        <f t="shared" si="73"/>
        <v>0</v>
      </c>
      <c r="P371" s="1570">
        <f t="shared" si="73"/>
        <v>0</v>
      </c>
      <c r="Q371" s="1886">
        <f t="shared" si="73"/>
        <v>0</v>
      </c>
      <c r="R371" s="1886">
        <f t="shared" si="73"/>
        <v>0</v>
      </c>
      <c r="S371" s="1886">
        <f t="shared" si="73"/>
        <v>0</v>
      </c>
    </row>
    <row r="372" spans="1:19" ht="25.5" customHeight="1">
      <c r="A372" s="525"/>
      <c r="B372" s="532"/>
      <c r="C372" s="533" t="s">
        <v>25</v>
      </c>
      <c r="D372" s="527" t="s">
        <v>24</v>
      </c>
      <c r="E372" s="96">
        <v>0</v>
      </c>
      <c r="F372" s="116">
        <f t="shared" si="69"/>
        <v>0</v>
      </c>
      <c r="G372" s="120" t="e">
        <f t="shared" si="70"/>
        <v>#DIV/0!</v>
      </c>
      <c r="H372" s="484"/>
      <c r="I372" s="484"/>
      <c r="J372" s="484"/>
      <c r="K372" s="484"/>
      <c r="L372" s="484"/>
      <c r="M372" s="484"/>
      <c r="N372" s="484"/>
      <c r="O372" s="484"/>
      <c r="P372" s="484"/>
      <c r="Q372" s="484"/>
      <c r="R372" s="484"/>
      <c r="S372" s="484"/>
    </row>
    <row r="373" spans="1:19" ht="25.5" customHeight="1">
      <c r="A373" s="525"/>
      <c r="B373" s="532"/>
      <c r="C373" s="533" t="s">
        <v>26</v>
      </c>
      <c r="D373" s="527" t="s">
        <v>24</v>
      </c>
      <c r="E373" s="36"/>
      <c r="F373" s="116">
        <f t="shared" si="69"/>
        <v>0</v>
      </c>
      <c r="G373" s="120" t="e">
        <f t="shared" si="70"/>
        <v>#DIV/0!</v>
      </c>
      <c r="H373" s="484"/>
      <c r="I373" s="484"/>
      <c r="J373" s="484"/>
      <c r="K373" s="484"/>
      <c r="L373" s="484"/>
      <c r="M373" s="484"/>
      <c r="N373" s="484"/>
      <c r="O373" s="484"/>
      <c r="P373" s="484"/>
      <c r="Q373" s="484"/>
      <c r="R373" s="484"/>
      <c r="S373" s="484"/>
    </row>
    <row r="374" spans="1:19" ht="25.5" customHeight="1">
      <c r="A374" s="525"/>
      <c r="B374" s="532"/>
      <c r="C374" s="533" t="s">
        <v>27</v>
      </c>
      <c r="D374" s="527" t="s">
        <v>24</v>
      </c>
      <c r="E374" s="36">
        <v>0</v>
      </c>
      <c r="F374" s="116">
        <f t="shared" si="69"/>
        <v>0</v>
      </c>
      <c r="G374" s="120" t="e">
        <f t="shared" si="70"/>
        <v>#DIV/0!</v>
      </c>
      <c r="H374" s="484"/>
      <c r="I374" s="484"/>
      <c r="J374" s="484"/>
      <c r="K374" s="484"/>
      <c r="L374" s="484"/>
      <c r="M374" s="484"/>
      <c r="N374" s="484"/>
      <c r="O374" s="484"/>
      <c r="P374" s="484"/>
      <c r="Q374" s="484"/>
      <c r="R374" s="484"/>
      <c r="S374" s="484"/>
    </row>
    <row r="375" spans="1:19" ht="25.5" customHeight="1">
      <c r="A375" s="525"/>
      <c r="B375" s="532"/>
      <c r="C375" s="533" t="s">
        <v>28</v>
      </c>
      <c r="D375" s="527" t="s">
        <v>24</v>
      </c>
      <c r="E375" s="36">
        <v>0</v>
      </c>
      <c r="F375" s="116">
        <f t="shared" si="69"/>
        <v>0</v>
      </c>
      <c r="G375" s="120" t="e">
        <f t="shared" si="70"/>
        <v>#DIV/0!</v>
      </c>
      <c r="H375" s="484"/>
      <c r="I375" s="484"/>
      <c r="J375" s="484"/>
      <c r="K375" s="484"/>
      <c r="L375" s="484"/>
      <c r="M375" s="484"/>
      <c r="N375" s="484"/>
      <c r="O375" s="484"/>
      <c r="P375" s="484"/>
      <c r="Q375" s="484"/>
      <c r="R375" s="484"/>
      <c r="S375" s="484"/>
    </row>
    <row r="376" spans="1:19" ht="25.5" customHeight="1">
      <c r="A376" s="588"/>
      <c r="B376" s="589"/>
      <c r="C376" s="568" t="s">
        <v>29</v>
      </c>
      <c r="D376" s="569" t="s">
        <v>24</v>
      </c>
      <c r="E376" s="116">
        <v>0</v>
      </c>
      <c r="F376" s="116">
        <f t="shared" si="69"/>
        <v>0</v>
      </c>
      <c r="G376" s="120" t="e">
        <f t="shared" si="70"/>
        <v>#DIV/0!</v>
      </c>
      <c r="H376" s="485"/>
      <c r="I376" s="484"/>
      <c r="J376" s="484"/>
      <c r="K376" s="484"/>
      <c r="L376" s="484"/>
      <c r="M376" s="484"/>
      <c r="N376" s="484"/>
      <c r="O376" s="484"/>
      <c r="P376" s="484"/>
      <c r="Q376" s="484"/>
      <c r="R376" s="484"/>
      <c r="S376" s="484"/>
    </row>
    <row r="377" spans="1:19" ht="26.4" customHeight="1">
      <c r="A377" s="2120" t="s">
        <v>330</v>
      </c>
      <c r="B377" s="2121"/>
      <c r="C377" s="2121"/>
      <c r="D377" s="2121"/>
      <c r="E377" s="2192"/>
      <c r="F377" s="92">
        <f t="shared" si="69"/>
        <v>0</v>
      </c>
      <c r="G377" s="631" t="e">
        <f t="shared" si="70"/>
        <v>#DIV/0!</v>
      </c>
      <c r="H377" s="1252"/>
      <c r="I377" s="1252"/>
      <c r="J377" s="1252"/>
      <c r="K377" s="1565"/>
      <c r="L377" s="1565"/>
      <c r="M377" s="1565"/>
      <c r="N377" s="1565"/>
      <c r="O377" s="1565"/>
      <c r="P377" s="1565"/>
      <c r="Q377" s="1887"/>
      <c r="R377" s="1918"/>
      <c r="S377" s="1918"/>
    </row>
    <row r="378" spans="1:19" ht="25.5" customHeight="1">
      <c r="A378" s="460"/>
      <c r="B378" s="528"/>
      <c r="C378" s="529" t="s">
        <v>323</v>
      </c>
      <c r="D378" s="545" t="s">
        <v>31</v>
      </c>
      <c r="E378" s="460"/>
      <c r="F378" s="116">
        <f t="shared" si="69"/>
        <v>0</v>
      </c>
      <c r="G378" s="120" t="e">
        <f t="shared" si="70"/>
        <v>#DIV/0!</v>
      </c>
      <c r="H378" s="484"/>
      <c r="I378" s="484"/>
      <c r="J378" s="484"/>
      <c r="K378" s="484"/>
      <c r="L378" s="484"/>
      <c r="M378" s="484"/>
      <c r="N378" s="484"/>
      <c r="O378" s="484"/>
      <c r="P378" s="484"/>
      <c r="Q378" s="484"/>
      <c r="R378" s="484"/>
      <c r="S378" s="484"/>
    </row>
    <row r="379" spans="1:19" ht="25.5" customHeight="1">
      <c r="A379" s="460"/>
      <c r="B379" s="528"/>
      <c r="C379" s="529" t="s">
        <v>324</v>
      </c>
      <c r="D379" s="545" t="s">
        <v>9</v>
      </c>
      <c r="E379" s="460"/>
      <c r="F379" s="116">
        <f t="shared" si="69"/>
        <v>0</v>
      </c>
      <c r="G379" s="120" t="e">
        <f t="shared" si="70"/>
        <v>#DIV/0!</v>
      </c>
      <c r="H379" s="484"/>
      <c r="I379" s="484"/>
      <c r="J379" s="484"/>
      <c r="K379" s="484"/>
      <c r="L379" s="484"/>
      <c r="M379" s="484"/>
      <c r="N379" s="484"/>
      <c r="O379" s="484"/>
      <c r="P379" s="484"/>
      <c r="Q379" s="484"/>
      <c r="R379" s="484"/>
      <c r="S379" s="484"/>
    </row>
    <row r="380" spans="1:19" ht="25.5" customHeight="1">
      <c r="A380" s="524"/>
      <c r="B380" s="530" t="s">
        <v>37</v>
      </c>
      <c r="C380" s="531"/>
      <c r="D380" s="526" t="s">
        <v>24</v>
      </c>
      <c r="E380" s="648">
        <f>SUM(E381:E385)</f>
        <v>0</v>
      </c>
      <c r="F380" s="649">
        <f t="shared" si="69"/>
        <v>0</v>
      </c>
      <c r="G380" s="650" t="e">
        <f t="shared" si="70"/>
        <v>#DIV/0!</v>
      </c>
      <c r="H380" s="651">
        <f>SUM(H381:H385)</f>
        <v>0</v>
      </c>
      <c r="I380" s="651">
        <f t="shared" ref="I380:P380" si="74">SUM(I381:I385)</f>
        <v>0</v>
      </c>
      <c r="J380" s="651">
        <f t="shared" si="74"/>
        <v>0</v>
      </c>
      <c r="K380" s="651">
        <f t="shared" si="74"/>
        <v>0</v>
      </c>
      <c r="L380" s="651">
        <f t="shared" si="74"/>
        <v>0</v>
      </c>
      <c r="M380" s="651">
        <f t="shared" si="74"/>
        <v>0</v>
      </c>
      <c r="N380" s="651">
        <f t="shared" si="74"/>
        <v>0</v>
      </c>
      <c r="O380" s="651">
        <f t="shared" si="74"/>
        <v>0</v>
      </c>
      <c r="P380" s="651">
        <f t="shared" si="74"/>
        <v>0</v>
      </c>
      <c r="Q380" s="651">
        <f>SUM(Q381:Q385)</f>
        <v>0</v>
      </c>
      <c r="R380" s="651">
        <f>SUM(R381:R385)</f>
        <v>0</v>
      </c>
      <c r="S380" s="651">
        <f>SUM(S381:S385)</f>
        <v>0</v>
      </c>
    </row>
    <row r="381" spans="1:19" ht="25.5" customHeight="1">
      <c r="A381" s="525"/>
      <c r="B381" s="532"/>
      <c r="C381" s="533" t="s">
        <v>25</v>
      </c>
      <c r="D381" s="527" t="s">
        <v>24</v>
      </c>
      <c r="E381" s="96">
        <v>0</v>
      </c>
      <c r="F381" s="116">
        <f t="shared" si="69"/>
        <v>0</v>
      </c>
      <c r="G381" s="120" t="e">
        <f t="shared" si="70"/>
        <v>#DIV/0!</v>
      </c>
      <c r="H381" s="484"/>
      <c r="I381" s="484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</row>
    <row r="382" spans="1:19" ht="25.5" customHeight="1">
      <c r="A382" s="525"/>
      <c r="B382" s="532"/>
      <c r="C382" s="533" t="s">
        <v>26</v>
      </c>
      <c r="D382" s="527" t="s">
        <v>24</v>
      </c>
      <c r="E382" s="36"/>
      <c r="F382" s="116">
        <f t="shared" si="69"/>
        <v>0</v>
      </c>
      <c r="G382" s="120" t="e">
        <f t="shared" si="70"/>
        <v>#DIV/0!</v>
      </c>
      <c r="H382" s="484"/>
      <c r="I382" s="484"/>
      <c r="J382" s="484"/>
      <c r="K382" s="484"/>
      <c r="L382" s="484"/>
      <c r="M382" s="484"/>
      <c r="N382" s="484"/>
      <c r="O382" s="484"/>
      <c r="P382" s="484"/>
      <c r="Q382" s="484"/>
      <c r="R382" s="484"/>
      <c r="S382" s="484"/>
    </row>
    <row r="383" spans="1:19" ht="25.5" customHeight="1">
      <c r="A383" s="525"/>
      <c r="B383" s="532"/>
      <c r="C383" s="533" t="s">
        <v>27</v>
      </c>
      <c r="D383" s="527" t="s">
        <v>24</v>
      </c>
      <c r="E383" s="36">
        <v>0</v>
      </c>
      <c r="F383" s="116">
        <f t="shared" si="69"/>
        <v>0</v>
      </c>
      <c r="G383" s="120" t="e">
        <f t="shared" si="70"/>
        <v>#DIV/0!</v>
      </c>
      <c r="H383" s="484"/>
      <c r="I383" s="484"/>
      <c r="J383" s="484"/>
      <c r="K383" s="484"/>
      <c r="L383" s="484"/>
      <c r="M383" s="484"/>
      <c r="N383" s="484"/>
      <c r="O383" s="484"/>
      <c r="P383" s="484"/>
      <c r="Q383" s="484"/>
      <c r="R383" s="484"/>
      <c r="S383" s="484"/>
    </row>
    <row r="384" spans="1:19" ht="25.5" customHeight="1">
      <c r="A384" s="525"/>
      <c r="B384" s="532"/>
      <c r="C384" s="533" t="s">
        <v>28</v>
      </c>
      <c r="D384" s="527" t="s">
        <v>24</v>
      </c>
      <c r="E384" s="36">
        <v>0</v>
      </c>
      <c r="F384" s="116">
        <f t="shared" si="69"/>
        <v>0</v>
      </c>
      <c r="G384" s="120" t="e">
        <f t="shared" si="70"/>
        <v>#DIV/0!</v>
      </c>
      <c r="H384" s="484"/>
      <c r="I384" s="484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</row>
    <row r="385" spans="1:19" ht="25.5" customHeight="1">
      <c r="A385" s="525"/>
      <c r="B385" s="532"/>
      <c r="C385" s="533" t="s">
        <v>29</v>
      </c>
      <c r="D385" s="527" t="s">
        <v>24</v>
      </c>
      <c r="E385" s="116">
        <v>0</v>
      </c>
      <c r="F385" s="116">
        <f t="shared" si="69"/>
        <v>0</v>
      </c>
      <c r="G385" s="120" t="e">
        <f t="shared" si="70"/>
        <v>#DIV/0!</v>
      </c>
      <c r="H385" s="484"/>
      <c r="I385" s="484"/>
      <c r="J385" s="484"/>
      <c r="K385" s="484"/>
      <c r="L385" s="484"/>
      <c r="M385" s="484"/>
      <c r="N385" s="484"/>
      <c r="O385" s="484"/>
      <c r="P385" s="484"/>
      <c r="Q385" s="484"/>
      <c r="R385" s="484"/>
      <c r="S385" s="484"/>
    </row>
    <row r="386" spans="1:19" ht="25.2" customHeight="1">
      <c r="A386" s="2120" t="s">
        <v>331</v>
      </c>
      <c r="B386" s="2121"/>
      <c r="C386" s="2121"/>
      <c r="D386" s="2121"/>
      <c r="E386" s="2192"/>
      <c r="F386" s="92">
        <f t="shared" si="69"/>
        <v>0</v>
      </c>
      <c r="G386" s="631" t="e">
        <f t="shared" si="70"/>
        <v>#DIV/0!</v>
      </c>
      <c r="H386" s="1252"/>
      <c r="I386" s="1252"/>
      <c r="J386" s="1252"/>
      <c r="K386" s="1565"/>
      <c r="L386" s="1565"/>
      <c r="M386" s="1565"/>
      <c r="N386" s="1565"/>
      <c r="O386" s="1565"/>
      <c r="P386" s="1565"/>
      <c r="Q386" s="1887"/>
      <c r="R386" s="1918"/>
      <c r="S386" s="1918"/>
    </row>
    <row r="387" spans="1:19" ht="25.5" customHeight="1">
      <c r="A387" s="460"/>
      <c r="B387" s="528"/>
      <c r="C387" s="529" t="s">
        <v>323</v>
      </c>
      <c r="D387" s="545" t="s">
        <v>31</v>
      </c>
      <c r="E387" s="460"/>
      <c r="F387" s="116">
        <f t="shared" si="69"/>
        <v>0</v>
      </c>
      <c r="G387" s="120" t="e">
        <f t="shared" si="70"/>
        <v>#DIV/0!</v>
      </c>
      <c r="H387" s="484"/>
      <c r="I387" s="484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</row>
    <row r="388" spans="1:19" ht="25.5" customHeight="1">
      <c r="A388" s="460"/>
      <c r="B388" s="528"/>
      <c r="C388" s="529" t="s">
        <v>324</v>
      </c>
      <c r="D388" s="545" t="s">
        <v>9</v>
      </c>
      <c r="E388" s="460"/>
      <c r="F388" s="116">
        <f t="shared" si="69"/>
        <v>0</v>
      </c>
      <c r="G388" s="120" t="e">
        <f t="shared" si="70"/>
        <v>#DIV/0!</v>
      </c>
      <c r="H388" s="484"/>
      <c r="I388" s="484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</row>
    <row r="389" spans="1:19" ht="25.5" customHeight="1">
      <c r="A389" s="524"/>
      <c r="B389" s="530" t="s">
        <v>37</v>
      </c>
      <c r="C389" s="531"/>
      <c r="D389" s="526" t="s">
        <v>24</v>
      </c>
      <c r="E389" s="391">
        <f>SUM(E390:E394)</f>
        <v>0</v>
      </c>
      <c r="F389" s="637">
        <f t="shared" si="69"/>
        <v>0</v>
      </c>
      <c r="G389" s="646" t="e">
        <f t="shared" si="70"/>
        <v>#DIV/0!</v>
      </c>
      <c r="H389" s="1251">
        <f t="shared" ref="H389:S389" si="75">SUM(H390:H394)</f>
        <v>0</v>
      </c>
      <c r="I389" s="1251">
        <f t="shared" si="75"/>
        <v>0</v>
      </c>
      <c r="J389" s="1251">
        <f t="shared" si="75"/>
        <v>0</v>
      </c>
      <c r="K389" s="1570">
        <f t="shared" si="75"/>
        <v>0</v>
      </c>
      <c r="L389" s="1570">
        <f t="shared" si="75"/>
        <v>0</v>
      </c>
      <c r="M389" s="1570">
        <f t="shared" si="75"/>
        <v>0</v>
      </c>
      <c r="N389" s="1570">
        <f t="shared" si="75"/>
        <v>0</v>
      </c>
      <c r="O389" s="1570">
        <f t="shared" si="75"/>
        <v>0</v>
      </c>
      <c r="P389" s="1570">
        <f t="shared" si="75"/>
        <v>0</v>
      </c>
      <c r="Q389" s="1886">
        <f t="shared" si="75"/>
        <v>0</v>
      </c>
      <c r="R389" s="1886">
        <f t="shared" si="75"/>
        <v>0</v>
      </c>
      <c r="S389" s="1886">
        <f t="shared" si="75"/>
        <v>0</v>
      </c>
    </row>
    <row r="390" spans="1:19" ht="25.5" customHeight="1">
      <c r="A390" s="525"/>
      <c r="B390" s="532"/>
      <c r="C390" s="533" t="s">
        <v>25</v>
      </c>
      <c r="D390" s="527" t="s">
        <v>24</v>
      </c>
      <c r="E390" s="96">
        <v>0</v>
      </c>
      <c r="F390" s="116">
        <f t="shared" si="69"/>
        <v>0</v>
      </c>
      <c r="G390" s="120" t="e">
        <f t="shared" si="70"/>
        <v>#DIV/0!</v>
      </c>
      <c r="H390" s="484"/>
      <c r="I390" s="484"/>
      <c r="J390" s="484"/>
      <c r="K390" s="484"/>
      <c r="L390" s="484"/>
      <c r="M390" s="484"/>
      <c r="N390" s="484"/>
      <c r="O390" s="484"/>
      <c r="P390" s="484"/>
      <c r="Q390" s="484"/>
      <c r="R390" s="484"/>
      <c r="S390" s="484"/>
    </row>
    <row r="391" spans="1:19" ht="25.5" customHeight="1">
      <c r="A391" s="525"/>
      <c r="B391" s="532"/>
      <c r="C391" s="533" t="s">
        <v>26</v>
      </c>
      <c r="D391" s="527" t="s">
        <v>24</v>
      </c>
      <c r="E391" s="36"/>
      <c r="F391" s="116">
        <f t="shared" si="69"/>
        <v>0</v>
      </c>
      <c r="G391" s="120" t="e">
        <f t="shared" si="70"/>
        <v>#DIV/0!</v>
      </c>
      <c r="H391" s="484"/>
      <c r="I391" s="484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</row>
    <row r="392" spans="1:19" ht="25.5" customHeight="1">
      <c r="A392" s="525"/>
      <c r="B392" s="532"/>
      <c r="C392" s="533" t="s">
        <v>27</v>
      </c>
      <c r="D392" s="527" t="s">
        <v>24</v>
      </c>
      <c r="E392" s="36">
        <v>0</v>
      </c>
      <c r="F392" s="116">
        <f t="shared" si="69"/>
        <v>0</v>
      </c>
      <c r="G392" s="120" t="e">
        <f t="shared" si="70"/>
        <v>#DIV/0!</v>
      </c>
      <c r="H392" s="484"/>
      <c r="I392" s="484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</row>
    <row r="393" spans="1:19" ht="25.5" customHeight="1">
      <c r="A393" s="525"/>
      <c r="B393" s="532"/>
      <c r="C393" s="533" t="s">
        <v>28</v>
      </c>
      <c r="D393" s="527" t="s">
        <v>24</v>
      </c>
      <c r="E393" s="36">
        <v>0</v>
      </c>
      <c r="F393" s="116">
        <f t="shared" si="69"/>
        <v>0</v>
      </c>
      <c r="G393" s="120" t="e">
        <f t="shared" si="70"/>
        <v>#DIV/0!</v>
      </c>
      <c r="H393" s="484"/>
      <c r="I393" s="484"/>
      <c r="J393" s="484"/>
      <c r="K393" s="484"/>
      <c r="L393" s="484"/>
      <c r="M393" s="484"/>
      <c r="N393" s="484"/>
      <c r="O393" s="484"/>
      <c r="P393" s="484"/>
      <c r="Q393" s="484"/>
      <c r="R393" s="484"/>
      <c r="S393" s="484"/>
    </row>
    <row r="394" spans="1:19" ht="25.5" customHeight="1">
      <c r="A394" s="562"/>
      <c r="B394" s="563"/>
      <c r="C394" s="564" t="s">
        <v>29</v>
      </c>
      <c r="D394" s="565" t="s">
        <v>24</v>
      </c>
      <c r="E394" s="97">
        <v>0</v>
      </c>
      <c r="F394" s="97">
        <f t="shared" si="69"/>
        <v>0</v>
      </c>
      <c r="G394" s="503" t="e">
        <f t="shared" si="70"/>
        <v>#DIV/0!</v>
      </c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</row>
  </sheetData>
  <mergeCells count="60">
    <mergeCell ref="B347:C347"/>
    <mergeCell ref="B348:C348"/>
    <mergeCell ref="B349:C349"/>
    <mergeCell ref="B350:C350"/>
    <mergeCell ref="B351:C351"/>
    <mergeCell ref="B346:C346"/>
    <mergeCell ref="B305:C305"/>
    <mergeCell ref="A313:D313"/>
    <mergeCell ref="B314:C314"/>
    <mergeCell ref="B323:C323"/>
    <mergeCell ref="A333:D333"/>
    <mergeCell ref="B334:C334"/>
    <mergeCell ref="B335:C335"/>
    <mergeCell ref="B336:C336"/>
    <mergeCell ref="A344:C344"/>
    <mergeCell ref="B176:C176"/>
    <mergeCell ref="A74:C74"/>
    <mergeCell ref="B101:C101"/>
    <mergeCell ref="B300:C300"/>
    <mergeCell ref="A225:C225"/>
    <mergeCell ref="A233:C233"/>
    <mergeCell ref="B235:C235"/>
    <mergeCell ref="A247:C247"/>
    <mergeCell ref="B265:C265"/>
    <mergeCell ref="B277:C277"/>
    <mergeCell ref="A287:C287"/>
    <mergeCell ref="B288:C288"/>
    <mergeCell ref="B289:C289"/>
    <mergeCell ref="B291:C291"/>
    <mergeCell ref="B293:C293"/>
    <mergeCell ref="A224:C224"/>
    <mergeCell ref="B214:C214"/>
    <mergeCell ref="A221:C221"/>
    <mergeCell ref="B187:C187"/>
    <mergeCell ref="B188:C188"/>
    <mergeCell ref="A195:C195"/>
    <mergeCell ref="A197:C197"/>
    <mergeCell ref="B198:C198"/>
    <mergeCell ref="D1:G1"/>
    <mergeCell ref="A3:C4"/>
    <mergeCell ref="F3:F4"/>
    <mergeCell ref="G3:G4"/>
    <mergeCell ref="A109:C109"/>
    <mergeCell ref="A8:C8"/>
    <mergeCell ref="A386:E386"/>
    <mergeCell ref="A377:E377"/>
    <mergeCell ref="A312:E312"/>
    <mergeCell ref="H3:S3"/>
    <mergeCell ref="B154:C154"/>
    <mergeCell ref="A165:C165"/>
    <mergeCell ref="B166:C166"/>
    <mergeCell ref="A175:C175"/>
    <mergeCell ref="B118:C118"/>
    <mergeCell ref="A131:C131"/>
    <mergeCell ref="A142:C142"/>
    <mergeCell ref="A153:C153"/>
    <mergeCell ref="A223:C223"/>
    <mergeCell ref="B199:C199"/>
    <mergeCell ref="B200:C200"/>
    <mergeCell ref="A201:C201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36</vt:i4>
      </vt:variant>
      <vt:variant>
        <vt:lpstr>ช่วงที่มีชื่อ</vt:lpstr>
      </vt:variant>
      <vt:variant>
        <vt:i4>4</vt:i4>
      </vt:variant>
    </vt:vector>
  </HeadingPairs>
  <TitlesOfParts>
    <vt:vector size="40" baseType="lpstr">
      <vt:lpstr>Sheet2</vt:lpstr>
      <vt:lpstr>ภาพรวมผลIR รายหน่วยงาน</vt:lpstr>
      <vt:lpstr>1.สอส.กลุ่มวิเคราะห์ฯ</vt:lpstr>
      <vt:lpstr>2.ชัยนาท</vt:lpstr>
      <vt:lpstr>3.สระแก้ว</vt:lpstr>
      <vt:lpstr>4.นครราชสีมา</vt:lpstr>
      <vt:lpstr>5.ยโสธร</vt:lpstr>
      <vt:lpstr>6.บุรีรัมย์</vt:lpstr>
      <vt:lpstr>7.อำนาจเจริญ</vt:lpstr>
      <vt:lpstr>8.ศูนย์ฯเคี้ยวเอื้อง</vt:lpstr>
      <vt:lpstr>9.ร้อยเอ็ด</vt:lpstr>
      <vt:lpstr>10.มหาสารคาม</vt:lpstr>
      <vt:lpstr>11.อุดรธานี</vt:lpstr>
      <vt:lpstr>12.กาฬสินธุ์</vt:lpstr>
      <vt:lpstr>13.นครพนม</vt:lpstr>
      <vt:lpstr>14.สกลนคร</vt:lpstr>
      <vt:lpstr>15.หนองคาย</vt:lpstr>
      <vt:lpstr>16.เลย</vt:lpstr>
      <vt:lpstr>17.ลำปาง</vt:lpstr>
      <vt:lpstr>18.แพร่</vt:lpstr>
      <vt:lpstr>19.เชียงราย</vt:lpstr>
      <vt:lpstr>20.เพชรบูรณ์</vt:lpstr>
      <vt:lpstr>21.สุโขทัย</vt:lpstr>
      <vt:lpstr>22.พิจิตร</vt:lpstr>
      <vt:lpstr>23.เพชรบุรี</vt:lpstr>
      <vt:lpstr>24.สุพรรณบุรี</vt:lpstr>
      <vt:lpstr>25.ประจวบฯ</vt:lpstr>
      <vt:lpstr>26.กาญจนบุรี</vt:lpstr>
      <vt:lpstr>27.สุราษฎร์ฯ</vt:lpstr>
      <vt:lpstr>28.ชุมพร</vt:lpstr>
      <vt:lpstr>29.ตรัง</vt:lpstr>
      <vt:lpstr>30.พัทลุง</vt:lpstr>
      <vt:lpstr>31.นครศรีธรรมราช</vt:lpstr>
      <vt:lpstr>32.สตูล</vt:lpstr>
      <vt:lpstr>33.นราธิวาส</vt:lpstr>
      <vt:lpstr>Sheet1</vt:lpstr>
      <vt:lpstr>'26.กาญจนบุรี'!Print_Area</vt:lpstr>
      <vt:lpstr>'ภาพรวมผลIR รายหน่วยงาน'!Print_Area</vt:lpstr>
      <vt:lpstr>'2.ชัยนาท'!Print_Titles</vt:lpstr>
      <vt:lpstr>'ภาพรวมผลIR รายหน่วยงาน'!Print_Titles</vt:lpstr>
    </vt:vector>
  </TitlesOfParts>
  <Company>P5B-MX/WiFi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สุขุม สุขเกษม</cp:lastModifiedBy>
  <cp:lastPrinted>2019-10-16T04:50:19Z</cp:lastPrinted>
  <dcterms:created xsi:type="dcterms:W3CDTF">2012-01-12T04:15:18Z</dcterms:created>
  <dcterms:modified xsi:type="dcterms:W3CDTF">2020-09-16T03:56:48Z</dcterms:modified>
</cp:coreProperties>
</file>